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45" windowWidth="20100" windowHeight="9795"/>
  </bookViews>
  <sheets>
    <sheet name="Competency List" sheetId="5" r:id="rId1"/>
    <sheet name="Foundational" sheetId="3" r:id="rId2"/>
    <sheet name="Functional" sheetId="4" r:id="rId3"/>
  </sheets>
  <calcPr calcId="145621" iterateDelta="9.9999999999994451E-4"/>
</workbook>
</file>

<file path=xl/calcChain.xml><?xml version="1.0" encoding="utf-8"?>
<calcChain xmlns="http://schemas.openxmlformats.org/spreadsheetml/2006/main">
  <c r="B826" i="5" l="1"/>
  <c r="B825" i="5"/>
  <c r="B824" i="5"/>
  <c r="B823" i="5"/>
  <c r="B822" i="5"/>
  <c r="B821" i="5"/>
  <c r="B820" i="5"/>
  <c r="B819" i="5"/>
  <c r="B818" i="5"/>
  <c r="B817" i="5"/>
  <c r="B816" i="5"/>
  <c r="B815" i="5"/>
  <c r="B814" i="5"/>
  <c r="B813" i="5"/>
  <c r="B812" i="5"/>
  <c r="B811" i="5"/>
  <c r="B810" i="5"/>
  <c r="B809" i="5"/>
  <c r="B808" i="5"/>
  <c r="B807" i="5"/>
  <c r="B806" i="5"/>
  <c r="B805" i="5"/>
  <c r="B804" i="5"/>
  <c r="B803" i="5"/>
  <c r="B802" i="5"/>
  <c r="B801" i="5"/>
  <c r="B800" i="5"/>
  <c r="B799" i="5"/>
  <c r="B798" i="5"/>
  <c r="B797" i="5"/>
  <c r="B796" i="5"/>
  <c r="B795" i="5"/>
  <c r="B794" i="5"/>
  <c r="B793" i="5"/>
  <c r="B792" i="5"/>
  <c r="B791" i="5"/>
  <c r="B790" i="5"/>
  <c r="B789" i="5"/>
  <c r="B788" i="5"/>
  <c r="B787" i="5"/>
  <c r="B786" i="5"/>
  <c r="B785" i="5"/>
  <c r="B784" i="5"/>
  <c r="B783" i="5"/>
  <c r="B782" i="5"/>
  <c r="B781" i="5"/>
  <c r="B780" i="5"/>
  <c r="B779" i="5"/>
  <c r="B778" i="5"/>
  <c r="B777" i="5"/>
  <c r="B776" i="5"/>
  <c r="B775" i="5"/>
  <c r="B774" i="5"/>
  <c r="B773" i="5"/>
  <c r="B772" i="5"/>
  <c r="B771" i="5"/>
  <c r="B770" i="5"/>
  <c r="B769" i="5"/>
  <c r="B768" i="5"/>
  <c r="B767" i="5"/>
  <c r="B766" i="5"/>
  <c r="B765" i="5"/>
  <c r="B764" i="5"/>
  <c r="B763" i="5"/>
  <c r="B762" i="5"/>
  <c r="B761" i="5"/>
  <c r="B760" i="5"/>
  <c r="B759" i="5"/>
  <c r="B758" i="5"/>
  <c r="B757" i="5"/>
  <c r="B756" i="5"/>
  <c r="B755" i="5"/>
  <c r="B754" i="5"/>
  <c r="B753" i="5"/>
  <c r="B752" i="5"/>
  <c r="B751" i="5"/>
  <c r="B750" i="5"/>
  <c r="B749" i="5"/>
  <c r="B748" i="5"/>
  <c r="B747" i="5"/>
  <c r="B746" i="5"/>
  <c r="B745" i="5"/>
  <c r="B744" i="5"/>
  <c r="B743" i="5"/>
  <c r="B742" i="5"/>
  <c r="B741" i="5"/>
  <c r="B740" i="5"/>
  <c r="B739" i="5"/>
  <c r="B738" i="5"/>
  <c r="B737" i="5"/>
  <c r="B736" i="5"/>
  <c r="B735" i="5"/>
  <c r="B734" i="5"/>
  <c r="B733" i="5"/>
  <c r="B732" i="5"/>
  <c r="B731" i="5"/>
  <c r="B730" i="5"/>
  <c r="B729" i="5"/>
  <c r="B728" i="5"/>
  <c r="B727" i="5"/>
  <c r="B726" i="5"/>
  <c r="B725" i="5"/>
  <c r="B724" i="5"/>
  <c r="B723" i="5"/>
  <c r="B722" i="5"/>
  <c r="B721" i="5"/>
  <c r="B720" i="5"/>
  <c r="B719" i="5"/>
  <c r="B718" i="5"/>
  <c r="B717" i="5"/>
  <c r="B716" i="5"/>
  <c r="B715" i="5"/>
  <c r="B714" i="5"/>
  <c r="B713" i="5"/>
  <c r="B712" i="5"/>
  <c r="B711" i="5"/>
  <c r="B710" i="5"/>
  <c r="B709" i="5"/>
  <c r="B708" i="5"/>
  <c r="B707" i="5"/>
  <c r="B706" i="5"/>
  <c r="B705" i="5"/>
  <c r="B704" i="5"/>
  <c r="B703" i="5"/>
  <c r="B702" i="5"/>
  <c r="B701" i="5"/>
  <c r="B700" i="5"/>
  <c r="B699" i="5"/>
  <c r="B698" i="5"/>
  <c r="B697" i="5"/>
  <c r="B696" i="5"/>
  <c r="B695" i="5"/>
  <c r="B694" i="5"/>
  <c r="B693" i="5"/>
  <c r="B692" i="5"/>
  <c r="B691" i="5"/>
  <c r="B690" i="5"/>
  <c r="B689" i="5"/>
  <c r="B688" i="5"/>
  <c r="B687" i="5"/>
  <c r="B686" i="5"/>
  <c r="B685" i="5"/>
  <c r="B684" i="5"/>
  <c r="B683" i="5"/>
  <c r="B682" i="5"/>
  <c r="B681" i="5"/>
  <c r="B680" i="5"/>
  <c r="B679" i="5"/>
  <c r="B678" i="5"/>
  <c r="B677" i="5"/>
  <c r="B676" i="5"/>
  <c r="B675" i="5"/>
  <c r="B674" i="5"/>
  <c r="B673" i="5"/>
  <c r="B672" i="5"/>
  <c r="B671" i="5"/>
  <c r="B670" i="5"/>
  <c r="B669" i="5"/>
  <c r="B668" i="5"/>
  <c r="B667" i="5"/>
  <c r="B666" i="5"/>
  <c r="B665" i="5"/>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B635" i="5"/>
  <c r="B634" i="5"/>
  <c r="B633" i="5"/>
  <c r="B632" i="5"/>
  <c r="B631" i="5"/>
  <c r="B630" i="5"/>
  <c r="B629" i="5"/>
  <c r="B628" i="5"/>
  <c r="B627" i="5"/>
  <c r="B626" i="5"/>
  <c r="B625" i="5"/>
  <c r="B624" i="5"/>
  <c r="B623" i="5"/>
  <c r="B622" i="5"/>
  <c r="B621" i="5"/>
  <c r="B620" i="5"/>
  <c r="B619" i="5"/>
  <c r="B618" i="5"/>
  <c r="B617" i="5"/>
  <c r="B616" i="5"/>
  <c r="B615" i="5"/>
  <c r="B614" i="5"/>
  <c r="B613" i="5"/>
  <c r="B612" i="5"/>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alcChain>
</file>

<file path=xl/sharedStrings.xml><?xml version="1.0" encoding="utf-8"?>
<sst xmlns="http://schemas.openxmlformats.org/spreadsheetml/2006/main" count="71529" uniqueCount="41051">
  <si>
    <t>Competency Code</t>
  </si>
  <si>
    <t>B0050</t>
  </si>
  <si>
    <t>B0100</t>
  </si>
  <si>
    <t>B0150</t>
  </si>
  <si>
    <t>B0160</t>
  </si>
  <si>
    <t>B0200</t>
  </si>
  <si>
    <t>B0220</t>
  </si>
  <si>
    <t>B0250</t>
  </si>
  <si>
    <t>B0290</t>
  </si>
  <si>
    <t>B0295</t>
  </si>
  <si>
    <t>B0300</t>
  </si>
  <si>
    <t>B0350</t>
  </si>
  <si>
    <t>B0375</t>
  </si>
  <si>
    <t>B0400</t>
  </si>
  <si>
    <t>B0410</t>
  </si>
  <si>
    <t>B0450</t>
  </si>
  <si>
    <t>B0470</t>
  </si>
  <si>
    <t>B0480</t>
  </si>
  <si>
    <t>B0500</t>
  </si>
  <si>
    <t>B0550</t>
  </si>
  <si>
    <t>B0600</t>
  </si>
  <si>
    <t>B0650</t>
  </si>
  <si>
    <t>B0700</t>
  </si>
  <si>
    <t>B0750</t>
  </si>
  <si>
    <t>B0760</t>
  </si>
  <si>
    <t>B0770</t>
  </si>
  <si>
    <t>B0780</t>
  </si>
  <si>
    <t>B0785</t>
  </si>
  <si>
    <t>B0800</t>
  </si>
  <si>
    <t>B0850</t>
  </si>
  <si>
    <t>B0900</t>
  </si>
  <si>
    <t>B1000</t>
  </si>
  <si>
    <t>B1010</t>
  </si>
  <si>
    <t>B1020</t>
  </si>
  <si>
    <t>B1030</t>
  </si>
  <si>
    <t>B1040</t>
  </si>
  <si>
    <t>B1050</t>
  </si>
  <si>
    <t>B1060</t>
  </si>
  <si>
    <t>B1070</t>
  </si>
  <si>
    <t>B1080</t>
  </si>
  <si>
    <t>B1090</t>
  </si>
  <si>
    <t>B1100</t>
  </si>
  <si>
    <t>B1110</t>
  </si>
  <si>
    <t>B2000</t>
  </si>
  <si>
    <t>B2010</t>
  </si>
  <si>
    <t>B2020</t>
  </si>
  <si>
    <t>I0050</t>
  </si>
  <si>
    <t>I0100</t>
  </si>
  <si>
    <t>I0150</t>
  </si>
  <si>
    <t>I0200</t>
  </si>
  <si>
    <t>I0250</t>
  </si>
  <si>
    <t>I0300</t>
  </si>
  <si>
    <t>I0350</t>
  </si>
  <si>
    <t>I0400</t>
  </si>
  <si>
    <t>I0450</t>
  </si>
  <si>
    <t>I0470</t>
  </si>
  <si>
    <t>I0480</t>
  </si>
  <si>
    <t>I0490</t>
  </si>
  <si>
    <t>I0500</t>
  </si>
  <si>
    <t>I0550</t>
  </si>
  <si>
    <t>I0600</t>
  </si>
  <si>
    <t>I0625</t>
  </si>
  <si>
    <t>I0650</t>
  </si>
  <si>
    <t>I0700</t>
  </si>
  <si>
    <t>I0750</t>
  </si>
  <si>
    <t>I0800</t>
  </si>
  <si>
    <t>I0850</t>
  </si>
  <si>
    <t>I0900</t>
  </si>
  <si>
    <t>I0950</t>
  </si>
  <si>
    <t>I0960</t>
  </si>
  <si>
    <t>I0970</t>
  </si>
  <si>
    <t>I1000</t>
  </si>
  <si>
    <t>I1010</t>
  </si>
  <si>
    <t>I1020</t>
  </si>
  <si>
    <t>I1030</t>
  </si>
  <si>
    <t>I1040</t>
  </si>
  <si>
    <t>I1050</t>
  </si>
  <si>
    <t>I1060</t>
  </si>
  <si>
    <t>I1070</t>
  </si>
  <si>
    <t>I1080</t>
  </si>
  <si>
    <t>I1090</t>
  </si>
  <si>
    <t>I1100</t>
  </si>
  <si>
    <t>I1110</t>
  </si>
  <si>
    <t>I1120</t>
  </si>
  <si>
    <t>I1130</t>
  </si>
  <si>
    <t>I1140</t>
  </si>
  <si>
    <t>I1150</t>
  </si>
  <si>
    <t>I1160</t>
  </si>
  <si>
    <t>L0000</t>
  </si>
  <si>
    <t>L0010</t>
  </si>
  <si>
    <t>L0020</t>
  </si>
  <si>
    <t>L0030</t>
  </si>
  <si>
    <t>L0040</t>
  </si>
  <si>
    <t>L0050</t>
  </si>
  <si>
    <t>L0060</t>
  </si>
  <si>
    <t>L0070</t>
  </si>
  <si>
    <t>L0080</t>
  </si>
  <si>
    <t>L0090</t>
  </si>
  <si>
    <t>L0100</t>
  </si>
  <si>
    <t>L0110</t>
  </si>
  <si>
    <t>L0120</t>
  </si>
  <si>
    <t>L0130</t>
  </si>
  <si>
    <t>L0140</t>
  </si>
  <si>
    <t>L0150</t>
  </si>
  <si>
    <t>L0160</t>
  </si>
  <si>
    <t>L0170</t>
  </si>
  <si>
    <t>L0180</t>
  </si>
  <si>
    <t>L0190</t>
  </si>
  <si>
    <t>L0200</t>
  </si>
  <si>
    <t>L0210</t>
  </si>
  <si>
    <t>L0220</t>
  </si>
  <si>
    <t>L0230</t>
  </si>
  <si>
    <t>L0240</t>
  </si>
  <si>
    <t>L0250</t>
  </si>
  <si>
    <t>L0260</t>
  </si>
  <si>
    <t>L0270</t>
  </si>
  <si>
    <t>L0280</t>
  </si>
  <si>
    <t>L0290</t>
  </si>
  <si>
    <t>L0300</t>
  </si>
  <si>
    <t>L0310</t>
  </si>
  <si>
    <t>L0320</t>
  </si>
  <si>
    <t>L0330</t>
  </si>
  <si>
    <t>L0340</t>
  </si>
  <si>
    <t>L0350</t>
  </si>
  <si>
    <t>L0360</t>
  </si>
  <si>
    <t>L0370</t>
  </si>
  <si>
    <t>L0380</t>
  </si>
  <si>
    <t>L0390</t>
  </si>
  <si>
    <t>L0400</t>
  </si>
  <si>
    <t>M0050</t>
  </si>
  <si>
    <t>M0100</t>
  </si>
  <si>
    <t>M0150</t>
  </si>
  <si>
    <t>M0200</t>
  </si>
  <si>
    <t>M0225</t>
  </si>
  <si>
    <t>M0250</t>
  </si>
  <si>
    <t>M0260</t>
  </si>
  <si>
    <t>M0300</t>
  </si>
  <si>
    <t>M0450</t>
  </si>
  <si>
    <t>M0500</t>
  </si>
  <si>
    <t>M0525</t>
  </si>
  <si>
    <t>M0550</t>
  </si>
  <si>
    <t>M0750</t>
  </si>
  <si>
    <t>M0800</t>
  </si>
  <si>
    <t>M0810</t>
  </si>
  <si>
    <t>M0850</t>
  </si>
  <si>
    <t>M1000</t>
  </si>
  <si>
    <t>M1010</t>
  </si>
  <si>
    <t>M1020</t>
  </si>
  <si>
    <t>M1030</t>
  </si>
  <si>
    <t>M1040</t>
  </si>
  <si>
    <t>M1050</t>
  </si>
  <si>
    <t>M1060</t>
  </si>
  <si>
    <t>Competency Name</t>
  </si>
  <si>
    <t>Knowledge of Organization</t>
  </si>
  <si>
    <t>Operational Functions</t>
  </si>
  <si>
    <t>Products and Services</t>
  </si>
  <si>
    <t>Service Excellence</t>
  </si>
  <si>
    <t>Business Markets</t>
  </si>
  <si>
    <t>E-Business</t>
  </si>
  <si>
    <t>Global Perspective</t>
  </si>
  <si>
    <t>Business Acumen</t>
  </si>
  <si>
    <t>Business Orientation</t>
  </si>
  <si>
    <t>Core Application Systems</t>
  </si>
  <si>
    <t>Industry Knowledge</t>
  </si>
  <si>
    <t>Organizational Governance</t>
  </si>
  <si>
    <t>Business Process Design</t>
  </si>
  <si>
    <t>Business Process Improvement</t>
  </si>
  <si>
    <t>Business Ethics</t>
  </si>
  <si>
    <t>Risk Management</t>
  </si>
  <si>
    <t>Crisis Management</t>
  </si>
  <si>
    <t>Business Case Justification</t>
  </si>
  <si>
    <t>Organizational Savvy and Politics</t>
  </si>
  <si>
    <t>Internal Sales and Marketing</t>
  </si>
  <si>
    <t>Knowledge Management</t>
  </si>
  <si>
    <t>Finance and Accounting</t>
  </si>
  <si>
    <t>Budgeting</t>
  </si>
  <si>
    <t>Business Math</t>
  </si>
  <si>
    <t>Business Statistics</t>
  </si>
  <si>
    <t>Business Analytics</t>
  </si>
  <si>
    <t>Predictive Analytics</t>
  </si>
  <si>
    <t>Web-based Facilities and Tools</t>
  </si>
  <si>
    <t>Information Technology Trends</t>
  </si>
  <si>
    <t>Office Support Tools</t>
  </si>
  <si>
    <t>Project Administration</t>
  </si>
  <si>
    <t>Earned Value Management</t>
  </si>
  <si>
    <t>Planning: Tactical, Strategic</t>
  </si>
  <si>
    <t>Quality Management</t>
  </si>
  <si>
    <t>Meeting Management</t>
  </si>
  <si>
    <t>Process Management</t>
  </si>
  <si>
    <t>Effectiveness Measurement</t>
  </si>
  <si>
    <t>Employee Health and Safety</t>
  </si>
  <si>
    <t>Information Capture</t>
  </si>
  <si>
    <t>Business Performance Management</t>
  </si>
  <si>
    <t>Standard Operating Procedures</t>
  </si>
  <si>
    <t>International Trade</t>
  </si>
  <si>
    <t>Product Development Best Practices</t>
  </si>
  <si>
    <t>Customer Focus</t>
  </si>
  <si>
    <t>Value Realization</t>
  </si>
  <si>
    <t>Active Learning</t>
  </si>
  <si>
    <t>Interpersonal Relationships</t>
  </si>
  <si>
    <t>Creativity</t>
  </si>
  <si>
    <t>Flexibility and Adaptability</t>
  </si>
  <si>
    <t>Conflict Management</t>
  </si>
  <si>
    <t>Consulting</t>
  </si>
  <si>
    <t>Problem Solving</t>
  </si>
  <si>
    <t>Oral Communications</t>
  </si>
  <si>
    <t>Written Communications</t>
  </si>
  <si>
    <t>Interviewing</t>
  </si>
  <si>
    <t>Effective Communications</t>
  </si>
  <si>
    <t>Communicating Complex Concepts</t>
  </si>
  <si>
    <t>Effective Presentations</t>
  </si>
  <si>
    <t>Self-Directed Growth and Development</t>
  </si>
  <si>
    <t>Coaching Others</t>
  </si>
  <si>
    <t>Mentoring Others</t>
  </si>
  <si>
    <t>Listening</t>
  </si>
  <si>
    <t>Decision Making and Critical Thinking</t>
  </si>
  <si>
    <t>Negotiating</t>
  </si>
  <si>
    <t>Confidentiality</t>
  </si>
  <si>
    <t>Group Facilitation</t>
  </si>
  <si>
    <t>Influencing</t>
  </si>
  <si>
    <t>Teamwork</t>
  </si>
  <si>
    <t>Accuracy and Attention to Detail</t>
  </si>
  <si>
    <t>Initiative</t>
  </si>
  <si>
    <t>Managing Multiple Priorities</t>
  </si>
  <si>
    <t>Relationship Management</t>
  </si>
  <si>
    <t>Analytical Thinking</t>
  </si>
  <si>
    <t>Emotional Intelligence</t>
  </si>
  <si>
    <t>Followership</t>
  </si>
  <si>
    <t>Storytelling</t>
  </si>
  <si>
    <t>Technical Excellence</t>
  </si>
  <si>
    <t>Technology Advising</t>
  </si>
  <si>
    <t>Establishing and Maintaining Trust</t>
  </si>
  <si>
    <t>Partnering for Clients' Success</t>
  </si>
  <si>
    <t>Collaborating</t>
  </si>
  <si>
    <t>Overcoming Resistance to Change</t>
  </si>
  <si>
    <t>Maintaining Focus</t>
  </si>
  <si>
    <t>Dealing with Disorder</t>
  </si>
  <si>
    <t>Maintaining Mindfulness</t>
  </si>
  <si>
    <t>Taking Ownership</t>
  </si>
  <si>
    <t>English as an Additional Language</t>
  </si>
  <si>
    <t>Organizational Leadership</t>
  </si>
  <si>
    <t>Accountability</t>
  </si>
  <si>
    <t>Accurate Interpersonal Assessment</t>
  </si>
  <si>
    <t>Alignment</t>
  </si>
  <si>
    <t>Conceptual Thinking</t>
  </si>
  <si>
    <t>Continuous Learning</t>
  </si>
  <si>
    <t>Cross-Team Integration</t>
  </si>
  <si>
    <t>Goal Setting</t>
  </si>
  <si>
    <t>Honesty and Integrity</t>
  </si>
  <si>
    <t>Innovation</t>
  </si>
  <si>
    <t>Networking</t>
  </si>
  <si>
    <t>Organization Structuring</t>
  </si>
  <si>
    <t>Planning and Organizing</t>
  </si>
  <si>
    <t>Resource Management</t>
  </si>
  <si>
    <t>Stewardship</t>
  </si>
  <si>
    <t>Strategic Thinking</t>
  </si>
  <si>
    <t>Systems Thinking</t>
  </si>
  <si>
    <t>Talent Management</t>
  </si>
  <si>
    <t>Tolerance for Ambiguity and Stress</t>
  </si>
  <si>
    <t>Visioning</t>
  </si>
  <si>
    <t>Workforce Development</t>
  </si>
  <si>
    <t>Competitive Capability</t>
  </si>
  <si>
    <t>Operational Requirements Analysis</t>
  </si>
  <si>
    <t>Managing Change</t>
  </si>
  <si>
    <t>Judgment and Decision Making</t>
  </si>
  <si>
    <t>Customer/Market Focus</t>
  </si>
  <si>
    <t>Productivity Orientation</t>
  </si>
  <si>
    <t>Team Building</t>
  </si>
  <si>
    <t>Performance Planning</t>
  </si>
  <si>
    <t>Analytical Approach</t>
  </si>
  <si>
    <t>Communicating for Impact</t>
  </si>
  <si>
    <t>Relationship Building</t>
  </si>
  <si>
    <t>Continuous Transformation</t>
  </si>
  <si>
    <t>Empowerment</t>
  </si>
  <si>
    <t>Process Improvement</t>
  </si>
  <si>
    <t>Performance Development</t>
  </si>
  <si>
    <t>Quality Orientation</t>
  </si>
  <si>
    <t>Communication</t>
  </si>
  <si>
    <t>Systemic Perspective</t>
  </si>
  <si>
    <t>Results Orientation</t>
  </si>
  <si>
    <t>Promoting Organizational Commitment</t>
  </si>
  <si>
    <t>Leadership</t>
  </si>
  <si>
    <t>Organizational Change Mgmt</t>
  </si>
  <si>
    <t>Team Management</t>
  </si>
  <si>
    <t>Customer Service Management</t>
  </si>
  <si>
    <t>Personnel Management</t>
  </si>
  <si>
    <t>Project Management</t>
  </si>
  <si>
    <t>Program Management (M0260)</t>
  </si>
  <si>
    <t>Workforce Diversity Management</t>
  </si>
  <si>
    <t>Performance Management</t>
  </si>
  <si>
    <t>Vendor/Supplier Management</t>
  </si>
  <si>
    <t>Internal Resource Coordination</t>
  </si>
  <si>
    <t>Matrix Management</t>
  </si>
  <si>
    <t>Staff and Career Development</t>
  </si>
  <si>
    <t>Staffing, Hiring, Selection</t>
  </si>
  <si>
    <t>Outsourcing</t>
  </si>
  <si>
    <t>Delegation</t>
  </si>
  <si>
    <t>Managerial Courage</t>
  </si>
  <si>
    <t>Producing Results</t>
  </si>
  <si>
    <t>Collaborating Globally</t>
  </si>
  <si>
    <t>Embracing Challenge</t>
  </si>
  <si>
    <t>Helping Employees Succeed</t>
  </si>
  <si>
    <t>Influencing Through Expertise</t>
  </si>
  <si>
    <t>Key Performance Indicators</t>
  </si>
  <si>
    <t>Competency Description</t>
  </si>
  <si>
    <t>Knowledge of the organization's vision, structure, culture, philosophy, operating principles, values, and code of ethics; ability to apply this understanding appropriately to diverse situations.</t>
  </si>
  <si>
    <t>Knowledge of major functional processes and associated operating requirements; ability to apply this knowledge appropriately to diverse situations.</t>
  </si>
  <si>
    <t>Knowledge of major products and services and product and service groups; ability to apply this knowledge appropriately to diverse situations.</t>
  </si>
  <si>
    <t>Knowledge of customer service concepts and techniques; ability to meet or exceed customer needs and expectations and provide excellent service in a direct or indirect manner.</t>
  </si>
  <si>
    <t>Knowledge of existing and planned markets and market-related initiatives from the perspectives of the competition, the suppliers, the customer base and the regulatory environment; ability to apply this knowledge appropriately to diverse situations.</t>
  </si>
  <si>
    <t>Knowledge of strategies, processes and technologies that allow business to be conducted via the web; ability to apply this knowledge appropriately to diverse situations.</t>
  </si>
  <si>
    <t>Knowledge of issues, opportunities, and challenges for conducting business in the international marketplace; ability to apply this knowledge appropriately to diverse situations.</t>
  </si>
  <si>
    <t>Knowledge of business concepts, tools, and processes that are needed for making sound decisions in the context of the company's business; ability to apply this knowledge appropriately to diverse situations.</t>
  </si>
  <si>
    <t>Knowledge of business concepts, tools and techniques and ability to operate with a business mindset that complements one's functional specialty and keeps it in a business context.</t>
  </si>
  <si>
    <t>Knowledge of major production application systems used for delivery of services to internal and external clients; ability to leverage said applications for use in diverse situations.</t>
  </si>
  <si>
    <t>Knowledge of the organization's industry group, trends, directions, major issues, regulatory considerations, and trendsetters; ability to apply this knowledge appropriately to diverse situations.</t>
  </si>
  <si>
    <t>Knowledge of the processes, customs, policies, and rules affecting the way the organization is administered and controlled; ability to ensure compliance with same.</t>
  </si>
  <si>
    <t>Knowledge of business process design techniques that encourage a critical, fresh look at key processes and focus on optimizing organizational performance; ability to apply this knowledge appropriately to diverse situations.</t>
  </si>
  <si>
    <t>Knowledge of business process improvement best practices and ability to use methods for identifying, evaluating, introducing and implementing more efficient approaches to performing business related activities.</t>
  </si>
  <si>
    <t>Knowledge of practices, behaviors, applicable laws, rules, and regulations governing proper business conduct; ability to demonstrate ethical behavior in diverse situations.</t>
  </si>
  <si>
    <t>Knowledge of processes, tools and techniques for assessing and controlling an organization's exposure to risks of various kinds; ability to apply this knowledge appropriately to diverse situations.</t>
  </si>
  <si>
    <t>Knowledge of crisis management concepts and techniques; ability to predict, avert, mitigate, and recover from an event that has or could have a severely negative impact on the business.</t>
  </si>
  <si>
    <t>Knowledge of the how's and why's of preparing and justifying business cases and value propositions; ability to justify business expenditures by identifying cost, benefits, ROI, opportunities, and risks.</t>
  </si>
  <si>
    <t>Knowledge of organizational politics and political tactics; ability to effectively navigate formal and informal communication and decision-making channels.</t>
  </si>
  <si>
    <t>Knowledge of internal marketing strategies and ability to look, listen for, and communicate opportunities for providing new or enhanced services to internal clients.</t>
  </si>
  <si>
    <t>Understanding of knowledge management concepts and ability to apply processes and tools for capturing, organizing and leveraging an organization's intellectual assets such as competencies, best practices, proprietary products and services, etc.</t>
  </si>
  <si>
    <t>Knowledge of finance and accounting practices, financial analysis, and reporting; ability to apply this knowledge appropriately to diverse situations.</t>
  </si>
  <si>
    <t>Knowledge of organization's budget process and ability to apply policies and practices for planning and administering a budget.</t>
  </si>
  <si>
    <t>Knowledge of mathematical concepts and ability to apply these appropriately to business transactions.</t>
  </si>
  <si>
    <t>Knowledge of the tools, processes, and practices that describe business results in measurable scales; ability to use this knowledge and data to assist in making business decisions.</t>
  </si>
  <si>
    <t>Knowledge of technologies, techniques and practices for the evaluation of business performance data; ability to analyze business performance using advanced statistical methods to justify and drive future business planning decisions.</t>
  </si>
  <si>
    <t>Knowledge of tools, methods and processes used to make business predictions; ability to use the tools, processes and practices for predicting business trends and providing forecasts that drive business decisions and business planning.</t>
  </si>
  <si>
    <t>Knowledge of browser-delivered facilities and tools and ability to use, manage or exploit web-based (Internet, intranet, extranet, etc.) resources, opportunities and challenges.</t>
  </si>
  <si>
    <t>Understanding of marketplace experience, developments and trends related to the organization's use of Information Technology (IT); ability to apply this knowledge appropriately to benefit the organization.</t>
  </si>
  <si>
    <t>Knowledge of commonly used office hardware, software and equipment and ability to use the tools available at the desktop (for example: word processing, e-mail, presentation software, and spreadsheets.)</t>
  </si>
  <si>
    <t>Knowledge of project administration best practices and ability to use organizational strategies, practices and tools for administering projects.</t>
  </si>
  <si>
    <t>Knowledge of the process and ability to measure and communicate the real, physical progress of a project taking into account the work completed, the time taken and the costs incurred to complete that work.</t>
  </si>
  <si>
    <t>Knowledge of effective planning techniques and ability to contribute to operational (short term), tactical (1-2 years) and strategic (3-5 years) planning in support of the overall business plan.</t>
  </si>
  <si>
    <t>Knowledge of quality management methods, tools, and techniques and ability to create and support an environment that meets the quality goals of the organization.</t>
  </si>
  <si>
    <t>Knowledge of both productive and unproductive meeting management practices and ability to effectively prepare, conduct, participate in, and follow up on business meetings.</t>
  </si>
  <si>
    <t>Knowledge of business process improvement tools and techniques and ability to understand, monitor, update, or enhance existing business or work processes.</t>
  </si>
  <si>
    <t>Knowledge of effective measurement techniques and ability to measure the quality and quantity of work effort for the purpose of improvement.</t>
  </si>
  <si>
    <t>Knowledge of the procedures and programs in place in the organization to ensure employee safety (occupational health, fire safety and emergency response plan); ability to take appropriate and immediate actions in case of an emergency.</t>
  </si>
  <si>
    <t>Knowledge of the methods, channels and processes to obtain needed information; ability to identify, capture and document relevant business information in an auditable, organized, understandable and easily retrievable manner.</t>
  </si>
  <si>
    <t>Knowledge of technologies, techniques and practices for the use of business intelligence; ability to monitor and adjust business processes (internal and cross-organizational) in near real-time.</t>
  </si>
  <si>
    <t>Knowledge of established standard operating procedures (SOP) and ability to design, implement and evaluate standard operating procedures affecting daily and strategic business operations in order to increase operational efficiency.</t>
  </si>
  <si>
    <t>Knowledge of the markets, issues, regulations, practices and operations of international trade; ability to apply this knowledge appropriately in diverse situations.</t>
  </si>
  <si>
    <t>Knowledge of product development methods and ability to research, identify and apply formal disciplines and best practices for improving the quality and costs related to product development.</t>
  </si>
  <si>
    <t>Knowledge of the values and practices that align customer needs and satisfaction as primary considerations in all business decisions and ability to leverage that information in creating customized customer solutions.</t>
  </si>
  <si>
    <t>Knowledge of the methods and ability to plan, execute, monitor and manage business activities and resources to determine and achieve the actual value from a business initiative as estimated in an associated business case.</t>
  </si>
  <si>
    <t>Knowledge of methods and ability to grasp new concepts, acquire new ways of seeing things, and revise ways of thinking and behaving, with the understanding that this is an ongoing business necessity.</t>
  </si>
  <si>
    <t>Knowledge of the techniques and the ability to work with a variety of individuals and groups in a constructive and collaborative manner.</t>
  </si>
  <si>
    <t>Knowledge of the approaches, tools, and techniques for promoting creative, original thinking and ability to apply it to a variety of business situations.</t>
  </si>
  <si>
    <t>Knowledge of successful approaches, tools, and techniques for dealing with changes and adapting to a changing environment; ability to adapt as needed.</t>
  </si>
  <si>
    <t>Understanding of how to anticipate, recognize, and deal effectively with existing or potential conflicts at the individual, group, or situation level; ability to apply this understanding appropriately to diverse situations.</t>
  </si>
  <si>
    <t>Knowledge of techniques, roles, and responsibilities in providing technical or business guidance to clients, both internal and external; ability to apply this knowledge appropriately to diverse situations.</t>
  </si>
  <si>
    <t>Knowledge of approaches, tools, techniques for recognizing, anticipating, and resolving organizational, operational or process problems; ability to apply this knowledge appropriately to diverse situations.</t>
  </si>
  <si>
    <t>Knowledge of oral communications issues and ability to express oneself and communicate with others verbally and appropriately.</t>
  </si>
  <si>
    <t>Knowledge of written communications issues and ability to produce a variety of business documents that demonstrate command of language, clarity of thought, and orderliness of presentation.</t>
  </si>
  <si>
    <t>Knowledge of effective interviewing concepts and techniques; ability to conduct a conversation with another person to gather required information.</t>
  </si>
  <si>
    <t>Understanding of effective communication concepts, tools and techniques; ability to effectively transmit, receive, and accurately interpret ideas, information, and needs through the application of appropriate communication behaviors.</t>
  </si>
  <si>
    <t>Knowledge of techniques to ensure clear understanding and ability to use summarization and simplification techniques to explain complex technical concepts in simple, clear language appropriate to the audience.</t>
  </si>
  <si>
    <t>Knowledge of effective presentation tools and techniques; ability to present information to groups with the appropriate degree of formality.</t>
  </si>
  <si>
    <t>Understanding of the necessity of continuous personal growth; ability to gauge one's strengths, limitations and interests, and use of this knowledge for purposes of performance effectiveness and self-development.</t>
  </si>
  <si>
    <t>Knowledge of coaching concepts and methods; ability to encourage, motivate, and guide individuals or teams in learning and improving effectiveness.</t>
  </si>
  <si>
    <t>Knowledge of mentoring concepts and techniques, and ability to effectively participate in a mentoring relationship.</t>
  </si>
  <si>
    <t>Knowledge of effective listening issues and techniques; ability to gather, clarify, and apply information transmitted verbally, while exhibiting a genuine interest toward the speaker.</t>
  </si>
  <si>
    <t>Knowledge of the decision-making process and associated tools and techniques; ability to accurately analyze situations and reach productive decisions based on informed judgment.</t>
  </si>
  <si>
    <t>Knowledge of successful negotiation concepts and techniques; ability to negotiate successfully across the organization and with external vendors and clients in a constructive and collaborative manner.</t>
  </si>
  <si>
    <t>Knowledge of practices and policies governing disclosure of information about the organization, its business activities, and employees; ability to apply this knowledge appropriately to diverse situations.</t>
  </si>
  <si>
    <t>Knowledge of group facilitation best practices and ability to design and facilitate a group process, elicit contributions from group members, stimulate a focused group discussion, and achieve a desired outcome.</t>
  </si>
  <si>
    <t>Knowledge of effective influencing tactics and strategies; ability to impact decisions within and outside own organization.</t>
  </si>
  <si>
    <t>Knowledge of the necessity and value of teamwork; experience with and ability to participate effectively as part of a team.</t>
  </si>
  <si>
    <t>Understanding of the necessity and value of accuracy and attention to detail; ability to process information with high levels of accuracy.</t>
  </si>
  <si>
    <t>Knowledge of the value of self-motivation and initiative; ability and willingness to seek out work and the drive to accomplish goals.</t>
  </si>
  <si>
    <t>Knowledge of effective self-management practices and ability to manage multiple concurrent objectives, projects, groups, or activities, making effective judgments as to prioritizing and time allocation.</t>
  </si>
  <si>
    <t>Knowledge of the techniques and the ability to establish and maintain healthy working relationships with clients, vendors, and peers.</t>
  </si>
  <si>
    <t>Knowledge of techniques and tools that promote effective analysis and the ability to determine the root cause of organizational problems and create alternative solutions that resolve the problems in the best interest of the business.</t>
  </si>
  <si>
    <t>Knowledge of emotional intelligence theories and concepts and the ability to perceive, assess and help manage the emotions of self and others while simultaneously exhibiting resiliency, drive and commitment to results.</t>
  </si>
  <si>
    <t>Knowledge of and ability to carry out strategies and tasks that support the mission and goals of the leader and the organization.</t>
  </si>
  <si>
    <t>Knowledge of concepts and ability to plan, create and present business proposals, initiatives and ideas by storytelling actual business scenarios that are situation-specific, engaging, memorable and persuasive as compared to one-way, fact-based presentations.</t>
  </si>
  <si>
    <t>Knowledge of and deep insight into a given technology and various application methods and ability to develop and provide solutions to significant technical challenges.</t>
  </si>
  <si>
    <t>Knowledge of effective advisory methods and ability to provide valued information and advice to clients regarding products, technologies, services and solutions for a specific technology domain.</t>
  </si>
  <si>
    <t>Knowledge of methods and ability to develop trusting business relationships and provide solicited, respected and valued perspectives to clients/peers that guide thinking, facilitate issue resolution and enhance client/peer capabilities.</t>
  </si>
  <si>
    <t>Knowledge of and insight into clients' key objectives and ability to work and think alongside clients to achieve clients' current and future aspirations and successes.</t>
  </si>
  <si>
    <t>Knowledge of collaborative techniques and ability to promote a culture of information sharing and working together to solve business problems and meet business goals.</t>
  </si>
  <si>
    <t>Understanding and insight into the futility of refusing to accept the inevitable and ability to overcome resistance and adapt to a complex and changing environment.</t>
  </si>
  <si>
    <t>Understanding of the importance of keeping sight of current responsibilities and ability to bring thoughts and tasks to completion.</t>
  </si>
  <si>
    <t>Knowledge of tactics and ability to function effectively in the face of volatility, uncertainty, complexity, and ambiguity (VUCA).</t>
  </si>
  <si>
    <t>Knowledge of techniques and ability to strengthen attention and focus and stay engaged in the present moment without evaluating or emotionally reacting to it.</t>
  </si>
  <si>
    <t>Knowledge of the current situation or issue at hand；ability to take full personal responsibility or ownership for assignments, activities, decisions and results.</t>
  </si>
  <si>
    <t>Knowledge of the English language and ability to listen, speak, read and produce a variety of business documents demonstrating fluent command of the language, clarity of thought, proper grammar and orderliness of presentation.</t>
  </si>
  <si>
    <t>Knowledge of leadership concepts and ability to use strategies and skills to enlist others in setting, embracing and achieving objectives.</t>
  </si>
  <si>
    <t>Understanding of the importance of being accountable and ability to focus on those activities that have the greatest impact on meeting work commitments.</t>
  </si>
  <si>
    <t>Understanding of the impact of the interplay of personalities within a group and the ability to assess the barriers and opportunities stemming from personal characteristics and interpersonal dynamics.</t>
  </si>
  <si>
    <t>Knowledge of the importance of collaboration among team members and the ability to enroll stakeholders in communicating and coordinating activities to support the organization's vision and strategies.</t>
  </si>
  <si>
    <t>Understanding and insight into the importance of thinking and reasoning at a conceptual level and ability to identify the critical ideas and interdependencies among system elements that impact performance.</t>
  </si>
  <si>
    <t>Understanding of the rationale behind the necessity to continually learn and grow and the ability to seek performance feedback and identify approaches to improve own performance and that of others.</t>
  </si>
  <si>
    <t>Understanding of the importance of inter-team collaboration in breaking down silos and achieving business results; ability to lead employees from various functions to communicate, coordinate work across divisions, and collaborate in solving problems as one team.</t>
  </si>
  <si>
    <t>Understanding of the value of creating goals that stretch the teams' capabilities and ability to develop and track challenging goals that support business strategies.</t>
  </si>
  <si>
    <t>Understanding of the importance of being a role model for honesty and integrity and ability to demonstrate sound business ethics and consistent adherence to and promotion of these in all business and personal transactions.</t>
  </si>
  <si>
    <t>Understanding of the value of innovation and ability to develop new ideas and initiatives that improve the performance of the organization.</t>
  </si>
  <si>
    <t>Understanding of the business value of creating mutually beneficial relationships with individuals outside of incumbent's own organization and ability to generate productive relationships with internal and external partners that improve access to resources and expertise.</t>
  </si>
  <si>
    <t>Understanding of the value of aligning team capabilities with business goals and ability to develop staff, processes and operational relationships that support optimal performance.</t>
  </si>
  <si>
    <t>Knowledge of planning and organizing concepts and best practices and ability to mobilize both time and resources to get things done.</t>
  </si>
  <si>
    <t>Understanding of the resources required to achieve business objectives and ability to plan, mobilize and distribute resources to fulfill business objectives and plans.</t>
  </si>
  <si>
    <t>Understanding of concepts and methods needed for guiding a process to a successful outcome and the ability to develop an organizational culture that promotes the highest level of ethical standards and responsibility to the community.</t>
  </si>
  <si>
    <t>Understanding of the importance of "big picture" thinking and planning and ability to apply organizational acumen to identify and maintain focus on key success factors for the organization.</t>
  </si>
  <si>
    <t>Knowledge of the critical interdependencies among system elements that help and hinder performance and ability to plan and design solutions that synchronize resources to achieve business results.</t>
  </si>
  <si>
    <t>Knowledge of the critical competencies required to achieve intended results and ability to generate consistent approaches for hiring, selection, retaining and leveraging talent across the organization.</t>
  </si>
  <si>
    <t>Understanding of the necessity of moving forward with less than perfect information and ability to flexibly and comfortably adapt to changing work demands.</t>
  </si>
  <si>
    <t>Understanding of the value of articulating an intended business outcome and ability to create and communicates a vision of the organization that motivates others to superior performance.</t>
  </si>
  <si>
    <t>Understanding of the importance of continuous growth and development and the ability to develop practices that maximize learning and development and improve team members' focus on performance objectives.</t>
  </si>
  <si>
    <t>Understanding of the importance of building the competencies needed to achieve business outcomes and ability to leads groups and teams to develop and implement methods for leveraging key capabilities.</t>
  </si>
  <si>
    <t>Knowledge of the methods and processes needed to determine and provide resources needed to achieve business results and ability to identify plan and mobilize resources required to fulfill operational objectives and plans.</t>
  </si>
  <si>
    <t>Knowledge of the necessity to adapt self and team to evolving business needs and ability to develop and implement new ideas and initiatives that improve the organization's performance in light of new requirements.</t>
  </si>
  <si>
    <t>Understanding of the need to carefully evaluate the impact of emerging business situations and choose the best path forward and ability to select and assertively communicate actions and activities that maximize organization performance.</t>
  </si>
  <si>
    <t>Understanding of the importance of remaining aware of shifting market priorities and ability to respond to internal and external customer needs in a manner that consistently adds value.</t>
  </si>
  <si>
    <t>Knowledge of the factors that influence productivity and ability to maintain focus on organizational factors that maximize operational performance.</t>
  </si>
  <si>
    <t>Knowledge of resources available to upgrade team competence and ability to create a team with the membership and culture that mobilizes the cooperation and talent to optimize performance.</t>
  </si>
  <si>
    <t>Understanding of current and potential team capabilities and ability to clarify performance targets and objectives to drive project and process improvement strategies.</t>
  </si>
  <si>
    <t>Understanding of the value of accurately analyzing the current environment and ability to synthesize ideas and information required for process improvement into a manageable form.</t>
  </si>
  <si>
    <t>Knowledge of the concepts, tools and techniques for effective listening and communicating; ability to apply these theories to receive, transmit and accurately interpret information and ideas to influence others in various situations.</t>
  </si>
  <si>
    <t>Knowledge of the importance of creating positive relationships within the team and ability to develop trusting relationships by valuing others' concerns and contributions.</t>
  </si>
  <si>
    <t>Understanding of the necessity of evolving the business to remain competitive and ability to understand, adapt oneself to, respond to and proactively seek changes and innovation in the business environment to improve the competitive advantage of an organization.</t>
  </si>
  <si>
    <t>Knowledge of empowerment strategies and ability to maximize the performance capacity of all team members by creating an environment that supports autonomy, decision-making and personal growth.</t>
  </si>
  <si>
    <t>Understanding and insight into evaluating current product quality and production methods and ability to maintains focus on the continuous improvement of processes, products and services.</t>
  </si>
  <si>
    <t>Understanding of the importance of the facilitation of individual team member's growth and ability to develop methods for helping team members to learn and develop continuously.</t>
  </si>
  <si>
    <t>Understanding of the importance of striving toward a zero defect production goal and ability to establish methods and metrics that deliver targeted standards for products and services.</t>
  </si>
  <si>
    <t>Understanding of the importance of insightful listening and communicating and ability to provide information and messages in a way that produces clarity and impact.</t>
  </si>
  <si>
    <t>Knowledge of and insight into all the pieces and parts that produce results and ability to utilize various methods and techniques to frame problems and situations from the perspective of their impact on the entire system; to make appropriate action plans and take the right risks.</t>
  </si>
  <si>
    <t>Understanding of the importance of meeting or exceeding established targets and ability to drive critical activities to completion.</t>
  </si>
  <si>
    <t>Knowledge of the importance of encouraging the team's motivation to achieve objectives and ability to promote an organization's characteristics in ways that enhance others' commitment to that organization.</t>
  </si>
  <si>
    <t>Knowledge of, and ability to use strategies and skills to enlist others in setting, embracing and achieving objectives.</t>
  </si>
  <si>
    <t>Knowledge of techniques to successfully effect change in an organization and ability to manage the successful and smooth transition from current to desired culture, practices, structure, and overall organizational environment.</t>
  </si>
  <si>
    <t>Knowledge of effective team building techniques and ability to form and manage effective teams.</t>
  </si>
  <si>
    <t>Knowledge of customer service priorities and ability to utilize tools and techniques for maintaining an environment where all understand, and are committed to providing excellent service to internal and external customers.</t>
  </si>
  <si>
    <t>Knowledge of human resources and personnel management processes; ability to lead, motivate, evaluate and reward personnel at the work place.</t>
  </si>
  <si>
    <t>Knowledge of effective project management strategies and tactics and ability to plan, organize, monitor, and control projects, ensuring efficient utilization of technical and administrative resources to achieve project objectives.</t>
  </si>
  <si>
    <t>Knowledge of the policies and techniques to manage a set of related projects within a program; ability to plan, organize, monitor, and control the set of projects, ensuring efficient utilization of technical and administrative resources, to achieve program objectives.</t>
  </si>
  <si>
    <t>Understanding of the business value of diverse perspectives and opinions and ability to understand, appreciate and employ the unique contributions of associates of varied cultures, nationalities, ethnic backgrounds, genders, ages, points of view, etc.</t>
  </si>
  <si>
    <t>Knowledge of successful performance management techniques and ability to apply organization's performance management system, practices, and tools to developing and improving individual, team, and organizational performance.</t>
  </si>
  <si>
    <t>Knowledge of external provider management processes and ability to effectively manage the business relationship with external providers (e.g. vendors, service providers, contractors, consultants and suppliers).</t>
  </si>
  <si>
    <t>Knowledge of the techniques, tools and applications associated with coordination of internal resources; ability to synchronize and integrate activities, responsibilities, and command and control structures to ensure that internal resources are used most efficiently in pursuit of business objectives.</t>
  </si>
  <si>
    <t>Understanding of the importance of being able to leverage external resources when required and ability to build and use effective working relationships within own department and across department, functional, and geographic reporting lines.</t>
  </si>
  <si>
    <t>Knowledge of available internal and external learning resources and ability to address learning, training, and career development needs of individuals, teams or organization.</t>
  </si>
  <si>
    <t>Knowledge of human resource acquisition policies and ability to participate in the process of recruitment of permanent and contract personnel, achieving optimal match between candidate and position.</t>
  </si>
  <si>
    <t>Knowledge of the approaches, issues, and challenges associated with outsourcing, and the ability to manage or facilitate outsourcing relationships.</t>
  </si>
  <si>
    <t>Understanding of the need to effectively delegate tasks to others and the ability to empower and motivate associates to take over tasks and responsibilities to accomplish results for which the manager maintains ultimate accountability.</t>
  </si>
  <si>
    <t>Understanding of the rationale for and the ability to tactfully dispense direct, actionable feedback and deal head-on with people problems and challenging situations.</t>
  </si>
  <si>
    <t>Understanding of the criticality of getting things done in spite of current circumstances and the ability to utilize assigned resources and leverage back-channel resources (individuals or teams) to achieve or exceed planned outcomes.</t>
  </si>
  <si>
    <t>Knowledge of effective collaboration techniques and ability to build networks with people from different countries and cultures, think and work with them to bring positive impact and flourishing business results.</t>
  </si>
  <si>
    <t>Knowledge of the issues and opportunities in complex situations; ability to respond positively to difficult problems and eliminate obstacles that face clients and internal teams.</t>
  </si>
  <si>
    <t>Knowledge of the principles and methodology used to improve employees' performance; ability to apply these theories to lead and motivate a successful team and organization.</t>
  </si>
  <si>
    <t>Knowledge of the methods and techniques used for skill and career development; ability to use these to deepen own expertise and coach, mentor and challenge others both inside and outside the organization.</t>
  </si>
  <si>
    <t>Knowledge of business metrics and Key Performance Indicators (KPIs) and ability to use strategies and tools for defining and measuring progress toward goals.</t>
  </si>
  <si>
    <t>Level 1 - Basic understanding</t>
  </si>
  <si>
    <t>Lists organization's primary lines of business.</t>
  </si>
  <si>
    <t>Identifies the primary operational functions of the organization.</t>
  </si>
  <si>
    <t>Identifies organization's flagship products and services.</t>
  </si>
  <si>
    <t>Describes several important business benefits of providing high quality service.</t>
  </si>
  <si>
    <t>Explains concepts of markets and market segments as they relate to company's business.</t>
  </si>
  <si>
    <t>Describes, at a high level, the important considerations associated with conducting business over the Internet.</t>
  </si>
  <si>
    <t>Identifies regions and countries relevant to organization's business.</t>
  </si>
  <si>
    <t>Explains how the organization makes money.</t>
  </si>
  <si>
    <t>Explains concepts of P&amp;L, budgets, capital vs. operating expenses, expense tracking, etc.</t>
  </si>
  <si>
    <t>Names the organization's core application systems.</t>
  </si>
  <si>
    <t>Names key industry players, leaders, and trendsetters.</t>
  </si>
  <si>
    <t>Names individuals responsible for organization's governance.</t>
  </si>
  <si>
    <t>Explains the purpose of business process design or re-engineering.</t>
  </si>
  <si>
    <t>Explains the rationale for using BPI methodology.</t>
  </si>
  <si>
    <t>Explains the rationale and importance of basic business ethics.</t>
  </si>
  <si>
    <t>Identifies major categories of business risks.</t>
  </si>
  <si>
    <t>Differentiates true business crises from less severe business challenges.</t>
  </si>
  <si>
    <t>Explains the rationale for the need to relate expenditures to business needs and benefits.</t>
  </si>
  <si>
    <t>Identifies basic organizational structure and formal reporting relationships in own area.</t>
  </si>
  <si>
    <t>Explains the need to educate internal clients on services offered by own function.</t>
  </si>
  <si>
    <t>Discusses the importance of managing knowledge as an organizational asset.</t>
  </si>
  <si>
    <t>Explains basic financial and accounting concepts and terminology.</t>
  </si>
  <si>
    <t>Explains the various purposes and uses of budgets.</t>
  </si>
  <si>
    <t>Performs basic arithmetic quickly and correctly.</t>
  </si>
  <si>
    <t>Identifies and describes basic statistical measures.</t>
  </si>
  <si>
    <t>Describes key aspects and benefits of business analytics.</t>
  </si>
  <si>
    <t>Describes the general concept and key aspects of predictive analytics using relevant language.</t>
  </si>
  <si>
    <t>Explains basic concepts, facilities and features of the web.</t>
  </si>
  <si>
    <t>Identifies key responsibilities of the IT function.</t>
  </si>
  <si>
    <t>Identifies current office software environment and its component products.</t>
  </si>
  <si>
    <t>Demonstrates a basic understanding of organizational project management practices and tools.</t>
  </si>
  <si>
    <t>States the goals and objectives of the Earned Value Management (EVM) methodology.</t>
  </si>
  <si>
    <t>Defines concepts of short-term and long-term planning.</t>
  </si>
  <si>
    <t>Explains the purpose and limitations of quality management.</t>
  </si>
  <si>
    <t>Explains importance of effective preparation for meetings.</t>
  </si>
  <si>
    <t>Explains differences between a process and a project.</t>
  </si>
  <si>
    <t>Explains basic concepts behind measuring work effort.</t>
  </si>
  <si>
    <t>Describes the business risks associated with employee health and safety issues.</t>
  </si>
  <si>
    <t>Describes key benefits, drawbacks and rationale for documenting relevant information.</t>
  </si>
  <si>
    <t>Describes key aspects and benefits of Business Performance Management (BPM.)</t>
  </si>
  <si>
    <t>Identifies key features and functions of standard operating procedures.</t>
  </si>
  <si>
    <t>Identifies key concepts and factors of international trade.</t>
  </si>
  <si>
    <t>Describes the concepts behind best practices.</t>
  </si>
  <si>
    <t>Discusses general differences between internally and externally focused organizations.</t>
  </si>
  <si>
    <t>Describes the importance of Value Realization milestones for long-term projects.</t>
  </si>
  <si>
    <t>Describes the rationale, concept and need for continual learning.</t>
  </si>
  <si>
    <t>Explains the benefits of maintaining positive working relationships with associates.</t>
  </si>
  <si>
    <t>Demonstrates fresh and compelling ideas in own work.</t>
  </si>
  <si>
    <t>Explains the perspective that change is inevitable.</t>
  </si>
  <si>
    <t>Discusses the causes of conflict; describes typical scenarios that lead to conflict.</t>
  </si>
  <si>
    <t>Explains the roles and responsibilities of a consultant.</t>
  </si>
  <si>
    <t>Explains the value of a disciplined approach to problem solving.</t>
  </si>
  <si>
    <t>Speaks clearly and understandably; using appropriate words, grammar and mannerisms.</t>
  </si>
  <si>
    <t>Writes documents that are correct in mechanics - spelling, grammar, punctuation, sentence structure.</t>
  </si>
  <si>
    <t>Describes different types of interviews.</t>
  </si>
  <si>
    <t>Speaks/writes using correct language, mechanics, and gestures.</t>
  </si>
  <si>
    <t>Contrasts industry jargon with standard language.</t>
  </si>
  <si>
    <t>Describes different types of formal presentations.</t>
  </si>
  <si>
    <t>Explains how self knowledge is relevant to work.</t>
  </si>
  <si>
    <t>Describes the role and value of a coach.</t>
  </si>
  <si>
    <t>Differentiates between coaching and mentoring.</t>
  </si>
  <si>
    <t>Explains the value in using good listening skills.</t>
  </si>
  <si>
    <t>Identifies issues and communicates with others when a decision needs to be made.</t>
  </si>
  <si>
    <t>Explains the basic concepts of negotiating.</t>
  </si>
  <si>
    <t>Explains why confidentiality is critical in business.</t>
  </si>
  <si>
    <t>Explains the basic role of the facilitator.</t>
  </si>
  <si>
    <t>Describes key concepts of influencing.</t>
  </si>
  <si>
    <t>Explains the importance and benefits of a cohesive work team.</t>
  </si>
  <si>
    <t>Explains the importance of accuracy in own function or unit.</t>
  </si>
  <si>
    <t>Explains how initiative is critical to success.</t>
  </si>
  <si>
    <t>Explains basic concepts of time and priority management.</t>
  </si>
  <si>
    <t>Describes the nature of a productive business relationship.</t>
  </si>
  <si>
    <t>Gives examples of how analytical thinking has been used to resolve problems.</t>
  </si>
  <si>
    <t>Describes the concept and underlying tenets of emotional intelligence (EI) as a competency.</t>
  </si>
  <si>
    <t>Explains key concepts of exemplary followership.</t>
  </si>
  <si>
    <t>Describes 'storytelling' technique, concepts and potential benefits.</t>
  </si>
  <si>
    <t>Provides examples or case studies demonstrating technical excellence in actual business scenarios.</t>
  </si>
  <si>
    <t>Describes the roles, responsibilities and key competencies of a technical advisor.</t>
  </si>
  <si>
    <t>Makes business commitments to internal or external clients and strives to meet them.</t>
  </si>
  <si>
    <t>Explains the importance of one's own high quality work for clients' success; discusses quality standards that are established to obtain deliverables.</t>
  </si>
  <si>
    <t>Demonstrates a basic understanding of the concept of collaborative processes.</t>
  </si>
  <si>
    <t>Works to understand current and anticipated changes.</t>
  </si>
  <si>
    <t>Demonstrates a basic understanding of the relationship between maintaining focus and productivity.</t>
  </si>
  <si>
    <t>Demonstrates a basic understanding of the concept of being able to respond in the face of VUCA.</t>
  </si>
  <si>
    <t>Demonstrates a basic understanding of the benefits of mindfulness.</t>
  </si>
  <si>
    <t>Describes the importance and relationship of 'taking ownership' to job performance.</t>
  </si>
  <si>
    <t>Identifies main methods and processes of learning to read, speak and write in the English language.</t>
  </si>
  <si>
    <t>Explains several leadership theories.</t>
  </si>
  <si>
    <t>Completes assigned tasks, seeking help when needed.</t>
  </si>
  <si>
    <t>Shows awareness of personal impact on others.</t>
  </si>
  <si>
    <t>Identifies the business goals that relate to personal responsibilities.</t>
  </si>
  <si>
    <t>Identifies the key elements of a complex system.</t>
  </si>
  <si>
    <t>Describes the key standards for the role and how learning supports performance management.</t>
  </si>
  <si>
    <t>Identifies the key teams or work groups whose work is closely related.</t>
  </si>
  <si>
    <t>Describes the key elements of the business strategy where own responsibilities have impact.</t>
  </si>
  <si>
    <t>Describes the key business ethics that help shape a successful career.</t>
  </si>
  <si>
    <t>Suggests better ways to complete own work.</t>
  </si>
  <si>
    <t>Identifies the key stakeholders in immediate business environment.</t>
  </si>
  <si>
    <t>Identifies the key people, processes, and relationships in the operating group.</t>
  </si>
  <si>
    <t>Identifies own key assignments, schedules, and process steps.</t>
  </si>
  <si>
    <t>Identifies the key resources at hand to fulfill own responsibilities.</t>
  </si>
  <si>
    <t>Identifies the organization's stated mission and values.</t>
  </si>
  <si>
    <t>Identifies the key elements of the business strategy.</t>
  </si>
  <si>
    <t>Identifies the key elements of a system.</t>
  </si>
  <si>
    <t>Identifies the key roles and responsibilities in the group and the career ladder for the function.</t>
  </si>
  <si>
    <t>Identifies the key points of tension within the role or the team.</t>
  </si>
  <si>
    <t>Describes the organization's mission and characterizes its identity.</t>
  </si>
  <si>
    <t>Identifies the key performance objectives for self and team.</t>
  </si>
  <si>
    <t>Identifies the core capabilities of the organization.</t>
  </si>
  <si>
    <t>Identifies the resources required to accomplish own responsibilities.</t>
  </si>
  <si>
    <t>Identifies the impact of change programs on own responsibilities.</t>
  </si>
  <si>
    <t>Identifies a defensible course of action from among alternatives.</t>
  </si>
  <si>
    <t>Identifies critical customer needs and preferences.</t>
  </si>
  <si>
    <t>Identifies the metrics by which personal and team productivity is measured.</t>
  </si>
  <si>
    <t>Identifies the capabilities of team members.</t>
  </si>
  <si>
    <t>Identifies the priorities of the team.</t>
  </si>
  <si>
    <t>Identifies logical and illogical arguments.</t>
  </si>
  <si>
    <t>Describes the importance of listening to communication for impact.</t>
  </si>
  <si>
    <t>Identifies others' perspectives.</t>
  </si>
  <si>
    <t>Describes the rationale, concepts used and importance for the individual and organization to continuously transform.</t>
  </si>
  <si>
    <t>Identifies one's own discretion and latitude for decision making.</t>
  </si>
  <si>
    <t>Identifies the main processes for which the group is responsible.</t>
  </si>
  <si>
    <t>Identifies the criteria by which own performance is measured.</t>
  </si>
  <si>
    <t>Identifies the standards by which team's products and services are measured.</t>
  </si>
  <si>
    <t>Identifies the primary means of communication and their appropriateness for different occasions.</t>
  </si>
  <si>
    <t>Identifies key characteristics and procedures of systemic thinking methods.</t>
  </si>
  <si>
    <t>Identifies personal and group objectives and timeframes.</t>
  </si>
  <si>
    <t>Identifies various practices, behaviors and methods that promote organizational commitment.</t>
  </si>
  <si>
    <t>Documents past changes in the business.</t>
  </si>
  <si>
    <t>Explains the importance of a cohesive team effort and the concept of synergy.</t>
  </si>
  <si>
    <t>Demonstrates an understanding of the underlying concepts and values of a service organization.</t>
  </si>
  <si>
    <t>Summarizes key roles and main responsibilities involved in personnel management.</t>
  </si>
  <si>
    <t>Explains the concepts of phase, activity, task, and deliverable.</t>
  </si>
  <si>
    <t>Describes the concepts of phase, activity, task, and deliverable within a set of projects.</t>
  </si>
  <si>
    <t>Explains the concepts and premises behind managing workforce diversity.</t>
  </si>
  <si>
    <t>Demonstrates an understanding of performance management concepts.</t>
  </si>
  <si>
    <t>Lists types of vendors, partners or suppliers used in the organization.</t>
  </si>
  <si>
    <t>Identifies basic characteristics of good business relationships or partnerships.</t>
  </si>
  <si>
    <t>Provides reasons for multiple reporting relationships.</t>
  </si>
  <si>
    <t>Describes career development concepts.</t>
  </si>
  <si>
    <t>Describes organizational recruitment and selection practices.</t>
  </si>
  <si>
    <t>Identifies existing projects or functions that have been outsourced to external providers.</t>
  </si>
  <si>
    <t>Identifies the responsibilities of each party in a delegated activity.</t>
  </si>
  <si>
    <t>Explains how appropriate levels of tact and assertiveness fosters acceptance as a leader.</t>
  </si>
  <si>
    <t>Explains the difference between effort and achievement.</t>
  </si>
  <si>
    <t>Explains how collaboration and a supporting network can benefit the business.</t>
  </si>
  <si>
    <t>Describes the standards and processes used to help identify and eliminate obstacles efficiently and effectively.</t>
  </si>
  <si>
    <t>Describes the common characteristics shared by well performing employees.</t>
  </si>
  <si>
    <t>Describes the concepts and objectives of influencing.</t>
  </si>
  <si>
    <t>Describes the basic concept and purpose of KPIs.</t>
  </si>
  <si>
    <t>Describes organization's mission, vision and operating principles.</t>
  </si>
  <si>
    <t>Explains operational functions and key functional roles of own dept or unit.</t>
  </si>
  <si>
    <t>Cites examples of how clients are using the organization's products and services.</t>
  </si>
  <si>
    <t>Cites personal experiences of receiving excellent customer service.</t>
  </si>
  <si>
    <t>Identifies market segments relevant to own function, unit, or region.</t>
  </si>
  <si>
    <t>Cites examples of e-business applications specific to own business unit.</t>
  </si>
  <si>
    <t>Describes several issues or considerations for conducting business in another country.</t>
  </si>
  <si>
    <t>Describes profitability drivers and considerations.</t>
  </si>
  <si>
    <t>Articulates the value proposition for one or more of the organization's products or services.</t>
  </si>
  <si>
    <t>Describes basic elements and benefits of core applications supported by own area.</t>
  </si>
  <si>
    <t>Describes key products and services in the industry.</t>
  </si>
  <si>
    <t>Describes the purpose, role, and function of governance in own organization.</t>
  </si>
  <si>
    <t>States the key business process design rules in own area.</t>
  </si>
  <si>
    <t>Identifies the main steps in a BPI project such as defining the existing structure.</t>
  </si>
  <si>
    <t>Gives examples of proper and improper behavior.</t>
  </si>
  <si>
    <t>Describes potential consequences associated with specific examples of business risks.</t>
  </si>
  <si>
    <t>Identifies the chain of command responsible for dealing with crises when they occur.</t>
  </si>
  <si>
    <t>Obtains and explains examples of effective business cases.</t>
  </si>
  <si>
    <t>Offers examples of formal and informal channels of communications.</t>
  </si>
  <si>
    <t>Names main services offered by own function.</t>
  </si>
  <si>
    <t>Names publications and literature dealing with knowledge management.</t>
  </si>
  <si>
    <t>States local financial tracking and reporting requirements.</t>
  </si>
  <si>
    <t>Summarizes the budgeting process cycle, necessary inputs and reporting requirements.</t>
  </si>
  <si>
    <t>Explains arithmetic symbols and the order of operations.</t>
  </si>
  <si>
    <t>Summarizes the underlying uncertainties associated with statistical analysis and reporting.</t>
  </si>
  <si>
    <t>Explains measurements of business performance and how to identify trends.</t>
  </si>
  <si>
    <t>Describes the type of information predictive analysis provides.</t>
  </si>
  <si>
    <t>Describes primary business uses of web-based services within the organization.</t>
  </si>
  <si>
    <t>Names several publications that cover IT trends associated with own industry.</t>
  </si>
  <si>
    <t>Uses key features and facilities of office software available at the desktop.</t>
  </si>
  <si>
    <t>Explains concepts of phase, activity and task.</t>
  </si>
  <si>
    <t>Explains the concepts of planned value (PV) and earned value (EV).</t>
  </si>
  <si>
    <t>Compares tactical to strategic planning.</t>
  </si>
  <si>
    <t>Defines quality management concepts.</t>
  </si>
  <si>
    <t>Describes process for calling a meeting.</t>
  </si>
  <si>
    <t>Describes key business processes in own area.</t>
  </si>
  <si>
    <t>Provides examples of business measurements used in own area.</t>
  </si>
  <si>
    <t>Identifies relevant industry-specific and OSHA guidelines that are relevant to the business.</t>
  </si>
  <si>
    <t>Identifies information capture needs in own area.</t>
  </si>
  <si>
    <t>Cites examples of measurements of business performance.</t>
  </si>
  <si>
    <t>Explains usage of standard operating procedures in business operations.</t>
  </si>
  <si>
    <t>Cites common practices and operations of importing and exporting worldwide.</t>
  </si>
  <si>
    <t>Identifies the expected benefits of implementing best practices.</t>
  </si>
  <si>
    <t>Cites the cost and benefits of good versus poor customer service.</t>
  </si>
  <si>
    <t>Identifies process changes or business value integration in change initiative plans and activities.</t>
  </si>
  <si>
    <t>Asks questions and seeks help when needed.</t>
  </si>
  <si>
    <t>States the basic characteristics of good working relationships.</t>
  </si>
  <si>
    <t>Describes the process for researching creative ideas.</t>
  </si>
  <si>
    <t>Provides examples of flexible and inflexible behavior in the face of change.</t>
  </si>
  <si>
    <t>Demonstrates willingness to examine own position.</t>
  </si>
  <si>
    <t>Describes the consulting process and relationship with clients.</t>
  </si>
  <si>
    <t>Describes problem reporting and escalation practices.</t>
  </si>
  <si>
    <t>Offers examples of good and poor verbal communications.</t>
  </si>
  <si>
    <t>Describes characteristics of skillful business or technical writing.</t>
  </si>
  <si>
    <t>Gives examples of effective interview techniques.</t>
  </si>
  <si>
    <t>Describes non-verbal behaviors that influence the interpretation of the message.</t>
  </si>
  <si>
    <t>Differentiates concepts from technical detail.</t>
  </si>
  <si>
    <t>Explains the importance of targeting presentations to the audience.</t>
  </si>
  <si>
    <t>Provides examples of ways in which strengths and limitations can impact professional performance.</t>
  </si>
  <si>
    <t>Describes coaching responsibilities that are relevant to a business setting.</t>
  </si>
  <si>
    <t>Explains the roles and responsibilities of mentor and mentee.</t>
  </si>
  <si>
    <t>Describes listening techniques such as paying attention and confirming understanding.</t>
  </si>
  <si>
    <t>Names decision makers in own environment and cites examples of past decisions.</t>
  </si>
  <si>
    <t>Describes qualities of effective and ineffective negotiations.</t>
  </si>
  <si>
    <t>Cites examples of business situations requiring confidentiality.</t>
  </si>
  <si>
    <t>Describes similarities and differences between role of facilitator and role of meeting chairperson.</t>
  </si>
  <si>
    <t>Identifies local key players and decision makers.</t>
  </si>
  <si>
    <t>Identifies and discusses the characteristics of good teamwork.</t>
  </si>
  <si>
    <t>Identifies tasks or outputs that require accuracy and detail-level attention.</t>
  </si>
  <si>
    <t>Identifies types of environments that motivate or de-motivate initiative.</t>
  </si>
  <si>
    <t>States own business priorities.</t>
  </si>
  <si>
    <t>Explains the benefits of building business partnerships.</t>
  </si>
  <si>
    <t>Names specific tools or techniques that can be used to support the analytical thinking process.</t>
  </si>
  <si>
    <t>Cites examples of research or anecdotal examples as to the impact of emotional intelligence on business results.</t>
  </si>
  <si>
    <t>Identifies styles of followership and associated behaviors or characteristics.</t>
  </si>
  <si>
    <t>Cites memorable business stories that improved sales, product or service success.</t>
  </si>
  <si>
    <t>Seeks opportunities for continual learning to maintain technical competence in pursuit of technical excellence.</t>
  </si>
  <si>
    <t>Provides information regarding application of a specific technology within one's own organization.</t>
  </si>
  <si>
    <t>Describes the importance of and ways to enhance trust between parties in a consulting relationship.</t>
  </si>
  <si>
    <t>Describes channels and techniques that used to understand client's expressed and unstated needs.</t>
  </si>
  <si>
    <t>Explains the concept of collaboration as applicable to organizations.</t>
  </si>
  <si>
    <t>Acknowledges and articulates changes.</t>
  </si>
  <si>
    <t>Explains the concept of maintaining focus.</t>
  </si>
  <si>
    <t>Describes theoretical scenarios that require decision-making and action in spite of VUCA; provides example responses.</t>
  </si>
  <si>
    <t>Explains the concept of mindfulness.</t>
  </si>
  <si>
    <t>Discusses examples and impacts where lack of ownership contributed to problems.</t>
  </si>
  <si>
    <t>Writes or interprets basic English sentences that are correct in mechanics - spelling, grammar, punctuation, sentence structure.</t>
  </si>
  <si>
    <t>Lists 10 characteristics (charisma, integrity, etc.) that distinguish leaders from non-leaders.</t>
  </si>
  <si>
    <t>Follows direction in relation to the time and effort needed to achieve work objectives.</t>
  </si>
  <si>
    <t>Identifies multiple perspectives stemming from interpersonal differences.</t>
  </si>
  <si>
    <t>Demonstrates the ability to exhibit established values.</t>
  </si>
  <si>
    <t>Demonstrates the ability to draw conclusions and inferences from data.</t>
  </si>
  <si>
    <t>Demonstrates the ability to elevate own level of performance.</t>
  </si>
  <si>
    <t>Demonstrates the ability to coordinate work so that it can help more than one team.</t>
  </si>
  <si>
    <t>Demonstrates the ability to forecast own work over a one-year planning horizon.</t>
  </si>
  <si>
    <t>Follows the ethical example of trusted mentors and leaders.</t>
  </si>
  <si>
    <t>Demonstrates ability to generate ideas organically or in a brainstorming session.</t>
  </si>
  <si>
    <t>Forms professional relationships outside the team.</t>
  </si>
  <si>
    <t>Demonstrates the ability to work according to established norms and processes.</t>
  </si>
  <si>
    <t>Demonstrates the ability to estimate the time and resources required to complete tasks.</t>
  </si>
  <si>
    <t>Demonstrates the ability to apportion resources to different components of a task.</t>
  </si>
  <si>
    <t>Demonstrates the ability to complete work in a manner consistent with organizational values.</t>
  </si>
  <si>
    <t>Demonstrates the ability to articulate how own work supports the business strategy.</t>
  </si>
  <si>
    <t>Demonstrates the ability to describe the interrelationships among elements of a system.</t>
  </si>
  <si>
    <t>Demonstrates the ability to help integrate new members into the team.</t>
  </si>
  <si>
    <t>Demonstrates the ability to respond to change.</t>
  </si>
  <si>
    <t>Demonstrates the ability to view one's work as part of a larger purpose.</t>
  </si>
  <si>
    <t>Demonstrates the ability to become more proficient in a role.</t>
  </si>
  <si>
    <t>Demonstrates the ability to relate own job to competitive capability.</t>
  </si>
  <si>
    <t>Demonstrates the ability to determine whether a project has met the criteria for success.</t>
  </si>
  <si>
    <t>Demonstrates the ability to modify work as directed.</t>
  </si>
  <si>
    <t>Demonstrates the ability to follow directions.</t>
  </si>
  <si>
    <t>Demonstrates the ability to advocate on the customer's behalf.</t>
  </si>
  <si>
    <t>Demonstrates the ability to optimize own time and resources.</t>
  </si>
  <si>
    <t>Demonstrates the ability to operate effectively in a group.</t>
  </si>
  <si>
    <t>Demonstrates the ability to relate own responsibilities to those of the group.</t>
  </si>
  <si>
    <t>Demonstrates the ability to find patterns in information.</t>
  </si>
  <si>
    <t>Identifies the knowledge, skills and techniques used in written and oral communication.</t>
  </si>
  <si>
    <t>Demonstrates courtesy and business etiquette.</t>
  </si>
  <si>
    <t>Identifies the changes and ambiguity existing in the business environment.</t>
  </si>
  <si>
    <t>Explains how to collaborate effectively in a heterogeneous group.</t>
  </si>
  <si>
    <t>Demonstrates the ability to improve on ways of doing things.</t>
  </si>
  <si>
    <t>Demonstrates the ability to apply new skills or new levels of skill.</t>
  </si>
  <si>
    <t>Demonstrates the ability to produce work of acceptable quality on a regular basis.</t>
  </si>
  <si>
    <t>Demonstrates the ability to speak, write and present clearly.</t>
  </si>
  <si>
    <t>Describes the main components and relationships within a system.</t>
  </si>
  <si>
    <t>Demonstrates the ability to meet deadlines.</t>
  </si>
  <si>
    <t>Discusses the potential benefits of promoting and gaining organizational commitment.</t>
  </si>
  <si>
    <t>Explains rationale for and direction of change.</t>
  </si>
  <si>
    <t>Differentiates characteristics of effective and dysfunctional teams.</t>
  </si>
  <si>
    <t>Identifies key characteristics of effective customer service.</t>
  </si>
  <si>
    <t>Discusses major activities performed in managing personnel in the work place.</t>
  </si>
  <si>
    <t>Gives examples of critical paths in projects.</t>
  </si>
  <si>
    <t>Explains the goals and objectives of the program.</t>
  </si>
  <si>
    <t>Differentiates preconceptions from actual knowledge about other cultures.</t>
  </si>
  <si>
    <t>Explains organization's core performance factors and ratings.</t>
  </si>
  <si>
    <t>Identifies the roles and responsibilities of own and vendor or supplier's staff.</t>
  </si>
  <si>
    <t>Lists major techniques, tools and approaches for resource coordination.</t>
  </si>
  <si>
    <t>Identifies straight and dotted line relationships for self.</t>
  </si>
  <si>
    <t>Documents own and team's developmental needs.</t>
  </si>
  <si>
    <t>Explains internal mobility and staffing process used by organization.</t>
  </si>
  <si>
    <t>Describes the types of projects or functions that are the most likely candidates for outsourcing.</t>
  </si>
  <si>
    <t>Provides examples of well-delegated responsibilities.</t>
  </si>
  <si>
    <t>Identifies personnel that serve as role models for courageous leadership.</t>
  </si>
  <si>
    <t>Explains the importance of producing results that matter to the business.</t>
  </si>
  <si>
    <t>Discusses tools and methods used for developing cooperative relationships with team members.</t>
  </si>
  <si>
    <t>Seeks opportunities to embrace challenging tasks while maintaining a positive attitude.</t>
  </si>
  <si>
    <t>Identifies the key programs, tools, and systems used for employee development within an organization.</t>
  </si>
  <si>
    <t>Gathers useful information and resources to develop personal skills.</t>
  </si>
  <si>
    <t>Provides examples of organizational goals and the KPIs that reflect progress toward these.</t>
  </si>
  <si>
    <t>Names key executives and states their roles in the organization.</t>
  </si>
  <si>
    <t>Describes the interdependence of support functions and line operating functions.</t>
  </si>
  <si>
    <t>Describes how own unit's products and services fit within the organization's as a whole.</t>
  </si>
  <si>
    <t>Describes examples of poor, mediocre, and excellent service.</t>
  </si>
  <si>
    <t>Describes initiatives and strategies for locally relevant market.</t>
  </si>
  <si>
    <t>Identifies initiatives, key issues, and expected benefits of e-business for own unit.</t>
  </si>
  <si>
    <t>Explains basic policies and procedures governing global business conduct.</t>
  </si>
  <si>
    <t>Works to understand the business priorities of internal and external clients.</t>
  </si>
  <si>
    <t>Demonstrates prudence in the use of company property and resources.</t>
  </si>
  <si>
    <t>Names major business functions and services supported by core applications.</t>
  </si>
  <si>
    <t>Explains how own organization compares to others in the industry.</t>
  </si>
  <si>
    <t>Discusses implications of recent changes to governance policies and activities.</t>
  </si>
  <si>
    <t>Describes the phases of process re-engineering.</t>
  </si>
  <si>
    <t>Describes BPI key considerations such as establishing process owners.</t>
  </si>
  <si>
    <t>Provides copies of organizational code of ethics upon request.</t>
  </si>
  <si>
    <t>Describes key issues and benefits of risk management practices.</t>
  </si>
  <si>
    <t>Gives examples of different types of crises and the management of these.</t>
  </si>
  <si>
    <t>Gathers information needed for business case justification.</t>
  </si>
  <si>
    <t>Explains the benefits and risks of using informal channels.</t>
  </si>
  <si>
    <t>Cites examples of opportunities to communicate and promote services to clients.</t>
  </si>
  <si>
    <t>Describes major knowledge management initiatives, issues and benefits within the organization.</t>
  </si>
  <si>
    <t>Explains basic practices for financing projects; gives examples.</t>
  </si>
  <si>
    <t>Lists essential elements of a budget.</t>
  </si>
  <si>
    <t>Uses variety of rounding techniques and explains their associated implications.</t>
  </si>
  <si>
    <t>Cites examples and meaning of statistics used in own area.</t>
  </si>
  <si>
    <t>Describes the technology and core applications used for tracking business performance and applying data to business decisions.</t>
  </si>
  <si>
    <t>Highlights common predictive modeling techniques and associated tools.</t>
  </si>
  <si>
    <t>Follows organizational protocol in relation to internal and external e-mail.</t>
  </si>
  <si>
    <t>Explains organization's stated technology direction.</t>
  </si>
  <si>
    <t>Describes basic concepts and terminology for office-product applications.</t>
  </si>
  <si>
    <t>Identifies deliverables, resources and dependencies in project plans.</t>
  </si>
  <si>
    <t>Describes alternative project performance measurement and management techniques.</t>
  </si>
  <si>
    <t>Explains tactical plan for own area.</t>
  </si>
  <si>
    <t>Accesses organizational resources that enable quality management.</t>
  </si>
  <si>
    <t>Defines the roles and responsibilities of meeting leader and participants.</t>
  </si>
  <si>
    <t>Identifies process management initiatives in own area.</t>
  </si>
  <si>
    <t>Describes methods for quantifying and measuring productivity and quality.</t>
  </si>
  <si>
    <t>Identifies the types of health and safety hazards that are specific to the business.</t>
  </si>
  <si>
    <t>Provides examples of the risks associated with failing to record relevant information.</t>
  </si>
  <si>
    <t>Lists common types of resources tracked in a BPM environment.</t>
  </si>
  <si>
    <t>Describes main issues and considerations when using standard operating procedures.</t>
  </si>
  <si>
    <t>Documents global and regional policies and regulations for international trade.</t>
  </si>
  <si>
    <t>Cites examples of best practices and their relevance to the organization.</t>
  </si>
  <si>
    <t>Explains why customer satisfaction is important to successful product/service delivery.</t>
  </si>
  <si>
    <t>Contributes to project team communication regarding the linkage of a change initiative to its associated business goals and case.</t>
  </si>
  <si>
    <t>Knows how to access and use available learning and development resources.</t>
  </si>
  <si>
    <t>Describes the organizational culture for interacting with others.</t>
  </si>
  <si>
    <t>Lists features of an environment conducive to creativity.</t>
  </si>
  <si>
    <t>Seeks value in new ways of doing things.</t>
  </si>
  <si>
    <t>Cites instances of healthy and destructive conflicts.</t>
  </si>
  <si>
    <t>Lists the typical phases of a consulting assignment or project.</t>
  </si>
  <si>
    <t>Utilizes accepted procedures for problem analysis and resolution.</t>
  </si>
  <si>
    <t>Describes non-verbal behaviors that impact the spoken word.</t>
  </si>
  <si>
    <t>Explains the limitations of spell-check and grammar-check.</t>
  </si>
  <si>
    <t>Describes the role that body language plays during an interview.</t>
  </si>
  <si>
    <t>Cites examples of effective and ineffective communications.</t>
  </si>
  <si>
    <t>Separates essential facts from peripheral or supporting facts in a body of information.</t>
  </si>
  <si>
    <t>Describes basic presentation tools and techniques.</t>
  </si>
  <si>
    <t>Describes several approaches to personal growth.</t>
  </si>
  <si>
    <t>Lists qualities of effective coaching.</t>
  </si>
  <si>
    <t>Describes potential benefits of mentoring relationships.</t>
  </si>
  <si>
    <t>Identifies own listening habits.</t>
  </si>
  <si>
    <t>Explains characteristics and steps in an effective decision-making process.</t>
  </si>
  <si>
    <t>Utilizes techniques for establishing rapport and building trust.</t>
  </si>
  <si>
    <t>Identifies potential consequences of inappropriate disclosure.</t>
  </si>
  <si>
    <t>Participates in or observes facilitated sessions.</t>
  </si>
  <si>
    <t>Gives examples of decisions and who influenced whom in the decision.</t>
  </si>
  <si>
    <t>Names primary and ancillary members, roles and responsibilities of own team.</t>
  </si>
  <si>
    <t>Describes consequences of errors within own unit or function.</t>
  </si>
  <si>
    <t>Cites examples of taking initiative in own personal or professional life.</t>
  </si>
  <si>
    <t>Describes team or unit priorities.</t>
  </si>
  <si>
    <t>Identifies key business relationships in own organization.</t>
  </si>
  <si>
    <t>Describes specific software applications or products used for business analytics.</t>
  </si>
  <si>
    <t>Identifies known, key individuals with strong EI and some benefits of their competence.</t>
  </si>
  <si>
    <t>Accepts and provides honest and respectful feedback.</t>
  </si>
  <si>
    <t>Provides names and examples of effective business storytellers within the organization.</t>
  </si>
  <si>
    <t>Uses a structured approach in analyzing and resolving technical problems.</t>
  </si>
  <si>
    <t>Explains a specific technology and its application in detail.</t>
  </si>
  <si>
    <t>Identifies respected individuals, their personal characteristics and business behaviors that promote the label of 'trusted advisor'.</t>
  </si>
  <si>
    <t>Identifies a certain client's market shares, customer bases and business objectives.</t>
  </si>
  <si>
    <t>Provides examples of how collaboration has helped achieve organizational goals.</t>
  </si>
  <si>
    <t>States example benefits of change.</t>
  </si>
  <si>
    <t>Describes various techniques, such as breaking effort into bite-sized chunks, for maintaining focus.</t>
  </si>
  <si>
    <t>Explains an approach to decision-making and action-taking in the face of VUCA.</t>
  </si>
  <si>
    <t>Lists examples byproducts of mindfulness, such as improved dynamics among staff members and with customers.</t>
  </si>
  <si>
    <t>Provides examples of various ownership behaviors.</t>
  </si>
  <si>
    <t>Develops an awareness and proper interpretation of American customs, culture, slang, jargon and idiomatic language.</t>
  </si>
  <si>
    <t>Provides examples of how leaders signal their goals, intentions, and attitudes through behavior.</t>
  </si>
  <si>
    <t>Describes the value of a positive attitude in meeting objectives.</t>
  </si>
  <si>
    <t>Responds appropriately to feedback about personal impact on team dynamics.</t>
  </si>
  <si>
    <t>Applies the concept of line-of-sight to view one's day-to-day activities in a larger context.</t>
  </si>
  <si>
    <t>Applies the concept of systems thinking to explain the dynamics of a model.</t>
  </si>
  <si>
    <t>Applies performance measures to everyday work, not just for the annual review.</t>
  </si>
  <si>
    <t>Applies the concept of collaboration to build relationships and coordinate with other teams.</t>
  </si>
  <si>
    <t>Applies the concept of "cascading" to understand how goals support the business plan.</t>
  </si>
  <si>
    <t>Applies sound judgment in personal conduct outside the office.</t>
  </si>
  <si>
    <t>Supports innovations introduced by team leaders and managers.</t>
  </si>
  <si>
    <t>Explains the concept of mutuality as it relates to business relationships.</t>
  </si>
  <si>
    <t>Applies the concept of the whole being greater than the sum of the parts to understand how different roles fit together.</t>
  </si>
  <si>
    <t>Applies the concept of 'critical path' in order to complete work in a timely manner and keep larger tasks on track.</t>
  </si>
  <si>
    <t>Applies the concept of sustainability to conserve and reuse resources where possible.</t>
  </si>
  <si>
    <t>Applies the concept of stewardship to one's use of tools, materials, and facilities.</t>
  </si>
  <si>
    <t>Explains how a sense of competition with industry counterparts can motivate greater productivity.</t>
  </si>
  <si>
    <t>Applies the concept of analytical thinking to identify problems in a system.</t>
  </si>
  <si>
    <t>Explains how the concept of a career path can be used to identify future desired roles.</t>
  </si>
  <si>
    <t>Explains how change brings the opportunity to effect positive outcomes.</t>
  </si>
  <si>
    <t>Applies the concept of buy-in to strengthen one's commitments and contributions to the team.</t>
  </si>
  <si>
    <t>Applies the concept of measurement to monitor and improve the quantity and quality of one's work.</t>
  </si>
  <si>
    <t>Applies the concept of differentiation to outperform competitors in key areas.</t>
  </si>
  <si>
    <t>Applies the concept of required versus nice-to-have to eliminate inefficiency.</t>
  </si>
  <si>
    <t>Applies the concept of continuous improvement to develop new skills during change initiatives.</t>
  </si>
  <si>
    <t>Applies the concept of discernment to narrow a set of choices or rank-order options.</t>
  </si>
  <si>
    <t>Applies the concept of customer delight to ensure responses fully satisfy customers.</t>
  </si>
  <si>
    <t>Applies the concept of competitiveness to ensure own efforts are within operating requirements and constraints.</t>
  </si>
  <si>
    <t>Applies the concept of leaders and followers to take the lead and be led at the appropriate times.</t>
  </si>
  <si>
    <t>Applies the concept of process improvement to remain focused on impact.</t>
  </si>
  <si>
    <t>Applies the concept of the business process to understand end-to-end team responsibilities.</t>
  </si>
  <si>
    <t>Lists the barriers to effective communication, such as ambiguity of words.</t>
  </si>
  <si>
    <t>Applies the concept of social capital to develop mutually beneficial relationships over time.</t>
  </si>
  <si>
    <t>Asks questions and accepts feedback non-defensively.</t>
  </si>
  <si>
    <t>Discusses the concepts of empowerment applicable to sustaining a supportive team culture.</t>
  </si>
  <si>
    <t>Applies the concept of continuous improvement to identify opportunities for greater efficiency.</t>
  </si>
  <si>
    <t>Applies the concept of lifelong learning to acquire new skills continuously.</t>
  </si>
  <si>
    <t>Applies the concept of total quality to reduce defects.</t>
  </si>
  <si>
    <t>Applies the concept of audience analysis to deliver relevant communications.</t>
  </si>
  <si>
    <t>Gathers relevant information and documentation needed to solve problems in a systemic and timely manner.</t>
  </si>
  <si>
    <t>Applies the concept of compliance to deliver results within financial measurement periods.</t>
  </si>
  <si>
    <t>Cites examples of companies known for strong employee commitment.</t>
  </si>
  <si>
    <t>Under guidance, adapts to and participates in current change initiatives.</t>
  </si>
  <si>
    <t>Identifies key factors and requisite activities for building an effective team.</t>
  </si>
  <si>
    <t>Cites examples of keeping the customer as the focal point of all team activity.</t>
  </si>
  <si>
    <t>Documents how to hire, lead, motivate, evaluate, develop and reward people in the work place.</t>
  </si>
  <si>
    <t>Describes the key objectives, phases and deliverables of a current project.</t>
  </si>
  <si>
    <t>Identifies key objectives, phases, and deliverables of each project within a program.</t>
  </si>
  <si>
    <t>Demonstrates receptivity to diversity.</t>
  </si>
  <si>
    <t>Describes organization's performance management process.</t>
  </si>
  <si>
    <t>Cites examples of different partnering arrangements.</t>
  </si>
  <si>
    <t>Describes the organization's culture and policies for coordinating with others.</t>
  </si>
  <si>
    <t>Explains the concept of a functional boundary.</t>
  </si>
  <si>
    <t>Explains organizational policies, practices and resources for staff development.</t>
  </si>
  <si>
    <t>Describes how to research organizational staffing and hiring policies.</t>
  </si>
  <si>
    <t>Names providers that have current outsourcing relationships with the organization.</t>
  </si>
  <si>
    <t>Describes the need for setting priorities and establishing milestones as part of delegation.</t>
  </si>
  <si>
    <t>Describes probable consequences of poor personnel management practices.</t>
  </si>
  <si>
    <t>Explains the concept of adapting tactics to support changing needs.</t>
  </si>
  <si>
    <t>Identifies collaborative behaviors within a team or across an organization.</t>
  </si>
  <si>
    <t>Compiles a list of resources to use when solving a difficult problem.</t>
  </si>
  <si>
    <t>Explains the concept of empowerment and how to apply it to create an energetic team culture.</t>
  </si>
  <si>
    <t>Explains the commonly used skills and methods to coach and mentor others.</t>
  </si>
  <si>
    <t>Explains methods and metrics for measuring performance.</t>
  </si>
  <si>
    <t>Explains organization's code of ethics and accepted business practices.</t>
  </si>
  <si>
    <t>Clarifies the role of each department and its relevance to the enterprise strategy.</t>
  </si>
  <si>
    <t>Collects research product information, service information and marketing literature.</t>
  </si>
  <si>
    <t>Explains how managing customer perceptions and expectations enhances customer service.</t>
  </si>
  <si>
    <t>Explains what an e-marketplace is and its relevance to the organization.</t>
  </si>
  <si>
    <t>Explains where and how to obtain more information on organization's e-business strategy.</t>
  </si>
  <si>
    <t>Researches, with guidance, information on country- or region-specific activities.</t>
  </si>
  <si>
    <t>Describes desired or actual business results in measurable scales or terms.</t>
  </si>
  <si>
    <t>Describes how the organization makes money and the values in doing so.</t>
  </si>
  <si>
    <t>Locates and uses relevant documentation for core applications.</t>
  </si>
  <si>
    <t>Identifies key industry segments and associated characteristics.</t>
  </si>
  <si>
    <t>Provides information related to organizational governance guidelines to others.</t>
  </si>
  <si>
    <t>Identifies a business process re-engineering methodology for a specific situation.</t>
  </si>
  <si>
    <t>States the major roles involved in business process management.</t>
  </si>
  <si>
    <t>Recognizes ethical requirements within own area of responsibility.</t>
  </si>
  <si>
    <t>Makes use of organizational resources for risk avoidance and management.</t>
  </si>
  <si>
    <t>Locates organizational resources for crisis management.</t>
  </si>
  <si>
    <t>Describes organization's preferred process for building and submitting a business case.</t>
  </si>
  <si>
    <t>Describes characteristics and behaviors valued within the organization.</t>
  </si>
  <si>
    <t>Identifies key sub-functions, people, and relevant materials.</t>
  </si>
  <si>
    <t>Identifies different uses of knowledge management applications.</t>
  </si>
  <si>
    <t>Describes the purpose of basic financial reports.</t>
  </si>
  <si>
    <t>Describes major budget items in own organization in general terms.</t>
  </si>
  <si>
    <t>Calculates percentages and ratios and knows when to utilize.</t>
  </si>
  <si>
    <t>Describes the relationship between statistical measurement and continuous improvement.</t>
  </si>
  <si>
    <t>Explains the relationship between statistical measurement and business improvement.</t>
  </si>
  <si>
    <t>Cites examples of the organization's use of predictive analytics.</t>
  </si>
  <si>
    <t>Names web-based apps and services available at own desktop.</t>
  </si>
  <si>
    <t>Identifies internal and external IT information resources.</t>
  </si>
  <si>
    <t>Employs help resources (manuals, on-line help, help desk, tutorial facilities) as needed.</t>
  </si>
  <si>
    <t>Provides examples of project data that is tracked.</t>
  </si>
  <si>
    <t>Defines common EVM acronyms such as BCWS, ACWP, NPOP, PPOP, CV, SV, CPI, BAC and VAC.</t>
  </si>
  <si>
    <t>Describes the planning process and planning cycle used in own area.</t>
  </si>
  <si>
    <t>Cites examples of organizational quality management initiatives.</t>
  </si>
  <si>
    <t>Compares characteristics of a well-run meeting with those of a poorly-run meeting.</t>
  </si>
  <si>
    <t>Interprets process flow diagrams.</t>
  </si>
  <si>
    <t>Identifies methods used to capture and communicate measurements.</t>
  </si>
  <si>
    <t>Provides the names and locations of all emergency response personnel.</t>
  </si>
  <si>
    <t>Explains organizational methods for documenting, identifying and recording information.</t>
  </si>
  <si>
    <t>Identifies organization's strengths and weaknesses.</t>
  </si>
  <si>
    <t>Compiles current research relevant to standard operating procedures.</t>
  </si>
  <si>
    <t>Describes key benefits of international trade to national and global economies.</t>
  </si>
  <si>
    <t>Locates and interprets best practice documentation relevant to one's area of responsibility.</t>
  </si>
  <si>
    <t>Focuses activities on developing and maintaining positive customer relationships.</t>
  </si>
  <si>
    <t>Assists in measuring and attaining post-project implementation value.</t>
  </si>
  <si>
    <t>Identifies different tools, techniques, and ways of learning.</t>
  </si>
  <si>
    <t>Provides examples of individuals with good interpersonal skills and their specific skills.</t>
  </si>
  <si>
    <t>Explains organizational incentives and rewards for innovation and creativity.</t>
  </si>
  <si>
    <t>Easily copes with day-to-day frustrations, adversities and uncertainties.</t>
  </si>
  <si>
    <t>Identifies potential and actual conflicts in own area.</t>
  </si>
  <si>
    <t>Presents a professional image, especially when dealing with customers.</t>
  </si>
  <si>
    <t>Identifies key aspects of problem-solving techniques used in own area.</t>
  </si>
  <si>
    <t>Seeks feedback on own verbal and non-verbal communications style and effectiveness.</t>
  </si>
  <si>
    <t>Demonstrates an understanding of the value of skillful business writing.</t>
  </si>
  <si>
    <t>Explains how to research organizational policies for interviews.</t>
  </si>
  <si>
    <t>Explains the importance of effective business communication.</t>
  </si>
  <si>
    <t>Explains the value of analogies or comparisons in presenting new information and ideas.</t>
  </si>
  <si>
    <t>Describes resources available for advice and support for making presentations.</t>
  </si>
  <si>
    <t>Names organizational resources and tools for pursuing self-development.</t>
  </si>
  <si>
    <t>Gives examples of how coaching is used within own organization.</t>
  </si>
  <si>
    <t>Provides examples of how organization supports mentoring.</t>
  </si>
  <si>
    <t>Accesses organizational resources for building listening skills.</t>
  </si>
  <si>
    <t>Describes types of decisions incumbent may and may not make in own job or function.</t>
  </si>
  <si>
    <t>Accesses organizational policies and practices for negotiating.</t>
  </si>
  <si>
    <t>Locates information on confidentiality in own function.</t>
  </si>
  <si>
    <t>Helps others obtain additional information and literature on a specific facilitation method.</t>
  </si>
  <si>
    <t>Documents and distributes suggestions and ideas, with supporting detail.</t>
  </si>
  <si>
    <t>Reviews team mission and objectives.</t>
  </si>
  <si>
    <t>Identifies the procedures for making sure that results are mistake-free.</t>
  </si>
  <si>
    <t>Describes opportunities for taking initiative in the organization.</t>
  </si>
  <si>
    <t>Seeks guidance in detecting and addressing priority conflicts.</t>
  </si>
  <si>
    <t>Provides examples of the characteristics of effective business relationships.</t>
  </si>
  <si>
    <t>Helps others research and learn more about business analytics tools and applications.</t>
  </si>
  <si>
    <t>Discusses how to help others to enhance personal EI.</t>
  </si>
  <si>
    <t>Describes examples of ineffective followership and associated consequences.</t>
  </si>
  <si>
    <t>Attends continuing education, workshops, etc. to develop storytelling skills.</t>
  </si>
  <si>
    <t>Pursues, prepares for and assumes new technical assignments and challenges.</t>
  </si>
  <si>
    <t>Pursues continual learning to broaden technology area knowledge, skills and application as well as general business knowledge.</t>
  </si>
  <si>
    <t>Pursues continual learning to broaden functional area knowledge, skills, application and general business knowledge.</t>
  </si>
  <si>
    <t>Cites examples of how to effectively build deep relationships with clients.</t>
  </si>
  <si>
    <t>Contrasts collaborative with competitive operating styles in organizations.</t>
  </si>
  <si>
    <t>Identifies fears, worries, and concerns associated with change.</t>
  </si>
  <si>
    <t>Provides examples of how the ability of individuals to improve their focus has been beneficial.</t>
  </si>
  <si>
    <t>Lists factors, such as organizational values and assumptions, that impact the capacity for VUCA management .</t>
  </si>
  <si>
    <t>Explains several techniques for employing mindfulness.</t>
  </si>
  <si>
    <t>Pursues personal development to enhance one's proficiency with taking ownership.</t>
  </si>
  <si>
    <t>Utilizes appropriate resources to enhance linguistic skills, such as utilizing the different types of intonation when speaking.</t>
  </si>
  <si>
    <t>Describes how a leader's mood affects group behavior and productivity.</t>
  </si>
  <si>
    <t>Strives to complete assignments according to established quality measures.</t>
  </si>
  <si>
    <t>Adapts stance toward others to support a healthy team culture.</t>
  </si>
  <si>
    <t>Seeks help to explain or confirm understanding of the organization's mission and values.</t>
  </si>
  <si>
    <t>Seeks help to communicate complex information in simple terms.</t>
  </si>
  <si>
    <t>Seeks help to identify suitable mentors and create development plans.</t>
  </si>
  <si>
    <t>Seeks help to secure support from another team when necessary.</t>
  </si>
  <si>
    <t>Seeks help to set a reasonable number of achievable goals.</t>
  </si>
  <si>
    <t>Seeks help to escalate ethical concerns with sensitivity and tact.</t>
  </si>
  <si>
    <t>Seeks help to shape ideas into workable proposals for change.</t>
  </si>
  <si>
    <t>Gives examples of ways to seek introductions to people at a higher level of responsibility.</t>
  </si>
  <si>
    <t>Seeks help to clarify roles and responsibilities.</t>
  </si>
  <si>
    <t>Seeks help to modify priorities as new information surfaces or conditions change.</t>
  </si>
  <si>
    <t>Seeks help to obtain additional resources when necessary.</t>
  </si>
  <si>
    <t>Seeks help to resolve apparent dilemmas.</t>
  </si>
  <si>
    <t>Seeks help to clarify elements of the strategy that are beyond the group's influence.</t>
  </si>
  <si>
    <t>Seeks help to learn about system elements outside area of responsibility.</t>
  </si>
  <si>
    <t>Seeks guidance in obtaining long-term developmental opportunities.</t>
  </si>
  <si>
    <t>Seeks help to clarify ambiguous or contradictory expectations.</t>
  </si>
  <si>
    <t>Seeks help to translate elements of the vision into operating principles for the group.</t>
  </si>
  <si>
    <t>Seeks help to learn methods, techniques, and principles to enhance performance.</t>
  </si>
  <si>
    <t>Seeks help to clarify linkages between job responsibilities and organizational competitiveness.</t>
  </si>
  <si>
    <t>Seeks help to justify requirements that fall outside normal bounds.</t>
  </si>
  <si>
    <t>Seeks help to clarify apparent contradictions or ambiguities.</t>
  </si>
  <si>
    <t>Seeks help to confirm or support difficult decisions.</t>
  </si>
  <si>
    <t>Seeks help to support dissatisfied customers beyond own span of control.</t>
  </si>
  <si>
    <t>Seeks help to resolve competing priorities.</t>
  </si>
  <si>
    <t>Seeks help to remove barriers to effective team performance.</t>
  </si>
  <si>
    <t>Seeks help to develop ideas for new approaches.</t>
  </si>
  <si>
    <t>Seeks help to interpret complex or conflicting data.</t>
  </si>
  <si>
    <t>Selects most appropriate communication approach depending on message and audience.</t>
  </si>
  <si>
    <t>Seeks help to resolve interpersonal issues that require mediation.</t>
  </si>
  <si>
    <t>Gathers necessary information, learning resources and best practices used to resolve ambiguous situations.</t>
  </si>
  <si>
    <t>Identifies and describes existing and potential detrimental conditions in a team environment.</t>
  </si>
  <si>
    <t>Seeks help to implement ideas for process improvement for the group.</t>
  </si>
  <si>
    <t>Seeks help to clarify development plans and objectives.</t>
  </si>
  <si>
    <t>Seeks help to meet new or elevated standards as needed.</t>
  </si>
  <si>
    <t>Seeks help to understand protocols for communicating to audiences outside the team.</t>
  </si>
  <si>
    <t>Researches examples of successful systemic thinkers and seeks opportunities apply their techniques.</t>
  </si>
  <si>
    <t>Seeks help to increase pace of work or secure additional resources as needed.</t>
  </si>
  <si>
    <t>Seeks to learn more about promoting organizational commitment.</t>
  </si>
  <si>
    <t>Describes available tools and resources for implementing change.</t>
  </si>
  <si>
    <t>Compares traditional teams to virtual teams.</t>
  </si>
  <si>
    <t>Seeks help, as needed, in satisfying customers.</t>
  </si>
  <si>
    <t>Identifies basic tools used by HR professionals for managing and leading people.</t>
  </si>
  <si>
    <t>Identifies project management tools and requirements within own function.</t>
  </si>
  <si>
    <t>Documents program management requirements and selects appropriate tools and resources.</t>
  </si>
  <si>
    <t>Describes organizational resources for managing diversity.</t>
  </si>
  <si>
    <t>Participates in own performance review or performance checkpoint session.</t>
  </si>
  <si>
    <t>Describes how to access organization's policies and processes for using external resources.</t>
  </si>
  <si>
    <t>Attends training to learn coordination skills with individuals and groups.</t>
  </si>
  <si>
    <t>Names key players and decision makers relative to own function.</t>
  </si>
  <si>
    <t>Accesses organization's career development and learning resources.</t>
  </si>
  <si>
    <t>Identifies staffing needs in own area.</t>
  </si>
  <si>
    <t>Researches information regarding economics of outsourcing and cost-benefit analysis models.</t>
  </si>
  <si>
    <t>Identifies common challenges and obstacles to delegation.</t>
  </si>
  <si>
    <t>Names relevant learning resources that contribute to developing managerial courage.</t>
  </si>
  <si>
    <t>Provides examples of using back-channel methods to get things done.</t>
  </si>
  <si>
    <t>Seeks opportunities to understand, respect and appreciate different cultures and disciplines.</t>
  </si>
  <si>
    <t>Explains how to remain confident and enthusiastic in ambiguous or challenging situations.</t>
  </si>
  <si>
    <t>Collects articles related to improving employees' performance or leading a team toward success.</t>
  </si>
  <si>
    <t>Seeks opportunities to build and maintain positive relationships with colleagues.</t>
  </si>
  <si>
    <t>Identifies tools used by the organization to work with KPIs.</t>
  </si>
  <si>
    <t>Level 2 - Working experience</t>
  </si>
  <si>
    <t>Supports the mission, vision, and objectives of own department or unit.</t>
  </si>
  <si>
    <t>Carries out responsibilities that contribute to role of own department within the organization.</t>
  </si>
  <si>
    <t>Summarizes key features of major products or services in own unit.</t>
  </si>
  <si>
    <t>Provides direct service to internal or external customers.</t>
  </si>
  <si>
    <t>Researches characteristics of an assigned market and its segments.</t>
  </si>
  <si>
    <t>Works with a small number of e-business applications.</t>
  </si>
  <si>
    <t>Conducts business with one or two other countries.</t>
  </si>
  <si>
    <t>Participates in business task to get things done in own unit or area.</t>
  </si>
  <si>
    <t>Adheres to organization's business practices.</t>
  </si>
  <si>
    <t>Works with core application systems for a major business unit or function.</t>
  </si>
  <si>
    <t>Describes the contribution of own function as it relates to the industry segment.</t>
  </si>
  <si>
    <t>Participates in reviewing compliance with governance policies and guidelines.</t>
  </si>
  <si>
    <t>Carries out business process design tasks with some supervision and coaching.</t>
  </si>
  <si>
    <t>Gathers data for use in the analysis of business processes.</t>
  </si>
  <si>
    <t>Participates in resolving issues involving business ethics.</t>
  </si>
  <si>
    <t>Implements or manages risk management for own area.</t>
  </si>
  <si>
    <t>Participates in a crisis management team.</t>
  </si>
  <si>
    <t>Participates in process of justifying new business expenditures.</t>
  </si>
  <si>
    <t>Identifies key players, decision makers, and stakeholders relevant to own team or function.</t>
  </si>
  <si>
    <t>Describes major services and deliverables offered within own area.</t>
  </si>
  <si>
    <t>Works with a specific knowledge management application and query engine.</t>
  </si>
  <si>
    <t>Uses finance and accounting systems, procedures and practices.</t>
  </si>
  <si>
    <t>Applies established organizational practices in budgeting.</t>
  </si>
  <si>
    <t>Uses basic computational tools such as calculators, spreadsheets, or custom applications.</t>
  </si>
  <si>
    <t>Generates and interprets basic statistical data.</t>
  </si>
  <si>
    <t>Documents performance criteria used for evaluating business trends and activities.</t>
  </si>
  <si>
    <t>Analyzes and interprets common statistical data and reports.</t>
  </si>
  <si>
    <t>Uses basic web facilities and tools.</t>
  </si>
  <si>
    <t>Discusses several pertinent technology trends.</t>
  </si>
  <si>
    <t>Works with all basic office-support products.</t>
  </si>
  <si>
    <t>Documents initial plans and estimates for simple projects.</t>
  </si>
  <si>
    <t>Demonstrates basic experience with tracking EVM in projects.</t>
  </si>
  <si>
    <t>Contributes to short-term operational plans.</t>
  </si>
  <si>
    <t>Works with quality assurance methods, tools and techniques.</t>
  </si>
  <si>
    <t>Defines agenda, issues and participants for a small to mid-size meeting.</t>
  </si>
  <si>
    <t>Walks through steps, decisions, measurements, dependencies and hand-offs for a specific process.</t>
  </si>
  <si>
    <t>Uses assigned measurements for own function or specialization.</t>
  </si>
  <si>
    <t>Ensures that all first-aid equipment is operational and supplies are current and fully stocked.</t>
  </si>
  <si>
    <t>Fulfills routine information capture needs in own area.</t>
  </si>
  <si>
    <t>Works with processes and tools for capturing and reporting performance data.</t>
  </si>
  <si>
    <t>Assists in establishing a standard operating procedure based on workflow and environment review.</t>
  </si>
  <si>
    <t>Works with basic functions and services of international trade.</t>
  </si>
  <si>
    <t>Researches existing best practices within a phase of product development.</t>
  </si>
  <si>
    <t>Researches and verifies customer needs and expectations.</t>
  </si>
  <si>
    <t>Provides some quantification of business case value via high-level saving estimates and informal links to business objectives.</t>
  </si>
  <si>
    <t>Learns new concepts, processes and tools related to own immediate responsibilities.</t>
  </si>
  <si>
    <t>Collaborates with departmental associates and management.</t>
  </si>
  <si>
    <t>Exhibits interest in new ideas and experimentation.</t>
  </si>
  <si>
    <t>Adjusts to new or changing assignments, processes, and people.</t>
  </si>
  <si>
    <t>Uses active listening skills and probing techniques to understand cause of a conflict.</t>
  </si>
  <si>
    <t>Carries out the agreed-upon consulting assignment in a professional manner.</t>
  </si>
  <si>
    <t>Uses fact-finding techniques and diagnostic tools to identify problems.</t>
  </si>
  <si>
    <t>Uses language appropriate to audience.</t>
  </si>
  <si>
    <t>Produces written materials relevant to own work and department.</t>
  </si>
  <si>
    <t>Assists in conducting formal interviews.</t>
  </si>
  <si>
    <t>Makes oral presentations and writes reports needed for own work.</t>
  </si>
  <si>
    <t>Explains products and services with little or no use of technical jargon or advanced vocabulary.</t>
  </si>
  <si>
    <t>Prepares and delivers formal presentations to small and friendly audiences.</t>
  </si>
  <si>
    <t>Assesses own strengths and limitations relative to assigned tasks.</t>
  </si>
  <si>
    <t>Coaches others to improve their skills.</t>
  </si>
  <si>
    <t>Mentors others to prepare them for responsibilities.</t>
  </si>
  <si>
    <t>Acknowledges that a message has been received.</t>
  </si>
  <si>
    <t>Assists in assessing risks, benefits and consideration of alternatives.</t>
  </si>
  <si>
    <t>Uses active listening and probing techniques to surface problems, issues, and interests.</t>
  </si>
  <si>
    <t>Under guidance, deals with situations or information requiring confidentiality.</t>
  </si>
  <si>
    <t>Plans, coordinates and conducts facilitated sessions.</t>
  </si>
  <si>
    <t>Regularly presents ideas or suggestions to associates in persuasive terms.</t>
  </si>
  <si>
    <t>Explains own role and responsibility within team.</t>
  </si>
  <si>
    <t>Processes limited amounts of detailed information with good accuracy.</t>
  </si>
  <si>
    <t>Utilizes available tools or approaches for increasing knowledge of self-motivation.</t>
  </si>
  <si>
    <t>Performs at least 2-3 concurrent activities without reducing productivity.</t>
  </si>
  <si>
    <t>Differentiates the roles and responsibilities in a business relationship.</t>
  </si>
  <si>
    <t>Approaches a situation or problem by defining the problem or issue and determining its significance.</t>
  </si>
  <si>
    <t>Documents business success in spite of emotional challenges.</t>
  </si>
  <si>
    <t>Supports the leader's mission, vision, initiatives and priorities consistently.</t>
  </si>
  <si>
    <t>Demonstrates basic storytelling principles to create compelling stories that will positively influence potential customers.</t>
  </si>
  <si>
    <t>Provides effective technical solutions to routine functional challenges via sound technical competence, effectively examining implications of events and issues.</t>
  </si>
  <si>
    <t>Advises clients regarding a family of specific products, technologies or services in a technology domain.</t>
  </si>
  <si>
    <t>Explains how to enhance business relationships and provide effective advice.</t>
  </si>
  <si>
    <t>Communicates with clients to understand their existing and potential requirements and expectations.</t>
  </si>
  <si>
    <t>Demonstrates experience participating in productive collaborative processes.</t>
  </si>
  <si>
    <t>Works to overcome resistance to anticipated changes.</t>
  </si>
  <si>
    <t>Demonstrates the ability to maintain focus for specific activities.</t>
  </si>
  <si>
    <t>Demonstrates an ability to respond, with guidance, in the face of VUCA.</t>
  </si>
  <si>
    <t>Demonstrates an ability to use mindfulness for defined situations.</t>
  </si>
  <si>
    <t>Takes personal ownership of and strives to meet assigned accountability expectations.</t>
  </si>
  <si>
    <t>Produces correctly written materials in English relevant to own work and department.</t>
  </si>
  <si>
    <t>Utilizes an appropriate style of leadership: autocratic, democratic, laissez-faire/free rein, etc.</t>
  </si>
  <si>
    <t>Demonstrates an ability to meet own responsibilities.</t>
  </si>
  <si>
    <t>Articulates own motives, style, strengths, and vulnerabilities.</t>
  </si>
  <si>
    <t>Aligns personal day-to-day activities with business goals.</t>
  </si>
  <si>
    <t>Identifies the best way to distill analyses and present findings.</t>
  </si>
  <si>
    <t>Pursues development opportunities consistent with career objectives.</t>
  </si>
  <si>
    <t>Shares information that may be relevant to other teams across divisions.</t>
  </si>
  <si>
    <t>Sets objective standards and develops goals that can be measured concretely.</t>
  </si>
  <si>
    <t>Exhibits a personal standard of excellence marked by honesty and integrity.</t>
  </si>
  <si>
    <t>Finds new or non-traditional ideas to improve effectiveness in own area of responsibility.</t>
  </si>
  <si>
    <t>Maintains a strong network of relationships that provide access to potential power and impact.</t>
  </si>
  <si>
    <t>Describes the organizational structure and the competitive rationale behind it.</t>
  </si>
  <si>
    <t>Creates action plans that ensure the accomplishment of responsibilities.</t>
  </si>
  <si>
    <t>Specifies the critical resources required to accomplish the team's objectives.</t>
  </si>
  <si>
    <t>Describes the impact of the organization on the community and the environment.</t>
  </si>
  <si>
    <t>Implements the group's go-to-market strategy.</t>
  </si>
  <si>
    <t>Analyzes the dynamics of a system to determine key characteristics, properties, and functions.</t>
  </si>
  <si>
    <t>Introduces contacts from personal and professional networks to hiring managers.</t>
  </si>
  <si>
    <t>Adapts easily to changing work demands.</t>
  </si>
  <si>
    <t>Reinforces and reiterates linkages between the team's work and the vision.</t>
  </si>
  <si>
    <t>Staffs the team by using a rigorous process and competency standards for hiring or selecting job candidates.</t>
  </si>
  <si>
    <t>Describes team goals in the context of the organization's competitive advantage.</t>
  </si>
  <si>
    <t>Identifies resources required to accomplish team objectives.</t>
  </si>
  <si>
    <t>Encourages exploration of non-traditional ideas by team members.</t>
  </si>
  <si>
    <t>Discerns between "signal" and "noise" when considering courses of action.</t>
  </si>
  <si>
    <t>Surfaces new or unexpressed customer needs.</t>
  </si>
  <si>
    <t>Develops strategies for resolving issues related to competing priorities and programs.</t>
  </si>
  <si>
    <t>Facilitates the development of clear team norms and values collaboratively with members.</t>
  </si>
  <si>
    <t>Prioritizes tasks to maintain focus on high-impact activities.</t>
  </si>
  <si>
    <t>Identifies appropriate information sources to clarify needs and requirements.</t>
  </si>
  <si>
    <t>Analyzes the interests or requirements of the audience; shares only relevant information in a direct and efficient manner.</t>
  </si>
  <si>
    <t>Responds sensitively to other's concerns.</t>
  </si>
  <si>
    <t>Implements new systems, procedures and tools efficiently when changes occur in the work environment.</t>
  </si>
  <si>
    <t>Creates an atmosphere that encourages experimentation and prudent, educated risk-taking within the team.</t>
  </si>
  <si>
    <t>Defines the critical workflow for executing key processes.</t>
  </si>
  <si>
    <t>Creates opportunities for individuals to exercise and grow new skills.</t>
  </si>
  <si>
    <t>Confronts root causes of problems wherever they exist.</t>
  </si>
  <si>
    <t>Uses various media appropriately and effectively.</t>
  </si>
  <si>
    <t>Assesses and documents underlying problematic patterns using a systemic perspective.</t>
  </si>
  <si>
    <t>Maintains focus on critical work standards and expectations.</t>
  </si>
  <si>
    <t>Shares numerous stories regarding the company's purpose, mission and recent achievements.</t>
  </si>
  <si>
    <t>Identifies relevance of organizational change on own team or work effort.</t>
  </si>
  <si>
    <t>Manages a team to the successful completion of a project or task.</t>
  </si>
  <si>
    <t>Manages a team that provides direct customer service.</t>
  </si>
  <si>
    <t>Coordinates work schedules and workloads for personnel.</t>
  </si>
  <si>
    <t>Under guidance, plans and estimates simple projects.</t>
  </si>
  <si>
    <t>Participates in planning, estimating, and executing a set of projects.</t>
  </si>
  <si>
    <t>Demonstrates a willingness to examine own biases, assumptions, and attitudes.</t>
  </si>
  <si>
    <t>Ensures performance goals, checkpoints, and feedback focus on behaviors.</t>
  </si>
  <si>
    <t>Works with vendors to assure that products or services are delivered to time and quality specifications.</t>
  </si>
  <si>
    <t>Participates in individual or group collaboration to increase efficiency or productivity.</t>
  </si>
  <si>
    <t>Describes basic viewpoint of own functional specialty.</t>
  </si>
  <si>
    <t>Develops learning program for closing own short- and long-term competency gaps.</t>
  </si>
  <si>
    <t>Represents the organization in a professional manner.</t>
  </si>
  <si>
    <t>Assists in the evaluation and management of project-level outsourcing relationships.</t>
  </si>
  <si>
    <t>Under guidance, delegates simple tasks to individual associates according to their readiness.</t>
  </si>
  <si>
    <t>Provides corrective feedback to others.</t>
  </si>
  <si>
    <t>Finds or creates ways to measure performance against goals.</t>
  </si>
  <si>
    <t>Shares information, thoughts and resources with other team members or colleagues.</t>
  </si>
  <si>
    <t>Performs difficult tasks demonstrating initiative and determination to achieve objectives.</t>
  </si>
  <si>
    <t>Provides the team with necessary resources as well as the emotional and technical support needed to produce quality work.</t>
  </si>
  <si>
    <t>Performs challenging assignments or seeks opportunities to grow and develop one's own capabilities.</t>
  </si>
  <si>
    <t>Works with processes and tools for capturing and reporting KPI data.</t>
  </si>
  <si>
    <t>Specifies the roles and responsibilities of own business unit.</t>
  </si>
  <si>
    <t>Seeks guidance when assigned goals conflict with departmental goals or overall strategy.</t>
  </si>
  <si>
    <t>Researches the target market and how the product and services are sold and delivered.</t>
  </si>
  <si>
    <t>Provides a quality of service that customers describe as excellent.</t>
  </si>
  <si>
    <t>Collects information relevant to business strategies and initiatives.</t>
  </si>
  <si>
    <t>Assists in providing security safeguards for current e-business application.</t>
  </si>
  <si>
    <t>Assesses key legal, regulatory, and financial issues specific to a particular country.</t>
  </si>
  <si>
    <t>Communicates key considerations for business decision making process.</t>
  </si>
  <si>
    <t>Assists in budget creation and tracking, expense reporting, other routine business processes.</t>
  </si>
  <si>
    <t>Identifies key players, criticalities, roles, and responsibilities.</t>
  </si>
  <si>
    <t>Currently works with a major industry segment and associated functions and features.</t>
  </si>
  <si>
    <t>Identifies and avoids actual or apparent conflicts of interest.</t>
  </si>
  <si>
    <t>Analyzes a process and associated business logic and offers recommendations based on analysis.</t>
  </si>
  <si>
    <t>Illustrates problems, opportunities and methods for improving existing business processes.</t>
  </si>
  <si>
    <t>Describes several types of issues covered by organizational code of ethics.</t>
  </si>
  <si>
    <t>Documents the key steps of a unit-specific risk management process and associated procedures.</t>
  </si>
  <si>
    <t>Appropriately uses the crisis management chain of command.</t>
  </si>
  <si>
    <t>Builds, with guidance, business cases for significant expenditures or staff requisitions.</t>
  </si>
  <si>
    <t>Builds network of contacts in relevant other functions and departments.</t>
  </si>
  <si>
    <t>Proactively investigates client issues and problems.</t>
  </si>
  <si>
    <t>Applies the appropriate taxonomy to add and retrieve knowledge elements.</t>
  </si>
  <si>
    <t>Resolves questions about finance and accounting policies and practices.</t>
  </si>
  <si>
    <t>Uses budgeting and charge-back practices within own area.</t>
  </si>
  <si>
    <t>Works with fractions and decimal point notation and computations.</t>
  </si>
  <si>
    <t>Works with basic statistical functions on a spreadsheet or a calculator.</t>
  </si>
  <si>
    <t>Assists in preparing charts, graphs, tables, and other tools to reflect business performance.</t>
  </si>
  <si>
    <t>Explains how statistical tools are used to detect trends and make predictions.</t>
  </si>
  <si>
    <t>Works with at least one organization-specific web-based application.</t>
  </si>
  <si>
    <t>Seeks the appropriate experts to obtain information or ask questions.</t>
  </si>
  <si>
    <t>Helps colleagues with desktop tools where necessary.</t>
  </si>
  <si>
    <t>Utilizes desired project administration tools.</t>
  </si>
  <si>
    <t>Discusses project risk factors from an EVM perspective; interprets an EVM risk matrix.</t>
  </si>
  <si>
    <t>Monitors progress of work against plan as required to meet objectives.</t>
  </si>
  <si>
    <t>Adheres to organizational quality management processes and practices.</t>
  </si>
  <si>
    <t>Notifies participants in a timely manner.</t>
  </si>
  <si>
    <t>Creates process flow or work flow diagrams.</t>
  </si>
  <si>
    <t>Establishes short-range and long-range improvement goals for own function.</t>
  </si>
  <si>
    <t>Participates in internal safety or health inspections.</t>
  </si>
  <si>
    <t>Follows defined procedures to document all routine information.</t>
  </si>
  <si>
    <t>Develops queries and reports for performance management.</t>
  </si>
  <si>
    <t>Tracks deviations from and modifications to existing SOPs in business operations.</t>
  </si>
  <si>
    <t>Adheres to export and import regulations as outlined by federal and state regulatory agencies.</t>
  </si>
  <si>
    <t>Reviews and assesses proposed criteria for identifying best practices.</t>
  </si>
  <si>
    <t>Helps link organizational objectives to customer needs and expectations.</t>
  </si>
  <si>
    <t>Analyzes potential efficiency improvements for existing business processes from the perspective of added value.</t>
  </si>
  <si>
    <t>Maintains network of contacts within own unit.</t>
  </si>
  <si>
    <t>Adapts interaction style to situations and people.</t>
  </si>
  <si>
    <t>Shares ideas and is open to other opinions and views.</t>
  </si>
  <si>
    <t>Provides examples of shifting from task to task.</t>
  </si>
  <si>
    <t>Facilitates reconciliation rather than divisiveness among individuals.</t>
  </si>
  <si>
    <t>Explains the requirements, deliverables, costs, and criticalities of the assignment.</t>
  </si>
  <si>
    <t>Identifies and documents specific problems and resolution alternatives.</t>
  </si>
  <si>
    <t>Utilizes techniques to verify that a verbal message was received as intended.</t>
  </si>
  <si>
    <t>Edits out technical jargon when inappropriate.</t>
  </si>
  <si>
    <t>Prepares effectively for the interview.</t>
  </si>
  <si>
    <t>Avoids technical jargon when inappropriate.</t>
  </si>
  <si>
    <t>Separates fundamental concepts from supporting details in explaining a product or service.</t>
  </si>
  <si>
    <t>Organizes key points and supporting information for a topic as appropriate for the audience.</t>
  </si>
  <si>
    <t>Explains process for determining own strengths and limitations.</t>
  </si>
  <si>
    <t>Determines how coaching can be applied to a situation.</t>
  </si>
  <si>
    <t>Follows organization's policies and practices re mentoring relationships.</t>
  </si>
  <si>
    <t>Avoids distracting activities such as telephone calls or interrupting speakers.</t>
  </si>
  <si>
    <t>Participates in documenting data, ideas, players, stakeholders, and processes.</t>
  </si>
  <si>
    <t>Presents own position and listens attentively to position of others.</t>
  </si>
  <si>
    <t>Identifies information within own function that cannot be disclosed.</t>
  </si>
  <si>
    <t>Participates in the identification and selection of the most qualified candidates for the group.</t>
  </si>
  <si>
    <t>Discusses organizational culture around providing input on decisions.</t>
  </si>
  <si>
    <t>Describes team mission and objectives in the context of results to be achieved.</t>
  </si>
  <si>
    <t>Utilizes specific approaches and tools for checking and cross-checking outputs.</t>
  </si>
  <si>
    <t>Explains how own motivation relates to the workplace.</t>
  </si>
  <si>
    <t>Completes current work according to assigned priorities.</t>
  </si>
  <si>
    <t>Monitors client satisfaction levels on a regular basis.</t>
  </si>
  <si>
    <t>Identifies the major forces, events and people impacting and impacted by the situation at hand.</t>
  </si>
  <si>
    <t>Perceives and harnesses one's emotions, facilitating cognitive activities like problem solving.</t>
  </si>
  <si>
    <t>Researches and provides insights into most issues, considerations and challenges of followership.</t>
  </si>
  <si>
    <t>Applies the organization's accepted storytelling method based on formal training.</t>
  </si>
  <si>
    <t>Applies current procedures and technologies to help resolve technical issues in one's general area of technical competence.</t>
  </si>
  <si>
    <t>Assesses the current technology environment, expressed needs and initiatives of client organizations.</t>
  </si>
  <si>
    <t>Provides accurate subject matter or process knowledge for typical service offerings in specific client business areas.</t>
  </si>
  <si>
    <t>Assesses clients' business models, systems, challenges and strategies for winning.</t>
  </si>
  <si>
    <t>Under guidance, initiates collaborative meetings.</t>
  </si>
  <si>
    <t>Chooses own thoughts and attitudes about change.</t>
  </si>
  <si>
    <t>Under guidance, clears unnecessary distractions, creates new habits, and includes positive patterns in routines.</t>
  </si>
  <si>
    <t>Tolerates a limited amount of risk and uncertainty.</t>
  </si>
  <si>
    <t>Maintains, to the greatest extent possible, a calm awareness.</t>
  </si>
  <si>
    <t>Delivers work quality and quantity in addition to meeting deadlines.</t>
  </si>
  <si>
    <t>Seeks feedback on English speaking and writing; confirms understanding of English interpretation.</t>
  </si>
  <si>
    <t>Demonstrates leadership qualities: intelligence, dominance, persistence, integrity, confidence.</t>
  </si>
  <si>
    <t>Removes obstacles to work objectives.</t>
  </si>
  <si>
    <t>Identifies others' needs, concerns, and wishes with some accuracy.</t>
  </si>
  <si>
    <t>Consistently follows established values.</t>
  </si>
  <si>
    <t>Recognizes patterns and analogies within and among datasets.</t>
  </si>
  <si>
    <t>Applies positive and negative lessons to improve personal effectiveness.</t>
  </si>
  <si>
    <t>Assesses the potential synergies from combining common practices across teams.</t>
  </si>
  <si>
    <t>Monitors progress toward goals throughout the period of measurement.</t>
  </si>
  <si>
    <t>Demonstrates the courage to "speak truth to power.</t>
  </si>
  <si>
    <t>Participates in efforts to develop ideas generated by team members.</t>
  </si>
  <si>
    <t>Builds goodwill that makes the network likely to reciprocate in the future.</t>
  </si>
  <si>
    <t>Analyzes the team's potential to optimize organizational performance.</t>
  </si>
  <si>
    <t>Breaks tasks into manageable steps that can be incorporated into a personal work plan.</t>
  </si>
  <si>
    <t>Initiates requests for required resources.</t>
  </si>
  <si>
    <t>Displays respect and ethical behavior toward coworkers, customers, and other stakeholders.</t>
  </si>
  <si>
    <t>Makes sound recommendations when faced with complex and contradictory alternatives.</t>
  </si>
  <si>
    <t>Surfaces problems within systems and searches for root causes.</t>
  </si>
  <si>
    <t>Maintains strong relationships with formal and informal mentors.</t>
  </si>
  <si>
    <t>Diagnoses unresolved issues that result from change programs.</t>
  </si>
  <si>
    <t>Inculcates new group members in the organizational vision and values.</t>
  </si>
  <si>
    <t>Matches people to roles that best fit their capabilities.</t>
  </si>
  <si>
    <t>Seeks ways to improve own contribution to competitive capability.</t>
  </si>
  <si>
    <t>Develops plans for tracking quantitative measures of group performance against critical requirements.</t>
  </si>
  <si>
    <t>Employs sound methods of planning, introducing, and following through on change.</t>
  </si>
  <si>
    <t>Selects the right activities to work on from a range of competing priorities.</t>
  </si>
  <si>
    <t>Focuses product and service features and functions on the customer's critical success factors.</t>
  </si>
  <si>
    <t>Optimizes the use of time and resources to achieve desired results.</t>
  </si>
  <si>
    <t>Promotes a team culture that balances individual initiative and team collaboration and sharing of successes.</t>
  </si>
  <si>
    <t>Leverages the skills of team members to optimize group approaches.</t>
  </si>
  <si>
    <t>Identifies the key characteristics of current processes (e.g., performance drivers, sources of significant variability).</t>
  </si>
  <si>
    <t>Adapts standard communication approaches when conducting dialogue with different audiences or conveying messages.</t>
  </si>
  <si>
    <t>Develops trust and credibility by acting in a consistent, genuine manner.</t>
  </si>
  <si>
    <t>Adjusts current working processes or adopts new approaches in response to changes in the business environment.</t>
  </si>
  <si>
    <t>Involves team members in making key decisions.</t>
  </si>
  <si>
    <t>Identifies process problems that limit performance.</t>
  </si>
  <si>
    <t>Applies a consistent set of practices for identifying and closing performance gaps.</t>
  </si>
  <si>
    <t>Eliminates unnecessary work and all non value-added activities.</t>
  </si>
  <si>
    <t>Analyzes audiences to understand their composition and perspectives.</t>
  </si>
  <si>
    <t>Frames specific problems following established guidelines.</t>
  </si>
  <si>
    <t>Holds self and others accountable for delivering on all commitments.</t>
  </si>
  <si>
    <t>Discusses the organization's alignment to industry trends, changes and best practices.</t>
  </si>
  <si>
    <t>Participates in planning change effort for own team or functional specialty.</t>
  </si>
  <si>
    <t>Facilitates discussion of team goals, roles, needs, and responsibilities.</t>
  </si>
  <si>
    <t>Ensures identification of customer needs and priorities.</t>
  </si>
  <si>
    <t>Delegates tasks to the right people in managing a program or a group of people.</t>
  </si>
  <si>
    <t>Assists in detailed project plans including cost, schedule, and resource requirements.</t>
  </si>
  <si>
    <t>Develops an awareness of customs, values, and work practices of own associates.</t>
  </si>
  <si>
    <t>Uses formal and informal rewards and recognition programs for employees.</t>
  </si>
  <si>
    <t>Provides feedback on vendor performance to responsible contract administrators.</t>
  </si>
  <si>
    <t>Utilizes major tools and approaches, including applications and programs, for resource coordination.</t>
  </si>
  <si>
    <t>Under guidance, identifies and resolves potentially conflicting requirements.</t>
  </si>
  <si>
    <t>Clarifies own career aspirations.</t>
  </si>
  <si>
    <t>Plans, conducts, and documents screening interviews.</t>
  </si>
  <si>
    <t>Researches the capabilities and availability of potential outsourcing providers.</t>
  </si>
  <si>
    <t>Works with associates in developing plans and objectives for delegated tasks.</t>
  </si>
  <si>
    <t>Interacts with employees in a direct, but tactful manner.</t>
  </si>
  <si>
    <t>Strives for excellence in performance by surpassing established standards.</t>
  </si>
  <si>
    <t>Participates in brainstorming sessions to share new ideas and complete group tasks.</t>
  </si>
  <si>
    <t>Participates in developing resolutions using calm thinking and rational judgment for unexpected difficult problems.</t>
  </si>
  <si>
    <t>Praises team members for their well done work and their efforts to achieve objectives.</t>
  </si>
  <si>
    <t>Sets and implements personal growth plans to improve performance and develop a career.</t>
  </si>
  <si>
    <t>Designs reports and queries for KPI management.</t>
  </si>
  <si>
    <t>Applies organization's operating principles and practices within own business unit.</t>
  </si>
  <si>
    <t>Assesses situations based on awareness of the goals and operating issues of own department.</t>
  </si>
  <si>
    <t>Explains current status, delivery alternatives and announced updates to products and services.</t>
  </si>
  <si>
    <t>Resolves common customer problems.</t>
  </si>
  <si>
    <t>Monitors regulatory and reporting environment within an assigned market.</t>
  </si>
  <si>
    <t>Carries out the processes necessary for developing simple e-business applications.</t>
  </si>
  <si>
    <t>Follows policies and procedures governing business activities with another country.</t>
  </si>
  <si>
    <t>Comments on the organization's business model and financial goals.</t>
  </si>
  <si>
    <t>Explains company's business model and financial goals.</t>
  </si>
  <si>
    <t>Investigates application-related issues with both business and IT professionals.</t>
  </si>
  <si>
    <t>Demonstrates current knowledge of the regulatory environment for industry segment.</t>
  </si>
  <si>
    <t>Describes the roles and responsibilities of the board of directors and senior executives.</t>
  </si>
  <si>
    <t>Examines, interprets, and explains work-flow materials and documentation.</t>
  </si>
  <si>
    <t>Suggests ways to reduce variation and/or waste in processes.</t>
  </si>
  <si>
    <t>Documents the ethical considerations involved in carrying out business activities.</t>
  </si>
  <si>
    <t>Identifies common technology, security, or financial risks relevant to own function or unit.</t>
  </si>
  <si>
    <t>Participates in designing simulated crisis scenarios and determining appropriate responses.</t>
  </si>
  <si>
    <t>Uses established policies, standards, and practices in preparing a business case.</t>
  </si>
  <si>
    <t>Explains what, when and how sensitive information should be communicated.</t>
  </si>
  <si>
    <t>Communicates ideas for improvement to appropriate management.</t>
  </si>
  <si>
    <t>Adheres to existing policies and standards for knowledge database usage.</t>
  </si>
  <si>
    <t>Works with general ledger accounts.</t>
  </si>
  <si>
    <t>Supplies supporting information and justification for major line items.</t>
  </si>
  <si>
    <t>Describes the formulas for basic statistical functions such as average, median.</t>
  </si>
  <si>
    <t>Explains reasons for common statistical errors, misinterpretations, and misrepresentations.</t>
  </si>
  <si>
    <t>Researches business related data and generates and interprets basic analytics.</t>
  </si>
  <si>
    <t>Participates in creating and validating predictive models.</t>
  </si>
  <si>
    <t>Employs various browsers and search engines to find information on the web.</t>
  </si>
  <si>
    <t>Participates in at least one major IT initiative within own function.</t>
  </si>
  <si>
    <t>Describes the benefits and relative strengths of tools for a specific application.</t>
  </si>
  <si>
    <t>Works with such functions as task splitting and project merging.</t>
  </si>
  <si>
    <t>Calculates the actual cost of work produced (ACWP) or effort spent.</t>
  </si>
  <si>
    <t>Reports variances and makes agreed-upon corrections.</t>
  </si>
  <si>
    <t>Uses quality evaluation tools and techniques such as walkthroughs and inspections.</t>
  </si>
  <si>
    <t>Develops and distributes minutes, including key decisions, open issues, and action items.</t>
  </si>
  <si>
    <t>Identifies and monitors common process bottlenecks.</t>
  </si>
  <si>
    <t>Under guidance, develops action plans to achieve those goals.</t>
  </si>
  <si>
    <t>Assists OSHA inspectors during their visits.</t>
  </si>
  <si>
    <t>Identifies relevant established standards, policies and practices.</t>
  </si>
  <si>
    <t>Describes tools and techniques for generating and interpreting score cards.</t>
  </si>
  <si>
    <t>Reviews the efficiency of standard operating procedures in terms of performance improvement.</t>
  </si>
  <si>
    <t>Participates in international trade shows and promotional activities.</t>
  </si>
  <si>
    <t>Creates, disseminates, and maintains best practice documentation.</t>
  </si>
  <si>
    <t>Communicates the importance of customer needs/expectations and commits to resolving them.</t>
  </si>
  <si>
    <t>Identifies impacted business areas, but generalizes the associated value proposition, specification metrics and realization.</t>
  </si>
  <si>
    <t>Identifies and explains own strengths and development needs.</t>
  </si>
  <si>
    <t>Identifies roles and responsibilities for self and others.</t>
  </si>
  <si>
    <t>Explores possibilities and their viability.</t>
  </si>
  <si>
    <t>Demonstrates willingness to listen to other opinions.</t>
  </si>
  <si>
    <t>Uses a specific methodology for conflict resolution.</t>
  </si>
  <si>
    <t>Documents client's objectives and project scope.</t>
  </si>
  <si>
    <t>Develops alternative techniques for assessing accuracy and relevance of information.</t>
  </si>
  <si>
    <t>Explains issues in alternative ways to accommodate different listeners.</t>
  </si>
  <si>
    <t>Uses organization's guidelines for writing reports, correspondence, documentation, etc.</t>
  </si>
  <si>
    <t>Uses planned techniques to build rapport in the interview.</t>
  </si>
  <si>
    <t>Looks for and considers non-verbal cues from individuals and groups.</t>
  </si>
  <si>
    <t>Emphasizes the most important facts or features of a product or service.</t>
  </si>
  <si>
    <t>Provides a suitable level of detail using appropriate terminology.</t>
  </si>
  <si>
    <t>Explores own motivation and initiative and how it relates to the workplace.</t>
  </si>
  <si>
    <t>Observes skill practice; offers constructive feedback.</t>
  </si>
  <si>
    <t>Demonstrates sincere interest in mentee's current responsibilities and future goals.</t>
  </si>
  <si>
    <t>Concentrates on the message and gives the speaker full attention.</t>
  </si>
  <si>
    <t>Applies an assigned technique for critical thinking in a decision-making process.</t>
  </si>
  <si>
    <t>Focuses on issues rather than personalities.</t>
  </si>
  <si>
    <t>Identifies locally relevant tools or instruments for managing confidential information.</t>
  </si>
  <si>
    <t>Clarifies and achieves agreement on the purpose and goals of the session.</t>
  </si>
  <si>
    <t>Identifies who the decision makers are and how they receive information.</t>
  </si>
  <si>
    <t>Demonstrates open, friendly, accepting, and supportive behaviors with team members.</t>
  </si>
  <si>
    <t>Develops and uses checklists to insure that information goes out error-free.</t>
  </si>
  <si>
    <t>Provides appropriate degrees of attention to both personal and professional priorities.</t>
  </si>
  <si>
    <t>Recognizes changing demands and priorities; validates changes with management.</t>
  </si>
  <si>
    <t>Alerts own team to problems in client satisfaction.</t>
  </si>
  <si>
    <t>Uses flow charts, Pareto charts, fish diagrams, etc. to disclose meaningful data patterns.</t>
  </si>
  <si>
    <t>Identifies relevant EI components, practices, benefits and development venues.</t>
  </si>
  <si>
    <t>Completes tasks and inspires confidence in leaders by demonstrating honesty and integrity.</t>
  </si>
  <si>
    <t>Assists others in the improvement of the business story archive, techniques or practices.</t>
  </si>
  <si>
    <t>Effectively performs the technical job aspects, continuously building knowledge and keeping up-to-date on technical and procedural job components.</t>
  </si>
  <si>
    <t>Achieves consulting relationship rating of 'professional' by delivering timely, meaningful advice meeting client needs in a narrow set of specific technologies.</t>
  </si>
  <si>
    <t>Delivers timely, quality advice in specific business areas to satisfy stated client needs.</t>
  </si>
  <si>
    <t>Seeks opportunities to nurture strong client relationships.</t>
  </si>
  <si>
    <t>Assists in communicating shared goals with diverse groups and parties.</t>
  </si>
  <si>
    <t>Demonstrates receptivity to changes.</t>
  </si>
  <si>
    <t>Plans day; writes out daily task list.</t>
  </si>
  <si>
    <t>Participates in making decisions and carries out tasks in the absence of complete information.</t>
  </si>
  <si>
    <t>Takes a mindful approach to anticipated communications with colleagues and customers/clients.</t>
  </si>
  <si>
    <t>Demonstrates commitment to delivering on all promises as a credible, trusted organizational representative.</t>
  </si>
  <si>
    <t>Analyzes various basic forms of English communication to enhance knowledge and understanding.</t>
  </si>
  <si>
    <t>Manages own behaviors during interactions, such as feedback giving, to shape workplace events.</t>
  </si>
  <si>
    <t>Maintains a sense of urgency and a positive attitude.</t>
  </si>
  <si>
    <t>Describes opportunities for leveraging complementary strengths.</t>
  </si>
  <si>
    <t>Assimilates information quickly and with a sense of how it applies to the vision.</t>
  </si>
  <si>
    <t>Articulates the arguments for and against multiple courses of action.</t>
  </si>
  <si>
    <t>Adopts the effective behaviors and techniques exhibited by role models.</t>
  </si>
  <si>
    <t>Maintains a strong internal network that promotes informal collaboration.</t>
  </si>
  <si>
    <t>Escalates concerns about goals that are subject to changing conditions.</t>
  </si>
  <si>
    <t>Maintains constancy in business relationships while considering multiple perspectives.</t>
  </si>
  <si>
    <t>Seeks and experiments with new ideas and approaches.</t>
  </si>
  <si>
    <t>Initiates partnerships that could increase the organization's capabilities.</t>
  </si>
  <si>
    <t>Raises awareness of tensions such as contradictory goals and inadequate checks on accountability.</t>
  </si>
  <si>
    <t>Raises awareness of potential bottlenecks and disruptions to the schedule.</t>
  </si>
  <si>
    <t>Allocates team resources responsibly and equitably.</t>
  </si>
  <si>
    <t>Surfaces opportunities to conduct business more sustainably.</t>
  </si>
  <si>
    <t>Raises awareness of potential strategic alliances and partnerships.</t>
  </si>
  <si>
    <t>Attributes systemic problems correctly to interpersonal dynamics when appropriate.</t>
  </si>
  <si>
    <t>Negotiates for key developmental experiences and transitional experiences.</t>
  </si>
  <si>
    <t>Responds to changes in others' roles and responsibilities.</t>
  </si>
  <si>
    <t>Makes decisions grounded in relevant tenets of the vision.</t>
  </si>
  <si>
    <t>Develops and implements strategies for retaining excellent performing employees.</t>
  </si>
  <si>
    <t>Sets priorities according to the extent to which they determine organizational success.</t>
  </si>
  <si>
    <t>Monitors the literature on best practices to learn of new ways to optimize or reduce requirements.</t>
  </si>
  <si>
    <t>Reinforces outcomes of change programs to increase the likelihood that they will take hold.</t>
  </si>
  <si>
    <t>Stands by decisions in the face of conflict or unexpected outcome.</t>
  </si>
  <si>
    <t>Develops consistent methods for maintaining customer responsiveness.</t>
  </si>
  <si>
    <t>Offers new ideas, methodologies and practices that drive individual and group productivity.</t>
  </si>
  <si>
    <t>Develops a team with the talents and skills needed to accomplish goals.</t>
  </si>
  <si>
    <t>Calibrates team approaches to business unit strategy and criteria for success.</t>
  </si>
  <si>
    <t>Analyzes the potential impacts of goals and plans on current processes.</t>
  </si>
  <si>
    <t>Explains others' view points and asks questions to ensure mutual understanding.</t>
  </si>
  <si>
    <t>Demonstrates a personal commitment to contributing to others' well being.</t>
  </si>
  <si>
    <t>Seeks challenging opportunities or assignments to grow and develop one's own knowledge, skills and abilities.</t>
  </si>
  <si>
    <t>Leverages diversity by demonstrating respect for differing values, perspectives, personalities and working styles of all individuals.</t>
  </si>
  <si>
    <t>Implements methods for improving and establishing controls for critical processes.</t>
  </si>
  <si>
    <t>Implements the steps of the performance management process (e.g., performance planning, coaching feedback and appraisal).</t>
  </si>
  <si>
    <t>Uses objective quality criteria and data to drive decisions.</t>
  </si>
  <si>
    <t>Balances the use of visual and verbal elements to maximize interest and impact.</t>
  </si>
  <si>
    <t>Defines problems and breaks down the productive and nonproductive assumptions.</t>
  </si>
  <si>
    <t>Takes full responsibility for work outcomes (both positive and negative).</t>
  </si>
  <si>
    <t>Demonstrates personal passion for the company and industry in which one operates.</t>
  </si>
  <si>
    <t>Adjusts own work effort, style, and content to support desired change.</t>
  </si>
  <si>
    <t>Leads team meetings to review progress and performance, ensuring follow-up on previous decisions.</t>
  </si>
  <si>
    <t>Monitors and reports on delivery of what was promised.</t>
  </si>
  <si>
    <t>Explains processes on hiring, leading, motivating, evaluating, developing and rewarding people.</t>
  </si>
  <si>
    <t>Obtains information from stakeholders during the planning stage of a project.</t>
  </si>
  <si>
    <t>Coordinates the necessary resources for managing efficient and effective projects within the program.</t>
  </si>
  <si>
    <t>Demonstrates cultural sensitivity in communicating with associates of diverse backgrounds.</t>
  </si>
  <si>
    <t>Identifies opportunities to enhance performance, e.g., practice assignments, training, shadowing.</t>
  </si>
  <si>
    <t>Resolves routine issues or problems with vendors in organization's best interest.</t>
  </si>
  <si>
    <t>Carries out day-to-day activities associated with resource coordination.</t>
  </si>
  <si>
    <t>Keeps relevant functional and line associates involved on key project or tactical issues.</t>
  </si>
  <si>
    <t>Adjusts development plans to better serve business needs.</t>
  </si>
  <si>
    <t>Employs competency-based, behavioral selection processes.</t>
  </si>
  <si>
    <t>Explains applicability of diverse types and levels of outsourcing services to business scenarios.</t>
  </si>
  <si>
    <t>Communicates the definition and impact of a successful completion of delegated task.</t>
  </si>
  <si>
    <t>Raises issues tactfully and clearly.</t>
  </si>
  <si>
    <t>Adjusts to new or changing assignments, processes, people, and priorities as business need dictates.</t>
  </si>
  <si>
    <t>Recognizes and adapts to differences in background, culture, language and work style, when working with others.</t>
  </si>
  <si>
    <t>Uses available resources creatively to achieve an objective.</t>
  </si>
  <si>
    <t>Clarifies individuals' responsibilities and work priorities and how their roles contribute to organizational goals.</t>
  </si>
  <si>
    <t>Conducts self-assessments to identify personal strengths and weaknesses.</t>
  </si>
  <si>
    <t>Uses software to produce KPI data.</t>
  </si>
  <si>
    <t>Obtains information regarding key players, key issues, and key strategies in own unit.</t>
  </si>
  <si>
    <t>Works to resolve obstacles related to goals of own department.</t>
  </si>
  <si>
    <t>Obtains information about product and service linkages with other products and services elsewhere in organization.</t>
  </si>
  <si>
    <t>Responds to unexpected customer requests with a sense of urgency and positive action.</t>
  </si>
  <si>
    <t>Summarizes strategies related to key operating issues and key players within the market.</t>
  </si>
  <si>
    <t>Helps provide infrastructure components and service requirements of e-business applications.</t>
  </si>
  <si>
    <t>Obtains information regarding operational issues of other countries when making business decisions.</t>
  </si>
  <si>
    <t>Cites examples of types of information needed to make sound business decisions.</t>
  </si>
  <si>
    <t>Alerts supervisor to financial problems that may arise promptly.</t>
  </si>
  <si>
    <t>Helps create contingency plans to mitigate impact of disruption on core applications.</t>
  </si>
  <si>
    <t>Discusses industry-specific flagship products and services.</t>
  </si>
  <si>
    <t>Reviews financial information for compliance with statutory and ethical obligations.</t>
  </si>
  <si>
    <t>Documents common obstacles and barriers for effective implementation.</t>
  </si>
  <si>
    <t>Helps evaluate what factors should be addressed in the change program.</t>
  </si>
  <si>
    <t>Describes potential rewards of ethical behavior and consequences of unethical behavior.</t>
  </si>
  <si>
    <t>Evaluates risk assessment models and techniques relevant to a specific line of business.</t>
  </si>
  <si>
    <t>Maintains employee, vendor, and other third-party contact lists and crisis management documentation.</t>
  </si>
  <si>
    <t>Researches organizational and industry examples of similar business cases.</t>
  </si>
  <si>
    <t>Obtains and shares information with appropriate stakeholders in other areas.</t>
  </si>
  <si>
    <t>Explains previous and current client perception of services.</t>
  </si>
  <si>
    <t>Distinguishes among externalization, internalization, intermediation, and cognition.</t>
  </si>
  <si>
    <t>Differentiates between capital investments and expenses.</t>
  </si>
  <si>
    <t>Under guidance, produces budget reports of planned vs. actual expenses with variances explained.</t>
  </si>
  <si>
    <t>Assures accuracy using basic validation and cross-checking techniques.</t>
  </si>
  <si>
    <t>Describes characteristics of sample size, normal distributions, and standard deviation.</t>
  </si>
  <si>
    <t>Recognizes and assesses problems, opportunities and methods for improving existing business performance.</t>
  </si>
  <si>
    <t>Avoids links and sites that might infect or damage own computer.</t>
  </si>
  <si>
    <t>Discusses existing and planned IT technologies relevant to own function.</t>
  </si>
  <si>
    <t>Demonstrates some advanced functions of at least one product.</t>
  </si>
  <si>
    <t>Documents project meetings, particularly status reports on deliverables and next steps.</t>
  </si>
  <si>
    <t>Determines the year-to-date budgeted cost of work scheduled (BCWS) or planned value.</t>
  </si>
  <si>
    <t>Under guidance, develops tactical plan for own direct responsibility.</t>
  </si>
  <si>
    <t>Applies key aspects of continuous improvement processes and evaluates impact on quality.</t>
  </si>
  <si>
    <t>Conducts small to mid-size meetings or working sessions.</t>
  </si>
  <si>
    <t>Employs process flows, cycle time, process time and waste concepts as appropriate.</t>
  </si>
  <si>
    <t>Interprets and analyzes results vs. established benchmarks.</t>
  </si>
  <si>
    <t>Monitors facilities for safety hazards; follows protocol to resolve these.</t>
  </si>
  <si>
    <t>Cites examples of different types of relevant information that need to be captured.</t>
  </si>
  <si>
    <t>Identifies tools, reports and outputs that assist in discerning patterns and analyzing data.</t>
  </si>
  <si>
    <t>Adjusts SOPs according to changes in organizational and industry procedures.</t>
  </si>
  <si>
    <t>Assesses basic economic and political risks in international trade, e.g. exchange rate risk.</t>
  </si>
  <si>
    <t>Addresses issues related to major resources and logistics for applying best practices.</t>
  </si>
  <si>
    <t>Meets regularly with customers to understand their wants, needs and expectations.</t>
  </si>
  <si>
    <t>Identifies key performance indicators (KPIÆs) which may not relate to the business case, have performance baselines or be measured post-implementation.</t>
  </si>
  <si>
    <t>Explains lessons learned from mistakes and failures as well as successes.</t>
  </si>
  <si>
    <t>Demonstrates an understanding of alternative points of view.</t>
  </si>
  <si>
    <t>Analyzes own assignments and work environment for creative changes.</t>
  </si>
  <si>
    <t>Accepts new or radical ideas with an open mind; avoids snap reactions.</t>
  </si>
  <si>
    <t>Under guidance, appropriately confronts others to get issues out in the open.</t>
  </si>
  <si>
    <t>Uses formal and informal means to keep client informed on progress and issues.</t>
  </si>
  <si>
    <t>Helps to analyze risks and benefits of alternative approaches and obtain decision on resolution.</t>
  </si>
  <si>
    <t>Listens without defensiveness or excessive self-reference.</t>
  </si>
  <si>
    <t>Participates in the development of system or process documentation/reports.</t>
  </si>
  <si>
    <t>Controls the interview to stay focused on the matter at hand.</t>
  </si>
  <si>
    <t>Listens to feedback without defensiveness and uses it for own communication effectiveness.</t>
  </si>
  <si>
    <t>Uses comparisons to familiar ideas when introducing a technical or novel feature.</t>
  </si>
  <si>
    <t>Anticipates and prepares for audience questions.</t>
  </si>
  <si>
    <t>Receives and uses feedback on work-related situations.</t>
  </si>
  <si>
    <t>Offers suggestions for performance or process improvement in own unit.</t>
  </si>
  <si>
    <t>Under guidance, serves as a mentor.</t>
  </si>
  <si>
    <t>Asks questions to validate the understanding of the subject matter.</t>
  </si>
  <si>
    <t>Recognizes, clarifies, and prioritizes concerns.</t>
  </si>
  <si>
    <t>Demonstrates a willingness to examine own position.</t>
  </si>
  <si>
    <t>Utilizes authorized disclosure levels and authorized personnel in own area.</t>
  </si>
  <si>
    <t>Uses at least one formal facilitation method or technique to moderate a session.</t>
  </si>
  <si>
    <t>Uses active listening skills and probing techniques to surface opportunities to influence.</t>
  </si>
  <si>
    <t>Actively participates in team meetings.</t>
  </si>
  <si>
    <t>Accurately gauges the impact and cost of errors, omissions, and oversights.</t>
  </si>
  <si>
    <t>Identifies and exploits own strengths; minimizes limitations.</t>
  </si>
  <si>
    <t>Responds to day-to-day operational priorities while still making progress on project work.</t>
  </si>
  <si>
    <t>Provides prompt and effective responses to client requests and interactions.</t>
  </si>
  <si>
    <t>Uses logic and intuition to make inferences about the meaning of the data and arrive at conclusions.</t>
  </si>
  <si>
    <t>Discusses issues and considerations needed to advance an organization's EI maturity.</t>
  </si>
  <si>
    <t>Assesses common risks and rewards of voicing or not voicing opinion.</t>
  </si>
  <si>
    <t>Helps experienced practitioners plan, develop and present business stories to customers.</t>
  </si>
  <si>
    <t>Applies technical operating and project standards based on achieving excellence in delivered products, technologies and services.</t>
  </si>
  <si>
    <t>Uses an effective consulting method to present technology solutions that resolve stated client business issues.</t>
  </si>
  <si>
    <t>Participates in consulting projects that enhance the building of trusting and loyal business relationships.</t>
  </si>
  <si>
    <t>Sets clients' goals, success and interest as the first priority ahead of one's own personal agenda.</t>
  </si>
  <si>
    <t>Helps promote collaboration across generations, functions, regions, and levels.</t>
  </si>
  <si>
    <t>Acts as if has already overcome internal resistance, and eventually does.</t>
  </si>
  <si>
    <t>Maintains a journal of relevant activities to see progress and stay motivated.</t>
  </si>
  <si>
    <t>Follows guidelines in addressing new situations with no familiar cues or precedents.</t>
  </si>
  <si>
    <t>Under guidance, employs mindfulness when participating in group work.</t>
  </si>
  <si>
    <t>Presents problems or issues and simultaneously provides recommended solutions.</t>
  </si>
  <si>
    <t>Selects writing style for content development according to the audiences' needs and appropriate to the context of the document being developed.</t>
  </si>
  <si>
    <t>Utilizes positive reinforcement to motivate &amp; attain desired behaviors; increases productivity.</t>
  </si>
  <si>
    <t>Brings potential problems to the fore, thereby enabling decision makers to keep projects on track.</t>
  </si>
  <si>
    <t>Diagnoses tensions related to contradictory interests.</t>
  </si>
  <si>
    <t>Identifies inconsistencies or discrepancies between data and the vision it supports.</t>
  </si>
  <si>
    <t>Diagnoses data elements as important or unimportant ("signal" or "noise").</t>
  </si>
  <si>
    <t>Participates in activities that improve own skills and capabilities.</t>
  </si>
  <si>
    <t>Applies relevant information gathered from comparable teams to own team.</t>
  </si>
  <si>
    <t>Maintains line-of-sight with organizational goals to ensure maximum impact.</t>
  </si>
  <si>
    <t>Explains corporate ethics, values, and codes of conduct to others.</t>
  </si>
  <si>
    <t>Raises awareness of outside ideas that may have applicability to the team.</t>
  </si>
  <si>
    <t>Supports partners' business objectives to help the partnership thrive.</t>
  </si>
  <si>
    <t>Recommends modifications to the team's structure or infrastructure that could enhance performance.</t>
  </si>
  <si>
    <t>Monitors progress continuously and adjusts tactics for handling situations on a case by case basis.</t>
  </si>
  <si>
    <t>Calculates resource usage to set a baseline for comparison.</t>
  </si>
  <si>
    <t>Preserves institutional history while participating in future-oriented initiatives.</t>
  </si>
  <si>
    <t>Explains elements of the strategy to others and encourages questions.</t>
  </si>
  <si>
    <t>Escalates systemic problems that impede group performance.</t>
  </si>
  <si>
    <t>Implements systems and methods for supporting talent management programs.</t>
  </si>
  <si>
    <t>Accommodates different levels of ability to respond to change.</t>
  </si>
  <si>
    <t>Eliminates from consideration those scenarios that are inconsistent with the vision.</t>
  </si>
  <si>
    <t>Implements development planning programs that complement annual performance evaluations.</t>
  </si>
  <si>
    <t>Leverages expert knowledge, best practices, and thought leadership.</t>
  </si>
  <si>
    <t>Creates defensible business cases for requirements analyses.</t>
  </si>
  <si>
    <t>Articulates the rationale for, and positive and negative consequences of change so as to help others adapt.</t>
  </si>
  <si>
    <t>Makes the transition from evaluation to conclusion readily and in a timely manner.</t>
  </si>
  <si>
    <t>Delivers customer value within parameters of profitability and other targets.</t>
  </si>
  <si>
    <t>Monitors group results to ensure adherence to operating requirements and resource constraints.</t>
  </si>
  <si>
    <t>Ensures an appropriate flow of communications within the team.</t>
  </si>
  <si>
    <t>Recognizes key dependencies among core processes.</t>
  </si>
  <si>
    <t>Develops scenarios for addressing the areas principally affected by current goals and plans.</t>
  </si>
  <si>
    <t>Recognizes and assesses cues or unstated intentions behind verbal and nonverbal communication.</t>
  </si>
  <si>
    <t>Maintains appropriate distance as warranted by culture and level.</t>
  </si>
  <si>
    <t>Explains lessons or experiences learned from mistakes and failures as well as successes.</t>
  </si>
  <si>
    <t>Stabilizes the working environment during personnel transitions and other changes.</t>
  </si>
  <si>
    <t>Focuses on the most significant problems to maximize efficiency gains.</t>
  </si>
  <si>
    <t>Selects learning activities that are related to specific competencies targeted for improvement.</t>
  </si>
  <si>
    <t>Documents learnings regarding quality outcomes so that the data can be used for improvement.</t>
  </si>
  <si>
    <t>Confirms understanding by restating others' positions.</t>
  </si>
  <si>
    <t>Prioritizes various problems in a timely manner.</t>
  </si>
  <si>
    <t>Documents how results were obtained to support knowledge transfer and best practices.</t>
  </si>
  <si>
    <t>Presents a positive attitude and job proficiency, striving to bring ones' best self to work each day.</t>
  </si>
  <si>
    <t>Employs available and relevant resources for implementing change.</t>
  </si>
  <si>
    <t>Recognizes the contribution of each and every team member publicly.</t>
  </si>
  <si>
    <t>Facilitates the resolution of customer problems, issues, or concerns.</t>
  </si>
  <si>
    <t>Applies standard procedures and policies in the operation of personnel management.</t>
  </si>
  <si>
    <t>Provides input for Gantt or PERT charts or their equivalent to track project progress and status.</t>
  </si>
  <si>
    <t>Follows standard criteria to track project progress and status to ensure they are in line with program objectives.</t>
  </si>
  <si>
    <t>Models an attitude of respect for cultural differences.</t>
  </si>
  <si>
    <t>Provides documented input to formal performance review conducted by manager.</t>
  </si>
  <si>
    <t>Builds effective working relationships with counterparts in vendor or supplier's organization.</t>
  </si>
  <si>
    <t>Assists in the coordination of departmental employees for efficiency and effectiveness enhancement.</t>
  </si>
  <si>
    <t>Balances requirements and deliverables from various functional areas.</t>
  </si>
  <si>
    <t>Determines individual and team competency requirements, vulnerabilities, and learning needs.</t>
  </si>
  <si>
    <t>Participates in defining unit staffing requirements.</t>
  </si>
  <si>
    <t>Creates RFIs, RFPs, SLAs and SOWs per established guidelines and for use by approved providers.</t>
  </si>
  <si>
    <t>Monitors progress, provides feedback, support, and course correction as necessary.</t>
  </si>
  <si>
    <t>Takes appropriate action to resolve problems.</t>
  </si>
  <si>
    <t>Seeks out advice, help, and information when needed to accomplish responsibilities.</t>
  </si>
  <si>
    <t>Initiates communication with other individuals or teams to solve shared problems cooperatively.</t>
  </si>
  <si>
    <t>Assists in pursuing new and challenging business growth opportunities.</t>
  </si>
  <si>
    <t>Sets attainable but challenging goals for the team members.</t>
  </si>
  <si>
    <t>Collects and analyzes performance feedbacks in a structured way from line managers, clients, and colleagues.</t>
  </si>
  <si>
    <t>Analyzes KPI data and discern patterns.</t>
  </si>
  <si>
    <t>Assesses local and industry examples of acceptable and unacceptable business practices.</t>
  </si>
  <si>
    <t>Documents regulatory and reporting requirements.</t>
  </si>
  <si>
    <t>Assesses own unit's product alternatives, costs, and pricing.</t>
  </si>
  <si>
    <t>Documents customer complaints in a timely manner.</t>
  </si>
  <si>
    <t>Recognizes key players and major competitors in a market.</t>
  </si>
  <si>
    <t>Researches and explains assigned alternative e-business models and their major features.</t>
  </si>
  <si>
    <t>Recognizes behaviors that promote or stunt effective relationships in that country; acts accordingly.</t>
  </si>
  <si>
    <t>Caters to key stakeholders and their priorities.</t>
  </si>
  <si>
    <t>Assists in cost justifying or preparing ROI analyses for relatively simple business initiatives.</t>
  </si>
  <si>
    <t>Recommends enhancements for a major application system or related subsystems.</t>
  </si>
  <si>
    <t>Participates in major industry professional associations; subscribes to industry-specific publications.</t>
  </si>
  <si>
    <t>Provides frequent updates on operations and financial performance to upper management.</t>
  </si>
  <si>
    <t>Uses a variety of business process design tools and techniques.</t>
  </si>
  <si>
    <t>Participates in requirements analysis for process changes.</t>
  </si>
  <si>
    <t>Follows procedures for reporting violations, investigating breaches and taking disciplinary actions.</t>
  </si>
  <si>
    <t>Produces and interprets common risk assessment and management reports.</t>
  </si>
  <si>
    <t>Participates in development of procedures to address situations that could spark a crisis.</t>
  </si>
  <si>
    <t>Helps determine direct and indirect costs/risks vs. benefits of proposed products or services.</t>
  </si>
  <si>
    <t>Provides examples of savvy approaches to successfully solving organizational problems.</t>
  </si>
  <si>
    <t>Documents enhanced and planned services within own organization.</t>
  </si>
  <si>
    <t>Uses knowledge representation and formalization tools and techniques.</t>
  </si>
  <si>
    <t>Interprets profit and loss statements, balance sheets and financial forecasts.</t>
  </si>
  <si>
    <t>Documents capital appropriations and project authorizations.</t>
  </si>
  <si>
    <t>Works with metric and non-metric scales and uses conversion tools and techniques.</t>
  </si>
  <si>
    <t>Explains the basic decision process associated with specific statistics.</t>
  </si>
  <si>
    <t>Maintains and organizes all business portfolio related data.</t>
  </si>
  <si>
    <t>Describes a specific decision model and associated statistical forecasts.</t>
  </si>
  <si>
    <t>Closes web facilities and tools upon completion of task.</t>
  </si>
  <si>
    <t>Reviews organization's recent experience in introducing new technologies.</t>
  </si>
  <si>
    <t>Performs first-level problem resolution before seeking help elsewhere.</t>
  </si>
  <si>
    <t>Under guidance, prepares status reports for client management.</t>
  </si>
  <si>
    <t>Creates EVM time vs. budget graphs to show project progress and variances to plan.</t>
  </si>
  <si>
    <t>Anticipates and adapts to plan changes.</t>
  </si>
  <si>
    <t>Utilizes quality indicators relevant to own unit or function.</t>
  </si>
  <si>
    <t>Maintains group focus on agenda during meeting.</t>
  </si>
  <si>
    <t>Documents types of process decisions and potential impact of each decision.</t>
  </si>
  <si>
    <t>Under guidance, reports measurement results in actionable form to management.</t>
  </si>
  <si>
    <t>Maintains health and safety records according to OSHA guidelines.</t>
  </si>
  <si>
    <t>Uses automated tools to capture, organize and archive relevant information.</t>
  </si>
  <si>
    <t>Cites examples of actionable items associated with BPM-based information.</t>
  </si>
  <si>
    <t>Ensures compliance with industry standards, regulations and policies.</t>
  </si>
  <si>
    <t>Handles day-to-day operational issues associated with international trade.</t>
  </si>
  <si>
    <t>Monitors the use and feasibility of best practices within a product development department.</t>
  </si>
  <si>
    <t>Solicits customer satisfaction feedback and acts on improvement opportunities.</t>
  </si>
  <si>
    <t>Provides value assessments that are typically anecdotal versus formally measured and reported.</t>
  </si>
  <si>
    <t>Makes use of journals, associations, and conferences in own professional specialty.</t>
  </si>
  <si>
    <t>Explains impact of interactions with individuals and groups.</t>
  </si>
  <si>
    <t>Contributes to and encourages new ideas; builds on suggestions of others.</t>
  </si>
  <si>
    <t>Identifies and considers alternative approaches to situations or problems.</t>
  </si>
  <si>
    <t>Identifies and maximizes areas of agreement in order to mitigate tensions.</t>
  </si>
  <si>
    <t>Participates in developing consulting opportunities or assignments.</t>
  </si>
  <si>
    <t>Examines a specific problem and understands the perspective of each involved stakeholder.</t>
  </si>
  <si>
    <t>Modulates own tone and body language.</t>
  </si>
  <si>
    <t>Welcomes and uses feedback/editing assistance.</t>
  </si>
  <si>
    <t>Takes notes about key points discussed without disrupting the interview.</t>
  </si>
  <si>
    <t>Delivers helpful feedback that focuses on behaviors without offending the recipient.</t>
  </si>
  <si>
    <t>Perceives lack of audience comprehension; further simplifies explanation when needed.</t>
  </si>
  <si>
    <t>Uses feedback on own presentations to improve.</t>
  </si>
  <si>
    <t>Uses a specific approach or assessment instrument to increase knowledge of self.</t>
  </si>
  <si>
    <t>Creates skill-practice opportunities for subject of coaching.</t>
  </si>
  <si>
    <t>Discontinues mentoring relationship when value-add diminishes.</t>
  </si>
  <si>
    <t>Demonstrates sensitivity to speakers by positive language, verbal and non-verbal.</t>
  </si>
  <si>
    <t>Identifies, obtains, and organizes relevant data and ideas.</t>
  </si>
  <si>
    <t>Works to achieve win-win in negotiations, rather than taking a win-lose approach.</t>
  </si>
  <si>
    <t>Makes sure to know organization-wide policy, procedures, and internal experts on confidentiality.</t>
  </si>
  <si>
    <t>Describes common facilitation techniques and typical scenarios where each could be used.</t>
  </si>
  <si>
    <t>Develops basic persuasive arguments.</t>
  </si>
  <si>
    <t>Shares information, knowledge, and experiences openly and proactively.</t>
  </si>
  <si>
    <t>Learns from mistakes and applies lessons learned.</t>
  </si>
  <si>
    <t>Learns and uses resources the organization has to assess and enhance team motivation.</t>
  </si>
  <si>
    <t>Obtains information about how current assignments contribute to organizational goals.</t>
  </si>
  <si>
    <t>Works with clients to address critical issues and resolve major problems.</t>
  </si>
  <si>
    <t>Makes a systematic comparison of two or more alternative solutions.</t>
  </si>
  <si>
    <t>Cites examples of EI competence and impact on business results in different environments.</t>
  </si>
  <si>
    <t>Handles rejection and, when appropriate, abandons ideas graciously.</t>
  </si>
  <si>
    <t>Uses standard company storytelling processes to engage customers.</t>
  </si>
  <si>
    <t>Helps others solve technical or procedural problems or issues.</t>
  </si>
  <si>
    <t>Demonstrates basic competence and sound business knowledge regarding specific products, technologies or services within a domain of technology expertise.</t>
  </si>
  <si>
    <t>Demonstrates basic competence and sound general business knowledge within an industry's specific area of expertise.</t>
  </si>
  <si>
    <t>Assists in clients' work flow and market data analysis, and reports the result to superiors.</t>
  </si>
  <si>
    <t>Helps solve business problems and meet business goals through collaborative processes.</t>
  </si>
  <si>
    <t>Approaches accepting change as a process.</t>
  </si>
  <si>
    <t>Surrounds self with people that have similar goals.</t>
  </si>
  <si>
    <t>Shifts gears and changes course as new information becomes available.</t>
  </si>
  <si>
    <t>Documents situations where mindfulness has avoided or defused conflicts and led to greater productivity.</t>
  </si>
  <si>
    <t>Acknowledges and corrects mistakes; doesn't make excuses or diffuse blame for errors.</t>
  </si>
  <si>
    <t>Follows organizational guidelines to gather and disseminate information in English.</t>
  </si>
  <si>
    <t>Employs leadership theories, such as contingency and transactional, and associated techniques.</t>
  </si>
  <si>
    <t>Adjusts work to accommodate the needs of group processes.</t>
  </si>
  <si>
    <t>Proposes ways to accommodate divergent interests in service of a larger purpose.</t>
  </si>
  <si>
    <t>Articulates the organization's mission, values, and goals persuasively.</t>
  </si>
  <si>
    <t>Masters new concepts with little supervision.</t>
  </si>
  <si>
    <t>Contributes to a continuous learning culture by helping others learn.</t>
  </si>
  <si>
    <t>Identifies differences among teams that could cause barriers to effective integration.</t>
  </si>
  <si>
    <t>Documents lessons learned for future goal-setting exercises.</t>
  </si>
  <si>
    <t>Analyzes feedback from internal and external audiences about the organization's reputation.</t>
  </si>
  <si>
    <t>Helps develop implementation plans for introducing innovations to the group.</t>
  </si>
  <si>
    <t>Focuses on networking opportunities likely to be of considerable strategic or long-term value.</t>
  </si>
  <si>
    <t>Monitors best practices in organizational structuring both internal and external to the organization.</t>
  </si>
  <si>
    <t>Escalates concerns over competing or conflicting priorities.</t>
  </si>
  <si>
    <t>Surfaces opportunities to improve resource utilization.</t>
  </si>
  <si>
    <t>Protects and safeguards others during emergencies and other stressful times.</t>
  </si>
  <si>
    <t>Monitors marketplace trends, opportunities, and vulnerabilities; reports findings.</t>
  </si>
  <si>
    <t>Monitors systems after interventions to confirm success and to diagnose new or remaining problems.</t>
  </si>
  <si>
    <t>Recommends improvements to talent management initiatives based on analysis of data on their effectiveness.</t>
  </si>
  <si>
    <t>Maintains reasonable boundaries between work and personal life.</t>
  </si>
  <si>
    <t>Surfaces constructive dissent.</t>
  </si>
  <si>
    <t>Provides diverse forms of learning activities to accommodate multiple needs, styles, and schedules.</t>
  </si>
  <si>
    <t>Escalates ideas for improving the competitive capability of the group.</t>
  </si>
  <si>
    <t>Advocates when appropriate for requirements that fall outside normal bounds.</t>
  </si>
  <si>
    <t>Carries out difficult interpersonal responsibilities professionally and effectively.</t>
  </si>
  <si>
    <t>Revisits decisions when appropriate, but infrequently and without disrupting focus.</t>
  </si>
  <si>
    <t>Escalates systemic problems that could affect customer satisfaction.</t>
  </si>
  <si>
    <t>Reviews global trends related to productivity within the industry or function.</t>
  </si>
  <si>
    <t>Surfaces conflicts that require mediation from outside the group.</t>
  </si>
  <si>
    <t>Participates in efforts to improve impact of group interventions.</t>
  </si>
  <si>
    <t>Suggests viable modifications to team approaches in support of goals and plans.</t>
  </si>
  <si>
    <t>Provides persuasive messages using well-reasoned arguments to address audience concerns or reactions.</t>
  </si>
  <si>
    <t>Secures followers when leading initiatives.</t>
  </si>
  <si>
    <t>Communicates and analyzes assumptions about a particular issue with colleagues to gain new perspectives or more effective solutions.</t>
  </si>
  <si>
    <t>Surfaces potential hazards or stressful conditions that could affect a team's productivity.</t>
  </si>
  <si>
    <t>Surfaces systemic problems to be addressed at the organizational level.</t>
  </si>
  <si>
    <t>Describes specific behaviors with examples when providing performance feedback.</t>
  </si>
  <si>
    <t>Surfaces quality problems whose root causes fall outside the group's responsibility.</t>
  </si>
  <si>
    <t>Adapts listening and facilitation styles to others' communication styles.</t>
  </si>
  <si>
    <t>Initiates feedback from others to test the validity of new ideas.</t>
  </si>
  <si>
    <t>Helps others drive tasks to completion as appropriate.</t>
  </si>
  <si>
    <t>Recognizes and praises the achievement of results and alignment to company values.</t>
  </si>
  <si>
    <t>Evaluates potential impact of changes and identifies ways to increase acceptance.</t>
  </si>
  <si>
    <t>Participates in defining the ground rules for individual and team responsibilities.</t>
  </si>
  <si>
    <t>Analyzes problem trends and takes steps to avoid recurrence.</t>
  </si>
  <si>
    <t>Transforms resistance into support and turns poor performers into team players.</t>
  </si>
  <si>
    <t>Produces standard project status reports.</t>
  </si>
  <si>
    <t>Monitors standard project status reports.</t>
  </si>
  <si>
    <t>Discusses how diversity in the marketplace impacts business fundamentals.</t>
  </si>
  <si>
    <t>Observes individual performance and provides fair and objective feedback.</t>
  </si>
  <si>
    <t>Identifies communications bottlenecks and recommends appropriate solutions.</t>
  </si>
  <si>
    <t>Explains the potential impact of resource coordination in diverse business environments.</t>
  </si>
  <si>
    <t>Communicates effectively up, down, and across the organization.</t>
  </si>
  <si>
    <t>Seeks opportunities that meet developmental needs of self or associates.</t>
  </si>
  <si>
    <t>Participates in collaborative evaluation of candidates when appropriate.</t>
  </si>
  <si>
    <t>Tracks and evaluates provider performance vs. SLAs and SOWs.</t>
  </si>
  <si>
    <t>Matches assignments with capabilities, ideally stretching the latter somewhat.</t>
  </si>
  <si>
    <t>Avoids embellishment, passion, and inflammatory language when discussing issues with coworkers.</t>
  </si>
  <si>
    <t>Identifies and exploits own strengths; solicits support from others to minimize limitations.</t>
  </si>
  <si>
    <t>Builds a network of colleagues from other areas with diverse expertise and capabilities.</t>
  </si>
  <si>
    <t>Cooperates with others to overcome obstacles to accomplish work goals.</t>
  </si>
  <si>
    <t>Helps team members to understand the reason why goals weren't met.</t>
  </si>
  <si>
    <t>Participates in the selection and training processes of tomorrow's leaders.</t>
  </si>
  <si>
    <t>Follows up on actionable items associated with KPI-based information.</t>
  </si>
  <si>
    <t>Level 3 - Extensive experience</t>
  </si>
  <si>
    <t>Trains others on the functions, key responsibilities, and practices of multiple departments or units.</t>
  </si>
  <si>
    <t>Advises others to carry out responsibilities based on understanding of key organizational functions.</t>
  </si>
  <si>
    <t>Promotes understanding of multiple product and service groups and their interdependencies.</t>
  </si>
  <si>
    <t>Teaches others how to deliver excellent customer service in a variety of settings.</t>
  </si>
  <si>
    <t>Develops objectives and strategies for a major market segment.</t>
  </si>
  <si>
    <t>Communicates potential benefits and risks of conducting e-commerce.</t>
  </si>
  <si>
    <t>Oversees current projects using experience with conducting business in several countries.</t>
  </si>
  <si>
    <t>Demonstrates strong foundation of business fundamentals, measurement, and business finance.</t>
  </si>
  <si>
    <t>Questions the validity of the business drivers for the organization and own unit.</t>
  </si>
  <si>
    <t>Tracks data flow between own applications and core applications in other business areas.</t>
  </si>
  <si>
    <t>Educates others on own organization in terms of the industry - its market position, niche (if any), etc..</t>
  </si>
  <si>
    <t>Describes experiences in the development of governance policies or practices.</t>
  </si>
  <si>
    <t>Leads a variety of types of business process design initiatives.</t>
  </si>
  <si>
    <t>Analyzes business processes, identifies alternative solutions to outdated processes and assesses their feasibility.</t>
  </si>
  <si>
    <t>Deals with a variety of potential ethical conflicts in various business situations.</t>
  </si>
  <si>
    <t>Implements function-wide risk management processes and tools.</t>
  </si>
  <si>
    <t>Proactively plans and prepares for major business crises.</t>
  </si>
  <si>
    <t>Assesses business benefits, costs and risks for different types of proposals.</t>
  </si>
  <si>
    <t>Builds win-win alliances and maintains a wide network of colleagues within the organization.</t>
  </si>
  <si>
    <t>Communicates technical concepts and solutions in layman's terms.</t>
  </si>
  <si>
    <t>Uses knowledge management technology in a wide range of situations; makes use of all features.</t>
  </si>
  <si>
    <t>Demonstrates in-depth knowledge of cost accounting and reporting practices, tools, and procedures.</t>
  </si>
  <si>
    <t>Develops and manages large and important budgets.</t>
  </si>
  <si>
    <t>Helps others develop expertise with common financial and mathematical computations.</t>
  </si>
  <si>
    <t>Generates and interprets a wide range of statistical data and reports.</t>
  </si>
  <si>
    <t>Interprets business risks and potential threats and opportunities using predictive modeling.</t>
  </si>
  <si>
    <t>Shares experiences with generating and interpreting predictive statistical data and reports.</t>
  </si>
  <si>
    <t>Documents web service pricing schemes, cost and capacity issues.</t>
  </si>
  <si>
    <t>Discusses organizational position in relation to technology-related trends.</t>
  </si>
  <si>
    <t>Utilizes all recommended support tools as needed (e.g., backup.)</t>
  </si>
  <si>
    <t>Reports dependencies, conflicts, and completion date status to project management team.</t>
  </si>
  <si>
    <t>Demonstrates experience using EVM across a range of project types and sizes.</t>
  </si>
  <si>
    <t>Develops, refines, and communicates tactical plans for own responsibilities.</t>
  </si>
  <si>
    <t>Communicates key benefits of a quality management process.</t>
  </si>
  <si>
    <t>Selects participants, assigns roles and responsibilities, provides agenda, goals and time limits.</t>
  </si>
  <si>
    <t>Demonstrates a thorough understanding of a major process flow, its components and issues.</t>
  </si>
  <si>
    <t>Defines, captures and monitors metrics for multiple functions.</t>
  </si>
  <si>
    <t>Works to improve employee health and safety processes in diverse environments.</t>
  </si>
  <si>
    <t>Provides guidance in documenting pertinent information.</t>
  </si>
  <si>
    <t>Demonstrates knowledge of BPM in a variety of settings.</t>
  </si>
  <si>
    <t>Designs a standard operating procedure, detailing steps and activities, within a department.</t>
  </si>
  <si>
    <t>Coaches others on all major operational processes and functions of international trade.</t>
  </si>
  <si>
    <t>Develops and implements validated best practices throughout the product development life cycle.</t>
  </si>
  <si>
    <t>Anticipates customer needs, focusing efforts to proactively meet needs and exceed customer expectations.</t>
  </si>
  <si>
    <t>Quantifies value costs and benefits via high-level business cases and ROI analyses.</t>
  </si>
  <si>
    <t>Learns new concepts, processes and tools applicable to the needs of the entire unit.</t>
  </si>
  <si>
    <t>Establishes and maintains productive working relationships within and outside of own area.</t>
  </si>
  <si>
    <t>Challenges accepted ways of operating.</t>
  </si>
  <si>
    <t>Makes progress in an atmosphere of ambiguity and uncertainty.</t>
  </si>
  <si>
    <t>Surfaces disagreements in early stages.</t>
  </si>
  <si>
    <t>Analyzes and fully documents client requirements.</t>
  </si>
  <si>
    <t>Uses varying problem-solving approaches and techniques as appropriate.</t>
  </si>
  <si>
    <t>Speaks well without preparation.</t>
  </si>
  <si>
    <t>Produces written materials in business- and industry-specific technical language.</t>
  </si>
  <si>
    <t>Conducts numerous interviews covering a wide range of topics and interviewees.</t>
  </si>
  <si>
    <t>Communicates well downward, upward, and outward.</t>
  </si>
  <si>
    <t>Introduces technical terminology to listeners in the context of the product or service.</t>
  </si>
  <si>
    <t>Delivers formal and informal stand-up presentations or demos to audiences of all kinds.</t>
  </si>
  <si>
    <t>Uses a variety of resources to assess own abilities, interests, values, and limitations.</t>
  </si>
  <si>
    <t>Analyzes patterns and identifies key areas for improvement of processes or results.</t>
  </si>
  <si>
    <t>Defines criteria for selection of mentees.</t>
  </si>
  <si>
    <t>Responds to non-verbal communication such as body language or voice inflection.</t>
  </si>
  <si>
    <t>Uses effective decision-making approaches such as consultative, command, or consensus.</t>
  </si>
  <si>
    <t>Successfully completes significant negotiations, both internal and external.</t>
  </si>
  <si>
    <t>Demonstrates in-depth knowledge of organization's policies and practices requiring confidentiality.</t>
  </si>
  <si>
    <t>Identifies and designs the specific type of group process required by situation.</t>
  </si>
  <si>
    <t>Leads and presents collaborative assessments that persuasively influence decision makers.</t>
  </si>
  <si>
    <t>Works with large or multiple teams that span functions, issues, locations, and time zones.</t>
  </si>
  <si>
    <t>Processes large quantities of detailed information with high levels of accuracy.</t>
  </si>
  <si>
    <t>Coaches others on leveraging their strengths in one environment and applying them to another.</t>
  </si>
  <si>
    <t>Demonstrates an expectation that there will be ongoing shifts in demands and priorities.</t>
  </si>
  <si>
    <t>Maintains productive, long-term relationships with clients or vendors.</t>
  </si>
  <si>
    <t>Chooses among a diverse set of analytical tools according to the nature of the situation.</t>
  </si>
  <si>
    <t>Identifies non-verbal emotional indicators in others, their negative impact on results, and pursues action to mitigate them for improved success.</t>
  </si>
  <si>
    <t>Communicates organizational objectives and how leader's vision supports these.</t>
  </si>
  <si>
    <t>Uses a range of stories to consistently persuade clients/staff on variety of business issues.</t>
  </si>
  <si>
    <t>Provides effective solutions to moderate technical challenges through strong technical competence, effectively examining implications of events and issues.</t>
  </si>
  <si>
    <t>Supervises others in advising a range of clients across a myriad of products, technologies, services and solutions in a relevant technology domain.</t>
  </si>
  <si>
    <t>Provides relevant, timely and objective subject matter/process expertise and key insight regarding multiple client business areas and affiliated fields.</t>
  </si>
  <si>
    <t>Customizes solutions to meet clients' dynamic current and future needs using company's products, services and capabilities efficiently and effectively.</t>
  </si>
  <si>
    <t>Demonstrates experience engendering collaborative processes that lead to problem solving and the achievement of business goals.</t>
  </si>
  <si>
    <t>Demonstrates experience overcoming resistance to many types of change in a given realm.</t>
  </si>
  <si>
    <t>Demonstrates the ability to maintain focus on a regular basis and to promote habits that improve focus.</t>
  </si>
  <si>
    <t>Demonstrates an ability to manage situations where decision-making and action-taking must proceed in the face of VUCA.</t>
  </si>
  <si>
    <t>Demonstrates an ability to stay mindful on a regular basis and promote mindfulness throughout the organization.</t>
  </si>
  <si>
    <t>Displays strong personal commitment to organizational success, inspiring others to commit to shared goals.</t>
  </si>
  <si>
    <t>Converses in English fluently and correctly interprets and understands complex business documents.</t>
  </si>
  <si>
    <t>Uses emotional contagion to affect the mood of group members, tone of group and group processes.</t>
  </si>
  <si>
    <t>Creates a team environment of accountability and commitment for reaching project goals.</t>
  </si>
  <si>
    <t>Assesses the interpersonal impact of own strengths and vulnerabilities.</t>
  </si>
  <si>
    <t>Establishes clear expectations and accountabilities linked to the vision.</t>
  </si>
  <si>
    <t>Simplifies complex ideas into easily understood concepts.</t>
  </si>
  <si>
    <t>Seeks new and/or nontraditional ideas to improve personal and team effectiveness.</t>
  </si>
  <si>
    <t>Coaches others on best methods for performing teamwork across organizational boundaries.</t>
  </si>
  <si>
    <t>Applies consistent methods for setting, cascading, aligning, and revising goals.</t>
  </si>
  <si>
    <t>Models the highest ethical and business standards for the company.</t>
  </si>
  <si>
    <t>Encourages and embraces exploration of non-traditional ideas from team members.</t>
  </si>
  <si>
    <t>Builds a strong network of relationships that extend personal power and impact.</t>
  </si>
  <si>
    <t>Clarifies core capabilities of the organization that differentiate it from competitors.</t>
  </si>
  <si>
    <t>Identifies the critical goals and tasks required to meet daily objectives.</t>
  </si>
  <si>
    <t>Specifies the critical resource needs required to accomplish organizational objectives.</t>
  </si>
  <si>
    <t>Supports methods for institutionalizing the highest ethical standards and work practices.</t>
  </si>
  <si>
    <t>Prepares the group's response to key marketplace trends, opportunities, and vulnerabilities.</t>
  </si>
  <si>
    <t>Scrutinizes the critical organizational factors that drive performance, where problems could have a broader impact.</t>
  </si>
  <si>
    <t>Develops clear criteria and guidelines for determining optimal fit between individuals and key roles.</t>
  </si>
  <si>
    <t>Demonstrates an ability to adapt to continuous change in work demands.</t>
  </si>
  <si>
    <t>Articulates a picture of an ideal future state that inspires others.</t>
  </si>
  <si>
    <t>Develops a culture in which all members work constructively to improve the performance of individuals and the team.</t>
  </si>
  <si>
    <t>Develops methods for translating business strategies into tactics.</t>
  </si>
  <si>
    <t>Develops strategies based upon an analytical business case (e.g., reduce risk/cost, improve productivity/ profitability).</t>
  </si>
  <si>
    <t>Introduces change initiatives that target improvement of significant organizational capabilities.</t>
  </si>
  <si>
    <t>Seeks input from multiple sources to generate diverse ideas for decision making.</t>
  </si>
  <si>
    <t>Implements improvements to methods for maintaining customer responsiveness.</t>
  </si>
  <si>
    <t>Champions new ideas, methodologies and practices that drive individual and group productivity.</t>
  </si>
  <si>
    <t>Builds organizational units with the talents and skills needed to accomplish complex goals.</t>
  </si>
  <si>
    <t>Identifies the process improvement and/or project targets that produce high impact.</t>
  </si>
  <si>
    <t>Employs sound facilitation techniques to support idea generation and analysis.</t>
  </si>
  <si>
    <t>Develops listening and communication skills manual for the organization.</t>
  </si>
  <si>
    <t>Gives direction effectively.</t>
  </si>
  <si>
    <t>Anticipates the impact of change in markets, politics and culture on the organization and its clients.</t>
  </si>
  <si>
    <t>Deflects premature opposition to team initiatives.</t>
  </si>
  <si>
    <t>Streamlines the critical workflow for executing key processes.</t>
  </si>
  <si>
    <t>Designs learning experiences that are consistent with individuals' interests and capabilities.</t>
  </si>
  <si>
    <t>Collaborates with other groups to develop quality standards that are synchronized across units.</t>
  </si>
  <si>
    <t>Develops a clear, complete understanding of needs and problems through careful listening, probing, reflecting, and summarizing.</t>
  </si>
  <si>
    <t>Advises others on how to make appropriate decisions based on the analyses of relevant data and information.</t>
  </si>
  <si>
    <t>Sets critical work standards and expectations for a group or unit.</t>
  </si>
  <si>
    <t>Supports other's success by ensuring they have clear direction, needed resources and on-going support.</t>
  </si>
  <si>
    <t>Plans, implements, and manages change in a variety of significant settings.</t>
  </si>
  <si>
    <t>Leads the definition of team mission and objectives for a variety of teams.</t>
  </si>
  <si>
    <t>Ensures teams maintain focus on value-added services.</t>
  </si>
  <si>
    <t>Resolves conflicts in a wide variety of situations, such as workload allocation, schedule overlap etc.</t>
  </si>
  <si>
    <t>Plans, estimates, staffs, organizes and monitors significant projects.</t>
  </si>
  <si>
    <t>Plans, estimates, staffs, organizes and monitors a set of projects within a program.</t>
  </si>
  <si>
    <t>Establishes positive working relationships with associates from various backgrounds.</t>
  </si>
  <si>
    <t>Gives continuing feedback, recognizes achievement, and recommends improvement.</t>
  </si>
  <si>
    <t>Interprets documents detailing service provisions and financial arrangements.</t>
  </si>
  <si>
    <t>Monitors overall coordination programs and business activities for compliance with relevant policies.</t>
  </si>
  <si>
    <t>Describes viewpoints of several functional groups.</t>
  </si>
  <si>
    <t>Establishes business-driven development plans for individuals, teams, or departments.</t>
  </si>
  <si>
    <t>Interviews screened candidates for variety of functions and positions.</t>
  </si>
  <si>
    <t>Manages business/function-level outsourcing relationships.</t>
  </si>
  <si>
    <t>Delegates appropriate levels of responsibility and authority.</t>
  </si>
  <si>
    <t>Provides current, direct, and complete reinforcing or corrective feedback to coworkers.</t>
  </si>
  <si>
    <t>Communicates a strong sense of urgency about solving problems and getting work done.</t>
  </si>
  <si>
    <t>Evaluates different viewpoints and reconciles conflicting interests to achieve a collective understanding and a group mission.</t>
  </si>
  <si>
    <t>Coordinates teams across geographic or cultural boundaries to overcome obstacles and achieve goals.</t>
  </si>
  <si>
    <t>Provides the team with ongoing feedback and coaching during the whole progress of a certain project.</t>
  </si>
  <si>
    <t>Delegates challenging assignments and responsibilities to others; provides timely feedback.</t>
  </si>
  <si>
    <t>Demonstrates knowledge of KPI usage in a variety of settings.</t>
  </si>
  <si>
    <t>Participates in developing formal procedures and structures for getting things done within the organization.</t>
  </si>
  <si>
    <t>Recommends efficiencies in operational functions wherever possible.</t>
  </si>
  <si>
    <t>Monitors regulatory and environmental issues and considerations.</t>
  </si>
  <si>
    <t>Resolves complex customer complaints or problems.</t>
  </si>
  <si>
    <t>Advises others about ongoing and planned market activities and their implications.</t>
  </si>
  <si>
    <t>Oversees security considerations for conducting business over the Internet.</t>
  </si>
  <si>
    <t>Coaches others on legal, regulatory, and financial issues across multiple countries.</t>
  </si>
  <si>
    <t>Explains advantages and risks of using business simulations for critical business decisions.</t>
  </si>
  <si>
    <t>Prepares cost justification or ROI analysis for major business initiatives.</t>
  </si>
  <si>
    <t>Manages application-related issues, implications, and approaches with clients.</t>
  </si>
  <si>
    <t>Explains the development of industry segments - trends, consequences, key issues.</t>
  </si>
  <si>
    <t>Ensures clear and timely disclosure of relevant business performance data to all stakeholders.</t>
  </si>
  <si>
    <t>Trains others to identify and implement required infrastructure to support specific processes.</t>
  </si>
  <si>
    <t>Evaluates financial, cultural, technological and other factors that need to be addressed.</t>
  </si>
  <si>
    <t>Participates in investigating, documenting, and addressing allegedly unethical behavior.</t>
  </si>
  <si>
    <t>Relates risk assessment models and analysis tools and processes to own business.</t>
  </si>
  <si>
    <t>Describes the telltale signs of an impending crisis and what can be done to mitigate the situation.</t>
  </si>
  <si>
    <t>Supports internal clients in identifying business needs, opportunities and solutions.</t>
  </si>
  <si>
    <t>Discusses objectives, key issues and priorities of related functions or departments.</t>
  </si>
  <si>
    <t>Generates ideas for new or enhanced service opportunities or clients.</t>
  </si>
  <si>
    <t>Helps others with researching and identifying functional or enterprise knowledge requirements.</t>
  </si>
  <si>
    <t>Provides build-buy-lease analyses for major expenditures.</t>
  </si>
  <si>
    <t>Uses organization's preferred budgeting software tools.</t>
  </si>
  <si>
    <t>Creates and tests complex arithmetic formulas involving multiple expressions.</t>
  </si>
  <si>
    <t>Instructs others in statistical concepts and techniques and their application to business.</t>
  </si>
  <si>
    <t>Teaches others the analytical concepts and techniques used and their application to business decisions.</t>
  </si>
  <si>
    <t>Discusses mechanisms for testing validity of predictions and addressing problem areas.</t>
  </si>
  <si>
    <t>Summarizes benefits and risks associated with Internet-based applications.</t>
  </si>
  <si>
    <t>Advises key lines of business on major advances in technology and implications.</t>
  </si>
  <si>
    <t>Demonstrates proficiency with advanced features, facilities, and functions of available tools.</t>
  </si>
  <si>
    <t>Develops cost-benefit analysis; tracks and reviews actual costs vs. planned.</t>
  </si>
  <si>
    <t>Evaluates overall project considerations, including risk, and provides recommendations.</t>
  </si>
  <si>
    <t>Plans for allocation of resources in line with unit goals, technical and business objectives.</t>
  </si>
  <si>
    <t>Develops quality assurance processes based on Six Sigma, ISO 9000 or Baldrige principles.</t>
  </si>
  <si>
    <t>Verifies that participants are clear on their respective roles and responsibilities.</t>
  </si>
  <si>
    <t>Helps others learn the tools and techniques for process value analysis.</t>
  </si>
  <si>
    <t>Supervises others in their use of data collection, analysis, and reporting tools.</t>
  </si>
  <si>
    <t>Educates employees on potential health and safety hazards specific to the business.</t>
  </si>
  <si>
    <t>Uses detailed knowledge of records retention program to conduct training and/or meetings.</t>
  </si>
  <si>
    <t>Uses software to manage, scale, and deploy BPM across multiple applications or business units.</t>
  </si>
  <si>
    <t>Evaluates the causes behind deviations from and modifications to existing SOPs.</t>
  </si>
  <si>
    <t>Provides insight into risk management in international trade.</t>
  </si>
  <si>
    <t>Evaluates the financial cost-benefit of implementing best practices across the product line.</t>
  </si>
  <si>
    <t>Facilitates creation of the 'right' products and services to resolve customer business issues.</t>
  </si>
  <si>
    <t>Promotes improvements to existing processes through best practices previously unavailable or supported.</t>
  </si>
  <si>
    <t>Applies feedback and changes behavior accordingly.</t>
  </si>
  <si>
    <t>Contributes as a member on a variety of teams.</t>
  </si>
  <si>
    <t>Maintains balance between innovation and pragmatism.</t>
  </si>
  <si>
    <t>Recovers from disappointments and setbacks.</t>
  </si>
  <si>
    <t>Demonstrates good judgment in deciding when to involve a third party.</t>
  </si>
  <si>
    <t>Works with client to identify alternative solutions and associated pro's and con's.</t>
  </si>
  <si>
    <t>Develops successful resolutions to critical or wide-impact problems.</t>
  </si>
  <si>
    <t>Creates a reputation of communicating effectively with technical and business staff.</t>
  </si>
  <si>
    <t>Ensures that written message is understood as intended.</t>
  </si>
  <si>
    <t>Coaches others to help them develop their own interviewing skills.</t>
  </si>
  <si>
    <t>Employs appropriate methods of persuasion when soliciting agreement.</t>
  </si>
  <si>
    <t>Proceeds to next level of information when audience is ready.</t>
  </si>
  <si>
    <t>Uses various techniques to ensure message received is message intended.</t>
  </si>
  <si>
    <t>Assesses various work situations or settings versus own strengths and limitations.</t>
  </si>
  <si>
    <t>Coaches one or several individuals or teams on a specific competency or subject area.</t>
  </si>
  <si>
    <t>Defines criteria for selection of mentors.</t>
  </si>
  <si>
    <t>Seeks clarification and common understanding by giving and receiving feedback, asking questions.</t>
  </si>
  <si>
    <t>Differentiates assumptions, perspectives, and historical frameworks.</t>
  </si>
  <si>
    <t>Identifies similarities and differences in position and assesses impact on discussions.</t>
  </si>
  <si>
    <t>Ensures proper protection of organization's confidential information.</t>
  </si>
  <si>
    <t>Maintains group's focus on established scope and goals.</t>
  </si>
  <si>
    <t>Advises on techniques to build rapport and commitment to common purpose.</t>
  </si>
  <si>
    <t>Establishes and maintains effective working relationship with each team member.</t>
  </si>
  <si>
    <t>Productively balances speed and accuracy.</t>
  </si>
  <si>
    <t>Maintains sense of commitment to success, personal achievement and satisfaction.</t>
  </si>
  <si>
    <t>Clarifies and handles multiple concurrent and diverse activities.</t>
  </si>
  <si>
    <t>Conducts periodic reviews of work effort, progress, issues, and successes.</t>
  </si>
  <si>
    <t>Identifies many possible causes for a problem based on prior experience and current research.</t>
  </si>
  <si>
    <t>Recognizes and helps regulate the language/relationship of emotions in the workplace, in addition to controlling one's own emotions.</t>
  </si>
  <si>
    <t>Elicits feedback and fosters a positive attitude toward leader, mission and projects.</t>
  </si>
  <si>
    <t>Promotes storytelling as a key competency and coaches others in its application.</t>
  </si>
  <si>
    <t>Engages appropriate subject matter resources to effectively resolve technical issues.</t>
  </si>
  <si>
    <t>Effectively consults with and conveys technology concepts, business impacts and other advice to senior client levels.</t>
  </si>
  <si>
    <t>Guides clients on specified issues, strategies and solutions for many business areas.</t>
  </si>
  <si>
    <t>Collaborates with internal and external experts and consultants to develop solutions that can add significant value to clients' success.</t>
  </si>
  <si>
    <t>Establishes shared goals to foster collaboration.</t>
  </si>
  <si>
    <t>Explains the ramifications of changes in a positive light.</t>
  </si>
  <si>
    <t>Prioritizes constantly while maintaining well-defined goals.</t>
  </si>
  <si>
    <t>Thrives in situations where there is risk and uncertainty.</t>
  </si>
  <si>
    <t>Works to maintain a greater sense of skill, connection, openness, and balance through mindfulness.</t>
  </si>
  <si>
    <t>Encourages other team members to responsibly commit to goals and accountabilities.</t>
  </si>
  <si>
    <t>Ensures common understanding by asking follow-up questions and acknowledging that others' communications are understood.</t>
  </si>
  <si>
    <t>Initiates structure: role clarification, setting standards, holding subordinates accountable, etc.</t>
  </si>
  <si>
    <t>Applies available tools and resources to work efficiently.</t>
  </si>
  <si>
    <t>Accurately identifies others' needs, concerns and wishes.</t>
  </si>
  <si>
    <t>Involves team in discussions focused on clarifying and improving broad commitment.</t>
  </si>
  <si>
    <t>Proposes alternative solutions when presented with problems or opportunities.</t>
  </si>
  <si>
    <t>Assesses and communicates own learning style, strengths and vulnerabilities.</t>
  </si>
  <si>
    <t>Generates "win-win" strategies to gain support for key initiatives from others across boundaries.</t>
  </si>
  <si>
    <t>Sets goals that are specific, measurable, achievable, subject to feedback, and time-bound.</t>
  </si>
  <si>
    <t>Builds trust with coworkers across organizational and functional boundaries.</t>
  </si>
  <si>
    <t>Finds new or non-traditional ideas to improve effectiveness in team's area of responsibility.</t>
  </si>
  <si>
    <t>Develops strategic partnerships that significantly increase the organization's capabilities.</t>
  </si>
  <si>
    <t>Identifies the core processes required to leverage capabilities.</t>
  </si>
  <si>
    <t>Develops contingency plans or to improve processes and to avoid problems before they occur.</t>
  </si>
  <si>
    <t>Mobilizes resources needed to get things done.</t>
  </si>
  <si>
    <t>Contributes significantly to the well-being of team members and the larger community.</t>
  </si>
  <si>
    <t>Makes sound business decisions on behalf of the group when faced with complex and contradictory alternatives.</t>
  </si>
  <si>
    <t>Clarifies cause-effect relationships among factors that impact organization performance.</t>
  </si>
  <si>
    <t>Creates a specific employee value proposition to improve the retention and motivation of team members.</t>
  </si>
  <si>
    <t>Works cooperatively and capably with a wide variety of people.</t>
  </si>
  <si>
    <t>Involves others in creating the vision and supporting communications.</t>
  </si>
  <si>
    <t>Employs effective hiring strategies to identify talented employees.</t>
  </si>
  <si>
    <t>Identifies the critical activities and metrics that support key success factors for the organization.</t>
  </si>
  <si>
    <t>Models appropriate quantitative measures of organization performance (e.g., customer satisfaction, market penetration, margins, etc.).</t>
  </si>
  <si>
    <t>Implements strategies for renewing or deepening change efforts.</t>
  </si>
  <si>
    <t>Sustains organization strategies over time by accurately analyzing tradeoffs in changing direction or staying the course.</t>
  </si>
  <si>
    <t>Recommends new products and services based on changing customer needs and success criteria.</t>
  </si>
  <si>
    <t>Interprets strategic advantages so that they can be applied to group operations.</t>
  </si>
  <si>
    <t>Adjusts team composition to maximize effectiveness.</t>
  </si>
  <si>
    <t>Establishes clear methods, metrics and procedures for implementing project and process interventions.</t>
  </si>
  <si>
    <t>Compares key metrics against benchmarks and goals so as to keep pace with improvement opportunities.</t>
  </si>
  <si>
    <t>Advises others on tailoring the message to adapt to others' cultures and perspective, especially when communicating with globally diverse audiences.</t>
  </si>
  <si>
    <t>Adapts own style to fit others' temperaments and needs.</t>
  </si>
  <si>
    <t>Generates new ideas, approaches and solutions in response to changing demands or environment.</t>
  </si>
  <si>
    <t>Attributes ideas to the appropriate people in the appropriate forum.</t>
  </si>
  <si>
    <t>Sets priorities for addressing process problems that limit performance.</t>
  </si>
  <si>
    <t>Employs performance development programs that result in both individual and team growth.</t>
  </si>
  <si>
    <t>Defines quality from multiple perspectives - e.g., operational, employee, customer, market.</t>
  </si>
  <si>
    <t>Conducts discussions that are sincere and fully expressed.</t>
  </si>
  <si>
    <t>Analyzes and decomposes complex organizational problems and situations; generates action plans.</t>
  </si>
  <si>
    <t>Recognizes significant results in ways that sustain employee motivation to achieve.</t>
  </si>
  <si>
    <t>Takes time to share insights and discuss challenges confronting the organization.</t>
  </si>
  <si>
    <t>Translates the desired organizational traits to tactical steps and procedures.</t>
  </si>
  <si>
    <t>Employs appropriate techniques for maintaining team enthusiasm, energy, and focus.</t>
  </si>
  <si>
    <t>Conducts and acts on reviews of open service requests.</t>
  </si>
  <si>
    <t>Adjusts management and personal style to fit the needs of different people and different situations.</t>
  </si>
  <si>
    <t>Utilizes preferred tools, techniques and methods for estimating project cost and time.</t>
  </si>
  <si>
    <t>Advises others on preferred tools, techniques and methods for estimating program cost and time.</t>
  </si>
  <si>
    <t>Shows respect and value for the unique contributions of each associate.</t>
  </si>
  <si>
    <t>Adjusts and communicates performance objectives as necessary for team objectives.</t>
  </si>
  <si>
    <t>Manages actual and perceived conflict of interest issues.</t>
  </si>
  <si>
    <t>Designs a comprehensive tool set to ensure the integrity and confidentiality of business information.</t>
  </si>
  <si>
    <t>Helps others in understanding their roles and responsibilities within a matrix.</t>
  </si>
  <si>
    <t>Determines, plans, and budgets for long-term learning and developmental needs.</t>
  </si>
  <si>
    <t>Answers candidate's questions on organizational structure, direction, and policies.</t>
  </si>
  <si>
    <t>Determines whether relationships will be maintained, shifted to other providers, or brought back in-house.</t>
  </si>
  <si>
    <t>Involves people in decision-making for delegation, encouraging them to take accountability.</t>
  </si>
  <si>
    <t>Lets people know where they stand.</t>
  </si>
  <si>
    <t>Reliably meets all team commitments, quotas, and goals.</t>
  </si>
  <si>
    <t>Provides optimum solutions for complex problems by using collective intelligence of colleagues' networks.</t>
  </si>
  <si>
    <t>Anticipates changing business situations, adjusts priorities accordingly and gathers necessary resources to achieve the goal.</t>
  </si>
  <si>
    <t>Develops a knowledge sharing environment which allows employees to make known the challenges they are facing and obtain appropriate support.</t>
  </si>
  <si>
    <t>Advises others on drafting and defining their long-term career objectives, paths and action plans.</t>
  </si>
  <si>
    <t>Uses software to manage, scale, and deploy KPI measurement across multiple applications.</t>
  </si>
  <si>
    <t>Makes effective use of the organizations unofficial structure and back channels.</t>
  </si>
  <si>
    <t>Evaluates relevant industry practices from an operations perspective and works accordingly.</t>
  </si>
  <si>
    <t>Coaches others on key factors that differentiate offerings from that of competition.</t>
  </si>
  <si>
    <t>Applies the concept of 'Moments of Truth' to customer service.</t>
  </si>
  <si>
    <t>Analyzes market segments and niches within a major market.</t>
  </si>
  <si>
    <t>Implements processes necessary for developing complex e-business applications.</t>
  </si>
  <si>
    <t>Compares and contrasts opportunities and challenges for countries within a region.</t>
  </si>
  <si>
    <t>Demonstrates a big picture understanding of the business, its interrelationships, and priorities.</t>
  </si>
  <si>
    <t>Develops buy vs. lease vs. build scenarios where appropriate.</t>
  </si>
  <si>
    <t>Evaluates key interfaces and interdependencies among core applications systems.</t>
  </si>
  <si>
    <t>Assesses how regulatory and reporting requirements apply to own organization.</t>
  </si>
  <si>
    <t>Complies with codes of ethics that benefit the overall good of all constituents.</t>
  </si>
  <si>
    <t>Assesses potential implications of re-engineering for multiple functions or departments.</t>
  </si>
  <si>
    <t>Recommends new approaches that seek the use of advanced technology.</t>
  </si>
  <si>
    <t>Monitors and controls specific ethical issues such as speculative activity or sexual harassment.</t>
  </si>
  <si>
    <t>Measures key benefits and drawbacks for specific risk management practices.</t>
  </si>
  <si>
    <t>Reviews crisis management and disaster recovery plans for currency, adequacy, and validity.</t>
  </si>
  <si>
    <t>Develops business cases to quantify project benefits, costs, and impact.</t>
  </si>
  <si>
    <t>Accurately analyzes issues and determines who needs to be consulted or kept informed.</t>
  </si>
  <si>
    <t>Articulates and presents the business case to management and potential clients.</t>
  </si>
  <si>
    <t>Compares benefits and drawbacks of various knowledge management technologies.</t>
  </si>
  <si>
    <t>Documents financial interdependencies within the organization.</t>
  </si>
  <si>
    <t>Compares planned budgets vs. actual expenditures, identifies, reports, and explains variances.</t>
  </si>
  <si>
    <t>Troubleshoots and consults on difficult or unusual calculations including algebraic equations.</t>
  </si>
  <si>
    <t>Utilizes in-depth knowledge of several statistical tools or applications.</t>
  </si>
  <si>
    <t>Anticipates operational challenges of business data collection and integration in to business decisions.</t>
  </si>
  <si>
    <t>Shares approaches for quantifying the confidence in inferences.</t>
  </si>
  <si>
    <t>Applies web strategies for marketing, research, security, and other business applications.</t>
  </si>
  <si>
    <t>Cites examples of successful organization initiatives and underlying technologies.</t>
  </si>
  <si>
    <t>Identifies and resolves common software and usage problems.</t>
  </si>
  <si>
    <t>Monitors progress and generates project variance analysis reports.</t>
  </si>
  <si>
    <t>Discusses project status from an EVM perspective with business partners and senior management.</t>
  </si>
  <si>
    <t>Provides the right level of detail as input for strategic plan development.</t>
  </si>
  <si>
    <t>Develops expertise in quality assurance tools, techniques, and standards.</t>
  </si>
  <si>
    <t>Takes ownership of meeting process and outcome.</t>
  </si>
  <si>
    <t>Makes the business case for new processes, including their cost-benefit ratios.</t>
  </si>
  <si>
    <t>Evaluates improvement efforts in quality and productivity.</t>
  </si>
  <si>
    <t>Evaluates environment vs. OSHA and industry-specific health and safety guidelines.</t>
  </si>
  <si>
    <t>Ensures that all exceptions and unusual circumstances are properly captured and reviewed.</t>
  </si>
  <si>
    <t>Describes operational challenges of BPM data collection and integration.</t>
  </si>
  <si>
    <t>Monitors the relationship between SOPs and performance improvement (e.g. quality improvement).</t>
  </si>
  <si>
    <t>Consults on key aspects and functions of international trade, e.g. international marketing.</t>
  </si>
  <si>
    <t>Establishes benchmarks for determining which best practices are feasible for a given product.</t>
  </si>
  <si>
    <t>Fosters strong customer relationships via delivery on commitments, open communication, and on-going feedback/improvement.</t>
  </si>
  <si>
    <t>Ensures project team understanding of required process changes, to include how the changes support the business case.</t>
  </si>
  <si>
    <t>Develops and monitors programs that integrate learning with practice opportunities.</t>
  </si>
  <si>
    <t>Establishes and maintains credibility with clients and teammates.</t>
  </si>
  <si>
    <t>Monitors innovations in field and explores usefulness in own function.</t>
  </si>
  <si>
    <t>Works effectively with unstructured teams, situations, or environments.</t>
  </si>
  <si>
    <t>Mediates and resolves conflicts among individuals, groups, and departments.</t>
  </si>
  <si>
    <t>Prepares proposals and presentations for a consulting opportunity.</t>
  </si>
  <si>
    <t>Organizes potential problem solvers and leads problem resolution efforts.</t>
  </si>
  <si>
    <t>Adapts language, tone, structure, and level of detail to the needs of others.</t>
  </si>
  <si>
    <t>Adapts writing -- language, form, style, tone -- to different audiences.</t>
  </si>
  <si>
    <t>Creates interview guides or scripts to be used by others.</t>
  </si>
  <si>
    <t>Maintains focus on the topic at hand.</t>
  </si>
  <si>
    <t>Explains important details as they relate to the basic value of the product or service.</t>
  </si>
  <si>
    <t>Develops presentation objectives and organizes key topics, speaking points, materials, and flow.</t>
  </si>
  <si>
    <t>Seeks out and relies on others in areas of own limitations.</t>
  </si>
  <si>
    <t>Successfully coaches both superstars and problem performers.</t>
  </si>
  <si>
    <t>Seeks opportunities to serve as a mentor.</t>
  </si>
  <si>
    <t>Modulates own emotional responses and reactions.</t>
  </si>
  <si>
    <t>Advises others in analyzing and synthesizing relevant data and assessing alternatives.</t>
  </si>
  <si>
    <t>Ensures negotiators have awareness of complementary yet diverse interests.</t>
  </si>
  <si>
    <t>Leads explorations of business risk and consequences of various breaches of confidentiality.</t>
  </si>
  <si>
    <t>Redirects a groups' efforts when the group is getting bogged down.</t>
  </si>
  <si>
    <t>Delivers well-received presentations of cost, benefits, risks, and other considerations.</t>
  </si>
  <si>
    <t>Shows and promotes respect for differences and diversity.</t>
  </si>
  <si>
    <t>Implements a variety of cross-checking approaches and mechanisms.</t>
  </si>
  <si>
    <t>Promotes learning by sharing diverse scenarios in which a sense of urgency was critically important.</t>
  </si>
  <si>
    <t>Addresses potential conflicts that impact current delivery commitments.</t>
  </si>
  <si>
    <t>Creates opportunities to educate support teams on client priorities.</t>
  </si>
  <si>
    <t>Quantifies the costs, benefits, risks and chances for success before recommending a course of action.</t>
  </si>
  <si>
    <t>Consults on the key benefits, costs and rationale for organizational pursuit and development of EI.</t>
  </si>
  <si>
    <t>Guides others to display courage and ability to voice concerns or dissent about difficult matters to the leader.</t>
  </si>
  <si>
    <t>Defines new business stories and enhances storytelling method(s) and techniques.</t>
  </si>
  <si>
    <t>Advises others on the assessment and provision of all technical solutions.</t>
  </si>
  <si>
    <t>Trains others in developing technology business, channel management and client coaching.</t>
  </si>
  <si>
    <t>Shows concern and diligence to thoroughly understand client business issues before advising on associated courses of business action (earns the right to be trusted).</t>
  </si>
  <si>
    <t>Partners with clients to respond to new business conditions or challenges using one's own expertise and capabilities with enthusiasm.</t>
  </si>
  <si>
    <t>Ensures that everyone can access the same data and provide input into how business is conducted.</t>
  </si>
  <si>
    <t>Masters new and changing responsibilities.</t>
  </si>
  <si>
    <t>Teaches personal habits such as allocating time slots for interruptions by colleagues, bringing lunch to eat at desk, keeping personal phone calls brief.</t>
  </si>
  <si>
    <t>Easily shifts gears and quickly changes course as new information becomes available.</t>
  </si>
  <si>
    <t>Leads exercises such as improvisation, for learning to pay attention in the present moment and without judgment.</t>
  </si>
  <si>
    <t>Demonstrates personal responsibility and decisive action in difficult or complex situations.</t>
  </si>
  <si>
    <t>Provides feedback to others and corrects own linguistic errors.</t>
  </si>
  <si>
    <t>Translates vision into specific functional or departmental initiatives.</t>
  </si>
  <si>
    <t>Develops and applies project selection and resource allocation criteria with the team.</t>
  </si>
  <si>
    <t>Clarifies the leverage points and barriers in interpersonal relationships.</t>
  </si>
  <si>
    <t>Develops methods for effectively and consistently communicating strategy and operational goals.</t>
  </si>
  <si>
    <t>Masters new concepts quickly.</t>
  </si>
  <si>
    <t>Masters new ideas with minimal oversight.</t>
  </si>
  <si>
    <t>Enlists formal and informal network contacts to improve collaboration among teams</t>
  </si>
  <si>
    <t>Communicates individual and shared accountabilities.</t>
  </si>
  <si>
    <t>Ensures that individual and team actions build the organization's reputation for excellent business practices.</t>
  </si>
  <si>
    <t>Fosters a team culture that encourages exploration of non-traditional ideas.</t>
  </si>
  <si>
    <t>Collaborates with partners to generate new ideas and solutions.</t>
  </si>
  <si>
    <t>Defines the talent, organization structures, and reporting relationships needed to support core capabilities and processes.</t>
  </si>
  <si>
    <t>Tracks the implementation of plans closely to ensure that desired outcomes are achieved.</t>
  </si>
  <si>
    <t>Negotiates with key stakeholders to obtain required resources.</t>
  </si>
  <si>
    <t>Articulates potential positive and negative impacts on the business and community of company actions and practices.</t>
  </si>
  <si>
    <t>Directs strategic alliances and partnerships for mutual benefit.</t>
  </si>
  <si>
    <t>Applies knowledge of personalities and team dynamics to solve problems and facilitate change.</t>
  </si>
  <si>
    <t>Develops a consistent set of practices that build a pipeline of future leaders for key positions.</t>
  </si>
  <si>
    <t>Shifts focus smoothly and quickly among activities.</t>
  </si>
  <si>
    <t>Builds buy-in and ownership for the organization vision with key stakeholders.</t>
  </si>
  <si>
    <t>Develops specific talent identification and retention strategies to create a strong pipeline of leaders.</t>
  </si>
  <si>
    <t>Establishes methods for capturing and communicating expert knowledge, best practices and thought leadership.</t>
  </si>
  <si>
    <t>Specifies the critical resource needs required to achieve organizational objectives.</t>
  </si>
  <si>
    <t>Recruits change team members and supporters whose participation improves project success.</t>
  </si>
  <si>
    <t>Makes decisions that remain defensible beyond the short term.</t>
  </si>
  <si>
    <t>Responds proactively to market and competitive shifts so as to maintain advantage.</t>
  </si>
  <si>
    <t>Motivates team members to take personal responsibility for group productivity.</t>
  </si>
  <si>
    <t>Clarifies team roles and responsibilities as business conditions change.</t>
  </si>
  <si>
    <t>Monitors the market and competitive landscape for changes that could influence team approaches.</t>
  </si>
  <si>
    <t>Applies accepted methods of testing improvements before deployment.</t>
  </si>
  <si>
    <t>Clarifies technical terminology to audiences; translates it in an easy to understand manner.</t>
  </si>
  <si>
    <t>Mediates conflicts toward outcomes acceptable to all parties.</t>
  </si>
  <si>
    <t>Integrates emerging industry best practices into current working processes.</t>
  </si>
  <si>
    <t>Creates pathways based on merit.</t>
  </si>
  <si>
    <t>Develops methods for improving and establishing controls for critical processes.</t>
  </si>
  <si>
    <t>Reinforces performance development objectives continually to make the team comfortable giving and receiving feedback regularly.</t>
  </si>
  <si>
    <t>Applies current best practices to modify standards and improve quality outcomes.</t>
  </si>
  <si>
    <t>Delivers written and oral communications that engage audience participants, respond to their questions and concerns, and produce specific outcomes and impact.</t>
  </si>
  <si>
    <t>Performs validity tests on new ideas, proposals, solutions, and action plans; evaluates the risks for each.</t>
  </si>
  <si>
    <t>Confirms achievement and acceptance of results to ensure process closure.</t>
  </si>
  <si>
    <t>Anticipates and removes obstacles and prevailing practices that stymie progress.</t>
  </si>
  <si>
    <t>Communicates impact of changes.</t>
  </si>
  <si>
    <t>Communicates both within the team and to stakeholders.</t>
  </si>
  <si>
    <t>Identifies and resolves gaps in customer expectations versus actual service levels.</t>
  </si>
  <si>
    <t>Explores motivational factors and tailors motivational efforts to individual needs and situations for the department.</t>
  </si>
  <si>
    <t>Identifies risks and vulnerabilities; creates contingency plans.</t>
  </si>
  <si>
    <t>Evaluates risks and vulnerabilities, and creates contingency plans.</t>
  </si>
  <si>
    <t>Identifies and complies with relevant legislation on diversity issues.</t>
  </si>
  <si>
    <t>Defines and agrees upon performance goals and objectives with associates.</t>
  </si>
  <si>
    <t>Monitors and communicates vendor effectiveness, reliability and performance.</t>
  </si>
  <si>
    <t>Trains others on coordination techniques according to a particular business requirement.</t>
  </si>
  <si>
    <t>Analyzes issues and determines who needs to be consulted or updated.</t>
  </si>
  <si>
    <t>Identifies mission-critical competency areas needed to meet business unit objectives.</t>
  </si>
  <si>
    <t>Recommends qualified candidates in support of staffing objectives.</t>
  </si>
  <si>
    <t>Anticipates and avoids most outsourcing problems, resolves problems that do arise.</t>
  </si>
  <si>
    <t>Provides adequate oversight, resolving issues when needed.</t>
  </si>
  <si>
    <t>Faces up to people problems with any person or in any situation quickly and directly.</t>
  </si>
  <si>
    <t>Ensures time, resources, energy, and actions are focused on priorities that matter to the business.</t>
  </si>
  <si>
    <t>Trains others on the new technologies or techniques used to facilitate group interactions and improve collaboration.</t>
  </si>
  <si>
    <t>Collaborates with internal and external experts to pursue complex business opportunities and achieve business goals.</t>
  </si>
  <si>
    <t>Teaches others innovative methods to identify and address the obstacles and constraints that interfere with outstanding performance.</t>
  </si>
  <si>
    <t>Mentors others in their technical areas and shares expertise on critical issues.</t>
  </si>
  <si>
    <t>Describes operational challenges of KPI data collection and integration.</t>
  </si>
  <si>
    <t>Aligns own department's plans with enterprise mission and vision.</t>
  </si>
  <si>
    <t>Designs awareness programs for multi- and cross-functional issues of the regulatory environment.</t>
  </si>
  <si>
    <t>Oversees development activities for multiple products or product lines.</t>
  </si>
  <si>
    <t>Anticipates customers' needs and satisfies them proactively.</t>
  </si>
  <si>
    <t>Teaches others about the interrelationships of existing, planned, or potential markets.</t>
  </si>
  <si>
    <t>Advises on issues and considerations for partner, supplier, or customer e-business ventures.</t>
  </si>
  <si>
    <t>Participates in developing current and planned infrastructure for conducting global business.</t>
  </si>
  <si>
    <t>Explains business issues and trends of own business unit as compared to other business units.</t>
  </si>
  <si>
    <t>Ensures upper management is informed of actual/potential financial problems in timely manner.</t>
  </si>
  <si>
    <t>Explains features and benefits of core applications for consideration by business units.</t>
  </si>
  <si>
    <t>Discusses industry-specific cycles and associated considerations.</t>
  </si>
  <si>
    <t>Implements procedures to verify and safeguard the integrity of all financial reporting.</t>
  </si>
  <si>
    <t>Demonstrates mastery of re-engineering concepts, methods, and tools.</t>
  </si>
  <si>
    <t>Establishes requirements for large changes in the overall mission, roles, responsibilities and processes necessary to make business improvements.</t>
  </si>
  <si>
    <t>Resolves legal and business consequences of a breach of ethics.</t>
  </si>
  <si>
    <t>Establishes key business-specific risk management benchmarks.</t>
  </si>
  <si>
    <t>Determines severity of crisis and initiates appropriate response actions.</t>
  </si>
  <si>
    <t>Coaches colleagues in the development of business cases.</t>
  </si>
  <si>
    <t>Appropriately communicates short and long-term activities within own and other functions.</t>
  </si>
  <si>
    <t>Develops a network of clients and technical professionals.</t>
  </si>
  <si>
    <t>Defines and implements processes for identifying, capturing, and applying knowledge.</t>
  </si>
  <si>
    <t>Coaches others on how to quantify costs and benefits for major expenditures.</t>
  </si>
  <si>
    <t>Works with business managers to create appropriate budget amounts.</t>
  </si>
  <si>
    <t>Verifies process for selecting best mathematical formula or method for a specific measurement.</t>
  </si>
  <si>
    <t>Consults and coaches others on sampling approaches and associated statistical significance.</t>
  </si>
  <si>
    <t>Develops key criteria for evaluating business performance.</t>
  </si>
  <si>
    <t>Consults on devising a data analysis strategy and modeling techniques for a specific function or measurement.</t>
  </si>
  <si>
    <t>Implements web-based products and applications.</t>
  </si>
  <si>
    <t>Highlights organizational implications associated with major IT trends.</t>
  </si>
  <si>
    <t>Determines which office products can interact and how to share data.</t>
  </si>
  <si>
    <t>Helps others to develop in-depth knowledge of project administration software.</t>
  </si>
  <si>
    <t>Explains and justifies variances from plan.</t>
  </si>
  <si>
    <t>Demonstrates the value and necessity of linking tactical plans to overall strategic plan.</t>
  </si>
  <si>
    <t>Interprets results of quantitative and statistical tools and explains results to others.</t>
  </si>
  <si>
    <t>Ensures all agenda items are covered and time frames honored.</t>
  </si>
  <si>
    <t>Carries out process evaluation, diagnosis, and optimization.</t>
  </si>
  <si>
    <t>Uses recognized industry benchmarks.</t>
  </si>
  <si>
    <t>Enforces compliance with OSHA standards.</t>
  </si>
  <si>
    <t>Helps others understand how the recording of information impacts other business units.</t>
  </si>
  <si>
    <t>Compares pros and cons of specific metrics, methodologies and tools.</t>
  </si>
  <si>
    <t>Optimizes complex SOPs according to changes in organizational procedures.</t>
  </si>
  <si>
    <t>Resolves complex problems with international trade operations and related issues.</t>
  </si>
  <si>
    <t>Advises others on applying and optimizing best practices for new product development.</t>
  </si>
  <si>
    <t>Communicates and models the criticality of customer focus as an organizational strategy.</t>
  </si>
  <si>
    <t>Updates business case values based on scope changes during a project and opportunistic findings during post-project value realization activities.</t>
  </si>
  <si>
    <t>Demonstrates grasp of new information and its implications.</t>
  </si>
  <si>
    <t>Seeks out what's common in conflicting points of view.</t>
  </si>
  <si>
    <t>Encourages, solicits, and rewards imaginative ideas.</t>
  </si>
  <si>
    <t>Creates processes with provisions to accommodate change.</t>
  </si>
  <si>
    <t>Practices positive collaboration and converts difficult interactions into productive ones.</t>
  </si>
  <si>
    <t>Monitors consulting assignments versus expectations.</t>
  </si>
  <si>
    <t>Analyzes and synthesizes information and devises alternative resolution strategies.</t>
  </si>
  <si>
    <t>Discusses various techniques for information dissemination and information gathering.</t>
  </si>
  <si>
    <t>Uses various techniques for information dissemination and information gathering.</t>
  </si>
  <si>
    <t>Organizes events in which large numbers of individuals will be interviewed.</t>
  </si>
  <si>
    <t>Adapts documents and presentations for the intended audience.</t>
  </si>
  <si>
    <t>Uses effective analogies to help an audience understand a novel feature of a product or service.</t>
  </si>
  <si>
    <t>Uses multiple presentation tools and techniques, adapting/fitting them to audience and topic.</t>
  </si>
  <si>
    <t>Articulates what was learned in situations where view of self differed from view of others.</t>
  </si>
  <si>
    <t>Monitors individual or team progress through feedback sessions.</t>
  </si>
  <si>
    <t>Demonstrates sincere interest in mentee's career growth.</t>
  </si>
  <si>
    <t>Employs multiple ways of acknowledging that a message has been received.</t>
  </si>
  <si>
    <t>Assesses and validates decision options and points and predicts their potential impact.</t>
  </si>
  <si>
    <t>Protects own position, while demonstrating willingness to achieve win-win.</t>
  </si>
  <si>
    <t>Uses organization's policies to determine if a particular piece of information is confidential.</t>
  </si>
  <si>
    <t>Encourages group members to take ownership of the process and the outcomes.</t>
  </si>
  <si>
    <t>Determines and leverages the decision-making style of the individual or group being influenced.</t>
  </si>
  <si>
    <t>Identifies and addresses potential problems or issues within the team.</t>
  </si>
  <si>
    <t>Evaluates and makes contributions to best practices.</t>
  </si>
  <si>
    <t>Cites personal examples of persistence in the face of difficulties.</t>
  </si>
  <si>
    <t>Works with or leads others to re-prioritize work and reschedule commitments as necessary.</t>
  </si>
  <si>
    <t>Participates in negotiating the terms of the business relationship.</t>
  </si>
  <si>
    <t>Seeks discrepancies and inconsistencies in available information; explains variances.</t>
  </si>
  <si>
    <t>Cites from experience the primary issues, considerations, challenges and ways to advance an organization's EI maturity.</t>
  </si>
  <si>
    <t>Teaches others how to be aware of own values and own leadership and followership styles.</t>
  </si>
  <si>
    <t>Achieves measured increases in audience buy-in to business proposals via storytelling.</t>
  </si>
  <si>
    <t>Assumes accountability for personal technical performance and holds others responsible for theirs.</t>
  </si>
  <si>
    <t>Collaborates with an extended professional technology network to help clients effectively identify, plan for and accomplish technology objectives.</t>
  </si>
  <si>
    <t>Collaborates with an extended professional network of contacts to help clients effectively identify, plan for and accomplish objectives.</t>
  </si>
  <si>
    <t>Advises others on best practices to solve clients' problems and improve the effectiveness of outcomes.</t>
  </si>
  <si>
    <t>Redesigns physical areas to allow for collaboration and private time.</t>
  </si>
  <si>
    <t>Sets expectations and assuages fears associated with impact of change.</t>
  </si>
  <si>
    <t>Implements techniques to minimize disruptions: filtering email, using IM status, closing programs not in use, checking email at strategic intervals.</t>
  </si>
  <si>
    <t>Handles complex situations in which there are a great number of cues and/or stakeholder interests to be taken into account.</t>
  </si>
  <si>
    <t>Reduces workplace tensions by establishing mindful communications.</t>
  </si>
  <si>
    <t>Volunteers and takes the lead on challenging tasks and projects.</t>
  </si>
  <si>
    <t>Advises others on appropriate form of English communication according to the audiences' needs.</t>
  </si>
  <si>
    <t>Uses a normative decision model (with leadership styles and situational variables) to select style.</t>
  </si>
  <si>
    <t>Helps others to identify and work around problems that could impede progress.</t>
  </si>
  <si>
    <t>Collaborates with others to create satisfactory interpersonal outcomes.</t>
  </si>
  <si>
    <t>Refines operational priorities over time to preserve alignment with vision.</t>
  </si>
  <si>
    <t>Links information patterns and trends to hypotheses.</t>
  </si>
  <si>
    <t>Incorporates new information and concepts quickly and automatically.</t>
  </si>
  <si>
    <t>Establishes ways to encourage teamwork across functions.</t>
  </si>
  <si>
    <t>Works with team to parse complex goals into manageable units.</t>
  </si>
  <si>
    <t>Promotes the employment brand as an ambassador of a "great place to work.</t>
  </si>
  <si>
    <t>Guides team members in the development and fulfillment of proposed innovations.</t>
  </si>
  <si>
    <t>Navigates access to expertise and experience for the purpose of facilitating knowledge transfer.</t>
  </si>
  <si>
    <t>Collaborates to establish an optimal technological infrastructure for the organization as designed.</t>
  </si>
  <si>
    <t>Manages conflicting priorities effectively.</t>
  </si>
  <si>
    <t>Applies specific metrics to analyze and revise resource requirements.</t>
  </si>
  <si>
    <t>Formulates programs and working conditions that enable employees to realize an adequate standard of living.</t>
  </si>
  <si>
    <t>Recommends ways to position the organization for long-term competitiveness.</t>
  </si>
  <si>
    <t>Mentors others to investigate entire range of factors that help and hinder key interventions.</t>
  </si>
  <si>
    <t>Directs mentoring and coaching programs to reinforce learning and development and to surface candidates for selection and succession.</t>
  </si>
  <si>
    <t>Maintains composure under pressure.</t>
  </si>
  <si>
    <t>Marks progress toward achieving the vision at key milestones and special events.</t>
  </si>
  <si>
    <t>Leverages the unique talents and perspectives of all individuals.</t>
  </si>
  <si>
    <t>Develops group members' understanding of and attention to the key success factors of the business, resulting in greater competitive advantage.</t>
  </si>
  <si>
    <t>Prepares impact analysis of alternative resourcing scenarios.</t>
  </si>
  <si>
    <t>Maintains focus on the changes' impact on key business issues.</t>
  </si>
  <si>
    <t>Communicates decisions confidently and resolutely.</t>
  </si>
  <si>
    <t>Delivers superior customer value consistently and within targets.</t>
  </si>
  <si>
    <t>Recognizes significant achievements in productivity.</t>
  </si>
  <si>
    <t>Promotes an organizational culture that balances individual initiative and team collaboration and sharing of successes.</t>
  </si>
  <si>
    <t>Resolves flawed assumptions in models and metrics for group interventions.</t>
  </si>
  <si>
    <t>Prepares actionable decision support materials for team and management.</t>
  </si>
  <si>
    <t>Reconciles disparate information across the organization to create a holistic message.</t>
  </si>
  <si>
    <t>Displays an emerging leadership style.</t>
  </si>
  <si>
    <t>Leads the team to deal with, respond to and actively seek changes and innovative opportunities.</t>
  </si>
  <si>
    <t>Intervenes when oversight is needed, but not prematurely.</t>
  </si>
  <si>
    <t>Monitors external sources for applicable new methods and controls.</t>
  </si>
  <si>
    <t>Implements tools and technologies for managing information related to performance development.</t>
  </si>
  <si>
    <t>Resolves apparent discrepancies between quality and safety objectives.</t>
  </si>
  <si>
    <t>Reviews others' communications for substance, editorial quality, and visual quality.</t>
  </si>
  <si>
    <t>Consults on how to separate facts from emotions and decrease emotional influence in business conditions.</t>
  </si>
  <si>
    <t>Escalates unusual findings that could have an impact on future process cycles.</t>
  </si>
  <si>
    <t>Acknowledges others' contributions, champions their ideas, and helps them find their personal motivation.</t>
  </si>
  <si>
    <t>Works with team to identify and remove obstacles to change.</t>
  </si>
  <si>
    <t>Ensures that team members are on board, unified, and moving in the same direction.</t>
  </si>
  <si>
    <t>Verifies client satisfaction and keeps customers informed.</t>
  </si>
  <si>
    <t>Conducts evaluations on personnel performance at the work place and recommends improvement plans.</t>
  </si>
  <si>
    <t>Communicates reporting requirements; creates monitoring and control mechanisms.</t>
  </si>
  <si>
    <t>Oversees reporting requirements, and creates monitoring and control mechanisms.</t>
  </si>
  <si>
    <t>Mentors individuals of diverse backgrounds.</t>
  </si>
  <si>
    <t>Identifies performance problem areas early on and defines specific improvement activities.</t>
  </si>
  <si>
    <t>Explains case studies of effective and ineffective partnering relationships and lessons learned.</t>
  </si>
  <si>
    <t>Resolves issues related to collaborative efforts in varying business conditions.</t>
  </si>
  <si>
    <t>Builds networks and effective working relationships in relevant organizational areas.</t>
  </si>
  <si>
    <t>Supports and helps arrange rotational assignments within and between teams.</t>
  </si>
  <si>
    <t>Probes for abstract qualities and critical factors to ensure a good match.</t>
  </si>
  <si>
    <t>Oversees proposal process and assesses providers in the context of strategic plans.</t>
  </si>
  <si>
    <t>Uses varying approaches to assess capabilities of individuals and teams.</t>
  </si>
  <si>
    <t>Confidently takes appropriate disciplinary action when necessary.</t>
  </si>
  <si>
    <t>Makes effective use of resources not under own direct control.</t>
  </si>
  <si>
    <t>Uses internal and external network of leaderships or experts to help achieve organizational and client goals.</t>
  </si>
  <si>
    <t>Evaluates problems and opportunities for challenge when changes occur; develops a plan of action for each.</t>
  </si>
  <si>
    <t>Provides others with information, opportunities or resources to develop their skills and reach their highest potential.</t>
  </si>
  <si>
    <t>Compares the pros and cons of specific KPI metrics, methodologies, and tools.</t>
  </si>
  <si>
    <t>Promotes the rationale and organizing principles of organization's structure.</t>
  </si>
  <si>
    <t>Facilitates interrelationships between major functions and sub-functions.</t>
  </si>
  <si>
    <t>Advises colleagues on implementation and operational considerations.</t>
  </si>
  <si>
    <t>Recovers from a service failure in a way that enhances customer's esteem of the organization.</t>
  </si>
  <si>
    <t>Oversees key issues and players in multiple market segments.</t>
  </si>
  <si>
    <t>Addresses implications for existing business and integration of legacy systems.</t>
  </si>
  <si>
    <t>Advises on the application of global policies to regional and local operations.</t>
  </si>
  <si>
    <t>Designs the organization's planning processes and decision-making channels.</t>
  </si>
  <si>
    <t>Create and manage budgets while dealing promptly with variances and other budget issues.</t>
  </si>
  <si>
    <t>Implements existing and planned application enhancements in major business units.</t>
  </si>
  <si>
    <t>Raises coworkers' awareness of industry standards, practices and guidelines.</t>
  </si>
  <si>
    <t>Ensures that internal business practices mirror industry-standard best practices.</t>
  </si>
  <si>
    <t>Redesigns or enhances business processes to meet regulatory requirements.</t>
  </si>
  <si>
    <t>Participates in defining organizational strategic goals and purposes; defines how to gather and keep customers.</t>
  </si>
  <si>
    <t>Uses local, state, and federal legislation and guidelines for managing business conduct.</t>
  </si>
  <si>
    <t>Designs cross-functional risk management processes, tools, and audit mechanisms.</t>
  </si>
  <si>
    <t>Appoints individuals to crisis response teams; trains team members in response tasks.</t>
  </si>
  <si>
    <t>Develops build-versus-buy-versus-lease analysis for appropriate expenditures.</t>
  </si>
  <si>
    <t>Differentiates acceptable and unacceptable formats for communicating across functions.</t>
  </si>
  <si>
    <t>Fosters awareness among clients and technical professionals of the services provided.</t>
  </si>
  <si>
    <t>Creates practices and standards for access or contribution to knowledge databases.</t>
  </si>
  <si>
    <t>Develops and applies cost/benefit analysis or ROI as part of business decisions.</t>
  </si>
  <si>
    <t>Participates in developing budget adjustment procedures and practices.</t>
  </si>
  <si>
    <t>Teaches others how to use financial and mathematical functions in a spreadsheet.</t>
  </si>
  <si>
    <t>Establishes metrics and surveys with reasonable and appropriate randomness and sample size.</t>
  </si>
  <si>
    <t>Advises others on the relationship between financial, performance and operational data used in business analytics.</t>
  </si>
  <si>
    <t>Discusses techniques for assessing the quality, relevance and reliability of data used as input to a given model.</t>
  </si>
  <si>
    <t>Monitors industry trends, new developments, and marketplace experience.</t>
  </si>
  <si>
    <t>Compares organization's technology practices to other organizations.</t>
  </si>
  <si>
    <t>Participates in evaluation of new office support tools.</t>
  </si>
  <si>
    <t>Implements planned and ad-hoc communications to and from affected parties.</t>
  </si>
  <si>
    <t>Discusses metrics, tools and techniques for integrating technical and schedule performance.</t>
  </si>
  <si>
    <t>Ensures the planning process is integrated with the overall business plan.</t>
  </si>
  <si>
    <t>Conducts and directs quality reviews.</t>
  </si>
  <si>
    <t>Summarizes decisions, open issues, and action items.</t>
  </si>
  <si>
    <t>Synchronizes the efforts of, and resource requirements for, several teams within a process.</t>
  </si>
  <si>
    <t>Monitors planned improvement efforts in quality and productivity.</t>
  </si>
  <si>
    <t>Coordinates directly with emergency responders in the event of an emergency.</t>
  </si>
  <si>
    <t>Enhances the processes and procedures used in the organization's records retention program.</t>
  </si>
  <si>
    <t>Explains the relationship between financial, performance and operational data used in BPM.</t>
  </si>
  <si>
    <t>Evaluates the benefits and drawbacks of industry-specific SOPs.</t>
  </si>
  <si>
    <t>Directs the organization's international trade shows or marketing campaigns.</t>
  </si>
  <si>
    <t>Updates current policies and standards to meet new best practice requirements.</t>
  </si>
  <si>
    <t>Measures and observes customer satisfaction levels to ascertain and implement service improvement alternatives.</t>
  </si>
  <si>
    <t>Develops a KPI framework to relate the various value metrics and associated realization performance criteria for an initiative.</t>
  </si>
  <si>
    <t>Helps others understand their learning styles and how to use them in self-development work.</t>
  </si>
  <si>
    <t>Resolves potentially harmful differences between individuals and groups of people.</t>
  </si>
  <si>
    <t>Supports experimentation and accepts occasional setbacks or failures.</t>
  </si>
  <si>
    <t>Helps others adapt to changing environments and accept new situations.</t>
  </si>
  <si>
    <t>Guides participants in a conflict to rethink their current views.</t>
  </si>
  <si>
    <t>Applies experience to developing and executing multiple consulting assignments.</t>
  </si>
  <si>
    <t>Contributes to standard practices for problem-solving approaches, tools, and processes.</t>
  </si>
  <si>
    <t>Interprets and responds appropriately to listener's body language.</t>
  </si>
  <si>
    <t>Advises others on incorporating tables, charts, and diagrams into documents.</t>
  </si>
  <si>
    <t>Probes beyond surface issues to get to underlying facts and feelings.</t>
  </si>
  <si>
    <t>Reviews others' writing or presentations and provides feedback and coaching.</t>
  </si>
  <si>
    <t>Approaches communication challenges from various angles to find the one that works.</t>
  </si>
  <si>
    <t>Develops responses to unanticipated questions, both friendly and hostile.</t>
  </si>
  <si>
    <t>Seeks out and listens non-defensively to feedback on self from variety of colleagues.</t>
  </si>
  <si>
    <t>Contributes to the establishment of good coaching practices.</t>
  </si>
  <si>
    <t>Monitors relationships to ensure no co-dependency exists between mentors and mentees.</t>
  </si>
  <si>
    <t>Encourages and accepts other points of view.</t>
  </si>
  <si>
    <t>Evaluates past decisions for insights to improve decision-making process.</t>
  </si>
  <si>
    <t>Detects and addresses lack of progress or a stalemate.</t>
  </si>
  <si>
    <t>Anticipates and addresses situations where breach of confidentiality may be at stake.</t>
  </si>
  <si>
    <t>Builds a cooperative spirit and elicits maximum participation from each group member.</t>
  </si>
  <si>
    <t>Achieves influence and impact even when holding a position contrary to the majority.</t>
  </si>
  <si>
    <t>Learns and utilizes special talents and work styles of team members.</t>
  </si>
  <si>
    <t>Demonstrates expertise in quality assurance tools, techniques, and standards.</t>
  </si>
  <si>
    <t>Proceeds without seeking unnecessary permission.</t>
  </si>
  <si>
    <t>Responds to shifting priorities while maintaining progress of regularly scheduled work.</t>
  </si>
  <si>
    <t>Communicates to clients regarding expectations of all parties.</t>
  </si>
  <si>
    <t>Organizes and prioritizes the sequence of steps to be taken to remedy the situation.</t>
  </si>
  <si>
    <t>Illustrates best practices and rationale of organizations that successfully grow their EI capability.</t>
  </si>
  <si>
    <t>Develops methods for anticipating what the leader needs or will need.</t>
  </si>
  <si>
    <t>Models storytelling tenets that provides clients a business context and value proposition similar to theirs.</t>
  </si>
  <si>
    <t>Coaches others in promoting, defining, analyzing, and providing superior technical solutions to business problems.</t>
  </si>
  <si>
    <t>Identifies and evaluates emerging technologies and advises clients regarding their potential business impacts.</t>
  </si>
  <si>
    <t>Receives consistent client feedback that business issues are well-understood and associated advice is effective, sincere, long-term and in client best interests.</t>
  </si>
  <si>
    <t>Helps clients to reconstruct their perceptions about their current business to explore alternative solutions and increase success.</t>
  </si>
  <si>
    <t>Deemphasizes divides; focuses on collaboration across generations, functions, regions, and levels.</t>
  </si>
  <si>
    <t>Delineates stages of change acceptance.</t>
  </si>
  <si>
    <t>Encourages others to take appropriate breaks to renew their ability to focus.</t>
  </si>
  <si>
    <t>Coaches staff on moving between and among tasks and activities without having to finish each one.</t>
  </si>
  <si>
    <t>Researches the relationship between mindfulness and improved organizational resilience.</t>
  </si>
  <si>
    <t>Evaluates situation and assures understanding for areas of responsibility lacking clear accountability.</t>
  </si>
  <si>
    <t>Assesses others' English reading and writing ability with specific evaluation indicators, such as reading speed and writing flexibility.</t>
  </si>
  <si>
    <t>Employs various group decision-making methods depending on the situation.</t>
  </si>
  <si>
    <t>Reinforces positive contributions and recommends adjustments for improving outcomes.</t>
  </si>
  <si>
    <t>Negotiates win-win outcomes with multiple parties.</t>
  </si>
  <si>
    <t>Helps managers tailor approaches for mobilizing their team around the strategy.</t>
  </si>
  <si>
    <t>Presents only the most salient points, that is, those that have the largest potential impact.</t>
  </si>
  <si>
    <t>Uses positive and negative lessons to improve team effectiveness.</t>
  </si>
  <si>
    <t>Recommends systems and technology to promote widespread collaboration.</t>
  </si>
  <si>
    <t>Revisits targets, success criteria and other parameters as business conditions evolve.</t>
  </si>
  <si>
    <t>Recommends changes to business practices, methods, and policies that would further promote transparency.</t>
  </si>
  <si>
    <t>Develops change initiatives that target improvement of significant organizational capabilities.</t>
  </si>
  <si>
    <t>Mobilizes stakeholders in the partnership to make it a priority and to commit to its success.</t>
  </si>
  <si>
    <t>Oversees restructuring programs or components of restructuring programs that affect the group.</t>
  </si>
  <si>
    <t>Evaluates linkages and interrelationships when prioritizing multiple responsibilities.</t>
  </si>
  <si>
    <t>Develops methods for maximizing resource utilization (re-engineering, outsourcing, automation, etc.).</t>
  </si>
  <si>
    <t>Coordinates a mission-based response to parties with grievances against the company or its representatives.</t>
  </si>
  <si>
    <t>Interprets available data and analyses when creating business plans.</t>
  </si>
  <si>
    <t>Develops scenarios for various system interventions that can be tested, refined, and implemented over time.</t>
  </si>
  <si>
    <t>Offers key developmental and transitional experiences to those one is mentoring or coaching.</t>
  </si>
  <si>
    <t>Guides others to understand and accept change more readily.</t>
  </si>
  <si>
    <t>Validates the consistency of group initiatives with the organizational vision.</t>
  </si>
  <si>
    <t>Develops processes and practices that both leverage and develop available talent.</t>
  </si>
  <si>
    <t>Cascades organizational goals in such a way as to preserve alignment with core capabilities.</t>
  </si>
  <si>
    <t>Pilots initiatives to introduce new capabilities that optimize or reduce overall requirements.</t>
  </si>
  <si>
    <t>Secures feedback regarding program success.</t>
  </si>
  <si>
    <t>Remains steadfast in championing others' decisions that later come under scrutiny.</t>
  </si>
  <si>
    <t>Negotiates successful outcomes on behalf of difficult or dissatisfied customers.</t>
  </si>
  <si>
    <t>Clarifies priorities.</t>
  </si>
  <si>
    <t>Cultivates a sense of shared purpose and responsibility toward team objectives.</t>
  </si>
  <si>
    <t>Surfaces necessary skills or capabilities for possible incorporation into the team approach.</t>
  </si>
  <si>
    <t>Resolves inconsistencies in data sets and measures outcomes at multiple intervals to enable meaningful comparisons.</t>
  </si>
  <si>
    <t>Interprets business plans or solutions to top management to gain both collective intelligence and support.</t>
  </si>
  <si>
    <t>Speaks truth to power.</t>
  </si>
  <si>
    <t>Builds an environment of openness to new ideas and approaches.</t>
  </si>
  <si>
    <t>Coordinates with human resources to refer personnel to resources such as employee assistance programs as needed.</t>
  </si>
  <si>
    <t>Analyzes findings from improvement cycles to ensure success of interventions.</t>
  </si>
  <si>
    <t>Monitors the literature to keep pace with best practices in performance development.</t>
  </si>
  <si>
    <t>Monitors intangible measures of quality such as perceived quality to ensure operational outcomes are relevant to stakeholders.</t>
  </si>
  <si>
    <t>Develops team members' ability to develop a communication plan or strategy.</t>
  </si>
  <si>
    <t>Teaches others the methods and techniques used to develop a systemic view.</t>
  </si>
  <si>
    <t>Mobilizes group to anticipate likely results expected in future process cycles.</t>
  </si>
  <si>
    <t>Helps create an environment where colleagues feel a sense of purpose, engagement, belonging and commitment.</t>
  </si>
  <si>
    <t>Monitors effectiveness of the change effort including extent of acceptance.</t>
  </si>
  <si>
    <t>Communicates with clients on quality of service measurements.</t>
  </si>
  <si>
    <t>Plans resources for the department and discusses processes in personnel management.</t>
  </si>
  <si>
    <t>Conducts regular and ad-hoc project reviews with project team, sponsors, and clients.</t>
  </si>
  <si>
    <t>Conducts regular and ad-hoc program reviews with project managers, team and clients.</t>
  </si>
  <si>
    <t>Wherever possible, builds solutions based on consensus among all involved.</t>
  </si>
  <si>
    <t>Participates in the salary planning and administration process.</t>
  </si>
  <si>
    <t>Advises others on the issues and considerations for working with new vendors, suppliers or partners.</t>
  </si>
  <si>
    <t>Optimizes existing collaborative styles using advanced coordination skills.</t>
  </si>
  <si>
    <t>Works to achieve consensus across organizational and functional lines.</t>
  </si>
  <si>
    <t>Ensures associates understand shared ownership of their development needs and plans.</t>
  </si>
  <si>
    <t>Summarizes the costs and benefits of behavioral interviewing.</t>
  </si>
  <si>
    <t>Provides functional, technical, and business expertise necessary to evaluate outsourcing solutions.</t>
  </si>
  <si>
    <t>Solicits feedback and guidance from those to whom tasks are delegated.</t>
  </si>
  <si>
    <t>Remains open and direct with coworkers, yet does not seek to intimidate them.</t>
  </si>
  <si>
    <t>Takes risks in improving products and services while holding self and others accountable.</t>
  </si>
  <si>
    <t>Facilitates group's thinking and brainstorming activities to collectively create and share ideas.</t>
  </si>
  <si>
    <t>Coaches others to seek out and participate in challenging tasks while maintaining a positive attitude.</t>
  </si>
  <si>
    <t>Designs competency-based training sessions and assessment methods for employees; provides opportunities for them to develop their careers in the organization.</t>
  </si>
  <si>
    <t>Facilitates a continuous development culture to deepen staff knowledge and skills on technical areas.</t>
  </si>
  <si>
    <t>As the goals of organization change, recommends corresponding changes in goals for specific KPIs.</t>
  </si>
  <si>
    <t>Coaches others on organization's philosophy, culture, and history.</t>
  </si>
  <si>
    <t>Works to resolve obstacles to goals of several organizational functions.</t>
  </si>
  <si>
    <t>Develops procedures for product planning, development, and delivery cycles.</t>
  </si>
  <si>
    <t>Participates in developing a variety of effective ways to deal with difficult customers.</t>
  </si>
  <si>
    <t>Evaluates market data sources and key indicators.</t>
  </si>
  <si>
    <t>Participates in scalability and capacity planning for e-business.</t>
  </si>
  <si>
    <t>Coordinates country-specific legal and financial compliance reviews.</t>
  </si>
  <si>
    <t>Develops business cases for own function; reviews and critiques cases for other functions.</t>
  </si>
  <si>
    <t>Seeks out and cuts business waste (needless or excessive expenditures).</t>
  </si>
  <si>
    <t>Plans enhancement, conversion, and retirement strategies for core applications.</t>
  </si>
  <si>
    <t>Compares and contrasts the latest developments and emerging issues in the industry.</t>
  </si>
  <si>
    <t>Fully discloses compensation arrangements for CEO, board members and senior executives.</t>
  </si>
  <si>
    <t>Participates in the design and implementation of a supporting organizational structure.</t>
  </si>
  <si>
    <t>Works to overcome BPI resistance from managers, the labor force and other groups.</t>
  </si>
  <si>
    <t>Applies policies and procedures designed to ensure compliance with ethical code.</t>
  </si>
  <si>
    <t>Debates the pros and cons of various risk management models.</t>
  </si>
  <si>
    <t>Calculates financial impact of crises in terms of bottom line, loss of good will, etc.</t>
  </si>
  <si>
    <t>Mixes internal and external resources to create cost-efficient, optimal project team.</t>
  </si>
  <si>
    <t>Recognizes and effectively addresses politically challenging situations.</t>
  </si>
  <si>
    <t>Provides business-specific examples of effective and ineffective product/service promotions.</t>
  </si>
  <si>
    <t>Monitors developments in knowledge management; reports on those to be considered.</t>
  </si>
  <si>
    <t>Explains cost/benefit analysis, financial analysis and modeling, organizational practices.</t>
  </si>
  <si>
    <t>Evaluates past business decisions and associated budgetary considerations and impact.</t>
  </si>
  <si>
    <t>Determines key measurements to be used in business and explains the rationale for their usage.</t>
  </si>
  <si>
    <t>Teaches use of standard deviation, correlation, and covariance on various types of data.</t>
  </si>
  <si>
    <t>Participates in establishing company and industry best practices for business performance analysis.</t>
  </si>
  <si>
    <t>Elaborates on challenges and opportunities of big data statistical analysis and associated predictions.</t>
  </si>
  <si>
    <t>Plans and manages growth of web usage within own department.</t>
  </si>
  <si>
    <t>Presents alternative views of key technologies and their implications.</t>
  </si>
  <si>
    <t>Shares ideas for document and data conversion when upgrading to new releases.</t>
  </si>
  <si>
    <t>Makes sure project problems are surfaced and reported to appropriate project personnel.</t>
  </si>
  <si>
    <t>Reprioritizes project tasks based on EVM analysis.</t>
  </si>
  <si>
    <t>Ensures attention to the detail and dependencies of existing departmental-level plans.</t>
  </si>
  <si>
    <t>Develops programs for motivating personnel to meet or exceed quality goals.</t>
  </si>
  <si>
    <t>Sets up and manages virtual meetings using phone, video, web.</t>
  </si>
  <si>
    <t>Possesses knowledge of tools and techniques for designing and implementing new processes.</t>
  </si>
  <si>
    <t>Uses measurements to drive improvement in a number of different ways.</t>
  </si>
  <si>
    <t>Designs emergency evacuation plans; identifies and trains evacuation leaders.</t>
  </si>
  <si>
    <t>Coordinates and monitors the various steps involved in a records retention program.</t>
  </si>
  <si>
    <t>Aligns data governance and BPM strategies and manages all forms of BPM information.</t>
  </si>
  <si>
    <t>Integrates best practices into the design, implementation and evaluation of organizational SOPs.</t>
  </si>
  <si>
    <t>Coordinates with management to resolve international trade regulation compliance issues.</t>
  </si>
  <si>
    <t>Adapts product development best practices from one product line to another.</t>
  </si>
  <si>
    <t>Advises others on creating customer focused environments in various scenarios.</t>
  </si>
  <si>
    <t>Tracks realized initiative value through reported KPIÆs and actual performance.</t>
  </si>
  <si>
    <t>Maintains a network of professional contacts, internal and external.</t>
  </si>
  <si>
    <t>Influences key individuals inside and outside own group and earns their respect.</t>
  </si>
  <si>
    <t>Finds new ways to approach problems.</t>
  </si>
  <si>
    <t>Leverages prior experience as a help towards handling changing situations.</t>
  </si>
  <si>
    <t>Makes parties aware of case studies of constructive and destructive conflicts.</t>
  </si>
  <si>
    <t>Manages all aspects and phases of a consulting relationship.</t>
  </si>
  <si>
    <t>Ensures capture of lessons to be learned from a problem-solving effort.</t>
  </si>
  <si>
    <t>Maintains a dialogue in difficult situations.</t>
  </si>
  <si>
    <t>Reviews the written materials of others and provides feedback and coaching.</t>
  </si>
  <si>
    <t>Manages difficult interviewees and controversial topics.</t>
  </si>
  <si>
    <t>Demonstrates both empathy and assertiveness when communicating a need or defending a position.</t>
  </si>
  <si>
    <t>Uses subtle cues to determine the language and experience level of an individual or group.</t>
  </si>
  <si>
    <t>Seeks and uses feedback to improve own presentation effectiveness.</t>
  </si>
  <si>
    <t>Creates realistic and attainable program of professional development for self.</t>
  </si>
  <si>
    <t>Discusses alternative techniques for diagnosing and coaching individuals and teams.</t>
  </si>
  <si>
    <t>Details the projected costs and potential benefits of formal mentoring programs.</t>
  </si>
  <si>
    <t>Emphasizes importance of listening skills as the foundation of good consulting.</t>
  </si>
  <si>
    <t>Ensures that assumptions and received wisdom are objectively analyzed in decisions.</t>
  </si>
  <si>
    <t>Details the risks of negotiation breakdown from each party's perspective.</t>
  </si>
  <si>
    <t>Explores with management appropriate options for handling confidentiality.</t>
  </si>
  <si>
    <t>Identifies, clarifies and summarizes creative ideas arising out of a group process.</t>
  </si>
  <si>
    <t>Discards examples of persuasive arguments lacking substance or impact.</t>
  </si>
  <si>
    <t>Coordinates roles, responsibilities and interdependencies of all team members.</t>
  </si>
  <si>
    <t>Employs techniques for motivating personnel to meet or exceed accuracy goals.</t>
  </si>
  <si>
    <t>Takes calculated risks because of orientation to action.</t>
  </si>
  <si>
    <t>Shifts focus among several efforts as required by changing priorities.</t>
  </si>
  <si>
    <t>Empowers others to establish collaborative, healthy relationships.</t>
  </si>
  <si>
    <t>Approaches a complex problem by breaking it down into its component parts.</t>
  </si>
  <si>
    <t>Shares personal experience with positive EI impact on relationships, performance and business results.</t>
  </si>
  <si>
    <t>Generates information and anecdotes in the press, blogs, etc. to cultivate support for the leader.</t>
  </si>
  <si>
    <t>Advises others on the successful use of storytelling.</t>
  </si>
  <si>
    <t>Mentors others to enhance their technical competence and its application to achieve more effective technical solutions.</t>
  </si>
  <si>
    <t>Leverages formal certifications in mastery of multiple areas of technology in demonstrating credibility for client consulting.</t>
  </si>
  <si>
    <t>Coaches others to enhance their proficiency regarding the tenets, practices and examples of the 'trusted advisor' credential.</t>
  </si>
  <si>
    <t>Recommends improvements to clients' current business processes, such as marketing channels, business risks, resources and costs.</t>
  </si>
  <si>
    <t>Implements methods for people to come together on the fly to make decisions, solve problems, and develop products/services.</t>
  </si>
  <si>
    <t>Proposes goals or activities to promote change.</t>
  </si>
  <si>
    <t>Applies time boxing and other time management techniques.</t>
  </si>
  <si>
    <t>Carries out planning and policy management in the face of VUCA.</t>
  </si>
  <si>
    <t>Encourages leaders to move beyond familiar or habitual ways of seeing the world and open up to new ways of listening, leading, responding, and innovating.</t>
  </si>
  <si>
    <t>Collaborates with others to clarify and help resolve issues of accountability and ownership.</t>
  </si>
  <si>
    <t>Ensures others understand the critical elements of effective communication of the English language.</t>
  </si>
  <si>
    <t>Promotes efficacy through monitoring, coaching &amp; motivating subordinates, intervention, etc.</t>
  </si>
  <si>
    <t>Documents knowledge that can be transferred to other groups.</t>
  </si>
  <si>
    <t>Validates others' constructive use of empathy to advance group performance.</t>
  </si>
  <si>
    <t>Interprets the organization's vision for external stakeholders.</t>
  </si>
  <si>
    <t>Synthesizes key issues, patterns and trends and summarizes the implications.</t>
  </si>
  <si>
    <t>Advises individuals whose learning objectives are compatible.</t>
  </si>
  <si>
    <t>Involves key stakeholders in upfront planning efforts.</t>
  </si>
  <si>
    <t>Advocates for continuous improvement in systems, methods, and technology for goals programs.</t>
  </si>
  <si>
    <t>Promotes a safe, equitable, respectful environment in which ethical concerns can be addressed effectively.</t>
  </si>
  <si>
    <t>Recommends programmatic approaches to and criteria for building strategic partnerships.</t>
  </si>
  <si>
    <t>Guides organizational transitions so as to achieve new capabilities and performance levels quickly.</t>
  </si>
  <si>
    <t>Updates stakeholders on potential changes; re-negotiates requirements as necessary.</t>
  </si>
  <si>
    <t>Updates resource requirements by identifying and responding to changing needs.</t>
  </si>
  <si>
    <t>Formulates plans to respond to crises with the appropriate speed and sensitivity.</t>
  </si>
  <si>
    <t>Builds the strategic thinking capability of the group.</t>
  </si>
  <si>
    <t>Facilitates a culture of continuous improvement and widespread systems thinking.</t>
  </si>
  <si>
    <t>Promotes a talent-focused organization where talent management is the responsibility of all managers.</t>
  </si>
  <si>
    <t>Defuses tensions that could result in adverse health or interpersonal outcomes.</t>
  </si>
  <si>
    <t>Escalates constructive dissent.</t>
  </si>
  <si>
    <t>Creates performance development opportunities to grow individual and team capabilities.</t>
  </si>
  <si>
    <t>Recommends enhancements to organizational capabilities based on emerging technologies and practices.</t>
  </si>
  <si>
    <t>Coaches others to incorporate sustainable practices into requirements analyses.</t>
  </si>
  <si>
    <t>Coaches others to develop stronger change management skills and greater comfort with change.</t>
  </si>
  <si>
    <t>Coaches others to improve judgment and confidence in decision making skills.</t>
  </si>
  <si>
    <t>Coaches others to improve focus on the customer.</t>
  </si>
  <si>
    <t>Coaches others in optimizing the use of time and resources to achieve desired results.</t>
  </si>
  <si>
    <t>Guides teams to resolve conflicts without external mediation where appropriate.</t>
  </si>
  <si>
    <t>Develops multiple scenarios for managing potential dependencies or bottlenecks.</t>
  </si>
  <si>
    <t>Coaches others to improve analytical methods and applied reasoning.</t>
  </si>
  <si>
    <t>Coaches others on improving their own communication methods and techniques.</t>
  </si>
  <si>
    <t>Guides others to develop more effective relationships.</t>
  </si>
  <si>
    <t>Develops KPIs and training materials to assess, build and nurture continuous business transformation.</t>
  </si>
  <si>
    <t>Guides others on how to develop empowering management techniques.</t>
  </si>
  <si>
    <t>Coaches others to develop the skills to improve processes.</t>
  </si>
  <si>
    <t>Escalates learning needs that need to be addressed at the organizational level.</t>
  </si>
  <si>
    <t>Coaches team members in applying methodologies for quality assurance.</t>
  </si>
  <si>
    <t>Develops team members' writing and speaking skills.</t>
  </si>
  <si>
    <t>Anticipates the impact of one's own action on other organizational departments.</t>
  </si>
  <si>
    <t>Coaches others to develop effective techniques for producing expected results.</t>
  </si>
  <si>
    <t>Energizes others to realize the organization's unique potential.</t>
  </si>
  <si>
    <t>Evaluates impact of changes outside across the organization.</t>
  </si>
  <si>
    <t>Brings projects to closure and ensures capture of what can be learned from the experience.</t>
  </si>
  <si>
    <t>Negotiates the terms of deliverables, service level agreements, and expectations.</t>
  </si>
  <si>
    <t>Coaches others on operating personnel management systems and their processes.</t>
  </si>
  <si>
    <t>Maintains open communication among project participants and interested parties.</t>
  </si>
  <si>
    <t>Coaches others in maintaining open communication among project managers and interested parties.</t>
  </si>
  <si>
    <t>Directs work groups consisting of diverse backgrounds, experiences, talents, and points of view.</t>
  </si>
  <si>
    <t>Publicly shares accolades and recognizes and rewards top performers.</t>
  </si>
  <si>
    <t>Influences existing and new vendor relationships and the approved vendor list.</t>
  </si>
  <si>
    <t>Advises on organizational best practices for internal resource coordination.</t>
  </si>
  <si>
    <t>Obtains timely decisions from multiple parties in an efficient manner.</t>
  </si>
  <si>
    <t>Evaluates completed development in light of its contribution to achievement of business goals.</t>
  </si>
  <si>
    <t>Assesses departmental staffing needs; actively participates in resourcing efforts.</t>
  </si>
  <si>
    <t>Reviews and approves/rejects RFIs, RFPs, SLAs, SOWs, provider terms, conditions, and proposals.</t>
  </si>
  <si>
    <t>Assures proper levels of formal authority and coaches on informal authority.</t>
  </si>
  <si>
    <t>Gives people ways to improve; helps coworkers predict the consequences of their actions.</t>
  </si>
  <si>
    <t>Rarely repeats mistakes; learns and adapts from prior errors.</t>
  </si>
  <si>
    <t>Oversees a team collaboration to produce positive business results.</t>
  </si>
  <si>
    <t>Communicates key priorities with the team to keep them focused on the most important elements of the problem and resolve them effectively.</t>
  </si>
  <si>
    <t>Advises others on confronting poor performance and praising good performance in employees immediately.</t>
  </si>
  <si>
    <t>Analyzes skill gaps within the organization and provides appropriate solutions.</t>
  </si>
  <si>
    <t>Aligns data governance with KPI strategies; manages all forms of KPI information.</t>
  </si>
  <si>
    <t>Level 4 - Subject matter depth and breadth</t>
  </si>
  <si>
    <t>Monitors the industry for organizational best practices and structures to consider internally.</t>
  </si>
  <si>
    <t>Consults with and advises all major functions.</t>
  </si>
  <si>
    <t>Consults on the full spectrum of product and service groups.</t>
  </si>
  <si>
    <t>Establishes best practices for service excellence.</t>
  </si>
  <si>
    <t>Monitors global and regional market trends, directions, experiences, and key players.</t>
  </si>
  <si>
    <t>Monitors e-business developments and marketplace experiences and benchmarks.</t>
  </si>
  <si>
    <t>Collaborates with others to analyze organization's experience with all regions and relate to current or potential business.</t>
  </si>
  <si>
    <t>Participates in creating organizational strategy; shows how own function contributes to results.</t>
  </si>
  <si>
    <t>Plays an active role in organization's decisions on management of business assets.</t>
  </si>
  <si>
    <t>Leads in designing application architecture for core applications.</t>
  </si>
  <si>
    <t>Articulates and discusses industry-specific issues and challenges within own organization.</t>
  </si>
  <si>
    <t>Leads the organization toward higher standards for governance practices.</t>
  </si>
  <si>
    <t>Consults with executives on business process design, re-design, and re-engineering.</t>
  </si>
  <si>
    <t>Monitors BPI application trends in various fields such as financial and customer service.</t>
  </si>
  <si>
    <t>Designs, implements, communicates, and manages ethical policies on a global level.</t>
  </si>
  <si>
    <t>Leads the implementation of enterprise-wide risk management programs.</t>
  </si>
  <si>
    <t>Describes a successful track record of various high-level crisis management positions in diverse industries.</t>
  </si>
  <si>
    <t>Ensures capture of what can be learned from business projects: both successes and failures.</t>
  </si>
  <si>
    <t>Predicts impacts, avoids derailments, and pursues actions that are likely to succeed.</t>
  </si>
  <si>
    <t>Explains the strategic business value of current and planned products or services.</t>
  </si>
  <si>
    <t>Explains the rationale and framework for knowledge management within own industry.</t>
  </si>
  <si>
    <t>Designs financial analysis approaches and modeling specific to the business.</t>
  </si>
  <si>
    <t>Ensures organizational budgeting practices meet regulatory requirements.</t>
  </si>
  <si>
    <t>Solves a wide range of complex mathematical problems using a variety of techniques.</t>
  </si>
  <si>
    <t>Monitors field for fresh approaches to use of statistics in business.</t>
  </si>
  <si>
    <t>Consults on all aspects of business analytics and risk evaluation of outcomes.</t>
  </si>
  <si>
    <t>Demonstrates in-depth knowledge of implementing predictive analytics for multiple functions and geographies.</t>
  </si>
  <si>
    <t>Champions the use of the web for business development.</t>
  </si>
  <si>
    <t>Monitors industry experience and best practices on IT trends and introducing new technology.</t>
  </si>
  <si>
    <t>Fosters development of advanced functions and utilities for the organization's office software.</t>
  </si>
  <si>
    <t>Organizes efficient processing of work requests; secures estimates and responses in timely fashion.</t>
  </si>
  <si>
    <t>Uses EVM to control strategic and mission-critical projects involving multiple entities.</t>
  </si>
  <si>
    <t>Contributes to the overall strategic business goals and plans of the organization.</t>
  </si>
  <si>
    <t>Consults on quality metrics, practices, guidelines, policies, and procedures.</t>
  </si>
  <si>
    <t>Conducts effective meetings on high-impact, critical issues at all levels of the organization.</t>
  </si>
  <si>
    <t>Interprets and communicates process management data for complex problems.</t>
  </si>
  <si>
    <t>Explains key considerations for matching performance measures with business strategies.</t>
  </si>
  <si>
    <t>Consults with senior management and obtains required funding for emergency preparedness activities.</t>
  </si>
  <si>
    <t>Contributes to organization and industry best practices for documenting information.</t>
  </si>
  <si>
    <t>Plays a leading role in defining BPM architecture and management processes across enterprise.</t>
  </si>
  <si>
    <t>Leads in designing industry-wide standard operating procedures.</t>
  </si>
  <si>
    <t>Develops strategies for international trade and international marketing.</t>
  </si>
  <si>
    <t>Advocates the application and implementation of best practices across all product lines.</t>
  </si>
  <si>
    <t>Champions, models and directs an organization's commitment to externally focused decision-making tied to customer business needs and satisfaction.</t>
  </si>
  <si>
    <t>Provides specific benefit areas, detailed cost/benefit analyses, and formal links between the business case and objectives.</t>
  </si>
  <si>
    <t>Works to create a climate that values learning as a lifelong professional requirement.</t>
  </si>
  <si>
    <t>Encourages others to build partnerships with other functions or departments.</t>
  </si>
  <si>
    <t>Creates a climate that cultivates imagination, new ideas, and experimentation.</t>
  </si>
  <si>
    <t>Demonstrates an ability to thrive in an unstructured, ambiguous environment.</t>
  </si>
  <si>
    <t>Monitors industry for insights and tools for managing conflicts.</t>
  </si>
  <si>
    <t>Collaborates with own senior business management on feasibility studies and potential projects.</t>
  </si>
  <si>
    <t>Gains agreement on the problem-solving process, risk assessment, decision points, and criteria.</t>
  </si>
  <si>
    <t>Coaches others in listening techniques.</t>
  </si>
  <si>
    <t>Uses a broad range of techniques in communicating complex ideas to diverse populations.</t>
  </si>
  <si>
    <t>Plays a leadership role in developing the organization's interviewing policies.</t>
  </si>
  <si>
    <t>Communicates effectively with diverse audiences, using appropriate media and language.</t>
  </si>
  <si>
    <t>Consistently uses the right level of technical terminology for the audience.</t>
  </si>
  <si>
    <t>Prepares and delivers complex presentations to large or critical technical and business audiences.</t>
  </si>
  <si>
    <t>Works to create a climate where self-knowledge is sought after, respected, and wisely used.</t>
  </si>
  <si>
    <t>Designs, documents, and implements a variety of coaching game plans.</t>
  </si>
  <si>
    <t>Designs and implements formal mentoring programs.</t>
  </si>
  <si>
    <t>Personally demonstrates a high level of listening skills whenever appropriate.</t>
  </si>
  <si>
    <t>Analyzes and discusses alternatives with multiple stakeholders.</t>
  </si>
  <si>
    <t>Teaches others the subtleties of negotiating strategic or high-impact agreements.</t>
  </si>
  <si>
    <t>Ensures others understand the full spectrum of confidentiality issues in a business enterprise.</t>
  </si>
  <si>
    <t>Consults on matching facilitation techniques to a group or situation.</t>
  </si>
  <si>
    <t>Gains acceptance of ideas and suggestions from senior business executives.</t>
  </si>
  <si>
    <t>Promotes and focuses on team goals and accomplishments, collaboration, shared leadership and credit.</t>
  </si>
  <si>
    <t>Supports and communicates the organization's quality management process.</t>
  </si>
  <si>
    <t>Seeks and creates opportunities and experiences that challenge one's own or team limitations.</t>
  </si>
  <si>
    <t>Handles multiple initiatives at the same time and integrates them into a comprehensive plan.</t>
  </si>
  <si>
    <t>Oversees key client reviews to assure service and relationship satisfaction.</t>
  </si>
  <si>
    <t>Designs and orchestrates the use of business analytics for strategic decision making.</t>
  </si>
  <si>
    <t>Regularly manages emotional situations to achieve business success in multiple, diverse environments.</t>
  </si>
  <si>
    <t>Coaches others in followership concepts and techniques.</t>
  </si>
  <si>
    <t>Champions an organization's promotion, socialization and effective use of storytelling.</t>
  </si>
  <si>
    <t>Provides highly effective solutions to very complex technical challenges, applying outstanding technical competence to understand and resolve issues.</t>
  </si>
  <si>
    <t>Advises numerous, long-term clients on diverse technical challenges, strategies and solutions within the technology domain.</t>
  </si>
  <si>
    <t>Develops trust-based client relationships and provides valued consulting advice on complex issues throughout the industry.</t>
  </si>
  <si>
    <t>Directs projects and activities to meet or exceed clients' expectations for their success.</t>
  </si>
  <si>
    <t>Demonstrates experience shifting the organizational culture from information hording and internal competition to information sharing and collaboration.</t>
  </si>
  <si>
    <t>Demonstrates experience overcoming resistance to anticipated and unanticipated changes in a wide variety of realms.</t>
  </si>
  <si>
    <t>Demonstrates the ability to transform the environment to one that helps individuals strengthen their focusing skills.</t>
  </si>
  <si>
    <t>Demonstrates an ability to improve the capacity of an organization to thrive in the face of VUCA.</t>
  </si>
  <si>
    <t>Demonstrates an ability to transform the organization culture to one of mindfulness.</t>
  </si>
  <si>
    <t>Inspires teams to assume full responsibility for shared goals and objectives.</t>
  </si>
  <si>
    <t>Designs training programs for teaching the English language and developing the appropriate linguistic skills.</t>
  </si>
  <si>
    <t>Leverages diverse leadership styles: autocratic for speed, democratic for co-operation, etc.</t>
  </si>
  <si>
    <t>Sets clear expectations of self and team.</t>
  </si>
  <si>
    <t>Designs interpersonal systems that intentionally comprise divergent interests, needs, and concerns.</t>
  </si>
  <si>
    <t>Resolves inconsistencies in critical messages across organizational lines.</t>
  </si>
  <si>
    <t>Identifies the most significant patterns or data (e.g., "bad data," high-impact data) to focus on.</t>
  </si>
  <si>
    <t>Creates new intellectual capital through application of knowledge management principles.</t>
  </si>
  <si>
    <t>Fosters common interest groups across teams and functions.</t>
  </si>
  <si>
    <t>Develops multiple forecasts of business and market conditions.</t>
  </si>
  <si>
    <t>Creates a safe work environment in which leaders and role models are accessible.</t>
  </si>
  <si>
    <t>Introduces new perspectives and information to the team in order to stimulate innovation and change.</t>
  </si>
  <si>
    <t>Gains access to major influencers in the market and the larger business and regulatory environment.</t>
  </si>
  <si>
    <t>Champions an approach to organization structuring that furthers the discipline.</t>
  </si>
  <si>
    <t>Specifies the underlying assumptions related to designated work.</t>
  </si>
  <si>
    <t>Designs a supply chain management program tailored to the organization's structure and competitive capability.</t>
  </si>
  <si>
    <t>Constructs contingency plans for multiple business continuity crises.</t>
  </si>
  <si>
    <t>Positions the company in anticipation of new marketplace trends, opportunities, and vulnerabilities.</t>
  </si>
  <si>
    <t>Predicts the behavior of complex systems by extrapolating from multiple datasets.</t>
  </si>
  <si>
    <t>Develops the organization's talent management strategy and employment brand.</t>
  </si>
  <si>
    <t>Designs change initiatives so as to minimize adverse impacts on people.</t>
  </si>
  <si>
    <t>Develops a picture of an ideal future state that inspires others.</t>
  </si>
  <si>
    <t>Develops and applies a consistent, scalable approach to hiring and selection.</t>
  </si>
  <si>
    <t>Translates business strategy into a set of core distinguishing capabilities for the organization.</t>
  </si>
  <si>
    <t>Sets direction for requirements analysis including go/no-go criteria.</t>
  </si>
  <si>
    <t>Fosters a corporate culture that embraces change.</t>
  </si>
  <si>
    <t>Secures commitment for decisions by communicating clearly and credibly to stakeholders.</t>
  </si>
  <si>
    <t>Shapes customer value propositions that are consistent with business strategies.</t>
  </si>
  <si>
    <t>Sets operational productivity measures in terms consistent with business strategy.</t>
  </si>
  <si>
    <t>Sponsors effective team-building initiatives.</t>
  </si>
  <si>
    <t>Develops guiding principles by which teams approach performance planning.</t>
  </si>
  <si>
    <t>Models a consistently analytical basis for decision making.</t>
  </si>
  <si>
    <t>Establishes best practices for applying persuasion principles in business negotiations.</t>
  </si>
  <si>
    <t>Acknowledges human impact of business decisions.</t>
  </si>
  <si>
    <t>Advocates the importance of intellectual curiosity and spirit of reinvention across the organization.</t>
  </si>
  <si>
    <t>Sponsors policies protecting employees from adverse consequences of ethical behavior.</t>
  </si>
  <si>
    <t>Contributes to the advancement of industry standards in process excellence.</t>
  </si>
  <si>
    <t>Sponsors enterprise-wide performance development programs that result in measurable improvement in competence.</t>
  </si>
  <si>
    <t>Establishes guidelines for organizational quality programs based on strategic intent.</t>
  </si>
  <si>
    <t>Articulates key messages for the group or unit based on mapping strategy to audience analysis.</t>
  </si>
  <si>
    <t>Develops solutions to complex problems others have not been able to solve and/or when complete information is not given.</t>
  </si>
  <si>
    <t>Shapes critical work standards and expectations for an organization.</t>
  </si>
  <si>
    <t>Demonstrates expertise in methods used to gain organizational commitment from all teams and individuals.</t>
  </si>
  <si>
    <t>Coaches others in techniques for implementing change across multiple units or functions.</t>
  </si>
  <si>
    <t>Coaches team leaders on issues, problems, and solution methods.</t>
  </si>
  <si>
    <t>Plays a leading role in defining service levels and expectations for a major client group.</t>
  </si>
  <si>
    <t>Develops personnel management strategies to support organizational business objectives and to increase accountability.</t>
  </si>
  <si>
    <t>Manages multiple high-risk, high-cost projects involving multiple stakeholders.</t>
  </si>
  <si>
    <t>Manages high-risk, high-cost project sets involving multiple stakeholders within a program.</t>
  </si>
  <si>
    <t>Coaches others in importance and methods of paying attention to diversity in the customer base.</t>
  </si>
  <si>
    <t>Takes part in developing and implementing enterprise-wide performance management systems.</t>
  </si>
  <si>
    <t>Leads a team in managing collaborative relationships with multiple vendors or suppliers.</t>
  </si>
  <si>
    <t>Coaches others on resource coordination, including issue resolution.</t>
  </si>
  <si>
    <t>Creates a climate that supports collaboration between differing organizational viewpoints.</t>
  </si>
  <si>
    <t>Ensures staff development is in line with strategic organizational and departmental objectives.</t>
  </si>
  <si>
    <t>Defines short and long-term staffing requirements for a department.</t>
  </si>
  <si>
    <t>Defines, implements, and improves provider management processes across business units.</t>
  </si>
  <si>
    <t>Creates an environment that is conducive to delegation.</t>
  </si>
  <si>
    <t>Delivers corrective feedback in a manner that inspires accountability and self-redirection.</t>
  </si>
  <si>
    <t>Takes extraordinary measures to solve problems and get work done when situation calls for it.</t>
  </si>
  <si>
    <t>Expands networks of leaders across enterprises and boundaries to make positive collaborations for business.</t>
  </si>
  <si>
    <t>Leads organization to embrace challenge to achieve goals and success within the industry.</t>
  </si>
  <si>
    <t>Provides ongoing clarity about the organizational goals and vision and how each individual can contribute.</t>
  </si>
  <si>
    <t>Oversees the selection, assessment, training, and performance of the next generation of leaders within the organization.</t>
  </si>
  <si>
    <t>Demonstrates broad and deep knowledge of KPI usage.</t>
  </si>
  <si>
    <t>Establishes desired culture and associated best practices.</t>
  </si>
  <si>
    <t>Leads evaluations of organization's operating functions versus those of the industry.</t>
  </si>
  <si>
    <t>Presents key products or services to stakeholders, promoting their linkages, strategies, and contributions to the bottom line.</t>
  </si>
  <si>
    <t>Promotes the use of superior service in diverse environments.</t>
  </si>
  <si>
    <t>Presents the organizational strategy to stakeholders in the context of all major global and regional markets.</t>
  </si>
  <si>
    <t>Leads senior management in defining e-business strategies, architecture, and best practices.</t>
  </si>
  <si>
    <t>Monitors industry and regulatory environments for developments pertinent to global operations.</t>
  </si>
  <si>
    <t>Lectures on how key decisions impact P&amp;L, short and long-term.</t>
  </si>
  <si>
    <t>Establishes a climate that values a business approach, avoids waste, and actualization of results.</t>
  </si>
  <si>
    <t>Conceptualizes and describes high-level data flows between core systems.</t>
  </si>
  <si>
    <t>Monitors relevant industry trends and their implications.</t>
  </si>
  <si>
    <t>Proves that business processes are in compliance with applicable laws and regulations.</t>
  </si>
  <si>
    <t>Coaches colleagues on process design and re-engineering.</t>
  </si>
  <si>
    <t>Leads in the development of BPI best practices within the organization.</t>
  </si>
  <si>
    <t>Explains the role of ethics in international business, citing examples of relevant laws.</t>
  </si>
  <si>
    <t>Consults on matching risks and risk management tools, processes and benchmarks.</t>
  </si>
  <si>
    <t>Defines multiple crisis levels and types of response required for each level.</t>
  </si>
  <si>
    <t>Presents opportunities and accompanying business cases to senior management.</t>
  </si>
  <si>
    <t>Shares information to gain common commitment and understanding in achieving objectives.</t>
  </si>
  <si>
    <t>Coaches colleagues on marketing services internally.</t>
  </si>
  <si>
    <t>Communicates strategic and business value of knowledge management within organization.</t>
  </si>
  <si>
    <t>Ensures adherence to organization's and industry's financial requirements and practices.</t>
  </si>
  <si>
    <t>Discusses alternative budgeting strategies versus business situations.</t>
  </si>
  <si>
    <t>Identifies opportunities for applying mathematics to business situations.</t>
  </si>
  <si>
    <t>Analyzes value and results from utilizing variation, probability, and correlation coefficients.</t>
  </si>
  <si>
    <t>Designs and enhances workflow and supporting applications for analyzing business performance.</t>
  </si>
  <si>
    <t>Summarizes and effectively communicates conclusions from complex models to a wide range of audiences.</t>
  </si>
  <si>
    <t>Plans and manages growth of web usage enterprise-wide.</t>
  </si>
  <si>
    <t>Ensures senior management awareness of enterprise-wide impact of major technology trends .</t>
  </si>
  <si>
    <t>Creates the implementation plan for planned software and platform changes.</t>
  </si>
  <si>
    <t>Administers and tracks multiple projects involving many activities and deliverables.</t>
  </si>
  <si>
    <t>Assesses and explains project risk factors from an EVM perspective.</t>
  </si>
  <si>
    <t>Creates and implements a strategy for supporting current and future business needs.</t>
  </si>
  <si>
    <t>Directs development of quality guidelines, policies, and procedures.</t>
  </si>
  <si>
    <t>Coaches others in techniques for conducting high-level, high-exposure meetings.</t>
  </si>
  <si>
    <t>Consults on process optimization approaches, tools, and techniques.</t>
  </si>
  <si>
    <t>Develops effective mechanisms for reviewing measurements and assessing progress.</t>
  </si>
  <si>
    <t>Develops or enhances operational practices intended to improve or maintain worker safety on the job.</t>
  </si>
  <si>
    <t>Speaks to knowledge management issues related to information capture.</t>
  </si>
  <si>
    <t>Conducts business strategic modeling/planning using BPM tools and technologies.</t>
  </si>
  <si>
    <t>Plays a leadership role in evaluating the efficiency of SOPs in business operations.</t>
  </si>
  <si>
    <t>Elaborates on prior experience with all major issues and considerations of international trade.</t>
  </si>
  <si>
    <t>Consults corporate product units on establishing necessary strategies for the adoption of applicable best practices.</t>
  </si>
  <si>
    <t>Provides customer focused vision, strategy and leadership that exceeds customer expectations.</t>
  </si>
  <si>
    <t>Champions innovative process changes that transform the business and provide competitive advantage.</t>
  </si>
  <si>
    <t>Seeks opportunities to help others learn as teacher, coach, and mentor.</t>
  </si>
  <si>
    <t>Coaches others in developing and maintaining cooperative and satisfying relationships.</t>
  </si>
  <si>
    <t>Promotes an environment that encourages patience and learning from failures.</t>
  </si>
  <si>
    <t>Adapts leadership style and management to situation at hand.</t>
  </si>
  <si>
    <t>Coaches others in the value and tactics of conflict management and use of diplomacy.</t>
  </si>
  <si>
    <t>Offers constructive ideas on high impact business opportunities.</t>
  </si>
  <si>
    <t>Predicts and explains long-term trends and implications for alternatives.</t>
  </si>
  <si>
    <t>Facilitates effective communication with senior technical and business associates.</t>
  </si>
  <si>
    <t>Ensures others understand the critical elements of effective and efficient written communications.</t>
  </si>
  <si>
    <t>Helps senior managers prepare for upcoming, senior-level interviews.</t>
  </si>
  <si>
    <t>Ensures important messages are clearly understood.</t>
  </si>
  <si>
    <t>Teaches techniques for evaluating audience comprehension.</t>
  </si>
  <si>
    <t>Coaches others in all aspects of preparing and giving a formal presentation.</t>
  </si>
  <si>
    <t>Seeks complementary capabilities to improve professional and business effectiveness.</t>
  </si>
  <si>
    <t>Educates others on coaching strategies, techniques, and best practices.</t>
  </si>
  <si>
    <t>Establishes formal mentoring program goals, schedules, training and evaluation processes.</t>
  </si>
  <si>
    <t>Serves as a role model as a listener.</t>
  </si>
  <si>
    <t>Shares experiences regarding optimal timing and circumstances for refraining from or making decisions.</t>
  </si>
  <si>
    <t>Advocates a win-win approach to negotiating.</t>
  </si>
  <si>
    <t>Raises awareness of impact of breach of confidentiality on corporate reputation and bottom line.</t>
  </si>
  <si>
    <t>Assists others in planning, conducting and evaluating a group facilitation process.</t>
  </si>
  <si>
    <t>Defines strategies and plans for influencing multiple decision makers.</t>
  </si>
  <si>
    <t>Evaluates individual and team effectiveness; recommends or makes improvements.</t>
  </si>
  <si>
    <t>Discusses the value and associated costs of formal walkthroughs.</t>
  </si>
  <si>
    <t>Works to create a climate that values drive and initiative.</t>
  </si>
  <si>
    <t>Monitors complex or unforeseen dependencies and responds accordingly.</t>
  </si>
  <si>
    <t>Coaches others in the value, issues, and methods of client partnering.</t>
  </si>
  <si>
    <t>Employs statistical and quantitative analysis, explanatory and predictive modeling techniques.</t>
  </si>
  <si>
    <t>Recognizes, harnesses and regulates emotions in one's self and others to effectively manage and achieve goals.</t>
  </si>
  <si>
    <t>Uses modeling and role-playing to help followers adapt to different leadership styles.</t>
  </si>
  <si>
    <t>Consults on storytelling for organizations' complex sales, marketing and change initiatives.</t>
  </si>
  <si>
    <t>Consistently applies the latest developments, practices and technologies to resolve complex technical challenges in one's general area of competence.</t>
  </si>
  <si>
    <t>Provides the highest level technology consulting and counsel to a wide variety of clients experiencing myriad technology challenges and diverse environments.</t>
  </si>
  <si>
    <t>Displays the critical characteristics of unrelenting candor, breadth of competence, and client empathy in all interactions.</t>
  </si>
  <si>
    <t>Develops advanced approaches and methodologies to deepen client and industry expertise to drive significant client success.</t>
  </si>
  <si>
    <t>Conceptualizes organizational structural changes to promote collaboration.</t>
  </si>
  <si>
    <t>Identifies and provides training for new values, skills, and behaviors required for the change.</t>
  </si>
  <si>
    <t>Promotes the use of meditation to clear extraneous thoughts.</t>
  </si>
  <si>
    <t>Facilitates an understanding of present VUCA factors for the purpose of setting boundaries and sharpening the capacity to look ahead, plan ahead, and move ahead.</t>
  </si>
  <si>
    <t>Designs programs to help staff use mindfulness to communicate clearly and react more appropriately to stressful situations.</t>
  </si>
  <si>
    <t>Coaches others regarding commitment and assumption of ownership.</t>
  </si>
  <si>
    <t>Champions the use of advanced technologies to improve the efficiency of English communication.</t>
  </si>
  <si>
    <t>Coaches others in leadership concepts and techniques, such as contingency &amp; transactional.</t>
  </si>
  <si>
    <t>Keeps team focused on executing the priorities on which success will depend.</t>
  </si>
  <si>
    <t>Champions information transparency to ensure fair access to intellectual capital.</t>
  </si>
  <si>
    <t>Facilitates cross-boundary communication to surface and resolve issues proactively.</t>
  </si>
  <si>
    <t>Interprets the business impact of changes and project data over time.</t>
  </si>
  <si>
    <t>Promotes organizational learning through programs such as knowledge management, training and development, and key experiences.</t>
  </si>
  <si>
    <t>Helps team members to develop practical networking skills.</t>
  </si>
  <si>
    <t>Establishes goals for the organization based on multiple business scenarios.</t>
  </si>
  <si>
    <t>Mediates ethical disputes and allegations of misconduct equitably and thoroughly.</t>
  </si>
  <si>
    <t>Supports new ideas and technologies that produce competitive advantage.</t>
  </si>
  <si>
    <t>Designs effective partnership programs and strategies that significantly increase the organization's capabilities.</t>
  </si>
  <si>
    <t>Predicts future developments that will enable more efficient organizational configurations.</t>
  </si>
  <si>
    <t>Documents plans with clear objectives, action steps, accountabilities, resource requirements and timelines.</t>
  </si>
  <si>
    <t>Predicts resource requirements for the organization by modeling key metrics and ratios under multiple scenarios.</t>
  </si>
  <si>
    <t>Establishes direction for risk analysis, public relations, and investor relations.</t>
  </si>
  <si>
    <t>Makes sound business decisions when faced with complex and contradictory alternatives.</t>
  </si>
  <si>
    <t>Distills systemic data to discern a few key capabilities or strengths to leverage for competitive advantage.</t>
  </si>
  <si>
    <t>Forecasts organizational talent needs and prospective imbalances in the supply and demand of skills.</t>
  </si>
  <si>
    <t>Predicts the human costs of change programs and establishes reasonable time-to-benefit targets.</t>
  </si>
  <si>
    <t>Differentiates the vision from that of any competitor.</t>
  </si>
  <si>
    <t>Identifies team talents and gaps through appropriate workforce assessments to plan for human resource needs.</t>
  </si>
  <si>
    <t>Predicts the impact of emerging technologies and practices on competitive potential.</t>
  </si>
  <si>
    <t>Approves requirements analyses based on sound business cases.</t>
  </si>
  <si>
    <t>Tests potential change opportunities and strategies with key stakeholders.</t>
  </si>
  <si>
    <t>Delegates responsibility for shaping plans through which decisions are executed.</t>
  </si>
  <si>
    <t>Promotes a customer-focused corporate culture.</t>
  </si>
  <si>
    <t>Establishes programs that result in continuous improvement.</t>
  </si>
  <si>
    <t>Designs operating parameters for teams consistent with organizational vision and culture.</t>
  </si>
  <si>
    <t>Generates blueprints for group operations based on key organizational strengths.</t>
  </si>
  <si>
    <t>Re-frames complex ideas and diverse data into simple pictures or statements.</t>
  </si>
  <si>
    <t>Communicates with tact and candor in complex situations.</t>
  </si>
  <si>
    <t>Relates well to people at all levels of the organization.</t>
  </si>
  <si>
    <t>Rewards those who enable others to pursue innovative ideas and to take calculated risks.</t>
  </si>
  <si>
    <t>Establishes critical processes and their controls.</t>
  </si>
  <si>
    <t>Ensures that goals of performance development programs are consistent with objectives for overall workforce effectiveness.</t>
  </si>
  <si>
    <t>Promotes quality as a corporate value and source of pride.</t>
  </si>
  <si>
    <t>Generates communications plans for various scenarios including crisis management.</t>
  </si>
  <si>
    <t>Leads discussions on considerations and implications of organizational actions.</t>
  </si>
  <si>
    <t>Develops guidelines for incentives and other rewards for goal attainment that reinforce critical standards and expectations.</t>
  </si>
  <si>
    <t>Defines, communicates and models organizational values as essential elements of employee commitment.</t>
  </si>
  <si>
    <t>Champions importance of building commitment and allocating resources to make change happen.</t>
  </si>
  <si>
    <t>Fosters a collaborative work spirit across the organization.</t>
  </si>
  <si>
    <t>Consults with senior management - internally and in client organizations - on service issues.</t>
  </si>
  <si>
    <t>Monitors global workforce mobility and expatriate planning for the organization.</t>
  </si>
  <si>
    <t>Monitors major projects for critical path and actual status versus planned.</t>
  </si>
  <si>
    <t>Develops program strategies and monitors all projects to ensure they are in line with each other.</t>
  </si>
  <si>
    <t>Contributes to training in effective communications and collaboration in a diverse workforce.</t>
  </si>
  <si>
    <t>Identifies key issues in integrating selection, development, recognition, and reward systems.</t>
  </si>
  <si>
    <t>Shares experiences with managing and integrating products and services from multiple vendors or suppliers.</t>
  </si>
  <si>
    <t>Builds a communication system to improve the efficiency of collaboration.</t>
  </si>
  <si>
    <t>Influences multiple players and decision makers from all relevant organizational areas.</t>
  </si>
  <si>
    <t>Champions staff development programs and initiatives in general.</t>
  </si>
  <si>
    <t>Develops and coordinates recruiting and staffing plans in line with corporate policies.</t>
  </si>
  <si>
    <t>Creates or enhances organizational outsourcing policies.</t>
  </si>
  <si>
    <t>Establishes a system to monitor effectiveness of delegating and its results.</t>
  </si>
  <si>
    <t>Establishes and maintains a commanding presence.</t>
  </si>
  <si>
    <t>Deals effectively with ambiguity and uncertainty; recovers from disappointments and setbacks.</t>
  </si>
  <si>
    <t>Develops performance expectations for team accomplishments to encourage members to collaborate.</t>
  </si>
  <si>
    <t>Designs training programs to increase employees' courage and willingness to make a bold move when facing setbacks.</t>
  </si>
  <si>
    <t>Mentors employees on how to embrace challenges and develop creative solutions.</t>
  </si>
  <si>
    <t>Creates a knowledge sharing environment to implement mutual development initiatives within the organization.</t>
  </si>
  <si>
    <t>Conducts business strategic modeling/planning using KPI tools and technologies.</t>
  </si>
  <si>
    <t>Leads evaluations of strategic and tactical directions of major operating units.</t>
  </si>
  <si>
    <t>Coaches others to consider all major operational functions and cross-functional issues.</t>
  </si>
  <si>
    <t>Predicts industry and regulatory trends and monitors key competitors' products and services.</t>
  </si>
  <si>
    <t>Coaches peers on how to satisfy customers.</t>
  </si>
  <si>
    <t>Promotes awareness within organization of relevant regulatory environment.</t>
  </si>
  <si>
    <t>Coaches others in establishing e-business functions with customers, partners, and suppliers.</t>
  </si>
  <si>
    <t>Leads in implementing policies governing the conduct of global business.</t>
  </si>
  <si>
    <t>Influences the manner in which business decisions are made in the organization.</t>
  </si>
  <si>
    <t>Champions the prompt, timely reporting of unwelcome financial news and risk.</t>
  </si>
  <si>
    <t>Consults on conversion and retirement of core systems.</t>
  </si>
  <si>
    <t>Monitors market changes and communicates implications to management.</t>
  </si>
  <si>
    <t>Describes how business strategies and tactics relate to stated vision and mission.</t>
  </si>
  <si>
    <t>Plays a lead role in setting strategy and best practices for business process implementation.</t>
  </si>
  <si>
    <t>Modifies BPI approaches; develops new approaches to achieve improvement.</t>
  </si>
  <si>
    <t>Updates and maintains organizational code of ethics and associated policies.</t>
  </si>
  <si>
    <t>Monitors industry and marketplace experience for developments and best practices re risk.</t>
  </si>
  <si>
    <t>Directs the internal and external communications needed to address and ameliorate a crisis.</t>
  </si>
  <si>
    <t>Builds business cases for enterprise-level, high-impact projects or high-cost expenditures.</t>
  </si>
  <si>
    <t>Compares and contrasts own organization's 'how to get things done' to others.</t>
  </si>
  <si>
    <t>Plans, markets, and promotes new and existing services internally.</t>
  </si>
  <si>
    <t>Provides expertise in implementing knowledge management systems and practices.</t>
  </si>
  <si>
    <t>Designs and implements customer and product profitability systems and practice.</t>
  </si>
  <si>
    <t>Champions importance of rigor in budget managing, reporting, and explaining.</t>
  </si>
  <si>
    <t>Validates data analysis performed by others and identifies errors in logic or formulas.</t>
  </si>
  <si>
    <t>Designs and completes significant statistical evaluations of data, metrics, trends.</t>
  </si>
  <si>
    <t>Promotes the value and results from utilizing predictive and advanced analytics for business decisions.</t>
  </si>
  <si>
    <t>Champions the use of predictive modeling; is an acknowledged subject-matter expert.</t>
  </si>
  <si>
    <t>Consults to others on web opportunities and challenges.</t>
  </si>
  <si>
    <t>Participates in architecting an enterprise-wide technology strategy.</t>
  </si>
  <si>
    <t>Monitors products and industry directions; assesses implications to organization.</t>
  </si>
  <si>
    <t>Champions a structured approach for progress monitoring and reporting.</t>
  </si>
  <si>
    <t>Debates the strengths and weaknesses of the EVM methodology from an organizational perspective.</t>
  </si>
  <si>
    <t>Directs the development, maintenance, and communication of own function's strategic plan.</t>
  </si>
  <si>
    <t>Works with organization's executives to establish appropriate approach to quality management.</t>
  </si>
  <si>
    <t>Instructs others in the value and tools of meeting management.</t>
  </si>
  <si>
    <t>Removes obstacles and barriers to process improvement.</t>
  </si>
  <si>
    <t>Monitors marketplace for quantitative and statistical measurement practices and tools.</t>
  </si>
  <si>
    <t>Establishes policies related to workplace violence and personal security of employees.</t>
  </si>
  <si>
    <t>Discusses pros and cons of major applications and documentation sources and methods.</t>
  </si>
  <si>
    <t>Demonstrates broad and deep knowledge of the application of BPM in the industry.</t>
  </si>
  <si>
    <t>Creates a system or a process to improve the efficiency of SOP implementation.</t>
  </si>
  <si>
    <t>Establishes the organization's international trade compliance policies and procedures.</t>
  </si>
  <si>
    <t>Designs an advanced research methodology for product development best practices.</t>
  </si>
  <si>
    <t>Develops 'best practices' to create, evaluate and enhance customer loyalty that are sought by others within and outside the organization.</t>
  </si>
  <si>
    <t>Guides process designs based on quantitative and qualitative value expectations and actual value realization.</t>
  </si>
  <si>
    <t>Leads in establishing a climate that views errors and failures as learning opportunities.</t>
  </si>
  <si>
    <t>Sets the tone for interacting with other business functions or units.</t>
  </si>
  <si>
    <t>Positions setbacks or failures as learning opportunities.</t>
  </si>
  <si>
    <t>Adjusts departmental priorities and resource allocations to support changing needs.</t>
  </si>
  <si>
    <t>Creates a climate where disagreement is regarded as healthy and resolvable.</t>
  </si>
  <si>
    <t>Develops others' abilities for consulting to multiple clients and multiple assignments.</t>
  </si>
  <si>
    <t>Monitors industry for best practices and new techniques in problem-solving.</t>
  </si>
  <si>
    <t>Interacts with a wide variety of technical and business audiences.</t>
  </si>
  <si>
    <t>Coaches others in techniques in writing for business and professional publication.</t>
  </si>
  <si>
    <t>Writes guidelines that ensure consistency, confidentiality, and policy compliance in interviews.</t>
  </si>
  <si>
    <t>Writes reports, articles, or books for distribution to the business or professional community.</t>
  </si>
  <si>
    <t>Fosters a multi-dimensional appreciation of concepts.</t>
  </si>
  <si>
    <t>Monitors industry for new presentation tools and techniques that are useful to organization.</t>
  </si>
  <si>
    <t>Coaches others in pursuing improvement plans for personal and professional limitations.</t>
  </si>
  <si>
    <t>Consults on diagnosing team performance and creating a game plan.</t>
  </si>
  <si>
    <t>Evaluates existing formal mentoring programs; proposes improvements where appropriate.</t>
  </si>
  <si>
    <t>Coaches others in active listening skills such as non-verbal cues, mirroring, and paraphrasing.</t>
  </si>
  <si>
    <t>Coaches others in decision-making models, processes, and practices.</t>
  </si>
  <si>
    <t>Explains appropriateness of using adversarial negotiating versus joint problem-solving techniques.</t>
  </si>
  <si>
    <t>Monitors industry and marketplace experience re managing confidentiality.</t>
  </si>
  <si>
    <t>Overcomes ambiguity, resistance and resignation.</t>
  </si>
  <si>
    <t>Coaches others on effective influencing strategies and tactics.</t>
  </si>
  <si>
    <t>Works with globally dispersed teams to mitigate cultural and geographical complexities of virtual organizations.</t>
  </si>
  <si>
    <t>Designs techniques for measuring the cost and impact of errors.</t>
  </si>
  <si>
    <t>Achieves highly challenging goals, consistently delivering results that exceed stakeholder expectations.</t>
  </si>
  <si>
    <t>Ensures business priorities take first place and adjusts work effort accordingly.</t>
  </si>
  <si>
    <t>Works directly with clients to discern business trends and their implications.</t>
  </si>
  <si>
    <t>Helps others discover the diverse features, parameters, or considerations to take into account.</t>
  </si>
  <si>
    <t>Plays a leadership role in promoting and establishing strategy, programs and policy for EI growth.</t>
  </si>
  <si>
    <t>Evaluates follower performance based on efficacy, advancement and emergence.</t>
  </si>
  <si>
    <t>Delivers memorable, insightful business scenarios via stories that successfully convey product or service value.</t>
  </si>
  <si>
    <t>Provides recognized technical leadership to an organization that includes vision, innovation, superior technical competence and the desire to excel.</t>
  </si>
  <si>
    <t>Fosters highly collaborative client relationships as evidenced by the frequency, openness and long-term nature of business interactions.</t>
  </si>
  <si>
    <t>Provides valuable advice regarding challenging problems both within and outside one's specific areas of expertise.</t>
  </si>
  <si>
    <t>Champions an atmosphere that focuses on long-term clients satisfaction and sustainable value creation.</t>
  </si>
  <si>
    <t>Designs recognition and reward systems that reward collaborative, rather than competitive, behavior.</t>
  </si>
  <si>
    <t>Develops strategies for overcoming resistance to change.</t>
  </si>
  <si>
    <t>Coaches others to flow in the zone thereby identifying and compartmentalizing anxieties, fears, hindrances.</t>
  </si>
  <si>
    <t>Leads the conceptualization of, and preparations for, alternative realities and challenges.</t>
  </si>
  <si>
    <t>Develops exercises that enable others to learn to pay attention, in the present moment, and without judgment.</t>
  </si>
  <si>
    <t>Gives honest, timely feedback, including difficult discussions about taking ownership for one's decisions, actions and results.</t>
  </si>
  <si>
    <t>Develops and implements English interpretation methods and processes in the organization.</t>
  </si>
  <si>
    <t>Uses modeling &amp; role-playing to improve the ability of leaders to manage own behaviors.</t>
  </si>
  <si>
    <t>Monitors personal and team activity against expectations.</t>
  </si>
  <si>
    <t>Promotes a healthy tension within groups that compels them to develop new insights.</t>
  </si>
  <si>
    <t>Leads the organization to develop and translate strategy into operational goals and priorities.</t>
  </si>
  <si>
    <t>Establishes a culture of continuous learning across organizational boundaries and levels.</t>
  </si>
  <si>
    <t>Nurtures communities of interest across disparate organizations.</t>
  </si>
  <si>
    <t>Constructs parameters for cascading goals and rewarding goal attainment.</t>
  </si>
  <si>
    <t>Sponsors ethical reviews to ensure that organizational practices are consistent with espoused values.</t>
  </si>
  <si>
    <t>Shares best practices and benchmarks of excellence.</t>
  </si>
  <si>
    <t>Generates revenue, investment capital, and/or intangible benefit as a result of personal connections.</t>
  </si>
  <si>
    <t>Develops scenarios for alternative organizational structures linked to competitive strategy.</t>
  </si>
  <si>
    <t>Synthesizes pertinent information to plan a course of action.</t>
  </si>
  <si>
    <t>Leads initiatives to identify developments likely to shape future resource requirements.</t>
  </si>
  <si>
    <t>Creates institutional ethical standards, policies, and work practices.</t>
  </si>
  <si>
    <t>Develops long-term strategic alliances and partnerships that increase the company's competitive advantage.</t>
  </si>
  <si>
    <t>Shapes organizational systems and leads continuous improvement programs.</t>
  </si>
  <si>
    <t>Promotes methods for growing internal talent more cost-effectively than hiring from outside.</t>
  </si>
  <si>
    <t>Negotiates successfully with multiple, large, diverse stakeholders.</t>
  </si>
  <si>
    <t>Motivates others to instill the vision in broad stakeholder groups.</t>
  </si>
  <si>
    <t>Plans for staffing needs in a manner that maximizes the availability and quality of the organization's human resources.</t>
  </si>
  <si>
    <t>Generates a competitive corporate culture in which people understand what they need to do to win.</t>
  </si>
  <si>
    <t>Negotiates changes to requirements as business conditions change.</t>
  </si>
  <si>
    <t>Champions change programs by keeping the focus on the desired end state while acknowledging the human impact.</t>
  </si>
  <si>
    <t>Monitors execution of decisions to ensure consistency with original intention.</t>
  </si>
  <si>
    <t>Establishes targets for customer portfolios.</t>
  </si>
  <si>
    <t>Modifies methods, programs, and targets based on research and feedback from multiple stakeholders.</t>
  </si>
  <si>
    <t>Recognizes outstanding team performance.</t>
  </si>
  <si>
    <t>Establishes means of ensuring that multiple groups follow comparable and compatible methods.</t>
  </si>
  <si>
    <t>Scrutinizes counterintuitive findings before implementing.</t>
  </si>
  <si>
    <t>Develops policies, strategies, processes and plans for communicating to diverse groups in an clear and professional manner.</t>
  </si>
  <si>
    <t>Sets guiding principles for corporate culture.</t>
  </si>
  <si>
    <t>Monitors and predicts industry trends and transforms business models accordingly.</t>
  </si>
  <si>
    <t>Addresses feedback on ways to improve employee health, safety, and satisfaction.</t>
  </si>
  <si>
    <t>Leads efforts to enhance organizational process capability.</t>
  </si>
  <si>
    <t>Champions coaching and mentoring programs that reinforce learning objectives and strengthen the talent pipeline.</t>
  </si>
  <si>
    <t>Leads the organization to incorporate concepts such as sustainability and fair trade into corporate policies on quality.</t>
  </si>
  <si>
    <t>Represents the organization faithfully and accurately with internal and external audiences.</t>
  </si>
  <si>
    <t>Contributes to the establishment of best practices for defining urgency levels and priorities.</t>
  </si>
  <si>
    <t>Leads organization to drive critical activities to completion.</t>
  </si>
  <si>
    <t>Promotes development programs affording employees a sense that their growth is valued.</t>
  </si>
  <si>
    <t>Leads in defining the organization's vision and mission.</t>
  </si>
  <si>
    <t>Creates an environment where cross-functional teams flourish.</t>
  </si>
  <si>
    <t>Develops and manages initiatives for creating an environment that values customer service.</t>
  </si>
  <si>
    <t>Monitors industrial trends and development of personnel management.</t>
  </si>
  <si>
    <t>Coaches others in open communication among project stakeholders.</t>
  </si>
  <si>
    <t>Establishes best practices for a program and promotes open communication among program stakeholders.</t>
  </si>
  <si>
    <t>Promotes collaborative climate that recognizes, celebrates, and rewards diversity.</t>
  </si>
  <si>
    <t>Coaches less experienced managers in the processes of performance management.</t>
  </si>
  <si>
    <t>Develops rationale and best practices for use of external vendor/supplier resources.</t>
  </si>
  <si>
    <t>Introduces advanced technologies and approaches into resource coordination.</t>
  </si>
  <si>
    <t>Detects and communicates changes in the business that may impact the existing matrix.</t>
  </si>
  <si>
    <t>Anticipates changing demands for competencies in synch with changing business need.</t>
  </si>
  <si>
    <t>Coordinates succession planning process for a department or a function.</t>
  </si>
  <si>
    <t>Establishes criteria used to evaluate potential outsourcing providers.</t>
  </si>
  <si>
    <t>Enables individuals and managers to take initiative and responsibility and make decisions.</t>
  </si>
  <si>
    <t>Arbitrates personnel problems without hesitation.</t>
  </si>
  <si>
    <t>Works to create a climate that values and rewards drive, initiative, and achievement of results.</t>
  </si>
  <si>
    <t>Mentors others on collaborative behaviors and motivates teams to invest in and commit to each other's success.</t>
  </si>
  <si>
    <t>Develops performance standards that facilitate employees to seek out challenging business opportunities for one's own organization.</t>
  </si>
  <si>
    <t>Creates an organizational climate where employee experience is highly-valued.</t>
  </si>
  <si>
    <t>Designs training programs on coaching and mentoring skills and techniques to help others develop.</t>
  </si>
  <si>
    <t>Plays a leading role in defining KPI architecture and management processes.</t>
  </si>
  <si>
    <t>Presents to others in actionable terms the business goals of the overall enterprise.</t>
  </si>
  <si>
    <t>Educates others in operational strategies and the support needed for them.</t>
  </si>
  <si>
    <t>Leads evaluations of the history, evolution, and future plans of product or service lines .</t>
  </si>
  <si>
    <t>Consults with management on modifying business processes to enhance service delivery.</t>
  </si>
  <si>
    <t>Coaches others to understand key markets, market dynamics, and relevant strategies.</t>
  </si>
  <si>
    <t>Analyzes legal environment and implications of copyright and trademark laws for e-business.</t>
  </si>
  <si>
    <t>Leads discussions on social, cultural, and political issues impacting specific global activities.</t>
  </si>
  <si>
    <t>Explains the organization's business model and competitive position in the marketplace.</t>
  </si>
  <si>
    <t>Advocates importance of cost containment and rigorous financial management across the organization.</t>
  </si>
  <si>
    <t>Offers both historical and predictive perspectives on core applications.</t>
  </si>
  <si>
    <t>Explains business directions of key competitors and industry leaders.</t>
  </si>
  <si>
    <t>Establishes policies that protect the rights and enable equitable treatment of shareholders.</t>
  </si>
  <si>
    <t>Updates management on industry trends and directions regarding business process design.</t>
  </si>
  <si>
    <t>Leads in defining organizational strategic goals, purposes and customers.</t>
  </si>
  <si>
    <t>Creates mechanisms that encourage attention to ethical issues in all business activities.</t>
  </si>
  <si>
    <t>Explores Internet and e-commerce considerations and their effect on current business risks.</t>
  </si>
  <si>
    <t>Mobilizes crisis teams in actual crisis; keeps executive management advised of status.</t>
  </si>
  <si>
    <t>Tracks business case plans vs. actuals at various stages during the project life cycle.</t>
  </si>
  <si>
    <t>Plays an active role in defining and reinforcing savvy organizational effectiveness practices.</t>
  </si>
  <si>
    <t>Sets policy for interfacing and collaborating with internal clients.</t>
  </si>
  <si>
    <t>Monitors industry trends in knowledge management for potential internal use.</t>
  </si>
  <si>
    <t>Reviews key financial and performance indicators used by the corporation.</t>
  </si>
  <si>
    <t>Monitors and ensures adherence to organization's financial practices and standards.</t>
  </si>
  <si>
    <t>Teaches others mathematical formulas for quantifying business activities.</t>
  </si>
  <si>
    <t>Helps others apply all major business statistics and draw associated business conclusions.</t>
  </si>
  <si>
    <t>Leads discussions on current and new practices, processes, and technologies used in business analytics.</t>
  </si>
  <si>
    <t>Discusses case studies of improper or erroneous predictions, associated causes and lessons learned.</t>
  </si>
  <si>
    <t>Plays a lead role in developing organizational practices for the web.</t>
  </si>
  <si>
    <t>Analyzes organization's transition and support strategies.</t>
  </si>
  <si>
    <t>Leads decision-making process to determine future office products, strategy, and implementation.</t>
  </si>
  <si>
    <t>Coaches others in identifying and communicating conflicts in schedules or dependencies.</t>
  </si>
  <si>
    <t>Consults on project reporting methods and presents recommendations to senior management.</t>
  </si>
  <si>
    <t>Reviews and consults on the final strategic plan in collaboration with the business units.</t>
  </si>
  <si>
    <t>Assesses industry and marketplace for quality management best practices and tools.</t>
  </si>
  <si>
    <t>Champions the value of meeting management as an efficiency and productivity tool.</t>
  </si>
  <si>
    <t>Creates mechanisms for regular process reviews and continuous process improvement.</t>
  </si>
  <si>
    <t>Creates a climate in which measurement of effectiveness is a standard practice.</t>
  </si>
  <si>
    <t>Demonstrates awareness of current OSHA and industry specific standards and guidelines.</t>
  </si>
  <si>
    <t>Plays a leadership role in establishing organization's standards, policies, and procedures.</t>
  </si>
  <si>
    <t>Monitors market leaders and associated BPM measures; assesses competitive bench strength.</t>
  </si>
  <si>
    <t>Predicts the growth of SOPs across a wide range of industries.</t>
  </si>
  <si>
    <t>Monitors industry trends and marketplace experience for international trade practices and operations.</t>
  </si>
  <si>
    <t>Creates and promotes mechanisms for effective sharing of best practices across various product development departments.</t>
  </si>
  <si>
    <t>Consults with senior executives regarding critical success factors and details to being a customer focused organization.</t>
  </si>
  <si>
    <t>Incorporates benefit value checks into planning and realization activities to monitor and assess the level of design support of the business case.</t>
  </si>
  <si>
    <t>Creates incentives and rewards for learning the right things at the right time.</t>
  </si>
  <si>
    <t>Creates initiatives that foster communication, directness and spirit of cooperation.</t>
  </si>
  <si>
    <t>Champions new initiatives within and beyond scope of position.</t>
  </si>
  <si>
    <t>Develops, implements, monitors, and fine-tunes transitional programs.</t>
  </si>
  <si>
    <t>Mediates adversary relations between highly charged individuals or groups.</t>
  </si>
  <si>
    <t>Monitors industry for developments in consulting best practices and consulting support tools.</t>
  </si>
  <si>
    <t>Successfully organizes problem solvers and stakeholders for high-impact problems.</t>
  </si>
  <si>
    <t>Analyzes, determines, and presents the right message, verifying it is received as intended.</t>
  </si>
  <si>
    <t>Authors or co-authors white papers on specialized and state-of-the art topics.</t>
  </si>
  <si>
    <t>Monitors the industry for new approaches to interviewing.</t>
  </si>
  <si>
    <t>Works to create a climate that values and rewards good oral and written communication.</t>
  </si>
  <si>
    <t>Incorporates analogies that resonate for a wide audience.</t>
  </si>
  <si>
    <t>Delivers formal presentations in a public or professional forum.</t>
  </si>
  <si>
    <t>Demonstrates an ability to cope with personal and professional challenges.</t>
  </si>
  <si>
    <t>Monitors marketplace for effective coaching strategies and techniques.</t>
  </si>
  <si>
    <t>Determines criteria by which success of mentoring program can be measured.</t>
  </si>
  <si>
    <t>Demonstrates accuracy in interpreting non-verbal language.</t>
  </si>
  <si>
    <t>Differentiates between content and context of a decision.</t>
  </si>
  <si>
    <t>Overcomes resistance to the negotiation process.</t>
  </si>
  <si>
    <t>Evaluates the effectiveness of various tools for managing risk of inappropriate disclosure.</t>
  </si>
  <si>
    <t>Influences the direction of a session while maintaining an unbiased position.</t>
  </si>
  <si>
    <t>Demonstrates ability to influence at all levels of the organization.</t>
  </si>
  <si>
    <t>Maintains own and team's high levels of enthusiasm and energy under difficult or adverse situation.</t>
  </si>
  <si>
    <t>Evaluates manual and electronic tools and techniques for enhancing accuracy.</t>
  </si>
  <si>
    <t>Plays an active role in communicating acceptable behavior for personal effectiveness.</t>
  </si>
  <si>
    <t>Helps colleagues integrate strategic goals and tactical priorities.</t>
  </si>
  <si>
    <t>Maintains status information on major developments in client or partner environment.</t>
  </si>
  <si>
    <t>Implements operating metrics and performance gauges such as the balanced scorecard.</t>
  </si>
  <si>
    <t>Discusses industry and marketplace EI trends and directions and cites relevant case studies.</t>
  </si>
  <si>
    <t>Creates a climate and culture in which good followership and thoughtful dissent are encouraged.</t>
  </si>
  <si>
    <t>Teaches effective business storytelling methods, techniques, examples and best practices.</t>
  </si>
  <si>
    <t>Develops organizational policies, best practices and management methods that are highly conducive to technical excellence.</t>
  </si>
  <si>
    <t>Promotes extensive network of technology contacts/resources to enhance the depth, breadth and value of technical advice in support of client challenges.</t>
  </si>
  <si>
    <t>Operates with an understanding that emotion (in addition to objectivity and logic) is a critical element of trust and demonstrates that understanding when providing client advice.</t>
  </si>
  <si>
    <t>Builds strong relationships with key people in the client company by connecting and communicating with them about their concerns and insights frequently.</t>
  </si>
  <si>
    <t>Eliminates organizational tools (such as organization charts, performance reviews, and traditional meetings) that discourage collaboration.</t>
  </si>
  <si>
    <t>Fosters an attitude of anticipation and graciousness toward change; welcomes change as an opportunity.</t>
  </si>
  <si>
    <t>Champions physical conditions that enhance focus: adequate sleep, food, hydration, movement, and exercise.</t>
  </si>
  <si>
    <t>Develops learning models for VUCA preparedness, anticipation, evolution, and intervention.</t>
  </si>
  <si>
    <t>Creates case studies of how mindfulness has helped individuals and organizations achieve goals.</t>
  </si>
  <si>
    <t>Helps define team and organizational practices that promote improved personal ownership.</t>
  </si>
  <si>
    <t>Predicts trends and directions of business communication in the English language according to new developments in technology.</t>
  </si>
  <si>
    <t>Evaluates leader performance based on efficacy, advancement and emergence.</t>
  </si>
  <si>
    <t>Handles performance issues and team barriers to success with assertiveness and determination.</t>
  </si>
  <si>
    <t>Mediates tensions that could result in destructive or dysfunctional behavior.</t>
  </si>
  <si>
    <t>Creates a positive team environment by celebrating successes and driving excellence.</t>
  </si>
  <si>
    <t>Validates results through key measures (e.g., customer impact, etc.).</t>
  </si>
  <si>
    <t>Promotes information transparency while safeguarding sensitive or proprietary information.</t>
  </si>
  <si>
    <t>Cultivates effective cross-boundary relationships focused on shared strategic interests.</t>
  </si>
  <si>
    <t>Generates reports to track goal alignment and key metrics over the planning horizon.</t>
  </si>
  <si>
    <t>Shapes corporate governance so as to reinforce independence, accountability, responsibility, and reasonableness in executive rewards.</t>
  </si>
  <si>
    <t>Sponsors innovation programs and change initiatives.</t>
  </si>
  <si>
    <t>Influences public opinion toward the business and the industry through public appearances and media relations.</t>
  </si>
  <si>
    <t>Establishes criteria for determining when to restructure, how, and to what extent.</t>
  </si>
  <si>
    <t>Manages links among multiple projects and anticipates the impact of the project's outcome on all concerned.</t>
  </si>
  <si>
    <t>Champions resource management policies that support strategy and stewardship.</t>
  </si>
  <si>
    <t>Generates an employee value proposition and a consistent employment brand.</t>
  </si>
  <si>
    <t>Equips the organization to become an effective long-term competitor.</t>
  </si>
  <si>
    <t>Initiates a continuous cycle of interventions based on findings from previous problem-solving analyses.</t>
  </si>
  <si>
    <t>Generates models for understanding the current and potential dynamics of the talent pipeline.</t>
  </si>
  <si>
    <t>Constructs multiple, contradictory or mutually exclusive scenarios to prepare for business decisions.</t>
  </si>
  <si>
    <t>Mentors promising talent that exhibits the capacity for visionary thinking.</t>
  </si>
  <si>
    <t>Establishes an environment that leverages the unique talents and perspectives of all individuals.</t>
  </si>
  <si>
    <t>Vetoes initiatives that weaken or neglect to leverage the organization's greatest strengths.</t>
  </si>
  <si>
    <t>Champions trials that involve new types of requirements that fit the strategy.</t>
  </si>
  <si>
    <t>Ensures that "external" factors (e.g., market, customer, business drivers) are considered in formulating change objectives.</t>
  </si>
  <si>
    <t>Empowers employees to develop sound judgment by minimizing the consequences of failure.</t>
  </si>
  <si>
    <t>Cultivates new customer categories.</t>
  </si>
  <si>
    <t>Predicts impacts of innovation on future productivity.</t>
  </si>
  <si>
    <t>Inspires teams to coalesce and commit to a shared purpose.</t>
  </si>
  <si>
    <t>Modifies operating principles based on market or competitive threats and opportunities.</t>
  </si>
  <si>
    <t>Presents defensible, well documented business cases.</t>
  </si>
  <si>
    <t>Creates an organizational environment where employees attach high importance to the value of mutual understanding.</t>
  </si>
  <si>
    <t>Inspires trust in self and team.</t>
  </si>
  <si>
    <t>Promotes organizational learning through knowledge management, training and development, and sharing key experiences.</t>
  </si>
  <si>
    <t>Champions diversity programs both in principle and in action.</t>
  </si>
  <si>
    <t>Develops enhancements to product and service offerings based on continuous improvement to process capabilities.</t>
  </si>
  <si>
    <t>Creates transitional developmental opportunities for high-potential individuals to hasten readiness for advancement.</t>
  </si>
  <si>
    <t>Shapes a culture of quality in which groups with disparate responsibilities share knowledge to improve outcomes.</t>
  </si>
  <si>
    <t>Addresses broad audiences and stakeholder groups.</t>
  </si>
  <si>
    <t>Designs and provides training programs on root causes analysis methods and techniques.</t>
  </si>
  <si>
    <t>Mediates questions regarding the appropriate parameters within which expected results can be achieved.</t>
  </si>
  <si>
    <t>Champions teamwork and delivery of superior products, services and service as keys to organizational success.</t>
  </si>
  <si>
    <t>Shapes the design and implementation of transition strategies and communications campaigns.</t>
  </si>
  <si>
    <t>Manages conflict and competition between teams and across organizational lines.</t>
  </si>
  <si>
    <t>Coaches others in identifying and implementing service improvement initiatives.</t>
  </si>
  <si>
    <t>Elaborates on organizational problems in personnel management practice and advises on more effective ways to manage personnel.</t>
  </si>
  <si>
    <t>Champions organization's project management methodology, tools, and techniques.</t>
  </si>
  <si>
    <t>Champions organization's program management methodology, tools, and techniques.</t>
  </si>
  <si>
    <t>Facilitates interactions between individuals and groups of many diverse backgrounds.</t>
  </si>
  <si>
    <t>Plays a leading role in designing individual and team reward and recognition systems.</t>
  </si>
  <si>
    <t>Evaluates vendor or supplier's plans and directions and potential impact on the organization.</t>
  </si>
  <si>
    <t>Establishes policies and processes to investigate, reward and document collaborative behavior.</t>
  </si>
  <si>
    <t>Encourages, monitors, and funds development plans that meet the strategic goals.</t>
  </si>
  <si>
    <t>Forecasts staff resourcing needs to coincide with corporate strategic goals.</t>
  </si>
  <si>
    <t>Consults with managers to evaluate the tradeoffs of outsourcing a given business function.</t>
  </si>
  <si>
    <t>Serves as a role model in delegation for the entire organization.</t>
  </si>
  <si>
    <t>Takes prompt, definitive, assertive action to proactively quench potential trouble.</t>
  </si>
  <si>
    <t>Coaches others in behaviors for personal effectiveness, results-orientation.</t>
  </si>
  <si>
    <t>Creates a climate for collaboration in the organization and minimizes barriers to collaboration.</t>
  </si>
  <si>
    <t>Develops methodologies to reframe current difficulties in a constructive light and help see change and obstacles as opportunities for challenge.</t>
  </si>
  <si>
    <t>Designs and adjusts performance improvement plans according to organizational strategy and goals.</t>
  </si>
  <si>
    <t>Guides and encourages staff to participate in external development activities; provides support as needed.</t>
  </si>
  <si>
    <t>Defines KPIs, and measurement of these, for the organization.</t>
  </si>
  <si>
    <t>Works to improve organization's position in the industry and marketplace.</t>
  </si>
  <si>
    <t>Monitors industry trends, key players, and major competitors; develops strategies accordingly.</t>
  </si>
  <si>
    <t>Mentors others on the architecture and integration of cross-functional products or services.</t>
  </si>
  <si>
    <t>Designs strategies to inspire peers to raise the bar of customer service delivery.</t>
  </si>
  <si>
    <t>Anticipates, capitalizes on and drives changes in the market.</t>
  </si>
  <si>
    <t>Creates processes for evaluating the costs and benefits of e-business versus traditional business.</t>
  </si>
  <si>
    <t>Predicts industry trends, directions, and experiences in the global arena.</t>
  </si>
  <si>
    <t>Utilizes economic, financial, and organizational data to build business cases for major initiatives.</t>
  </si>
  <si>
    <t>Consults with executives on needs and opportunities for improving financial management.</t>
  </si>
  <si>
    <t>Ensures that appropriate back-up, recovery, and contingency plans are in place for core applications.</t>
  </si>
  <si>
    <t>Comments on recent developments in industry's regulatory environment.</t>
  </si>
  <si>
    <t>Promotes organizational values that promote ethical and responsible decision making.</t>
  </si>
  <si>
    <t>Monitors methodology effectiveness in order to implement improvements.</t>
  </si>
  <si>
    <t>Investigates new ways to align business processes with organizational goals.</t>
  </si>
  <si>
    <t>Counsels senior management on the ethics implications of Sarbanes-Oxley.</t>
  </si>
  <si>
    <t>Leads discussions on geographical, technological, and social issues associated with risk management.</t>
  </si>
  <si>
    <t>Propagates lessons learned from observing and analyzing crises management in other organizations.</t>
  </si>
  <si>
    <t>Monitors marketplace for new tools or approaches to business case justification.</t>
  </si>
  <si>
    <t>Identifies key players and potential actions for high-impact, sensitive situations or issues.</t>
  </si>
  <si>
    <t>Leads the formulation of internal marketing strategy.</t>
  </si>
  <si>
    <t>Leads development of knowledge management architecture, policies, strategy, and best practices.</t>
  </si>
  <si>
    <t>Coaches others in the use of financial management practices and tools.</t>
  </si>
  <si>
    <t>Reviews and approves all major budget adjustments; negotiates and reconciles line item variances.</t>
  </si>
  <si>
    <t>Serves as expert in the application of quantitative methods and tools in business.</t>
  </si>
  <si>
    <t>Creates guidelines regarding when and what type of statistical analysis should be conducted.</t>
  </si>
  <si>
    <t>Mentors others to ensure performance reports meet the needs of the organization.</t>
  </si>
  <si>
    <t>Compares and contrasts various statistical concepts and their use in predicting different business situations.</t>
  </si>
  <si>
    <t>Monitors industry and competitor presence on the web.</t>
  </si>
  <si>
    <t>Champions awareness of criticality of IT to business, staying with IT trends as needs dictate.</t>
  </si>
  <si>
    <t>Analyzes the evolution and future of office-support applications and technologies.</t>
  </si>
  <si>
    <t>Leads the evaluation, selection, and implementation of project management software.</t>
  </si>
  <si>
    <t>Intervenes to impose control on over-budget, overdue or troubled projects.</t>
  </si>
  <si>
    <t>Develops long-term strategies to deliver services that keep pace with technology trends.</t>
  </si>
  <si>
    <t>Monitors organization and industry experience, and identifies improvement opportunities.</t>
  </si>
  <si>
    <t>Monitors effectiveness of regularly held meetings such as project review or weekly status.</t>
  </si>
  <si>
    <t>Plays a leading role in business process definition and supporting infrastructure.</t>
  </si>
  <si>
    <t>Consults to business executives on quantifying effectiveness of functions and activities.</t>
  </si>
  <si>
    <t>Hires and trains Health and Safety (H&amp;S) professionals; manages the internal H&amp;S function.</t>
  </si>
  <si>
    <t>Monitors industry trends and directions and discusses possible impact on internal policies.</t>
  </si>
  <si>
    <t>Consults on using BPM for forecasting and monitoring forecast accuracy.</t>
  </si>
  <si>
    <t>Provides insights into industry-specific SOPs.</t>
  </si>
  <si>
    <t>Champions the exploration of new opportunities and channels for international trade.</t>
  </si>
  <si>
    <t>Leads discussions on the relationship between best practices and performance improvement.</t>
  </si>
  <si>
    <t>Persuasively articulates the link between customer focus and enhanced business success to stakeholders.</t>
  </si>
  <si>
    <t>Integrates an operational/process KPI framework, business realization case, and associated performance targets.</t>
  </si>
  <si>
    <t>Contributes to the establishment of policies that support the value of continual learning.</t>
  </si>
  <si>
    <t>Intervenes with highly difficult people and situations.</t>
  </si>
  <si>
    <t>Monitors the industry for creative ideas and solutions that can be used internally.</t>
  </si>
  <si>
    <t>Promotes new trends and changing demands as opportunities for the organization.</t>
  </si>
  <si>
    <t>Evaluates alternative conflict resolution strategies in context of organization's culture.</t>
  </si>
  <si>
    <t>Ensures others understand the critical importance of clear, client-focused communication.</t>
  </si>
  <si>
    <t>Trains others in the process of eliciting alternatives and assessing their impact.</t>
  </si>
  <si>
    <t>Presents at public speaking engagements such as professional groups, conferences, and media.</t>
  </si>
  <si>
    <t>Creates procedures for the proper archival and disposal of confidential material.</t>
  </si>
  <si>
    <t>Coaches others on methods of improving their own communications.</t>
  </si>
  <si>
    <t>Improves colleagues' ability to explain information clearly.</t>
  </si>
  <si>
    <t>Defines and organizes the content and flow of a multi-media, multi-speaker presentation.</t>
  </si>
  <si>
    <t>Discusses marketplace experience with self-awareness tools, techniques and implications.</t>
  </si>
  <si>
    <t>Designs processes for identifying coaches and coaching opportunities.</t>
  </si>
  <si>
    <t>Elaborates on reasons why downsizing heightens the need for effective mentoring.</t>
  </si>
  <si>
    <t>Works to create a climate that fosters listening as a fundamental and important skill.</t>
  </si>
  <si>
    <t>Anticipates special issues and considerations for effective decision-making during a crisis.</t>
  </si>
  <si>
    <t>Negotiates complex matters involving multiple parties.</t>
  </si>
  <si>
    <t>Leads the architecting and enforcing of confidentiality policies and practices.</t>
  </si>
  <si>
    <t>Facilitates sessions that address complex or highly sensitive issues.</t>
  </si>
  <si>
    <t>Debates issues to bring the most critical points to the forefront for decision making.</t>
  </si>
  <si>
    <t>Influences the process of determining team strategy and policy.</t>
  </si>
  <si>
    <t>Coaches others in methods of identifying and correcting errors, oversights and omissions.</t>
  </si>
  <si>
    <t>Promotes a climate that encourages self-motivation, self-management and continued personal development.</t>
  </si>
  <si>
    <t>Coaches others in prioritizing a multitude of critical, diverse and complex issues simultaneously.</t>
  </si>
  <si>
    <t>Collaborates with clients in the pursuit of common business objectives.</t>
  </si>
  <si>
    <t>Champions the use of business intelligence applications for tactical and strategic decisions.</t>
  </si>
  <si>
    <t>Directly influences an organization's or industry's decisions and initiatives relative to advancing EI competence.</t>
  </si>
  <si>
    <t>Champions behaviors that move the organization to reach the leader's vision.</t>
  </si>
  <si>
    <t>Entertains numerous requests as a storytelling authority.</t>
  </si>
  <si>
    <t>Champions the use of new innovations and technologies that solve technical business problems.</t>
  </si>
  <si>
    <t>Contributes to publications as a 'thought leader', adding value, validation and credence to a client's technology direction, solutions and plans.</t>
  </si>
  <si>
    <t>Establishes best practices for addressing client needs with credible advice while retaining client loyalty.</t>
  </si>
  <si>
    <t>Creates performance measurements for employees that focus on client satisfaction and adding value to clients.</t>
  </si>
  <si>
    <t>Replaces performance reviews with results previews of collaborative work towards common goals.</t>
  </si>
  <si>
    <t>Conceptualizes methods for dealing with the emotions and mental attitude toward change; recommends techniques for dealing with associated anxiety.</t>
  </si>
  <si>
    <t>Applies neurofeedback to help people control and speed up their brain waves thereby strengthening concentration levels.</t>
  </si>
  <si>
    <t>Enables an organization to stretch its capacity to anticipate issues that shape conditions, understand consequences, appreciate the interdependence of variables, and perceive opportunities.</t>
  </si>
  <si>
    <t>Coaches management on using mindfulness to better handle workplace conflict, improve teamwork, and think more freely.</t>
  </si>
  <si>
    <t>Takes full responsibility for results, keeping stakeholders properly informed of status, issues and potential problems.</t>
  </si>
  <si>
    <t>Establishes evaluation indicators to assess English linguistic skills in the organization.</t>
  </si>
  <si>
    <t>Champions behaviors that inspire cohesiveness and move the organization to reach a vision.</t>
  </si>
  <si>
    <t>Advocates on behalf of the team within the company as a whole.</t>
  </si>
  <si>
    <t>Builds credibility and trust with diverse stakeholders that can be leveraged in future interventions.</t>
  </si>
  <si>
    <t>Develops strategies to improve commitment for business vision.</t>
  </si>
  <si>
    <t>Investigates beneath the surface of an issue to focus systematically on root causes.</t>
  </si>
  <si>
    <t>Implements methods for gaining organizational capability from advances in learning research.</t>
  </si>
  <si>
    <t>Champions technology-enabled collaboration across the enterprise.</t>
  </si>
  <si>
    <t>Predicts changes in the model based on internal and external inputs.</t>
  </si>
  <si>
    <t>Develops business continuity plans for significant breaches in public trust.</t>
  </si>
  <si>
    <t>Leverages the organization's combined resources to stimulate innovation and change.</t>
  </si>
  <si>
    <t>Extends invitations and introductions that strengthen the leadership pipeline.</t>
  </si>
  <si>
    <t>Negotiates transition plans for those affected adversely by restructuring.</t>
  </si>
  <si>
    <t>Optimizes time, tools, and resources to achieve desired results.</t>
  </si>
  <si>
    <t>Constructs alternative sourcing scenarios in concert with business continuity plans.</t>
  </si>
  <si>
    <t>Promotes sustainable and ethical business practices.</t>
  </si>
  <si>
    <t>Prepares for business decisions with thorough briefings and consultations.</t>
  </si>
  <si>
    <t>Promotes holistic or integrative thinking throughout the organization so as to strengthen collaboration.</t>
  </si>
  <si>
    <t>Champions the implementation of appropriate technology and programs to support the talent management strategy.</t>
  </si>
  <si>
    <t>Leads others to maintain composure under pressure.</t>
  </si>
  <si>
    <t>Establishes a school of thought or a community of practice for visionary thinking.</t>
  </si>
  <si>
    <t>Champions strategies such as alternative job designs to attract new or more diverse talent pools.</t>
  </si>
  <si>
    <t>Establishes continuity in the competitive approaches of different organizational units.</t>
  </si>
  <si>
    <t>Sponsors initiatives to introduce new capabilities that optimize or reduce overall requirements.</t>
  </si>
  <si>
    <t>Aligns change initiatives with the best of present organizational values, strategic intent, and practices.</t>
  </si>
  <si>
    <t>Assumes the blame for unsuccessful decisions.</t>
  </si>
  <si>
    <t>Optimizes market share by delivering superior customer value.</t>
  </si>
  <si>
    <t>Monitors the operating results of several units to ensure targets are met.</t>
  </si>
  <si>
    <t>Models excellent behaviors for both team leadership and individual participation.</t>
  </si>
  <si>
    <t>Synthesizes performance expectations of human and physical assets to test reasonableness.</t>
  </si>
  <si>
    <t>Negotiates from rational positions.</t>
  </si>
  <si>
    <t>Leads discussions on the future vision of the organization to inspire others to embrace new situations, opportunities and challenges.</t>
  </si>
  <si>
    <t>Motivates others to work toward a common purpose.</t>
  </si>
  <si>
    <t>Creates a climate that views ambiguity and uncertainty as innovative opportunities across the organization.</t>
  </si>
  <si>
    <t>Promotes initiatives that result in the organization becoming a preferred employer.</t>
  </si>
  <si>
    <t>Sets a corporate practice of continuous improvement that supports competitive advantages.</t>
  </si>
  <si>
    <t>Establishes clear career paths to improve retention of promising talent.</t>
  </si>
  <si>
    <t>Recognizes outstanding achievement in quality standards.</t>
  </si>
  <si>
    <t>Enhances brand awareness by keeping messages focused and consistent with the business strategy</t>
  </si>
  <si>
    <t>Champions the use of change management theories and processes across organizations.</t>
  </si>
  <si>
    <t>Promotes organizational achievements with corporate governance, investors, and other external constituencies.</t>
  </si>
  <si>
    <t>Continually clarifies, communicates and provides on-going support to the organization's mission.</t>
  </si>
  <si>
    <t>Directs the process of defining desired organizational traits, functions, and services.</t>
  </si>
  <si>
    <t>Serves as a leader in organization-wide initiatives that require cross-functional teams.</t>
  </si>
  <si>
    <t>Defines processes and practices for managing client expectations and service delivery.</t>
  </si>
  <si>
    <t>Integrates recruitment, development, retention, and reward systems to shape an organization's personnel management system.</t>
  </si>
  <si>
    <t>Consults on project planning and management of high-risk, high-impact projects.</t>
  </si>
  <si>
    <t>Consults on program planning and management of high-risk, high-impact projects within the program.</t>
  </si>
  <si>
    <t>Maximizes the contribution of people with diverse backgrounds, viewpoints, and styles.</t>
  </si>
  <si>
    <t>Champions a climate that supports and rewards excellent group and individual performance.</t>
  </si>
  <si>
    <t>Consults on service provider problems and corrects or terminates as appropriate.</t>
  </si>
  <si>
    <t>Predicts future developments in and applications of internal resource collaboration.</t>
  </si>
  <si>
    <t>Monitors effectiveness and efficiency of a matrixed team or organization.</t>
  </si>
  <si>
    <t>Ensures development of critical competencies, particularly in strategic areas.</t>
  </si>
  <si>
    <t>Interviews senior-level candidates for potential use in future.</t>
  </si>
  <si>
    <t>Plays a leadership role in the strategic sourcing of functions, services, and resources.</t>
  </si>
  <si>
    <t>Seeks special recognition and reward for particularly successful delegation.</t>
  </si>
  <si>
    <t>Coaches lower level managers and supervisors in effective personnel interaction techniques.</t>
  </si>
  <si>
    <t>Teaches others the importance of networking, using the informal organization for results.</t>
  </si>
  <si>
    <t>Designs advanced tools and methodologies for teams to better perform collaborative tasks.</t>
  </si>
  <si>
    <t>Advocates an enterprise-wide atmosphere to increase morale and maintain persistence in achieving goals.</t>
  </si>
  <si>
    <t>Consults others on how to motivate people by leveraging their interest and capabilities across organizational boundaries.</t>
  </si>
  <si>
    <t>Provides solutions to developing own and others' capabilities, creates teachable moments, and shares expertise both inside and outside the organization.</t>
  </si>
  <si>
    <t>Consults on using KPI for forecasting and monitoring forecast accuracy.</t>
  </si>
  <si>
    <t>Provides detailed information on organization's experiences, history, and industry reputation to stakeholders.</t>
  </si>
  <si>
    <t>Leads discussions on the evolution and impact of technology, present and future.</t>
  </si>
  <si>
    <t>Designs organization's current or planned structure based on target markets and strategies.</t>
  </si>
  <si>
    <t>Monitors industry for trends in enhancing customer service, with special attention to CRM.</t>
  </si>
  <si>
    <t>Creates a plan for markets that organization does not yet serve; leads analysis of possibilities.</t>
  </si>
  <si>
    <t>Consults on key considerations for pricing and servicing e-business applications.</t>
  </si>
  <si>
    <t>Designs strategies based on the historical and future perspective of global marketplace.</t>
  </si>
  <si>
    <t>Analyzes business performance or trends of any organization: competitors, customers, or partners.</t>
  </si>
  <si>
    <t>Monitors financial world for best practices and emerging ideas related to financial management.</t>
  </si>
  <si>
    <t>Monitors industry for new approaches to applications development and implementation.</t>
  </si>
  <si>
    <t>Describes the history and evolution of the industry and specific segments thereof.</t>
  </si>
  <si>
    <t>Participates in the National Association of Corporate Directors or similar organizations.</t>
  </si>
  <si>
    <t>Leads the design and implementation of business process methods and tools.</t>
  </si>
  <si>
    <t>Coaches others on how to radically change the performance of organizations.</t>
  </si>
  <si>
    <t>Leads discussions on historical and future perspective of domestic and global business ethics.</t>
  </si>
  <si>
    <t>Elaborates on specific high risk threats and potential impact on the organization.</t>
  </si>
  <si>
    <t>Negotiates contracts with stand-by or back-up production facilities.</t>
  </si>
  <si>
    <t>Contributes expertise to establishing policies and procedures for justification of expenditures.</t>
  </si>
  <si>
    <t>Coaches others in history and future of the organizational culture and being effective within it.</t>
  </si>
  <si>
    <t>Teaches marketplace strategies and experiences with internal service organizations.</t>
  </si>
  <si>
    <t>Provides historical and future perspectives on knowledge management applications.</t>
  </si>
  <si>
    <t>Monitors marketplace for developments in tools or approaches to financial management.</t>
  </si>
  <si>
    <t>Introduces technologies, policies, and programs for more effective budget management.</t>
  </si>
  <si>
    <t>Demonstrates the value of advanced math (such as linear programming or calculus) in business.</t>
  </si>
  <si>
    <t>Proactively supports use of statistical processes; is an acknowledged subject-matter expert.</t>
  </si>
  <si>
    <t>Predicts industry trends and marketplace developments relevant to business analytics.</t>
  </si>
  <si>
    <t>Monitors industry trends and marketplace developments relevant to predictive analytics.</t>
  </si>
  <si>
    <t>Educates others on the history and evolution of the web and associated business issues.</t>
  </si>
  <si>
    <t>Provides perspective on the evolution and impact of major technologies.</t>
  </si>
  <si>
    <t>Participates in predicting and addressing future organizational office support needs.</t>
  </si>
  <si>
    <t>Monitors industry for best practices in project administration, especially new software tools.</t>
  </si>
  <si>
    <t>Champions organizational EVM methodology, tools and techniques.</t>
  </si>
  <si>
    <t>Monitors industry for innovations in planning processes.</t>
  </si>
  <si>
    <t>Raises awareness of the impact of quality management on the bottom line.</t>
  </si>
  <si>
    <t>Monitors marketplace for new tools and techniques (e.g., virtual meetings, web-based meetings.)</t>
  </si>
  <si>
    <t>Monitors marketplace for process ideas, new tools, and best practices.</t>
  </si>
  <si>
    <t>Coaches others on the theory and practice of micro and macro metrics.</t>
  </si>
  <si>
    <t>Develops or updates as necessary the fire safety and emergency management plans.</t>
  </si>
  <si>
    <t>Exerts influence and directly impacts organization initiatives for documentation management.</t>
  </si>
  <si>
    <t>Assesses costs, risks and benefits of BPM forecasting and planning initiatives and activities.</t>
  </si>
  <si>
    <t>Monitors industry for SOP trends; makes recommendations to the organization accordingly.</t>
  </si>
  <si>
    <t>Develops a theoretical perspective of international trade.</t>
  </si>
  <si>
    <t>Leads the research process and recommends the use of practices from outside the company or industry.</t>
  </si>
  <si>
    <t>Teaches others to foster customer relationships based on mutual understanding, respect, trust and 'business partnering'.</t>
  </si>
  <si>
    <t>Monitors, manages and continually improves value realization using an integrated KPI framework.</t>
  </si>
  <si>
    <t>Publishes or speaks about learning: its dimensions, challenges, and opportunities.</t>
  </si>
  <si>
    <t>Arbitrates difficult situations with high stakes.</t>
  </si>
  <si>
    <t>Directs creativity toward effective implementation of business solutions.</t>
  </si>
  <si>
    <t>Coaches others to view failure is an opportunity to learn for the future.</t>
  </si>
  <si>
    <t>Transforms stressful disagreements and hostile situations into win-win resolutions.</t>
  </si>
  <si>
    <t>Consults to senior business executives on own functional specialty.</t>
  </si>
  <si>
    <t>Orchestrates the resolution of high-impact and cross-functional problems.</t>
  </si>
  <si>
    <t>Monitors developments in writing, e.g., web sites, blogs, etc., for potential use by organization.</t>
  </si>
  <si>
    <t>Elaborates on the pros and cons of telephone interviews and other non-traditional interviews.</t>
  </si>
  <si>
    <t>Monitors developments in communications tools for potential use by organization.</t>
  </si>
  <si>
    <t>Contributes concept simplifications to print, web and other media.</t>
  </si>
  <si>
    <t>Frequently serves as keynote speaker at major internal or external conferences.</t>
  </si>
  <si>
    <t>Monitors industry for new tools and approaches to self-knowledge for use inside organization.</t>
  </si>
  <si>
    <t>Contributes to plans and policies regarding nurturing high-potential talent for retention and growth.</t>
  </si>
  <si>
    <t>Monitors industry for fresh ideas regarding mentoring programs.</t>
  </si>
  <si>
    <t>Monitors marketplace for new approaches or programs regarding listening skills.</t>
  </si>
  <si>
    <t>Monitors developments in critical-thinking and decision-making models for potential use by organization.</t>
  </si>
  <si>
    <t>Leads complex, high-impact or volatile negotiations involving high business risks.</t>
  </si>
  <si>
    <t>Consults to senior management on confidential matters and on confidentiality itself.</t>
  </si>
  <si>
    <t>Demonstrates expertise in guiding diverse and conflicting factions towards working cooperatively.</t>
  </si>
  <si>
    <t>Influences high-impact, high-risk and highly complex situations.</t>
  </si>
  <si>
    <t>Champions the value of teams in accomplishing organizational goals.</t>
  </si>
  <si>
    <t>Monitors the industry for new tools and techniques in assuring accuracy.</t>
  </si>
  <si>
    <t>Mentors and encourages others to use setbacks or failures as learning opportunities.</t>
  </si>
  <si>
    <t>Serves as an expert on tools and techniques for managing organizational-level priorities.</t>
  </si>
  <si>
    <t>Fosters a climate conducive to establishing positive working relationships with outsiders.</t>
  </si>
  <si>
    <t>Monitors industry trends and directions and discusses possible impact on internal strategies.</t>
  </si>
  <si>
    <t>Mentors others to raise their EI competence and improve job performance.</t>
  </si>
  <si>
    <t>Consults on various approaches for voicing dissent effectively.</t>
  </si>
  <si>
    <t>Publishes highly regarded materials regarding all aspects of the storytelling competency.</t>
  </si>
  <si>
    <t>Fosters an environment that encourages, supports and rewards technical excellence.</t>
  </si>
  <si>
    <t>Builds strong business relationships and actively collaborates with clients to address all key issues within the technology domain.</t>
  </si>
  <si>
    <t>Demonstrates a high degree of integrity and competence in working collaboratively with clients to address issues, strategies and resolutions across most industry business areas.</t>
  </si>
  <si>
    <t>Designs training programs on client focus skills and how to respond to clients' immediate problems and concerns.</t>
  </si>
  <si>
    <t>Ensures that collaboration is not overused and does not result in too much time being spent on trivial matters, the diffusion of responsibility, and other counter-productive behaviors.</t>
  </si>
  <si>
    <t>Sets goals associated with change acceptance; acknowledges successful acceptance.</t>
  </si>
  <si>
    <t>Experiments with music recommended for concentration such as Music for Airports by Brian Eno, Mozart Piano Concertos, and Schubert Symphonies.</t>
  </si>
  <si>
    <t>Implements techniques for measuring and predicting performance ability in VUCA environments.</t>
  </si>
  <si>
    <t>Kicks off meetings with a few minutes of mindfulness leading to improved focus, clearer communication, and improved decision-making.</t>
  </si>
  <si>
    <t>Sought as an expert who promotes the motivational elements of ownership.</t>
  </si>
  <si>
    <t>Researches and evaluates diverse English language learning resources and implements those which are most effective for specific situations.</t>
  </si>
  <si>
    <t>Monitors industry for leadership programs; implements programs within organization.</t>
  </si>
  <si>
    <t>Takes actions to ensure the success of the group, unit and company.</t>
  </si>
  <si>
    <t>Leads the organization to leverage diversity to its competitive advantage.</t>
  </si>
  <si>
    <t>Integrates core values into the way work is done and how relationships are conducted.</t>
  </si>
  <si>
    <t>Examines the full range of options when considering new ideas or data.</t>
  </si>
  <si>
    <t>Incorporates feedback from trusted thought leaders into performance improvement plans for the organization.</t>
  </si>
  <si>
    <t>Leads efforts to help work groups become more nimble, virtual, and reconfigurable.</t>
  </si>
  <si>
    <t>Champions best practices for aligning goals with organizational strategy.</t>
  </si>
  <si>
    <t>Leads transparently and approachably.</t>
  </si>
  <si>
    <t>Leads a continuous cycle of innovation that incorporates feedback to improve future initiatives.</t>
  </si>
  <si>
    <t>Champions heterogeneous networks that broaden access to power and opportunity for former outsiders.</t>
  </si>
  <si>
    <t>Shapes evolutions in the way work is done.</t>
  </si>
  <si>
    <t>Tracks successes in order to establish processes viewed as effective for the entire enterprise.</t>
  </si>
  <si>
    <t>Promotes knowledge transfer of best practices in resource management and a culture of resource-consciousness.</t>
  </si>
  <si>
    <t>Predicts the potential positive and negative impacts on the business and community of different scenarios for company actions and practices.</t>
  </si>
  <si>
    <t>Helps navigate the organization in a dynamic competitive landscape.</t>
  </si>
  <si>
    <t>Contributes to communities of practice concerned with systems thinking.</t>
  </si>
  <si>
    <t>Creates defensible leadership development and succession plans and proactive diversity plans.</t>
  </si>
  <si>
    <t>Defuses "herd mentality" and other threats in times of stress.</t>
  </si>
  <si>
    <t>Invites constructive dissent.</t>
  </si>
  <si>
    <t>Predicts changes in the workforce or the employee value proposition when revising strategies so as to gain competitive advantage.</t>
  </si>
  <si>
    <t>Outmaneuvers competitors by preparing potential responses that further increase organizational capability.</t>
  </si>
  <si>
    <t>Contributes to best practices in sustainability.</t>
  </si>
  <si>
    <t>Delegates authority for key decisions to team members.</t>
  </si>
  <si>
    <t>Shares the credit for successful decisions.</t>
  </si>
  <si>
    <t>Reshapes markets by anticipating future customer needs.</t>
  </si>
  <si>
    <t>Addresses internal and external threats to productivity (e.g., shortages, labor disruptions, natural disasters).</t>
  </si>
  <si>
    <t>Defines approaches to conflict management that balance individual and team perspectives.</t>
  </si>
  <si>
    <t>Designs feedback systems to incorporate lessons learned from continuous improvement programs.</t>
  </si>
  <si>
    <t>Advocates on behalf of unpopular initiatives that have merit.</t>
  </si>
  <si>
    <t>Synthesizes complex and conflicting information into a clear and influential value proposition.</t>
  </si>
  <si>
    <t>Leads using a consistent, recognizable, and fully developed style.</t>
  </si>
  <si>
    <t>Establishes policies and best practices that support the value of and facilitate continuous transformation across the organization.</t>
  </si>
  <si>
    <t>Shows compassion and respect toward employees during difficult times.</t>
  </si>
  <si>
    <t>Mentors individuals who show promise in the area of process control and improvement.</t>
  </si>
  <si>
    <t>Promotes a safe environment for learning including tolerance for mistakes.</t>
  </si>
  <si>
    <t>Contributes to best practices in quality.</t>
  </si>
  <si>
    <t>Leads through principled and consistent communications even when addressing difficult subjects.</t>
  </si>
  <si>
    <t>Generalizes working mechanisms of large systems; designs strategies to improve internal efficiency.</t>
  </si>
  <si>
    <t>Champions initiatives to incorporate lessons learned from evaluating results against requirements into future process cycles.</t>
  </si>
  <si>
    <t>Develops, maintains and manages practices committed to 'people-first' values and organizational fairness.</t>
  </si>
  <si>
    <t>Monitors industry for noteworthy changes and for examples of good change management.</t>
  </si>
  <si>
    <t>Monitors industry for fresh approaches to team management.</t>
  </si>
  <si>
    <t>Raises awareness of the relationship between customer satisfaction and business results.</t>
  </si>
  <si>
    <t>Invents new approaches for managing and leading people in a more effective way.</t>
  </si>
  <si>
    <t>Monitors industry for fresh approaches and tools for project management.</t>
  </si>
  <si>
    <t>Predicts industry trends and developments for program management.</t>
  </si>
  <si>
    <t>Analyzes how effective management of a diverse workforce impacts business profitability.</t>
  </si>
  <si>
    <t>Monitors industry for new approaches or ideas re performance management.</t>
  </si>
  <si>
    <t>Provides comprehensive knowledge of industry practices with using external or third parties.</t>
  </si>
  <si>
    <t>Leads in the establishment of best practices for effective resource coordination.</t>
  </si>
  <si>
    <t>Conceptualizes, designs, and persuades others of needed matrix changes.</t>
  </si>
  <si>
    <t>Monitors industry for fresh ideas and methods concerning staff development.</t>
  </si>
  <si>
    <t>Monitors industry for new developments in area of staffing.</t>
  </si>
  <si>
    <t>Plans organizational transformations related to migrating business functions to external providers.</t>
  </si>
  <si>
    <t>Coaches others in the theoretical framework and cites case studies for effective delegation.</t>
  </si>
  <si>
    <t>Takes a stand, maintains integrity and defends position in the face of significant opposition.</t>
  </si>
  <si>
    <t>Leads the way in viewing setbacks or failures as learning opportunities.</t>
  </si>
  <si>
    <t>Establishes best practices for employees to collaborate with people from different cultures and have different perspectives.</t>
  </si>
  <si>
    <t>Establishes best practices to handle mistakes, failures and obstacles across the organization and to improve teams' problem solving skills and effectiveness.</t>
  </si>
  <si>
    <t>Predicts marketplace trends ahead of others; promotes how helping employees succeed gives the organization a competitive advantage.</t>
  </si>
  <si>
    <t>Establishes best practices for using feedback to improve organizational capabilities.</t>
  </si>
  <si>
    <t>Assesses costs, risks, and benefits of KPI planning initiatives and activities.</t>
  </si>
  <si>
    <t>Competency Type</t>
  </si>
  <si>
    <t>Business Competencies</t>
  </si>
  <si>
    <t>Individual Competencies</t>
  </si>
  <si>
    <t>Leadership Competencies</t>
  </si>
  <si>
    <t>Management Competencies</t>
  </si>
  <si>
    <t>LR Count</t>
  </si>
  <si>
    <t>9</t>
  </si>
  <si>
    <t>12</t>
  </si>
  <si>
    <t>10</t>
  </si>
  <si>
    <t>13</t>
  </si>
  <si>
    <t>8</t>
  </si>
  <si>
    <t>14</t>
  </si>
  <si>
    <t>15</t>
  </si>
  <si>
    <t>6</t>
  </si>
  <si>
    <t>5</t>
  </si>
  <si>
    <t>11</t>
  </si>
  <si>
    <t>7</t>
  </si>
  <si>
    <t>LR1</t>
  </si>
  <si>
    <t>BK-0481: Future of Work, The</t>
  </si>
  <si>
    <t>BK-SCH0540: Understanding Organizational Change</t>
  </si>
  <si>
    <t>BK-00713: A Guide to Energy Service Companies</t>
  </si>
  <si>
    <t>ACT-094: Ask Client, 'How am I doing?'</t>
  </si>
  <si>
    <t>BK-1179: Business Market Management</t>
  </si>
  <si>
    <t>BK-0869: Connected Corporation</t>
  </si>
  <si>
    <t>BK-0795: Community Counseling</t>
  </si>
  <si>
    <t>ACT-069: Attend Business Meeting</t>
  </si>
  <si>
    <t>ACT-063: Discuss Budgeting Practices</t>
  </si>
  <si>
    <t>BK-0103: Introduction to Information Systems</t>
  </si>
  <si>
    <t>ACT-001: Attend Internal Presentations, Briefings</t>
  </si>
  <si>
    <t>BK-4072: Corporate Governance</t>
  </si>
  <si>
    <t>ACT-004: 10-Minute Staff Updates</t>
  </si>
  <si>
    <t>ACT-046: Discuss a Business Re-Engineering Project</t>
  </si>
  <si>
    <t>BK-1142: The Essentials of Business Etiquette</t>
  </si>
  <si>
    <t>BK-1178: Business Resumption Planning</t>
  </si>
  <si>
    <t>BK-4355: Risk Issues and Crisis Management</t>
  </si>
  <si>
    <t>BK-00146: Strategic Management: Competitiveness and Globalization, Concepts and Cases</t>
  </si>
  <si>
    <t>BK-01009: HBR Guide to Office Politics</t>
  </si>
  <si>
    <t>BK-01433: Aligning Strategy and Sales</t>
  </si>
  <si>
    <t>BK-1176: Knowledge Management in Organizations</t>
  </si>
  <si>
    <t>BK-0862: Wiley GAAP 2010</t>
  </si>
  <si>
    <t>ACT-035: Review, Discuss Unit/Team Budgets</t>
  </si>
  <si>
    <t>ACT-149: Community Colleges</t>
  </si>
  <si>
    <t>ACT-065: Analyze a Business Decision Situation</t>
  </si>
  <si>
    <t>BK-0562: Intelligent Web, The</t>
  </si>
  <si>
    <t>ACT-119: On-the-Job Training</t>
  </si>
  <si>
    <t>ACT-019: Participate in Project Review Meetings</t>
  </si>
  <si>
    <t>BK-0197: Systems Programming</t>
  </si>
  <si>
    <t>ACT-061: Identify Quality/Productivity Measurements</t>
  </si>
  <si>
    <t>ACT-002: Lunch with an Associate</t>
  </si>
  <si>
    <t>ACT-017: Speak with Industry Professionals</t>
  </si>
  <si>
    <t>ACT-082: Review Current Performance Measurements</t>
  </si>
  <si>
    <t>BK-00158: Establishing a System of Policies and Procedures</t>
  </si>
  <si>
    <t>ACT-SCH0591: Increase profitability</t>
  </si>
  <si>
    <t>ACT-SCH0602: Develop best practices</t>
  </si>
  <si>
    <t>ACT-SCH0702: Collaborate with customers</t>
  </si>
  <si>
    <t>ACT-118: Discuss Value-Added Services</t>
  </si>
  <si>
    <t>ACT-121: Participate in a Book Club</t>
  </si>
  <si>
    <t>ACT-014: Observe Others</t>
  </si>
  <si>
    <t>ACT-006: Participate in Brainstorming Sessions</t>
  </si>
  <si>
    <t>ACT-007: Participate in a Working Group</t>
  </si>
  <si>
    <t>ACT-010: Practice Effective Listening Techniques</t>
  </si>
  <si>
    <t>ACT-011: Request Review of Your Written Material</t>
  </si>
  <si>
    <t>ACT-036: Use an Interview Checklist</t>
  </si>
  <si>
    <t>ACT-033: Dry Run/Rehearsal/Practice</t>
  </si>
  <si>
    <t>ACT-013: Offer to Assist with a Presentation</t>
  </si>
  <si>
    <t>ACT-015: Solicit Feedback</t>
  </si>
  <si>
    <t>ACT-012: Offer Feedback</t>
  </si>
  <si>
    <t>ACT-060: Volunteer to Guide/Mentor Others</t>
  </si>
  <si>
    <t>ACT-066: Review Past Business Decision Situations</t>
  </si>
  <si>
    <t>ACT-016: Negotiate Something with Your Manager</t>
  </si>
  <si>
    <t>ACT-042: Facilitate Team Meetings</t>
  </si>
  <si>
    <t>ACT-023: Monitor How You Spend Your Time</t>
  </si>
  <si>
    <t>ACT-096: Hold Weekly Meeting/Lunches with Clients</t>
  </si>
  <si>
    <t>BK-00960: Emotional Intelligence 2.0</t>
  </si>
  <si>
    <t>ACT-SCH0587: Observe and emulate colleagues</t>
  </si>
  <si>
    <t>ACT-SCH0634: Continuous learning</t>
  </si>
  <si>
    <t>ACT-SCH0793: Improve consulting competence</t>
  </si>
  <si>
    <t>ACT-099: Consult with Subject-Matter Expert</t>
  </si>
  <si>
    <t>BK-SCH0567: Wikinomics</t>
  </si>
  <si>
    <t>BK-GCF12015: Change</t>
  </si>
  <si>
    <t>BK-01145: 7 Habits of Highly Effective People : Powerful Lessons in Personal Change, the</t>
  </si>
  <si>
    <t>BK-GCF12002: Get There Early: Sensing the Future to Compete in the Present</t>
  </si>
  <si>
    <t>BK-GCF12022: Buddha's Brain: The Practical Neuroscience of Happiness, Love, and Wisdom</t>
  </si>
  <si>
    <t>ACT-SCH0743: Purpose and commitment</t>
  </si>
  <si>
    <t>ACT-SCH0773: Study psychology</t>
  </si>
  <si>
    <t>ACT-SCH0804: Communicate vision</t>
  </si>
  <si>
    <t>ACT-SCH0827: Seek solutions not blame</t>
  </si>
  <si>
    <t>ACT-SCH0665: Informational interviews</t>
  </si>
  <si>
    <t>ACT-SCH0594: Participate in external teams</t>
  </si>
  <si>
    <t>ACT-SCH0599: Reviews goals vs. activities</t>
  </si>
  <si>
    <t>ACT-SCH0682: Work in the community</t>
  </si>
  <si>
    <t>ACT-SCH0790: Product or process improvement</t>
  </si>
  <si>
    <t>ACT-SCH0797: Gain broad perspective</t>
  </si>
  <si>
    <t>ACT-SCH0631: Lead structural realignment</t>
  </si>
  <si>
    <t>ACT-SCH0584: Summarize commitments</t>
  </si>
  <si>
    <t>ACT-SCH0734: Document and review costs</t>
  </si>
  <si>
    <t>ACT-SCH0760: Gain perspective from others</t>
  </si>
  <si>
    <t>ACT-SCH0592: Create new approach to old problem</t>
  </si>
  <si>
    <t>BK-SCH0402: Organization Change</t>
  </si>
  <si>
    <t>ACT-SCH0813: Work with external organizations</t>
  </si>
  <si>
    <t>ACT-SCH0608: Succession planning</t>
  </si>
  <si>
    <t>ACT-SCH0914: Creating a Competitive Identity</t>
  </si>
  <si>
    <t>ACT-SCH0905: Budget Forecasting</t>
  </si>
  <si>
    <t>ACT-SCH0728: What-if scenarios</t>
  </si>
  <si>
    <t>ACT-SCH0715: Survey of Customer Service</t>
  </si>
  <si>
    <t>ACT-SCH0908: Conditions for Peak Performance</t>
  </si>
  <si>
    <t>ACT-SCH0628: Lead a Large Project</t>
  </si>
  <si>
    <t>ACT-SCH0919: Leading a Challenging Project</t>
  </si>
  <si>
    <t>ACT-SCH0779: Analytical Assignments</t>
  </si>
  <si>
    <t>ACT-055: Practice Interpreting Non-Verbal Cues</t>
  </si>
  <si>
    <t>ACT-SCH0672: Learning Style Inventory</t>
  </si>
  <si>
    <t>ACT-153: Empower a Virtual Team</t>
  </si>
  <si>
    <t>ACT-SCH0604: Develop a Personal Philosophy and Management Style</t>
  </si>
  <si>
    <t>ACT-SCH0614: Standards and expectations</t>
  </si>
  <si>
    <t>ACT-SCH0916: Aesthetic Quality</t>
  </si>
  <si>
    <t>ACT-SCH0780: Negotiating Written Assignments and Presentations</t>
  </si>
  <si>
    <t>ACT-SCH0671: Conduct effective meetings</t>
  </si>
  <si>
    <t>ACT-SCH0714: Can-do attitude</t>
  </si>
  <si>
    <t>BK-0298: Built to Change</t>
  </si>
  <si>
    <t>ACT-043: Team Building Exercise</t>
  </si>
  <si>
    <t>ACT-092: Discuss Service Support Plan and Expectations with Client</t>
  </si>
  <si>
    <t>BK-00463: Essential HR Handbook, The: A Quick and Handy Resource for Any Manager or HR Professional</t>
  </si>
  <si>
    <t>ACT-021: Assist in Developing Project Plan</t>
  </si>
  <si>
    <t>ACT-020: Do Volunteer Work for Community Association</t>
  </si>
  <si>
    <t>ACT-044: Conduct a Practice Performance Review</t>
  </si>
  <si>
    <t>ACT-029: Participate in Negotiating Sessions</t>
  </si>
  <si>
    <t>ACT-113: Explore Career Development at Local College</t>
  </si>
  <si>
    <t>ACT-034: Participate in New Hire Orientation</t>
  </si>
  <si>
    <t>ACT-005: Develop Justification for an Acquisition</t>
  </si>
  <si>
    <t>ACT-112: Analyze and Act on Problem Logs</t>
  </si>
  <si>
    <t>BK-GCF12054: Clear Leadership: Sustaining Real Collaboration and Partnership at Work</t>
  </si>
  <si>
    <t>BK-GCF12061: High Performance Teams: How to Make Them Work</t>
  </si>
  <si>
    <t>ACT-00029: Attend Influencing Tactics Training</t>
  </si>
  <si>
    <t>BK-HTS005: Key Performance Indicators: Developing, Implementing, and Using Winning KPIs</t>
  </si>
  <si>
    <t>LR2</t>
  </si>
  <si>
    <t>BK-SCH0190: Designing Organizations</t>
  </si>
  <si>
    <t>BK-SCH0507: Team Effectiveness in Complex Organizations</t>
  </si>
  <si>
    <t>BK-0356: Delivering Quality Service</t>
  </si>
  <si>
    <t>ACT-095: Ask Client, 'How are you doing?'</t>
  </si>
  <si>
    <t>PUB-AER: National Economic Review</t>
  </si>
  <si>
    <t>BK-0924: Customer Service on the Internet</t>
  </si>
  <si>
    <t>BK-0428: Culture Engine, The</t>
  </si>
  <si>
    <t>ACT-109: Spend a Day in a Different Business Unit</t>
  </si>
  <si>
    <t>BK-01153: Performance Analysis of Complex Networks and Systems</t>
  </si>
  <si>
    <t>BK-4074: Corporate Governance and Finance Law</t>
  </si>
  <si>
    <t>ACT-152: Participate on a BPI team</t>
  </si>
  <si>
    <t>BK-0988: Law and Ethics in the Business Environment</t>
  </si>
  <si>
    <t>BK-01136: A Practical Guide to Risk Management</t>
  </si>
  <si>
    <t>BK-4357: Crisis Management</t>
  </si>
  <si>
    <t>BK-4009: Making Technology Investments Profitable</t>
  </si>
  <si>
    <t>BK-0272: Software Project Management For Dummies</t>
  </si>
  <si>
    <t>BK-01008: Coaching Salespeople into Champions</t>
  </si>
  <si>
    <t>BK-0813: Teaming</t>
  </si>
  <si>
    <t>BK-0854: Financial Intelligence, Revised Edition</t>
  </si>
  <si>
    <t>BK-4527: Mastering Financial Calculations</t>
  </si>
  <si>
    <t>BK-3056: Regression Analysis</t>
  </si>
  <si>
    <t>ACT-SCH0699: Communicate business plan</t>
  </si>
  <si>
    <t>BK-00432: Visualization Handbook</t>
  </si>
  <si>
    <t>BK-0541: Internet For Dummies, The</t>
  </si>
  <si>
    <t>BK-0299: Second Machine Age, The</t>
  </si>
  <si>
    <t>ACT-120: Self-Study Programs</t>
  </si>
  <si>
    <t>REF-WIKI-EVM: Wikipedia Encyclopedia</t>
  </si>
  <si>
    <t>ACT-068: Participate in Quality Assurance Review</t>
  </si>
  <si>
    <t>ACT-009: Chair or Co-Chair a Team Meeting</t>
  </si>
  <si>
    <t>BK-0815: Introduction to Software Process Improvement</t>
  </si>
  <si>
    <t>ACT-041: Attend Relevant Vendor Briefings</t>
  </si>
  <si>
    <t>BK-1326: Handbook of Corporate Performance Management</t>
  </si>
  <si>
    <t>BK-00162: How To Implement Lean Manufacturing</t>
  </si>
  <si>
    <t>ACT-040: Sit in on Approved-Vendor Meetings</t>
  </si>
  <si>
    <t>BK-00963: Handbook of Manufacturing Control</t>
  </si>
  <si>
    <t>BK-00989: Art of Client Service, The</t>
  </si>
  <si>
    <t>BK-00992: Making Technology Investments Profitable: ROI Road Map from Business Case to Value Realization</t>
  </si>
  <si>
    <t>ACT-141: Join or Form a Discussion Group</t>
  </si>
  <si>
    <t>ACT-038: Develop Alternative Designs</t>
  </si>
  <si>
    <t>ACT-081: Assist on Problem Resolution with Vendor</t>
  </si>
  <si>
    <t>ACT-032: Speak at a Community Association</t>
  </si>
  <si>
    <t>ACT-053: Identify and Work on Writing Problem Areas</t>
  </si>
  <si>
    <t>ACT-047: Conduct a Practice Selection Interview</t>
  </si>
  <si>
    <t>ACT-056: Do Something You've Never Done Before</t>
  </si>
  <si>
    <t>ACT-018: Coach Little League</t>
  </si>
  <si>
    <t>BK-4070: The Art of Mentoring</t>
  </si>
  <si>
    <t>ACT-079: Participate on Evaluation/Selection Project</t>
  </si>
  <si>
    <t>ACT-126: Assist a Trained Facilitator</t>
  </si>
  <si>
    <t>ACT-050: Write Five Strengths for Each Team Member</t>
  </si>
  <si>
    <t>ACT-086: Review/Prioritize Workload with Manager</t>
  </si>
  <si>
    <t>BK-0789: Emotional Intelligence For Dummies</t>
  </si>
  <si>
    <t>BK-00947: Organization Theory</t>
  </si>
  <si>
    <t>BK-00994: Leader's Guide to Storytelling, The</t>
  </si>
  <si>
    <t>ACT-140: Read Industry-Specific Periodicals</t>
  </si>
  <si>
    <t>BK-00998: Flawless Consulting: A Guide to Getting Your Expertise Used</t>
  </si>
  <si>
    <t>ACT-142: Visit Your Customer's Website</t>
  </si>
  <si>
    <t>BK-00149: The Culture of Collaboration</t>
  </si>
  <si>
    <t>BK-GCF12010: Crisp: Coping with Workplace Grief, Revised Edition: Dealing with Loss, Trauma, and Change</t>
  </si>
  <si>
    <t>BK-GCF12018: Work Happy</t>
  </si>
  <si>
    <t>BK-GCF12003: I-Ching for Success in the VUCA World</t>
  </si>
  <si>
    <t>BK-GCF12023: Fully Present: The Science, Art, and Practice of Mindfulness: The Practical Art and Science of Mindfulness</t>
  </si>
  <si>
    <t>ACT-SCH0795: Contribute to goals</t>
  </si>
  <si>
    <t>BK-1064: Leadership by Design</t>
  </si>
  <si>
    <t>ACT-SCH0843: Avoid communication breakdowns</t>
  </si>
  <si>
    <t>ACT-SCH0752: Listen and learn in your car</t>
  </si>
  <si>
    <t>ACT-SCH0816: Competitive strategies</t>
  </si>
  <si>
    <t>BK-SCH0070: S.M.A.R.T. Goals Made Simple</t>
  </si>
  <si>
    <t>ACT-SCH0668: Personality profile</t>
  </si>
  <si>
    <t>ACT-SCH0675: Change tools</t>
  </si>
  <si>
    <t>ACT-SCH0794: Develop relationships</t>
  </si>
  <si>
    <t>ACT-SCH0645: Lead functional realignment</t>
  </si>
  <si>
    <t>ACT-SCH0585: Make time to plan</t>
  </si>
  <si>
    <t>BK-SCH0316: Intimate Supply Chain, The</t>
  </si>
  <si>
    <t>ACT-SCH0711: Enhance reputation</t>
  </si>
  <si>
    <t>ACT-SCH0833: Research causes and solutions</t>
  </si>
  <si>
    <t>ACT-SCH0783: Autonomous functioning</t>
  </si>
  <si>
    <t>BK-SCH0435: Private Selves in Public Organizations</t>
  </si>
  <si>
    <t>BK-SCH0550: Visionary Leadership</t>
  </si>
  <si>
    <t>ACT-SCH0829: Engage with a team</t>
  </si>
  <si>
    <t>ACT-SCH0918: Identifying Your "Secret Sauce</t>
  </si>
  <si>
    <t>ACT-SCH0904: Product or Unit Requirements</t>
  </si>
  <si>
    <t>ACT-SCH0807: Implementation Planning for Decisions</t>
  </si>
  <si>
    <t>ACT-SCH0778: Mapping Customer Processes</t>
  </si>
  <si>
    <t>ACT-SCH0902: Globalized Processes</t>
  </si>
  <si>
    <t>ACT-SCH0632: Establishing Effective Communications</t>
  </si>
  <si>
    <t>ACT-SCH0903: Complex Project Plan</t>
  </si>
  <si>
    <t>ACT-SCH0708: Conduct focus groups</t>
  </si>
  <si>
    <t>ACT-070: Practice Paraphrasing</t>
  </si>
  <si>
    <t>BK-GCF12035: Driving Growth Through Innovation</t>
  </si>
  <si>
    <t>BK-7033: Empowering Employees</t>
  </si>
  <si>
    <t>ACT-SCH0597: Off-Site</t>
  </si>
  <si>
    <t>ACT-SCH0915: Total Quality</t>
  </si>
  <si>
    <t>ACT-SCH0832: Feedback from a Dry Run</t>
  </si>
  <si>
    <t>ACT-SCH0753: Eliminating Work that Adds No Value</t>
  </si>
  <si>
    <t>BK-IBM-3100: Employee Value Proposition and Organizational Commitment</t>
  </si>
  <si>
    <t>BK-0295: Leaders Eat Last</t>
  </si>
  <si>
    <t>BK-0099: Change Better</t>
  </si>
  <si>
    <t>ACT-098: Team Read a Relevant Book</t>
  </si>
  <si>
    <t>BK-00462: Human Resource Management: Linking Strategy to Practice</t>
  </si>
  <si>
    <t>ACT-SCH0679: Time Management</t>
  </si>
  <si>
    <t>ACT-064: Examine Own Assumptions/Attitudes/Biases</t>
  </si>
  <si>
    <t>BK-0386: Dealing with People You Can’t Stand, Revised and Expanded</t>
  </si>
  <si>
    <t>ACT-039: Discuss Approved-Vendor Relationships</t>
  </si>
  <si>
    <t>ACT-062: Matrix Walk-through</t>
  </si>
  <si>
    <t>ACT-115: Have Lunch with Your HR Director/Manager</t>
  </si>
  <si>
    <t>ACT-124: Help Others Solve Problems</t>
  </si>
  <si>
    <t>BK-GCF12052: Collaboration</t>
  </si>
  <si>
    <t>BK-GCF12055: How to Make the Most out of Your Workday</t>
  </si>
  <si>
    <t>BK-SCH0358: Goals!</t>
  </si>
  <si>
    <t>BK-HTS006: Key Performance Indicators (KPI): The 75 measures every manager needs to know</t>
  </si>
  <si>
    <t>LR3</t>
  </si>
  <si>
    <t>PUB-WSJ: Wall Street Journal</t>
  </si>
  <si>
    <t>BK-SCH0412: Oxford Handbook of Inter-Organizational Relations, The</t>
  </si>
  <si>
    <t>BK-00552: World of Customer Service, The</t>
  </si>
  <si>
    <t>BK-3007: Great Customer Service Over the Telephone</t>
  </si>
  <si>
    <t>BK-1211: Digital Business &amp; E-Commerce Management</t>
  </si>
  <si>
    <t>BK-1144: Global Perspectives</t>
  </si>
  <si>
    <t>BK-0025: Portable MBA in Finance and Accounting</t>
  </si>
  <si>
    <t>INT-009: Disaster Recovery Plans</t>
  </si>
  <si>
    <t>ACT-031: Visit Local Library or Bookstore</t>
  </si>
  <si>
    <t>BK-4073: A Real Look at Real World Corporate Governance</t>
  </si>
  <si>
    <t>ACT-045: Review Re-Engineering Concepts</t>
  </si>
  <si>
    <t>BK-0978: An Introduction to Business Ethics</t>
  </si>
  <si>
    <t>ORG-BCPA: Business Continuity Planners Association (BCPA)</t>
  </si>
  <si>
    <t>BK-4358: Crisis Management: Mastering the Skills to Prevent Disasters</t>
  </si>
  <si>
    <t>INT-005: Copies of Past Justifications</t>
  </si>
  <si>
    <t>BK-0503: Learning, Training, and Development in Organizations</t>
  </si>
  <si>
    <t>CNF-SSC: MIT Sloan Sales Conference</t>
  </si>
  <si>
    <t>BK-0758: The 27 Challenges Managers Face</t>
  </si>
  <si>
    <t>BK-0855: Financial Statement Analysis</t>
  </si>
  <si>
    <t>BK-1265: Business Analytics</t>
  </si>
  <si>
    <t>BK-SCH0091: Basics of Performance Measurement, The</t>
  </si>
  <si>
    <t>BK-0561: Using the Internet Safely For Seniors For Dummies</t>
  </si>
  <si>
    <t>BK-1204: Technical Impact</t>
  </si>
  <si>
    <t>ACT-147: Vendor Manuals</t>
  </si>
  <si>
    <t>ACT-025: Walk Through Project Plan</t>
  </si>
  <si>
    <t>GOV-NASA-EVM: NASA</t>
  </si>
  <si>
    <t>ACT-051: Solicit Advice from Others</t>
  </si>
  <si>
    <t>BK-0311: Quality &amp; Performance Excellence</t>
  </si>
  <si>
    <t>ACT-028: Sit in on Data/Process Modeling Session</t>
  </si>
  <si>
    <t>BK-0238: Software Measurement</t>
  </si>
  <si>
    <t>ACT-087: Participate in Industry User Groups</t>
  </si>
  <si>
    <t>BK-0305: Power of Full Engagement, The</t>
  </si>
  <si>
    <t>BK-00161: Operations Management</t>
  </si>
  <si>
    <t>BK-0306: Best Practices in Planning and Performance Management</t>
  </si>
  <si>
    <t>BK-00988: Take Their Breath Away</t>
  </si>
  <si>
    <t>BK-00991: A Guide to the Project Management Body of Knowledge (PMBOK)</t>
  </si>
  <si>
    <t>BK-0475: Make It Stick</t>
  </si>
  <si>
    <t>ACT-076: Identify Bottlenecks, Offer Improvements</t>
  </si>
  <si>
    <t>ACT-048: Practice Telling Jokes</t>
  </si>
  <si>
    <t>ACT-054: Measure the Quality of Your Writing</t>
  </si>
  <si>
    <t>ACT-049: Review Your Interviewing Track Record</t>
  </si>
  <si>
    <t>ACT-057: Record Yourself on Audiotape or Videotape</t>
  </si>
  <si>
    <t>ACT-022: Develop Job Coaching Situations</t>
  </si>
  <si>
    <t>BK-4069: Elements of Mentoring, The</t>
  </si>
  <si>
    <t>ACT-139: Review Past Buy Or Lease Decision</t>
  </si>
  <si>
    <t>BK-0451: Conflict Management for Managers</t>
  </si>
  <si>
    <t>ACT-077: Report to Team on Recent Seminar/Book</t>
  </si>
  <si>
    <t>ACT-122: Practice Conducting Phone Meetings</t>
  </si>
  <si>
    <t>BK-SCH0205: Emotional Intelligence</t>
  </si>
  <si>
    <t>BK-00948: Followership: How Followers Are Creating Change and Changing Leaders</t>
  </si>
  <si>
    <t>BK-00995: Secret Language of Leadership, The</t>
  </si>
  <si>
    <t>BK-SCH0302: In Search of Excellence</t>
  </si>
  <si>
    <t>BK-01001: Why Should the Boss Listen to You: The Seven Disciplines of the Trusted Strategic Advisor</t>
  </si>
  <si>
    <t>ACT-SCH0757: Develop common strategies</t>
  </si>
  <si>
    <t>BK-00151: Collaboration: How Leaders Avoid the Traps, Create Unity, and Reap Big Results</t>
  </si>
  <si>
    <t>BK-GCF12011: Dialectical Behavior Therapy Skills Workbook for Anxiety: Breaking Free from Worry, Panic, PTSD, and Other Anxiety Symptoms, The</t>
  </si>
  <si>
    <t>BK-01147: Manage Your Day-to-Day</t>
  </si>
  <si>
    <t>BK-GCF12020: Leaders Make the Future: Ten New Leadership Skills for an Uncertain World</t>
  </si>
  <si>
    <t>BK-GCF12024: Life Happens: Waking Up to Yourself and Your Life in a Mindful Way</t>
  </si>
  <si>
    <t>BK-01122: Accountability: Taking Ownership of Your Responsibility</t>
  </si>
  <si>
    <t>ACT-SCH0854: Overcome barriers</t>
  </si>
  <si>
    <t>ACT-SCH0666: Solicit input</t>
  </si>
  <si>
    <t>ACT-SCH0736: Establish feedback sessions</t>
  </si>
  <si>
    <t>BK-SCH0477: Stop Setting Goals</t>
  </si>
  <si>
    <t>ACT-SCH0733: Ethics and conflicts</t>
  </si>
  <si>
    <t>ACT-SCH0692: Create benchmarks</t>
  </si>
  <si>
    <t>ACT-SCH0823: Give speeches</t>
  </si>
  <si>
    <t>BK-SCH0437: The Process Improvement Handbook</t>
  </si>
  <si>
    <t>ACT-SCH0717: Develop collegial network</t>
  </si>
  <si>
    <t>BK-SCH0321: Knowledge Retention: Strategies and Solutions</t>
  </si>
  <si>
    <t>ACT-SCH0690: Map product goals with corporate goals</t>
  </si>
  <si>
    <t>ACT-SCH0828: Seek expert advice</t>
  </si>
  <si>
    <t>ACT-SCH0713: Delegate to HR</t>
  </si>
  <si>
    <t>BK-SCH0310: Innovation and the Creative Process</t>
  </si>
  <si>
    <t>BK-SCH0486: Visual Leaders</t>
  </si>
  <si>
    <t>ACT-SCH0922: Competitors' Vulnerabilities</t>
  </si>
  <si>
    <t>ACT-SCH0913: Requirements for a Software System</t>
  </si>
  <si>
    <t>ACT-SCH0630: Leading Major Change</t>
  </si>
  <si>
    <t>ACT-SCH0788: Customer Problem-Solving</t>
  </si>
  <si>
    <t>ACT-SCH0898: Unit Operating Productivity</t>
  </si>
  <si>
    <t>ACT-SCH0642: Observing Another Team</t>
  </si>
  <si>
    <t>ACT-SCH0712: Team Best Practices</t>
  </si>
  <si>
    <t>ACT-SCH0815: Literature Review</t>
  </si>
  <si>
    <t>ACT-SCH0607: Develop Relationships With People In Other Workgroups</t>
  </si>
  <si>
    <t>BK-GCF12032: Innovator's Dilemma</t>
  </si>
  <si>
    <t>BK-7030: Zapp The Lightning of Empowerment: How to Improve Productivity, Quality, and Employee Satisfaction</t>
  </si>
  <si>
    <t>ACT-SCH0763: Running Meetings</t>
  </si>
  <si>
    <t>ACT-SCH0820: Multirater Assessments</t>
  </si>
  <si>
    <t>ACT-SCH0917: Process Quality</t>
  </si>
  <si>
    <t>ACT-SCH0899: Assessing an Audience</t>
  </si>
  <si>
    <t>BK-GCF12038: Strategic Business Partner</t>
  </si>
  <si>
    <t>ACT-SCH0655: Generate support</t>
  </si>
  <si>
    <t>BK-01125: Organizational Behavior: Improving Performance and Commitment in the Workplace</t>
  </si>
  <si>
    <t>BK-0487: Change Your Space, Change Your Culture</t>
  </si>
  <si>
    <t>ACT-116: Document Team Objectives</t>
  </si>
  <si>
    <t>BK-00464: Manager's Guide to HR, The: Hiring, Firing, Performance Evaluations, Documentation, Benefits</t>
  </si>
  <si>
    <t>BK-01006: Handbook of Program Management, The</t>
  </si>
  <si>
    <t>ACT-067: Visit with Someone from a Different Culture</t>
  </si>
  <si>
    <t>BK-0077: Empowerment</t>
  </si>
  <si>
    <t>BK-0380: Help Them Grow or Watch Them Go</t>
  </si>
  <si>
    <t>BK-1235: The Busy Manager's Guide to Delegation</t>
  </si>
  <si>
    <t>BK-3015: Collective Genius</t>
  </si>
  <si>
    <t>BK-GCF12053: Handbook of High Performance Virtual Teams: A Toolkit for Collaborating Across Boundaries, The</t>
  </si>
  <si>
    <t>BK-GCF12057: The Coward's Guide to Conflict: Empowering Solutions for Those Who Would Rather Run Than Fight</t>
  </si>
  <si>
    <t>BK-GCF12042: The Talent Masters</t>
  </si>
  <si>
    <t>BK-HTS007: KPI Mega Library: 17,000 Key Performance Indicators</t>
  </si>
  <si>
    <t>LR4</t>
  </si>
  <si>
    <t>INT-002: Mission or Vision Statement</t>
  </si>
  <si>
    <t>BK-00683: Organizational Design: A Step-by-Step Approach</t>
  </si>
  <si>
    <t>PUB-HAR: Harvard Business Review</t>
  </si>
  <si>
    <t>REF-MktSeg: Market Segmentation Site</t>
  </si>
  <si>
    <t>BK-3005: Dynamic E-Business Implementation Management</t>
  </si>
  <si>
    <t>BK-0910: International Business</t>
  </si>
  <si>
    <t>PUB-ECO: Economist, The</t>
  </si>
  <si>
    <t>INT-001: Annual Report</t>
  </si>
  <si>
    <t>BK-0991: Difference</t>
  </si>
  <si>
    <t>TR-023: Analysis of Risk</t>
  </si>
  <si>
    <t>BK-4356: Organizational Crisis Management</t>
  </si>
  <si>
    <t>INT-022: Best Practice Documentation</t>
  </si>
  <si>
    <t>BK-0203: Ropes to Skip and the Ropes to Know: Studies in Organizational Behavior</t>
  </si>
  <si>
    <t>ORG-AMA: American Marketing Association</t>
  </si>
  <si>
    <t>BK-1239: The Complete Guide to Knowledge Management</t>
  </si>
  <si>
    <t>BK-0858: International Financial Statement Analysis</t>
  </si>
  <si>
    <t>BK-0026: How to Measure Anything</t>
  </si>
  <si>
    <t>ORG-MAA: Mathematical Association of America</t>
  </si>
  <si>
    <t>PUB-JASA: Journal of the American Statistical Association</t>
  </si>
  <si>
    <t>BK-4065: Customer and Business Analytics</t>
  </si>
  <si>
    <t>BK-0972: Business Analysis</t>
  </si>
  <si>
    <t>BK-0134: Information Technology for Managers</t>
  </si>
  <si>
    <t>BK-0506: Computers For Seniors For Dummies</t>
  </si>
  <si>
    <t>ACT-052: Review Past Projects: Estimates &amp; Actual</t>
  </si>
  <si>
    <t>ORG-ANSI: American National Standards Institute</t>
  </si>
  <si>
    <t>ACT-080: Practice Estimating (Home/Office Tasks)</t>
  </si>
  <si>
    <t>BK-0302: Improving Reliability and Quality for Product Success</t>
  </si>
  <si>
    <t>ACT-030: Monitor Effectiveness of Your Meetings</t>
  </si>
  <si>
    <t>BK-0778: Applied Software Measurement</t>
  </si>
  <si>
    <t>BK-1325: Performance Manager, The</t>
  </si>
  <si>
    <t>BK-00159: SOP Workshop: Workshop in a Book on Standard Operating Procedures for Biotechnology, Health Science, and Other Industries</t>
  </si>
  <si>
    <t>BK-00189: International Economics</t>
  </si>
  <si>
    <t>BK-00990: Superior Customer Value</t>
  </si>
  <si>
    <t>BK-00993: Value Realization from Efficient Software Deployment</t>
  </si>
  <si>
    <t>BK-0409: Organizational Learning</t>
  </si>
  <si>
    <t>BK-0447: Humor That Works</t>
  </si>
  <si>
    <t>BK-0030: Switch</t>
  </si>
  <si>
    <t>ACT-089: Play Devil's Advocate</t>
  </si>
  <si>
    <t>BK-1152: Management Consulting Delivering an Effective Project</t>
  </si>
  <si>
    <t>ACT-104: Play Bridge, Chess, Backgammon...</t>
  </si>
  <si>
    <t>ACT-072: Write an Article for Company Newsletter</t>
  </si>
  <si>
    <t>BK-3058: Crucial Conversations Tools for Talking When Stakes Are High</t>
  </si>
  <si>
    <t>BK-0454: Presentation Zen</t>
  </si>
  <si>
    <t>ACT-037: Practice Coaching</t>
  </si>
  <si>
    <t>BK-4068: Getting There</t>
  </si>
  <si>
    <t>BK-0308: Systemic Management for Intelligent Organizations</t>
  </si>
  <si>
    <t>AUD-006: You Can Negotiate Anything Audio</t>
  </si>
  <si>
    <t>BK-0233: Facilitator Excellence Handbook, The</t>
  </si>
  <si>
    <t>BK-3027: Influencer</t>
  </si>
  <si>
    <t>ACT-123: Try Stand-up Meetings</t>
  </si>
  <si>
    <t>BK-00950: Learning to Lead</t>
  </si>
  <si>
    <t>BK-00996: Story Factor, The</t>
  </si>
  <si>
    <t>ORG-ASIST: American Society for Information Science and Technology</t>
  </si>
  <si>
    <t>BK-01000: Trust Based Selling</t>
  </si>
  <si>
    <t>BK-GCF12008: Harvard Business Review on Collaborating Effectively</t>
  </si>
  <si>
    <t>BK-GCF12016: Focus: The Hidden Driver of Excellence</t>
  </si>
  <si>
    <t>BK-GCF12001: Prepared and Resolved: The Strategic Agenda for Growth, Performance and Change</t>
  </si>
  <si>
    <t>BK-GCF12025: Mindful Manifesto: How doing less and noticing more…, The</t>
  </si>
  <si>
    <t>BK-01123: Ownership Thinking: How to End Entitlement and Create a Culture of Accountability, Purpose, and Profit</t>
  </si>
  <si>
    <t>BK-01215: Webster's New World English Grammar Handbook</t>
  </si>
  <si>
    <t>BK-3053: Start with Why</t>
  </si>
  <si>
    <t>BK-SCH0569: Personal Leadership: Making a World of Difference:</t>
  </si>
  <si>
    <t>BK-SCH0088: Back of the Napkin, The</t>
  </si>
  <si>
    <t>BK-SCH0555: Way We're Working Isn't Working, The</t>
  </si>
  <si>
    <t>ACT-SCH0617: Facilitate groups</t>
  </si>
  <si>
    <t>ACT-SCH0657: Issues not personalities</t>
  </si>
  <si>
    <t>ACT-SCH0747: Capture best practices electronically</t>
  </si>
  <si>
    <t>BK-SCH0257: Globalization And Productivity</t>
  </si>
  <si>
    <t>ACT-SCH0678: Use project management software</t>
  </si>
  <si>
    <t>BK-SCH0460: Risk and Security Management</t>
  </si>
  <si>
    <t>ACT-SCH0732: Criticize the work-not the person</t>
  </si>
  <si>
    <t>ACT-SCH0623: Research before decision</t>
  </si>
  <si>
    <t>ACT-SCH0730: Discuss tradeoffs</t>
  </si>
  <si>
    <t>BK-SCH0501: Talent Management Handbook, The</t>
  </si>
  <si>
    <t>BK-SCH0359: Making Sense of Change Management</t>
  </si>
  <si>
    <t>BK-SCH0239: Leading Change, With a New Preface by the Author</t>
  </si>
  <si>
    <t>ACT-SCH0643: Recognition and reward</t>
  </si>
  <si>
    <t>BK-SCH0873: Create Marketplace Disruption</t>
  </si>
  <si>
    <t>BK-SCH0520: Three Laws of Performance, The: Rewriting the Future of Your Organization and Your Life (J-B Warren Bennis Series)</t>
  </si>
  <si>
    <t>ACT-SCH0646: Leading through Difficulty</t>
  </si>
  <si>
    <t>ACT-SCH0791: Needs Analysis</t>
  </si>
  <si>
    <t>BK-SCH0347: Less Is More</t>
  </si>
  <si>
    <t>ACT-SCH0640: Heterogeneous Teams</t>
  </si>
  <si>
    <t>BK-SCH0508: Team Emotional and Social Intelligence (TESI Short), Participant Workbook</t>
  </si>
  <si>
    <t>ACT-SCH0698: Peer Review of Analysis</t>
  </si>
  <si>
    <t>BK-GCF12031: Everyone Communicates, Few Connect</t>
  </si>
  <si>
    <t>ACT-SCH0622: Strategies for Overcoming Barriers</t>
  </si>
  <si>
    <t>BK-SCH0466: Six Disciplines Execution Revolution</t>
  </si>
  <si>
    <t>BK-SCH0261: Goal, The: A Process of Ongoing Improvement (3rd Edition)</t>
  </si>
  <si>
    <t>ACT-SCH0912: Conceptual Framework</t>
  </si>
  <si>
    <t>BK-GCF12036: Strategy Maps</t>
  </si>
  <si>
    <t>BK-01124: Rebuilding Trust in the Workplace</t>
  </si>
  <si>
    <t>BK-3016: 21 Irrefutable Laws of Leadership, The</t>
  </si>
  <si>
    <t>BK-1231: Driving Change</t>
  </si>
  <si>
    <t>BK-0228: Do What You Are</t>
  </si>
  <si>
    <t>ACT-102: Client Status Reports</t>
  </si>
  <si>
    <t>BK-01005: Program Management (Fundamentals of Project Management)</t>
  </si>
  <si>
    <t>ACT-071: Review Own Team for Diversity</t>
  </si>
  <si>
    <t>BK-0443: Goal, The</t>
  </si>
  <si>
    <t>BK-0037: Learning and Development Book, The</t>
  </si>
  <si>
    <t>BK-0042: Political Skill at Work</t>
  </si>
  <si>
    <t>BK-GCF12051: Make Your Contacts Count: Networking Know-How for Business and Career Success</t>
  </si>
  <si>
    <t>BK-GCF12058: The Resilience Factor: 7 Keys to Finding Your Inner Strength and Overcoming Life's Hurdles</t>
  </si>
  <si>
    <t>BK-GCF12044: How to Grow Leaders</t>
  </si>
  <si>
    <t>LR5</t>
  </si>
  <si>
    <t>INT-029: Your Company's Website</t>
  </si>
  <si>
    <t>PUB-FORB: Forbes Magazine</t>
  </si>
  <si>
    <t>BK-1048: The Customer Rules</t>
  </si>
  <si>
    <t>REF-00136: Secondary vs. Primary Market Research</t>
  </si>
  <si>
    <t>BK-3001: E-Business and E-Commerce Management</t>
  </si>
  <si>
    <t>BK-0792: International Dimensions of Organizational Behavior</t>
  </si>
  <si>
    <t>PUB-FORT: Fortune Magazine</t>
  </si>
  <si>
    <t>ACT-138: Analyze a Buy or Lease Situation</t>
  </si>
  <si>
    <t>INT-006: Application Documentation</t>
  </si>
  <si>
    <t>ACT-148: Orientation Program</t>
  </si>
  <si>
    <t>REF-OECD: OECD Principles of Corporate Governance</t>
  </si>
  <si>
    <t>BK-3066: Business Process Change</t>
  </si>
  <si>
    <t>BK-0987: Business Ethics with CD-ROM</t>
  </si>
  <si>
    <t>TR-025: Principles of Risk Management</t>
  </si>
  <si>
    <t>ORG-AMAnet: American Manufacturing Network</t>
  </si>
  <si>
    <t>BK-0006: 7 Habits of Highly Effective People</t>
  </si>
  <si>
    <t>TR-179: Action Selling Sales Training</t>
  </si>
  <si>
    <t>BK-1264: The New Edge in Knowledge</t>
  </si>
  <si>
    <t>VND-MathP: Mathpower</t>
  </si>
  <si>
    <t>ORG-JBES: Journal of Business &amp; Economic Statistics</t>
  </si>
  <si>
    <t>BK-7023: The Basics of Process Mapping</t>
  </si>
  <si>
    <t>BK-1205: Complete Idiot's Guide to Starting a Web-Based Business, The</t>
  </si>
  <si>
    <t>BK-0999: Office, The</t>
  </si>
  <si>
    <t>ACT-085: Determine/Monitor Project Critical Paths</t>
  </si>
  <si>
    <t>ORG-PMI: Project Management Institute</t>
  </si>
  <si>
    <t>ACT-084: Participate in Planning an Event or a Project</t>
  </si>
  <si>
    <t>BK-0139: Business War Games</t>
  </si>
  <si>
    <t>BK-0049: Leading Organization Design</t>
  </si>
  <si>
    <t>BK-0699: Architecture of Network Systems</t>
  </si>
  <si>
    <t>ACT-110: Attend a Conference</t>
  </si>
  <si>
    <t>BK-00160: SOP Guidelines</t>
  </si>
  <si>
    <t>BK-00187: Lecture Notes On International Trade Theory And Policy</t>
  </si>
  <si>
    <t>BK-4053: What the Customer Wants You to Know</t>
  </si>
  <si>
    <t>BK-1259: Superlearning 3000</t>
  </si>
  <si>
    <t>BK-3028: Managing Your Mouth</t>
  </si>
  <si>
    <t>BK-0089: Modern Communications Jamming Principles and Techniques</t>
  </si>
  <si>
    <t>ACT-075: Change Roles with Someone</t>
  </si>
  <si>
    <t>BK-0458: Conflict Survival Kit</t>
  </si>
  <si>
    <t>BK-1070: Consulting For Dummies</t>
  </si>
  <si>
    <t>ACT-111: Read, Write, Recite Poetry</t>
  </si>
  <si>
    <t>ACT-073: Study Well Written Material for Technique</t>
  </si>
  <si>
    <t>BK-3061: Interviewing: Principles and Practices</t>
  </si>
  <si>
    <t>ACT-101: Accompany Business Team on a Sales Call</t>
  </si>
  <si>
    <t>BK-0421: Magic of Public Speaking</t>
  </si>
  <si>
    <t>BK-0363: Personal Development for Smart People</t>
  </si>
  <si>
    <t>BK-4071: Power Mentoring</t>
  </si>
  <si>
    <t>BK-3043: Problem Solving 101</t>
  </si>
  <si>
    <t>BK-0116: Getting (More of) What You Want</t>
  </si>
  <si>
    <t>BK-0248: Managing an Information Security and Privacy Awareness and Training Program</t>
  </si>
  <si>
    <t>BK-3048: Secrets of Facilitation, The</t>
  </si>
  <si>
    <t>BK-0959: The Titleless Leader</t>
  </si>
  <si>
    <t>ACT-131: Brief Team on Relevant Business Topic</t>
  </si>
  <si>
    <t>ACT-127: Check Calendar and To-do List</t>
  </si>
  <si>
    <t>CNF-00012: Leading with Emotional Intelligence</t>
  </si>
  <si>
    <t>BK-00946: The Courageous Follower: Standing Up to and for Our Leaders</t>
  </si>
  <si>
    <t>TR-00077: Kanban Training Presentation</t>
  </si>
  <si>
    <t>VND-DB Advisor: Advisor: Technology Know-How</t>
  </si>
  <si>
    <t>BK-00999: Trusted Advisor Fieldbook, The</t>
  </si>
  <si>
    <t>BK-GCF12005: Loyalty Rules!: How Today's Leaders Build Lasting Relationships</t>
  </si>
  <si>
    <t>BK-GCF12017: Focusing - Learn From the Masters: Four Training Manuals</t>
  </si>
  <si>
    <t>BK-GCF12026: Mindful Workplace: Developing Resilient Individuals and Resonant Organizations with MBSR, The</t>
  </si>
  <si>
    <t>BK-SCH0060: 7 Habits of Highly Effective People Personal Workbook, The</t>
  </si>
  <si>
    <t>BK-01212: Q: Skills for Success 4 Reading &amp;amp; Writing Student Book</t>
  </si>
  <si>
    <t>ACT-SCH0777: Communicate priorities</t>
  </si>
  <si>
    <t>BK-SCH0317: IQ May Get You a Job EQ Will Get You Promoted</t>
  </si>
  <si>
    <t>BK-SCH0073: All Learning is Self-Directed</t>
  </si>
  <si>
    <t>BK-SCH0348: Management Skills &amp; Leadership Development Course</t>
  </si>
  <si>
    <t>BK-SCH0356: How to Set Goals</t>
  </si>
  <si>
    <t>BK-SCH0389: Success Through A Positive Mental Attitude</t>
  </si>
  <si>
    <t>ACT-SCH0725: Develop new relationships</t>
  </si>
  <si>
    <t>BK-SCH0103: Boundary less Organization, The</t>
  </si>
  <si>
    <t>BK-SCH0489: Successful Time Management (Creating Success)</t>
  </si>
  <si>
    <t>BK-SCH0462: Scorecard System For World Class Enterprise Resource Management</t>
  </si>
  <si>
    <t>BK-SCH0145: Journey to the Common Good</t>
  </si>
  <si>
    <t>BK-SCH0117: Thinking in Systems</t>
  </si>
  <si>
    <t>BK-SCH0562: What Makes You Tick?</t>
  </si>
  <si>
    <t>BK-SCH0857: Game Plan for Change, Facilitator's Guide Set</t>
  </si>
  <si>
    <t>BK-SCH0318: Jeff Immelt and the New GE Way</t>
  </si>
  <si>
    <t>ACT-SCH0658: Interact with employees</t>
  </si>
  <si>
    <t>BK-SCH0322: Knowledge-Creating Company, The (Harvard Business Review Classics)</t>
  </si>
  <si>
    <t>ACT-SCH0727: Anticipating Five-Year Trends</t>
  </si>
  <si>
    <t>BK-SCH0517: Thinking and Deciding (4th Edition)</t>
  </si>
  <si>
    <t>ACT-SCH0835: Cross-Training in Customer's Area</t>
  </si>
  <si>
    <t>BK-3060: Managing for Results</t>
  </si>
  <si>
    <t>ACT-SCH0811: Presenting to Top Management</t>
  </si>
  <si>
    <t>BK-0223: Listening Skills Training</t>
  </si>
  <si>
    <t>ACT-SCH0907: Developing Helping Skills</t>
  </si>
  <si>
    <t>PUB-GCF12033: Putting Your Company's Whole Brain to Work</t>
  </si>
  <si>
    <t>REF-01029: Beyond Empowerment Building a Company of Citizens</t>
  </si>
  <si>
    <t>BK-SCH0268: Gower Handbook of Project Management</t>
  </si>
  <si>
    <t>BK-SCH0077: Analysis for Improving Performance: Tools for Diagnosing Organizations and Documenting Workplace Expertise (2nd Edition)</t>
  </si>
  <si>
    <t>BK-SCH0525: Total Quality Management and Operational Excellence: Text with Cases</t>
  </si>
  <si>
    <t>BK-GCF12037: Asking the Right Questions</t>
  </si>
  <si>
    <t>ACT-SCH0694: Increasing Profitability: Action Plan</t>
  </si>
  <si>
    <t>BK-SCH0273: Gung Ho!</t>
  </si>
  <si>
    <t>BK-0182: An Impractical Guide to Becoming a Transformational Leader</t>
  </si>
  <si>
    <t>BK-0437: Innovative Leaders Guide to Transforming Organizations</t>
  </si>
  <si>
    <t>BK-1173: Virtual Teams</t>
  </si>
  <si>
    <t>TR-00036: Disney's Approach to People Management</t>
  </si>
  <si>
    <t>VID-00006: Project Management Books</t>
  </si>
  <si>
    <t>BK-01438: Managing Diversity: Toward a Globally Inclusive Workplace</t>
  </si>
  <si>
    <t>BK-0176: New One Minute Manager, The</t>
  </si>
  <si>
    <t>BK-00152: Networking Smart</t>
  </si>
  <si>
    <t>BK-0427: Career Development and Counseling</t>
  </si>
  <si>
    <t>BK-1139: Smart Staffing</t>
  </si>
  <si>
    <t>BK-1254: Prioritization, Delegation, and Assignment</t>
  </si>
  <si>
    <t>BK-0377: Technology and Society</t>
  </si>
  <si>
    <t>PUB-SCH0030: Inspiring Innovation</t>
  </si>
  <si>
    <t>BK-0090: Influence without Authority</t>
  </si>
  <si>
    <t>LR6</t>
  </si>
  <si>
    <t>BK-0212: Art of Selling to the Affluent, The</t>
  </si>
  <si>
    <t>BK-3002: E-Commerce 2015</t>
  </si>
  <si>
    <t>BK-0796: Managing across Cultures</t>
  </si>
  <si>
    <t>PUB-FTUK: Financial Times</t>
  </si>
  <si>
    <t>BK-0336: Competing on Analytics</t>
  </si>
  <si>
    <t>ORG-ASCS: Society of Corporate Secretaries and Governance Professionals</t>
  </si>
  <si>
    <t>BK-1273: Software Methods for Business Reengineering</t>
  </si>
  <si>
    <t>BK-3010: Business Etiquette and Professionalism</t>
  </si>
  <si>
    <t>WEB-01185: Regulatory Risk Management</t>
  </si>
  <si>
    <t>BK-01386: Diversity in Organizations</t>
  </si>
  <si>
    <t>TR-178: How to Deliver Winning Sales Presentations</t>
  </si>
  <si>
    <t>BK-0925: Creating Knowledge Based Organizations</t>
  </si>
  <si>
    <t>BK-0856: Ratio Analysis Fundamentals</t>
  </si>
  <si>
    <t>BK-0270: Cost-Effective Strategies for Client/Server Systems</t>
  </si>
  <si>
    <t>WEB-AAAmath: AAA Math</t>
  </si>
  <si>
    <t>WEB-Tutfind: Tutorial Find</t>
  </si>
  <si>
    <t>BK-7022: The Power of Business Process Improvement</t>
  </si>
  <si>
    <t>REF-01035: A Guide to the Business Analysis Body of Knowledge&amp;#160;(BABOK Guide)</t>
  </si>
  <si>
    <t>BK-0538: Computer Networks and Internets</t>
  </si>
  <si>
    <t>BK-0606: CWNA Guide to Wireless LANs</t>
  </si>
  <si>
    <t>BK-0934: Microsoft Excel 2013 Introduction Quick Reference Guide</t>
  </si>
  <si>
    <t>VND-VMBN: Value Based Management.net</t>
  </si>
  <si>
    <t>BK-0354: How to Succeed with Continuous Improvement</t>
  </si>
  <si>
    <t>BK-00211: Reengineering the Corporation: A Manifesto for Business Revolution</t>
  </si>
  <si>
    <t>BK-0151: Balanced Scorecard Evolution</t>
  </si>
  <si>
    <t>BK-4362: Health Promotion In The Workplace 4th edition</t>
  </si>
  <si>
    <t>REF-BPMSOA: Business Agility Realized</t>
  </si>
  <si>
    <t>BK-00188: Advanced International Trade: Theory and Evidence</t>
  </si>
  <si>
    <t>ORG-00086: Product Development and Management Association (PDMA)</t>
  </si>
  <si>
    <t>ORG-11137: Association of Women in the Metal Industries (AWMI)</t>
  </si>
  <si>
    <t>BK-3008: The Systems Thinking Playbook</t>
  </si>
  <si>
    <t>BK-0087: Dealing with People You Can't Stand</t>
  </si>
  <si>
    <t>BK-0185: Creativity</t>
  </si>
  <si>
    <t>BK-0001: Age of American Unreason, The</t>
  </si>
  <si>
    <t>BK-1154: Practice of Professional Consulting, The</t>
  </si>
  <si>
    <t>ACT-130: Review and Rewrite Previously Written Material</t>
  </si>
  <si>
    <t>BK-3059: The Art of Communicating</t>
  </si>
  <si>
    <t>BK-0916: Microsoft PowerPoint 2013 Introduction Quick Reference Guide</t>
  </si>
  <si>
    <t>BK-0219: How to Talk So People Will Listen</t>
  </si>
  <si>
    <t>BK-3029: Thinking</t>
  </si>
  <si>
    <t>BK-0971: How to Argue</t>
  </si>
  <si>
    <t>BK-1057: Minding Your Business</t>
  </si>
  <si>
    <t>BK-0323: Skilled Facilitator Fieldbook, The</t>
  </si>
  <si>
    <t>BK-01437: Quality &amp;amp; Performance Excellence</t>
  </si>
  <si>
    <t>BK-0174: Disorganized Mind, The</t>
  </si>
  <si>
    <t>PUB-SCH0004: Leadership That Gets Results</t>
  </si>
  <si>
    <t>BK-00949: Art of Followership, The</t>
  </si>
  <si>
    <t>ORG-SMEI: Sales &amp; Marketing Executives - International</t>
  </si>
  <si>
    <t>VND-MSFT: Microsoft Corporation</t>
  </si>
  <si>
    <t>VND-Filnet: IBM Corporation</t>
  </si>
  <si>
    <t>BK-00722: All for One: 10 Strategies for Building Trusted Client Partnerships</t>
  </si>
  <si>
    <t>BK-GCF12004: Making Rain: The Secrets of Building Lifelong Client Loyalty</t>
  </si>
  <si>
    <t>VND-GCF12007: Flexible Cloud Collaboration</t>
  </si>
  <si>
    <t>VND-GCF12014: Positive Changes Coaching</t>
  </si>
  <si>
    <t>REF-01038: How to Stay Focused</t>
  </si>
  <si>
    <t>VND-GCF12021: Ruben Consulting Group Blog</t>
  </si>
  <si>
    <t>BK-GCF12027: Mindfulness and Social Work</t>
  </si>
  <si>
    <t>BK-01214: English Made Easy Volume One: Learning English through Pictures</t>
  </si>
  <si>
    <t>ACT-SCH0839: Take on more projects</t>
  </si>
  <si>
    <t>BK-SCH0559: What Got You Here Won't Get You There</t>
  </si>
  <si>
    <t>ACT-SCH0661: Study organization chart</t>
  </si>
  <si>
    <t>BK-SCH0078: Analysis Without Paralysis</t>
  </si>
  <si>
    <t>BK-SCH0468: Continuous Learning in Organizations</t>
  </si>
  <si>
    <t>BK-SCH0197: Leadership-Driven HR</t>
  </si>
  <si>
    <t>BK-SCH0354: Honor: Walking in Honesty, Truth, and Integrity</t>
  </si>
  <si>
    <t>BK-SCH0341: Leading in a Culture of Change</t>
  </si>
  <si>
    <t>BK-SCH0424: How to Be a Power Connector</t>
  </si>
  <si>
    <t>BK-SCH0410: Outsourcing and Offshoring of Professional Services</t>
  </si>
  <si>
    <t>BK-SCH0251: The Definitive Guide to Project Management</t>
  </si>
  <si>
    <t>BK-SCH0215: Equipped to Lead</t>
  </si>
  <si>
    <t>BK-SCH0294: How</t>
  </si>
  <si>
    <t>BK-SCH0519: Thinking Straight</t>
  </si>
  <si>
    <t>BK-SCH0170: Creating the Entrepreneur</t>
  </si>
  <si>
    <t>BK-SCH0575: You Can't Order Change</t>
  </si>
  <si>
    <t>BK-SCH0541: Uniting the Virtual Workforce</t>
  </si>
  <si>
    <t>ACT-SCH0676: 360-assessnent</t>
  </si>
  <si>
    <t>BK-SCH0371: Managing Strategic Surprise</t>
  </si>
  <si>
    <t>BK-SCH0160: Concepts in Enterprise Resource Planning (2nd Edition)</t>
  </si>
  <si>
    <t>ACT-SCH0900: Collaborate with the Customer</t>
  </si>
  <si>
    <t>BK-SCH0415: Path to Corporate Nirvana, The</t>
  </si>
  <si>
    <t>BK-SCH0512: Team-Building Workshop, The</t>
  </si>
  <si>
    <t>BK-SCH0194: Discipline of Teams, The</t>
  </si>
  <si>
    <t>ACT-SCH0920: Teaching an Unfamiliar Subject</t>
  </si>
  <si>
    <t>BK-0826: Corporate Communication</t>
  </si>
  <si>
    <t>BK-SCH0343: Leading IT Projects: The IT Manager's Guide</t>
  </si>
  <si>
    <t>PUB-SCH0025: Getting 360-Degree Feedback Right</t>
  </si>
  <si>
    <t>BK-SCH0086: Art of Woo, The: Using Strategic Persuasion to Sell Your Ideas</t>
  </si>
  <si>
    <t>BK-SCH0497: Systems Thinking</t>
  </si>
  <si>
    <t>BK-SCH0280: Harvard Business Review on Motivating People</t>
  </si>
  <si>
    <t>BK-1065: Building Leaders the West Point Way</t>
  </si>
  <si>
    <t>BK-3009: Lean Change Management</t>
  </si>
  <si>
    <t>BK-0337: Wisdom of Teams, The</t>
  </si>
  <si>
    <t>BK-0725: Customer Relationship Management: Concepts and Technologies</t>
  </si>
  <si>
    <t>WEB-00081: Personnel Management Training – Effective Tips on Managing People</t>
  </si>
  <si>
    <t>BK-0473: Performance Management</t>
  </si>
  <si>
    <t>BK-00793: Supplier Evaluation &amp;amp; Performance Excellence</t>
  </si>
  <si>
    <t>BK-1224: Cubicle Warfare</t>
  </si>
  <si>
    <t>BK-1244: Career Development Interventions in the 21st Century</t>
  </si>
  <si>
    <t>BK-0393: Talent Selection and Onboarding Tool Kit</t>
  </si>
  <si>
    <t>BK-0459: Delegation</t>
  </si>
  <si>
    <t>PUB-GCF12050: How Leaders Create and Use Networks</t>
  </si>
  <si>
    <t>PUB-GCF12060: Speak to What Drives Them</t>
  </si>
  <si>
    <t>ORG-GCF12062: International HR Forum</t>
  </si>
  <si>
    <t>BK-GCF12043: Mentoring Advantage, The</t>
  </si>
  <si>
    <t>INT-028: Standards and Procedures Guide</t>
  </si>
  <si>
    <t>LR7</t>
  </si>
  <si>
    <t>INT-023: Organizational Charts</t>
  </si>
  <si>
    <t>INT-027: Business Product Documentation</t>
  </si>
  <si>
    <t>BK-0214: Moments of Truth</t>
  </si>
  <si>
    <t>INT-007: Business Systems Plan</t>
  </si>
  <si>
    <t>BK-3004: E-commerce Get It Right!</t>
  </si>
  <si>
    <t>BK-0794: Riding the Waves of Culture</t>
  </si>
  <si>
    <t>BK-0209: Megatrends 2010</t>
  </si>
  <si>
    <t>ORG-GCGF: Global Corporate Governance Forum</t>
  </si>
  <si>
    <t>BK-0470: Modeling and Simulation Support for System of Systems Engineering Applications</t>
  </si>
  <si>
    <t>ORG-CRISIS: Institute for Crisis Management</t>
  </si>
  <si>
    <t>BK-01352: Organizational Communication</t>
  </si>
  <si>
    <t>VND-DaleC: Dale Carnegie Institute</t>
  </si>
  <si>
    <t>BK-0751: Identifying, Measuring, and Valuing Knowledge-Based Intangible Assets</t>
  </si>
  <si>
    <t>BK-0864: GAAP Guide Level A (2009) (Miller Gap Guide)</t>
  </si>
  <si>
    <t>REF-PredAnl2: Predictive Analytics with Data Mining: How It Works</t>
  </si>
  <si>
    <t>BK-1203: IT Infrastructure and its Management</t>
  </si>
  <si>
    <t>BK-0997: Office 2013 Bible</t>
  </si>
  <si>
    <t>INT-015: Project Management Guidelines</t>
  </si>
  <si>
    <t>WEB-SUU: Southern Utah University, School of Business</t>
  </si>
  <si>
    <t>BK-0405: Principles of Business Forecasting</t>
  </si>
  <si>
    <t>BK-0424: Quality Management for Organizational Excellence</t>
  </si>
  <si>
    <t>BK-0364: Effective Meetings</t>
  </si>
  <si>
    <t>BK-4366: Occupational Health and Safety Management</t>
  </si>
  <si>
    <t>BK-01196: Research Strategies: Finding Your Way Through the Information Fog</t>
  </si>
  <si>
    <t>ORG-WARIA: BPM-Focus</t>
  </si>
  <si>
    <t>VND-00092: SOP MD</t>
  </si>
  <si>
    <t>TR-00074: Institute of Integrated Customer Experience Management (IICEM)</t>
  </si>
  <si>
    <t>BK-0881: Accelerated Learning</t>
  </si>
  <si>
    <t>BK-0335: Different Brains, Different Learners</t>
  </si>
  <si>
    <t>BK-0596: War of Art, The</t>
  </si>
  <si>
    <t>BK-1180: HBR's 10 Must Reads on Change Management</t>
  </si>
  <si>
    <t>BK-0472: Flawless Consulting</t>
  </si>
  <si>
    <t>BK-0206: Out Think</t>
  </si>
  <si>
    <t>BK-0453: Strategic Storytelling</t>
  </si>
  <si>
    <t>BK-0361: Copywriting</t>
  </si>
  <si>
    <t>BK-1121: Say This, Not That</t>
  </si>
  <si>
    <t>BK-3014: Active Training</t>
  </si>
  <si>
    <t>BK-1247: Self-Empowerment and Your Subconscious Mind</t>
  </si>
  <si>
    <t>BK-1209: Coaching for Performance</t>
  </si>
  <si>
    <t>BK-0267: Facilitating with Ease!</t>
  </si>
  <si>
    <t>BK-0204: Communication Between Cultures</t>
  </si>
  <si>
    <t>BK-3025: Everything Counts</t>
  </si>
  <si>
    <t>BK-3031: Dot Calm</t>
  </si>
  <si>
    <t>BK-0324: Exceptional Service, Exceptional Profit</t>
  </si>
  <si>
    <t>ORG-TSA: Technical Sales Association</t>
  </si>
  <si>
    <t>BK-0990: Application Development for IBM WebSphere Process Server 7 and Enterprise Service Bus 7</t>
  </si>
  <si>
    <t>VND-GCF12009: Unify</t>
  </si>
  <si>
    <t>WEB-GCF12012: How to Deal with Change</t>
  </si>
  <si>
    <t>WEB-GCF12019: Studyskillsblog</t>
  </si>
  <si>
    <t>BK-GCF12028: Mindfulness: A practical guide to finding peace in a frantic world</t>
  </si>
  <si>
    <t>BK-01213: English the American Way: A Fun ESL Guide to Language and Culture in the U.S. w/Audio CD (English as a Second Language Series)</t>
  </si>
  <si>
    <t>BK-SCH0385: Negotiation and the Global Information Economy</t>
  </si>
  <si>
    <t>BK-SCH0176: CRM Leadership and Alignment in a Customer Centric World</t>
  </si>
  <si>
    <t>BK-SCH0524: Toy Box Leadership</t>
  </si>
  <si>
    <t>BK-SCH0461: Road Less Traveled, The</t>
  </si>
  <si>
    <t>BK-SCH0572: Wisdom of Teams, The (Katzenbach and Smith)</t>
  </si>
  <si>
    <t>BK-SCH0384: Motivation</t>
  </si>
  <si>
    <t>BK-SCH0579: Trust and Betrayal in the Workplace</t>
  </si>
  <si>
    <t>BK-00917: Innovative Management Strategies for the 21st Century</t>
  </si>
  <si>
    <t>BK-SCH0441: Professional Networking for Dummies</t>
  </si>
  <si>
    <t>BK-SCH0457: Reframing Organizations</t>
  </si>
  <si>
    <t>BK-SCH0274: Harmonizing Work, Family, and Personal Life</t>
  </si>
  <si>
    <t>BK-SCH0216: ERP: Making It Happen</t>
  </si>
  <si>
    <t>BK-SCH0180: Crucial Conversations</t>
  </si>
  <si>
    <t>BK-SCH0445: How Successful People Think</t>
  </si>
  <si>
    <t>BK-SCH0500: Talent Management</t>
  </si>
  <si>
    <t>BK-SCH0570: Winners in the Second Half</t>
  </si>
  <si>
    <t>BK-SCH0439: Productive Narcissist, The</t>
  </si>
  <si>
    <t>BK-SCH0048: How to Be Good at Performance Appraisals: Simple, Effective, Done Right</t>
  </si>
  <si>
    <t>BK-SCH0866: Build To Order</t>
  </si>
  <si>
    <t>BK-SCH0880: ERP: Making It Happen: The Implementers' Guide to Success with Enterprise Resource Planning (3rd Edition)</t>
  </si>
  <si>
    <t>BK-SCH0106: Breaking Through the Project Fog</t>
  </si>
  <si>
    <t>ACT-SCH0906: Profiles of Key Accounts</t>
  </si>
  <si>
    <t>BK-SCH0452: Ready for Anything: 52 Productivity Principles for Work and Life</t>
  </si>
  <si>
    <t>BK-SCH0208: Emotional Intelligence for Project Managers</t>
  </si>
  <si>
    <t>BK-SCH0314: The Art of the Interview</t>
  </si>
  <si>
    <t>BK-1228: Difficult Conversations</t>
  </si>
  <si>
    <t>BK-SCH0136: Click</t>
  </si>
  <si>
    <t>TR-GCF12034: Mind Tools Essential skills for an excellent career</t>
  </si>
  <si>
    <t>BK-SCH0373: Managing the Telecommuting Employee: Set Goals, Monitor Progress, and Maximize Profit and Productivity</t>
  </si>
  <si>
    <t>PUB-SCH0003: Balanced Scorecard, The: Measures That Drive Performance (HBR OnPoint Edition)</t>
  </si>
  <si>
    <t>BK-SCH0450: Rath &amp; Strong's Six Sigma Pocket Guide: New Revised Edition (Spiral-bound)</t>
  </si>
  <si>
    <t>BK-SCH0108: The Six Disciplines of Breakthrough Learning</t>
  </si>
  <si>
    <t>ACT-SCH0845: Removing Obstacles in the Critical Path</t>
  </si>
  <si>
    <t>BK-0304: Managing Change</t>
  </si>
  <si>
    <t>BK-0385: 27 Challenges Managers Face, The</t>
  </si>
  <si>
    <t>ACT-107: Promote Successful Projects</t>
  </si>
  <si>
    <t>BK-3054: Primal Leadership</t>
  </si>
  <si>
    <t>BK-01139: Supplier Relationship Management</t>
  </si>
  <si>
    <t>BK-1163: Master the Matrix</t>
  </si>
  <si>
    <t>BK-3006: The Essential Guide for Hiring &amp; Getting Hired</t>
  </si>
  <si>
    <t>BK-0279: Information Systems and Outsourcing</t>
  </si>
  <si>
    <t>BK-0392: Delegation &amp; Supervision</t>
  </si>
  <si>
    <t>BK-0340: Leadership and the One Minute Manager</t>
  </si>
  <si>
    <t>PUB-GCF12059: Staying Positive Without the Illusions</t>
  </si>
  <si>
    <t>ORG-SHRM: Society for Human Resource Mgmt. (SHRM)</t>
  </si>
  <si>
    <t>VND-API: Advanced Performance Institute</t>
  </si>
  <si>
    <t>LR8</t>
  </si>
  <si>
    <t>INT-026: Company Newsletter</t>
  </si>
  <si>
    <t>BK-1134: Super Service</t>
  </si>
  <si>
    <t>BK-1232: Electronic Commerce (Ebusiness)</t>
  </si>
  <si>
    <t>BK-1198: Enterprise Software Delivery</t>
  </si>
  <si>
    <t>PUB-BUSF: Business Finance</t>
  </si>
  <si>
    <t>VND-SAP: SAP</t>
  </si>
  <si>
    <t>BK-0467: Business and Competitive Analysis</t>
  </si>
  <si>
    <t>ORG-NACD: National Association of Corporate Directors</t>
  </si>
  <si>
    <t>BK-0659: Business Process Modeling, Simulation and Design</t>
  </si>
  <si>
    <t>PUB-JBE: Journal of Business Ethics</t>
  </si>
  <si>
    <t>WEB-BCM: Bernstein Crisis Management</t>
  </si>
  <si>
    <t>BK-1175: If Only We Knew What We Know</t>
  </si>
  <si>
    <t>BK-0849: Cost-Benefit Analysis: Concepts and Practice</t>
  </si>
  <si>
    <t>REF-IT15-001: A Guide to the Business Analysis Body of Knowledge (BABOK Guide)</t>
  </si>
  <si>
    <t>BK-0540: Fundamentals of Web Development</t>
  </si>
  <si>
    <t>BK-0698: Computer and Network Organization</t>
  </si>
  <si>
    <t>INT-010: Project Documentation</t>
  </si>
  <si>
    <t>BK-0383: Successful Business Plan</t>
  </si>
  <si>
    <t>BK-0661: Software Quality Engineering</t>
  </si>
  <si>
    <t>BK-0450: Let's Stop Meeting Like This</t>
  </si>
  <si>
    <t>BK-0384: Transforming Business with Program Management</t>
  </si>
  <si>
    <t>BK-0474: Complete Training Evaluation</t>
  </si>
  <si>
    <t>BK-4365: Fundamentals of Occupational Safety and Health</t>
  </si>
  <si>
    <t>BK-01197: Research Methods: Information, Systems and Contexts</t>
  </si>
  <si>
    <t>VND-01027: Accenture</t>
  </si>
  <si>
    <t>BK-0441: Active Learning and Engagement Strategies</t>
  </si>
  <si>
    <t>BK-0003: Managing Organizational Change</t>
  </si>
  <si>
    <t>BK-0471: Performance Consulting: Moving Beyond Training</t>
  </si>
  <si>
    <t>BK-0196: Think Smarter</t>
  </si>
  <si>
    <t>BK-0101: Thinking on Your Feet</t>
  </si>
  <si>
    <t>BK-1185: Writing That Works</t>
  </si>
  <si>
    <t>BK-0051: Confessions of a Public Speaker</t>
  </si>
  <si>
    <t>BK-0455: 50 Top Tools for Coaching</t>
  </si>
  <si>
    <t>VND-Negot: Negotiation Institute</t>
  </si>
  <si>
    <t>BK-3049: The Art of Facilitation</t>
  </si>
  <si>
    <t>BK-0334: Type Talk at Work</t>
  </si>
  <si>
    <t>BK-3050: Your Brain at Work</t>
  </si>
  <si>
    <t>BK-0446: What's So Funny? How To Sharpen Your Sense Of Humor</t>
  </si>
  <si>
    <t>BK-1162: Power of Two</t>
  </si>
  <si>
    <t>PUB-00170: The Ten Rules of Good Followership</t>
  </si>
  <si>
    <t>TR-00075: Cause and Effect Diagram (Fishbone) Lean Training on PowerPoint</t>
  </si>
  <si>
    <t>ORG-00138: Institute of Management Consultants USA</t>
  </si>
  <si>
    <t>WEB-GCF12013: Managing-change.net</t>
  </si>
  <si>
    <t>BK-01211: Essentials of English: A Writer's Handbook, The</t>
  </si>
  <si>
    <t>BK-SCH0206: Emotional Intelligence Appraisal (Me Edition)</t>
  </si>
  <si>
    <t>BK-SCH0213: Entrepreneur's Guide to Successful Leadership, The</t>
  </si>
  <si>
    <t>BK-SCH0364: Managing Change, Creativity and Innovation</t>
  </si>
  <si>
    <t>BK-SCH0342: Leading in the Top Team</t>
  </si>
  <si>
    <t>BK-SCH0506: 5 Secrets of Goal Setting Workbook</t>
  </si>
  <si>
    <t>BK-SCH0537: Type Talk at Work (Kroeger)</t>
  </si>
  <si>
    <t>BK-00923: Managing Research, Development and Innovation</t>
  </si>
  <si>
    <t>BK-SCH0573: Working Naturally</t>
  </si>
  <si>
    <t>BK-SCH0290: Hit the Ground Running</t>
  </si>
  <si>
    <t>BK-SCH0115: Business and Society</t>
  </si>
  <si>
    <t>BK-SCH0554: Wargaming for Leaders</t>
  </si>
  <si>
    <t>BK-SCH0496: Systems Thinking Playbook, The</t>
  </si>
  <si>
    <t>BK-SCH0503: Talent on Demand</t>
  </si>
  <si>
    <t>BK-SCH0242: Full Steam Ahead!</t>
  </si>
  <si>
    <t>BK-SCH0071: Aligning Training for Results</t>
  </si>
  <si>
    <t>BK-SCH0889: Leadership Brand</t>
  </si>
  <si>
    <t>BK-SCH0411: Own The Forest, Delegate the Trees</t>
  </si>
  <si>
    <t>PUB-SCH0036: Middle Manager as Innovator, The</t>
  </si>
  <si>
    <t>BK-SCH0100: Blink</t>
  </si>
  <si>
    <t>ACT-SCH0909: Call Plans</t>
  </si>
  <si>
    <t>BK-SCH0532: Trust Management in Virtual Work Environments</t>
  </si>
  <si>
    <t>BK-SCH0293: How to Manage in a Flat World: 10 Strategies to Get Connected to Your Team Wherever They Are</t>
  </si>
  <si>
    <t>BK-SCH0203: Untangling the Web</t>
  </si>
  <si>
    <t>BK-SCH0533: Trust Me</t>
  </si>
  <si>
    <t>BK-SCH0380: McKinsey Engagement, The: A Powerful Toolkit For More Efficient and Effective Team Problem Solving</t>
  </si>
  <si>
    <t>BK-IBM-3101: Organizational Behavior - Improving Performance &amp; Commitment in the Workplace</t>
  </si>
  <si>
    <t>BK-0390: Team Building</t>
  </si>
  <si>
    <t>BK-0190: Teach! Change! Empower!</t>
  </si>
  <si>
    <t>BK-0264: Smart Leaders, Smarter Teams</t>
  </si>
  <si>
    <t>BK-1260: Customer Worthy</t>
  </si>
  <si>
    <t>PUB-PRMGR: Project Manager Today</t>
  </si>
  <si>
    <t>BK-0265: Secret of Success, The</t>
  </si>
  <si>
    <t>BK-01222: Supplier Relationship Management: Unlocking the Hidden Value in Your Supply Base</t>
  </si>
  <si>
    <t>BK-0121: Stop Workplace Drama</t>
  </si>
  <si>
    <t>BK-0123: Why People Fail</t>
  </si>
  <si>
    <t>BK-0156: Personality</t>
  </si>
  <si>
    <t>BK-0280: Information Systems Outsourcing</t>
  </si>
  <si>
    <t>BK-0389: Empowerment Manual, The</t>
  </si>
  <si>
    <t>WEB-GCF12063: Joan Henshaw -- The Managing Employee Performance</t>
  </si>
  <si>
    <t>VND-IBM001: IBM Key Performance Indicators</t>
  </si>
  <si>
    <t>LR9</t>
  </si>
  <si>
    <t>WEB-TEAM: Center for Collaborative Organizations</t>
  </si>
  <si>
    <t>BK-3003: Experience Design</t>
  </si>
  <si>
    <t>BK-0793: Cultures and Organizations</t>
  </si>
  <si>
    <t>VND-Oracle: Oracle Corporation</t>
  </si>
  <si>
    <t>BK-0402: Strategic Management (15th Edition)</t>
  </si>
  <si>
    <t>PUB-BEM: Business Ethics Magazine</t>
  </si>
  <si>
    <t>BK-0750: Intellectual Capital and Knowledge Management</t>
  </si>
  <si>
    <t>PUB-CFO: CFO Magazine</t>
  </si>
  <si>
    <t>BK-0433: Internet for Dummies</t>
  </si>
  <si>
    <t>BK-0884: Becoming an Effective Mentoring Leader</t>
  </si>
  <si>
    <t>BK-0391: Meetings Matter</t>
  </si>
  <si>
    <t>BK-0330: Workflow Modeling</t>
  </si>
  <si>
    <t>BK-0425: Business Process Benchmarking</t>
  </si>
  <si>
    <t>PUB-BI: Business Insurance</t>
  </si>
  <si>
    <t>BK-01198: Looking for Information: A Survey of Research on Information Seeking, Needs and Behavior (Library and Information Science)</t>
  </si>
  <si>
    <t>BK-1201: Innovator's Dilemma, The</t>
  </si>
  <si>
    <t>BK-0333: Organization Theory and Design</t>
  </si>
  <si>
    <t>BK-0216: Breakthrough Thinking</t>
  </si>
  <si>
    <t>BK-0396: Touching Others With Your Words</t>
  </si>
  <si>
    <t>BK-0791: Emotional Intelligence - Miller Edition</t>
  </si>
  <si>
    <t>BK-1250: Business Coach, The</t>
  </si>
  <si>
    <t>BK-0044: Art of Deception: An Introduction to Critical Thinking</t>
  </si>
  <si>
    <t>PUB-PJ: Privacy Journal</t>
  </si>
  <si>
    <t>BK-1253: Tips And Tools</t>
  </si>
  <si>
    <t>BK-0360: Editing Today</t>
  </si>
  <si>
    <t>BK-0498: Stakeholder Engagement</t>
  </si>
  <si>
    <t>REF-01025: The Followership Continuum: A Model for Fine Tuning the Workforce</t>
  </si>
  <si>
    <t>VND-01028: Story Theater International</t>
  </si>
  <si>
    <t>ORG-0AMA: American Management Association</t>
  </si>
  <si>
    <t>WEB-GCF12029: Mindfulnet.org</t>
  </si>
  <si>
    <t>BK-01210: In our Own Words Student Book: Student Writers at Work</t>
  </si>
  <si>
    <t>BK-SCH0265: Good to Great</t>
  </si>
  <si>
    <t>BK-SCH0212: Engaging Leader, The</t>
  </si>
  <si>
    <t>BK-SCH0217: Essential Guide to Knowledge Management, The</t>
  </si>
  <si>
    <t>BK-SCH0514: Think</t>
  </si>
  <si>
    <t>BK-SCH0012: Why Should Anyone be Led by You?</t>
  </si>
  <si>
    <t>BK-0008: Innovation &amp; Entrepreneurship</t>
  </si>
  <si>
    <t>BK-SCH0571: Wisdom of Crowds, The</t>
  </si>
  <si>
    <t>BK-SCH0480: Strategy and Governance of Networks</t>
  </si>
  <si>
    <t>BK-SCH0405: Organized for Success</t>
  </si>
  <si>
    <t>BK-SCH0225: Executive Resource Management</t>
  </si>
  <si>
    <t>BK-SCH0267: The Good, the Bad, and Your Business</t>
  </si>
  <si>
    <t>BK-SCH0574: World Is Flat 3.0, The</t>
  </si>
  <si>
    <t>BK-SCH0495: Systems Thinking Approach to Strategic Planning and Management, The</t>
  </si>
  <si>
    <t>BK-SCH0490: Succession</t>
  </si>
  <si>
    <t>BK-1248: Survival Guide to the Stress of Organizational Change, A</t>
  </si>
  <si>
    <t>BK-SCH0065: Accountable Leader, The</t>
  </si>
  <si>
    <t>BK-SCH0891: Long Tail, The</t>
  </si>
  <si>
    <t>PUB-SCH0041: Tipping Point Leadership</t>
  </si>
  <si>
    <t>BK-SCH0451: Rational Choice in an Uncertain World</t>
  </si>
  <si>
    <t>BK-SCH0864: Achieving Excellence Through Customer Service (5th Edition)</t>
  </si>
  <si>
    <t>BK-SCH0202: Efficiency and Management (Routledge Studies in Management, Organizations and Society)</t>
  </si>
  <si>
    <t>BK-SCH0365: Managing Difficult Projects</t>
  </si>
  <si>
    <t>BK-SCH0868: Recruiting, Interviewing, Selecting &amp; Orienting New Employees</t>
  </si>
  <si>
    <t>BK-SCH0222: Execution: The Discipline of Getting Things Done</t>
  </si>
  <si>
    <t>BK-0480: Web of Inclusion, The</t>
  </si>
  <si>
    <t>BK-0349: Delivering Knock Your Socks Off Service</t>
  </si>
  <si>
    <t>INT-016: Vendor Agreements/Contracts</t>
  </si>
  <si>
    <t>BK-0220: Information Technology Outsourcing Transactions</t>
  </si>
  <si>
    <t>VND-KPIS: KPI Standard</t>
  </si>
  <si>
    <t>LR10</t>
  </si>
  <si>
    <t>WEB-00119: How to Promote Your Product or Service on Cyber Monday</t>
  </si>
  <si>
    <t>PUB-CSA: Customer Service Advantage</t>
  </si>
  <si>
    <t>BK-1170: Grow Your Business with Google AdWords</t>
  </si>
  <si>
    <t>WEB-BPR: BPR Online Learning Center</t>
  </si>
  <si>
    <t>INT-024: Human Resources Guide</t>
  </si>
  <si>
    <t>BK-SCH0530: Treat People Right!: How Organizations and Employees Can Create a Win/Win Relationship to Achieve High Performance at All Levels</t>
  </si>
  <si>
    <t>BK-0753: Intellectual Capital Strategy Management for Knowledge-Based Organizations</t>
  </si>
  <si>
    <t>INT-004: Review Existing Budget and Financial Reports</t>
  </si>
  <si>
    <t>ORG-11161: International Business Analytics Users' Groups</t>
  </si>
  <si>
    <t>PUB-CIO: CIO</t>
  </si>
  <si>
    <t>BK-0254: Applied Strategic Planning</t>
  </si>
  <si>
    <t>ORG-APQC: American Productivity &amp; Quality Center (APQC)</t>
  </si>
  <si>
    <t>BK-0919: Professional Meeting Management</t>
  </si>
  <si>
    <t>BK-1214: Bullseye: Hitting Your Strategic Targets Through High-Impact Measurement</t>
  </si>
  <si>
    <t>GOV-USDL: U.S. Department of Labor</t>
  </si>
  <si>
    <t>ORG-DAMA: Data Management Association (DAMA)</t>
  </si>
  <si>
    <t>BK-0066: Smart Networking</t>
  </si>
  <si>
    <t>REF-LIBgra: Library Spot - Grammar and Style</t>
  </si>
  <si>
    <t>BK-0045: Great Critical Thinking Puzzles</t>
  </si>
  <si>
    <t>BK-0153: Facilitation Skills: Helping Groups Make Decisions</t>
  </si>
  <si>
    <t>BK-SCH0510: Team Players and Teamwork, Completely Updated and Revised: New Strategies for Developing Successful Collaboration</t>
  </si>
  <si>
    <t>BK-00520: McGraw-Hill's Proofreading Handbook</t>
  </si>
  <si>
    <t>REF-01026: The Meaning of Followership</t>
  </si>
  <si>
    <t>ORG-RMA: Risk Management Association</t>
  </si>
  <si>
    <t>WEB-01192: 10 Tips to Improve Your Reading Skills</t>
  </si>
  <si>
    <t>BK-SCH0179: Crowd sourcing</t>
  </si>
  <si>
    <t>BK-SCH0230: Fifth Discipline, The</t>
  </si>
  <si>
    <t>BK-SCH0492: Sustainability Partnerships</t>
  </si>
  <si>
    <t>BK-SCH0254: Getting Things Done</t>
  </si>
  <si>
    <t>BK-SCH0331: Leadership Challenge, The</t>
  </si>
  <si>
    <t>BK-SCH0465: Simplified Strategic Planning</t>
  </si>
  <si>
    <t>BK-SCH0051: 101 Creative Problem Solving Techniques</t>
  </si>
  <si>
    <t>BK-SCH0529: Transnational Leadership Development</t>
  </si>
  <si>
    <t>PUB-SCH0017: Building Your Company's Vision</t>
  </si>
  <si>
    <t>BK-SCH0096: Beyond HR</t>
  </si>
  <si>
    <t>PUB-SCH0032: Leadership's Online Labs</t>
  </si>
  <si>
    <t>PUB-SCH0021: Deep Change</t>
  </si>
  <si>
    <t>BK-SCH0876: Decision Analysis for Management Judgment, 3rd Edition</t>
  </si>
  <si>
    <t>BK-SCH0234: Five Dysfunctions of a Team, The: A Leadership Fable</t>
  </si>
  <si>
    <t>BK-SCH0422: Plan-as-You-Go Business Plan, The</t>
  </si>
  <si>
    <t>BK-SCH0199: Effective Interviewing: A Handbook of Skills, Techniques and Applications</t>
  </si>
  <si>
    <t>BK-SCH0464: 7 Habits Of Highly Effective People, The (15th Anniversary Edition)</t>
  </si>
  <si>
    <t>WEB-HBS: Harvard Business School Information Technology Group (ITG) Home Page</t>
  </si>
  <si>
    <t>BK-0466: Competent Leader, The</t>
  </si>
  <si>
    <t>ORG-11193: International Purchasing and Supply Chain Management Institute</t>
  </si>
  <si>
    <t>BK-1183: Maslow's hierarchy of needs</t>
  </si>
  <si>
    <t>WEB-HTS001: HR KPI Slideshare</t>
  </si>
  <si>
    <t>LR11</t>
  </si>
  <si>
    <t>PUB-FRCS: First Rate Customer Service</t>
  </si>
  <si>
    <t>BK-1136: A Guide to IT Contracting</t>
  </si>
  <si>
    <t>BK-0953: Winning the Global Game: A Strategy for Linking People and Profits</t>
  </si>
  <si>
    <t>PUB-BAR: Barron's Online</t>
  </si>
  <si>
    <t>ORG-EOA: Ethics &amp; Compliance Officer Association</t>
  </si>
  <si>
    <t>VND-00124: the Center for Organizational Design</t>
  </si>
  <si>
    <t>BK-01003: Human Capital Analytics</t>
  </si>
  <si>
    <t>ORG-11162: International Institute of Business Analysis (IIBA)</t>
  </si>
  <si>
    <t>ORG-ICC: Internet Chamber of Commerce</t>
  </si>
  <si>
    <t>PUB-SmartC: Smart Computing</t>
  </si>
  <si>
    <t>ORG-ASQ: American Society for Quality</t>
  </si>
  <si>
    <t>GOV-OSHA: Occupational Safety and Health Administration</t>
  </si>
  <si>
    <t>BK-1181: Dialogue and the Art of Thinking Together</t>
  </si>
  <si>
    <t>BK-1169: Managing at the Speed of Change</t>
  </si>
  <si>
    <t>VND-Amazon: Amazon</t>
  </si>
  <si>
    <t>TR-173: Effective Telephone Techniques</t>
  </si>
  <si>
    <t>BK-1262: Gregg Reference Manual, The</t>
  </si>
  <si>
    <t>BK-0069: How to Prepare, Stage, and Deliver Winning Presentations; 3rd edition</t>
  </si>
  <si>
    <t>ACT-144: Review Conference Proceedings</t>
  </si>
  <si>
    <t>BK-0448: Using Humor for a Change: 101 Clever Ideas to Lighten Up the Workload</t>
  </si>
  <si>
    <t>REF-01024: Followership is Leadership: The Leadership-Exemplary Followership Exchange Model</t>
  </si>
  <si>
    <t>TR-00078: Global Manager Group Kanban Training Kit</t>
  </si>
  <si>
    <t>WEB-01193: About.com: English as 2nd Language</t>
  </si>
  <si>
    <t>BK-SCH0238: Focus on Leadership: Servant-Leadership for the 21st Century</t>
  </si>
  <si>
    <t>BK-SCH0135: Clear Leadership, Revised Edition</t>
  </si>
  <si>
    <t>BK-SCH0421: Pfeiffer Book of Successful Team-Building Tools, The</t>
  </si>
  <si>
    <t>BK-SCH0260: Goal Setting</t>
  </si>
  <si>
    <t>BK-SCH0297: Human Relations</t>
  </si>
  <si>
    <t>BK-SCH0127: Career Building through Social Networking</t>
  </si>
  <si>
    <t>BK-SCH0456: Re-Engineering the Corporation</t>
  </si>
  <si>
    <t>BK-SCH0518: Thinking for a Change</t>
  </si>
  <si>
    <t>PUB-SCH0009: Transcending Business Boundaries</t>
  </si>
  <si>
    <t>PUB-SCH0014: Best of HBR on Innovation: One Part Inspiration, Two Parts Discipline (HBR OnPoint Collection)</t>
  </si>
  <si>
    <t>BK-SCH0888: Judgment in Managerial Decision Making</t>
  </si>
  <si>
    <t>PUB-SCH0901: “Zero Defections: Quality Comes to Services (HBR OnPoint Edition)</t>
  </si>
  <si>
    <t>TR-GCF12030: Skill Share</t>
  </si>
  <si>
    <t>BK-SCH0527: Training in Interpersonal Skills (5th Edition)</t>
  </si>
  <si>
    <t>BK-SCH0444: Project Management: People, Perception and Change</t>
  </si>
  <si>
    <t>BK-SCH0064: Accountability: Getting a Grip on Results (2nd Revised Edition)</t>
  </si>
  <si>
    <t>BK-3026: Bare Knuckle People Management</t>
  </si>
  <si>
    <t>WEB-MSP: Microsoft Project Website</t>
  </si>
  <si>
    <t>ORG-11195: Supply Chain Management Association</t>
  </si>
  <si>
    <t>BK-0038: 1001 Ways to Reward Employees</t>
  </si>
  <si>
    <t>WEB-OUT: Outsourcing Institute Forum</t>
  </si>
  <si>
    <t>TR-180: Criticism &amp; Discipline Skills for Managers and Supervisors</t>
  </si>
  <si>
    <t>PUB-SCH0023: Developing Your Leadership Pipeline</t>
  </si>
  <si>
    <t>WEB-HTS012: What Are the Key Performance Indicators?</t>
  </si>
  <si>
    <t>LR12</t>
  </si>
  <si>
    <t>PUB-BW: Business Week</t>
  </si>
  <si>
    <t>ORG-IBEI: International Business Ethics Institute</t>
  </si>
  <si>
    <t>PUB-EKNW: E-Knowledge Management</t>
  </si>
  <si>
    <t>WEB-Stat: Statistics.com</t>
  </si>
  <si>
    <t>WEB-QUIZ: Net Surf Quiz</t>
  </si>
  <si>
    <t>PUB-JBS: Strategy+business magazine</t>
  </si>
  <si>
    <t>ORG-QAI: Quality Assurance Institute (QAI)</t>
  </si>
  <si>
    <t>REF-007: Metrics for the Internet, Information Technology and Service Management HandiGuide</t>
  </si>
  <si>
    <t>WEB-WSH: Workplace Safety &amp; Health</t>
  </si>
  <si>
    <t>BK-0208: A Whack on the Side of the Head</t>
  </si>
  <si>
    <t>INT-019: Individual Gap Analysis: Current or Next Job</t>
  </si>
  <si>
    <t>TR-027: Effective Facilitator, The</t>
  </si>
  <si>
    <t>BK-0734: Taming the Office Tiger: The Complete Guide to Getting Organized at Work</t>
  </si>
  <si>
    <t>BK-1072: Business Relationships That Last</t>
  </si>
  <si>
    <t>WEB-MVTOOL: Method Evaluation data analysis tool kit</t>
  </si>
  <si>
    <t>PUB-SCH0008: Teaching Smart People How to Learn</t>
  </si>
  <si>
    <t>BK-SCH0098: Beyond the Summit</t>
  </si>
  <si>
    <t>PUB-SCH0042: Tough-Minded Ways to Get Innovative</t>
  </si>
  <si>
    <t>PUB-SCH0016: Beyond Empowerment</t>
  </si>
  <si>
    <t>BK-SCH0521: Three Laws of Performance, The</t>
  </si>
  <si>
    <t>BK-SCH0270: Green to Gold</t>
  </si>
  <si>
    <t>BK-SCH0892: Making Hard Decisions with Decision Tools Suite</t>
  </si>
  <si>
    <t>BK-SCH0882: Guide to the Project Management Body of Knowledge, A</t>
  </si>
  <si>
    <t>BK-0482: Employee Handbook for Organizational Change, The</t>
  </si>
  <si>
    <t>TR-HSA016: Management Conference, The</t>
  </si>
  <si>
    <t>SG-GCF12044: InfluenceGuru.com</t>
  </si>
  <si>
    <t>LR13</t>
  </si>
  <si>
    <t>VND-ITG: IT Group International</t>
  </si>
  <si>
    <t>ORG-IBTE: Institute for Business, Technology and Ethics (IBTE)</t>
  </si>
  <si>
    <t>WEB-KMF: Knowledge Management Forum</t>
  </si>
  <si>
    <t>ORG-AFA: American Finance Association</t>
  </si>
  <si>
    <t>VND-JURAN: Juran Institute</t>
  </si>
  <si>
    <t>ORG-WFMC: Workflow Management Coalition</t>
  </si>
  <si>
    <t>BK-0382: Fifth Discipline</t>
  </si>
  <si>
    <t>VND-FPryor: Fred Pryor Seminars</t>
  </si>
  <si>
    <t>REF-LIBdict: Library Spot - Dictionaries</t>
  </si>
  <si>
    <t>VND-CoachU: Coach University</t>
  </si>
  <si>
    <t>PUB-SCH0026: Good Communication that Blocks Learning</t>
  </si>
  <si>
    <t>BK-SCH0262: Goals and Goal Setting</t>
  </si>
  <si>
    <t>BK-SCH0181: Cultivating Communities of Practice</t>
  </si>
  <si>
    <t>PUB-SCH0027: Harvard Business Review on Corporate Ethics</t>
  </si>
  <si>
    <t>BK-SCH0089: Balanced Scorecard Step-by-Step: Maximizing Performance and Maintaining Results</t>
  </si>
  <si>
    <t>BK-SCH0897: Winning Decisions</t>
  </si>
  <si>
    <t>BK-SCH0413: Oz Principle, The: Getting Results Through Individual &amp; Organizational Accountability</t>
  </si>
  <si>
    <t>ORG-00117: Association of Change Management Professionals (ACMP)</t>
  </si>
  <si>
    <t>VND-GCF12045: CEOtraining.com</t>
  </si>
  <si>
    <t>LR14</t>
  </si>
  <si>
    <t>ORG-CNET: CommerceNet</t>
  </si>
  <si>
    <t>TR-020: Fundamentals of Finance and Accounting for Non-financial Executives</t>
  </si>
  <si>
    <t>TR-182: Business Process Management Training for Measurable Performance Improvement</t>
  </si>
  <si>
    <t>ORG-ISPI: International Society for Performance Improvement</t>
  </si>
  <si>
    <t>BK-1245: Outlearning the Wolves</t>
  </si>
  <si>
    <t>TR-038: Effective Technical Writing</t>
  </si>
  <si>
    <t>PUB-SCH0035: McKinsey &amp; Co.: Managing Knowledge and Learning</t>
  </si>
  <si>
    <t>PUB-SCH0010: Trust and the Virtual Organization</t>
  </si>
  <si>
    <t>PUB-SCH0006: Shaping Conversations</t>
  </si>
  <si>
    <t>PUB-SCH0038: Performance Appraisal Is Dead. Long Live Performance Management!</t>
  </si>
  <si>
    <t>ORG-SIM: Society for Information Management (SIM)</t>
  </si>
  <si>
    <t>WEB-LINK: Linkage</t>
  </si>
  <si>
    <t>WEB-GCF12046: MindTools</t>
  </si>
  <si>
    <t>LR15</t>
  </si>
  <si>
    <t>ORG-FEDEE: Federation of European Employers</t>
  </si>
  <si>
    <t>TR-00016: DATA ANALYSIS AND STATISTICS</t>
  </si>
  <si>
    <t>ORG-SEI: Software Engineering Institute (SEI)</t>
  </si>
  <si>
    <t>PUB-SCH0022: Designing Organizational Programs for Employee Career Development</t>
  </si>
  <si>
    <t>Development Statements</t>
  </si>
  <si>
    <t>Development Statement Group</t>
  </si>
  <si>
    <t>Development Statement Name</t>
  </si>
  <si>
    <t>Development Statement Description</t>
  </si>
  <si>
    <t>Qualitative</t>
  </si>
  <si>
    <t>Communicating the Organizational Direction</t>
  </si>
  <si>
    <t>Hold quarterly team/department/organization wide meetings, to ensure that all employees understand the direction of the organization and how they contribute to that direction.</t>
  </si>
  <si>
    <t>Quantitative</t>
  </si>
  <si>
    <t>Operational Productivity</t>
  </si>
  <si>
    <t>Improve the efficiency and effectiveness of the department by 5% in the next year through review and optimization of operational procedures.</t>
  </si>
  <si>
    <t>Product Awareness</t>
  </si>
  <si>
    <t>Expand understanding of the organization's products or services by 5% to include all lines of business within the next 6 months.</t>
  </si>
  <si>
    <t>Customer Service Escalation</t>
  </si>
  <si>
    <t>Escalate complex customer service requests to appropriate person(s) within 1 hour of receipt.</t>
  </si>
  <si>
    <t>Market Plan Initiation</t>
  </si>
  <si>
    <t>Initiate 3 market-specific sales plans every quarter by monitoring the competition and environment on a monthly basis.</t>
  </si>
  <si>
    <t>Using e-Business to Expand Opportunities</t>
  </si>
  <si>
    <t>Use e-business opportunities to expand the organization's addressable market by 5% in the next year.</t>
  </si>
  <si>
    <t>Global Opportunities</t>
  </si>
  <si>
    <t>Recognize potential opportunities in the international marketplace and analyze costs and benefits by creating financial and forecast reports within 3 months of initial opportunity identification.</t>
  </si>
  <si>
    <t>Develop a Cost/Benefit Analysis</t>
  </si>
  <si>
    <t>Within 60 days develop a cost/benefit analysis of a new feature, new approach, new tool or technology. Present to team and/or manager. Make recommendations based on your findings.</t>
  </si>
  <si>
    <t>Expense and Budget Tracking</t>
  </si>
  <si>
    <t>Monitor achievement of the company's financial goals by tracking products' expenses and budgets each month.</t>
  </si>
  <si>
    <t>Using Application Systems to Increase Productivity</t>
  </si>
  <si>
    <t>Review the effectiveness of the core application systems. Ensure that they increase organizational productivity by at least 5% in the next year.</t>
  </si>
  <si>
    <t>Industry Trend Awareness</t>
  </si>
  <si>
    <t>Increase co-workers' awareness of industry trends by 10% each month through meetings and presentations.</t>
  </si>
  <si>
    <t>Outside Directors</t>
  </si>
  <si>
    <t>Ensure that there is at least one outside director serving on the organization's board at all times.</t>
  </si>
  <si>
    <t>Re-engineering Concepts</t>
  </si>
  <si>
    <t>Master 6 re-engineering concepts, 4 methods, and 3 tools within the next 6 months by studying competitors as well as using past experience.</t>
  </si>
  <si>
    <t>Improve business processes within the organization by 5% in the next year through observation, focus groups, and research.</t>
  </si>
  <si>
    <t>Pending Legislation in Business Conduct</t>
  </si>
  <si>
    <t>Conduct a quarterly review of pending business conduct legislation and evaluate the potential impact on the organization.</t>
  </si>
  <si>
    <t>Risk Management Processes and Tools</t>
  </si>
  <si>
    <t>Through training sessions held once per quarter, implement financial risk management processes and tools by the end of the year.</t>
  </si>
  <si>
    <t>Crises Financial Impact</t>
  </si>
  <si>
    <t>Reduce financial impact of crises by 5% every year by predicting, averting and responding appropriately.</t>
  </si>
  <si>
    <t>Business Case Development Knowledge</t>
  </si>
  <si>
    <t>Increase colleagues' knowledge of business case development by 5% in the next year by coaching them on how to identify the costs, benefits, ROI, opportunities, and risks on expenditures.</t>
  </si>
  <si>
    <t>Network of Colleagues</t>
  </si>
  <si>
    <t>Increase your network of colleagues within the organization by 10% in 6 months by working in cross-functional groups.</t>
  </si>
  <si>
    <t>Internal Sales and Marketing Strategy Presentation</t>
  </si>
  <si>
    <t>Present 3 new internal sales and marketing strategies to top management every quarter.</t>
  </si>
  <si>
    <t>Knowledge Database Contribution</t>
  </si>
  <si>
    <t>Implements 3 identification and application processes every quarter to help others contribute to knowledge databases.</t>
  </si>
  <si>
    <t>Ensuring a Competitive Financial Position</t>
  </si>
  <si>
    <t>Review the financial records of competitors on an annual basis to track your competitive position.</t>
  </si>
  <si>
    <t>Documenting the Budgeting Process</t>
  </si>
  <si>
    <t>In the next 6 months, develop budget-related documentation to ensure employees understand budget details and who has final approval over budgets.</t>
  </si>
  <si>
    <t>Business Math Continuing Education</t>
  </si>
  <si>
    <t>Take at least one continuing education course related to business math annually.</t>
  </si>
  <si>
    <t>Improve Business Statistics Operations</t>
  </si>
  <si>
    <t>Increase efficiency or accuracy of business statistics calculations by 5% in the next 6 months through the documentation of formulas and the standardization of calculation processes.</t>
  </si>
  <si>
    <t>Develop Business Operations KPIs</t>
  </si>
  <si>
    <t>Develop 6 KPIs (Key Performance Indicator) for business operations within 3 months.</t>
  </si>
  <si>
    <t>Establish or Enhance Best Practices</t>
  </si>
  <si>
    <t>In the next three months, either enhance existing or create new best practice documentation for this product and/or process.</t>
  </si>
  <si>
    <t>Internet Commerce</t>
  </si>
  <si>
    <t>Leverage the internet to expand the customer base or market presence by 5% in one year.</t>
  </si>
  <si>
    <t>IT Initiative Participation</t>
  </si>
  <si>
    <t>Participate in one major IT initiative annually: get involved in the selection, implementation, end-user training, and troubleshooting of associated tools.</t>
  </si>
  <si>
    <t>Learning New Office Tool Features</t>
  </si>
  <si>
    <t>Learn a new function or feature of your office support tool. Use it to improve quality or efficiency by 5% in the next year.</t>
  </si>
  <si>
    <t>Reduce Overall Project Costs</t>
  </si>
  <si>
    <t>Reduce project costs by 5% in the next year.</t>
  </si>
  <si>
    <t>Reducing Project Cost</t>
  </si>
  <si>
    <t>Reduce variance from projected project cost by 5% in the next year through regular calculation of planned value and earned value.</t>
  </si>
  <si>
    <t>Plan Buy-in</t>
  </si>
  <si>
    <t>Review plans and obtain buy-in from 80% of stakeholders prior to plan approval.</t>
  </si>
  <si>
    <t>Beating the Competition on Quality</t>
  </si>
  <si>
    <t>Find out what quality standards your competition promotes adherence to. See if your organization can improve upon these by 5% in the next 6 months.</t>
  </si>
  <si>
    <t>Meeting Action Items</t>
  </si>
  <si>
    <t>End all meetings by presenting action items to all participants.</t>
  </si>
  <si>
    <t>Process Efficiency</t>
  </si>
  <si>
    <t>Evaluate an existing process for efficiency. Look for modifications that could improve efficiency by 5% in a year.</t>
  </si>
  <si>
    <t>Improve Effectiveness Through Measurement</t>
  </si>
  <si>
    <t>Improve organizational effectiveness by 5% in the next year through regular measurement and continuous improvement.</t>
  </si>
  <si>
    <t>Resolve OSHA-related Safety Concerns</t>
  </si>
  <si>
    <t>Resolve 95% of all safety concerns within 1 week of being alerted to them.</t>
  </si>
  <si>
    <t>Storage Procedure Auditing</t>
  </si>
  <si>
    <t>Annually evaluate your information storage procedures to ensure that they are compliant with all applicable regulations and would pass an audit.</t>
  </si>
  <si>
    <t>BPM Data Capture</t>
  </si>
  <si>
    <t>Review the information captured in the BPM software or system on a quarterly basis, to ensure all performance data is being captured consistently and accurately.</t>
  </si>
  <si>
    <t>Review SOP Efficiency</t>
  </si>
  <si>
    <t>Review the efficiency of 3 standard operating procedures in terms of performance improvement within the next 3 months.</t>
  </si>
  <si>
    <t>Create New Channels for International Trade</t>
  </si>
  <si>
    <t>Create at least 3 new international trade channels for the organization within the next year.</t>
  </si>
  <si>
    <t>Gain Better Knowledge of Best Practices</t>
  </si>
  <si>
    <t>Within 30 days, read best practices documentation relevant to a specific process or product area. Compare to existing practices and make recommendations for improvement.</t>
  </si>
  <si>
    <t>Administer Customer Satisfaction Survey</t>
  </si>
  <si>
    <t>Create and administer a customer satisfaction survey by 3rd quarter.</t>
  </si>
  <si>
    <t>Quantify Estimated Value</t>
  </si>
  <si>
    <t>Over the next year, quantify the estimated value of a new product/service relative to associated costs during project initiation.</t>
  </si>
  <si>
    <t>Establishing Mentoring Relationships</t>
  </si>
  <si>
    <t>Each year, establish 10 internal mentor-mentee relationships designed to facilitate the transfer of knowledge across individuals.</t>
  </si>
  <si>
    <t>Expanding Organizational Relationships</t>
  </si>
  <si>
    <t>Once every other month, go to dinner with someone working in a different function/department.</t>
  </si>
  <si>
    <t>Developing Alternative Solutions</t>
  </si>
  <si>
    <t>Over the next year, develop 3 solutions to each problem, without considering their feasibility.</t>
  </si>
  <si>
    <t>Plan Ahead for Change</t>
  </si>
  <si>
    <t>Brainstorm some potential ways your organization or department could change, and develop 3 potential responses to each over the next year.</t>
  </si>
  <si>
    <t>Proactively Manage Conflict</t>
  </si>
  <si>
    <t>Manage conflict early and proactively in order to reduce angry outbursts to zero within the next 6 months.</t>
  </si>
  <si>
    <t>Preparing Consulting Proposals</t>
  </si>
  <si>
    <t>Prepare one consulting proposal per week, detailing client requirements and how the organization's products or services can meet those requirements.</t>
  </si>
  <si>
    <t>Anticipating and Preventing Future Problems</t>
  </si>
  <si>
    <t>Conduct a quarterly review of resolved problems. Use these to help you anticipate and prevent future problems.</t>
  </si>
  <si>
    <t>Solicit Feedback on Oral Communication</t>
  </si>
  <si>
    <t>Give monthly presentations to members of your organization, asking for feedback on your communication skills. Track your improvement over time.</t>
  </si>
  <si>
    <t>Checking Spelling and Grammar</t>
  </si>
  <si>
    <t>Reduce spelling or grammatical errors by 5% in the next month through the use of the spelling/grammar check function on your computer.</t>
  </si>
  <si>
    <t>Formal Interview Training</t>
  </si>
  <si>
    <t>Design and implement a formal interview training program. Ensure that all executives and senior managers attend within 6 months after implementation.</t>
  </si>
  <si>
    <t>Pairing Oral and Written Communication</t>
  </si>
  <si>
    <t>Follow up all meetings or phone calls with written summaries within 2 hours of the close of conversation.</t>
  </si>
  <si>
    <t>Technical Documentation Review</t>
  </si>
  <si>
    <t>Within 6 months, have all technical documents reviewed by 2 product experts to ensure that important features and functions are covered and no unnecessary jargon is included.</t>
  </si>
  <si>
    <t>Research Presentation Topics</t>
  </si>
  <si>
    <t>Deliver 3 quality presentations quarterly by thoroughly researching the topic and mastering techniques.</t>
  </si>
  <si>
    <t>Self Improvement Plans</t>
  </si>
  <si>
    <t>Create 2 self improvement plans every 6 months to gain a better understanding of strengths and weaknesses and how to grow professionally.</t>
  </si>
  <si>
    <t>Feedback Sessions</t>
  </si>
  <si>
    <t>Conduct 1 individual feedback session every month so that your team members can continuously grow and improve.</t>
  </si>
  <si>
    <t>Mentor Individuals</t>
  </si>
  <si>
    <t>Mentor at least 1 individual annually by helping them develop professionally through your knowledge and experience.</t>
  </si>
  <si>
    <t>Listening Skills Improvement</t>
  </si>
  <si>
    <t>Improve your listening skills by 5% in the next year by practicing and using organizational resources.</t>
  </si>
  <si>
    <t>Discussing Alternatives</t>
  </si>
  <si>
    <t>Throughout this quarter, discuss 3 alternative solutions to each problem before reaching a decision.</t>
  </si>
  <si>
    <t>Negotiating Opportunities</t>
  </si>
  <si>
    <t>Increase opportunities for negotiation by 5% in the next year through use of active listening skills and probing techniques.</t>
  </si>
  <si>
    <t>Confidential Information Management</t>
  </si>
  <si>
    <t>Familiarize yourself with 3 tools or techniques for managing confidential information within the next 6 months through research, in order to avoid inappropriate disclosure of information.</t>
  </si>
  <si>
    <t>Focusing Group Efforts</t>
  </si>
  <si>
    <t>Focus group efforts and reduce time wasted on irrelevant or unrelated topics by 5% in the next year.</t>
  </si>
  <si>
    <t>Talk to Someone With Experience</t>
  </si>
  <si>
    <t>Find someone who has experience in this area. Prepare a questionnaire and use to interview. Summarize and report to the team within 30 days.</t>
  </si>
  <si>
    <t>Team Disagreement</t>
  </si>
  <si>
    <t>Reduce disagreement within the team by 10% in the next 6 months by appropriately handling conflicts.</t>
  </si>
  <si>
    <t>Error and Omission Reduction</t>
  </si>
  <si>
    <t>Reduce errors and omissions in group work by 5% in the next year by coaching others in how to properly identify and correct the errors and omissions.</t>
  </si>
  <si>
    <t>Idea Initiation</t>
  </si>
  <si>
    <t>Throughout the quarter, in each meeting you attend, offer one unprompted idea or observation.</t>
  </si>
  <si>
    <t>Priority Conflicts</t>
  </si>
  <si>
    <t>Reduce priority conflicts on multiple projects by 5% in the next year by addressing them early on and making effective judgments.</t>
  </si>
  <si>
    <t>Maintaining Key Customer Relationships</t>
  </si>
  <si>
    <t>Reach out to key account contacts or high potential prospects quarterly.</t>
  </si>
  <si>
    <t>Data Analysis and Alternative Solutions</t>
  </si>
  <si>
    <t>Create 2 alternative solutions to problems within the next 6 months by analyzing data with flow charts, Pareto charts, fish diagrams, etc.</t>
  </si>
  <si>
    <t>Improve Your EI</t>
  </si>
  <si>
    <t>Improve your emotional intelligence as measured by one of the standard test instruments by 10% within the next year.</t>
  </si>
  <si>
    <t>Effective Followership Techniques</t>
  </si>
  <si>
    <t>Learn and utilize 3 techniques for effective followership within the next 6 months.</t>
  </si>
  <si>
    <t>Learn and Practice Telling Business Stories</t>
  </si>
  <si>
    <t>Learn and practice delivering a series of existing business stories by the end of first quarter.</t>
  </si>
  <si>
    <t>Attend Technology Conferences and Association Meetings</t>
  </si>
  <si>
    <t>Each quarter, attend a professional conference or an association meeting on latest developments and best practices for a given technology area.</t>
  </si>
  <si>
    <t>Provide Strategic Recommendations for Customer Technology</t>
  </si>
  <si>
    <t>Evaluate 3 current customer business practices and support technologies over the next year. Make strategic recommendations regarding capability upgrades and integration.</t>
  </si>
  <si>
    <t>Provide Advice Outside Your Specialty Area</t>
  </si>
  <si>
    <t>During the next month, provide valuable advice regarding a current customer concern outside your specialty area, but clearly explain the limits of your expertise in the topic.</t>
  </si>
  <si>
    <t>Deliverables Quality Evaluation</t>
  </si>
  <si>
    <t>Within 6 months, during each given project's life cycle, constantly evaluate the quality of deliverables according to agreements and contracts, to meet the ever-changing expectations of clients.</t>
  </si>
  <si>
    <t>Collaborate Toward Solutions</t>
  </si>
  <si>
    <t>Within the next 2 months, make quantifiable progress, through collaborative efforts, toward the resolution of 2 business problems.</t>
  </si>
  <si>
    <t>Demonstrate Receptivity</t>
  </si>
  <si>
    <t>Demonstrate receptivity to changes through 3 actions in the next 2 weeks.</t>
  </si>
  <si>
    <t>Document Major Factors - Focus</t>
  </si>
  <si>
    <t>Document the major factors that generated 3 successful efforts to focus in 3 weeks.</t>
  </si>
  <si>
    <t>Develop Guidelines for New Situations</t>
  </si>
  <si>
    <t>Develop guidelines for addressing new situations with no familiar cues or precedents.</t>
  </si>
  <si>
    <t>Coach Mindfulness Techniques</t>
  </si>
  <si>
    <t>Within the next month, coach management on the use of mindfulness techniques.</t>
  </si>
  <si>
    <t>Avoiding Future Mistakes</t>
  </si>
  <si>
    <t>After completing a project, identify 1 or 2 mistakes you made and ways you can avoid these mistakes in future projects next year.</t>
  </si>
  <si>
    <t>Deliver Business Documents in English</t>
  </si>
  <si>
    <t>Produce 5 business documents in the English language in the next 3 months.</t>
  </si>
  <si>
    <t>Facilitating Staff Development</t>
  </si>
  <si>
    <t>Annually identify 6 learning or development opportunities for members of your staff.</t>
  </si>
  <si>
    <t>Diversity Group</t>
  </si>
  <si>
    <t>Establish a company wide diversity group that meets once a month to discuss diversity and address related issues that come up in the workplace.</t>
  </si>
  <si>
    <t>Acknowledging Team Success</t>
  </si>
  <si>
    <t>Develop and implement an informal program designed to acknowledge and reward team success; for example, hold a meeting every three months to celebrate accomplishments.</t>
  </si>
  <si>
    <t>Framework for Complex Information</t>
  </si>
  <si>
    <t>By the end of the fiscal year, create a model or framework for compiling complex information, identifying underlying patterns, causes, and problems, developing hypotheses, and utilizing information to develop solutions.</t>
  </si>
  <si>
    <t>Forum for Knowledge Sharing</t>
  </si>
  <si>
    <t>Create a forum for employees to share work knowledge such as a monthly meeting, a newsletter, or an intranet site.</t>
  </si>
  <si>
    <t>Decreasing Duplicated Team Work</t>
  </si>
  <si>
    <t>Decrease the amount of work that is duplicated amongst the different teams by 5% each year through increased communication and better division of work.</t>
  </si>
  <si>
    <t>Revising Goals to Support the Business Plan</t>
  </si>
  <si>
    <t>Review goals on a quarterly basis, to ensure they still support functional operations and the overall business plan.</t>
  </si>
  <si>
    <t>Disciplining Unethical Behavior</t>
  </si>
  <si>
    <t>Within the next six months, develop and implement a "three strikes" policy disciplining employees for dishonest or unethical behavior.</t>
  </si>
  <si>
    <t>Prompting Innovative Thinking</t>
  </si>
  <si>
    <t>Attend industry-specific conferences on a quarterly basis, and look for products of offerings that could be improved or expanded on as a way to jump start innovative thinking.</t>
  </si>
  <si>
    <t>Network of Internal and External Contacts</t>
  </si>
  <si>
    <t>Increase network of internal and external contacts by 5% in the next year by researching associations, vendors, or customers, establishing personal connections, and maintaining relationships.</t>
  </si>
  <si>
    <t>Communication Within Organization</t>
  </si>
  <si>
    <t>Increase communication up, down, and across the organization by 5% in the next year by identifying and understanding straight and dotted line relationships.</t>
  </si>
  <si>
    <t>Reviewing Plan Progress</t>
  </si>
  <si>
    <t>Review plan progress on a quarterly basis and reassess goals or resources.</t>
  </si>
  <si>
    <t>Improve Resource Forecasting</t>
  </si>
  <si>
    <t>Improve resource forecasting by 5% in the next year by reviewing historical plans vs. actual.</t>
  </si>
  <si>
    <t>Communicating a Code of Ethics</t>
  </si>
  <si>
    <t>Develop a statement detailing the organization's code of ethics, and remind all employees about this statement on a quarterly basis.</t>
  </si>
  <si>
    <t>Presenting Organizational Strategy</t>
  </si>
  <si>
    <t>Presents 3 new organizational strategies to top management every fiscal year.</t>
  </si>
  <si>
    <t>Developing Stress Management Program</t>
  </si>
  <si>
    <t>Develop a stress management program for employees over the next year by consulting health providers and offering participation incentives.</t>
  </si>
  <si>
    <t>Maintaining Vision of Organization</t>
  </si>
  <si>
    <t>Develop performance measures for employees over the next year that are consistent with and maintain the vision of the organization.</t>
  </si>
  <si>
    <t>Behavioral Selection Process</t>
  </si>
  <si>
    <t>Increase identification of quality candidates by 5% in the next year by utilizing competency-based, behavioral selection processes.</t>
  </si>
  <si>
    <t>Attending Training to be Competitive</t>
  </si>
  <si>
    <t>Ensure all team members attend annual training on the newest technology in order to remain competitive in the market.</t>
  </si>
  <si>
    <t>Evaluating Performance Against Requirements</t>
  </si>
  <si>
    <t>Evaluate team performance against critical requirements immediately after project completion and hold feedback sessions within 1 week.</t>
  </si>
  <si>
    <t>Adopting Innovative Solutions</t>
  </si>
  <si>
    <t>Review the marketplace annually. Research and implement newly developed solutions that could improve your organization's operations.</t>
  </si>
  <si>
    <t>Decision-Making Ability</t>
  </si>
  <si>
    <t>Increase the quality of decisions made by 5% in the next year by assessing risks, benefits, and consideration of alternatives.</t>
  </si>
  <si>
    <t>Decrease Response Time</t>
  </si>
  <si>
    <t>Decrease time needed to respond to customer service requests by 5% over the next year.</t>
  </si>
  <si>
    <t>Evaluating Staff Performance</t>
  </si>
  <si>
    <t>Every 6 months, evaluate strengths and weaknesses, provide training, and evaluate and restructure procedures and practices as necessary in order to maximize staff performance.</t>
  </si>
  <si>
    <t>Identify Team Goals</t>
  </si>
  <si>
    <t>Increase each team member's contribution to the project by 10% within the next 6 months by identifying goals and effectively communicating within the team.</t>
  </si>
  <si>
    <t>Facilitating Team Development</t>
  </si>
  <si>
    <t>Annually identify 6 learning or development opportunities for members of your team.</t>
  </si>
  <si>
    <t>Analytic Business Process Enhancement</t>
  </si>
  <si>
    <t>Enhance business processes within the organization by 5% in the next year utilizing analytic thinking skills through observation, focus groups, and research.</t>
  </si>
  <si>
    <t>Anticipate Questions for Presentations</t>
  </si>
  <si>
    <t>Prepare possible audience questions one week prior to a presentation in order to formulate potential responses.</t>
  </si>
  <si>
    <t>Building Key Business Relationships</t>
  </si>
  <si>
    <t>Reach out to key business contacts or members outside your team quarterly.</t>
  </si>
  <si>
    <t>Acquire New Skills</t>
  </si>
  <si>
    <t>Each quarter, acquire one new skill; utilize this new skill to improve the quality or efficiency of your work.</t>
  </si>
  <si>
    <t>Business Process Enhancement</t>
  </si>
  <si>
    <t>Enhance business processes within the organization by 5% in the next year through observation, focus groups, and research.</t>
  </si>
  <si>
    <t>Aligning Quality Measures Across Functions</t>
  </si>
  <si>
    <t>Conduct a quarterly review of quality measures used across functions or product lines to ensure compatibility and comparability.</t>
  </si>
  <si>
    <t>Best Practices for Risk Management</t>
  </si>
  <si>
    <t>Implement best practices for risk management throughout your department within 3 months.</t>
  </si>
  <si>
    <t>Decreasing Idle Time</t>
  </si>
  <si>
    <t>Decrease idle work time for your team by 10% over 3 years by better allocating resources and prioritizing projects.</t>
  </si>
  <si>
    <t>Create Environment That Rewards Teamwork</t>
  </si>
  <si>
    <t>Work with stakeholders to design and implement a work environment rewarding teamwork, cooperation and sharing within 9 months.</t>
  </si>
  <si>
    <t>Moving Past Change</t>
  </si>
  <si>
    <t>Try to move past organizational changes: return to normal business operations within 2 or 3 days of a major change.</t>
  </si>
  <si>
    <t>Solicit Updates from Team Members</t>
  </si>
  <si>
    <t>Ask for biweekly updates from your team members so that you stay aware of what they are working on and any issues they have encountered.</t>
  </si>
  <si>
    <t>Improving Customer Satisfaction</t>
  </si>
  <si>
    <t>Improve customer satisfaction as related to library administration by 5% in the next year.</t>
  </si>
  <si>
    <t>Resolve Personnel Management Conflicts</t>
  </si>
  <si>
    <t>Resolve any conflicts during the personnel management process, within 1 hour of onset, e.g. workload allocation, priority setting etc. in the next 6 months.</t>
  </si>
  <si>
    <t>Selecting and Implementing Project Planning Software</t>
  </si>
  <si>
    <t>Evaluate multiple project planning/tracking applications. Select one that best supports the goals of the organization and implement this application within the next year.</t>
  </si>
  <si>
    <t>Selecting and Implementing Program Management Software</t>
  </si>
  <si>
    <t>Evaluate multiple program planning applications. Select one that best supports the goals of the organization and implement this application within the next year.</t>
  </si>
  <si>
    <t>Recruiting for Diversity</t>
  </si>
  <si>
    <t>Develop a formal recruitment program to increase organizational diversity by 5% over the next year.</t>
  </si>
  <si>
    <t>Review Timeliness</t>
  </si>
  <si>
    <t>Impress upon your managers the importance of completing timely performance reviews; ensure that 90% of reviews are completed before the review deadline.</t>
  </si>
  <si>
    <t>Ensure Service Levels are Being Met</t>
  </si>
  <si>
    <t>Review contracts and service-level agreements quarterly to ensure that the organization is receiving the level of support negotiated. Renegotiate contracts with any underperforming resources.</t>
  </si>
  <si>
    <t>Master Resource Coordination Techniques</t>
  </si>
  <si>
    <t>Master at least 3 new resource coordination techniques within the next 3 months.</t>
  </si>
  <si>
    <t>Matrix Roles</t>
  </si>
  <si>
    <t>Increase others' understanding of their roles and responsibilities within a matrix by 5% in the next year by analyzing the situation and knowing who to consult and when.</t>
  </si>
  <si>
    <t>Competency Gap Reduction</t>
  </si>
  <si>
    <t>Reduce your own competency gaps by 5% in the next year by developing an effective learning program and following it.</t>
  </si>
  <si>
    <t>Increase Recruiting Success</t>
  </si>
  <si>
    <t>Increase successful recruitment rate by 5% in the next year by anticipating staffing needs and actively seeking candidates through various tools.</t>
  </si>
  <si>
    <t>Provider Management Processes</t>
  </si>
  <si>
    <t>Improve provider management processes by 5% in the next year by creating and implementing improvements to policies.</t>
  </si>
  <si>
    <t>Delegated Task Plan and Objectives</t>
  </si>
  <si>
    <t>Develop 6 plans or objectives for associates' delegated tasks within the next 6 months by setting priorities and establishing goals as part of the delegation.</t>
  </si>
  <si>
    <t>Conflict Confrontation</t>
  </si>
  <si>
    <t>Confront conflicts or problems appropriately within 12 hours of identification by using rationale and tactful feedback.</t>
  </si>
  <si>
    <t>Planned Results Production</t>
  </si>
  <si>
    <t>Increase production of planned results by 5% in the next year by seeking advice, adjusting to change, and measuring performance against goals.</t>
  </si>
  <si>
    <t>Build Internal Network of Experts</t>
  </si>
  <si>
    <t>Within 6 months, build an internal network of experts in your own business area across teams.</t>
  </si>
  <si>
    <t>Collaborate across Different Cultures and Geographies</t>
  </si>
  <si>
    <t>Within 6 months, collaborate with others that have different cultures across various geographic areas, to help remove obstacles in a complex project.</t>
  </si>
  <si>
    <t>Improve Employee Performance</t>
  </si>
  <si>
    <t>Create an open, supportive and mutual learning team climate to improve employee performance by 5% over the next year.</t>
  </si>
  <si>
    <t>Complete Challenging Assignments</t>
  </si>
  <si>
    <t>Accept and try to accomplish 2 challenging assignments to develop one's own potential within the following year.</t>
  </si>
  <si>
    <t>Increase KPI Accuracy</t>
  </si>
  <si>
    <t>Increase the accuracy of your KPI usage program by 10% in the next year by reviewing historical data and resulting decisions, and using this information to revise your assumptions.</t>
  </si>
  <si>
    <t>Activity Review</t>
  </si>
  <si>
    <t>Conduct a quarterly review of your own activities to make sure they are actively contributing to the goals of the organization.</t>
  </si>
  <si>
    <t>Influence</t>
  </si>
  <si>
    <t>Effectively present a description and analysis of your department or function's operations to key stakeholders every month.</t>
  </si>
  <si>
    <t>Product Delivery</t>
  </si>
  <si>
    <t>Become familiar with the implementation process for the organization's products or services within the next 6 months.</t>
  </si>
  <si>
    <t>Evaluating New Markets</t>
  </si>
  <si>
    <t>Identify and evaluate one new market annually. Review competitors, economic conditions, and appropriateness of the organization's offerings to this market.</t>
  </si>
  <si>
    <t>E-business Application Integration</t>
  </si>
  <si>
    <t>Integrate e-business applications into a business unit by providing 6 detailed training sessions to users throughout the year.</t>
  </si>
  <si>
    <t>Increase International Marketplace</t>
  </si>
  <si>
    <t>Increase sales into the international marketplace by 5% in the next year by creating a step by step strategic business plan.</t>
  </si>
  <si>
    <t>Expense Cuts</t>
  </si>
  <si>
    <t>Cut business waste by 10% in 1 year by examining all expenditures.</t>
  </si>
  <si>
    <t>Efficiency of Integrated Systems</t>
  </si>
  <si>
    <t>Review the flow of information across integrated application systems. Increase accuracy and efficiency by 5% in the next year.</t>
  </si>
  <si>
    <t>Develop Plans and Strategies</t>
  </si>
  <si>
    <t>Develop plans and strategies to increase the organization's sales in a particular industry market by 10% in the next year.</t>
  </si>
  <si>
    <t>Business Process Effectiveness</t>
  </si>
  <si>
    <t>Increase business processes' effectiveness by 10% each quarter by assuring governance practices meet the highest standards.</t>
  </si>
  <si>
    <t>Design and Build a Prototype of the New Process</t>
  </si>
  <si>
    <t>Design and build a prototype of a new process within 1 month of initiating process improvements; complete 3 successive iterations within the following 6 weeks.</t>
  </si>
  <si>
    <t>Communicate a Code of Ethics</t>
  </si>
  <si>
    <t>Risk Management Audit</t>
  </si>
  <si>
    <t>Audit the business unit every 6 months to ensure all risk management practices are being followed properly and are effective.</t>
  </si>
  <si>
    <t>Crisis Management Training</t>
  </si>
  <si>
    <t>Provide 4 crisis management training sessions to response teams each year.</t>
  </si>
  <si>
    <t>Optimal Project Teams</t>
  </si>
  <si>
    <t>Reduce costs of business cases by 5% in the next year by utilizing all resources to create optimal project teams.</t>
  </si>
  <si>
    <t>Communicate Short and Long Term Activities</t>
  </si>
  <si>
    <t>Communicate short-term and long-term activities within your department to appropriate team members once a month.</t>
  </si>
  <si>
    <t>Improve Client Market</t>
  </si>
  <si>
    <t>Look for new ways to use the organization's products or services, and use these to increase internal sales by 5% in the next year.</t>
  </si>
  <si>
    <t>Knowledge Management Applications</t>
  </si>
  <si>
    <t>Familiarize yourself with 2 new knowledge management applications within the next 6 months.</t>
  </si>
  <si>
    <t>Reducing Financial Reporting Time</t>
  </si>
  <si>
    <t>Reduce the time needed for quarterly financial reporting by 5% in the next year through consistent and accurate record keeping.</t>
  </si>
  <si>
    <t>Budgeting Software</t>
  </si>
  <si>
    <t>Over the course of the next year evaluate, select, and implement budgeting software designed to improve efficiency and accuracy.</t>
  </si>
  <si>
    <t>Improve Business Math Operations</t>
  </si>
  <si>
    <t>Increase efficiency or accuracy of business math calculations by 5% in the next 6 months through the documentation of formulas and the standardization of calculation processes.</t>
  </si>
  <si>
    <t>Increasing Sample Size</t>
  </si>
  <si>
    <t>Improve the validity of statistical analyses by increasing sample sizes by 10% on average in the next year.</t>
  </si>
  <si>
    <t>Master Business Analytics Techniques</t>
  </si>
  <si>
    <t>Master 3 new techniques for business analytics within the next 3 months.</t>
  </si>
  <si>
    <t>Increase Your Level of Proficiency</t>
  </si>
  <si>
    <t>Create a 6 month plan for getting to the next level of proficiency for this competency. Review available learning resources, look around for possible projects/assignments. Then discuss with your manager.</t>
  </si>
  <si>
    <t>Web-based communication</t>
  </si>
  <si>
    <t>Use the internet or other web-based tools for internal and external communication; increase the number of messages received by 5% in one year.</t>
  </si>
  <si>
    <t>Assessing Emerging Trends</t>
  </si>
  <si>
    <t>Familiarize yourself with 3 emerging IT trends annually and assess their potential relevance to your organization.</t>
  </si>
  <si>
    <t>Improve Information Sharing</t>
  </si>
  <si>
    <t>Develop and deploy a unified platform over the course of the next year to ensure that various office support tools can easily and accurately share data.</t>
  </si>
  <si>
    <t>Reduce Project Completion Time</t>
  </si>
  <si>
    <t>Reduce time needed to complete projects by 5% in the next year through careful planning and resourcing.</t>
  </si>
  <si>
    <t>Using EVM to Make Objective Comparisons</t>
  </si>
  <si>
    <t>Use EVM to compare the costs of project options. By selecting the lower-cost operations, reduce expenditures by 5% in the next year.</t>
  </si>
  <si>
    <t>Developing Alternative Plans</t>
  </si>
  <si>
    <t>Within the next six months, implement a policy of developing 2 alternative plans for each project or deliverable in case one fails or is deemed impractical.</t>
  </si>
  <si>
    <t>Selection of Quality Measures</t>
  </si>
  <si>
    <t>Evaluate various quality measures and select one (or more) which best support the organization's mission. Implement this quality measure over the next quarter.</t>
  </si>
  <si>
    <t>Meeting Agendas</t>
  </si>
  <si>
    <t>Develop meeting plans/agendas and distribute to participants 1 day in advance of all meetings, to allow for adequate preparation time.</t>
  </si>
  <si>
    <t>Process Flow Documentation</t>
  </si>
  <si>
    <t>Over the course of the next year, develop process flow diagrams for all internal business processes. Ensure that all relevant employees are familiar with these diagrams and their meaning.</t>
  </si>
  <si>
    <t>Best Practices In Effectiveness Measures</t>
  </si>
  <si>
    <t>Conduct a quarterly review of industry trends or best practices in measuring effectiveness, and compare internal measures for competitiveness.</t>
  </si>
  <si>
    <t>Monitor Potential Safety Risks</t>
  </si>
  <si>
    <t>Understand possible and potential safety hazards. Prepare contingency plans and update them quarterly.</t>
  </si>
  <si>
    <t>Information Storage Efficiency</t>
  </si>
  <si>
    <t>Evaluate your current information storage system. Improve efficiency, either in terms of space needed for storage or time needed for retrieval, by 5% in the next year.</t>
  </si>
  <si>
    <t>BPM Training &amp; Communication</t>
  </si>
  <si>
    <t>Hold training and communication sessions detailing the BPM methodology and its role in organizational or departmental evaluation every 6 months.</t>
  </si>
  <si>
    <t>Establish a Departmental SOP</t>
  </si>
  <si>
    <t>Establish a standard operating procedure, based on workflow and environment review, within your department in 3 months' time.</t>
  </si>
  <si>
    <t>Develop International Marketing Strategies</t>
  </si>
  <si>
    <t>Develop organizational international marketing strategies within the next 6 months.</t>
  </si>
  <si>
    <t>Establishing Product Development Best Practices</t>
  </si>
  <si>
    <t>By the end of the month, establish 10 best practices for the product life cycle. Work with management to identify the techniques and methods that can lead to success.</t>
  </si>
  <si>
    <t>Attend Customer Focus Conference/Workshop</t>
  </si>
  <si>
    <t>Represent your organization at a conference or convention addressing customer focus issues next year.</t>
  </si>
  <si>
    <t>Develop Plan to Measure and Manage Derived Value</t>
  </si>
  <si>
    <t>Over the next year, develop a plan to measure, report and manage the derived value from a new product, service or process.</t>
  </si>
  <si>
    <t>Professional Certification</t>
  </si>
  <si>
    <t>Ensure that 50% of relevant employees have achieved or are working towards professional certification in their fields by the end of the year.</t>
  </si>
  <si>
    <t>Establishing Relationships Outside of the Organization</t>
  </si>
  <si>
    <t>Twice a year, attend an industry- or functional-specific conference or presentation. Use this as an opportunity to meet your clients, competitors, and other key players in the market.</t>
  </si>
  <si>
    <t>Soliciting Creative Ideas</t>
  </si>
  <si>
    <t>Over the next year, before deciding on a solution to a problem, solicit input from 5 colleagues. See if they can approach the problem in a new way.</t>
  </si>
  <si>
    <t>Review Change Related Case Studies</t>
  </si>
  <si>
    <t>Annually review and summarize case studies about ways organizations have thrived after change. Use these to communicate the idea that change isn't always a negative.</t>
  </si>
  <si>
    <t>Limiting Rude Behavior</t>
  </si>
  <si>
    <t>Establish a zero-tolerance policy for rude or disrespectful behavior in the workplace; have this policy fully enforced within the next 6 months.</t>
  </si>
  <si>
    <t>Completing Consulting Engagements</t>
  </si>
  <si>
    <t>Complete one consulting engagement per month in a functional specialty.</t>
  </si>
  <si>
    <t>Soliciting Feedback on Solutions</t>
  </si>
  <si>
    <t>Once you have proposed a solution to a problem, have 3 colleagues evaluate it in terms of feasibility and impact on the organization throughout this year.</t>
  </si>
  <si>
    <t>Reducing Filler Words</t>
  </si>
  <si>
    <t>Be conscious of what you are saying. Reduce the use of filler words by 5% in the next six months.</t>
  </si>
  <si>
    <t>Preparing Written Communication</t>
  </si>
  <si>
    <t>Write monthly articles or whitepapers for distribution internally or externally.</t>
  </si>
  <si>
    <t>Practice Interviews</t>
  </si>
  <si>
    <t>Conduct 3 practice interviews a month on your colleagues. Have them evaluate you on the questions you asked, or your responses to questions asked of you.</t>
  </si>
  <si>
    <t>Develop an Elevator Pitch Version of a Message</t>
  </si>
  <si>
    <t>Over the course of the next month, develop a summary of your message which can be delivered in one minute or less.</t>
  </si>
  <si>
    <t>Alternate Explanations</t>
  </si>
  <si>
    <t>For all technical concepts, prepare 3 alternate explanations that can be used to facilitate audience understanding. Ask questions of the audience to ensure they are understanding the message.</t>
  </si>
  <si>
    <t>Improve Presentation Skills</t>
  </si>
  <si>
    <t>Improve presentation skills and effectiveness by 5% in the next year by seeking and using feedback.</t>
  </si>
  <si>
    <t>Weakness Improvement</t>
  </si>
  <si>
    <t>Improves weaknesses by 5% in the next year by seeking out and using feedback.</t>
  </si>
  <si>
    <t>Team Member Suggestions</t>
  </si>
  <si>
    <t>Offer suggestions for each team member within 3 months of project completion in order to improve processes and performance on future projects.</t>
  </si>
  <si>
    <t>Mentor Program Monitoring</t>
  </si>
  <si>
    <t>Review the mentoring program every 6 months and develop goals to help improve the program using observation, research, and feedback.</t>
  </si>
  <si>
    <t>Listening Techniques</t>
  </si>
  <si>
    <t>Research active listening techniques. Choose and implement 1 within the next 6 months in order to become an effective listener.</t>
  </si>
  <si>
    <t>Negotiation Research</t>
  </si>
  <si>
    <t>Increase negotiation skills by 5% in the next year by researching and practicing various techniques.</t>
  </si>
  <si>
    <t>Confidentiality Business Risks</t>
  </si>
  <si>
    <t>Review business operations for potential business risks annually; identify security flaws or weaknesses and remedy these within 2 months of initial identification.</t>
  </si>
  <si>
    <t>Facilitating Decision-making</t>
  </si>
  <si>
    <t>Use your facilitation skills to ensure that 50% of meetings/discussions held in the next 6 months result in a decision without additional follow-up.</t>
  </si>
  <si>
    <t>Influencing Opportunities</t>
  </si>
  <si>
    <t>Increase influencing opportunities by 5% in the next year through use of active listening skills and probing techniques.</t>
  </si>
  <si>
    <t>Team Relationship Effectiveness</t>
  </si>
  <si>
    <t>Increase effectiveness of working relationships in the team by 5% in the next year by diplomatically listening and responding to team members' opinions.</t>
  </si>
  <si>
    <t>Documenting Common Errors</t>
  </si>
  <si>
    <t>Create an FAQ detailing common accuracy errors or oversights, and update quarterly.</t>
  </si>
  <si>
    <t>Self-Motivation Techniques</t>
  </si>
  <si>
    <t>Increase self-motivation by 5% in the next year by taking initiative in appropriate situations.</t>
  </si>
  <si>
    <t>Multiple Project Effectiveness</t>
  </si>
  <si>
    <t>Increase work effectiveness by 5% in the next year by closely monitoring timing and priority of multiple projects.</t>
  </si>
  <si>
    <t>Effective Business Relationships</t>
  </si>
  <si>
    <t>Increase effective business relationships by 5% in the next year by identifying key business relationships and establishing partnerships with appropriate clients, vendors, and peers.</t>
  </si>
  <si>
    <t>Root Cause Identification</t>
  </si>
  <si>
    <t>Increase analytical thinking skills by 5% in the next year by identifying root causes of problems and resolving them analytically.</t>
  </si>
  <si>
    <t>Mentor Peer on EI</t>
  </si>
  <si>
    <t>Mentor a peer or subordinate regarding their improved emotional intelligence over the next 6 months.</t>
  </si>
  <si>
    <t>Read a Book</t>
  </si>
  <si>
    <t>Read a book about followership by mid-year.</t>
  </si>
  <si>
    <t>Develop a Business Story</t>
  </si>
  <si>
    <t>Develop or enhance 2 business stories for inclusion in the organizational database by mm/dd/yyyy.</t>
  </si>
  <si>
    <t>Coach a Promising Technologist</t>
  </si>
  <si>
    <t>Coach, train or mentor a promising technologist next year to enhance their technical excellence.</t>
  </si>
  <si>
    <t>Assess Client Software Development Life Cycle</t>
  </si>
  <si>
    <t>Provide clients an assessment of their software development life cycle by mm/dd/yyyy.</t>
  </si>
  <si>
    <t>Provide Value at Every Key Customer Interaction</t>
  </si>
  <si>
    <t>Research and provide some level of value added information at each key customer interaction throughout the next quarter.</t>
  </si>
  <si>
    <t>Improve Client Satisfaction</t>
  </si>
  <si>
    <t>Within the next year, improve clients' satisfaction by 10%, and find ways to achieve greater success together in the future.</t>
  </si>
  <si>
    <t>Document Major Factors - Collaboration</t>
  </si>
  <si>
    <t>Document the major factors that generated 3 successful collaborative efforts in 3 months.</t>
  </si>
  <si>
    <t>Document Major Factors - Change</t>
  </si>
  <si>
    <t>Document the major factors that generated 3 successful efforts to overcome resistance to change in 4 months.</t>
  </si>
  <si>
    <t>Use Focusing Techniques</t>
  </si>
  <si>
    <t>Within two weeks, incorporate into your work style, 2 new techniques for staying focused.</t>
  </si>
  <si>
    <t>Moving Among Tasks</t>
  </si>
  <si>
    <t>Within the next month, coach 2 staff members in moving between and among tasks and activities without having to finish each one.</t>
  </si>
  <si>
    <t>Document Major Factors - Mindfulness</t>
  </si>
  <si>
    <t>Document the major factors that generated 3 successful efforts to maintain mindfulness in 3 weeks.</t>
  </si>
  <si>
    <t>Turning Failure into Success</t>
  </si>
  <si>
    <t>Hold a quarterly meeting with your team to discuss project successes and failures; determine 3 ways you can personally help turn the failures into successes by using processes that have worked in the past.</t>
  </si>
  <si>
    <t>Reduce English Grammar Errors</t>
  </si>
  <si>
    <t>Reduce English grammar and structure errors to 5% in the next 6 months.</t>
  </si>
  <si>
    <t>Establishing Regular Office Hours</t>
  </si>
  <si>
    <t>Set aside 2 hours of each week as "office hours". Use this as a time for your staff to come to you with questions or concerns.</t>
  </si>
  <si>
    <t>Prioritizing Projects &amp; Tasks</t>
  </si>
  <si>
    <t>Develop and implement a method for prioritizing projects and tasks that can be utilized by your team or department; review and modify this process every 6 months.</t>
  </si>
  <si>
    <t>Communication Charter</t>
  </si>
  <si>
    <t>Within six months create a team charter for interpersonal communication that includes ways the team will communicate, handle conflicts, leverage strengths, and improve or eliminate weaknesses.</t>
  </si>
  <si>
    <t>Discussing Team Projects</t>
  </si>
  <si>
    <t>Each quarter outline the projects and tasks you and your team have completed and discuss how they align to the company's vision, mission, and values.</t>
  </si>
  <si>
    <t>Communicating Complex Information</t>
  </si>
  <si>
    <t>Improve ability to communicate complex information by 5% over the next year by simplifying concepts and ideas, eliminating unimportant information, tailoring the message to the audience, and checking for audience understanding.</t>
  </si>
  <si>
    <t>Sharing Knowledge</t>
  </si>
  <si>
    <t>Increase knowledge sharing within and outside your department by 10% over three years through improved processes and employee training.</t>
  </si>
  <si>
    <t>Team Skill Inventory</t>
  </si>
  <si>
    <t>Within six months, develop a system or process for tracking strengths and weaknesses of teams and their members; keep a monthly inventory of skills and abilities for each team; use the information to allocate resources as projects come up.</t>
  </si>
  <si>
    <t>Developing SMART goals</t>
  </si>
  <si>
    <t>Review all goals within 6 weeks of the goal setting session to ensure they comply with SMART goal guidelines.</t>
  </si>
  <si>
    <t>Always Think Innovatively</t>
  </si>
  <si>
    <t>Within the next six months, implement a policy of developing at least 5 innovative solutions for all problems or goals, without initially considering the feasibility of these solutions.</t>
  </si>
  <si>
    <t>Increasing Market Share by Networking</t>
  </si>
  <si>
    <t>Introduce the organization into at least one new addressable market annually, by establishing and leveraging inside connections.</t>
  </si>
  <si>
    <t>Plan for Change</t>
  </si>
  <si>
    <t>Make sure all long-term plans are designed with some flexibility to allow the plans to respond to organizational changes within 3 months of change.</t>
  </si>
  <si>
    <t>Organizational Values Participation</t>
  </si>
  <si>
    <t>Increase individual participation in maintaining organizational values by 5% in the next year by utilizing appropriate development methods and emphasizing the importance of each employee.</t>
  </si>
  <si>
    <t>Increasing Organizational Presence</t>
  </si>
  <si>
    <t>Increase organizational presence in the industry by 5% in the next year by creating a step by step strategic business plan.</t>
  </si>
  <si>
    <t>Team Performance Dynamics</t>
  </si>
  <si>
    <t>Recognize the dynamics of interdependent team performance monthly and encourage ongoing team performance excellence throughout the next year. Adjust system dynamics as needed.</t>
  </si>
  <si>
    <t>Talent Management Program Effectiveness</t>
  </si>
  <si>
    <t>Increase effectiveness of talent management programs by 5% in the next year by identifying mission-critical competency areas, monitoring staff progress, and making changes as necessary.</t>
  </si>
  <si>
    <t>Employee Performance Enhancement</t>
  </si>
  <si>
    <t>Enhance employee performance by 5% in the next year by utilizing practice assignments, training, shadowing, and feedback.</t>
  </si>
  <si>
    <t>Develop Tailored Business Strategies</t>
  </si>
  <si>
    <t>Initiates 3 market- or product-specific business strategies over the course of the next year, recognizing that the drivers of success may vary.</t>
  </si>
  <si>
    <t>Holding Weekly Project Meetings</t>
  </si>
  <si>
    <t>Hold weekly project meetings to ensure requirements are being met and best practices are being utilized.</t>
  </si>
  <si>
    <t>Decision-Making Coach</t>
  </si>
  <si>
    <t>Coach others on decision-making models, processes and practices through monthly one-on-one and group training sessions.</t>
  </si>
  <si>
    <t>Implementing New Service Features</t>
  </si>
  <si>
    <t>Implement 2 new service features into your organization every year based on customer success criteria and their needs.</t>
  </si>
  <si>
    <t>Increasing Productivity of Staff</t>
  </si>
  <si>
    <t>Adopt a new technology or process that will increase staff productivity by 10% by the end of the year.</t>
  </si>
  <si>
    <t>Improve Written Communication</t>
  </si>
  <si>
    <t>Analyze 3 emails that you have written or received and rewrite each according to effective communication guidelines within the next month.</t>
  </si>
  <si>
    <t>Data Collection</t>
  </si>
  <si>
    <t>Collect accurate data regarding the knowledge, skills and tools needed to resolve a certain ambiguous situation over the next 6 months.</t>
  </si>
  <si>
    <t>Decreasing New Product Ramp-up Time</t>
  </si>
  <si>
    <t>Decrease ramp-up time for team to learn new product features and services by 5% each year through increased use of process documentation and knowledge sharing.</t>
  </si>
  <si>
    <t>Performance Development Goals</t>
  </si>
  <si>
    <t>Schedule feedback sessions with individual employees every 6 months, making sure performance goals and behavior are in line with their development and are attainable.</t>
  </si>
  <si>
    <t>Practice Written Communication</t>
  </si>
  <si>
    <t>Prepare monthly written documents for internal distribution, and solicit feedback on your writing style and clarity. Use these as practice for articles written for publication.</t>
  </si>
  <si>
    <t>Developing System Interventions</t>
  </si>
  <si>
    <t>Develop 2 new system interventions that help maintain continuous improvement throughout your department over the next year.</t>
  </si>
  <si>
    <t>Initiate Commitment Improvement Program</t>
  </si>
  <si>
    <t>Measure 'commitment level' within your organization and initiate a program for improvement by year end.</t>
  </si>
  <si>
    <t>Leading Cross-Functional Teams</t>
  </si>
  <si>
    <t>Look for opportunities to provide leadership outside of your own function or department. Volunteer to lead 2 cross-functional teams annually.</t>
  </si>
  <si>
    <t>Cross-functional Teams</t>
  </si>
  <si>
    <t>Make sure that all of your teams include 1 member from a different department/function by next quarter.</t>
  </si>
  <si>
    <t>Improving Personal Customer Satisfaction Ratings</t>
  </si>
  <si>
    <t>Improve your customer satisfaction rating by 5% in a year.</t>
  </si>
  <si>
    <t>Explore Motivation Factors for Personnel Management</t>
  </si>
  <si>
    <t>Explore at least 3 motivational factors for managing personnel in the department within the next 3 months.</t>
  </si>
  <si>
    <t>Improve Project Efficiency</t>
  </si>
  <si>
    <t>Improve project efficiency by 5% in one year, by developing and adhering to a formal project plan.</t>
  </si>
  <si>
    <t>Improve Program Efficiency</t>
  </si>
  <si>
    <t>Improve program efficiency by 5% in one year, by developing and adhering to a formal program plan.</t>
  </si>
  <si>
    <t>Increasing Executive Diversity</t>
  </si>
  <si>
    <t>Increase internal recruiting of minority employees by 5% in 5 years by establishing a formal mentoring program.</t>
  </si>
  <si>
    <t>Performance Goals and Feedback</t>
  </si>
  <si>
    <t>Schedule feedback sessions with individual employees every 6 months, making sure performance goals and behavior are in line and attainable.</t>
  </si>
  <si>
    <t>Deliver Collaborative Effort Reports</t>
  </si>
  <si>
    <t>Deliver at least 10 reports related to collaborative efforts within the next 3 months.</t>
  </si>
  <si>
    <t>Effective Working Relationships and Decisions</t>
  </si>
  <si>
    <t>Reduce untimely decisions from multiple parties by 5% in the next year by building effective working relationships and identifying and resolving communication bottlenecks.</t>
  </si>
  <si>
    <t>Staff Development Cost Reduction</t>
  </si>
  <si>
    <t>Reduce staff development costs by 10% while decreasing development time by 5% in the next year by coordinating company needs and solutions with the economy.</t>
  </si>
  <si>
    <t>Improve Candidate Quality</t>
  </si>
  <si>
    <t>Reduce time spent interviewing non-qualified candidates for positions by 5% in the next year by pre-screening candidates and probing for abstract qualities and critical factors.</t>
  </si>
  <si>
    <t>Network of Outsource Providers</t>
  </si>
  <si>
    <t>Increase the network of outsource providers by 5% in the next year by researching potential providers' applicability to various scenarios as well as their capabilities and availability.</t>
  </si>
  <si>
    <t>Delegated Task Communication</t>
  </si>
  <si>
    <t>Increase communication within the team after a delegated task is given by 5% in the next year by providing feedback and support to team.</t>
  </si>
  <si>
    <t>Direct Action</t>
  </si>
  <si>
    <t>Reduce people problems by 5% in the next year by taking direct action when situations arise.</t>
  </si>
  <si>
    <t>Team Reliability</t>
  </si>
  <si>
    <t>Increase team reliability by 5% in the next year by demonstrating and coaching others on ways to focus activities to meet business-oriented priorities.</t>
  </si>
  <si>
    <t>Cooperative Behavior Modeling</t>
  </si>
  <si>
    <t>Within 3 months, establish a model of cooperative behaviors and encourage team members to demonstrate these behaviors.</t>
  </si>
  <si>
    <t>Identify Career Motivations</t>
  </si>
  <si>
    <t>Within 3 months, talk with your team members to identify their career motivations, to help attain and reward achievement of goals in tough periods.</t>
  </si>
  <si>
    <t>Know Your Team Members</t>
  </si>
  <si>
    <t>Set meetings with team members every three months to gain information about their specialty, needs and individual goals.</t>
  </si>
  <si>
    <t>Define Competencies for Tomorrow's Leaders</t>
  </si>
  <si>
    <t>Communicate with supervisors to define 5 essential competencies for selecting tomorrow's leaders within 3 months.</t>
  </si>
  <si>
    <t>Learn New KPI Tool</t>
  </si>
  <si>
    <t>In the next 6 months, learn one new tool for working with KPIs.</t>
  </si>
  <si>
    <t>Business Plan Success</t>
  </si>
  <si>
    <t>Obtain the knowledge of the organization that you will need to develop successful business plans through research and review of past plans within the next 6 months.</t>
  </si>
  <si>
    <t>Cost Reduction</t>
  </si>
  <si>
    <t>Cut the department budget by 10% and increase department sales by 5% in the next year through review and optimization of operating procedures.</t>
  </si>
  <si>
    <t>Product Differentiation</t>
  </si>
  <si>
    <t>Increase business by 5% in the next year by preparing an analysis detailing the key differences between the organization's products or services and those of a competitor.</t>
  </si>
  <si>
    <t>Customer Satisfaction Rate</t>
  </si>
  <si>
    <t>Increase customer satisfaction by 5%, as measured by an annual customer satisfaction survey.</t>
  </si>
  <si>
    <t>Market Issue Identification</t>
  </si>
  <si>
    <t>Identify issues that could impact a particular market and present findings to management on a monthly basis.</t>
  </si>
  <si>
    <t>E-business Legal Recognition</t>
  </si>
  <si>
    <t>Become familiar with legal issues surrounding e-business and take proper precautions with a carefully laid out plan within the next 3 months.</t>
  </si>
  <si>
    <t>Analyze Global Economic Activities</t>
  </si>
  <si>
    <t>Conduct analyses on at least 10 global economic activities and their corresponding consequences within the next 3 months.</t>
  </si>
  <si>
    <t>ROI Analysis</t>
  </si>
  <si>
    <t>Analyze the ROI of each business initiative and communicate an increase or decrease quarterly.</t>
  </si>
  <si>
    <t>Application Development Lifecycle</t>
  </si>
  <si>
    <t>Reduce the application development lifecycle by 5% in a year through systems analysis every quarter.</t>
  </si>
  <si>
    <t>Industry Challenges</t>
  </si>
  <si>
    <t>Create quarterly reports for management detailing industry challenges, trends, and issues.</t>
  </si>
  <si>
    <t>Updating Org Charts</t>
  </si>
  <si>
    <t>Develop organizational charts detailing the flow of responsibility and decision-making for each department. Update this chart quarterly and make it available to all employees at any time.</t>
  </si>
  <si>
    <t>Process Design Training Sessions</t>
  </si>
  <si>
    <t>Conduct 3 training sessions on infrastructure and process design each quarter.</t>
  </si>
  <si>
    <t>Develop Business Process Objectives</t>
  </si>
  <si>
    <t>Develop business process improvement objectives with process owners within 2 weeks of the project start date.</t>
  </si>
  <si>
    <t>Current Ethical Issues</t>
  </si>
  <si>
    <t>Spend 10% of time over the next 6 months keeping current on ethical issues and making sure the organization is up to date.</t>
  </si>
  <si>
    <t>Risk Management Process Design</t>
  </si>
  <si>
    <t>Design risk management processes that reduce financial risks to the business unit by 10% within the next year.</t>
  </si>
  <si>
    <t>Crisis Scenarios</t>
  </si>
  <si>
    <t>Design 2 simulated crisis scenarios and responses annually in order to maintain current response plans.</t>
  </si>
  <si>
    <t>Presenting ROI Information to Prospects</t>
  </si>
  <si>
    <t>Increase sales by 5% in the next year by demonstrating value (ROI) of the organization's products or services to your prospects.</t>
  </si>
  <si>
    <t>Socialize with Key Colleagues</t>
  </si>
  <si>
    <t>Have monthly lunches or coffee breaks with key employees in other functions or departments. Maintain these relationships.</t>
  </si>
  <si>
    <t>Improve Market Strategies</t>
  </si>
  <si>
    <t>Increase internal sales opportunities by 5% each quarter by improving market strategies.</t>
  </si>
  <si>
    <t>New Knowledge Management Technologies</t>
  </si>
  <si>
    <t>Enhance knowledge management efficiency or effectiveness by 10% in the next 6 months by researching new technologies in the field.</t>
  </si>
  <si>
    <t>Learning Finance or Accounting Measures</t>
  </si>
  <si>
    <t>Learn how to calculate one new financial or accounting measure each month, and find out how it relates to the organization's operations.</t>
  </si>
  <si>
    <t>Sticking to the Budget</t>
  </si>
  <si>
    <t>Develop a budget for a function/department/project and ensure that expenses don't exceed 5% of the budgeted amount each year.</t>
  </si>
  <si>
    <t>Learning New Mathematical Formulas</t>
  </si>
  <si>
    <t>Learn a new mathematical function or formula each month and describe how it can contribute to business measurement.</t>
  </si>
  <si>
    <t>Calculating Statistical Significance</t>
  </si>
  <si>
    <t>Consult with others on the meaning of statistical significance. Ensure that all statistical analyses include measures of significance by the end of the year.</t>
  </si>
  <si>
    <t>Reduce Business Analytics Errors</t>
  </si>
  <si>
    <t>Reduce the amount of errors that occur in business analytics by 5% within the next year.</t>
  </si>
  <si>
    <t>Join a Users Group</t>
  </si>
  <si>
    <t>Join an online community with interest in this area. Monitor experiences, read articles, check out new books and reference sources. Once per month, summarize and report to team or management.</t>
  </si>
  <si>
    <t>Web-based Information Resources</t>
  </si>
  <si>
    <t>Use web-based libraries or references to expand the organization's information resources by 5% in the next year.</t>
  </si>
  <si>
    <t>Using IT Initiatives to Achieve Results</t>
  </si>
  <si>
    <t>Look for and implement IT initiatives that increase productivity or reduce costs by at least 5% in the next year.</t>
  </si>
  <si>
    <t>Reducing Infrastructure Deployment Cost</t>
  </si>
  <si>
    <t>Enhance the interconnectivity of office support tools to ensure a 5% cost reduction related to software deployment over the next year.</t>
  </si>
  <si>
    <t>Making Objective Project Comparisons</t>
  </si>
  <si>
    <t>Compare the cost to benefit ratios of project options. By selecting the lower-cost option, reduce expenditures by 5% in the next year.</t>
  </si>
  <si>
    <t>Project Progress Measurement</t>
  </si>
  <si>
    <t>Define measures of project progress prior to project kickoff and obtain management or stakeholder buy-in within the first 4 weeks.</t>
  </si>
  <si>
    <t>Meeting Follow-up</t>
  </si>
  <si>
    <t>Follow-up with meeting participants within 1 week to ensure meeting objectives are being met.</t>
  </si>
  <si>
    <t>Process Issue Discussion</t>
  </si>
  <si>
    <t>Hold quarterly meetings discussing past process issues, which were resolved and how, and which are still outstanding.</t>
  </si>
  <si>
    <t>Aligning Measures Across Functions</t>
  </si>
  <si>
    <t>Conduct a quarterly review of measurements used across functions to ensure compatibility and comparability.</t>
  </si>
  <si>
    <t>Employee Understanding of OSHA Standards</t>
  </si>
  <si>
    <t>Measure employee understanding of safety procedures and standards on a quarterly basis. Develop training programs to increase this understanding by 5% in the next year.</t>
  </si>
  <si>
    <t>Evaluating Alternative Data Capture/Storage Solutions</t>
  </si>
  <si>
    <t>Evaluate alternative data capture or storage systems or processes each year through market research and cost-benefit analysis.</t>
  </si>
  <si>
    <t>Measure Efficiency Improvement with BPM</t>
  </si>
  <si>
    <t>Use BPM methodologies to identify and quantify inefficiencies in departments or functions. Implement changes designed to improve efficiency by 5% in the next year.</t>
  </si>
  <si>
    <t>Adjust Standard Operating Procedures</t>
  </si>
  <si>
    <t>Adjust 2 SOPs according to changes in organizational and industry procedures within the next 3 months.</t>
  </si>
  <si>
    <t>Establish International Trade Compliance Policies</t>
  </si>
  <si>
    <t>Establish organizational international trade compliance policies within the next 6 months.</t>
  </si>
  <si>
    <t>Let the User Guide Product Development</t>
  </si>
  <si>
    <t>Hold quarterly user meetings; use these meetings to guide the future product direction.</t>
  </si>
  <si>
    <t>Take Course on Responding to Customer Feedback</t>
  </si>
  <si>
    <t>Take a course during 1st quarter to learn to provide more visible response to customer feedback.</t>
  </si>
  <si>
    <t>Work with Customer to Determine Product or Service Value</t>
  </si>
  <si>
    <t>Work with 2 customers to document the value of their product or service to them during project initiation over the next year.</t>
  </si>
  <si>
    <t>Internal Subject Matter Experts</t>
  </si>
  <si>
    <t>Maintain a list of internal subject matter experts who can be called upon to provide training/support to less experienced employees. Update this list quarterly.</t>
  </si>
  <si>
    <t>Meeting New Colleagues</t>
  </si>
  <si>
    <t>Establish monthly meetings for new employees (lunches, coffee breaks, etc.) Use these as opportunities to introduce new/existing employees to each other.</t>
  </si>
  <si>
    <t>Rewarding Creativity</t>
  </si>
  <si>
    <t>Implement quarterly recognition programs rewarding creative solutions to business problems, regardless of the success of these solutions.</t>
  </si>
  <si>
    <t>Reducing Lost Productivity</t>
  </si>
  <si>
    <t>Reduce productivity lost as a result of change by 5% in the next year by planning ahead and responding quickly.</t>
  </si>
  <si>
    <t>Arbitration and Mediation</t>
  </si>
  <si>
    <t>Maintain a list of mediators or arbitrators that can be called upon when a conflict becomes irresolvable. Update quarterly.</t>
  </si>
  <si>
    <t>Attend Annual Consulting Professionalism Training</t>
  </si>
  <si>
    <t>Attend annual training or interactive workshops on consulting professionalism and business ethics to revisit, reemphasize and embrace the importance of this critical competency.</t>
  </si>
  <si>
    <t>Tracking Problem Solutions</t>
  </si>
  <si>
    <t>When working on a solution to a problem, review progress weekly and adjust your plan accordingly.</t>
  </si>
  <si>
    <t>Professional Presentations</t>
  </si>
  <si>
    <t>Twice a year, give presentations at professional associations or conferences.</t>
  </si>
  <si>
    <t>Read or Watch Other Interviews</t>
  </si>
  <si>
    <t>Read or watch 4 interviews a month. Decide what you liked and what you would have done differently, and incorporate these into your next interview.</t>
  </si>
  <si>
    <t>Creating FAQs</t>
  </si>
  <si>
    <t>Over the next six months, create FAQs for all products or services, explaining complex or technical concepts in simpler terms.</t>
  </si>
  <si>
    <t>Self Knowledge</t>
  </si>
  <si>
    <t>Increase knowledge of self by 5% in the next year by utilizing assessment instruments and approaches.</t>
  </si>
  <si>
    <t>Listening and Feedback Skills</t>
  </si>
  <si>
    <t>Improves listening and feedback skills by 5% in the next year through research and practice.</t>
  </si>
  <si>
    <t>Mentor/Mentee Program Candidates</t>
  </si>
  <si>
    <t>Increase the number of qualified mentor/mentee program candidates by 5% annually through careful review of program requirements and qualifications.</t>
  </si>
  <si>
    <t>Practice Listening Skills</t>
  </si>
  <si>
    <t>Spend 10% of your time within the next 6 months practicing listening skills by concentrating on a speaker and asking questions.</t>
  </si>
  <si>
    <t>Ineffective Negotiations</t>
  </si>
  <si>
    <t>Decrease ineffective negotiations by 5% in the next year by assessing the impact of each party's position and looking for compromises or ways to meet both parties' needs.</t>
  </si>
  <si>
    <t>Breaches of Confidentiality</t>
  </si>
  <si>
    <t>Decrease breaches of confidentiality by 5% in the next year by addressing and anticipating situations where incidents may occur.</t>
  </si>
  <si>
    <t>Group Member Agreement</t>
  </si>
  <si>
    <t>Increase agreement among group members during a brainstorming session by 5% in the next year by clarifying, combining similar ideas, and prioritizing ideas.</t>
  </si>
  <si>
    <t>Well-Received Presentations</t>
  </si>
  <si>
    <t>Deliver 10 well-received presentations about costs, benefits, and risks of ideas within the next 6 months by utilizing influencing skills.</t>
  </si>
  <si>
    <t>Increase Accuracy</t>
  </si>
  <si>
    <t>Increase work accuracy by 5% in the next year by checking and cross-checking work.</t>
  </si>
  <si>
    <t>Feedback Initiation</t>
  </si>
  <si>
    <t>Seek feedback without being prompted within 6 weeks of project completion in order to enhance the quality or efficiency of future projects.</t>
  </si>
  <si>
    <t>Shifting Priorities</t>
  </si>
  <si>
    <t>Maintain progress of regular work when priorities shift by reviewing required deliverables weekly.</t>
  </si>
  <si>
    <t>Client Problem Reduction</t>
  </si>
  <si>
    <t>Reduce client problems by 5% in the next year by communicating expectations and resolving problems effectively.</t>
  </si>
  <si>
    <t>Statistical and Quantitative Analysis</t>
  </si>
  <si>
    <t>Increase knowledge of statistical and quantitative analysis by 5% in the next year by researching and practicing business analytical techniques when making strategic decisions.</t>
  </si>
  <si>
    <t>Attend EI Training</t>
  </si>
  <si>
    <t>Attend a class or workshop on emotional intelligence by mid-year.</t>
  </si>
  <si>
    <t>Socialize Followership</t>
  </si>
  <si>
    <t>Socialize the application, evaluation and on-going development of followership within your organization during the next year.</t>
  </si>
  <si>
    <t>Implement Business Storytelling</t>
  </si>
  <si>
    <t>By the end of the quarter, create a proposal to implement business storytelling as part of next year's marketing plan.</t>
  </si>
  <si>
    <t>Deliver Technical Solutions Exceeding Customer Expectations</t>
  </si>
  <si>
    <t>Over the next year, deliver technical solutions to defined business problems that consistently exceed customer expectations.</t>
  </si>
  <si>
    <t>Oversee Client Technology Development Project</t>
  </si>
  <si>
    <t>Over the next year, oversee the planning, execution and implementation of a customer's technology development project.</t>
  </si>
  <si>
    <t>Provide Deliverables that Exceed Client Expectations</t>
  </si>
  <si>
    <t>By the end of the quarter, plan and provide business deliverables that exceed customer expectations to enhance client loyalty.</t>
  </si>
  <si>
    <t>Make a Plan to Deliver Increased Value for both Client and Client's Customers</t>
  </si>
  <si>
    <t>Within 6 months, work with a certain client on making a plan to deliver increased value to both the client and client's customers, so as to increase client's reputation and success.</t>
  </si>
  <si>
    <t>Information Sharing</t>
  </si>
  <si>
    <t>Establish 3 open information-sharing forums (technology-based or not) within 3 months.</t>
  </si>
  <si>
    <t>Process of Overcoming Resistance</t>
  </si>
  <si>
    <t>Within 1 month, deliver a presentation of the phases associated with accepting a specific change.</t>
  </si>
  <si>
    <t>Write a Daily Task List</t>
  </si>
  <si>
    <t>Every day this week, write out a daily task list and mark off completed tasks as you go.</t>
  </si>
  <si>
    <t>Shifting Gears Easily</t>
  </si>
  <si>
    <t>Within the next 3 weeks, document 5 instances of shifting gears and quickly changing course as new information becomes available.</t>
  </si>
  <si>
    <t>Lead Mindfulness Exercises</t>
  </si>
  <si>
    <t>In the next 6 weeks, lead 3 exercises, such as improv, for learning to stay in the present moment.</t>
  </si>
  <si>
    <t>Improving Personal Commitment</t>
  </si>
  <si>
    <t>Each quarter develop three recommendations for improving personal commitment to goals within the team or department.</t>
  </si>
  <si>
    <t>Master a Writing Style</t>
  </si>
  <si>
    <t>Master a writing style in next 6 months.</t>
  </si>
  <si>
    <t>Decreasing Duplicate Work</t>
  </si>
  <si>
    <t>Decrease the occurrence of duplicate work by 5% each year through increased communication and better division of work.</t>
  </si>
  <si>
    <t>Communication Training</t>
  </si>
  <si>
    <t>Lead or attend an interpersonal communication training session or workshop once a year; evaluate your personal communication style and use training information to improve your approach to working with others.</t>
  </si>
  <si>
    <t>Improving Employee Understanding</t>
  </si>
  <si>
    <t>Improve employee understanding of the company's vision, mission, and values by implementing biannual discussions with leadership about the direction of the company and how each team or department fits in with those strategies.</t>
  </si>
  <si>
    <t>Alternative Approaches</t>
  </si>
  <si>
    <t>Formulate 3 different approaches to solving a complex problem; discuss and evaluate each approach with team members and decide on the appropriate method for solving the problem within one week of the problem emerging.</t>
  </si>
  <si>
    <t>Learning New Skills</t>
  </si>
  <si>
    <t>Each quarter ask a team member or coworker to teach you a new skill; utilize this new knowledge to improve the quality or efficiency of your work.</t>
  </si>
  <si>
    <t>Increasing Team Collaboration</t>
  </si>
  <si>
    <t>Increase multi-team collaboration by 10% over five years; identify opportunities for collaboration and lead the coordination of work.</t>
  </si>
  <si>
    <t>Monitoring Progress Towards Goals</t>
  </si>
  <si>
    <t>Monitor progress towards goals monthly, and make goal or process revisions if needed.</t>
  </si>
  <si>
    <t>Reporting Violations</t>
  </si>
  <si>
    <t>Report potential ethics violations or conflicts of interest to management within 8 hours of identification.</t>
  </si>
  <si>
    <t>Fostering Innovation</t>
  </si>
  <si>
    <t>Foster innovation by increasing R&amp;D expenditures by 20% in the next year.</t>
  </si>
  <si>
    <t>Aligning Structure with Goals</t>
  </si>
  <si>
    <t>Create charts depicting organizational or functional structures and how these structures support business goals; update and present findings every 3 months.</t>
  </si>
  <si>
    <t>Allocating Resources</t>
  </si>
  <si>
    <t>Hold biweekly cross-functional meetings to discuss projects and ensure resources are appropriately allocated to the highest priorities.</t>
  </si>
  <si>
    <t>Responding to Questions about Ethical Breaches</t>
  </si>
  <si>
    <t>Respond to all questions from employees or other stakeholders within 24 hours of receipt when an ethical breach to the community and/or organization has happened.</t>
  </si>
  <si>
    <t>Reducing Competition Gap Strategically</t>
  </si>
  <si>
    <t>Reduce competition gap by 5% in the next year by identifying organizational opportunities and vulnerabilities in the market and resolving them strategically.</t>
  </si>
  <si>
    <t>Conducting Weekly Meetings</t>
  </si>
  <si>
    <t>Conduct weekly meetings for updates from your team members so that you stay aware of any issues they have encountered that may affect the organization as a whole.</t>
  </si>
  <si>
    <t>Reducing Talent Management Costs</t>
  </si>
  <si>
    <t>Reduce talent management costs by 10% in the next year by coordinating company talent needs and solutions with the economy.</t>
  </si>
  <si>
    <t>Reviewing Market and Industry Changes</t>
  </si>
  <si>
    <t>Conduct a quarterly review of relevant market and industry changes. Use these to help you implement any necessary changes in the organization.</t>
  </si>
  <si>
    <t>Developing Visionary Plan</t>
  </si>
  <si>
    <t>Develop a visionary plan for the organization in the next year by seeking advice, adjusting to change, and measuring performance against goals.</t>
  </si>
  <si>
    <t>Workforce Development Program Effectiveness</t>
  </si>
  <si>
    <t>Increase effectiveness of workforce development programs by 5% in the next year by identifying mission-critical competency areas, monitoring staff progress, and making changes as necessary.</t>
  </si>
  <si>
    <t>Knowing the Competition</t>
  </si>
  <si>
    <t>Know your competition. What do they consider to be their competitive differentiator? See if you can take away 10% of their market share by the end of next year.</t>
  </si>
  <si>
    <t>Improve Requirements Analysis Accuracy</t>
  </si>
  <si>
    <t>Improve requirements analysis accuracy by 5% in the next year</t>
  </si>
  <si>
    <t>Responding to Questions about Organizational Change</t>
  </si>
  <si>
    <t>When an organizational change is announced, respond to all questions from employees or other stakeholders within 24 hours of receipt.</t>
  </si>
  <si>
    <t>Resolving Customer Requests</t>
  </si>
  <si>
    <t>Resolve complex customer service requests within 48 hours of receipt.</t>
  </si>
  <si>
    <t>Increasing Productivity of Workers</t>
  </si>
  <si>
    <t>Increase productivity of workers by 7% over the year by implementing an electronic performance support system that gives workers access to information, tools, and guidance to complete their jobs.</t>
  </si>
  <si>
    <t>Reducing Team Competency Gaps</t>
  </si>
  <si>
    <t>Reduce team competency gaps by 5% in the next year by developing an effective training and development program and following it.</t>
  </si>
  <si>
    <t>Evaluating Team Processes</t>
  </si>
  <si>
    <t>Analyze the effectiveness of the current processes within your team. Ensure that teams increase organizational productivity by at least 5% in the next year.</t>
  </si>
  <si>
    <t>Team Problem Reduction</t>
  </si>
  <si>
    <t>Reduce team problems by 5% in the next year by communicating expectations and resolving problems effectively.</t>
  </si>
  <si>
    <t>Giving Feedback on Change</t>
  </si>
  <si>
    <t>When work demands change, re-prioritize and hold individual and team meetings to gain feedback about issues within 24 hours of the change.</t>
  </si>
  <si>
    <t>Performance Development Program Effectiveness</t>
  </si>
  <si>
    <t>Increase effectiveness of performance development programs by 5% in the next year by identifying mission-critical competency areas, monitoring team progress, and making changes as necessary.</t>
  </si>
  <si>
    <t>Best Practices In Quality Standards</t>
  </si>
  <si>
    <t>Conduct a quarterly review of industry trends or best practices in quality standards, and compare internal measures for competitiveness.</t>
  </si>
  <si>
    <t>Obstacles of Systemic Thinking</t>
  </si>
  <si>
    <t>Identify 3 obstacles you anticipate in your current project and use systemic thinking to provide solutions within 6 months.</t>
  </si>
  <si>
    <t>Repetitive Error Reduction</t>
  </si>
  <si>
    <t>Reduce repetitive errors by 5% in the next year by learning and adapting from previous errors.</t>
  </si>
  <si>
    <t>Promote Open Communication Climate</t>
  </si>
  <si>
    <t>Promote and support a climate of on-going, open communication and feedback within your organization.</t>
  </si>
  <si>
    <t>Schedule Team Activities</t>
  </si>
  <si>
    <t>Schedule a team activity (such as a lunch or outing) once every 3 months.</t>
  </si>
  <si>
    <t>Using a CRM Tool</t>
  </si>
  <si>
    <t>Over the next 3 months, teach all of your employees to track customer interactions in the organization's Customer Relationship Management (CRM) tool.</t>
  </si>
  <si>
    <t>Conduct Personnel Performance Evaluations</t>
  </si>
  <si>
    <t>Conduct 2 personnel performance evaluations and recommend relevant improvement plans within the next 3 months.</t>
  </si>
  <si>
    <t>Project Status Updates</t>
  </si>
  <si>
    <t>Provide biweekly status updates to management and other stakeholders detailing project progress.</t>
  </si>
  <si>
    <t>Program Status Updates</t>
  </si>
  <si>
    <t>Provide biweekly status updates to management and other stakeholders detailing program progress.</t>
  </si>
  <si>
    <t>Using Diverse Vendors</t>
  </si>
  <si>
    <t>Evaluate your vendor pool. Increase the number of minority-owned vendors by 5% in 2 years.</t>
  </si>
  <si>
    <t>Using Technology for Communication</t>
  </si>
  <si>
    <t>Use technology (email or internet) to speed communication to external resources by 5% in the next year.</t>
  </si>
  <si>
    <t>Design a Business Information Toolset</t>
  </si>
  <si>
    <t>Design a comprehensive tool set for ensuring the integrity and confidentiality of shared business information within the next 6 months.</t>
  </si>
  <si>
    <t>Staff Development Program Effectiveness</t>
  </si>
  <si>
    <t>Increase effectiveness of staff development programs by 5% in the next year by identifying mission-critical competency areas, monitoring staff progress, and making changes as necessary.</t>
  </si>
  <si>
    <t>Outsourcing Problem Reduction</t>
  </si>
  <si>
    <t>Reduce outsourcing problems by 5% in the next year by facilitating provider relationships, creating established guidelines, and solving problems efficiently and effectively.</t>
  </si>
  <si>
    <t>Team Accomplishments</t>
  </si>
  <si>
    <t>Increase team accomplishments by 5% in the next year by delegating appropriate levels of responsibility according to individual readiness.</t>
  </si>
  <si>
    <t>Poor Personnel Management</t>
  </si>
  <si>
    <t>Increase your understanding of probable consequences to poor personnel management by 5% in the next year by reviewing past experiences.</t>
  </si>
  <si>
    <t>Improve Collaboration Effectiveness</t>
  </si>
  <si>
    <t>Within 6 months, improve team effectiveness by 10% by collaborating with people from different countries or cultures.</t>
  </si>
  <si>
    <t>Recommend Suggestions about Difficult Problems</t>
  </si>
  <si>
    <t>Within 3 months, identify 3 current difficult situations, and recommend constructive suggestions about developing solutions for each.</t>
  </si>
  <si>
    <t>Design Mentoring Evaluation Matrix</t>
  </si>
  <si>
    <t>Design a matrix to evaluate the efficiency and effectiveness of mentoring initiatives within 2 months.</t>
  </si>
  <si>
    <t>New KPI</t>
  </si>
  <si>
    <t>Over the next month, learn how to work with at least one new KPI to measure progress.</t>
  </si>
  <si>
    <t>Improve Organizational Performance</t>
  </si>
  <si>
    <t>Improve overall performance within the organization by 5% in the next year.</t>
  </si>
  <si>
    <t>Technology Integration</t>
  </si>
  <si>
    <t>Develop the knowledge and skills necessary to integrate technology into your function's operations within the next 6 months.</t>
  </si>
  <si>
    <t>Product Economics</t>
  </si>
  <si>
    <t>Prepare a cost-benefit analysis or ROI relating to the organization's products or services within the next 6 months.</t>
  </si>
  <si>
    <t>Relevant Market Segments</t>
  </si>
  <si>
    <t>By the second quarter, become familiar with market segments relevant to your assigned territory through ongoing research.</t>
  </si>
  <si>
    <t>E-business Application Development</t>
  </si>
  <si>
    <t>Develop e-business applications that increase revenue by 10% within the next 6 months.</t>
  </si>
  <si>
    <t>Learning Financial Measures</t>
  </si>
  <si>
    <t>Learn how to calculate one new financial measure each month and find out how it relates to the organization's operations.</t>
  </si>
  <si>
    <t>Application Enhancements</t>
  </si>
  <si>
    <t>Implement 3 application enhancements to each business line within the next 6 months.</t>
  </si>
  <si>
    <t>Discussing Business Process Improvement</t>
  </si>
  <si>
    <t>Meet with business leaders every 6 months to discuss business process improvement milestones. Aim to identify factors that contributed to successful BPI projects.</t>
  </si>
  <si>
    <t>Ethical Policies Communication</t>
  </si>
  <si>
    <t>Establish a culture of trust and integrity by communicating the organization's ethical policies to your team every 3 months.</t>
  </si>
  <si>
    <t>Business Case Analysis</t>
  </si>
  <si>
    <t>By the end of the year lead a business case analysis or readiness assessment for a manufacturing technology.</t>
  </si>
  <si>
    <t>Automating Sales Support</t>
  </si>
  <si>
    <t>Recommend and implement one sales support automation initiative each year.</t>
  </si>
  <si>
    <t>Implementing Financial Management Systems</t>
  </si>
  <si>
    <t>Over the next 6 months, implement a financial management system. Use it to increase efficiency and accuracy in financial reporting by 5% in the following year.</t>
  </si>
  <si>
    <t>Business Statistics Continuing Education</t>
  </si>
  <si>
    <t>Take at least one continuing education course related to business statistics annually.</t>
  </si>
  <si>
    <t>Deliver Monthly Business Performance Analysis Reports</t>
  </si>
  <si>
    <t>Deliver business performance analysis reports on a monthly basis for internal use.</t>
  </si>
  <si>
    <t>Read and Report on a Book</t>
  </si>
  <si>
    <t>Select a book on this topic. Read, summarize and highlight areas of interest or relevance to your unit. Within one month present findings to team and/or management.</t>
  </si>
  <si>
    <t>Web-based Storage Solutions</t>
  </si>
  <si>
    <t>Use web-based information storage solutions to reduce physical storage space needed by 5% in the next year.</t>
  </si>
  <si>
    <t>Office Support Tool Documentation</t>
  </si>
  <si>
    <t>Develop documentation detailing available office support tools and their value to the organization. Update this documentation annually.</t>
  </si>
  <si>
    <t>Reducing Unexpected Project Costs</t>
  </si>
  <si>
    <t>Reduce variance from projected project cost by 5% in the next year through regular calculation of costs to date.</t>
  </si>
  <si>
    <t>Project Reporting</t>
  </si>
  <si>
    <t>Prepare weekly reports for management or other stakeholders detailing the process of a project.</t>
  </si>
  <si>
    <t>Documenting Measures</t>
  </si>
  <si>
    <t>Develop documentation detailing the importance of effectiveness measurement and the proper steps in data collection. Update this documentation quarterly.</t>
  </si>
  <si>
    <t>Incident Reduction</t>
  </si>
  <si>
    <t>Develop an employee safety plan designed to reduce incidents by 5% annually.</t>
  </si>
  <si>
    <t>Data Collection Training</t>
  </si>
  <si>
    <t>Conduct quarterly training sessions on data collection steps to ensure correct and consistent use.</t>
  </si>
  <si>
    <t>Speed Data Gathering with BPM</t>
  </si>
  <si>
    <t>Use software associated with BPM to reduce the time needed to gather performance-related data by 5% in the next year.</t>
  </si>
  <si>
    <t>Create an SOP Evaluation Report</t>
  </si>
  <si>
    <t>Create a report evaluating the relationship between SOPs and performance improvement within 2 months.</t>
  </si>
  <si>
    <t>Resolve International Trade Operations Problems</t>
  </si>
  <si>
    <t>Resolve at least 10% of problems with international trade operations within the next year.</t>
  </si>
  <si>
    <t>Work with Experienced 'Customer Focus' Practitioner</t>
  </si>
  <si>
    <t>Work with an experienced 'customer focus' practitioner on a project next year. Distance yourself from your feelings, analyze what they do/ don't do well and imitate the successful behavior.</t>
  </si>
  <si>
    <t>Develop Value Assessment Tool</t>
  </si>
  <si>
    <t>Develop a customer value assessment tool, or value calculator, as part of the next project you undertake over the next year.</t>
  </si>
  <si>
    <t>Expanding Functional Knowledge</t>
  </si>
  <si>
    <t>Once a month, read an article or attend a presentation/webinar covering a topic you are less familiar with.</t>
  </si>
  <si>
    <t>Working with Different Functions</t>
  </si>
  <si>
    <t>Once a year, volunteer to work on a project/initiative led by someone in a different department or function.</t>
  </si>
  <si>
    <t>Develop Consulting Proposals</t>
  </si>
  <si>
    <t>Participate in the development and/or delivery of a formal proposal to a large or critical audience each year.</t>
  </si>
  <si>
    <t>Making Use of Non-traditional Interviews</t>
  </si>
  <si>
    <t>Implement non-traditional (phone, video, or online) interview media. Use these to expand your pool of potential interviewees or interviewers by 5% in the next year.</t>
  </si>
  <si>
    <t>Win-win Negotiations</t>
  </si>
  <si>
    <t>Increase win-win negotiations by 5% in the next year by protecting your own position as well as your opponent's.</t>
  </si>
  <si>
    <t>Group Member Participation</t>
  </si>
  <si>
    <t>Increase individual participation by each group member by 5% in the next year by utilizing appropriate facilitation methods.</t>
  </si>
  <si>
    <t>View and Idea Support</t>
  </si>
  <si>
    <t>Increase support of decisions made by 5% in the next year through clear communication and confidence during presentations.</t>
  </si>
  <si>
    <t>Team Exercise</t>
  </si>
  <si>
    <t>Research, identify and conduct a team-building exercise in the next month.</t>
  </si>
  <si>
    <t>Quality Assurance</t>
  </si>
  <si>
    <t>Spend 10% of your time each month performing quality assurance on work using appropriate tools and techniques.</t>
  </si>
  <si>
    <t>Client Satisfaction</t>
  </si>
  <si>
    <t>Increase client satisfaction by 5% in the next year with prompt and effective responses to client requests.</t>
  </si>
  <si>
    <t>Socialize the EI Competency</t>
  </si>
  <si>
    <t>Socialize the application, evaluation and on-going development of emotional intelligence within your organization next year.</t>
  </si>
  <si>
    <t>Mentor Peer on Followership</t>
  </si>
  <si>
    <t>Mentor a peer or subordinate to improve their followership skills over the next 6 months.</t>
  </si>
  <si>
    <t>Attend Business Storytelling Workshop</t>
  </si>
  <si>
    <t>Attend a business storytelling workshop during the first half of the year.</t>
  </si>
  <si>
    <t>Deliver More Value Than Estimated</t>
  </si>
  <si>
    <t>Over the next year, provide a product or service that delivers 25% more actual value than estimated in the project business proposal.</t>
  </si>
  <si>
    <t>Advise on Financial Plan for Technology Operations</t>
  </si>
  <si>
    <t>Advise on technology requirements associated with the strategic financial plan for Technology Operations by the end of 3rd quarter.</t>
  </si>
  <si>
    <t>Consult Relationship Experts to Enhance Your Trusted Advising Proficiency</t>
  </si>
  <si>
    <t>Consult with respected loyalty or relationship builders to enhance your 'trusted advising' proficiency by mm/yyyy.</t>
  </si>
  <si>
    <t>Recommend Suggestions for Clients to Add Value</t>
  </si>
  <si>
    <t>Within 3 months, create a list of suggestions for clients' business process improvement to add value and increase their success by 5%.</t>
  </si>
  <si>
    <t>Initiate Collaboration</t>
  </si>
  <si>
    <t>Initiate a collaborative effort within 1 month.</t>
  </si>
  <si>
    <t>Document Major Factors of Focus</t>
  </si>
  <si>
    <t>Document the major factors that generated successful efforts to focus in 3 weeks.</t>
  </si>
  <si>
    <t>Develop Evaluation Indicators of English Writing</t>
  </si>
  <si>
    <t>Establish evaluation indicators to assess English writing ability in the next quarter.</t>
  </si>
  <si>
    <t>Discussing Success &amp; Failure</t>
  </si>
  <si>
    <t>Quarterly, hold a meeting with your team to discuss project successes and failures; determine 3 ways the failures can be turned into successes by using processes that have worked in the past.</t>
  </si>
  <si>
    <t>Resolving Conflicts</t>
  </si>
  <si>
    <t>Within three months develop a process for resolving conflicts within the team or department such as mediation by a senior team member or a group discussion of the issue.</t>
  </si>
  <si>
    <t>Conducting Company Wide Survey</t>
  </si>
  <si>
    <t>Create and conduct a company wide survey each year to gauge how employees think their work aligns to the organization's vision, mission, and values; review and share results with the organization.</t>
  </si>
  <si>
    <t>Evaluating Alternative Approaches</t>
  </si>
  <si>
    <t>By the end of the quarter develop a set of questions that can be used to evaluate alternative approaches to solving a problem or completing a project: examples include 'what are the underlying issues here?' or 'what available information is/is not important?'</t>
  </si>
  <si>
    <t>Reviewing Employee Knowledge</t>
  </si>
  <si>
    <t>Conduct a biannual review of employee knowledge of a specific work-related topic; utilize the results to develop and implement a training program.</t>
  </si>
  <si>
    <t>Evaluating Work Groups</t>
  </si>
  <si>
    <t>Conduct a quarterly evaluation of the strengths and weaknesses of work groups; identify opportunities for training, knowledge sharing, and transferring resources.</t>
  </si>
  <si>
    <t>Reducing Year-End Variances</t>
  </si>
  <si>
    <t>Reduce year-end actual-to-goal variance by 10% in the next year through regular review of progress.</t>
  </si>
  <si>
    <t>Rewarding Innovation</t>
  </si>
  <si>
    <t>Offer a quarterly award to the most innovative employee, as measured by the number or success of innovations.</t>
  </si>
  <si>
    <t>Networking with SMEs</t>
  </si>
  <si>
    <t>Develop and nurture relationships with subject matter experts and use these relationships to increase your organization's position as a thought-leader in the industry by 20% in the next two years.</t>
  </si>
  <si>
    <t>Increasing Productivity</t>
  </si>
  <si>
    <t>Improve the efficiency and effectiveness of the organization by 5% in the next year through review and optimization of functional structures and reporting relationships.</t>
  </si>
  <si>
    <t>Using Technology for Resource Communication</t>
  </si>
  <si>
    <t>Use technology (email or internet) to speed communication to external or remote resources by 5% in the next year.</t>
  </si>
  <si>
    <t>Direct Action on Values Threat</t>
  </si>
  <si>
    <t>Reduce problems that threaten organizational values by 5% in the next year by taking direct action when situations arise.</t>
  </si>
  <si>
    <t>Evaluating System Dynamics</t>
  </si>
  <si>
    <t>Evaluate the effectiveness of the dynamics within the systems. Ensure that teams increase organizational productivity by at least 5% in the next year.</t>
  </si>
  <si>
    <t>Moving Past Organizational Change</t>
  </si>
  <si>
    <t>Move past organizational changes and return to normal business operations within 2 or 3 days of a major change while recognizing diverse responses among employees.</t>
  </si>
  <si>
    <t>Gaining Employee Buy-in</t>
  </si>
  <si>
    <t>Gain employee and stakeholder buy-in of the vision of the organization through presentations about costs, benefits, and risks of ideas within the next 6 months by utilizing influencing skills.</t>
  </si>
  <si>
    <t>Reducing Workforce Competency Gaps</t>
  </si>
  <si>
    <t>Reduce workforce competency gaps by 5% in the next year by developing an effective training and development program and following it.</t>
  </si>
  <si>
    <t>Presenting Competitive Capability Strategy</t>
  </si>
  <si>
    <t>Presents 3 new strategies to increase competitive capabilities to top management every fiscal year.</t>
  </si>
  <si>
    <t>Reducing Requirements Costs</t>
  </si>
  <si>
    <t>Reduce costs of project requirements by 5% in the next year by utilizing all resources to create optimal project teams.</t>
  </si>
  <si>
    <t>Increasing Quality Resolutions</t>
  </si>
  <si>
    <t>Increase the quality of resolutions of problems made by 5% in the next year by assessing risks, benefits, and consideration of alternatives.</t>
  </si>
  <si>
    <t>Using Service Requests to Increase Customer Satisfaction</t>
  </si>
  <si>
    <t>Improve customer satisfaction with organizational goods and services by 10% in the next year by focusing on service requests that could benefit large groups of customers.</t>
  </si>
  <si>
    <t>Presenting Department Operations</t>
  </si>
  <si>
    <t>Effectively present a description and analysis of your department or function's operations to key stakeholders every month in order to increase productivity by 10% over the next year.</t>
  </si>
  <si>
    <t>Reviewing Performance Plan Progress</t>
  </si>
  <si>
    <t>Review performance plan progress on a quarterly basis and reassess team goals or resources.</t>
  </si>
  <si>
    <t>Innovative Solution to Business Issues</t>
  </si>
  <si>
    <t>Select one of your most pressing business issues and develop an innovative solution for it within 3 months.</t>
  </si>
  <si>
    <t>Organizational Direction Meetings</t>
  </si>
  <si>
    <t>Reducing Performance Gaps</t>
  </si>
  <si>
    <t>Reduce performance gaps by 5% in the next year by developing an effective training and development program and following it.</t>
  </si>
  <si>
    <t>Improving Quality</t>
  </si>
  <si>
    <t>Evaluate a process or finished product for quality. Look for modifications that could improve quality by 5% in a year.</t>
  </si>
  <si>
    <t>Root Cause Analyses</t>
  </si>
  <si>
    <t>Participate in 2 root cause analysis and identification projects in your department within 6 months.</t>
  </si>
  <si>
    <t>Reduce Employee Resignation Rate</t>
  </si>
  <si>
    <t>Work with Human Resources to identify factors impacting high-performing employee resignations. Design and implement a program to reduce this resignation rate xx% over the next n years.</t>
  </si>
  <si>
    <t>Organize Change Management Training</t>
  </si>
  <si>
    <t>Organize 8 hours of training for senior management covering organizational change management during the next month.</t>
  </si>
  <si>
    <t>Develop Personnel Management Strategies</t>
  </si>
  <si>
    <t>Develop at least 2 personnel management strategies to support organizational business objectives in the next year.</t>
  </si>
  <si>
    <t>Creating a Diverse Management Environment</t>
  </si>
  <si>
    <t>Over the next year, create a diverse library management environment by using multiple tools and media types to deal with various customers, needs, and problems.</t>
  </si>
  <si>
    <t>Employee Performance Problem Reduction</t>
  </si>
  <si>
    <t>Reduce employee performance problems by 5% in the next year through early identification and effective communication of ways to improve.</t>
  </si>
  <si>
    <t>Vendor Performance</t>
  </si>
  <si>
    <t>Increase vendor performance by 5% in the next year by researching alternatives and monitoring vendor performance against contracts.</t>
  </si>
  <si>
    <t>Establish Resource Collaboration Best Practices</t>
  </si>
  <si>
    <t>Establish effective operational procedures and best practices for performing resource collaboration within the next 3 months.</t>
  </si>
  <si>
    <t>Create a Staffing and Recruiting Process</t>
  </si>
  <si>
    <t>Create a staffing/recruiting process that fully utilizes the direction of management in aligning recruiting initiatives with organizational strategy and goals within the next year.</t>
  </si>
  <si>
    <t>Ensure Vendor Selection</t>
  </si>
  <si>
    <t>Over the next 6 months, establish vendor selection criteria to select those whom provide the best service.</t>
  </si>
  <si>
    <t>Ensure the Achievement of Performance Objectives</t>
  </si>
  <si>
    <t>Set appropriate objectives every 6 months and ensure up to 10% of performance objectives can be achieved on time.</t>
  </si>
  <si>
    <t>New Technologies to Foster Collaboration</t>
  </si>
  <si>
    <t>Within 3 months, adopt 3 new technologies or techniques to foster team collaboration and facilitate group interactions.</t>
  </si>
  <si>
    <t>Take on Difficult Tasks</t>
  </si>
  <si>
    <t>Take on 3 difficult tasks you are not familiar with and haven't done before in your own work field, within 6 months.</t>
  </si>
  <si>
    <t>Report on One's Own Strengths</t>
  </si>
  <si>
    <t>Analyze one's own strengths and weaknesses; report and communicate these to line manager within 1 month.</t>
  </si>
  <si>
    <t>Review KPIs</t>
  </si>
  <si>
    <t>Review KPIs on a quarterly basis to ensure they still support the pursuit of organizational goals.</t>
  </si>
  <si>
    <t>Procedural Decision Making</t>
  </si>
  <si>
    <t>Take a leadership role in knowledge development and decision making of successful organizational policies and procedures within the next 6 months.</t>
  </si>
  <si>
    <t>Process Improvement Training Sessions</t>
  </si>
  <si>
    <t>Conduct 3 training sessions on business process improvements each quarter.</t>
  </si>
  <si>
    <t>Ethics Breaches</t>
  </si>
  <si>
    <t>Resolve employee ethics breaches from both a legal and business standpoint within 6 months of breach.</t>
  </si>
  <si>
    <t>Calculating ROI</t>
  </si>
  <si>
    <t>Teach employees the basics of calculating ROI. By the end of the year ensure that 75% of all project proposals include this measurement.</t>
  </si>
  <si>
    <t>Using Statistics to Improve Operations</t>
  </si>
  <si>
    <t>Use business statistics to improve quality or efficiency tracking by 5% in a year.</t>
  </si>
  <si>
    <t>Establish Best Practices for Business Analytics</t>
  </si>
  <si>
    <t>Within the next year, establish best practices for business analytics and implement them across the organization.</t>
  </si>
  <si>
    <t>Monitor Marketplace</t>
  </si>
  <si>
    <t>Spend 2-3 hours each month reviewing articles, research, case studies, conference abstracts, and user group experiences. Share most relevant ones every month.</t>
  </si>
  <si>
    <t>Emerging Web-based Trends</t>
  </si>
  <si>
    <t>Conduct quarterly reviews of emerging web-based trends or business plans (like social networking). See how these could be leveraged to benefit your organization.</t>
  </si>
  <si>
    <t>Response Plan Awareness</t>
  </si>
  <si>
    <t>Increase employee awareness of the occupational health, fire safety and emergency response plans by 5% in the next 6 months.</t>
  </si>
  <si>
    <t>Integrate Best Practices with SOP Design</t>
  </si>
  <si>
    <t>Integrate industry best practices with the design of organizational SOPs within 2 months.</t>
  </si>
  <si>
    <t>Design Promotions for International Trade Shows</t>
  </si>
  <si>
    <t>Design booths and promotions for at least 2 international trade shows within the next 6 months.</t>
  </si>
  <si>
    <t>Assess Focus of a Recent Business Proposal</t>
  </si>
  <si>
    <t>Revisit during the next 3 weeks a recent business proposal that was not accepted and (1) assess its internal/external focus and (2) the potential benefits of a focus change.</t>
  </si>
  <si>
    <t>Implement Value Realization Method</t>
  </si>
  <si>
    <t>Implement/enhance a value-realization method, from creating business cases to tracking and measuring results, by year-end.</t>
  </si>
  <si>
    <t>Guidelines for Focus Groups</t>
  </si>
  <si>
    <t>Within the next 3 months establish company guidelines for conducting focus groups. Review and modify these guidelines every 6 months.</t>
  </si>
  <si>
    <t>Rely on Multiple Reviewers</t>
  </si>
  <si>
    <t>By the end of the year, implement a "two-reviewer" system to check for accuracy in the final work product.</t>
  </si>
  <si>
    <t>Improve Conversion Rates via Proposal Storytelling</t>
  </si>
  <si>
    <t>Improve conversion rates by 5% next year by presenting business proposals as stories.</t>
  </si>
  <si>
    <t>Take on More Challenging Tasks</t>
  </si>
  <si>
    <t>Volunteer for and take on more challenging technical tasks next year as a means of enhancing your technical excellence.</t>
  </si>
  <si>
    <t>Suggest Alternative Technical Solutions to Clients</t>
  </si>
  <si>
    <t>By the end of the quarter, suggest 2 alternative technical solutions for clients to consider, including your assessment of relative strengths, weaknesses, opportunities and risks.</t>
  </si>
  <si>
    <t>Suggest Alternative Solutions to Clients</t>
  </si>
  <si>
    <t>Suggest 2 alternative solutions for clients to consider by the end of the quarter. Include your assessment of relative strengths, weaknesses, opportunities and risks.</t>
  </si>
  <si>
    <t>Report on Changed Business Environment for Client</t>
  </si>
  <si>
    <t>Within 3 months, make a report on the changed business environment for a client, including the market, economy, and market opportunity analysis.</t>
  </si>
  <si>
    <t>Improving Communication</t>
  </si>
  <si>
    <t>Each quarter develop three recommendations for improving interpersonal communication within the team or department.</t>
  </si>
  <si>
    <t>Reviewing Vision, Mission &amp; Values</t>
  </si>
  <si>
    <t>Every year review the organization's vision, mission and values and make modifications as necessary; gather input from various levels in the organization to ensure a consistent view of the organization is held.</t>
  </si>
  <si>
    <t>Mastering New Concepts</t>
  </si>
  <si>
    <t>Decrease time needed to master new concepts by 3% over 6 months through speaking with subject matter experts, analyzing complex information, identifying patterns and trends, and relying on previous knowledge and experience.</t>
  </si>
  <si>
    <t>Decreasing Ramp-up Time</t>
  </si>
  <si>
    <t>Decrease ramp-up time for new employees and transfers by 5% each year through increased use of process documentation and knowledge sharing.</t>
  </si>
  <si>
    <t>Reducing Integration Barriers</t>
  </si>
  <si>
    <t>Reduce barriers preventing team integration by 4% every six months; review previous team collaboration, identify the existing barriers, and implement strategies to reduce or eliminate those barriers.</t>
  </si>
  <si>
    <t>Team Activities/Goals Review</t>
  </si>
  <si>
    <t>Conduct a quarterly review of your own team's activities or goals to make sure they are actively contributing to the success of the organization.</t>
  </si>
  <si>
    <t>Reducing Unethical Behavior</t>
  </si>
  <si>
    <t>Reduce unethical or dishonest behavior by employees by 10% in the next year through consistent reinforcement of the company's code of conduct.</t>
  </si>
  <si>
    <t>Group Planning</t>
  </si>
  <si>
    <t>Hold quarterly planning meetings with your team, to ensure group buy-in and support.</t>
  </si>
  <si>
    <t>Understanding Organizational Duty</t>
  </si>
  <si>
    <t>Increase your understanding of your organization's duty to the community by 5% in the next year by reviewing past experiences and initiating feedback from stakeholders.</t>
  </si>
  <si>
    <t>Strategic Opportunities</t>
  </si>
  <si>
    <t>Recognize potential opportunities in the marketplace and create a strategic business plan within 3 months of initial opportunity identification.</t>
  </si>
  <si>
    <t>Behavioral Selection Methodology</t>
  </si>
  <si>
    <t>Increase identification of quality candidates in the next year by utilizing competency-based, behavioral selection methodology.</t>
  </si>
  <si>
    <t>Increasing Stakeholder Support</t>
  </si>
  <si>
    <t>Increase support of views and ideas from potential stakeholders by 5% in the next year by traveling and presenting the vision of the organization based on current financial and performance data and forecasts.</t>
  </si>
  <si>
    <t>Track Your Competitive Position</t>
  </si>
  <si>
    <t>Review industry trends or best practices quarterly, to make sure that you are at least maintaining your competitive position.</t>
  </si>
  <si>
    <t>Share Requirements or Resources</t>
  </si>
  <si>
    <t>Hold monthly meetings with heads of other departments or projects. Review each others' business plans and look for resources or requirements that can be shared.</t>
  </si>
  <si>
    <t>Master Change Analysis Tools for Change Management</t>
  </si>
  <si>
    <t>Master 2 change analysis tools for the process of change management, within a year.</t>
  </si>
  <si>
    <t>Studying Impact of Company Initiative</t>
  </si>
  <si>
    <t>Use quantitative research to study the impact of a company initiative on productivity, cost savings, or some other measure. Create monthly reports and recommendations for management based on the study's results.</t>
  </si>
  <si>
    <t>Team Performance Enhancement</t>
  </si>
  <si>
    <t>Enhance team performance by 5% in the next year by utilizing practice assignments, training, shadowing, and feedback.</t>
  </si>
  <si>
    <t>Team Satisfaction</t>
  </si>
  <si>
    <t>Increase team satisfaction by 5% in the next year with prompt and effective feedback to team member performance.</t>
  </si>
  <si>
    <t>Seek Innovation for Business Project</t>
  </si>
  <si>
    <t>Analyze one business project to see how innovation or greater risk taking can help it grow, within the next 3 months.</t>
  </si>
  <si>
    <t>Share Values and Achievements</t>
  </si>
  <si>
    <t>Regularly and publicly share and reflect on company values, employee achievements and company success stories.</t>
  </si>
  <si>
    <t>Identify Problems in Personnel Management</t>
  </si>
  <si>
    <t>Identify at least 2 organizational problems in personnel management practices; advise on effective solutions within the next year.</t>
  </si>
  <si>
    <t>Vendor Problem Reduction</t>
  </si>
  <si>
    <t>Reduce vendor problems by 5% in the next year by resolving conflicts appropriately and communicating expectations.</t>
  </si>
  <si>
    <t>Develop a Collaboration System</t>
  </si>
  <si>
    <t>Develop a communication system to improve the efficiency of collaboration within the next 6 months.</t>
  </si>
  <si>
    <t>Performance Metrics on Collaboration</t>
  </si>
  <si>
    <t>Design 5 performance metrics for team collaboration to facilitate cooperative behaviors within 3 months.</t>
  </si>
  <si>
    <t>Training Program on Increasing Confidence</t>
  </si>
  <si>
    <t>In the next year, design a training program to coach employees on how to increase their confidence when facing challenges.</t>
  </si>
  <si>
    <t>Discuss KPI Impact</t>
  </si>
  <si>
    <t>Meet with business leaders every 6 months to discuss outcomes of KPI usage. Try to identify factors that contributed to successful changes in strategy or tactics.</t>
  </si>
  <si>
    <t>Coaching Tips</t>
  </si>
  <si>
    <t>Coaching Tip Group</t>
  </si>
  <si>
    <t>Coaching Tip Name</t>
  </si>
  <si>
    <t>Coaching Tip Description</t>
  </si>
  <si>
    <t>Career Building</t>
  </si>
  <si>
    <t>Interpersonal Skills</t>
  </si>
  <si>
    <t>Clarify where you stand within the organization and know your boundaries. However, remain connected to the roles around you through communication.</t>
  </si>
  <si>
    <t>Improving Operations</t>
  </si>
  <si>
    <t>Understand Functional Interdependencies</t>
  </si>
  <si>
    <t>Understand interdependencies between departments. Make sure all staff realizes how their actions or inactions impact others in the organization.</t>
  </si>
  <si>
    <t>Documenting Competitors' Offerings</t>
  </si>
  <si>
    <t>Create documentation detailing the products or services of the organization's major competitors. Use this documentation to better position the organization in sales opportunities.</t>
  </si>
  <si>
    <t>Planning</t>
  </si>
  <si>
    <t>Establishing Dedicated Support Teams</t>
  </si>
  <si>
    <t>Create a dedicated customer support team for each of the organization's products or services. Ensure that all team members have specialized and detailed knowledge.</t>
  </si>
  <si>
    <t>Grouping Markets</t>
  </si>
  <si>
    <t>Think about the different types of markets you service. What common traits do you see? How could you group these markets? How could these groupings improve sales or support efforts?</t>
  </si>
  <si>
    <t>Vigilance</t>
  </si>
  <si>
    <t>E-Business Technical Infrastructure</t>
  </si>
  <si>
    <t>Ensure that technical infrastructure supports existing business processes, allows for strategy changes, and is secure and scalable.</t>
  </si>
  <si>
    <t>Ensuring Global Compliance</t>
  </si>
  <si>
    <t>Before expanding into a global market, review legislation or regulations to ensure compliance of the organization's products or services.</t>
  </si>
  <si>
    <t>Considering Business Impact</t>
  </si>
  <si>
    <t>Consider the impact of decisions, solutions, or initiatives on overall business success, not just the success of the function or department.</t>
  </si>
  <si>
    <t>Eliminating Redundancies</t>
  </si>
  <si>
    <t>Review financial systems for redundancies that can be eliminated to increase efficiency.</t>
  </si>
  <si>
    <t>Competition Monitoring</t>
  </si>
  <si>
    <t>Research and monitor how your competitors are doing in the industry and take note of how you compare.</t>
  </si>
  <si>
    <t>Financial Reporting Guidelines</t>
  </si>
  <si>
    <t>Discuss financial reporting guidelines with management and ask for all details in order to ensure compliance.</t>
  </si>
  <si>
    <t>New Business Processes</t>
  </si>
  <si>
    <t>Go over business processes that did not do well and develop new plans from those past experiences.</t>
  </si>
  <si>
    <t>Bridge the Communication Gap</t>
  </si>
  <si>
    <t>Use business process models to bridge the communication gap that frequently occurs between business process design and implementation.</t>
  </si>
  <si>
    <t>Understanding the Importance of Ethical Behavior</t>
  </si>
  <si>
    <t>Make sure all employees understand how ethical behavior can positively impact the organization.</t>
  </si>
  <si>
    <t>Types of Organizational Risk</t>
  </si>
  <si>
    <t>Review the different types of risk faced by organizations: strategic, operational, financial. Develop plans that respond to all three types.</t>
  </si>
  <si>
    <t>Keep Copies of Important Documents Offsite</t>
  </si>
  <si>
    <t>Keep an updated list of emergency contacts and copies of important documents offsite, in case of a facilities-related incident.</t>
  </si>
  <si>
    <t>Developing ROI Standards</t>
  </si>
  <si>
    <t>Work with management to develop the standard return on investment needed to justify a project or initiative.</t>
  </si>
  <si>
    <t>Employee Relationships</t>
  </si>
  <si>
    <t>Know who to talk to when something needs to be done. Build relationships with employees outside your department.</t>
  </si>
  <si>
    <t>High-Quality Support</t>
  </si>
  <si>
    <t>Remember that today's internal client may be tomorrow's external client: provide high-quality support internally and externally.</t>
  </si>
  <si>
    <t>Transferring Institutional Knowledge</t>
  </si>
  <si>
    <t>Make an effort to transfer institutional knowledge across employees; avoid silos.</t>
  </si>
  <si>
    <t>Cost Analysis</t>
  </si>
  <si>
    <t>Develop a cost/benefit or ROI analysis and use this information to drive a major organizational decision.</t>
  </si>
  <si>
    <t>Tracking Costs and Anticipating Overages</t>
  </si>
  <si>
    <t>Track costs of projects or initiatives. Try to anticipate unexpected costs and budget overages before they occur.</t>
  </si>
  <si>
    <t>Professional Development</t>
  </si>
  <si>
    <t>Math Courses</t>
  </si>
  <si>
    <t>Take a math class and see if you can apply what you've learned to the business.</t>
  </si>
  <si>
    <t>Using Appropriate Statistical Measures</t>
  </si>
  <si>
    <t>Develop and implement policies governing what statistical measures are to be used and when each is appropriate.</t>
  </si>
  <si>
    <t>Attend Business Performance Reporting Training</t>
  </si>
  <si>
    <t>Attend training sessions to learn new techniques available for creating accurate and thorough business performance reports.</t>
  </si>
  <si>
    <t>Exploring</t>
  </si>
  <si>
    <t>Attend Product Briefings</t>
  </si>
  <si>
    <t>Find opportunities to listen and to learn about how the products are presented, how the audience reacts and questions that arise.</t>
  </si>
  <si>
    <t>Evaluating Other Websites</t>
  </si>
  <si>
    <t>Visit some competitors' websites. See what they do right and what they do wrong, and how these can be applied to your organization.</t>
  </si>
  <si>
    <t>Updating Existing IT Solutions</t>
  </si>
  <si>
    <t>Evaluate existing IT applications or solutions. Are there newer versions/releases that might be beneficial to the organization?</t>
  </si>
  <si>
    <t>New Support Tools Training</t>
  </si>
  <si>
    <t>Before a new office support tool is introduced to the business environment, develop training solutions designed to increase understanding by impacted employees.</t>
  </si>
  <si>
    <t>Eliminating Duplicate Processes</t>
  </si>
  <si>
    <t>Evaluate internal processes and how they relate to each other. Are there any redundancies that can be reused or eliminated?</t>
  </si>
  <si>
    <t>Tracking Project Progress</t>
  </si>
  <si>
    <t>Assess conditions at the beginning of a project. Use this baseline to track progress during the project lifecycle.</t>
  </si>
  <si>
    <t>Anticipating Strategic Plan Roadblocks</t>
  </si>
  <si>
    <t>Develop a strategic (3-5 years) plan to meet a business goal, and envision potential roadblocks. Develop solutions to these roadblocks before they become issues.</t>
  </si>
  <si>
    <t>Understanding why Quality Matters</t>
  </si>
  <si>
    <t>Make sure all employees understand why a particular quality measure or standard is important.</t>
  </si>
  <si>
    <t>Limiting Needless Meetings</t>
  </si>
  <si>
    <t>Before scheduling a meeting, evaluate what needs to be discussed and/or achieved. Could you accomplish the same end without a meeting (i.e., over the phone or through email)?</t>
  </si>
  <si>
    <t>Reviewing the Appropriateness of Effectiveness Measures</t>
  </si>
  <si>
    <t>Annually review the organization's effectiveness measures to make sure they are still appropriate.</t>
  </si>
  <si>
    <t>OSHA Relationships</t>
  </si>
  <si>
    <t>Maintain a productive working relationship with OSHA to stay abreast of relevant changes in safety legislation.</t>
  </si>
  <si>
    <t>Choosing a Record Storage Solution</t>
  </si>
  <si>
    <t>Evaluate multiple record/information storage solutions. Choose one that balances costs with the organization's storage goals.</t>
  </si>
  <si>
    <t>Learn How Other Organizations Use Metrics</t>
  </si>
  <si>
    <t>Learn how other organizations are using performance metrics to improve efficiency or quality.</t>
  </si>
  <si>
    <t>Attend SOP Design Training</t>
  </si>
  <si>
    <t>Attend training sessions to learn best practices for the design of organizational SOPs.</t>
  </si>
  <si>
    <t>Meet International Trade Professionals</t>
  </si>
  <si>
    <t>Find opportunities to meet industry professionals to discuss the major issues and considerations of international trade.</t>
  </si>
  <si>
    <t>Enhance Documentation</t>
  </si>
  <si>
    <t>Consider a project you are on. Consider documenting something relevant or enhancing an existing document.</t>
  </si>
  <si>
    <t>Design Customer Interactions From Their Perspective</t>
  </si>
  <si>
    <t>Design your customer interactions considering the customer's viewpoint; design and manage your interaction from them in, not from you out.</t>
  </si>
  <si>
    <t>Promoting</t>
  </si>
  <si>
    <t>Promote Project Value Realization</t>
  </si>
  <si>
    <t>Promote the importance of a project being 'on-value' in addition to being on-time and on-budget.</t>
  </si>
  <si>
    <t>Professional Certifications</t>
  </si>
  <si>
    <t>Identify and work towards professional certifications within a particular industry or specialization.</t>
  </si>
  <si>
    <t>Face to Face Meetings</t>
  </si>
  <si>
    <t>Look for opportunities to meet clients or vendors in person.</t>
  </si>
  <si>
    <t>Looking for Alternative Solutions</t>
  </si>
  <si>
    <t>Look for alternative solutions to business problems, without initially evaluating feasibility or likelihood of success.</t>
  </si>
  <si>
    <t>Reducing Negative Thoughts</t>
  </si>
  <si>
    <t>Reduce negative or inflexible comments or thoughts.</t>
  </si>
  <si>
    <t>Conflict Management Case Studies</t>
  </si>
  <si>
    <t>Review conflict management case studies for insights into creative resolutions to conflict.</t>
  </si>
  <si>
    <t>Review Completed Consulting Engagements</t>
  </si>
  <si>
    <t>Review documentation related to completed consulting engagements, in order to familiarize yourself with organizational standards and practices.</t>
  </si>
  <si>
    <t>Making Sure Solutions Solve the Problem</t>
  </si>
  <si>
    <t>Evaluate all solutions to ensure they address the root cause of the problem, not just the symptoms.</t>
  </si>
  <si>
    <t>Supplementing Presentations</t>
  </si>
  <si>
    <t>Supplement presentations or discussions with hand-outs or slides, to facilitate the retention of material.</t>
  </si>
  <si>
    <t>Business Writing Classes</t>
  </si>
  <si>
    <t>Take a course on business writing and see how you can incorporate what you learn into your daily business operations.</t>
  </si>
  <si>
    <t>Avoiding Touchy Subjects</t>
  </si>
  <si>
    <t>Review your proposed questions to make sure that sensitive or restricted topics are not covered.</t>
  </si>
  <si>
    <t>Impact of Delivery Method on Communications</t>
  </si>
  <si>
    <t>Consider the delivery method when developing a message. Different words or phrases are best for oral or written communication.</t>
  </si>
  <si>
    <t>Tailoring Presentations to the Audience</t>
  </si>
  <si>
    <t>Before presenting a concept, familiarize yourself with the audience. Make sure that your presentation is tailored to their level of technical understanding.</t>
  </si>
  <si>
    <t>Mirror Mannerisms</t>
  </si>
  <si>
    <t>Practice your presentation in front of a mirror and monitor your mannerisms.</t>
  </si>
  <si>
    <t>Self Goal Setting</t>
  </si>
  <si>
    <t>Set a goal for yourself each week and increase the expectations of yourself after each accomplishment.</t>
  </si>
  <si>
    <t>Coaching Difficult Employees</t>
  </si>
  <si>
    <t>Volunteer to coach a difficult or struggling employee. See what this opportunity teaches you about your own coaching skills.</t>
  </si>
  <si>
    <t>Mentee Introductions</t>
  </si>
  <si>
    <t>Introduce the mentee to people outside your department to help them build relationships.</t>
  </si>
  <si>
    <t>Speaker Clarification</t>
  </si>
  <si>
    <t>Ask for clarification if you do not understand the speaker. Summarize what was said at the end to be sure.</t>
  </si>
  <si>
    <t>Collective Resolution</t>
  </si>
  <si>
    <t>Ask others to come up with individual solutions to a problem and then collectively decide the resolution.</t>
  </si>
  <si>
    <t>Practice Negotiating</t>
  </si>
  <si>
    <t>Develop your negotiation skills by occasionally asking for bargains or deals, even if they aren't warranted/needed.</t>
  </si>
  <si>
    <t>Confidential Information</t>
  </si>
  <si>
    <t>Treat confidential information as if it were your own personal information you wouldn't want anyone to know.</t>
  </si>
  <si>
    <t>Remaining Neutral</t>
  </si>
  <si>
    <t>Try to remain neutral unless the situation specifically calls for your input.</t>
  </si>
  <si>
    <t>Benefit Emphasis</t>
  </si>
  <si>
    <t>Emphasize the benefits and try to downplay the costs, yet still remain truthful.</t>
  </si>
  <si>
    <t>Valuing Teamwork</t>
  </si>
  <si>
    <t>Think of teamwork as a way to solicit new and different viewpoints or opinions.</t>
  </si>
  <si>
    <t>Improve Accuracy Through Automation</t>
  </si>
  <si>
    <t>Look for ways to automate complex calculations or recurrent processes in order to reduce opportunity for errors.</t>
  </si>
  <si>
    <t>Team Member Help</t>
  </si>
  <si>
    <t>If a team member is having trouble, step in and offer your help to pitch in if you can.</t>
  </si>
  <si>
    <t>Delegating Work</t>
  </si>
  <si>
    <t>Delegate less critical tasks to slower or more junior employees.</t>
  </si>
  <si>
    <t>Continuously Win the Sale</t>
  </si>
  <si>
    <t>Remember that today's customer is tomorrow's prospect. Treat all customers as if you need to continuously win the sale.</t>
  </si>
  <si>
    <t>Finding Causes of Problems</t>
  </si>
  <si>
    <t>Look for the root cause of all problems, instead of just fixing them.</t>
  </si>
  <si>
    <t>Discuss EI with Expert</t>
  </si>
  <si>
    <t>Talk to an expert to better understand emotional intelligence and how to improve yours.</t>
  </si>
  <si>
    <t>Become an Expert on a Problem</t>
  </si>
  <si>
    <t>When a leader gives you a problem to solve, become an expert on the subject and then propose a course of action.</t>
  </si>
  <si>
    <t>Sell Problem Before Proposing Solution</t>
  </si>
  <si>
    <t>Clearly 'sell the problem' to clients before proposing a story-based solution.</t>
  </si>
  <si>
    <t>Reflect on Your Last Successful Assignment</t>
  </si>
  <si>
    <t>Spend time reflecting and documenting the reasons your last assignment was so successful as well as things you might do differently in the future.</t>
  </si>
  <si>
    <t>Broaden Your Technical Knowledge</t>
  </si>
  <si>
    <t>Broaden your technical knowledge beyond your own specialization area to enhance your advising potential.</t>
  </si>
  <si>
    <t>Broaden Your Business Knowledge</t>
  </si>
  <si>
    <t>Broaden your business knowledge beyond your own specialization area to enhance your advising potential.</t>
  </si>
  <si>
    <t>Assignment and Status Review for Client's Project</t>
  </si>
  <si>
    <t>Articulate client's specific requirements and expectations within internal teams, and assign appropriate time and resources to the client's project; review the project status and milestones.</t>
  </si>
  <si>
    <t>Data for Collaboration</t>
  </si>
  <si>
    <t>Make a list of information needed for a collaborative process and ensure that everyone can access that data.</t>
  </si>
  <si>
    <t>Assuage Fears</t>
  </si>
  <si>
    <t>Reach out to colleagues/customers to identify and assuage fears associated with impact of change.</t>
  </si>
  <si>
    <t>Establish Relationships With People Who Share Your Goals</t>
  </si>
  <si>
    <t>Start with one person and build a regular social group with people who have similar goals.</t>
  </si>
  <si>
    <t>Approach in the face of VUCA</t>
  </si>
  <si>
    <t>Research and propose an approach to decision-making and action-taking in the face of VUCA.</t>
  </si>
  <si>
    <t>Mindful Approaches</t>
  </si>
  <si>
    <t>Offer to help a colleague consider mindful approaches to an anticipated communication with colleagues or customers/clients.</t>
  </si>
  <si>
    <t>Setting an Example</t>
  </si>
  <si>
    <t>Set an example for your team and coworkers by taking accountability for all your actions, whether good or bad.</t>
  </si>
  <si>
    <t>Attend Training on English Language</t>
  </si>
  <si>
    <t>Attend training programs to obtain more applicable knowledge of English linguistic skills.</t>
  </si>
  <si>
    <t>Regular Status Updates</t>
  </si>
  <si>
    <t>Have your team provide you with regular status updates so that you can stay apprised of their progress.</t>
  </si>
  <si>
    <t>Implementing Communication Ideas</t>
  </si>
  <si>
    <t>Read articles or books about interpersonal communication. Try to implement ideas or concepts from these resources in your leadership approach.</t>
  </si>
  <si>
    <t>Reinforcing Company Values</t>
  </si>
  <si>
    <t>Reinforce the company's values within your department or team; highlight how team members have demonstrated their commitment to these values.</t>
  </si>
  <si>
    <t>Harmonizing</t>
  </si>
  <si>
    <t>Tailoring Complex Message to Audience</t>
  </si>
  <si>
    <t>When communicating complex information or ideas, remember to tailor your message to your audience. Think about what they need to know and their current level of understanding.</t>
  </si>
  <si>
    <t>Taking Advantage of Learning Opportunities</t>
  </si>
  <si>
    <t>Allow and encourage team members to take advantage of learning opportunities (i.e. internal and external training courses, job sharing, job shadowing, etc.).</t>
  </si>
  <si>
    <t>Building Relationships with Other Teams</t>
  </si>
  <si>
    <t>Build and maintain relationships with other team or department leaders. Rely on these relationships to coordinate work and complete tasks.</t>
  </si>
  <si>
    <t>Regulating</t>
  </si>
  <si>
    <t>Reviewing Goals</t>
  </si>
  <si>
    <t>Review goals to ensure they can realistically be achieved, but that they also require a bit of stretch from the person working to achieve them.</t>
  </si>
  <si>
    <t>Establishing Trust</t>
  </si>
  <si>
    <t>Establish an environment of trust and confidentiality with employees. Make them feel that they can report ethical violations without risk of retribution.</t>
  </si>
  <si>
    <t>Interdepartmental Relationships</t>
  </si>
  <si>
    <t>Look for opportunities to work on projects with members of other functions/departments. Once the project is over, maintain these relationships.</t>
  </si>
  <si>
    <t>Clear and Apparent Structure</t>
  </si>
  <si>
    <t>Make sure the organization's structure is clear and apparent for all employees. A clear understanding helps facilitate knowledge sharing and retrieval.</t>
  </si>
  <si>
    <t>Distribute Planning Responsibility</t>
  </si>
  <si>
    <t>Let your employees develop short- and long-term plans under your guidance. Give them feedback on their plans.</t>
  </si>
  <si>
    <t>Arranging to Track Progress</t>
  </si>
  <si>
    <t>Arrange for check-ins for tracking progress. For Example: When should we meet again and what should I expect by then?</t>
  </si>
  <si>
    <t>Ethical Information-Gathering and Sharing</t>
  </si>
  <si>
    <t>Ask a series of open-ended questions accompanied by ethical scenarios (i.e., what, how, why, etc.) to maximize ethical information-gathering and sharing. For example: What are your thoughts about this scenario? How are those actions ethical or unethical? What should we do if this unethical behavior occurs?</t>
  </si>
  <si>
    <t>Strategic Alliances</t>
  </si>
  <si>
    <t>Look for opportunities to align yourself strategically with others and ensure it will benefit both parties.</t>
  </si>
  <si>
    <t>Analyzing the Problem</t>
  </si>
  <si>
    <t>If a problem arises, analyze the situation from every angle in order to find the root cause of the problem.</t>
  </si>
  <si>
    <t>Recruiting Top Talent</t>
  </si>
  <si>
    <t>Look for alternative ways to recruit top talent for your organization's positions.</t>
  </si>
  <si>
    <t>Continuing Work as Planned</t>
  </si>
  <si>
    <t>When major changes take place in the workforce, have the team continue with their work as planned if possible and note all tasks performed and deadlines until a clear plan is communicated.</t>
  </si>
  <si>
    <t>Asking Others About Vision</t>
  </si>
  <si>
    <t>Ask for other person's perceptions/ideas/feelings concerning your vision for the organization. Document and refine these ideas to develop the best vision.</t>
  </si>
  <si>
    <t>Considering Job and Career Goals</t>
  </si>
  <si>
    <t>Take into consideration both job and career goals as you select development opportunities for your team. Select opportunities that develop better employees overall, not just a members of your team or company.</t>
  </si>
  <si>
    <t>Admirable Competitive Worker/Leader Qualities</t>
  </si>
  <si>
    <t>Make a list of what you think are admirable qualities of a competitive worker or leader. Model your behavior after this.</t>
  </si>
  <si>
    <t>Discussing Resource Allocation</t>
  </si>
  <si>
    <t>Discuss with your team how you plan to allocate resources for upcoming projects. Allow team members to make suggestions and provide input.</t>
  </si>
  <si>
    <t>Positives and Negatives of Change</t>
  </si>
  <si>
    <t>Focus on the positive aspects of the change, but address negatives (or perceived negatives) openly and honestly.</t>
  </si>
  <si>
    <t>Solicit Other Opinions</t>
  </si>
  <si>
    <t>Ask others for their point-of-view on a problem. See if multiple viewpoints yield different interpretations or offer solutions.</t>
  </si>
  <si>
    <t>Making Changes for New Markets</t>
  </si>
  <si>
    <t>Look for small changes or improvements to existing products or services that could easily allow the organization to expand into new markets.</t>
  </si>
  <si>
    <t>Monitoring Peer Organizations</t>
  </si>
  <si>
    <t>Monitor what your peer organizations are doing for their productivity strategies and see if it is possible or will be successful to do the same.</t>
  </si>
  <si>
    <t>Learning from Mistakes</t>
  </si>
  <si>
    <t>Create a culture on your team where mistakes are thought of as learning opportunities, and not opportunities to punish wrong-doer's.</t>
  </si>
  <si>
    <t>Prioritizing Projects</t>
  </si>
  <si>
    <t>Develop a method to prioritize projects. Prioritization will help you set your plans for the group.</t>
  </si>
  <si>
    <t>Objective Problem Analysis</t>
  </si>
  <si>
    <t>Look objectively at a problem. Try to analyze an issue from all sides before coming to a conclusion.</t>
  </si>
  <si>
    <t>Unessential Information Avoidance</t>
  </si>
  <si>
    <t>Try not to offer any unessential information. Keep the focus on the issue at hand and concentrate on those efforts.</t>
  </si>
  <si>
    <t>Co-worker Environment</t>
  </si>
  <si>
    <t>Make your co-workers feel welcome and comfortable. Don't always talk about work but remain professional.</t>
  </si>
  <si>
    <t>Out-of-the-Box Thinking</t>
  </si>
  <si>
    <t>For major projects, hold brainstorming meetings with your team that facilitate out-of-the-box thinking. Let employees bounce ideas off of each other without requiring an immediate solution.</t>
  </si>
  <si>
    <t>Impact of Facilities on Employees</t>
  </si>
  <si>
    <t>Understand the impact that a well-maintained work environment has on the productivity of the employees.</t>
  </si>
  <si>
    <t>Reviewing Processes for Improvements</t>
  </si>
  <si>
    <t>Review all established business processes for potential improvements, even processes that seem to work well already.</t>
  </si>
  <si>
    <t>Alternate Quality Measurement Techniques</t>
  </si>
  <si>
    <t>Familiarize yourself with a quality measurement common in your industry, even if you don't personally use it.</t>
  </si>
  <si>
    <t>Defining the Message</t>
  </si>
  <si>
    <t>Before preparing communications, define the message you are trying to convey. Have a colleague review your communication to evaluate whether or not the message is being clearly addressed.</t>
  </si>
  <si>
    <t>Consult Experts on Advanced Systemic Methods</t>
  </si>
  <si>
    <t>Consult industry experts on the advanced systemic analysis of problems and situations, and promote the use within one's own organization.</t>
  </si>
  <si>
    <t>Promote 'People First' Values</t>
  </si>
  <si>
    <t>Promote, commit to and continually model values that place people as your first priority.</t>
  </si>
  <si>
    <t>Maintaining Lines of Communication</t>
  </si>
  <si>
    <t>Keep employees as informed as possible once a change has been announced and during transition.</t>
  </si>
  <si>
    <t>Team Building Activities</t>
  </si>
  <si>
    <t>Evaluate the relationships among members of your team. Are there cliques or smaller, informal teams within them? Engage in group activities designed to encourage interaction among all team members.</t>
  </si>
  <si>
    <t>Customer Service Role Play</t>
  </si>
  <si>
    <t>Role play difficult customer service situations with a colleague.</t>
  </si>
  <si>
    <t>Attend Training on Personnel Management Operations</t>
  </si>
  <si>
    <t>Attend training on standard procedures and relevant policies in personnel management operations.</t>
  </si>
  <si>
    <t>Weekly Updates</t>
  </si>
  <si>
    <t>Have all project team-members send you a weekly update of their progress.</t>
  </si>
  <si>
    <t>Project Manager Weekly Updates</t>
  </si>
  <si>
    <t>Have all project managers send you a weekly update of their progress.</t>
  </si>
  <si>
    <t>Cultural Immersion</t>
  </si>
  <si>
    <t>Familiarize yourself with a different culture, nationality, ethnicity, etc.</t>
  </si>
  <si>
    <t>Make Reviews Focus on Work</t>
  </si>
  <si>
    <t>Make sure your performance reviews focus on work output, not your personal feelings about the individual being reviewed.</t>
  </si>
  <si>
    <t>Vendor Reviews</t>
  </si>
  <si>
    <t>Ask around before selecting a vendor. Make sure they are as good as they look on paper.</t>
  </si>
  <si>
    <t>Attend Resource Coordination Tools Training</t>
  </si>
  <si>
    <t>Attend training sessions on coordination tools or techniques available to businesses.</t>
  </si>
  <si>
    <t>Managing Information</t>
  </si>
  <si>
    <t>Manage the flow of information. Understand who, and in which departments, needs to know what information.</t>
  </si>
  <si>
    <t>Employee Career Path</t>
  </si>
  <si>
    <t>Be open with the employees and let them know where their career path could be headed. Try to link their interests and strengths.</t>
  </si>
  <si>
    <t>Open-ended Interview Questions</t>
  </si>
  <si>
    <t>Try to avoid yes and no questions during the interview, but rather keep them open-ended. Ask follow up questions for clarification.</t>
  </si>
  <si>
    <t>Vendor Progress</t>
  </si>
  <si>
    <t>Don't assume the vendor will take care of issues. Monitor their progress and ask for updates.</t>
  </si>
  <si>
    <t>Maintaining Accountability</t>
  </si>
  <si>
    <t>Remember that delegation may not always involve a transfer of accountability; managers may ultimately be responsible for the work done by their direct reports.</t>
  </si>
  <si>
    <t>Stay Objective</t>
  </si>
  <si>
    <t>Stay objective. Don't let personal feelings or relationships impact your thinking or feedback.</t>
  </si>
  <si>
    <t>Work Pride</t>
  </si>
  <si>
    <t>Take pride in your work and strive to produce results above expectations.</t>
  </si>
  <si>
    <t>Capture and Analyze a Group's Perspectives</t>
  </si>
  <si>
    <t>Apply tools and methodologies to capture and analyze different perspectives or requirements of a group; determine a mission that all group members can understand and support.</t>
  </si>
  <si>
    <t>Convince Others to Take Calculated Risks</t>
  </si>
  <si>
    <t>Keep optimistic and persevere when setbacks occur; convince others to take calculated risks bravely and give their all to tough situations.</t>
  </si>
  <si>
    <t>Building Team Confidence</t>
  </si>
  <si>
    <t>Build confidence and trust in your team members; ask for opinions, encourage open discussions, reward information and idea sharing, and give credit when credit is due.</t>
  </si>
  <si>
    <t>Gain Feedback from Colleagues</t>
  </si>
  <si>
    <t>Provide solutions and new perspectives to critical issues, and gain feedback from others within your expertise.</t>
  </si>
  <si>
    <t>Apply Normal Form</t>
  </si>
  <si>
    <t>Apply accepted tools and techniques to prevent data manipulation anomalies and loss of data integrity.</t>
  </si>
  <si>
    <t>Interviewing Policy makers</t>
  </si>
  <si>
    <t>Conduct informal interviews of the organization's policy makers. Ask about their impression of/vision for the organization.</t>
  </si>
  <si>
    <t>Liaise</t>
  </si>
  <si>
    <t>Focus on prioritizing, balance, and clarification through communication between departments when some operations may hinder others.</t>
  </si>
  <si>
    <t>Evaluating New Markets or Industries</t>
  </si>
  <si>
    <t>Evaluate new industries or markets to determine the value of the organization's products or services in each.</t>
  </si>
  <si>
    <t>Documenting Common Service Issues</t>
  </si>
  <si>
    <t>Create documentation detailing common service issues. Use this to speed response to these issues.</t>
  </si>
  <si>
    <t>New Technology Openness</t>
  </si>
  <si>
    <t>Be open to new technologies that may make your work easier in the long run.</t>
  </si>
  <si>
    <t>Customer Cultures</t>
  </si>
  <si>
    <t>Familiarize yourself with the cultures of an international marketplace in order to better understand your customers.</t>
  </si>
  <si>
    <t>Results and Goal Expectations</t>
  </si>
  <si>
    <t>Be clear about the business results and the financial goals you expect to help yourself and others make effective decisions.</t>
  </si>
  <si>
    <t>Purchase Evaluation</t>
  </si>
  <si>
    <t>Carefully evaluate company purchases in order to help improve return on investments.</t>
  </si>
  <si>
    <t>Application System Improvement</t>
  </si>
  <si>
    <t>Ask clients for feedback on how to improve the look or functionality of the organization's application systems.</t>
  </si>
  <si>
    <t>Industry Trends</t>
  </si>
  <si>
    <t>Continuously stay alert of industry trends and think of new ideas to address these.</t>
  </si>
  <si>
    <t>Corporate Code of Ethics</t>
  </si>
  <si>
    <t>Adopt a corporate code of ethics. Ensure that all employees are familiar with this code and the appropriate steps for reporting a code violation.</t>
  </si>
  <si>
    <t>Organizational Processes</t>
  </si>
  <si>
    <t>Observe organizational processes, ask all employees their input on how to improve and encourage creativity.</t>
  </si>
  <si>
    <t>Business Process Diagrams</t>
  </si>
  <si>
    <t>Make business process diagrams using a standard notation or format that is readily understandable by all business stakeholders.</t>
  </si>
  <si>
    <t>Morale Increase</t>
  </si>
  <si>
    <t>Brainstorm ideas on increasing employee morale which will help to curtail unethical behaviors.</t>
  </si>
  <si>
    <t>Risk Management Language</t>
  </si>
  <si>
    <t>Know your audience. Explain the risk management processes and techniques in terms that everyone will understand.</t>
  </si>
  <si>
    <t>Designate Crisis Leadership</t>
  </si>
  <si>
    <t>Designate one individual to be in charge in case of a crisis. Make sure it is someone who stays collected under pressure.</t>
  </si>
  <si>
    <t>Project Lifecycle</t>
  </si>
  <si>
    <t>Monitor the project throughout its lifecycle to make sure it's on track with the developed business case plan.</t>
  </si>
  <si>
    <t>Cross-functional Buy-in</t>
  </si>
  <si>
    <t>Obtain cross-functional buy-in for projects or initiatives by soliciting feedback from key stakeholders in multiple departments or functions.</t>
  </si>
  <si>
    <t>New Solution Improvement</t>
  </si>
  <si>
    <t>Look outside the box. Develop new or improved services/products to help solve client problems by thinking creatively.</t>
  </si>
  <si>
    <t>Department Representative</t>
  </si>
  <si>
    <t>Have representatives from different departments attend your meetings to know what's going on in your department and present what they've been doing.</t>
  </si>
  <si>
    <t>Financial Regulations</t>
  </si>
  <si>
    <t>Stay abreast of changes in financial or accounting regulations and assess their impact on your financial records.</t>
  </si>
  <si>
    <t>Exceeding Budgeted Amounts</t>
  </si>
  <si>
    <t>Develop policies and procedures for cases where exceeded budgeted amounts are justified.</t>
  </si>
  <si>
    <t>Measurement Validity</t>
  </si>
  <si>
    <t>Review mathematical formulas or functions to ensure they are measuring what they intend to measure.</t>
  </si>
  <si>
    <t>Using Statistics to Guide Decision-making</t>
  </si>
  <si>
    <t>Use statistics to provide quantitative support for business decisions, rather than relying on instinct or emotion.</t>
  </si>
  <si>
    <t>Discuss Business Analytics Tools</t>
  </si>
  <si>
    <t>Work with peers to compare and contrast multiple types of tools and technologies available in the marketplace for business analytics.</t>
  </si>
  <si>
    <t>Network with Industry Professionals</t>
  </si>
  <si>
    <t>Attend related conferences, seminars or roundtables. See what others in your industry are doing.</t>
  </si>
  <si>
    <t>Developing Intranets</t>
  </si>
  <si>
    <t>Develop an intranet or intranet site designed to increase understanding of your department/function across the organization.</t>
  </si>
  <si>
    <t>Reading IT Publications</t>
  </si>
  <si>
    <t>Subscribe to and read IT-related journals or magazines.</t>
  </si>
  <si>
    <t>New Office Support Tools</t>
  </si>
  <si>
    <t>Teach yourself to use a new office support tool. See if you can use this tool to improve the quality or efficiency of your work.</t>
  </si>
  <si>
    <t>Documenting Project Progress Measures</t>
  </si>
  <si>
    <t>Create documentation detailing the organization's project progress measures, to make sure that all employees understand what is being measured and why.</t>
  </si>
  <si>
    <t>Trying EVM</t>
  </si>
  <si>
    <t>Try using Earned Value Management (EVM) to track the progress of a project. See if this methodology helps improve your efficiency.</t>
  </si>
  <si>
    <t>Tactical Changes</t>
  </si>
  <si>
    <t>Develop organizational, departmental, or functional changes that can be implemented in 1-2 years and which contribute to the overall plan of the organization.</t>
  </si>
  <si>
    <t>Understanding of Quality Measures</t>
  </si>
  <si>
    <t>Understand what methods, tools, or techniques the organization uses to measure and track quality.</t>
  </si>
  <si>
    <t>Ensuring Communication Across the Organization</t>
  </si>
  <si>
    <t>Plan meetings so that members of other departments/functions are included, to ensure communication across the organization.</t>
  </si>
  <si>
    <t>Learning From Past Process Improvement Initiatives</t>
  </si>
  <si>
    <t>Evaluate past process improvement initiatives. What lessons were learned during implementation and how could these lessons be applied to future initiatives?</t>
  </si>
  <si>
    <t>Documenting Effectiveness Measures</t>
  </si>
  <si>
    <t>Create documentation detailing the organization's effectiveness measures, to make sure that all employees understand what is being measured and why.</t>
  </si>
  <si>
    <t>Assessing Employees' Understanding of Safety Programs</t>
  </si>
  <si>
    <t>Periodically conduct employee testing/training programs designed to assess employees' knowledge of emergency plans and increase understanding.</t>
  </si>
  <si>
    <t>Information Back-up or Recovery Plans</t>
  </si>
  <si>
    <t>Create back-up or recovery plans designed to reduce the theft or loss of confidential company information.</t>
  </si>
  <si>
    <t>Choosing Appropriate Performance Measures</t>
  </si>
  <si>
    <t>Evaluate potential performance measures and choose the ones that best support organizational goals. Ensure that all employees are using these measures consistently.</t>
  </si>
  <si>
    <t>Assist in SOP Establishment</t>
  </si>
  <si>
    <t>Assist a senior manager in establishing a standard operating procedure based on workflow and environment review.</t>
  </si>
  <si>
    <t>Consult International Trade Experts</t>
  </si>
  <si>
    <t>Consult experts on the key aspects and functions of international trade.</t>
  </si>
  <si>
    <t>Search Web for Best Practice Information</t>
  </si>
  <si>
    <t>Use the search facility to locate potential sources of additional information, recent announcements and events related to product development best practices.</t>
  </si>
  <si>
    <t>Solicit Feedback From Customers</t>
  </si>
  <si>
    <t>Communicate to customers that you are open to constructive criticism and willing to work on issues they view as important.</t>
  </si>
  <si>
    <t>Update Project Business Case Due to Project Changes</t>
  </si>
  <si>
    <t>Update the project 'business case' to address project/product scope changes and additional business intelligence.</t>
  </si>
  <si>
    <t>Show that the Organization Values Learning</t>
  </si>
  <si>
    <t>Schedule regular training or learning sessions, and have executives attend if possible, to impress upon others the value that the organization places on learning.</t>
  </si>
  <si>
    <t>Rewarding Creative Thinking</t>
  </si>
  <si>
    <t>Reward or acknowledge others who think creatively about problems, even if their solutions aren't always feasible.</t>
  </si>
  <si>
    <t>Staying Positive</t>
  </si>
  <si>
    <t>Try to remain positive in the face of unanticipated change.</t>
  </si>
  <si>
    <t>Approaching Conflict Head-on</t>
  </si>
  <si>
    <t>Approach a conflict early on and attempt to reach a compromise; avoiding conflict may make the situation worse.</t>
  </si>
  <si>
    <t>Learn About Competing Consultants</t>
  </si>
  <si>
    <t>Read case studies published by other consulting firms/organizations to familiarize yourself with your competition.</t>
  </si>
  <si>
    <t>Measuring the Impact of Solutions on Other Departments or Functions</t>
  </si>
  <si>
    <t>Before implementing a solution, consult with other functions or departments to evaluate whether or not the solution will impact their operations.</t>
  </si>
  <si>
    <t>Practice Presenting</t>
  </si>
  <si>
    <t>Before giving a presentation, practice multiple times: by yourself, for family and friends, for colleagues. Solicit feedback on style and substance.</t>
  </si>
  <si>
    <t>Solicit Feedback on Written Communication</t>
  </si>
  <si>
    <t>Have your written work reviewed by a more senior member of the organization. As for feedback and integrate his/her suggestions into future work.</t>
  </si>
  <si>
    <t>Non-verbal Communication During an Interview</t>
  </si>
  <si>
    <t>During the interview, be aware of your body language and how it might be perceived by the interviewee.</t>
  </si>
  <si>
    <t>Maximizing Message Effectiveness</t>
  </si>
  <si>
    <t>Remember that different individuals gather information in different ways. Consider combining oral and written communications to maximize the effectiveness of your message.</t>
  </si>
  <si>
    <t>Solicit Help With Technical Documents</t>
  </si>
  <si>
    <t>Have colleagues who are not familiar with technical concepts assist in the creation of documentation.</t>
  </si>
  <si>
    <t>Pre-presentation Practice</t>
  </si>
  <si>
    <t>Before a formal presentation, give it to a co-worker privately and have him/her ask questions and offer feedback.</t>
  </si>
  <si>
    <t>Evaluate Yourself</t>
  </si>
  <si>
    <t>Be honest about your own strengths and weaknesses. Look for ways to collaborate with colleagues whose characteristics complement, or help develop, your own.</t>
  </si>
  <si>
    <t>Coaching the Coach</t>
  </si>
  <si>
    <t>Find yourself a coach to help you with your coaching skills.</t>
  </si>
  <si>
    <t>Mentee Patience</t>
  </si>
  <si>
    <t>Be patient with the mentee. Think back to how you felt trying to navigate yourself around the organization.</t>
  </si>
  <si>
    <t>Listening Behaviors</t>
  </si>
  <si>
    <t>When listening, show you are interested by making eye contact, nodding your head, jotting down notes, and asking questions.</t>
  </si>
  <si>
    <t>Alternative Point-of-Views</t>
  </si>
  <si>
    <t>Consider "out there" point-of-views or solutions before coming to a conclusion.</t>
  </si>
  <si>
    <t>Main Issue Focus</t>
  </si>
  <si>
    <t>Focus on solving the main issue, rather than "winning".</t>
  </si>
  <si>
    <t>Protecting Confidential Information</t>
  </si>
  <si>
    <t>Protect confidential information multiple ways: through binding confidentiality agreements, through maintaining positive employee/client/vendor relations, and through information security initiatives.</t>
  </si>
  <si>
    <t>Project/Meeting Break</t>
  </si>
  <si>
    <t>If nothing is getting accomplished, tell everyone to take a break. Offer snacks or lunch to help increase the energy or improve the mindsets.</t>
  </si>
  <si>
    <t>Practice Debating</t>
  </si>
  <si>
    <t>Develop your influencing skills by occasionally debating the other side of an argument, even if you don't agree with it.</t>
  </si>
  <si>
    <t>Monitoring Team Work</t>
  </si>
  <si>
    <t>Monitor team activities to ensure everyone is contributing and treating fellow team members with respect.</t>
  </si>
  <si>
    <t>Work Checklist</t>
  </si>
  <si>
    <t>Create a checklist for yourself and others to use when checking work. Make sure to check off each step to ensure completeness and accuracy.</t>
  </si>
  <si>
    <t>Helping on Others' Work</t>
  </si>
  <si>
    <t>Looks for ways that you can help on a project, even if it is not typically a part of your work responsibility.</t>
  </si>
  <si>
    <t>Deadline Chart</t>
  </si>
  <si>
    <t>Create a chart depicting deadlines for each task or project. Assign yourself a certain amount of time to work on each relative to the task and deadline.</t>
  </si>
  <si>
    <t>Internal Relationships</t>
  </si>
  <si>
    <t>Build and nurture internal relationships, especially with members of other functions or departments. Rely on these contacts to keep you updated about ongoing projects that could impact your department's work.</t>
  </si>
  <si>
    <t>Observe and Discuss EI With Leader</t>
  </si>
  <si>
    <t>Observe how a leader you know successfully applies emotional intelligence in the workplace and discuss it with them.</t>
  </si>
  <si>
    <t>Peer Rate Your Followership</t>
  </si>
  <si>
    <t>Ask a trusted peer to observe/rate your followership in work situations and provide constructive feedback.</t>
  </si>
  <si>
    <t>Craft Your Proposal as Mini-stories</t>
  </si>
  <si>
    <t>Put the message you are trying to sell into a series of mini-stories.</t>
  </si>
  <si>
    <t>Network with Professionals Regarding Technical Excellence</t>
  </si>
  <si>
    <t>Network with other professionals to share tips, techniques and practices that contribute to, or hinder, the pursuit of technical excellence.</t>
  </si>
  <si>
    <t>Achieving Trust Requires Time and Effort</t>
  </si>
  <si>
    <t>Becoming a trusted technical advisor must be earned, and this takes time and on-going investment of effort.</t>
  </si>
  <si>
    <t>Stay Current on Technology, Industry and Client</t>
  </si>
  <si>
    <t>Stay current on technology, business and industry issues in general, your client's industry specifically, and your client’s company if possible.</t>
  </si>
  <si>
    <t>Building Relationships with Clients</t>
  </si>
  <si>
    <t>Build relationships with key people at varying levels and functions in clients' organizations by making professional or personal connections.</t>
  </si>
  <si>
    <t>Redesign Physical Areas</t>
  </si>
  <si>
    <t>Develop a plan for redesigning physical areas to allow for collaboration and private time.</t>
  </si>
  <si>
    <t>Master Skills Associated With Changes</t>
  </si>
  <si>
    <t>Proactively identify and master skills associated with new and changing responsibilities.</t>
  </si>
  <si>
    <t>Meditation</t>
  </si>
  <si>
    <t>Learn and use meditation to improve focusing and productivity.</t>
  </si>
  <si>
    <t>Increase Tolerance</t>
  </si>
  <si>
    <t>Take on responsibilities that require a higher tolerance for risk and uncertainty; master skills for thriving in these conditions.</t>
  </si>
  <si>
    <t>Opportunities for Mindfulness</t>
  </si>
  <si>
    <t>Document ongoing situations where mindfulness can be used to defuse conflict and lead to greater productivity.</t>
  </si>
  <si>
    <t>Owning up to Mistakes</t>
  </si>
  <si>
    <t>Own up to mistakes when you make them and come up with a plan to correct your errors and prevent them from happening again.</t>
  </si>
  <si>
    <t>Solicit Feedback on English Written Communication</t>
  </si>
  <si>
    <t>Have your written work in the English Language reviewed by a native English-speaking member of the organization. Ask for feedback and integrate his/her suggestions into future work.</t>
  </si>
  <si>
    <t>Rewarding Team or Individual Contributions</t>
  </si>
  <si>
    <t>Make sure team or individual contributions are adequately recognized and rewarded. Make sure these recognitions or rewards occur on a regular basis, to improve motivation.</t>
  </si>
  <si>
    <t>Leveraging Strengths and Weaknesses</t>
  </si>
  <si>
    <t>Understand the strengths and weaknesses of your team members; learn how to leverage each person's abilities to get projects completed.</t>
  </si>
  <si>
    <t>Discussing Communication Problems</t>
  </si>
  <si>
    <t>When faced with overwhelming tension or communication problems on your team, speak with your mentor or another professional you look up to. Ask for advice and ideas on how to fix your team's problems.</t>
  </si>
  <si>
    <t>Team Vision and Mission</t>
  </si>
  <si>
    <t>Develop a vision and mission statement for your department that outlines how your group will contribute to the company's vision and mission.</t>
  </si>
  <si>
    <t>Encouraging Open Discussion of Alternatives</t>
  </si>
  <si>
    <t>As your team works to solve a complex problem, encourage open discussion of alternative solutions. Facilitate idea sharing and analysis.</t>
  </si>
  <si>
    <t>Sharing Learning Experiences</t>
  </si>
  <si>
    <t>Ask team members to share learning experiences with the whole group such as when they encountered a problem and learned a new way to complete a task.</t>
  </si>
  <si>
    <t>Encouraging Networking Among Teams</t>
  </si>
  <si>
    <t>Encourage your team members to network with employees in other groups and departments.</t>
  </si>
  <si>
    <t>Ensuring Proper Goal Alignment</t>
  </si>
  <si>
    <t>Ensure goals support overall business objectives as well as objectives of the individual, department, or function.</t>
  </si>
  <si>
    <t>Give Examples of Expected Behaviors</t>
  </si>
  <si>
    <t>Make sure employees understand the organization's expectations for honesty and integrity. Give specific examples that relate to their work.</t>
  </si>
  <si>
    <t>Rewarding Innovative Thinking</t>
  </si>
  <si>
    <t>Reward or acknowledge others who think innovatively about problems, even if their solutions aren't always feasible.</t>
  </si>
  <si>
    <t>Focused Networking</t>
  </si>
  <si>
    <t>Focus your networking activities in areas that will benefit you or your organization. Look for opportunities to increase the quality of your networks, rather than just the quantity of your connections.</t>
  </si>
  <si>
    <t>Open Communication Policy</t>
  </si>
  <si>
    <t>As matrix structures or cross-functional teams are used, establish a policy of open communication to ensure problems due to the structure won't arise.</t>
  </si>
  <si>
    <t>Collaborative Plan Setting</t>
  </si>
  <si>
    <t>Develop multiple plans designed to achieve the same organizational goal. Discuss these with the employees responsible for achieving the goals and select one to be implemented.</t>
  </si>
  <si>
    <t>Constructive Coaching</t>
  </si>
  <si>
    <t>Provide feedback based on behavioral observations, with concrete examples of strengths and weaknesses. Be sure to include development steps or suggestions.</t>
  </si>
  <si>
    <t>Describing Crisis Response Pitfalls</t>
  </si>
  <si>
    <t>Review problems or potential problems with crisis responses. For example: "What do you foresee getting in the way of responding to a crisis in an appropriate timeframe?".</t>
  </si>
  <si>
    <t>Following Market Trends</t>
  </si>
  <si>
    <t>Keep an eye on the market and how the trends may help or harm your organizational strategy. Have alternative plans ready in case of sudden changes.</t>
  </si>
  <si>
    <t>Aligning Goals within the Organization</t>
  </si>
  <si>
    <t>Discuss your team goals with other departments or functions. Make sure your goals are complimentary, not competing.</t>
  </si>
  <si>
    <t>Taking Breaks</t>
  </si>
  <si>
    <t>Take breaks in order to regroup and clear minds for fresh ideas in order to get quality results.</t>
  </si>
  <si>
    <t>Monitoring Own Performance</t>
  </si>
  <si>
    <t>Continuously monitor your performance in order to serve as a model for your team members. Make sure everything is in line with the vision.</t>
  </si>
  <si>
    <t>Highlighting Valued Competencies and Qualities</t>
  </si>
  <si>
    <t>Highlight employees that demonstrate the competencies or qualities most important to your team. Give other employees examples of the types of behaviors representative of those competencies.</t>
  </si>
  <si>
    <t>Setting Competitive Team Goals</t>
  </si>
  <si>
    <t>Set a competitive goal for your team each week and realistically increase the expectations of them after each accomplishment.</t>
  </si>
  <si>
    <t>Evaluating Team Resources</t>
  </si>
  <si>
    <t>Evaluate all the necessary resources your team will need to fulfill requirements before, during, and after a project. Think of any alternative resources that can be utilized for the next project.</t>
  </si>
  <si>
    <t>Flexibility During Change</t>
  </si>
  <si>
    <t>When changes are implemented, allow for some mistakes/setbacks as employees get used to new policies/systems/operations.</t>
  </si>
  <si>
    <t>Monitoring Organizational Operations</t>
  </si>
  <si>
    <t>Monitor all organizational operations or processes for ways to optimize productivity and performance.</t>
  </si>
  <si>
    <t>Rely on Data Analysis</t>
  </si>
  <si>
    <t>Create support for approaches or solutions through modeling or data analysis, rather than relying on feelings or instinct.</t>
  </si>
  <si>
    <t>Develop Listening and Communication Skills</t>
  </si>
  <si>
    <t>Join an organization that helps you develop listening and communication skills.</t>
  </si>
  <si>
    <t>Favorable Relationships</t>
  </si>
  <si>
    <t>Go above and beyond for clients and peers when possible. This will help breed favorable relationships.</t>
  </si>
  <si>
    <t>Develop Adaptability</t>
  </si>
  <si>
    <t>Ask for challenging tasks or assignments to grow and develop one's own capabilities.</t>
  </si>
  <si>
    <t>Developing New Team Process Strategies</t>
  </si>
  <si>
    <t>Go over business process strategies within your team that did not do well and develop new strategies from those past experiences.</t>
  </si>
  <si>
    <t>Developing Quality Documentation</t>
  </si>
  <si>
    <t>Develop documentation to track quality standards and measures for various products or departments. Use this documentation to ensure that all employees are adhering to the same standards.</t>
  </si>
  <si>
    <t>Combining Communication Methods</t>
  </si>
  <si>
    <t>Evaluate your team and decide how members best retain information. Combine communication methods to increase understanding.</t>
  </si>
  <si>
    <t>Create Open Environment</t>
  </si>
  <si>
    <t>Create an open working environment; encourage staff to discuss a topic freely and from various perspectives.</t>
  </si>
  <si>
    <t>Schedule Regular 'People Activities'</t>
  </si>
  <si>
    <t>Schedule on-going, priority activities for employee recognition, reward and 2-way communication.</t>
  </si>
  <si>
    <t>Establish cross-functional teams designed to help individuals increase their understanding of what other functions/departments contribute to the overall success of the organization.</t>
  </si>
  <si>
    <t>Customer Service Mentoring</t>
  </si>
  <si>
    <t>Set up a mentoring program, where employees with high customer satisfaction ratings develop other employees.</t>
  </si>
  <si>
    <t>Discuss Personnel Management Processes</t>
  </si>
  <si>
    <t>Discuss personnel management and development processes with colleagues.</t>
  </si>
  <si>
    <t>Planning for Setbacks</t>
  </si>
  <si>
    <t>Plan ahead for setbacks that may occur during an organizational change. Develop strategies for addressing these setbacks immediately.</t>
  </si>
  <si>
    <t>Tracking Program Costs</t>
  </si>
  <si>
    <t>Track program cost on a regular basis, to ensure that budgets are not being exceeded.</t>
  </si>
  <si>
    <t>Developing Diverse Work Teams</t>
  </si>
  <si>
    <t>Before planning or implementing an organizational change, solicit feedback from a diverse employee sample.</t>
  </si>
  <si>
    <t>Continuously Track Performance</t>
  </si>
  <si>
    <t>Record achievements, milestones, or other notable events throughout the performance review cycle, in order to make the year-end review easier and more detailed.</t>
  </si>
  <si>
    <t>Vendor Meetings</t>
  </si>
  <si>
    <t>Schedule meetings with several vendors before choosing one. Be specific about your needs to figure out the best fit.</t>
  </si>
  <si>
    <t>Consult Coordination Experts</t>
  </si>
  <si>
    <t>Consult experts on how to effectively use coordination skills to optimize existing organizational processes.</t>
  </si>
  <si>
    <t>Cross-functional Work</t>
  </si>
  <si>
    <t>Establish cross-functional projects or work products designed to help others understand organizational structure.</t>
  </si>
  <si>
    <t>Employee Career Planning</t>
  </si>
  <si>
    <t>Listen to your employees and find out where they want their career to take them. See how your organization can help with this, and also how meeting these career goals could help the organization.</t>
  </si>
  <si>
    <t>Alternative Talent Pools</t>
  </si>
  <si>
    <t>Look for alternative talent pools such as recent veterans, retirees looking for part-time work, or independent contractors. See how these different resources could fit into the overall business plan.</t>
  </si>
  <si>
    <t>Addressing Outsourcing Concerns</t>
  </si>
  <si>
    <t>Consider the reaction of internal employees when an outsourcing plan is announced. Be prepared to address concerns.</t>
  </si>
  <si>
    <t>Accomplishment Praise</t>
  </si>
  <si>
    <t>Be positive and praise accomplishments on tasks you delegate to increase employee confidence and motivation.</t>
  </si>
  <si>
    <t>Well-thought Out Actions</t>
  </si>
  <si>
    <t>During a problem situation, try not to say anything or take action toward an employee in the heat of the moment. Take time to cool down and figure out how to approach the situation appropriately.</t>
  </si>
  <si>
    <t>Resource Utilization</t>
  </si>
  <si>
    <t>Don't be afraid to be creative and utilize all the resources you can think of in order to help you produce the results your want.</t>
  </si>
  <si>
    <t>Create Supporting Network</t>
  </si>
  <si>
    <t>Identify key influencers of a business deal, and create a supporting network with them to pursue objectives.</t>
  </si>
  <si>
    <t>Goals Setting to Overcome Obstacles</t>
  </si>
  <si>
    <t>Set appropriate goals that are clearly defined and attainable, construct them to navigate a course through obstacles to accomplishments.</t>
  </si>
  <si>
    <t>Long-term Career Objectives</t>
  </si>
  <si>
    <t>Talk with your supervisor; discuss your individual strengths and weaknesses to identify a suitable long-term career path.</t>
  </si>
  <si>
    <t>Self Study</t>
  </si>
  <si>
    <t>Ask questions to gain the insight you need to perform successfully in your role and for the organization as a whole.</t>
  </si>
  <si>
    <t>Conflict Resolution</t>
  </si>
  <si>
    <t>If some departments have conflicts with each other, find an overall goal to which all departmental goals will contribute through observation and research.</t>
  </si>
  <si>
    <t>Product or Service Documentation</t>
  </si>
  <si>
    <t>Create documentation detailing the organization's products and services and the applications of each.</t>
  </si>
  <si>
    <t>Create Service References</t>
  </si>
  <si>
    <t>Reach out to satisfied customers and use them as references to increase confidence in the organization's support abilities.</t>
  </si>
  <si>
    <t>Market Relation</t>
  </si>
  <si>
    <t>Understand what the company's highest value asset is and make a list of how this could relate to other markets.</t>
  </si>
  <si>
    <t>Objections to e-Business</t>
  </si>
  <si>
    <t>Consider internal and external objections to an e-business approach and prepare responses.</t>
  </si>
  <si>
    <t>Model Strategies</t>
  </si>
  <si>
    <t>Take advantage of successes in other countries and see if it's possible to model your business strategies after them.</t>
  </si>
  <si>
    <t>Business Metrics</t>
  </si>
  <si>
    <t>Familiarize yourself with key measurements in this area, in the telecom industry and in a customer's industry. Use them in communications with internal and external customers.</t>
  </si>
  <si>
    <t>Developing Business Value Standards</t>
  </si>
  <si>
    <t>Work with management to develop the standard organizational benefits needed to justify a project or initiative.</t>
  </si>
  <si>
    <t>Core Application System Effectiveness</t>
  </si>
  <si>
    <t>Become familiar with the core application systems and their effectiveness of company operations. This will help create a backup plan in case of disruption.</t>
  </si>
  <si>
    <t>Industry Impact</t>
  </si>
  <si>
    <t>Understand the impact of industry on business operations. Use this information to operate more successfully as an industry member or to more successfully sell into an industry.</t>
  </si>
  <si>
    <t>Dedicated Compliance Staff</t>
  </si>
  <si>
    <t>Devote one staff member to monitoring compliance and creating reports.</t>
  </si>
  <si>
    <t>BPI standards of Competitors</t>
  </si>
  <si>
    <t>Track the BPI standards used by your competitors in order to improve technology selection or modification decisions.</t>
  </si>
  <si>
    <t>Follow Code of Conduct</t>
  </si>
  <si>
    <t>Lead by example. Strictly follow the codes of conduct and model your behavior accordingly.</t>
  </si>
  <si>
    <t>Risk Management Role</t>
  </si>
  <si>
    <t>Ask questions and know the role you play in an effective risk management process.</t>
  </si>
  <si>
    <t>Appointed Response Team</t>
  </si>
  <si>
    <t>Be prepared. Go over different crisis situations with an appointed response team and find the proper way to handle each situation.</t>
  </si>
  <si>
    <t>Successful Past Business Cases</t>
  </si>
  <si>
    <t>Look at past business cases that were successful. Try replicating the process when developing new cases.</t>
  </si>
  <si>
    <t>Communication Styles</t>
  </si>
  <si>
    <t>Familiarize yourself with your co-workers' communication styles. Know who responds best to each style.</t>
  </si>
  <si>
    <t>Client Needs</t>
  </si>
  <si>
    <t>Listen to your clients' needs. Ask them what you can do to improve your strategies.</t>
  </si>
  <si>
    <t>Mentoring Programs</t>
  </si>
  <si>
    <t>Share institutional knowledge with new employees through the establishment of a formal mentoring program.</t>
  </si>
  <si>
    <t>Different Financial Measures</t>
  </si>
  <si>
    <t>Familiarize yourself with the different types of financial measures used in your organization. Be sure to understand which measures are important to which departments/functions and why.</t>
  </si>
  <si>
    <t>Budgeting Documentation</t>
  </si>
  <si>
    <t>Develop documentation of the budget approval process.</t>
  </si>
  <si>
    <t>Checking for Accuracy</t>
  </si>
  <si>
    <t>Develop formal procedures to ensure that all mathematical work is reviewed for accuracy before it is released.</t>
  </si>
  <si>
    <t>Statistics Courses</t>
  </si>
  <si>
    <t>Take a statistics class and see if you can apply what you've learned to the business.</t>
  </si>
  <si>
    <t>Document Errors in Business Analytics</t>
  </si>
  <si>
    <t>Document errors that have previously occurred in business analytics and their corresponding solutions.</t>
  </si>
  <si>
    <t>Sit in on Meetings</t>
  </si>
  <si>
    <t>Identify a project or initiative related to this competency. Ask for opportunities to sit in on some meetings, listen and observe, or, if appropriate, participate. Get to know the people and the areas they represent.</t>
  </si>
  <si>
    <t>Using the Intranet to Facilitate Communication</t>
  </si>
  <si>
    <t>Use the intranet to facilitate communication: store important (but not private) forms, memos, or other documents.</t>
  </si>
  <si>
    <t>Get End-User Opinions</t>
  </si>
  <si>
    <t>Talk to end-users of GoToMyPC. Find out what they like, what they don't, and what they think would be helpful to them.</t>
  </si>
  <si>
    <t>Learning About Office Support Tools from Others</t>
  </si>
  <si>
    <t>Talk to colleagues, both internally and externally, and see what office support tools they use and how they use them.</t>
  </si>
  <si>
    <t>Project Input</t>
  </si>
  <si>
    <t>Have someone unfamiliar with your project assess your work. See if a new set of eyes will offer enhancements to process or expected results.</t>
  </si>
  <si>
    <t>Ensuring Management Buy-in</t>
  </si>
  <si>
    <t>Ensure buy-in from management and other stakeholders on EVM methodology. Create presentations or other supporting arguments detailing the value of EVM to the organization.</t>
  </si>
  <si>
    <t>Tactical Planning</t>
  </si>
  <si>
    <t>Develop a tactical (1-2 years) plan that allows you to contribute to the overall business plan of the organization.</t>
  </si>
  <si>
    <t>Following Up on Meeting Objectives</t>
  </si>
  <si>
    <t>After a meeting, develop a timeline detailing what action items need to be completed and when. Follow up with all parties to make sure deadlines are met.</t>
  </si>
  <si>
    <t>Continuous Process Improvement</t>
  </si>
  <si>
    <t>Evaluate multiple process measures. Choose one that supports the goals of the organization and allows for continuous process monitoring and improvement.</t>
  </si>
  <si>
    <t>Measurement Reliability and Validity</t>
  </si>
  <si>
    <t>Review internal measures. Are they both reliable (accurate) and valid (measuring the correct variable)?</t>
  </si>
  <si>
    <t>Reviewing Emergency Plans</t>
  </si>
  <si>
    <t>Periodically review emergency or disaster plans, to ensure they meet organizational needs.</t>
  </si>
  <si>
    <t>Collect Relevant Information</t>
  </si>
  <si>
    <t>Collect effective information using a variety of methods and integrate the findings into practices.</t>
  </si>
  <si>
    <t>Eliminate Underperforming Projects or Initiatives</t>
  </si>
  <si>
    <t>Use performance measures to track projects and initiatives and eliminate the ones that aren't contributing fully to organizational success.</t>
  </si>
  <si>
    <t>Document Deviations from SOP</t>
  </si>
  <si>
    <t>Document deviations from and modifications to existing SOPs in business operations.</t>
  </si>
  <si>
    <t>Assist in International Marketing Programs</t>
  </si>
  <si>
    <t>Assist a senior colleague in the implementation of the organization's international trade marketing programs and campaigns.</t>
  </si>
  <si>
    <t>Assist in Establishing Products Best Practices</t>
  </si>
  <si>
    <t>Assist senior staff in establishing organizational best practices for products or services.</t>
  </si>
  <si>
    <t>Identify and Prepare for Those Whose Support You Need</t>
  </si>
  <si>
    <t>Identify those whose support you need; collect information needed to be persuasive and try to pre-sell your solutions.</t>
  </si>
  <si>
    <t>Promote Stakeholder Commitment to Value Achievement</t>
  </si>
  <si>
    <t>Work cooperatively with key stakeholders to gain buy-in and commitment to value activities and achievement.</t>
  </si>
  <si>
    <t>Interacting with Subject Matter Experts</t>
  </si>
  <si>
    <t>Interact with colleagues who have considerable knowledge on a specific subject. Ask lots of questions.</t>
  </si>
  <si>
    <t>Emulating Others with Good Interpersonal Skills</t>
  </si>
  <si>
    <t>Identify friends or colleagues who have good interpersonal skills, and see if you can model your interactions after them.</t>
  </si>
  <si>
    <t>Using Creativity Appropriately</t>
  </si>
  <si>
    <t>Impress upon others that creative approaches aren't always appropriate (procedures and regulations must still be followed, for example).</t>
  </si>
  <si>
    <t>Taking on Additional Responsibilities</t>
  </si>
  <si>
    <t>Volunteer to take on additional tasks or duties in times of change.</t>
  </si>
  <si>
    <t>Try Collaborating</t>
  </si>
  <si>
    <t>When involved in a conflict with a colleague, try to collaborate and reach a mutually acceptable solution.</t>
  </si>
  <si>
    <t>Learn From a Senior Associate</t>
  </si>
  <si>
    <t>Assist a more senior colleague in the preparation of project proposals or updates.</t>
  </si>
  <si>
    <t>Reviewing Past Problems</t>
  </si>
  <si>
    <t>Review resolved organizational problems. How would you have approached the issue or handled the problem differently?</t>
  </si>
  <si>
    <t>Record Practice Presentations</t>
  </si>
  <si>
    <t>Practice oral presentations, taping your practice sessions. Listen to the recordings for tone, inflection, or the use of fillers words.</t>
  </si>
  <si>
    <t>Tailoring Writing to the Audience</t>
  </si>
  <si>
    <t>Make sure your written communications are easy to read and understand. Tailor your language to the target audience.</t>
  </si>
  <si>
    <t>Know the Interviewee</t>
  </si>
  <si>
    <t>Conduct background research on all interviewees, in order to prepare meaningful questions.</t>
  </si>
  <si>
    <t>Develop Multiple Explanations</t>
  </si>
  <si>
    <t>Before you present or discuss a complex topic, make sure you have alternate explanations in case your audience struggles with one.</t>
  </si>
  <si>
    <t>Practice Presentations Multiple Times</t>
  </si>
  <si>
    <t>Practice giving your presentation many times. The more familiar you are with the content, the fewer mistakes you will make, and the easier it will be to recover from the mistakes you do make.</t>
  </si>
  <si>
    <t>Admirable Worker/Leader Qualities</t>
  </si>
  <si>
    <t>Make a list of what you think are admirable qualities of an effective worker or leader. Model your behavior after this.</t>
  </si>
  <si>
    <t>Developmental Feedback</t>
  </si>
  <si>
    <t>Offer continuous developmental feedback to individuals and praise positive changes.</t>
  </si>
  <si>
    <t>Patience with Mentoring</t>
  </si>
  <si>
    <t>Be patient with the mentoring process. Understand that the organization may not see a return on invested time immediately.</t>
  </si>
  <si>
    <t>Focus on the Speaker</t>
  </si>
  <si>
    <t>When someone is talking, focus on what they are saying, rather than planning your response.</t>
  </si>
  <si>
    <t>Authorizing Decision Making</t>
  </si>
  <si>
    <t>Make sure employees understand the types of decisions they are/aren't authorized to make.</t>
  </si>
  <si>
    <t>Compromise</t>
  </si>
  <si>
    <t>Try your best to understand where the other position is coming from and do your best to compromise.</t>
  </si>
  <si>
    <t>Written Confidentiality Policies</t>
  </si>
  <si>
    <t>Ask for written documentation on the organization's confidentiality policies so you can refer to them if question arise.</t>
  </si>
  <si>
    <t>Neutrality</t>
  </si>
  <si>
    <t>Listen to what everyone has to say and offer follow up questions. Try not to take sides.</t>
  </si>
  <si>
    <t>Group Effort Praise</t>
  </si>
  <si>
    <t>Praise the team as a group effort and try not to single anyone out in front of the group.</t>
  </si>
  <si>
    <t>Review Quality Processes</t>
  </si>
  <si>
    <t>Review quality processes to ensure they address all of the common errors made in deliverables.</t>
  </si>
  <si>
    <t>Ask for Work</t>
  </si>
  <si>
    <t>If you run out of work, ask your manager for more.</t>
  </si>
  <si>
    <t>Communicating Priorities</t>
  </si>
  <si>
    <t>A task which is important to you may not seem important to others. If your work depends on the output of others, make sure priorities are clearly communicated.</t>
  </si>
  <si>
    <t>Problem Pieces</t>
  </si>
  <si>
    <t>Break apart the problem. Look at each piece and how it affects the problem as a whole.</t>
  </si>
  <si>
    <t>Monitor/Evaluate Your Own EI</t>
  </si>
  <si>
    <t>Log your handling of emotions in the workplace for 30 days to evaluate your EI level and identify improvement opportunities.</t>
  </si>
  <si>
    <t>Discuss Followership with Expert</t>
  </si>
  <si>
    <t>Talk to an expert to better understand effective followership and how to improve yours.</t>
  </si>
  <si>
    <t>Customers Retain Facts That Are Part of Stories</t>
  </si>
  <si>
    <t>Create a list of facts you want customers to remember. These are far more likely to be recalled if part of a pertinent story.</t>
  </si>
  <si>
    <t>Seek Solutions that Add Value without Increasing Costs</t>
  </si>
  <si>
    <t>Look for solutions that add value for customers without expanding the scope or cost of a project or assignment.</t>
  </si>
  <si>
    <t>Win Trust via Empathy and Client Concern Over Long-term</t>
  </si>
  <si>
    <t>Take a long-term perspective showing empathy and genuine concern for clients as critical to winning their trust.</t>
  </si>
  <si>
    <t>Client Interactions Impact Their Perception</t>
  </si>
  <si>
    <t>Every client interaction provides a chance to either advance their perception of you as a source of valuable insight, or not.</t>
  </si>
  <si>
    <t>Exchange Best Practices with Clients</t>
  </si>
  <si>
    <t>Bring the internal team and clients together to exchange best practices for goals achievement.</t>
  </si>
  <si>
    <t>Replace Tools that Discourage Collaboration</t>
  </si>
  <si>
    <t>Identify and propose replacement of tools that discourage collaboration.</t>
  </si>
  <si>
    <t>Propose Activities for Change Acceptance</t>
  </si>
  <si>
    <t>Conceptualize and propose activities to promote understanding and acceptance of changes underway.</t>
  </si>
  <si>
    <t>Tools to Minimize Disruptions</t>
  </si>
  <si>
    <t>Learn, use, and provide training on communications tool features designed to minimize disruptions.</t>
  </si>
  <si>
    <t>Parameters for Planning</t>
  </si>
  <si>
    <t>Document present VUCA factors and lead a forum to define parameters for anticipating, planning, and moving ahead to meet current goals.</t>
  </si>
  <si>
    <t>Role-play for Mindful Communications</t>
  </si>
  <si>
    <t>Role-play in advance to ensure your ability to establish mindful communications in a situation where you anticipate friction.</t>
  </si>
  <si>
    <t>Assist in English Writing</t>
  </si>
  <si>
    <t>Work with senior staff to write research reports in English accurately and concisely.</t>
  </si>
  <si>
    <t>Treating Team Members Fairly</t>
  </si>
  <si>
    <t>Pay attention to how you treat your team members on an individual basis. Make sure everyone is treated fairly and there are no perceptions of favoritism.</t>
  </si>
  <si>
    <t>Discussing Communication Styles</t>
  </si>
  <si>
    <t>Discuss personal communication styles with each of your team members; ask them what problems they may have when communicating and help them to develop an action plan to improve their approach to communicating with others.</t>
  </si>
  <si>
    <t>Supporting Company Goals</t>
  </si>
  <si>
    <t>Set goals for yourself and your team that support the goals of the company.</t>
  </si>
  <si>
    <t>Information Sharing Culture</t>
  </si>
  <si>
    <t>Create a team culture that emphasizes information sharing so each member has the information needed to complete their tasks.</t>
  </si>
  <si>
    <t>Reviewing Current Knowledge Base</t>
  </si>
  <si>
    <t>Review current knowledge base of your team; identify opportunities for your team to increase their knowledge and encourage employees to do so.</t>
  </si>
  <si>
    <t>Sharing Team Successes with the Company</t>
  </si>
  <si>
    <t>Highlight your team's successes within the company so other groups are aware of the strengths of your team and can come to your group when they need help.</t>
  </si>
  <si>
    <t>Collaborative Goal Setting</t>
  </si>
  <si>
    <t>Involve others in the goal setting process. Soliciting feedback will promote buy-in from team members.</t>
  </si>
  <si>
    <t>Role-playing Honesty and Integrity in the Workplace</t>
  </si>
  <si>
    <t>Invent hypothetical scenarios relating to honesty and integrity in the workplace. Have employees role-play these situations and discuss their responses/actions.</t>
  </si>
  <si>
    <t>Using Innovation Appropriately</t>
  </si>
  <si>
    <t>Impress upon others that innovative approaches aren't always appropriate (procedures and regulations must still be followed, for example).</t>
  </si>
  <si>
    <t>Discussing Changes in Organizational Structure</t>
  </si>
  <si>
    <t>Hold open discussions with employees when changes are made to the organization's structure. Allow employees to express opinions and create buy-in for the change.</t>
  </si>
  <si>
    <t>Allowing for Changing Plans</t>
  </si>
  <si>
    <t>Make sure your plans are flexible. Plans may change in response to business needs.</t>
  </si>
  <si>
    <t>Opening a Dialogue</t>
  </si>
  <si>
    <t>Discuss the values of the organization to open a dialogue with all employees about the impact of ethical breaches.</t>
  </si>
  <si>
    <t>Sharing Strategic Plans</t>
  </si>
  <si>
    <t>Share your strategic plans with experts who can give you feedback and help you refine them as best as possible.</t>
  </si>
  <si>
    <t>Finding Team Dynamics</t>
  </si>
  <si>
    <t>Switch team members for different projects in order to find the best dynamics for your team.</t>
  </si>
  <si>
    <t>Developing Competency Tools</t>
  </si>
  <si>
    <t>Work with management to develop or attain tools to help analyze competency gaps in all departments. Use these to help train or move employees to different departments.</t>
  </si>
  <si>
    <t>Thinking Positively About Change</t>
  </si>
  <si>
    <t>Think about all changes as a positive rather than negative action. Evaluate the factors to see how you can improve or benefit from the change.</t>
  </si>
  <si>
    <t>Researching Past Successes</t>
  </si>
  <si>
    <t>Research past organizational successes and how the vision was created and sustained. Use this as a platform for your organization.</t>
  </si>
  <si>
    <t>Every Day Workforce Development</t>
  </si>
  <si>
    <t>Make workforce development part of your every day job, not just part of the performance review cycle. Provide ongoing coaching and feedback to help your staff become more proficient in their roles.</t>
  </si>
  <si>
    <t>Competitive Alliances</t>
  </si>
  <si>
    <t>Look for opportunities to align yourself competitively with others and ensure it will benefit both parties.</t>
  </si>
  <si>
    <t>Highlighting Required Competencies and Qualities</t>
  </si>
  <si>
    <t>Highlight employees that demonstrate the competencies or qualities required to achieve project objectives. Give other employees examples of the types of behaviors representative of those competencies.</t>
  </si>
  <si>
    <t>Stakeholder Focus Groups</t>
  </si>
  <si>
    <t>Create focus groups in response to organizational changes. Use these as a forum to promote the change to stakeholders and gain acceptance.</t>
  </si>
  <si>
    <t>Interpreting Solutions</t>
  </si>
  <si>
    <t>When someone offers a solution or decision, consider how their personal experience or perception may be impacting their thought process.</t>
  </si>
  <si>
    <t>Teaching Performance Support System to Improve Work</t>
  </si>
  <si>
    <t>Teach your staff how to use the performance support system to improve your organization's productivity and efficiency.</t>
  </si>
  <si>
    <t>Explain Technical Terminology</t>
  </si>
  <si>
    <t>Make a list of technical words or phrases; create definitions using simpler terms.</t>
  </si>
  <si>
    <t>Ladder of Inference</t>
  </si>
  <si>
    <t>Utilize a structured approach -- "The Ladder of Inference" to assess and rethink your own assumption and reasoning.</t>
  </si>
  <si>
    <t>Monitoring Outside Teams Operations</t>
  </si>
  <si>
    <t>Monitor operations or processes within other teams for ways to optimize productivity and performance within your own team.</t>
  </si>
  <si>
    <t>Embracing Diversity of Team</t>
  </si>
  <si>
    <t>Embrace the diversity of talents, personalities, and work styles on your team. Encourage out-of-the-box-thinking, alternative work arrangements, and innovative thinking.</t>
  </si>
  <si>
    <t>Professional Publications or Presentations</t>
  </si>
  <si>
    <t>Submit a paper, article, or presentation to a professional journal or association. Solicit feedback from them on the quality of your work.</t>
  </si>
  <si>
    <t>Establish Best Practices of Business Analytics</t>
  </si>
  <si>
    <t>Establish the best practices of analyzing business data and information to ensure decisions are made based on complete and thorough research.</t>
  </si>
  <si>
    <t>Share Corporate Values and Stories</t>
  </si>
  <si>
    <t>Share the corporate values and success stories to strengthen commitment.</t>
  </si>
  <si>
    <t>Ensuring the Understanding of Team Goals</t>
  </si>
  <si>
    <t>Periodically check-in with individual team members. Is everyone clear with the goals of the team and their individual role?</t>
  </si>
  <si>
    <t>Preventing Customer Issues</t>
  </si>
  <si>
    <t>Review notes on past customer issues and resolutions. Use these notes to think of ways to prevent similar issues in the future.</t>
  </si>
  <si>
    <t>Assist in Developing Personnel Management Strategies</t>
  </si>
  <si>
    <t>Assist a senior level colleague in developing personnel management strategies to support organizational business objectives.</t>
  </si>
  <si>
    <t>Tracking Project Costs</t>
  </si>
  <si>
    <t>Track progress cost on a regular basis, to ensure that budgets are not being exceeded.</t>
  </si>
  <si>
    <t>Communicating Project Progress</t>
  </si>
  <si>
    <t>Prepare weekly/monthly reports designed to keep all interested parties in the loop with the project's progress.</t>
  </si>
  <si>
    <t>Making a Case for Increasing Diversity</t>
  </si>
  <si>
    <t>If you manage a group, evaluate that group's diversity. How would increasing diversity impact the group's business results?</t>
  </si>
  <si>
    <t>360 or Multi-rater Reviews</t>
  </si>
  <si>
    <t>Consider using 360 or multi-rater feedback in order to expand the scope of your reviews.</t>
  </si>
  <si>
    <t>Designate a Resource Manager</t>
  </si>
  <si>
    <t>Appoint one person to be responsible for managing the resource relationship.</t>
  </si>
  <si>
    <t>Implement Resource Coordination Activities</t>
  </si>
  <si>
    <t>Plan the implementation of a full spectrum of resource coordination activities within the organization.</t>
  </si>
  <si>
    <t>Project Updates</t>
  </si>
  <si>
    <t>Make sure everyone is on the same page. Hold meetings for updates with those who need to know on projects and deadlines.</t>
  </si>
  <si>
    <t>Joint Employee Goal Setting</t>
  </si>
  <si>
    <t>Set individual goals for your employees jointly rather than setting the goals for them.</t>
  </si>
  <si>
    <t>Peer Level Interview</t>
  </si>
  <si>
    <t>Have a co-worker talk to the candidate about the day to day work in the position on a peer level.</t>
  </si>
  <si>
    <t>Benefits of Outsourcing</t>
  </si>
  <si>
    <t>Review the outsourcing contract and services received to ensure there is a financial benefit to the company.</t>
  </si>
  <si>
    <t>Stretch Delegation</t>
  </si>
  <si>
    <t>Use delegation as an opportunity to assess an employee's potential: delegate "stretch" tasks and see how they respond.</t>
  </si>
  <si>
    <t>Avoid Absolutes</t>
  </si>
  <si>
    <t>Pay attention to your language. Use softer modifiers like "sometimes" or "usually" instead of absolutes like "always" or "never".</t>
  </si>
  <si>
    <t>Results that Add Value</t>
  </si>
  <si>
    <t>Make sure that your desired results add value to your department or the business as a whole.</t>
  </si>
  <si>
    <t>Find Optimum Solutions</t>
  </si>
  <si>
    <t>Lead a team to find optimum solutions by letting them listen to each other's ideas and statements; challenge them when they fall into win-lose mode.</t>
  </si>
  <si>
    <t>Increase Team Members' Confidence in Challenges</t>
  </si>
  <si>
    <t>Encourage team members to increase their confidence by reminding them of previous successes in situations that are similar to the current challenge.</t>
  </si>
  <si>
    <t>Encourage Creative Thinking</t>
  </si>
  <si>
    <t>Hold brainstorming sessions with your team that encourage out-of-box thinking. Ensure that the employees have a sense of belonging.</t>
  </si>
  <si>
    <t>Support Personal Growth Plans</t>
  </si>
  <si>
    <t>Discuss with your team members about their performance; guide them to set up their personal growth plans.</t>
  </si>
  <si>
    <t>Assist in Analyzing Data</t>
  </si>
  <si>
    <t>Assist a senior employee in analyzing data.</t>
  </si>
  <si>
    <t>Understanding Business Objectives</t>
  </si>
  <si>
    <t>Make sure all employees understand why and how an organization sets goals.</t>
  </si>
  <si>
    <t>Cross-functional Process Improvement</t>
  </si>
  <si>
    <t>Use cross-functional teams to evaluate business processes from many different perspectives.</t>
  </si>
  <si>
    <t>Product Leverage</t>
  </si>
  <si>
    <t>Clarify what market you are targeting and discuss your strategies on how to best leverage the company products within an open and friendly format.</t>
  </si>
  <si>
    <t>E-Business Guidance</t>
  </si>
  <si>
    <t>Instead of getting frustrated with employees who aren't technology savvy, take time to sit down with them and show them the efficiency and effectiveness of e-business step by step.</t>
  </si>
  <si>
    <t>Global Relationships</t>
  </si>
  <si>
    <t>Establish partner or channel relationships to facilitate expansion into unfamiliar, global markets.</t>
  </si>
  <si>
    <t>Ineffective Products/Procedures</t>
  </si>
  <si>
    <t>Identify ineffective costly products or procedures and try to eliminate them or improve upon them.</t>
  </si>
  <si>
    <t>Consult with End-Users</t>
  </si>
  <si>
    <t>Consult with end-users to make sure the application does what it should and what is needed.</t>
  </si>
  <si>
    <t>Document Organization</t>
  </si>
  <si>
    <t>Keep all written documents organized and follow all instructions given to you by internal auditors. Make sure you can produce anything they ask of you.</t>
  </si>
  <si>
    <t>Establish an Ethics Hotline</t>
  </si>
  <si>
    <t>Establish a hotline so that employees can confidentially report potential ethics violations.</t>
  </si>
  <si>
    <t>Alternative Crisis Plan</t>
  </si>
  <si>
    <t>Know that everything may not go smoothly in a crisis. Come up with alternative plans in case something goes awry in your primary plan.</t>
  </si>
  <si>
    <t>Using ROI to Justify Projects</t>
  </si>
  <si>
    <t>Calculate ROI for potential projects and use this measure to sell the projects to management.</t>
  </si>
  <si>
    <t>Finding Influential Colleagues</t>
  </si>
  <si>
    <t>Remember that the most influential or productive employees aren't always the highest-ranking employees.</t>
  </si>
  <si>
    <t>Using Internal References</t>
  </si>
  <si>
    <t>Use internal relationships and clients as references for external opportunities.</t>
  </si>
  <si>
    <t>Knowledge Sharing</t>
  </si>
  <si>
    <t>Get feedback from employees and create a list of what knowledge needs to be shared among departments and how to contribute to the knowledge database.</t>
  </si>
  <si>
    <t>Specific Accounting Knowledge</t>
  </si>
  <si>
    <t>Become familiar with local or industry-specific accounting principles.</t>
  </si>
  <si>
    <t>Budgeting Solutions</t>
  </si>
  <si>
    <t>Evaluate budgeting solutions and determine if they would be beneficial for the organization.</t>
  </si>
  <si>
    <t>Checking Work</t>
  </si>
  <si>
    <t>Have a more experienced colleague check your work for accuracy, and volunteer to check the work of a less experienced colleague for accuracy.</t>
  </si>
  <si>
    <t>Interpreting Statistics</t>
  </si>
  <si>
    <t>Interpret statistics cautiously and remember the difference between correlation and causation.</t>
  </si>
  <si>
    <t>Document Business Analytics Standards</t>
  </si>
  <si>
    <t>Create documentation of organizational business analytics procedures to ensure consistent compliance.</t>
  </si>
  <si>
    <t>Monitor Vendor Announcements</t>
  </si>
  <si>
    <t>Follow major announcements and discuss with team, manager or colleagues. Assess and communicate implications.</t>
  </si>
  <si>
    <t>Using Web Tools to Add Value</t>
  </si>
  <si>
    <t>Use the internet or other web-based services to add value to a process or project.</t>
  </si>
  <si>
    <t>Industry Networking</t>
  </si>
  <si>
    <t>Attend desktop publishing-related conferences or roundtables. See how others in your industry are using technology to improve operations.</t>
  </si>
  <si>
    <t>Project Management Software Functionality</t>
  </si>
  <si>
    <t>Teach yourself a new feature or function within the project management software. How can you use this function to improve your work?</t>
  </si>
  <si>
    <t>Justifying Projects through EVM</t>
  </si>
  <si>
    <t>Use EVM to present project progress and sell the projects to management.</t>
  </si>
  <si>
    <t>Strategic Planning</t>
  </si>
  <si>
    <t>Develop a strategic (3-5 years) plan that allows you to contribute to the overall business plan of the organization.</t>
  </si>
  <si>
    <t>Coordinating Multiple Work Efforts</t>
  </si>
  <si>
    <t>Look for areas where multiple departments/functions/teams are involved in a process. Make sure all work efforts are coordinated.</t>
  </si>
  <si>
    <t>Measurement Selection</t>
  </si>
  <si>
    <t>Research quality/quantity measures and select one (or more) that supports the organizational plan and meets industry standards.</t>
  </si>
  <si>
    <t>Information Storage Policies</t>
  </si>
  <si>
    <t>Develop policies and procedures defining the types of information that needs to be stored and the appropriate methods for storage.</t>
  </si>
  <si>
    <t>Real-time Performance Tracking</t>
  </si>
  <si>
    <t>Track business performance in real-time in order to respond quickly to issues or concerns.</t>
  </si>
  <si>
    <t>Consult SOP Implementation Experts</t>
  </si>
  <si>
    <t>Consult experts on ways to effectively implement an SOP within a specific department (e.g. production department).</t>
  </si>
  <si>
    <t>Attend International Trade Policy Training</t>
  </si>
  <si>
    <t>Attend training sessions on the policies and procedures for complying with international trade regulations.</t>
  </si>
  <si>
    <t>Documenting Best Practices</t>
  </si>
  <si>
    <t>Create documentation outlining your best practices. Share and discuss these practices with your peers.</t>
  </si>
  <si>
    <t>Identify and Learn From Customer-focused Role Models</t>
  </si>
  <si>
    <t>Select role models of towering strengths (or glaring weaknesses). Learn from characteristics rather than from the whole person.</t>
  </si>
  <si>
    <t>Measure the Value Impact of New Technology or Service</t>
  </si>
  <si>
    <t>Research available tools that can assist in the measurement of the value impact of a new product, technology or service pre- and post-implementation.</t>
  </si>
  <si>
    <t>Identifying Areas for Learning</t>
  </si>
  <si>
    <t>Join a professional association, attend a conference, or subscribe to a professional publication. Use these resources to identify areas where job-specific knowledge could be expanded.</t>
  </si>
  <si>
    <t>Valuing Creative Thinking</t>
  </si>
  <si>
    <t>Develop a recognition program designed to reward creative thoughts or approaches to problems, even if these solutions aren't always feasible.</t>
  </si>
  <si>
    <t>Look to Improve During Times of Change</t>
  </si>
  <si>
    <t>Approach changes as opportunities for improvement.</t>
  </si>
  <si>
    <t>Positive Approaches to Conflict</t>
  </si>
  <si>
    <t>Conflicts can be helpful. When possible, try to approach conflicts as opportunities for improvement.</t>
  </si>
  <si>
    <t>Preventing Future Problems</t>
  </si>
  <si>
    <t>Evaluate the root-cause of the problem. Can you make organizational changes to prevent similar problems in the future?</t>
  </si>
  <si>
    <t>Using Oral and Written Communication Together</t>
  </si>
  <si>
    <t>Use Written Communication to Support Oral Communications</t>
  </si>
  <si>
    <t>Prepare written memos or notes to provide in conjunction with all spoken communication.</t>
  </si>
  <si>
    <t>Helping Others Prepare for Interviews</t>
  </si>
  <si>
    <t>Use your interviewing experience to help others prepare for interviews. Conduct mock interviews or help come up with lists of possible topics.</t>
  </si>
  <si>
    <t>Explaining Technical Jargon</t>
  </si>
  <si>
    <t>Make a list of technical words or phrases. Create definitions using simpler terms.</t>
  </si>
  <si>
    <t>Employee Motivation</t>
  </si>
  <si>
    <t>Don't think about what motivates you. Listen to your employees and find out what motivates them.</t>
  </si>
  <si>
    <t>Distributing Meeting Notes</t>
  </si>
  <si>
    <t>Ask presenters or meeting organizers to distribute summaries of topics discussed, so attendees are free to listen rather than taking notes.</t>
  </si>
  <si>
    <t>Individual Contribution</t>
  </si>
  <si>
    <t>Let everyone know how important his/her individual contribution is to the team.</t>
  </si>
  <si>
    <t>Employee Initiative</t>
  </si>
  <si>
    <t>Encourage your employees to not be afraid to take initiative on a task or project and help them build confidence.</t>
  </si>
  <si>
    <t>Choosing Tasks</t>
  </si>
  <si>
    <t>Choose to work on the most important (strategically, financially, etc.) project first.</t>
  </si>
  <si>
    <t>Peer Rate Your EI</t>
  </si>
  <si>
    <t>Ask a trusted peer to observe/rate your handling of emotional work situations and provide you constructive feedback.</t>
  </si>
  <si>
    <t>Volunteer to take on Additional Responsibilities</t>
  </si>
  <si>
    <t>Volunteer to take on additional tasks that support the leader's goals.</t>
  </si>
  <si>
    <t>Understand Your Audience Before Creating or Presenting Stories</t>
  </si>
  <si>
    <t>Understand your audience, value proposition and goals before developing your sales presentation/story.</t>
  </si>
  <si>
    <t>Coach Less Proficient Colleagues</t>
  </si>
  <si>
    <t>Have less proficient colleagues work with or observe you to the extent practical to enhance their technical excellence.</t>
  </si>
  <si>
    <t>New Approaches to Achieve More Success</t>
  </si>
  <si>
    <t>Explore new approaches, such as developing new marketing channels, suppliers, customer bases and business processes, for clients to increase success.</t>
  </si>
  <si>
    <t>Structural Changes For Collaboration</t>
  </si>
  <si>
    <t>Conceptualize and propose organizational structural changes to promote collaboration.</t>
  </si>
  <si>
    <t>Business Writing Classes in English Language</t>
  </si>
  <si>
    <t>Take a course on business writing in the English language and see how you can incorporate what you learn into your daily business operations.</t>
  </si>
  <si>
    <t>Delegating the Decision Making Process</t>
  </si>
  <si>
    <t>Let your team members make decisions (when appropriate). Publically support their decisions as much as possible.</t>
  </si>
  <si>
    <t>Soliciting Feedback</t>
  </si>
  <si>
    <t>Reach out to your team members to discuss how you communicate with them. Ask for constructive feedback and use their suggestions to improve your approach and style.</t>
  </si>
  <si>
    <t>Leveraging Vision, Mission &amp; Values</t>
  </si>
  <si>
    <t>Use the company vision, mission, and values to communicate and implement new processes with your team.</t>
  </si>
  <si>
    <t>Sharing Methods for Analyzing and Simplifying</t>
  </si>
  <si>
    <t>Share methods for analyzing and simplifying complex information with your team. Lead discussions on different approaches.</t>
  </si>
  <si>
    <t>Leading and Learning By Example</t>
  </si>
  <si>
    <t>Lead your team by example - take advantage of opportunities to learn and improve your skills.</t>
  </si>
  <si>
    <t>Championing Team Collaborations</t>
  </si>
  <si>
    <t>Champion knowledge sharing and cross-team collaboration within the company. Encourage all employees to take advantage of the knowledge, skills and abilities of their coworkers.</t>
  </si>
  <si>
    <t>Open-Door Approach</t>
  </si>
  <si>
    <t>Maintain an open-door policy to encourage transparency among the team. Allow team members to come to you at all times with personal and work-related issues.</t>
  </si>
  <si>
    <t>Sharing Problems for Second Opinions</t>
  </si>
  <si>
    <t>Encourage your team to share problems with coworkers for second opinions. People not directly involved in the problem can provide ideas and points of view not previously explored.</t>
  </si>
  <si>
    <t>Creative Networking</t>
  </si>
  <si>
    <t>Think creatively about your networking opportunities. The most valuable networks may not be the most obvious.</t>
  </si>
  <si>
    <t>Supporting an Evolving Structure</t>
  </si>
  <si>
    <t>Support an evolving team or department structure that adapts to changes in strategy, objectives, and staffing.</t>
  </si>
  <si>
    <t>Relieving Critical Resources</t>
  </si>
  <si>
    <t>Consider ways to relieve your over-burdened critical resources. Provide training and opportunities to other resources so they can step in.</t>
  </si>
  <si>
    <t>Establishing Respect</t>
  </si>
  <si>
    <t>Ensure that you and your employees share a common respect for each other and the organization.</t>
  </si>
  <si>
    <t>Restating Strategic Ideas</t>
  </si>
  <si>
    <t>Clarify strategic ideas by restating the most important points in the conversation or by reframing them in your own words. Encourage employees to express any concerns.</t>
  </si>
  <si>
    <t>Disrupting System Dynamics</t>
  </si>
  <si>
    <t>Don't disrupt the dynamics of a system unless everyone is in agreement a specific action or intervention is necessary.</t>
  </si>
  <si>
    <t>Developing New Talent Strategies</t>
  </si>
  <si>
    <t>Go over talent management strategies that did not do well and develop new strategies from those past experiences.</t>
  </si>
  <si>
    <t>Dwelling on Priority Changes</t>
  </si>
  <si>
    <t>Don't dwell on what you may not have accomplished if priorities change suddenly. Shift your focus and give your full concentration to the new priority.</t>
  </si>
  <si>
    <t>Eliciting Stakeholder Feedback</t>
  </si>
  <si>
    <t>Elicit feedback from the organizational stakeholders about the current vision and where they would like to see the future of the company.</t>
  </si>
  <si>
    <t>Identifying Individual Motivators</t>
  </si>
  <si>
    <t>Identify the individual motivators for the individuals on your team. Keep these differences and similarities in mind as you develop your retention strategies.</t>
  </si>
  <si>
    <t>Following Market Trends for Competition</t>
  </si>
  <si>
    <t>Keep an eye on the market and how the trends may help or harm your competitive strategy. Have alternative plans ready in case of sudden changes.</t>
  </si>
  <si>
    <t>Monitoring Requirements of Peer Organizations</t>
  </si>
  <si>
    <t>Monitor what your peer organizations are requiring for similar projects and see if it is possible or will be successful to do the same.</t>
  </si>
  <si>
    <t>Appropriate Decision Making</t>
  </si>
  <si>
    <t>Make sure that you are clear on the types of decisions you are authorized to make, and which should be elevated or discussed as a group.</t>
  </si>
  <si>
    <t>Listen to Your Customers</t>
  </si>
  <si>
    <t>Market research can provide invaluable feedback on a company's products or services. Listen to how your customers use (or would like to use) your offerings.</t>
  </si>
  <si>
    <t>Developing New Team Building Strategies</t>
  </si>
  <si>
    <t>Go over team building strategies that did not do well and develop new strategies from those past experiences.</t>
  </si>
  <si>
    <t>Observe an Effective Communicator</t>
  </si>
  <si>
    <t>Make notes of the communication skills used by an effective communicator and ask him or her for tips on how to learn these.</t>
  </si>
  <si>
    <t>Sharing Problems and Ideas for Feedback</t>
  </si>
  <si>
    <t>Encourage your team to share problems and ideas with coworkers to obtain more effective feedback.</t>
  </si>
  <si>
    <t>Encouraging Employees</t>
  </si>
  <si>
    <t>Encourage employees and remind them of their strengths as they're assigned to projects they're unsure they can complete.</t>
  </si>
  <si>
    <t>Monitoring Processes of Peer Organizations</t>
  </si>
  <si>
    <t>Monitor what your peer organizations are doing for their business processes and see if it is possible or will be successful to do the same.</t>
  </si>
  <si>
    <t>Multiple Quality Approaches</t>
  </si>
  <si>
    <t>Use several quality management approaches to measure the quality of a particular finished product. How do the results of each approach differ, and how would using each impact your organization?</t>
  </si>
  <si>
    <t>Training on Systemic Thinking</t>
  </si>
  <si>
    <t>Attend training sessions on applying systemic thinking methods, solutions, and actions.</t>
  </si>
  <si>
    <t>Study a High Commitment Organization</t>
  </si>
  <si>
    <t>Study an organization known for high employee commitment.</t>
  </si>
  <si>
    <t>Preparing for Questions About Change</t>
  </si>
  <si>
    <t>Before a change is announced, brainstorm potential reactions and have responses prepared.</t>
  </si>
  <si>
    <t>Equal Division on Work</t>
  </si>
  <si>
    <t>Evaluate the contributions of all team members. Is everyone pulling his/her own weight, or is one person doing the majority of the work?</t>
  </si>
  <si>
    <t>Using CRM</t>
  </si>
  <si>
    <t>Roll out a CRM. Use this product to track customer issues and share resolutions with all customer-facing employees.</t>
  </si>
  <si>
    <t>Monitor Industrial Trends of Personnel Management</t>
  </si>
  <si>
    <t>Monitor industrial trends in personnel management and new approaches for managing personnel in a more effective way.</t>
  </si>
  <si>
    <t>Joining Diverse Groups</t>
  </si>
  <si>
    <t>Ask to join a work group or team that consists of members who are different from yourself.</t>
  </si>
  <si>
    <t>Specific Employee Goals</t>
  </si>
  <si>
    <t>Develop specific goals for each employee. Help monitor his/her progress throughout and offer advice on how to improve or attain the goal.</t>
  </si>
  <si>
    <t>Maintaining Regular Contact with Resources</t>
  </si>
  <si>
    <t>Reach out to external resources on a regular basis, instead of just calling them when there is a problem with the service.</t>
  </si>
  <si>
    <t>Consult on Resource Coordination Interpretation</t>
  </si>
  <si>
    <t>Consult with industry professionals on how to interpret current and future trends in resource coordination.</t>
  </si>
  <si>
    <t>Schedule Communication</t>
  </si>
  <si>
    <t>Communicate your schedule with everyone as much as possible to help avoid conflicts or confusion.</t>
  </si>
  <si>
    <t>Outsourcing Costs and Benefits</t>
  </si>
  <si>
    <t>Ask others their opinion on the costs and benefits of outsourcing in a particular situation to help you weigh your options.</t>
  </si>
  <si>
    <t>Task Delegation</t>
  </si>
  <si>
    <t>Delegate tasks to those you think can handle it, but be prepared to guide them initially and make corrections.</t>
  </si>
  <si>
    <t>Confrontation Manner and Language</t>
  </si>
  <si>
    <t>Think about the manner and language that you would want to be used toward you in a problem situation and reflect that when confronting others.</t>
  </si>
  <si>
    <t>Improve Communication for Better Collaboration</t>
  </si>
  <si>
    <t>Improve your communication ability in an ever-changing, complex environment, in order to collaborate with others effectively.</t>
  </si>
  <si>
    <t>Recognize New Opportunities</t>
  </si>
  <si>
    <t>Monitor the ever-changing environment and recognize new opportunities from changes.</t>
  </si>
  <si>
    <t>Learn Motivation Principles</t>
  </si>
  <si>
    <t>Attend training to learn about motivation principles.</t>
  </si>
  <si>
    <t>Training Sessions on Influence Tactics</t>
  </si>
  <si>
    <t>Participate in the training sessions on implementing influence tactics appropriately within diverse business environments.</t>
  </si>
  <si>
    <t>Consult Experts</t>
  </si>
  <si>
    <t>Consult one or more experts on this. Make sure you are clear on what you want from the expert and prepare a list of questions or issues you want to raise.</t>
  </si>
  <si>
    <t>Read Professional Publications</t>
  </si>
  <si>
    <t>Read publications or visit their online sites. Search for articles relevant to this competency.</t>
  </si>
  <si>
    <t>Justifying Projects</t>
  </si>
  <si>
    <t>Calculate organizational value for potential projects and use this measure to sell the projects to management.</t>
  </si>
  <si>
    <t>Plan Ahead for Application Updates</t>
  </si>
  <si>
    <t>Review pending application updates and plan ahead to mitigate their impact on the organization.</t>
  </si>
  <si>
    <t>Reviewing Financial Statements</t>
  </si>
  <si>
    <t>Review financial or accounting statements from other departments to familiarize yourself with reporting requirements.</t>
  </si>
  <si>
    <t>Understanding Mathematical Value</t>
  </si>
  <si>
    <t>Make sure all employees understand the value of mathematical formulas and expressions to the business.</t>
  </si>
  <si>
    <t>Look for Additional Uses of Business Statistics</t>
  </si>
  <si>
    <t>Identify areas or processes where the use of business statistics can contribute to organizational efficiency or improve results.</t>
  </si>
  <si>
    <t>Obtaining Management Buy-In for IT Initiatives</t>
  </si>
  <si>
    <t>Develop presentations for management designed to promote the importance of the IT function. Include an analysis of costs/financial benefits.</t>
  </si>
  <si>
    <t>Tracking Project Progress Frequently</t>
  </si>
  <si>
    <t>Track your project's progress more often than usual. See if these more frequent assessments help you keep the project more closely on track.</t>
  </si>
  <si>
    <t>Establishing EVM Standards</t>
  </si>
  <si>
    <t>Work with management to develop the standards for project progress as assessed by the EVM methodology.</t>
  </si>
  <si>
    <t>Plan Selection</t>
  </si>
  <si>
    <t>Develop multiple plans designed to achieve the same organizational goal. Share them with a more senior member of the organization, and learn how best to choose between competing plans.</t>
  </si>
  <si>
    <t>Process Related Documentation</t>
  </si>
  <si>
    <t>Create documentation related to existing processes, in order to ensure communication and understanding across the organization.</t>
  </si>
  <si>
    <t>Improvement Evaluation</t>
  </si>
  <si>
    <t>Compare current and historic quality and/or quantity measures to evaluate the impact of improvement efforts.</t>
  </si>
  <si>
    <t>Consult on Competitive Information</t>
  </si>
  <si>
    <t>Consult industry professionals on various approaches to obtain competitive information that can be used to increase product value.</t>
  </si>
  <si>
    <t>Using Technology in BPM</t>
  </si>
  <si>
    <t>Explore ways to leverage technology (ex: data warehousing or data mining) to support business performance management initiatives.</t>
  </si>
  <si>
    <t>Plan for SOP Adjustment</t>
  </si>
  <si>
    <t>Plan for the adjustment of an SOP according to changes in organizational procedures.</t>
  </si>
  <si>
    <t>Monitor International Trade Trends</t>
  </si>
  <si>
    <t>Monitor industry trends and marketplace experiences for developments in international trade practices and operations.</t>
  </si>
  <si>
    <t>Get Client Perspectives</t>
  </si>
  <si>
    <t>Gain perspective from the customer side of the fence. Respond to communication in a timely way and deliver on promises.</t>
  </si>
  <si>
    <t>Treat Value Realization as a Project</t>
  </si>
  <si>
    <t>Treat the value realized from a project implementation as a project unto itself.</t>
  </si>
  <si>
    <t>Confronting Change Head-On</t>
  </si>
  <si>
    <t>Volunteer to be the test case when changes are planned or announced.</t>
  </si>
  <si>
    <t>Practicing Resolution</t>
  </si>
  <si>
    <t>Make up conflicts and practice resolving them. Be sure to try different strategies: accommodating, collaborating, competing, compromising.</t>
  </si>
  <si>
    <t>Solicit Feedback on Solutions</t>
  </si>
  <si>
    <t>Solicit feedback on proposed solutions to ensure they are solving the problem at hand.</t>
  </si>
  <si>
    <t>Communicating Non-verbally</t>
  </si>
  <si>
    <t>Have someone videotape you during a presentation so you can view yourself as the audience does. What is your body language saying?</t>
  </si>
  <si>
    <t>Evaluation Explanations</t>
  </si>
  <si>
    <t>Explain a concept or idea to someone unfamiliar with it. Have them explain the concept/idea back to you, and see how well you were able to convey the necessary information.</t>
  </si>
  <si>
    <t>Priority Changes</t>
  </si>
  <si>
    <t>Be prepared for changes in priorities and how you will handle this.</t>
  </si>
  <si>
    <t>Practice Storytelling</t>
  </si>
  <si>
    <t>Practice presenting business stories prior to presenting to customers.</t>
  </si>
  <si>
    <t>Continually Enhance Your Own Technical Excellence</t>
  </si>
  <si>
    <t>Take time from satisfying project demands in order to continually enhance your own technical skills.</t>
  </si>
  <si>
    <t>Think Before Making Conclusions</t>
  </si>
  <si>
    <t>Take the time to discuss and think of client's situation, make a SWOT analysis before coming to conclusions.</t>
  </si>
  <si>
    <t>Highlighting Diversity Effect</t>
  </si>
  <si>
    <t>Highlight and share the positive effect that diversity has had on your team and encourage team members to embrace diversity.</t>
  </si>
  <si>
    <t>Comparing Internal and External Perspectives</t>
  </si>
  <si>
    <t>Discuss with leadership how internal and external customers would describe the company's vision, mission, and values. Think about how these perceptions align with the company's perception of itself.</t>
  </si>
  <si>
    <t>When mastering a new concept determine what you currently know, what you don't know, and who can answer your questions.</t>
  </si>
  <si>
    <t>Facilitating Discussions of Failure</t>
  </si>
  <si>
    <t>Facilitate discussions of team failures; ask the group to share what they've learned.</t>
  </si>
  <si>
    <t>Team Collaboration</t>
  </si>
  <si>
    <t>When leading cross-team integration, think about how the collaboration will affect each team involved. Make sure to address the needs of each team and ensure the work stays on task.</t>
  </si>
  <si>
    <t>Maintaining Goal Documentation</t>
  </si>
  <si>
    <t>Maintain ongoing documentation of progress towards and achievement of goals. Use documentation to support any necessary revision of goals.</t>
  </si>
  <si>
    <t>Discussing Unethical or Dishonest Actions</t>
  </si>
  <si>
    <t>Discuss with your team any unethical or dishonest actions that occur within the company. Help the team work through the behaviors and actions and remind them of the company code of ethics.</t>
  </si>
  <si>
    <t>Recognizing Contributions of Others</t>
  </si>
  <si>
    <t>Recognize the contributions of other teams or groups that help your own team solve a problem or complete a project. Recognition will help you maintain your connections with these groups.</t>
  </si>
  <si>
    <t>Studying Competitors' Structures</t>
  </si>
  <si>
    <t>Learn about how competitors structure their organization. Determine ways your company can improve its structure based on your findings.</t>
  </si>
  <si>
    <t>Reviewing Team Plans</t>
  </si>
  <si>
    <t>Continuously review your team's plans and make changes depending on current and assumed future situations. Make sure to communicate these changes with your group.</t>
  </si>
  <si>
    <t>Creating Culture of Values</t>
  </si>
  <si>
    <t>Create a culture on your team where actions that go against organizational values will not be tolerated.</t>
  </si>
  <si>
    <t>Aligning Strategy Within the Organization</t>
  </si>
  <si>
    <t>Discuss your team strategy with other departments or functions. Make sure your strategies are complimentary, not competing.</t>
  </si>
  <si>
    <t>Encouraging Adaptation</t>
  </si>
  <si>
    <t>Encourage team members to adapt to various personalities and behaviors if it will not negatively affect the results.</t>
  </si>
  <si>
    <t>Pinpointing Talent Problems</t>
  </si>
  <si>
    <t>Pinpoint the reasons why attracting or retaining top talent is a problem and encourage staff to help whenever possible.</t>
  </si>
  <si>
    <t>Listening During Change</t>
  </si>
  <si>
    <t>Listen attentively to your employees or team members after a change in the organization and avoid distractions. For example: arrange a quiet space; sit quietly; and don't interrupt. Offer suggestions to help them through the change.</t>
  </si>
  <si>
    <t>Anticipating Vision Obstacles</t>
  </si>
  <si>
    <t>Anticipate any obstacles that may occur while creating and promoting your vision of the organization. Explore alternative routes around the obstacles that won't go against the vision.</t>
  </si>
  <si>
    <t>Sharing Competitive Plans</t>
  </si>
  <si>
    <t>Share your competitive plans with experts who can give you feedback and help you refine them as best as possible.</t>
  </si>
  <si>
    <t>Understanding of Requirements Measures</t>
  </si>
  <si>
    <t>Understand what methods, tools, or techniques the organization uses to measure and track critical requirements.</t>
  </si>
  <si>
    <t>Team Decision Making</t>
  </si>
  <si>
    <t>Solicit feedback or suggested solutions or courses of actions from your team. Consider these as you make your final decision.</t>
  </si>
  <si>
    <t>Out-of-the-Box Thinking for New Service Features</t>
  </si>
  <si>
    <t>For new service features and products, hold brainstorming meetings with your team that facilitate out-of-the-box thinking. Let employees bounce ideas off of each other without requiring an immediate solution.</t>
  </si>
  <si>
    <t>Prepare for Presentation</t>
  </si>
  <si>
    <t>Outline the key points you want to deliver to your audience and make sure that you can explain it in an easy to understand manner.</t>
  </si>
  <si>
    <t>Support the Value of Continuous Transformation</t>
  </si>
  <si>
    <t>Develop organizational policies and best practices that support the value of continuous transformation.</t>
  </si>
  <si>
    <t>Team Processes</t>
  </si>
  <si>
    <t>Observe team processes, ask all team members their input on how to improve and encourage creativity.</t>
  </si>
  <si>
    <t>Every Day Performance Development</t>
  </si>
  <si>
    <t>Make performance development part of your every day job, not just part of the performance review cycle. Provide ongoing coaching and feedback to help your staff become more proficient in their roles.</t>
  </si>
  <si>
    <t>Quality Management Across Business Functions/Lines</t>
  </si>
  <si>
    <t>Understand how quality standards can vary across functions or product/service lines.</t>
  </si>
  <si>
    <t>Document Solutions for Personnel Management Problems</t>
  </si>
  <si>
    <t>Document organizational problems in personnel management practices and create effective solutions for future reference.</t>
  </si>
  <si>
    <t>Performance Management Process</t>
  </si>
  <si>
    <t>Review the performance management process. Ensure that goals are SMART, and embraced by both management and employees.</t>
  </si>
  <si>
    <t>Analyze Collaborative Effort Reports</t>
  </si>
  <si>
    <t>Assist senior staff in the analysis of business reports related to collaborative efforts.</t>
  </si>
  <si>
    <t>Outsourcing Service</t>
  </si>
  <si>
    <t>Hold outsourcing vendors or service providers to the same standards you would a regular employee.</t>
  </si>
  <si>
    <t>Giving Feedback</t>
  </si>
  <si>
    <t>When giving feedback (positive or negative), have concrete examples based on work product.</t>
  </si>
  <si>
    <t>Seek Collaboration Opportunities</t>
  </si>
  <si>
    <t>Analyze business situations to identify people impacted by these situations, and seek opportunities to collaborate with them for goals achievement.</t>
  </si>
  <si>
    <t>Resources of Tough Problem Solving</t>
  </si>
  <si>
    <t>Gather and organize various resources, including management support and expert advice, to solve tough problems.</t>
  </si>
  <si>
    <t>Interview Questions</t>
  </si>
  <si>
    <t>Interview Question Group</t>
  </si>
  <si>
    <t>Interview Question Name</t>
  </si>
  <si>
    <t>Interview Question Description</t>
  </si>
  <si>
    <t>Problem</t>
  </si>
  <si>
    <t>Demonstrate Ethical Perspective</t>
  </si>
  <si>
    <t>Please give an example of an unacceptable business practice and how you would react.</t>
  </si>
  <si>
    <t>Solution</t>
  </si>
  <si>
    <t>Past Experience Operations Improvement</t>
  </si>
  <si>
    <t>What, if anything, would you do differently regarding the business operations of your last organization and why?</t>
  </si>
  <si>
    <t>Fit</t>
  </si>
  <si>
    <t>Current Employer Competitive Assessment</t>
  </si>
  <si>
    <t>Tell me how your products or services compare to those of your competitors.</t>
  </si>
  <si>
    <t>Past Experience Client Resolution</t>
  </si>
  <si>
    <t>Tell me about a time you had to handle an unhappy client.</t>
  </si>
  <si>
    <t>Demonstrate Research Ability</t>
  </si>
  <si>
    <t>How would you go about researching an assigned market and its segments?</t>
  </si>
  <si>
    <t>Adopting an e-Business Strategy</t>
  </si>
  <si>
    <t>How did your organization decide on an e-Business strategy? What were some problems or concerns with this strategy, and how were these addressed?</t>
  </si>
  <si>
    <t>Demonstrate Global Business Success</t>
  </si>
  <si>
    <t>Give examples of strategies you have used to successfully conduct business with multiple countries.</t>
  </si>
  <si>
    <t>Qualify Successful Business Measures</t>
  </si>
  <si>
    <t>How did you measure the success of your last company?</t>
  </si>
  <si>
    <t>Results</t>
  </si>
  <si>
    <t>Qualify Value of Product or Service</t>
  </si>
  <si>
    <t>What products or services would you say are the most value to this company and why?</t>
  </si>
  <si>
    <t>Describe Application Systems Implementation Experience</t>
  </si>
  <si>
    <t>Describe your experience with implementations of application systems into various business units.</t>
  </si>
  <si>
    <t>Trends</t>
  </si>
  <si>
    <t>Describe Industry Trends</t>
  </si>
  <si>
    <t>What types of trends have you noticed within this industry that have occurred over the last few years? What are the implications of these trends?</t>
  </si>
  <si>
    <t>Past Experience Governance Role</t>
  </si>
  <si>
    <t>Describe the role governance played in your last organization and what you expect it to play in this one.</t>
  </si>
  <si>
    <t>Past Experience Process Implementation Obstacles</t>
  </si>
  <si>
    <t>Tell me about some obstacles you've encountered when implementing a business process design and how you overcame them.</t>
  </si>
  <si>
    <t>Interact with business process owners</t>
  </si>
  <si>
    <t>How did you interact with business process owners to validate the specific business process models?</t>
  </si>
  <si>
    <t>Unethical Behavior</t>
  </si>
  <si>
    <t>In your opinion, is there ever a time when unethical behavior is unacceptable? Please elaborate.</t>
  </si>
  <si>
    <t>Demonstrate Risk Management Implementation</t>
  </si>
  <si>
    <t>How would you implement risk management within your business unit?</t>
  </si>
  <si>
    <t>Past Experience Crisis Management Process</t>
  </si>
  <si>
    <t>In the past, what process did you follow regarding crisis management?</t>
  </si>
  <si>
    <t>Demonstrate Project Team Building</t>
  </si>
  <si>
    <t>What process do you use when building a project team for a business case?</t>
  </si>
  <si>
    <t>Demonstrate Information Sharing</t>
  </si>
  <si>
    <t>When analyzing an issue, how do you decide who needs to be informed and who does not need to be informed about the situation?</t>
  </si>
  <si>
    <t>Current Employer Sales and Marketing Improvement</t>
  </si>
  <si>
    <t>How would you enhance our sales and marketing program?</t>
  </si>
  <si>
    <t>Past Experience Knowledge Management Applications</t>
  </si>
  <si>
    <t>Tell me about the knowledge management applications you have used in your past experience.</t>
  </si>
  <si>
    <t>Auditing for Compliance</t>
  </si>
  <si>
    <t>Tell me about a time that you had to audit your organization's financial records for compliance with a specific policy or regulation.</t>
  </si>
  <si>
    <t>Technical Solutions for Budgeting</t>
  </si>
  <si>
    <t>What types of technical or software solutions have you used to plan and control your organization's budget? What impact did these solutions have on your budgetary operations?</t>
  </si>
  <si>
    <t>What steps did you take to ensure that your work, and the work of your colleagues, was accurate?</t>
  </si>
  <si>
    <t>Data Driven Business Decision Making</t>
  </si>
  <si>
    <t>Tell me how you used the data gathered from a business measurement to drive a business decision.</t>
  </si>
  <si>
    <t>Document Business Analytics Errors</t>
  </si>
  <si>
    <t>How did you document errors that have previously occurred in business analytics?</t>
  </si>
  <si>
    <t>Analytics Approaches</t>
  </si>
  <si>
    <t>What are some of the analytics approaches you've found to be most effective? Why?</t>
  </si>
  <si>
    <t>Using the Web to Improve Communication</t>
  </si>
  <si>
    <t>How did your organization use inter/intranet technologies to improve communication?</t>
  </si>
  <si>
    <t>Participating in IT Initiatives</t>
  </si>
  <si>
    <t>What types of IT initiatives did you participate in during your time with your previous organization?</t>
  </si>
  <si>
    <t>Learning about New Support Tools</t>
  </si>
  <si>
    <t>What resources did you use when learning new office support tools?</t>
  </si>
  <si>
    <t>Project Cost Reduction</t>
  </si>
  <si>
    <t>Tell me about a time that you used project management software to reduce the costs associated with a project.</t>
  </si>
  <si>
    <t>Measuring Project Cost</t>
  </si>
  <si>
    <t>How did you measure the actual cost of projects you were in charge of?</t>
  </si>
  <si>
    <t>Measuring Plan Progress</t>
  </si>
  <si>
    <t>How did you measure the progress of plans for which you were responsible?</t>
  </si>
  <si>
    <t>Measurement Driven Quality Improvements</t>
  </si>
  <si>
    <t>Tell me about a time that a measurement prompted you to implement quality improvements. What results were seen?</t>
  </si>
  <si>
    <t>Meeting Inaction</t>
  </si>
  <si>
    <t>Tell me about a time that a meeting resulted in no action or follow-up. What would you do differently next time?</t>
  </si>
  <si>
    <t>Communicating Internal Processes</t>
  </si>
  <si>
    <t>How did you communicate internal processes to employees, and how did you ensure their understanding?</t>
  </si>
  <si>
    <t>Measurement Comparisons</t>
  </si>
  <si>
    <t>What types of tools did your competitors use for quality/quantity measurement? If different from your own, how did you make meaningful competitive comparisons?</t>
  </si>
  <si>
    <t>Safety Violation Resolution</t>
  </si>
  <si>
    <t>Tell me about a time that you identified a safety hazard or violation. How was the issue resolved?</t>
  </si>
  <si>
    <t>Using Data to Benefit the Organization</t>
  </si>
  <si>
    <t>Tell me about a time that captured data was used to directly impact the success of the organization.</t>
  </si>
  <si>
    <t>Resistance to BPM</t>
  </si>
  <si>
    <t>Was there any resistance to using BPM at your previous organization? How did you address this?</t>
  </si>
  <si>
    <t>Problems in SOP Design</t>
  </si>
  <si>
    <t>What are common problems that occur in departmental SOP design?</t>
  </si>
  <si>
    <t>Past Experience with International Trade</t>
  </si>
  <si>
    <t>Tell me about your past experience with international trade.</t>
  </si>
  <si>
    <t>Describe a Major Challenge</t>
  </si>
  <si>
    <t>Describe a major challenge you've experienced with this process or area. How did you deal with it? What was the resolution?</t>
  </si>
  <si>
    <t>Exceeded Customer Expectations</t>
  </si>
  <si>
    <t>Discuss a time when you exceeded customer expectations for product or service delivery. How did you clarify what they expected? And what were the added costs and derived benefits for exceeding versus meeting these expectations?</t>
  </si>
  <si>
    <t>Value Realization Planning and Execution Experience</t>
  </si>
  <si>
    <t>Describe your experience planning and executing activities to determine actual value realized from project or program outcomes.</t>
  </si>
  <si>
    <t>Benefits of Formal Mentoring Programs</t>
  </si>
  <si>
    <t>Did your organization have formal mentoring programs in place? If so, how did these programs benefit the mentor, the mentee, and the organization as a whole?</t>
  </si>
  <si>
    <t>Were you friendly with colleagues in other departments/functional units? How did these friendships help you meet your business objectives?</t>
  </si>
  <si>
    <t>Balancing Creativity and Results</t>
  </si>
  <si>
    <t>Tell me how you balanced creative thinking with achieving business results.</t>
  </si>
  <si>
    <t>Responding to Major Organizational Changes</t>
  </si>
  <si>
    <t>Tell me about a major organizational change that you have experienced (layoff, acquisition, etc.). How did you respond, and how did you help others in their response?</t>
  </si>
  <si>
    <t>Helpful Conflicts</t>
  </si>
  <si>
    <t>Tell me about a time when conflict ultimately made a process/project/deliverable more successful. How was conflict helpful?</t>
  </si>
  <si>
    <t>Keeping Consulting Clients Informed</t>
  </si>
  <si>
    <t>How did you keep clients informed on the progress of consulting engagements? How did you make sure that expectations and deadlines were being met throughout?</t>
  </si>
  <si>
    <t>Problem Impacts and Work-arounds</t>
  </si>
  <si>
    <t>Tell me about a problem at your organization that was never resolved. What was the impact on business processes, and was there a work-around used?</t>
  </si>
  <si>
    <t>Evaluating and Improving Your Presentation Skills</t>
  </si>
  <si>
    <t>What steps have you taken in the past year to evaluate and improve your presentation skills?</t>
  </si>
  <si>
    <t>Helping Others Improve Writing</t>
  </si>
  <si>
    <t>How have you helped colleagues improve their writing skills?</t>
  </si>
  <si>
    <t>Assessing Candidate Personality</t>
  </si>
  <si>
    <t>When interviewing a candidate, how do you assess whether or not they would "fit in" at your organization?</t>
  </si>
  <si>
    <t>Adjusting Communications to the Audience</t>
  </si>
  <si>
    <t>Tell me about a time that you had to present the same information to two different audiences. How did you tailor your message?</t>
  </si>
  <si>
    <t>Gauging Audience Understanding</t>
  </si>
  <si>
    <t>Tell me how you recognize when someone doesn't understand what you are explaining.</t>
  </si>
  <si>
    <t>Past Experience Presentation Preparation and Delivery</t>
  </si>
  <si>
    <t>Tell me about a formal presentation you delivered to an audience and how you prepared for it.</t>
  </si>
  <si>
    <t>Describe Strengths and Weaknesses</t>
  </si>
  <si>
    <t>What would you say are your strengths and weaknesses?</t>
  </si>
  <si>
    <t>Demonstrate Coaching Team Problems</t>
  </si>
  <si>
    <t>How would you coach your team to work together if their working styles were not meshing well?</t>
  </si>
  <si>
    <t>Past Mentor Experience</t>
  </si>
  <si>
    <t>Tell me about a time you have served as a mentor to someone.</t>
  </si>
  <si>
    <t>Describe Good and Bad Listeners</t>
  </si>
  <si>
    <t>How would you describe a good listener vs. a bad listener?</t>
  </si>
  <si>
    <t>Qualify Past Decisions</t>
  </si>
  <si>
    <t>How have your past business decisions affected the financial goals of your organization?</t>
  </si>
  <si>
    <t>Demonstrate Win-Win Negotiation Process</t>
  </si>
  <si>
    <t>What process would you use to achieve a win-win in negotiation rather than a win-lose?</t>
  </si>
  <si>
    <t>Demonstrate Breach of Confidentiality Process</t>
  </si>
  <si>
    <t>What would you do if you heard a co-worker had breached the organization's policies on confidentiality?</t>
  </si>
  <si>
    <t>Past Experience Unsuccessful Facilitation Methods</t>
  </si>
  <si>
    <t>Tell me about a time when your facilitation methods proved unsuccessful and what you learned from this.</t>
  </si>
  <si>
    <t>Describe Influencing Skills</t>
  </si>
  <si>
    <t>What types of skills do you use to influence others successfully?</t>
  </si>
  <si>
    <t>Demonstrate Working Relationship Process</t>
  </si>
  <si>
    <t>How do you develop effective working relationships with each member of your team?</t>
  </si>
  <si>
    <t>Past Experience Effective Attention to Detail</t>
  </si>
  <si>
    <t>Give me an example of a time you paid close attention to detail and how it helped you avoid a mistake.</t>
  </si>
  <si>
    <t>Describe Initiative Examples</t>
  </si>
  <si>
    <t>Give me an example of a time you took the initiative to proceed on a task or project without waiting for permission or direction.</t>
  </si>
  <si>
    <t>Describe Shifting Deadline Reaction</t>
  </si>
  <si>
    <t>Explain how you would react if one of your many projects with a later deadline shifted to a shorter deadline.</t>
  </si>
  <si>
    <t>Relationship Benefits</t>
  </si>
  <si>
    <t>Tell me about a time that a relationship resulted in an unexpected benefit to the organization.</t>
  </si>
  <si>
    <t>Describe Analytical Project</t>
  </si>
  <si>
    <t>Tell me about a project that would best describe your analytical thinking ability.</t>
  </si>
  <si>
    <t>Define and Rate Your EI</t>
  </si>
  <si>
    <t>Define the concept of 'emotional intelligence' and rate your ability to apply it in the workplace.</t>
  </si>
  <si>
    <t>Describe Followership Skills</t>
  </si>
  <si>
    <t>What followership skills do you use successfully?</t>
  </si>
  <si>
    <t>Business Storytelling Experience</t>
  </si>
  <si>
    <t>Describe your experience with storytelling as a means of presenting business proposals to clients.</t>
  </si>
  <si>
    <t>Knowledge</t>
  </si>
  <si>
    <t>Describe Technically Excellent Person</t>
  </si>
  <si>
    <t>Define 'technical excellence' and tell us about a person from your past commonly known for their 'technical excellence'.</t>
  </si>
  <si>
    <t>Creating and Sustaining Strong Advisory Relationships</t>
  </si>
  <si>
    <t>Please share how you have gone about creating and sustaining strong advisory relationships with your technology clients.</t>
  </si>
  <si>
    <t>Why Clients Trust and Value Your Advice</t>
  </si>
  <si>
    <t>What personal principles, practices and behaviors have resulted in your clients viewing you as a source of valued advice?</t>
  </si>
  <si>
    <t>Challenge in Meeting Clients' Needs</t>
  </si>
  <si>
    <t>What was the biggest challenge you encountered when trying to meet clients' needs?</t>
  </si>
  <si>
    <t>Describe Culture of Collaboration</t>
  </si>
  <si>
    <t>How would you explain your organization's culture in terms of collaboration?</t>
  </si>
  <si>
    <t>Describe Approach to Change</t>
  </si>
  <si>
    <t>How would you describe your approach to handling change?</t>
  </si>
  <si>
    <t>Describe Methods For Focusing</t>
  </si>
  <si>
    <t>Describe some of your methods for maintaining your focus on responsibilities.</t>
  </si>
  <si>
    <t>Describe Approach to VUCA</t>
  </si>
  <si>
    <t>How would you describe your approach to handling VUCA?</t>
  </si>
  <si>
    <t>Describe Methods for Mindfulness</t>
  </si>
  <si>
    <t>Describe some of your methods for maintaining mindfulness when carrying out your communications and responsibilities.</t>
  </si>
  <si>
    <t>Managing Past Due Assignment</t>
  </si>
  <si>
    <t>Tell me about an assignment or project you're working on now that is past due, why it is unfinished and how you plan to finish it.</t>
  </si>
  <si>
    <t>Helping Others Improve English Linguistic Skills</t>
  </si>
  <si>
    <t>How have you helped colleagues improve their English linguistic skills?</t>
  </si>
  <si>
    <t>Ensuring Goal Clarity</t>
  </si>
  <si>
    <t>How do you make sure that all of your team members are clear on the goals of the team and their individual roles in achieving that goal?</t>
  </si>
  <si>
    <t>Balancing Commitments</t>
  </si>
  <si>
    <t>What are some of the techniques you use to manage multiple commitments?</t>
  </si>
  <si>
    <t>Self-Awareness</t>
  </si>
  <si>
    <t>What motivates you at work?</t>
  </si>
  <si>
    <t>Restating the Vision</t>
  </si>
  <si>
    <t>If you were talking to a prospective investor in your most recent company, what would you tell them about the vision or mission to persuade them to invest?</t>
  </si>
  <si>
    <t>Concrete Trend Analysis</t>
  </si>
  <si>
    <t>How do you see your industry changing in the next five to ten years?</t>
  </si>
  <si>
    <t>Coaching and Mentoring</t>
  </si>
  <si>
    <t>Describe how someone you coach or mentor has grown in the last one to two years.</t>
  </si>
  <si>
    <t>How well does your team share knowledge with other teams, and vice-versa?</t>
  </si>
  <si>
    <t>Goal Orientation</t>
  </si>
  <si>
    <t>What process do you use to set personal goals?</t>
  </si>
  <si>
    <t>Creating a Safe Environment</t>
  </si>
  <si>
    <t>Would someone on your staff feel comfortable "blowing the whistle" on behavior that appeared unethical?</t>
  </si>
  <si>
    <t>Generating Ideas</t>
  </si>
  <si>
    <t>What are some of the ideas you've come up with recently?</t>
  </si>
  <si>
    <t>Building the Network</t>
  </si>
  <si>
    <t>Tell me some of the ways in which you've made professional contacts.</t>
  </si>
  <si>
    <t>Communicating Change</t>
  </si>
  <si>
    <t>What's the best way to tell a team about a plan to restructure?</t>
  </si>
  <si>
    <t>Navigating Information</t>
  </si>
  <si>
    <t>How do you handle email?</t>
  </si>
  <si>
    <t>Course Corrections</t>
  </si>
  <si>
    <t>What would you do if the budget for one of your projects was suddenly cut by 20 percent?</t>
  </si>
  <si>
    <t>Duty to Community</t>
  </si>
  <si>
    <t>What level of responsibility does an employer have to the surrounding community?</t>
  </si>
  <si>
    <t>Understanding Business Drivers</t>
  </si>
  <si>
    <t>What are some of the critical business drivers in this company/your current employer?</t>
  </si>
  <si>
    <t>Describing Systems</t>
  </si>
  <si>
    <t>How does your most recent role fit into the larger organizational system?</t>
  </si>
  <si>
    <t>High-Potential Talent</t>
  </si>
  <si>
    <t>What if anything do you do differently to manage the stars on your team?</t>
  </si>
  <si>
    <t>Work-Life Balance</t>
  </si>
  <si>
    <t>Should people use all their vacation time, and why or why not?</t>
  </si>
  <si>
    <t>Inspiration and Charisma</t>
  </si>
  <si>
    <t>Who inspires you, and when have you inspired others?</t>
  </si>
  <si>
    <t>Training</t>
  </si>
  <si>
    <t>What kinds of training programs do you find most effective?</t>
  </si>
  <si>
    <t>Assessing and Improving Competitiveness</t>
  </si>
  <si>
    <t>Have you ever led a team which you felt lacked competitiveness? How did you determine this, and what actions did you take to resolve this?</t>
  </si>
  <si>
    <t>Collect requirement information</t>
  </si>
  <si>
    <t>How did you collect useful requirement information to analyze the requirements in your previous organization.</t>
  </si>
  <si>
    <t>Measuring the Impact of Change</t>
  </si>
  <si>
    <t>What metrics did your team/organization use to measure the success of the change? How were these chosen?</t>
  </si>
  <si>
    <t>Describe Decision Making Improvement</t>
  </si>
  <si>
    <t>Give an example of using your past decisions to help improve your current decision-making process.</t>
  </si>
  <si>
    <t>Customer Service Levels</t>
  </si>
  <si>
    <t>Did your organization have defined customer service levels/standards? How were these established, and what was the impact on customer satisfaction?</t>
  </si>
  <si>
    <t>Increasing Productivity Successfully</t>
  </si>
  <si>
    <t>Tell me about a time you successfully increased your organization's productivity and how you did this.</t>
  </si>
  <si>
    <t>Holding Others Accountable</t>
  </si>
  <si>
    <t>What should teams do if one member doesn't perform up to the level of the others?</t>
  </si>
  <si>
    <t>Initiating Projects</t>
  </si>
  <si>
    <t>How do you determine the criteria by which you will measure a project's success?</t>
  </si>
  <si>
    <t>Describe Effective vs. Ineffective Work Relationships</t>
  </si>
  <si>
    <t>Describe to me an effective business relationship vs. an ineffective business relationship.</t>
  </si>
  <si>
    <t>Adopting New Approach and Technology</t>
  </si>
  <si>
    <t>What approach and/or technology have you adopted in response to changing demands?</t>
  </si>
  <si>
    <t>Building Team Performance</t>
  </si>
  <si>
    <t>What processes do you use to empower high performance in teams?</t>
  </si>
  <si>
    <t>Balance Risk and Opportunities</t>
  </si>
  <si>
    <t>How do you balance the risks, possibilities, and opportunities when you make decisions?</t>
  </si>
  <si>
    <t>Past Experience Personal Sacrifice for Work</t>
  </si>
  <si>
    <t>Tell me about a time you had to make a personal sacrifice in order to produce results you needed to.</t>
  </si>
  <si>
    <t>Commitment Benefits, Costs and Results</t>
  </si>
  <si>
    <t>Talk about the benefits of having committed employees versus the costs of gaining that commitment. What have you done or can you do to promote commitment?</t>
  </si>
  <si>
    <t>Organizational Impact of Change</t>
  </si>
  <si>
    <t>Tell me about a major change that occurred in your last team/organization. What was the impact of the change on the overall success of the team/organization?</t>
  </si>
  <si>
    <t>Team Based Interpersonal Relationships</t>
  </si>
  <si>
    <t>Tell me about a time you had to work on/manage a team where members didn't get along personally. How did you resolve this?</t>
  </si>
  <si>
    <t>Motivational Factors in Managing Personnel</t>
  </si>
  <si>
    <t>What are some motivational factors to consider in managing personnel in the work place?</t>
  </si>
  <si>
    <t>Project Contingency Planning</t>
  </si>
  <si>
    <t>Tell me how you responded to unforeseen developments or setbacks during the project. Was there a contingency plan in place?</t>
  </si>
  <si>
    <t>Program Contingency Planning</t>
  </si>
  <si>
    <t>Tell me how you responded to unforeseen developments or setbacks within the program. Was there a contingency plan in place?</t>
  </si>
  <si>
    <t>Impact of Diversity on Work Products</t>
  </si>
  <si>
    <t>Tell me about a time that you worked as a part of a diverse group. How do you think the diversity impacted the group's work product?</t>
  </si>
  <si>
    <t>Current Reward and Recognition Use</t>
  </si>
  <si>
    <t>What formal and informal rewards and recognition programs do you utilize for your employees' accomplishments?</t>
  </si>
  <si>
    <t>Past Experience Vendor Selection and Agreements</t>
  </si>
  <si>
    <t>Tell me about a time you had to find a vendor suitable for a project and how you communicated the terms and conditions of the agreement.</t>
  </si>
  <si>
    <t>List Resource Coordination Techniques</t>
  </si>
  <si>
    <t>Please list major techniques, tools and approaches you have employed for resource coordination.</t>
  </si>
  <si>
    <t>Describe Successful Multiple Reporting Relationships</t>
  </si>
  <si>
    <t>Give me an example of how understanding multiple reporting relationships within your department and across departments has helped to successfully carry out a project.</t>
  </si>
  <si>
    <t>Past Career Plan Development Experience</t>
  </si>
  <si>
    <t>How have you helped others develop a career plan as well as accomplish it?</t>
  </si>
  <si>
    <t>Past Unsuccessful Hiring Experience</t>
  </si>
  <si>
    <t>Tell me about a time when you hired someone you thought was a good candidate but turned out to be the opposite and what you've learned from this.</t>
  </si>
  <si>
    <t>Past Experience Reversing Outsource Decision</t>
  </si>
  <si>
    <t>Tell me about a time you had a project outsourced and decided to bring it back in-house or shift providers and why you made this decision.</t>
  </si>
  <si>
    <t>Demonstrate Delegation Monitoring</t>
  </si>
  <si>
    <t>After delegating a task or project, how do you monitor the employee effectively?</t>
  </si>
  <si>
    <t>Describe Ineffective Discipline/Feedback</t>
  </si>
  <si>
    <t>Give me an example of how a manager did not handle a disciplinary action or give corrective feedback appropriately, and what you would do differently.</t>
  </si>
  <si>
    <t>Build Consensus Against Conflicts</t>
  </si>
  <si>
    <t>What did you do to build consensus when conflicts occurred in your team? What were the results?</t>
  </si>
  <si>
    <t>Adjust Priorities When Project Changed</t>
  </si>
  <si>
    <t>How did you adjust your priorities when the project changed or was delayed?</t>
  </si>
  <si>
    <t>Cascading Goals</t>
  </si>
  <si>
    <t>How would you explain to an intern how his or her goals relate to the company's objectives for the year?</t>
  </si>
  <si>
    <t>Culture of Mutual Development</t>
  </si>
  <si>
    <t>Explain what is the culture of mutual development, and how to achieve it within organizations.</t>
  </si>
  <si>
    <t>Trying New Approaches</t>
  </si>
  <si>
    <t>Tell me about a time when you deviated from an established approach to an issue or problem. What was the result of your approach, and what was the internal response to it?</t>
  </si>
  <si>
    <t>Describe Company Mission</t>
  </si>
  <si>
    <t>How would you explain what your organization does to someone who had never heard of the company?</t>
  </si>
  <si>
    <t>Qualify Business Success</t>
  </si>
  <si>
    <t>Please describe a successful organization and why you think their operating procedures are successful.</t>
  </si>
  <si>
    <t>Current Employer Value Proposition</t>
  </si>
  <si>
    <t>Tell me how your products or services met the needs of your clients.</t>
  </si>
  <si>
    <t>Past Experience Client Satisfaction Loss</t>
  </si>
  <si>
    <t>Give an example of a time when you couldn't meet a customer's needs. How was this resolved?</t>
  </si>
  <si>
    <t>Challenging Markets</t>
  </si>
  <si>
    <t>Tell me about the most challenging market you have worked with. What made it so challenging, and what approaches did you use to ensure success?</t>
  </si>
  <si>
    <t>Demonstrate E-business Knowledge</t>
  </si>
  <si>
    <t>Describe a process you would use to develop an e-business application.</t>
  </si>
  <si>
    <t>Describe Global Business Preparation</t>
  </si>
  <si>
    <t>What steps have you taken previously in order to prepare yourself for business in a new country?</t>
  </si>
  <si>
    <t>Describe Key Drivers</t>
  </si>
  <si>
    <t>What were some key drivers for your last organization as well as your last role within that organization?</t>
  </si>
  <si>
    <t>Demonstrate Application Problem Solving</t>
  </si>
  <si>
    <t>Tell me about a time when a client had a difficult time with application related issues and the process you used to help solve these problems.</t>
  </si>
  <si>
    <t>Past Experience Industry Challenges</t>
  </si>
  <si>
    <t>What challenges have you faced in this industry? Describe how you were able to overcome them.</t>
  </si>
  <si>
    <t>Maintaining Compliance</t>
  </si>
  <si>
    <t>To what extent were you responsible for maintaining corporate compliance with established policies or guidelines?</t>
  </si>
  <si>
    <t>Past Experience Re-engineering Process and Tools</t>
  </si>
  <si>
    <t>Describe the process you've taken and tools you've used in the past when re-engineering within an organization.</t>
  </si>
  <si>
    <t>Initiate Improvement Programs</t>
  </si>
  <si>
    <t>How did you initiate significant improvement programs for existing business processes?</t>
  </si>
  <si>
    <t>Facing Ethical Dilemmas</t>
  </si>
  <si>
    <t>Tell me about a time when you were faced with an ethical conflict. What was the result?</t>
  </si>
  <si>
    <t>Past Experience Risk Management Practices</t>
  </si>
  <si>
    <t>Describe a few effective and ineffective risk management practices you have had experience with in the past.</t>
  </si>
  <si>
    <t>Describe Disaster Recovery Plan Success</t>
  </si>
  <si>
    <t>What do you look for in a disaster recovery plan when evaluating its adequacy and success?</t>
  </si>
  <si>
    <t>Past Experience Negative Business Case</t>
  </si>
  <si>
    <t>Tell me about a time you had to develop a business case where the results ended up with more costs than benefits.</t>
  </si>
  <si>
    <t>Describe Politics Challenges</t>
  </si>
  <si>
    <t>Describe a situation when politics within an organization posed a challenge for you and how you addressed it.</t>
  </si>
  <si>
    <t>Describe Service Promotion</t>
  </si>
  <si>
    <t>What type of opportunities would you take advantage of to promote services to our clients?</t>
  </si>
  <si>
    <t>Describe Knowledge Identification and Application</t>
  </si>
  <si>
    <t>Describe the steps you would take to identify, capture, and apply knowledge within your business unit.</t>
  </si>
  <si>
    <t>Industry-specific Finance &amp; Accounting Principles</t>
  </si>
  <si>
    <t>What are some common financial analyses or accounting principles used in your industry or market? How did you become familiar with these concepts?</t>
  </si>
  <si>
    <t>What types of policies were in place to ensure that appropriate approvals were obtained before a budgeted amount was exceeded?</t>
  </si>
  <si>
    <t>Common Mathematical Formulas</t>
  </si>
  <si>
    <t>What are some of the common mathematical formulas or functions that you have used, and what did you use them for?</t>
  </si>
  <si>
    <t>Choosing Statistical Measures</t>
  </si>
  <si>
    <t>How did you choose the appropriate statistical measures to be used in your organization?</t>
  </si>
  <si>
    <t>Past Experience with Business Analytics</t>
  </si>
  <si>
    <t>Tell me about your past experience with business analytics.</t>
  </si>
  <si>
    <t>Experience</t>
  </si>
  <si>
    <t>Please describe your experiences with this area and some of the key lessons learned.</t>
  </si>
  <si>
    <t>Using the Web to Increase Revenue</t>
  </si>
  <si>
    <t>How did your organization use the inter/intranet to increase or generate revenue?</t>
  </si>
  <si>
    <t>Selling the Value of IT Initiatives</t>
  </si>
  <si>
    <t>How did you convince management of the value of particular IT initiatives?</t>
  </si>
  <si>
    <t>Ensuring Maximum Usage of Office Support Tools</t>
  </si>
  <si>
    <t>How did you ensure that others in the organization were making the most of office support tools?</t>
  </si>
  <si>
    <t>Project Timeline</t>
  </si>
  <si>
    <t>Tell me about a time that you used project management software to reduce the estimated time to complete a project.</t>
  </si>
  <si>
    <t>Resistance to EVM</t>
  </si>
  <si>
    <t>Was there any resistance to using EVM at your previous organization? How did you address this?</t>
  </si>
  <si>
    <t>Plan Resistance</t>
  </si>
  <si>
    <t>How did you respond to resistance from plan stakeholders?</t>
  </si>
  <si>
    <t>Implementing Quality Changes</t>
  </si>
  <si>
    <t>What types of quality-related changes/improvements were you responsible for implementing? What was the result or value to the organization?</t>
  </si>
  <si>
    <t>Meeting Preparation</t>
  </si>
  <si>
    <t>Tell me about a time that you distributed meeting notes/agendas in advance. How did this impact participation?</t>
  </si>
  <si>
    <t>Implementing Process Change</t>
  </si>
  <si>
    <t>What types of process-related changes/improvements did you implement? What was the result or value to the organization?</t>
  </si>
  <si>
    <t>Measurement Driven Improvements</t>
  </si>
  <si>
    <t>Tell me about a time that a measurement prompted you to implement process or policy changes. What improvements were seen?</t>
  </si>
  <si>
    <t>Reluctance to Safety-Related Changes</t>
  </si>
  <si>
    <t>Tell me about a time that changes to a safety or emergency plan were not immediately accepted by other employees. How was this reluctance addressed?</t>
  </si>
  <si>
    <t>Information Security Measures</t>
  </si>
  <si>
    <t>What types of security measures did you have in place to protect confidential or valuable information?</t>
  </si>
  <si>
    <t>Using BPM</t>
  </si>
  <si>
    <t>Tell me how you used Business Performance Management in your previous position(s).</t>
  </si>
  <si>
    <t>SOP Evaluation</t>
  </si>
  <si>
    <t>How did you evaluate the efficiency of standard operating procedures in terms of performance improvement?</t>
  </si>
  <si>
    <t>Problems with International Trade Operations</t>
  </si>
  <si>
    <t>What problems have you encountered with international trade operations?</t>
  </si>
  <si>
    <t>Best Process Improvement Method</t>
  </si>
  <si>
    <t>What process improvement methods have you used and which do you rate as superior from your experience?</t>
  </si>
  <si>
    <t>Reported Information to Assess and Improve Customer Service</t>
  </si>
  <si>
    <t>Share an experience when you used reported information to assess stakeholder satisfaction. What and how did you gather the information? How did you use it to improve service?</t>
  </si>
  <si>
    <t>Historical Attention to Value Realization</t>
  </si>
  <si>
    <t>Did prior organizations give attention to determining actual project/program 'value provided' in addition to being 'on time' and 'on budget'? If so how? If not, why not?</t>
  </si>
  <si>
    <t>Finding Subject Matter Experts</t>
  </si>
  <si>
    <t>When you needed specialized help on a topic, how did you know who to approach?</t>
  </si>
  <si>
    <t>Industry-specific Relationships</t>
  </si>
  <si>
    <t>What types of conferences, roundtables, or other professional associations are you involved in?</t>
  </si>
  <si>
    <t>Learning Creativity from Others</t>
  </si>
  <si>
    <t>Tell me about the most creative person you have ever known or worked with. What did you learn from them?</t>
  </si>
  <si>
    <t>Dealing with Unexpected Changes</t>
  </si>
  <si>
    <t>Tell me about a time when project plans or deliverables changed unexpectedly. How did you modify your approach?</t>
  </si>
  <si>
    <t>Internal Conflict</t>
  </si>
  <si>
    <t>Tell me about a time when you were conflicted with yourself. What was the issue and how did you decide on the resolution?</t>
  </si>
  <si>
    <t>Participation in Consulting Engagements</t>
  </si>
  <si>
    <t>Summarize the most recent consulting engagement you participated in.</t>
  </si>
  <si>
    <t>Solving Long-term Problems</t>
  </si>
  <si>
    <t>Tell me about a persistent problem that existed at your organization. How was it finally resolved?</t>
  </si>
  <si>
    <t>Oral Presentations</t>
  </si>
  <si>
    <t>Tell me about presentations you've given, to either internal or external audiences.</t>
  </si>
  <si>
    <t>Evaluating and Improving Your Writing Skills</t>
  </si>
  <si>
    <t>How do you evaluate and improve upon your writing skills?</t>
  </si>
  <si>
    <t>Interview Preparation</t>
  </si>
  <si>
    <t>What steps do you take to prepare for an interview?</t>
  </si>
  <si>
    <t>Audience Understanding</t>
  </si>
  <si>
    <t>How do you make sure that your audience has received and understood the message you are trying to convey?</t>
  </si>
  <si>
    <t>Explaining to Novices</t>
  </si>
  <si>
    <t>Identify one of the more complex concepts within your function/specialty. Explain it to me as if I am completely unfamiliar with it.</t>
  </si>
  <si>
    <t>Past Experience Presentation Techniques</t>
  </si>
  <si>
    <t>What types of techniques have you used in past presentation in order to influence the audience's opinion?</t>
  </si>
  <si>
    <t>Demonstrate Overcoming Weakness</t>
  </si>
  <si>
    <t>How would you handle a situation where you know your weaknesses will be evident.</t>
  </si>
  <si>
    <t>Demonstrate Problem Performer Steps</t>
  </si>
  <si>
    <t>What steps would you take if you noticed a problem performer within your team?</t>
  </si>
  <si>
    <t>Demonstrate Mentee Career Development</t>
  </si>
  <si>
    <t>How would you help a mentee to further his or her career?</t>
  </si>
  <si>
    <t>Describe Listening Behavior to Speaker Disagreement</t>
  </si>
  <si>
    <t>How would you react to a speaker you were in disagreement with on a specific subject.</t>
  </si>
  <si>
    <t>Past Experience Decision Making Process</t>
  </si>
  <si>
    <t>Tell me about a time you had to make an important decision and the process you used to make it.</t>
  </si>
  <si>
    <t>Demonstrate Persuading Ability</t>
  </si>
  <si>
    <t>Tell me about a time when you had to sell an idea to an audience that was opposed to it.</t>
  </si>
  <si>
    <t>Past Confidentiality Tools Experience</t>
  </si>
  <si>
    <t>What types of tools have you used in the past to manage confidential information?</t>
  </si>
  <si>
    <t>Demonstrate Facilitation Ability</t>
  </si>
  <si>
    <t>When facilitating a group, what process do you use to elicit contributions from each member?</t>
  </si>
  <si>
    <t>Demonstrate Persuasion Ability</t>
  </si>
  <si>
    <t>How would you persuade a group to work on an undesirable project?</t>
  </si>
  <si>
    <t>Demonstrate Lack of Work Process</t>
  </si>
  <si>
    <t>What would you do if a team member was not doing his or her share of the work in an assignment?</t>
  </si>
  <si>
    <t>Past Experience Ineffective Attention to Detail</t>
  </si>
  <si>
    <t>Tell me about a time when paying too close attention to details has hindered you and how you resolved it.</t>
  </si>
  <si>
    <t>Describe Motivating Factors</t>
  </si>
  <si>
    <t>What types of motivating factors help you take initiative?</t>
  </si>
  <si>
    <t>Past Experience Shifting Priorities</t>
  </si>
  <si>
    <t>Give me an example of a time when your priorities shifted and you were able to maintain your regularly scheduled work.</t>
  </si>
  <si>
    <t>Past Work Relationships</t>
  </si>
  <si>
    <t>Tell me about your relationship with your peers and manager in your last organization.</t>
  </si>
  <si>
    <t>Demonstrate Analytical Ability</t>
  </si>
  <si>
    <t>How would you analyze a project if you were given large amounts of complex data and information?</t>
  </si>
  <si>
    <t>How Have You Improved Your EI?</t>
  </si>
  <si>
    <t>What types of things have you done to better understand and improve your emotional intelligence?</t>
  </si>
  <si>
    <t>Responding to a Leader</t>
  </si>
  <si>
    <t>Tell me about a situation where a leader in your organization made an unpopular decision that affected you. How did you respond?</t>
  </si>
  <si>
    <t>Key Sales Tenets of Business Storytelling</t>
  </si>
  <si>
    <t>Discuss the key tenets of business storytelling as a business sales technique.</t>
  </si>
  <si>
    <t>Developmental Activities to Enhance Technical Excellence</t>
  </si>
  <si>
    <t>What developmental things have you done or plan to do to enhance your 'technical excellence'?</t>
  </si>
  <si>
    <t>Why Clients Value Your Technology Advice</t>
  </si>
  <si>
    <t>What personal principles, practices and behaviors have resulted in your clients viewing you as a valued technology advisor?</t>
  </si>
  <si>
    <t>Best Business Advising Relationship</t>
  </si>
  <si>
    <t>Describe the very best business consulting or advising relationship you have experienced, and what made it so successful?</t>
  </si>
  <si>
    <t>What did you do in your role to effectively raise client satisfaction or ensure high client satisfaction?</t>
  </si>
  <si>
    <t>Describe Industry Trends - Collaboration</t>
  </si>
  <si>
    <t>What trends in relation to collaboration have you noticed within this industry? What are the implications of these trends?</t>
  </si>
  <si>
    <t>Describe Overcoming Resistance to Change</t>
  </si>
  <si>
    <t>What are some steps in the process of overcoming resistance to change?</t>
  </si>
  <si>
    <t>Maintaining Focus Over a Long Period of Time</t>
  </si>
  <si>
    <t>Tell me about a situation where you needed to maintain focus over a long period.</t>
  </si>
  <si>
    <t>Describe Industry Trends - VUCA</t>
  </si>
  <si>
    <t>What trends in relation to VUCA have you noticed within this industry? What are the implications of these trends?</t>
  </si>
  <si>
    <t>Tell me about a situation where you needed to maintain mindfulness over a long period.</t>
  </si>
  <si>
    <t>Acknowledging Mistakes</t>
  </si>
  <si>
    <t>Could you describe a recent example of how you handled a mistake - yours or a teammate's?</t>
  </si>
  <si>
    <t>Written Work in English Language</t>
  </si>
  <si>
    <t>What types of written works have you produced in the English Language?</t>
  </si>
  <si>
    <t>Understanding Others' Motives</t>
  </si>
  <si>
    <t>What motivates others on your team?</t>
  </si>
  <si>
    <t>Aligning Teams</t>
  </si>
  <si>
    <t>What are some of the problems you've seen in groups that lacked a common sense of purpose?</t>
  </si>
  <si>
    <t>Abstract Trend Analysis</t>
  </si>
  <si>
    <t>How is work changing?</t>
  </si>
  <si>
    <t>Performance Improvement</t>
  </si>
  <si>
    <t>Within the last year, what aspect of your job have you gotten better at, and what did you do to improve?</t>
  </si>
  <si>
    <t>Communities of Practice</t>
  </si>
  <si>
    <t>Do you ever get together informally with people from other teams to talk about best practices?</t>
  </si>
  <si>
    <t>Messages</t>
  </si>
  <si>
    <t>Have you ever had to deliver bad news to a customer and if so, how did you handle it?</t>
  </si>
  <si>
    <t>Innovation for Impact</t>
  </si>
  <si>
    <t>Can you give an example of an idea you introduced that was implemented? What was the impact?</t>
  </si>
  <si>
    <t>Tapping the Network</t>
  </si>
  <si>
    <t>How would you go about asking a favor of someone you know professionally?</t>
  </si>
  <si>
    <t>Configurable Teams</t>
  </si>
  <si>
    <t>What are some of your experiences and observations with virtual teams?</t>
  </si>
  <si>
    <t>Work Style</t>
  </si>
  <si>
    <t>What are some of the work habits you've found to be most effective?</t>
  </si>
  <si>
    <t>Managing Scarcity</t>
  </si>
  <si>
    <t>Describe a project where you were expected to produce extraordinary results with very little help.</t>
  </si>
  <si>
    <t>Duty to Environment</t>
  </si>
  <si>
    <t>How do you see the sustainability movement affecting your career?</t>
  </si>
  <si>
    <t>SWOT Analysis</t>
  </si>
  <si>
    <t>What are some ways in which you or your team has compensated for organizational weaknesses?</t>
  </si>
  <si>
    <t>Understanding Systems Dynamics</t>
  </si>
  <si>
    <t>Describe the weather.</t>
  </si>
  <si>
    <t>Coaching Feedback</t>
  </si>
  <si>
    <t>Can you recall a conversation with an employee in which you provided coaching feedback? What was the context, and what did you say?</t>
  </si>
  <si>
    <t>Change Programs</t>
  </si>
  <si>
    <t>Have you ever been involved in a major transition at work and if so, please describe how you handled it.</t>
  </si>
  <si>
    <t>Future Orientation</t>
  </si>
  <si>
    <t>What do you expect or imagine for yourself in the future?</t>
  </si>
  <si>
    <t>Development Planning</t>
  </si>
  <si>
    <t>How would you put together a development plan for someone new to a role?</t>
  </si>
  <si>
    <t>Determining a Competitive Advantage</t>
  </si>
  <si>
    <t>How have you determined the strengths or competitive advantages of teams you have managed?</t>
  </si>
  <si>
    <t>Requirements Analysis Experience</t>
  </si>
  <si>
    <t>Tell me about the requirement analysis projects you were involved in as a part of your previous jobs.</t>
  </si>
  <si>
    <t>Business Impact of Decisions</t>
  </si>
  <si>
    <t>Tell me how a decision you made impacted business results.</t>
  </si>
  <si>
    <t>Conflicting Obligations</t>
  </si>
  <si>
    <t>Did you ever encounter a conflict between your internal company obligations and your obligations to the customer? How was this handled?</t>
  </si>
  <si>
    <t>Motivating Team</t>
  </si>
  <si>
    <t>How do you motivate members of your team in order for them to stay productive?</t>
  </si>
  <si>
    <t>Measuring Team Performance</t>
  </si>
  <si>
    <t>What criteria do you use to measure successful performance of your team members?</t>
  </si>
  <si>
    <t>Past Analytical Tools Experience</t>
  </si>
  <si>
    <t>Give me a few examples of situations where you had to use different analytical tools and which ones worked best.</t>
  </si>
  <si>
    <t>Maintaining Undesirable Relationships</t>
  </si>
  <si>
    <t>How do you maintain professional relationships with people that you don't care for personally?</t>
  </si>
  <si>
    <t>Deal with Ambiguity and Uncertainty</t>
  </si>
  <si>
    <t>Describe how you approach ambiguity or uncertainty in various situations.</t>
  </si>
  <si>
    <t>Impact on Employee</t>
  </si>
  <si>
    <t>What impact can leaders realistically have on the growth of their employees?</t>
  </si>
  <si>
    <t>Describing Process Change Pros and Cons</t>
  </si>
  <si>
    <t>Describe the pros and cons you would associate with changing processes within your team.</t>
  </si>
  <si>
    <t>How do you feel about performance reviews, and what approaches have been most effective for you?</t>
  </si>
  <si>
    <t>Professional Publications</t>
  </si>
  <si>
    <t>Tell me about any reports, articles, or books that you have published that relate to your profession.</t>
  </si>
  <si>
    <t>Benefits of Systemic Thinking Methods</t>
  </si>
  <si>
    <t>Explain the benefits of using systemic thinking methods.</t>
  </si>
  <si>
    <t>Past Experience Multiple Project Accomplishment</t>
  </si>
  <si>
    <t>Tell me about a time you had to complete multiple projects with similar deadlines and how you accomplished this.</t>
  </si>
  <si>
    <t>Commitment Practices You Implemented</t>
  </si>
  <si>
    <t>What specific organizational practices, processes or programs have you implemented or helped implement that promote employee commitment?</t>
  </si>
  <si>
    <t>Identifying Good Leaders</t>
  </si>
  <si>
    <t>Tell me about a colleague that you have tried to model your leadership style after. What about that person's leadership appealed to you?</t>
  </si>
  <si>
    <t>Team Conflict Resolution</t>
  </si>
  <si>
    <t>Tell me about a time you had to work on/manage a team where members had a disagreement. How did the team come to a resolution?</t>
  </si>
  <si>
    <t>CRM Familiarization</t>
  </si>
  <si>
    <t>Tell me how your last organization tracked customer related issues.</t>
  </si>
  <si>
    <t>Resolve Personnel Conflicts at Workplace</t>
  </si>
  <si>
    <t>How do you resolve conflicts in the work place, such as workload allocation, priority allocation etc.?</t>
  </si>
  <si>
    <t>Project Management Applications</t>
  </si>
  <si>
    <t>Tell me about the software/applications you used to measure and communicate project process.</t>
  </si>
  <si>
    <t>Program Reports</t>
  </si>
  <si>
    <t>How did you keep management or other stakeholders up to date on the program?</t>
  </si>
  <si>
    <t>Diversity Related Conflicts</t>
  </si>
  <si>
    <t>Have you ever worked as a part of a group experiencing diversity-related conflicts? How were these resolved?</t>
  </si>
  <si>
    <t>Describe Performance Communication</t>
  </si>
  <si>
    <t>What tools and techniques do you use to communicate performance objectives to your employees?</t>
  </si>
  <si>
    <t>Past Vendor Difficulty Experience</t>
  </si>
  <si>
    <t>Give an example when a vendor or service provider was being difficult and how you resolved this.</t>
  </si>
  <si>
    <t>Experience in Collaborative Style Optimization</t>
  </si>
  <si>
    <t>Tell me about your past experience with the development and optimization of a collaborative style within your organization.</t>
  </si>
  <si>
    <t>Describe Communication Tools</t>
  </si>
  <si>
    <t>What different tools and techniques do you use for communicating to top management vs. subordinates vs. across departments?</t>
  </si>
  <si>
    <t>Demonstrate Ineffective Career Plan Process</t>
  </si>
  <si>
    <t>What would you do if an employee was not developing new skills or following the career plan you had helped make?</t>
  </si>
  <si>
    <t>Describe Competencies for Interview Candidate</t>
  </si>
  <si>
    <t>What type of general competencies do you look for when interviewing a candidate for a position?</t>
  </si>
  <si>
    <t>Describe Outsourcing Provider Criteria</t>
  </si>
  <si>
    <t>What criteria do you use to evaluate potential outsourcing providers?</t>
  </si>
  <si>
    <t>Demonstrate Delegation Process</t>
  </si>
  <si>
    <t>How do you decide who to delegate tasks to? What challenges have you faced after delegating tasks?</t>
  </si>
  <si>
    <t>Demonstrate Problem Employee Approach</t>
  </si>
  <si>
    <t>When facing problems regarding the work of an employee, how do you approach the situation?</t>
  </si>
  <si>
    <t>Past Experience Resource Use for Task Accomplishment</t>
  </si>
  <si>
    <t>Give me an example of a time you needed to utilize resources within your team or department to help you accomplish your task and how you sought out the help.</t>
  </si>
  <si>
    <t>Collaborate with People with Different Perspectives</t>
  </si>
  <si>
    <t>How did you collaborate with people with perspectives different from yours?</t>
  </si>
  <si>
    <t>Challenge in Encouraging a Team</t>
  </si>
  <si>
    <t>What was the biggest challenge in encouraging a team to be positive and confident after failures and setbacks?</t>
  </si>
  <si>
    <t>Persuade Others with Different Opinions</t>
  </si>
  <si>
    <t>How do you try to persuade others when they hold a different opinion than you?</t>
  </si>
  <si>
    <t>Express Organizational Fit</t>
  </si>
  <si>
    <t>What type of culture are you looking for within an organization?</t>
  </si>
  <si>
    <t>Describe Successful Business Operations</t>
  </si>
  <si>
    <t>What are some requirements for a successful business operation or operating procedure?</t>
  </si>
  <si>
    <t>Current Employer Products</t>
  </si>
  <si>
    <t>Tell me about the product or service offerings at your company.</t>
  </si>
  <si>
    <t>Past Experience Client Satisfaction Win</t>
  </si>
  <si>
    <t>Tell me about a time that you exceeded a customer's expectations.</t>
  </si>
  <si>
    <t>Describe Targeted Market Segment</t>
  </si>
  <si>
    <t>Describe what you think a targeted market segment for this company would be.</t>
  </si>
  <si>
    <t>Demonstrate Internet Security Knowledge</t>
  </si>
  <si>
    <t>What types of security measures would you use for conducting business over the internet?</t>
  </si>
  <si>
    <t>Past Experience Global Business Obstacles</t>
  </si>
  <si>
    <t>What types of obstacles have you encountered while conducting business in a different country and how did you overcome them?</t>
  </si>
  <si>
    <t>Assessing Business Value</t>
  </si>
  <si>
    <t>Tell me how you assess the business value of a project or task that is not directly linked to organizational goals.</t>
  </si>
  <si>
    <t>Demonstrate Business Initiative Involvement</t>
  </si>
  <si>
    <t>Describe a time you were involved in a major or minor business initiative. Is there anything you would have done differently?</t>
  </si>
  <si>
    <t>Past Experience Application Systems Use</t>
  </si>
  <si>
    <t>What type of application systems do you have experience using?</t>
  </si>
  <si>
    <t>Past Experience Industry Specific Products</t>
  </si>
  <si>
    <t>Describe some of the industry-specific products you have experience using from your last role.</t>
  </si>
  <si>
    <t>Developing a Code of Ethics</t>
  </si>
  <si>
    <t>Tell me how your organization developed its corporate code of ethics.</t>
  </si>
  <si>
    <t>Describe Re-engineering Benefits</t>
  </si>
  <si>
    <t>Describe some benefits you would associate with process re-engineering within the organization.</t>
  </si>
  <si>
    <t>Evaluate Factors Addressed in Change Program</t>
  </si>
  <si>
    <t>How did you evaluate the factors that needed to be addressed in the improvement plan for a specific business process?</t>
  </si>
  <si>
    <t>Describe Unethical Behavior Discipline</t>
  </si>
  <si>
    <t>Describe how you would investigate and take disciplinary action if you had subordinates behaving unethically.</t>
  </si>
  <si>
    <t>Past Experience Business Risk and Outcome</t>
  </si>
  <si>
    <t>Tell me about a time you were involved in a business risk. What was the outcome?</t>
  </si>
  <si>
    <t>Describe Crisis and Response</t>
  </si>
  <si>
    <t>Describe a crisis scenario and an effective and appropriate response.</t>
  </si>
  <si>
    <t>Using Metrics in Business Case Justification</t>
  </si>
  <si>
    <t>Tell me about a time that you used a metric such as ROI to convince management of the value of a project or initiative.</t>
  </si>
  <si>
    <t>Describe Communication Channels</t>
  </si>
  <si>
    <t>Give me an example of a situations where you would use formal or informal communication channels.</t>
  </si>
  <si>
    <t>Past Experience Sales and Marketing Strategy Improvement</t>
  </si>
  <si>
    <t>In your past experience, what role did you play in trying to improve the sales and marketing strategies of the organization?</t>
  </si>
  <si>
    <t>Describe Knowledge Management Literature</t>
  </si>
  <si>
    <t>What types of publications and literature about knowledge management are you familiar with?</t>
  </si>
  <si>
    <t>Finance or Accounting Experience</t>
  </si>
  <si>
    <t>What was your role in the organization's finance or accounting functions?</t>
  </si>
  <si>
    <t>Expense Control</t>
  </si>
  <si>
    <t>Tell me about a time that you had some control over spending in your last organization. How did you make sure that expenses didn't exceed budgeted amounts?</t>
  </si>
  <si>
    <t>Formal Math Education</t>
  </si>
  <si>
    <t>Tell me about any math classes you've taken. What did you learn and how did you apply that information?</t>
  </si>
  <si>
    <t>Types of Business Measurements</t>
  </si>
  <si>
    <t>Tell me about a business measurement that you have previously used to track business progress.</t>
  </si>
  <si>
    <t>Problems in Presenting Business Performance Reports</t>
  </si>
  <si>
    <t>What problems did you encounter when presenting thorough business performance reports?</t>
  </si>
  <si>
    <t>Predictive Analytics Tools</t>
  </si>
  <si>
    <t>What tools did you use for business analytics and specifically, predictive analytics?</t>
  </si>
  <si>
    <t>Identifying Worthwhile Web-based Sources of Information</t>
  </si>
  <si>
    <t>Have you ever used the internet to facilitate research? How did you decide what information was valid and worth using?</t>
  </si>
  <si>
    <t>Assessing the Impact of IT Initiatives on the Organization</t>
  </si>
  <si>
    <t>When assessing the value of new IT initiatives, what did you look for in terms of the impact of the initiative on the organization?</t>
  </si>
  <si>
    <t>Using Office Tools in Support of the Business Objectives</t>
  </si>
  <si>
    <t>What office support tool(s) was most valuable to you in your previous role? How did you use it to support your business objectives?</t>
  </si>
  <si>
    <t>Project Measurement Tool Selection</t>
  </si>
  <si>
    <t>What tools did your organization use to measure the quality or quantity of project-based work? How were these tools selected?</t>
  </si>
  <si>
    <t>Project Progress Reports</t>
  </si>
  <si>
    <t>What types of reports did you have to prepare detailing project progress? How often did you have to prepare them, and what types of information did you need to include?</t>
  </si>
  <si>
    <t>Planning and Revision</t>
  </si>
  <si>
    <t>Tell me about a time that you had to revise a plan (either tactical or strategic) to reflect changing business priorities.</t>
  </si>
  <si>
    <t>Changes in Quality Standards</t>
  </si>
  <si>
    <t>Describe a time that changes in products, services, or business priorities required a change in quality standards. How were these changes communicated and implemented?</t>
  </si>
  <si>
    <t>Meeting Understanding</t>
  </si>
  <si>
    <t>Tell me about a time that you had a meeting with individuals who were more/less knowledgeable about the topic. How did you ensure understanding across participants?</t>
  </si>
  <si>
    <t>Measuring Process Efficiency</t>
  </si>
  <si>
    <t>How did you evaluate a process for efficiency? What measures did you use and why were those measures chosen?</t>
  </si>
  <si>
    <t>Measurement Tool Selection</t>
  </si>
  <si>
    <t>What tools did your organization use to measure the quality or quantity of work? How were these tools selected?</t>
  </si>
  <si>
    <t>Employee Health and Safety Changes</t>
  </si>
  <si>
    <t>Tell me about a process/policy change that you implemented that was designed to increase worker safety or decrease incidents. What was the end result of this change?</t>
  </si>
  <si>
    <t>Deciding to Capture Data</t>
  </si>
  <si>
    <t>How did your organization decide what data points to capture? Were there any objections to this decision? How were the objections handled?</t>
  </si>
  <si>
    <t>BPM Reports</t>
  </si>
  <si>
    <t>What types of reports did you have to prepare detailing business performance? How often did you have to prepare them, and what types of information did you need to include?</t>
  </si>
  <si>
    <t>SOP Implementation</t>
  </si>
  <si>
    <t>Describe your experience with SOP implementation within a department.</t>
  </si>
  <si>
    <t>Differences between International and Domestic Trade</t>
  </si>
  <si>
    <t>Tell me about the key differences between international trade and domestic trade.</t>
  </si>
  <si>
    <t>How Best Can You Contribute?</t>
  </si>
  <si>
    <t>What specific experiences in this area do you bring to this opportunity? How can your experience help us in our efforts?</t>
  </si>
  <si>
    <t>Actions that Enhanced Stakeholder Trust and Respect</t>
  </si>
  <si>
    <t>Relate specific activities and techniques you’ve used to enhance a relationship by gaining the trust and respect of key stakeholders.</t>
  </si>
  <si>
    <t>Working with Customer to Determine Realized Value</t>
  </si>
  <si>
    <t>Share an experience when you worked with a customer to determine the value of a product or service to them.</t>
  </si>
  <si>
    <t>Identifying Areas for Improvement</t>
  </si>
  <si>
    <t>How did you identify areas for personal improvement, and what steps did you take to expand your understanding of these areas?</t>
  </si>
  <si>
    <t>Maintaining Professional Relationships</t>
  </si>
  <si>
    <t>How did you maintain professional relationships with colleagues you didn't like personally?</t>
  </si>
  <si>
    <t>Adapting Work Styles</t>
  </si>
  <si>
    <t>Have you ever had to change your work style for a particular project, client, or colleague? Why, how, and what was the result?</t>
  </si>
  <si>
    <t>Mediation</t>
  </si>
  <si>
    <t>Tell me about a time when you helped two colleagues resolve a conflict. How did you stay impartial but still help them reach a conclusion?</t>
  </si>
  <si>
    <t>Preparation of Consulting Proposals</t>
  </si>
  <si>
    <t>How often were you involved in the preparation of consulting proposals? What types of information did you gather and include?</t>
  </si>
  <si>
    <t>Failed Solutions</t>
  </si>
  <si>
    <t>Tell me about a time when a solution to a project did not work. How was the solution revised, and what could have been done to prevent the issue?</t>
  </si>
  <si>
    <t>Conversations with Clients</t>
  </si>
  <si>
    <t>How often do you speak to clients or prospective clients of your organization? How did you become more comfortable having these conversations, and how did you prepare for them if the topics to be discussed were unknown in advance?</t>
  </si>
  <si>
    <t>Ensuring Audience Appropriateness</t>
  </si>
  <si>
    <t>How do you make sure that your written communications are audience-appropriate?</t>
  </si>
  <si>
    <t>What types of non-verbal communications (body-language) do you look for during an interview?</t>
  </si>
  <si>
    <t>Coaching Others in Effective Communication</t>
  </si>
  <si>
    <t>How have you helped others improve their communication skills?</t>
  </si>
  <si>
    <t>Developing Alternate Explanations</t>
  </si>
  <si>
    <t>Identify one of the more complex concepts within your function/specialty. Explain it to me in two simple but different ways.</t>
  </si>
  <si>
    <t>Describe Presentation Questions</t>
  </si>
  <si>
    <t>Describe how you would handle difficult questions after a presentation that you may not know the answer to.</t>
  </si>
  <si>
    <t>Past Experience Negative Performance</t>
  </si>
  <si>
    <t>Describe a time when others were not happy with your performance and what you did about it.</t>
  </si>
  <si>
    <t>Importance of Coaching</t>
  </si>
  <si>
    <t>Tell me how coaching relationships were viewed in your previous organization.</t>
  </si>
  <si>
    <t>Describe Mentor and Mentee Criteria</t>
  </si>
  <si>
    <t>What criteria would you use to select a mentor and mentee for a formal mentoring program?</t>
  </si>
  <si>
    <t>Past Experience Listening Difficulty and Resolution</t>
  </si>
  <si>
    <t>Tell me about a time you weren't clear on a speaker's oral instructions and how you resolved this.</t>
  </si>
  <si>
    <t>Demonstrate Decision Making with Source Confliction</t>
  </si>
  <si>
    <t>How would you make a decision if you had conflicting opinions and information from various sources?</t>
  </si>
  <si>
    <t>Past Experience Unsuccessful Negotiation</t>
  </si>
  <si>
    <t>Describe a time when you were unsuccessful in a negotiation and how you learned from it.</t>
  </si>
  <si>
    <t>Past Experience Inappropriate Information Disclosure</t>
  </si>
  <si>
    <t>Tell me about a time when you or someone you know inappropriately disclosed information. What were the consequences?</t>
  </si>
  <si>
    <t>Describe Facilitator Characteristics</t>
  </si>
  <si>
    <t>Describe characteristics of an effective vs. ineffective facilitator.</t>
  </si>
  <si>
    <t>Influencing a Decision</t>
  </si>
  <si>
    <t>Tell me about a time you influenced a decision that resulted in success for the organization.</t>
  </si>
  <si>
    <t>Past Experience Diverse Working Styles</t>
  </si>
  <si>
    <t>Tell me about a time you had to work on a team with diverse working styles.</t>
  </si>
  <si>
    <t>Describe Project Detail Process</t>
  </si>
  <si>
    <t>What process do you use to make sure you don't miss any details before a project is completed?</t>
  </si>
  <si>
    <t>Past Experience Independence on Work</t>
  </si>
  <si>
    <t>Tell me about a time when you had to complete something without much guidance and how you did this.</t>
  </si>
  <si>
    <t>Demonstrate Client/Vendor Relationships</t>
  </si>
  <si>
    <t>How do you establish a relationship with clients and vendors?</t>
  </si>
  <si>
    <t>Describe an Effective EI Demonstration</t>
  </si>
  <si>
    <t>Describe a specific instance of effective emotional intelligence you have witnessed and its resultant impact.</t>
  </si>
  <si>
    <t>Coaching Others in effective followership</t>
  </si>
  <si>
    <t>How have you helped others improve their followership skills?</t>
  </si>
  <si>
    <t>Compare Alternative Sales Techniques</t>
  </si>
  <si>
    <t>Compare various selling techniques to include the advantages and limitations of each.</t>
  </si>
  <si>
    <t>Your Technical Excellence Proficiency</t>
  </si>
  <si>
    <t>How do others rate your proficiency regarding 'technical excellence'? How do you rate yourself? Please explain.</t>
  </si>
  <si>
    <t>Best Technology Advising Relationship</t>
  </si>
  <si>
    <t>Describe the very 'best' technology advising relationship you have experienced - and what made it so successful?</t>
  </si>
  <si>
    <t>Benefits and Costs of Achieving Trusted Advisor Status</t>
  </si>
  <si>
    <t>Discuss from your experience the benefits and costs of pursuing/achieving a 'trusted advisor' status with customers.</t>
  </si>
  <si>
    <t>Contributions for Clients' Profitable Growth</t>
  </si>
  <si>
    <t>Describe the contributions you have made in your last project to help clients achieve profitable growth.</t>
  </si>
  <si>
    <t>Describe Successful Collaboration</t>
  </si>
  <si>
    <t>What are some requirements for a successful collaboration to solve problems or meet goals?</t>
  </si>
  <si>
    <t>Past Experience With Resistance to Change</t>
  </si>
  <si>
    <t>Tell me about a time you had to overcome resistance to changes in the organization.</t>
  </si>
  <si>
    <t>Past Experience Focusing With Many Distractions</t>
  </si>
  <si>
    <t>Tell me about a time in your last organization that you had to maintain focus in spite of many distractions.</t>
  </si>
  <si>
    <t>Past Experience VUCA</t>
  </si>
  <si>
    <t>Tell me about a time in your last organization that you needed to move forward in the face of VUCA.</t>
  </si>
  <si>
    <t>Past Experience Mindfulness</t>
  </si>
  <si>
    <t>Tell me about a responsibility, in your last organization, that required you to stay engaged in the present moment.</t>
  </si>
  <si>
    <t>Taking Responsibility for Shared Goal</t>
  </si>
  <si>
    <t>Tell me about a time you have taken full responsibility for a shared goal.</t>
  </si>
  <si>
    <t>Presenting in Two Languages</t>
  </si>
  <si>
    <t>Tell me about a time that you had to present the same information to two audiences in different languages. How did you prepare and/or tailor your message?</t>
  </si>
  <si>
    <t>Managing Closure</t>
  </si>
  <si>
    <t>Tell me about something you're working on now that is unfinished, and how you plan to finish it.</t>
  </si>
  <si>
    <t>Negotiation</t>
  </si>
  <si>
    <t>Can you give a recent example of an outcome you negotiated with someone?</t>
  </si>
  <si>
    <t>Sharing in the Vision</t>
  </si>
  <si>
    <t>What have been some of your most exciting or rewarding work experiences?</t>
  </si>
  <si>
    <t>Opportunity Identification</t>
  </si>
  <si>
    <t>Could you give examples of one or two business ideas you've recently had or heard, and what you like about them?</t>
  </si>
  <si>
    <t>If you or your team learns something new, how do you make sure that others learn about it too?</t>
  </si>
  <si>
    <t>Integration</t>
  </si>
  <si>
    <t>Describe an example of when you participated on a cross-functional team or a project that involved teams from two or more departments.</t>
  </si>
  <si>
    <t>Monitoring Progress</t>
  </si>
  <si>
    <t>Describe an occasion in which you changed a target, due date, or other element of a goal, and the impact of that change.</t>
  </si>
  <si>
    <t>Speaking Truth to Power</t>
  </si>
  <si>
    <t>Have you ever delivered bad news or an unfavorable opinion to someone in a position of power? How did it go, and what were the consequences?</t>
  </si>
  <si>
    <t>Evaluating Ideas</t>
  </si>
  <si>
    <t>How do you decide which ideas to turn into proposals?</t>
  </si>
  <si>
    <t>Adding Value to the Network</t>
  </si>
  <si>
    <t>How do you respond when friends or associates ask for recommendations or favors?</t>
  </si>
  <si>
    <t>Modeling Alternatives</t>
  </si>
  <si>
    <t>Think about an organization or a team you know well, and tell me how you would restructure it.</t>
  </si>
  <si>
    <t>Multitasking</t>
  </si>
  <si>
    <t>Could you describe a situation in which you needed to stay on top of multiple priorities?</t>
  </si>
  <si>
    <t>Tell me about a project in which you were responsible for managing and allocating resources.</t>
  </si>
  <si>
    <t>Duty to Employee</t>
  </si>
  <si>
    <t>What impact do companies realistically have on the lives of their employees?</t>
  </si>
  <si>
    <t>Thinking about how the business climate is changing, what strategic opportunities can you identify?</t>
  </si>
  <si>
    <t>Reducing Complexity to Simple Principles</t>
  </si>
  <si>
    <t>Think about a complex subject you understand well, and describe it in simple terms as if your audience had no knowledge of the subject.</t>
  </si>
  <si>
    <t>Role-Person Fit</t>
  </si>
  <si>
    <t>How do you figure out whether someone is a good fit for a job?</t>
  </si>
  <si>
    <t>Insufficient Information</t>
  </si>
  <si>
    <t>Can you think of an occasion when you had to make a decision without having enough information? How did you handle it?</t>
  </si>
  <si>
    <t>Leaders and Followers</t>
  </si>
  <si>
    <t>Who are some of the people you would follow (and why), and who follows you (and why)?</t>
  </si>
  <si>
    <t>Impacting Success</t>
  </si>
  <si>
    <t>How has your team's particular capabilities impacted the success of the organization?</t>
  </si>
  <si>
    <t>Build Analysis Model</t>
  </si>
  <si>
    <t>How did you build the analysis model to improve the efficiency in the specific requirement analysis projects.</t>
  </si>
  <si>
    <t>Individual Impact of Change</t>
  </si>
  <si>
    <t>Tell me about a major change that occurred in your last team/organization. How did the change impact your daily work?</t>
  </si>
  <si>
    <t>Deferring on Decision Making</t>
  </si>
  <si>
    <t>Tell me about a time when a decision needed to be made but you realized that you weren't the best person to make the decision.</t>
  </si>
  <si>
    <t>Customer/Market Driven Initiatives</t>
  </si>
  <si>
    <t>Tell me an organizational initiative or change that was driven by a customer/market need. How did this impact your business results?</t>
  </si>
  <si>
    <t>Training to Improve Productivity</t>
  </si>
  <si>
    <t>What kinds of training programs do you find most effective to improve productivity?</t>
  </si>
  <si>
    <t>Building Optimal Team</t>
  </si>
  <si>
    <t>What process do you use to build the optimal performing team?</t>
  </si>
  <si>
    <t>Setting Team Goals</t>
  </si>
  <si>
    <t>What process do you use to set team goals?</t>
  </si>
  <si>
    <t>Application of Persuasion Principles</t>
  </si>
  <si>
    <t>Explain the principles of persuasion; give me one example where you applied these principles to your work.</t>
  </si>
  <si>
    <t>Impact from New Idea</t>
  </si>
  <si>
    <t>Illustrate an example of a brand new idea you introduced that was implemented? What was the impact?</t>
  </si>
  <si>
    <t>Improving Processes Successfully</t>
  </si>
  <si>
    <t>Tell me about a time you successfully improved your team's processes and how you did this.</t>
  </si>
  <si>
    <t>Performance Measures</t>
  </si>
  <si>
    <t>How can organizations create and consistently apply realistic performance standards?</t>
  </si>
  <si>
    <t>Obstacles when Framing Problems</t>
  </si>
  <si>
    <t>What obstacles have you encountered when framing problems and identifying productive vs. nonproductive assumptions?</t>
  </si>
  <si>
    <t>Commitment Promoting Experience</t>
  </si>
  <si>
    <t>Discuss your experience with processes, practices or other elements that promote or deter organizational commitment.</t>
  </si>
  <si>
    <t>Managing Personal and Professional Relationships</t>
  </si>
  <si>
    <t>Were you ever personal friends with someone you had to lead or manage? How did you balance personal and professional relationships with that employee?</t>
  </si>
  <si>
    <t>Team Member Responsibilities</t>
  </si>
  <si>
    <t>How did you make sure that all team members were clear on their individual responsibilities?</t>
  </si>
  <si>
    <t>Using a CRM</t>
  </si>
  <si>
    <t>How did the use of a CRM help you manage customer issues and improve customer satisfaction?</t>
  </si>
  <si>
    <t>Problems in Evaluating Personnel Performance</t>
  </si>
  <si>
    <t>What problems have you encountered when evaluating personnel performance?</t>
  </si>
  <si>
    <t>Project Reports</t>
  </si>
  <si>
    <t>How did you keep management or other stakeholders up to date on a project's progress?</t>
  </si>
  <si>
    <t>Program Planning</t>
  </si>
  <si>
    <t>How do you develop initial program plans (requirements, budget, timeline etc.)?</t>
  </si>
  <si>
    <t>Diversity Recruiting Challenges</t>
  </si>
  <si>
    <t>Tell me about any challenges you faced in increasing the diversity of your team.</t>
  </si>
  <si>
    <t>Demonstrate Employee Performance Knowledge</t>
  </si>
  <si>
    <t>What process do you use to be knowledgeable of your employees' tasks, goals, and achievements?</t>
  </si>
  <si>
    <t>Tailoring the Response to the Situation</t>
  </si>
  <si>
    <t>How does your approach differ when dealing with external vendors vs external employees or contractors?</t>
  </si>
  <si>
    <t>Problems in Improving Collaboration Efficiency</t>
  </si>
  <si>
    <t>What problems did you encounter when improving the efficiency of collaboration?</t>
  </si>
  <si>
    <t>Past Experience Subordinate Deadline Conflict and Resolution</t>
  </si>
  <si>
    <t>Tell me about a time when your subordinate had conflicting deadlines and how you resolved this.</t>
  </si>
  <si>
    <t>Demonstrate Career Plan Conflict and Resolution</t>
  </si>
  <si>
    <t>Tell me about a time where an employee's business-driven development plan was conflicting with his or her personal-driven plan and how you resolved this.</t>
  </si>
  <si>
    <t>Demonstrate Selection and Hiring Process</t>
  </si>
  <si>
    <t>Tell me about the process you use when selecting and hiring a candidate for a position.</t>
  </si>
  <si>
    <t>Demonstrate Outsourcing Decision</t>
  </si>
  <si>
    <t>How do you decide whether or not a project needs to be outsourced?</t>
  </si>
  <si>
    <t>Past Unsuccessful Delegation Experience</t>
  </si>
  <si>
    <t>Tell me about a time you delegated a project or task to someone who was not ready. What was the outcome?</t>
  </si>
  <si>
    <t>Past Corrective Feedback Experience</t>
  </si>
  <si>
    <t>Tell me about a time you had to provide corrective feedback to an employee.</t>
  </si>
  <si>
    <t>Past Experience Unsuccessful Planned Results</t>
  </si>
  <si>
    <t>Tell me about a time when you did not produce the results you had planned and why this happened.</t>
  </si>
  <si>
    <t>Collaboration Techniques and Tools</t>
  </si>
  <si>
    <t>Describe techniques and tools that helped you improve collaboration effectiveness.</t>
  </si>
  <si>
    <t>Persevere During Tough Periods</t>
  </si>
  <si>
    <t>How did you persevere during sustained tough periods? What have you done to overcome the obstacles?</t>
  </si>
  <si>
    <t>Create an Open Environment</t>
  </si>
  <si>
    <t>What was the result of creating an open environment where every team members voice is heard?</t>
  </si>
  <si>
    <t>Problems on Accomplishing Plans</t>
  </si>
  <si>
    <t>What problems did you encounter when you were trying to accomplish performance improvement plans? And how did you resolve them?</t>
  </si>
  <si>
    <t>Unexpected Results</t>
  </si>
  <si>
    <t>What did your organization do when quantitative research did not deliver expected results?</t>
  </si>
  <si>
    <t>Past Experience Misconception Correction</t>
  </si>
  <si>
    <t>Tell me about a time you had to correct a misconception about the company.</t>
  </si>
  <si>
    <t>Demonstrate Technology Knowledge</t>
  </si>
  <si>
    <t>What types of technology are you familiar with that may provide support to the operations of this company?</t>
  </si>
  <si>
    <t>Bringing Product or Enhancement to Market</t>
  </si>
  <si>
    <t>Tell me about a product or product enhancement that you helped bring to market.</t>
  </si>
  <si>
    <t>Past Experience Revenue Win</t>
  </si>
  <si>
    <t>Give an example of a time when your customer service increased organizational revenue.</t>
  </si>
  <si>
    <t>Past Experience Successful Market Improvement</t>
  </si>
  <si>
    <t>Name a time when you have analyzed the market and successfully found a potential market that improved the company.</t>
  </si>
  <si>
    <t>Qualify E-business Success</t>
  </si>
  <si>
    <t>Give examples of the pros and cons you've experienced when conducting e-business.</t>
  </si>
  <si>
    <t>Describe Self Correction</t>
  </si>
  <si>
    <t>Describe a time when you made a poor business decision and how you corrected it.</t>
  </si>
  <si>
    <t>Challenges in Application Maintenance</t>
  </si>
  <si>
    <t>What was the most challenging problem in terms of application maintenance and support that you encountered in your last position?</t>
  </si>
  <si>
    <t>Qualify Industry Success Factors</t>
  </si>
  <si>
    <t>What success factors would you say are necessary within this industry?</t>
  </si>
  <si>
    <t>Demonstrate Solving Conflict of Interest</t>
  </si>
  <si>
    <t>If you come across a conflict of interest with the organization, how would you go about handling this?</t>
  </si>
  <si>
    <t>Past Experience Process Improvement Obstacles</t>
  </si>
  <si>
    <t>Tell me about some obstacles you've overcome during a business process improvement initiative.</t>
  </si>
  <si>
    <t>Demonstrate Ethics Consideration</t>
  </si>
  <si>
    <t>When conducting business activities and making decisions, how do you include ethics into your consideration?</t>
  </si>
  <si>
    <t>Use Case Modeling Experience</t>
  </si>
  <si>
    <t>Tell me about use case modeling projects you were involved in as a part of your previous jobs.</t>
  </si>
  <si>
    <t>Resolving Finance or Accounting Disputes</t>
  </si>
  <si>
    <t>Tell me about a time when there was an internal dispute regarding which finance or accounting approach was most appropriate for the organization. How was this resolved?</t>
  </si>
  <si>
    <t>Teaching Business Math to Others</t>
  </si>
  <si>
    <t>Have you ever taught/trained a colleague on business math? How did you explain the concept(s) and test for understanding?</t>
  </si>
  <si>
    <t>Purpose of Accurate Business Analytics</t>
  </si>
  <si>
    <t>Please describe the purpose and value of accurate business analytics.</t>
  </si>
  <si>
    <t>Qualitative and Quantitative Forecasting</t>
  </si>
  <si>
    <t>Explain the difference between qualitative and quantitative forecasting and provide examples of each.</t>
  </si>
  <si>
    <t>Internal Resistance to Web-based Resources</t>
  </si>
  <si>
    <t>Did you experience any internal resistance to using the intra/internet as a form of communication or to drive business? How were these concerns addressed?</t>
  </si>
  <si>
    <t>Measurement Driven Project Changes</t>
  </si>
  <si>
    <t>Tell me about a time that a measurement prompted you to implement changes in project plans or goals. What improvements were seen?</t>
  </si>
  <si>
    <t>Using EVM</t>
  </si>
  <si>
    <t>Tell me how you used Earned Value Management (EVM) at your previous organization.</t>
  </si>
  <si>
    <t>Strategic Plan Implementation</t>
  </si>
  <si>
    <t>Tell me about a strategic plan that you developed and implemented, and describe how it impacted your organization.</t>
  </si>
  <si>
    <t>Choosing Quality Measures</t>
  </si>
  <si>
    <t>Tell me about a time that you had to choose a quality measure for your organization. How did you make the decision, and what was the impact of choosing this measure over others?</t>
  </si>
  <si>
    <t>Difficult Meeting Topics</t>
  </si>
  <si>
    <t>Describe a time that you had a meeting to discuss a difficult/sensitive topic. How did you encourage participation and follow-up?</t>
  </si>
  <si>
    <t>Explaining the Need for Measures</t>
  </si>
  <si>
    <t>How would you explain effectiveness measurement to someone who was unsure of its importance?</t>
  </si>
  <si>
    <t>Choosing Between Accuracy and Speed</t>
  </si>
  <si>
    <t>Have you ever had to make a decision between data collection accuracy and speed? How was this solved?</t>
  </si>
  <si>
    <t>BPM Strengths and Weaknesses</t>
  </si>
  <si>
    <t>In your opinion, what are the strengths and weaknesses of Business Performance Management in tracking business processes?</t>
  </si>
  <si>
    <t>SOPs and Performance Improvement</t>
  </si>
  <si>
    <t>Evaluate the relationship between SOPs and performance improvement.</t>
  </si>
  <si>
    <t>Analyze International Trade Trends</t>
  </si>
  <si>
    <t>Please analyze industry trends for international trade practices and operations.</t>
  </si>
  <si>
    <t>Best Practice Implementation</t>
  </si>
  <si>
    <t>Give me an example of a successful best practice that you implemented at your previous workplace.</t>
  </si>
  <si>
    <t>Address Failing to Meet Client Expectations</t>
  </si>
  <si>
    <t>Tell us about a time you failed to meet the customer's expectations. How did you address the service failure and how did the customer respond?</t>
  </si>
  <si>
    <t>Validate ROI Estimates and Assure Realization</t>
  </si>
  <si>
    <t>Describe activities you have undertaken on previous initiatives to validate ROI estimates and assure actual ROI realization.</t>
  </si>
  <si>
    <t>Leveraging Relationships</t>
  </si>
  <si>
    <t>How do you leverage relationships to benefit the organization?</t>
  </si>
  <si>
    <t>Unresolved Conflicts</t>
  </si>
  <si>
    <t>Tell me about a conflict you had with a colleague, where a satisfactory resolution could not be reached. What was the outcome?</t>
  </si>
  <si>
    <t>Conflicting Solutions</t>
  </si>
  <si>
    <t>Tell me about a time that two or more colleagues had conflicting ideas on the best way to solve a problem. How were the ideas evaluated and the issue resolved?</t>
  </si>
  <si>
    <t>Checking for Audience Understanding</t>
  </si>
  <si>
    <t>How do you ensure that your audience understands what you are telling them?</t>
  </si>
  <si>
    <t>Written Work</t>
  </si>
  <si>
    <t>What types of written works have you produced?</t>
  </si>
  <si>
    <t>Predicting Success Through Interviews</t>
  </si>
  <si>
    <t>Tell me about an employee that you interviewed who ultimately did not succeed in your organization. What could you have done differently during the interview process to predict this?</t>
  </si>
  <si>
    <t>Identifying Important Concepts</t>
  </si>
  <si>
    <t>When you are explaining a product or service, how do you know which concepts are important enough to cover in detail and which can be glossed over?</t>
  </si>
  <si>
    <t>Past Experience Giving Critical Feedback</t>
  </si>
  <si>
    <t>Tell me about a time when you've had to provide critical feedback to an employee. What was the result?</t>
  </si>
  <si>
    <t>Influencing Poor Decisions</t>
  </si>
  <si>
    <t>Tell me about a time when you influenced what was ultimately a poor decision. How was the issue resolved and what did you learn?</t>
  </si>
  <si>
    <t>Dealing With 'Slacking' Team Members</t>
  </si>
  <si>
    <t>Acceptable Accuracy Levels</t>
  </si>
  <si>
    <t>Do you think that less than 100% accuracy is acceptable? In what situation?</t>
  </si>
  <si>
    <t>Discuss Emotions Negatively Impacting Results</t>
  </si>
  <si>
    <t>Discuss a time when emotions on the team negatively impacted results. What could you have done to minimize this impact?</t>
  </si>
  <si>
    <t>Taking Initiative Successfully</t>
  </si>
  <si>
    <t>Give me a few examples of situations where you successfully taken initiative in support of a leader's goals.</t>
  </si>
  <si>
    <t>Challenges Implementing Business Storytelling</t>
  </si>
  <si>
    <t>What were (or are) the major challenges to implementing business storytelling within an organization?</t>
  </si>
  <si>
    <t>Measure, Evaluate and Report Technical Excellence</t>
  </si>
  <si>
    <t>How do you measure, evaluate and report an individual's level of 'technical excellence'?</t>
  </si>
  <si>
    <t>Handling Negative Reaction to Technology Advice</t>
  </si>
  <si>
    <t>Tell me about a time when your sound technology advice was not well received by a client. How did you handle this situation?</t>
  </si>
  <si>
    <t>Practical Limits on Trusted Advising</t>
  </si>
  <si>
    <t>Discuss practical limits that advisors should consider regarding 'customer relationship development' and 'breadth versus depth of business specialization'.</t>
  </si>
  <si>
    <t>Make Predictions about Industry or Cross-Industry Issues that Impact Clients</t>
  </si>
  <si>
    <t>How did you make predictions about the impact of industry and cross-industry issues on clients' business development?</t>
  </si>
  <si>
    <t>English Writing Process</t>
  </si>
  <si>
    <t>How would you go about writing a short article in the English language on a given topic.</t>
  </si>
  <si>
    <t>Describe how you handled an interpersonal conflict at work.</t>
  </si>
  <si>
    <t>Engaging Individuals</t>
  </si>
  <si>
    <t>What would you do to motivate someone who was just putting in their time at work?</t>
  </si>
  <si>
    <t>How the Pieces Fit Together</t>
  </si>
  <si>
    <t>What can individual employees do to create shareholder value?</t>
  </si>
  <si>
    <t>Stretch Experiences</t>
  </si>
  <si>
    <t>Think about a promotion or a challenging new job, and describe for me how you prepared to take on the extra responsibility.</t>
  </si>
  <si>
    <t>Developing Internal Channels</t>
  </si>
  <si>
    <t>What can you do to make sure members of other teams take your calls or reply to your emails?</t>
  </si>
  <si>
    <t>Establishing an Environment of Honesty</t>
  </si>
  <si>
    <t>How did your organization establish a "zero tolerance" policy with regard to fraudulent activities and how did your organization reward employees for reporting fraudulent activities?</t>
  </si>
  <si>
    <t>Adopting Technology</t>
  </si>
  <si>
    <t>What was the last gadget you acquired, and why?</t>
  </si>
  <si>
    <t>Networking Inside the Company</t>
  </si>
  <si>
    <t>In past roles, how did you learn about what was going on in areas of the company outside your group?</t>
  </si>
  <si>
    <t>Realigning Roles</t>
  </si>
  <si>
    <t>What are some of the steps you would take if asked to realign the roles in your group?</t>
  </si>
  <si>
    <t>Planning Process</t>
  </si>
  <si>
    <t>Can you describe a project plan you put together, either for work or for an outside interest?</t>
  </si>
  <si>
    <t>Managing Growth</t>
  </si>
  <si>
    <t>What steps would you take to keep pace if your business suddenly began growing very rapidly?</t>
  </si>
  <si>
    <t>Duty to Shareholders</t>
  </si>
  <si>
    <t>Can a business do well and do good? How? Would shareholders agree?</t>
  </si>
  <si>
    <t>Competitive Response</t>
  </si>
  <si>
    <t>If a new competitor entered your market, what competitive response would you recommend to your executive team?</t>
  </si>
  <si>
    <t>Addressing Breakdowns</t>
  </si>
  <si>
    <t>Can you describe an occasion when a team or a process broke down, and how you handled it?</t>
  </si>
  <si>
    <t>Talent Pools</t>
  </si>
  <si>
    <t>What sources do you turn to to find good people to add to your team or your company?</t>
  </si>
  <si>
    <t>Safety and Security</t>
  </si>
  <si>
    <t>Describe a time when your group had to work extra hard for an extended period. What steps did you take to manage your own and others' stress levels?</t>
  </si>
  <si>
    <t>Content of the Vision</t>
  </si>
  <si>
    <t>Describe a vision you have found compelling and why.</t>
  </si>
  <si>
    <t>Leveraging Capabilities</t>
  </si>
  <si>
    <t>What experience do you have in leveraging a particular individual's/team's capabilities?</t>
  </si>
  <si>
    <t>Conduct Requirement Walkthroughs</t>
  </si>
  <si>
    <t>How did you conduct requirement walkthroughs to understand the requirement condition in advanced?</t>
  </si>
  <si>
    <t>Communicating Change to Team Members</t>
  </si>
  <si>
    <t>How did you communicate changes to your employees or team members? What were some common concerns and how did you address these?</t>
  </si>
  <si>
    <t>Important Decisions</t>
  </si>
  <si>
    <t>Tell me about one of the most important decisions you have ever had to make.</t>
  </si>
  <si>
    <t>Defining the Target Market</t>
  </si>
  <si>
    <t>What experience do you have in defining target markets or customers? What steps do you take in this process?</t>
  </si>
  <si>
    <t>Using Resources to Improve Operations</t>
  </si>
  <si>
    <t>What resources have you used in order to help improve operations?</t>
  </si>
  <si>
    <t>Sharing Team Knowledge</t>
  </si>
  <si>
    <t>How well does your team share knowledge with each other and with other teams?</t>
  </si>
  <si>
    <t>Past Experience Team Process Obstacles</t>
  </si>
  <si>
    <t>Tell me about some obstacles you've encountered when analyzing process designs within your team and how you overcame them.</t>
  </si>
  <si>
    <t>Deliver Bad News</t>
  </si>
  <si>
    <t>How do you deliver a message or bad news that others don’t want to hear?</t>
  </si>
  <si>
    <t>Demonstrate Team Relationships</t>
  </si>
  <si>
    <t>How do you establish a relationship with your team members?</t>
  </si>
  <si>
    <t>Important Qualities for Continuous Transformation</t>
  </si>
  <si>
    <t>Describe the importance of intellectual curiosity and spirit of reinvention to continuously transform within an organization.</t>
  </si>
  <si>
    <t>Past Experience with Process Improvement Tools</t>
  </si>
  <si>
    <t>Describe the tools you've used in the past when improving processes within an organization.</t>
  </si>
  <si>
    <t>Past Experience with Root Cause Analyses</t>
  </si>
  <si>
    <t>Describe your past experience with root cause analyses and identifications.</t>
  </si>
  <si>
    <t>Past Experience Unsuccessful Task Completion</t>
  </si>
  <si>
    <t>Tell me about a time when you did not complete the tasks you had planned and why this happened.</t>
  </si>
  <si>
    <t>Leadership Commitment Practices</t>
  </si>
  <si>
    <t>What are the most important things leaders can do to enhance organizational commitment?</t>
  </si>
  <si>
    <t>Making Difficult Decisions</t>
  </si>
  <si>
    <t>Tell me about a difficult choice you had to make as a leader. How did you come to your decision, and how did you defend it in the face of opposition (if any)?</t>
  </si>
  <si>
    <t>Cross Functional Teams</t>
  </si>
  <si>
    <t>Tell me about a time that a team member from a different department/function provided a unique solution/insight into a project or issue.</t>
  </si>
  <si>
    <t>Preparing for Difficult Customers</t>
  </si>
  <si>
    <t>How did your organization prepare individuals to handle customer complaints or difficult customers?</t>
  </si>
  <si>
    <t>Rewarding Role in Personnel Management</t>
  </si>
  <si>
    <t>Explain the role of rewarding in the personnel management process.</t>
  </si>
  <si>
    <t>Project Planning</t>
  </si>
  <si>
    <t>How do you develop initial project plans (requirements, budget, timeline etc.)?</t>
  </si>
  <si>
    <t>Developing Employee Goals</t>
  </si>
  <si>
    <t>What do you consider when developing performance goals for an employee?</t>
  </si>
  <si>
    <t>Demonstrate External Resource Selection</t>
  </si>
  <si>
    <t>What steps do you take when selecting and monitoring external resources?</t>
  </si>
  <si>
    <t>Problems in Delivering Collaborative Effort Reports</t>
  </si>
  <si>
    <t>How did you resolve problems you encountered when preparing or delivering reports related to collaborative efforts?</t>
  </si>
  <si>
    <t>Conducting Training Needs Analysis</t>
  </si>
  <si>
    <t>How did your organization conduct training need analysis? How often? By whom?</t>
  </si>
  <si>
    <t>Motivate Cross-boundary Teams</t>
  </si>
  <si>
    <t>How did you motivate cross-boundary teams to invest in and commit to each others' success?</t>
  </si>
  <si>
    <t>Results of Dealing with Missing Deadlines</t>
  </si>
  <si>
    <t>Tell me about a time when you missed a deadline. What did you do and what were the results?</t>
  </si>
  <si>
    <t>Employee Performance Improvement Principle</t>
  </si>
  <si>
    <t>Describe a principle or methodology used to improve employee performance.</t>
  </si>
  <si>
    <t>Skill Gaps Within Organizations</t>
  </si>
  <si>
    <t>What processes did you follow to identify skill gaps within your organization, and how did you address them?</t>
  </si>
  <si>
    <t>Past Experience Policy Disagreement</t>
  </si>
  <si>
    <t>Tell me about a time in your last organization that you disagreed with a policy or procedure and why.</t>
  </si>
  <si>
    <t>Current Employer Participation in Operations</t>
  </si>
  <si>
    <t>Were you involved with the operating principles of the company in your last role? Describe your involvement.</t>
  </si>
  <si>
    <t>Implementing Product Returns Policies</t>
  </si>
  <si>
    <t>What problems did you encounter when implementing product returns policies for customers?</t>
  </si>
  <si>
    <t>Past Experience E-business Applications</t>
  </si>
  <si>
    <t>Tell me about the types of e-business applications you used in your last job.</t>
  </si>
  <si>
    <t>Compare/Select Social Applications</t>
  </si>
  <si>
    <t>How have you compared and selected appropriate social applications in your previous organization(s)?</t>
  </si>
  <si>
    <t>Demonstrate Financial Reporting Integrity</t>
  </si>
  <si>
    <t>What types of procedures do you follow to ensure the integrity of an organization's financial reporting?</t>
  </si>
  <si>
    <t>Past Experience Process Improvement Tools</t>
  </si>
  <si>
    <t>Describe the methods and tools you've used to improve processes within an organization.</t>
  </si>
  <si>
    <t>Describe Proper and Improper Business Behavior</t>
  </si>
  <si>
    <t>Give examples of what you would categorize as proper or improper business behavior.</t>
  </si>
  <si>
    <t>Using Financial Information to Support a Decision</t>
  </si>
  <si>
    <t>Tell me about a time that you provided financial information that contributed to a major financial decision.</t>
  </si>
  <si>
    <t>Tools in Business Analytics</t>
  </si>
  <si>
    <t>What tools have you used to perform business analytics?</t>
  </si>
  <si>
    <t>Learning About Products</t>
  </si>
  <si>
    <t>How did you go about learning about this product? How have you applied that knowledge?</t>
  </si>
  <si>
    <t>Measuring Project Efficiency</t>
  </si>
  <si>
    <t>How did you evaluate a project for efficiency? What measures did you use and why were those measures chosen?</t>
  </si>
  <si>
    <t>Tactical Plan Implementation</t>
  </si>
  <si>
    <t>Tell me about a tactical plan that you developed and implemented, and describe how it impacted your organization.</t>
  </si>
  <si>
    <t>Selecting Appropriate Measures</t>
  </si>
  <si>
    <t>Tell me how you selected an effectiveness measure. What did you consider as you made your selection?</t>
  </si>
  <si>
    <t>Choosing Information Storage Systems</t>
  </si>
  <si>
    <t>How did you choose the information storage system your organization currently uses? What types of features were important and how did you evaluate different systems against each other?</t>
  </si>
  <si>
    <t>SOP Optimization</t>
  </si>
  <si>
    <t>How did you optimize SOPs according to changes in organizational procedures?</t>
  </si>
  <si>
    <t>Explore New Opportunities for International Trade</t>
  </si>
  <si>
    <t>How did you explore new opportunities for international trade in your previous position(s)?</t>
  </si>
  <si>
    <t>Ensure Use of Best Practices</t>
  </si>
  <si>
    <t>How did you ensure adherence to best practices in the organization?</t>
  </si>
  <si>
    <t>Address Unrealistic Customer Expectations</t>
  </si>
  <si>
    <t>Describe a time when your customer's expectations were obviously unrealistic. How did you address this and how did your customer respond?</t>
  </si>
  <si>
    <t>Success Factors to Focus on Business Value</t>
  </si>
  <si>
    <t>What are the critical success factors to making 'business value' the focus of an organizations' project investments?</t>
  </si>
  <si>
    <t>Resolving Past Conflicts</t>
  </si>
  <si>
    <t>Tell me about a conflict you had with a colleague. How was it resolved?</t>
  </si>
  <si>
    <t>Use Market Research to Solve Problems</t>
  </si>
  <si>
    <t>How did market research help you develop a solution to a lingering product/service problem?</t>
  </si>
  <si>
    <t>Writing Style</t>
  </si>
  <si>
    <t>How would you describe your writing style? Do you prefer working on your own or collaborating with others?</t>
  </si>
  <si>
    <t>Past Experience Successful Influencing Ability</t>
  </si>
  <si>
    <t>Describe a time you successfully influenced others to accept your idea.</t>
  </si>
  <si>
    <t>Improving the Accuracy of Others' Work</t>
  </si>
  <si>
    <t>Tell me about something you did that helped others improve the accuracy of their own work.</t>
  </si>
  <si>
    <t>Most Effective Business Story</t>
  </si>
  <si>
    <t>Share the most effective business story you have ever heard and tell us what made it so effective?</t>
  </si>
  <si>
    <t>Solution Exceeds Client Expectations</t>
  </si>
  <si>
    <t>Talk about a time when your technical solution to a problem exceeded customer expectations. What did you do to provide such value?</t>
  </si>
  <si>
    <t>Practical Limits on Technology Advising</t>
  </si>
  <si>
    <t>Discuss any practical limits that technology advisors should consider regarding 'customer relationship development' and 'breadth versus depth of technical specialty'.</t>
  </si>
  <si>
    <t>Understanding Clients' Customers and Geographical Marketplaces</t>
  </si>
  <si>
    <t>How did you get a deep understanding about your clients' customers and geographical marketplaces?</t>
  </si>
  <si>
    <t>Leveraging the Network</t>
  </si>
  <si>
    <t>If your boss asked you to get in touch with the CEO of a Fortune 500 company, how would you do it?</t>
  </si>
  <si>
    <t>Advocate Mission and Vision</t>
  </si>
  <si>
    <t>How did you advocate the mission and vision of the department throughout the organization/system?</t>
  </si>
  <si>
    <t>Facing Challenging Changes</t>
  </si>
  <si>
    <t>Describe some of the most challenging changes you have faced.</t>
  </si>
  <si>
    <t>Describe Behavior to Speaker Disagreement</t>
  </si>
  <si>
    <t>How would you react to a speaker you were in disagreement with on a specific subject?</t>
  </si>
  <si>
    <t>Work Transition</t>
  </si>
  <si>
    <t>High Performer' Resignation and Retention</t>
  </si>
  <si>
    <t>Talk about losing a high performing employee to resignation. What factors prompted their decision? What organizational differences might have influenced a decision to stay?</t>
  </si>
  <si>
    <t>Major Activities in Personnel Management</t>
  </si>
  <si>
    <t>Describe the major activities involved in personnel management.</t>
  </si>
  <si>
    <t>Difficulties with External Resources</t>
  </si>
  <si>
    <t>Tell me about some difficulties faced when working with external resources. How were these handled?</t>
  </si>
  <si>
    <t>Analyze Trends in Resource Coordination</t>
  </si>
  <si>
    <t>What is your analysis of the historical and future trends of resource coordination?</t>
  </si>
  <si>
    <t>Obstacles in Collaboration Activities</t>
  </si>
  <si>
    <t>What obstacles did you encounter when you needed to collaborate with people from various cultures? How did you overcome them?</t>
  </si>
  <si>
    <t>Take Responsibility for Failures</t>
  </si>
  <si>
    <t>How did you take responsibility when facing failures? And how did you work toward a resolution?</t>
  </si>
  <si>
    <t>Help Others Know Their Contribution</t>
  </si>
  <si>
    <t>How do you help your team or organization to understand how they contribute to the accomplishment of corporate goals and success?</t>
  </si>
  <si>
    <t>Past KPI Work Experience</t>
  </si>
  <si>
    <t>What were some of the KPI activities that you were involved with?</t>
  </si>
  <si>
    <t>HTS0150</t>
  </si>
  <si>
    <t>HTS0460</t>
  </si>
  <si>
    <t>T0029</t>
  </si>
  <si>
    <t>T0100</t>
  </si>
  <si>
    <t>T0140</t>
  </si>
  <si>
    <t>T0162</t>
  </si>
  <si>
    <t>T0175</t>
  </si>
  <si>
    <t>T0190</t>
  </si>
  <si>
    <t>T0255</t>
  </si>
  <si>
    <t>T0270</t>
  </si>
  <si>
    <t>T0271</t>
  </si>
  <si>
    <t>T0272</t>
  </si>
  <si>
    <t>T0273</t>
  </si>
  <si>
    <t>T0300</t>
  </si>
  <si>
    <t>T1168</t>
  </si>
  <si>
    <t>T7000</t>
  </si>
  <si>
    <t>T7010</t>
  </si>
  <si>
    <t>T7020</t>
  </si>
  <si>
    <t>T7030</t>
  </si>
  <si>
    <t>T7040</t>
  </si>
  <si>
    <t>T7060</t>
  </si>
  <si>
    <t>TAC000</t>
  </si>
  <si>
    <t>TAC110</t>
  </si>
  <si>
    <t>TF-Hadoop</t>
  </si>
  <si>
    <t>TSA320</t>
  </si>
  <si>
    <t>TT0300-.Net</t>
  </si>
  <si>
    <t>TT0300-Abend</t>
  </si>
  <si>
    <t>TT0300-Acc</t>
  </si>
  <si>
    <t>TT0300-ActvX</t>
  </si>
  <si>
    <t>TT0300-ADF</t>
  </si>
  <si>
    <t>TT0300-Asm</t>
  </si>
  <si>
    <t>TT0300-ASP</t>
  </si>
  <si>
    <t>TT0300-ASPN</t>
  </si>
  <si>
    <t>TT0300-Auttst</t>
  </si>
  <si>
    <t>TT0300-Flash</t>
  </si>
  <si>
    <t>TT0400-Adab</t>
  </si>
  <si>
    <t>TT0500-AIX</t>
  </si>
  <si>
    <t>TT0600-AS400</t>
  </si>
  <si>
    <t>TT0700-ActvD</t>
  </si>
  <si>
    <t>TT0700-AIM</t>
  </si>
  <si>
    <t>TT0700-ATM</t>
  </si>
  <si>
    <t>TT0900-AdobeAc</t>
  </si>
  <si>
    <t>TT0900-AdobeD</t>
  </si>
  <si>
    <t>TT1100-ACF2</t>
  </si>
  <si>
    <t>TT1100-AntiVir</t>
  </si>
  <si>
    <t>TT2000-Ariba</t>
  </si>
  <si>
    <t>TTR030</t>
  </si>
  <si>
    <t>HTH0525</t>
  </si>
  <si>
    <t>HTS0000</t>
  </si>
  <si>
    <t>HTS0010</t>
  </si>
  <si>
    <t>HTS1160</t>
  </si>
  <si>
    <t>ITT-Bend</t>
  </si>
  <si>
    <t>T0023</t>
  </si>
  <si>
    <t>T0090</t>
  </si>
  <si>
    <t>T0105</t>
  </si>
  <si>
    <t>T0135</t>
  </si>
  <si>
    <t>T0315</t>
  </si>
  <si>
    <t>T0320</t>
  </si>
  <si>
    <t>T0346</t>
  </si>
  <si>
    <t>T0447</t>
  </si>
  <si>
    <t>T0475</t>
  </si>
  <si>
    <t>T0723</t>
  </si>
  <si>
    <t>T0800</t>
  </si>
  <si>
    <t>T0880</t>
  </si>
  <si>
    <t>T0890</t>
  </si>
  <si>
    <t>T0940</t>
  </si>
  <si>
    <t>T1110</t>
  </si>
  <si>
    <t>T1200</t>
  </si>
  <si>
    <t>T1210</t>
  </si>
  <si>
    <t>T3530</t>
  </si>
  <si>
    <t>T3700</t>
  </si>
  <si>
    <t>T3730</t>
  </si>
  <si>
    <t>T3750</t>
  </si>
  <si>
    <t>T3850</t>
  </si>
  <si>
    <t>T4000</t>
  </si>
  <si>
    <t>T6000</t>
  </si>
  <si>
    <t>T6100</t>
  </si>
  <si>
    <t>T7050</t>
  </si>
  <si>
    <t>TCO250</t>
  </si>
  <si>
    <t>TCR010</t>
  </si>
  <si>
    <t>TCR050</t>
  </si>
  <si>
    <t>TCR090</t>
  </si>
  <si>
    <t>TCR460</t>
  </si>
  <si>
    <t>TCS900</t>
  </si>
  <si>
    <t>TCSS0100</t>
  </si>
  <si>
    <t>TCSS0110</t>
  </si>
  <si>
    <t>TCSS0120</t>
  </si>
  <si>
    <t>TCSS0130</t>
  </si>
  <si>
    <t>TCSS0150</t>
  </si>
  <si>
    <t>TCSS0170</t>
  </si>
  <si>
    <t>TFN310</t>
  </si>
  <si>
    <t>TFN320</t>
  </si>
  <si>
    <t>THR300</t>
  </si>
  <si>
    <t>TMK210</t>
  </si>
  <si>
    <t>TMK220</t>
  </si>
  <si>
    <t>TPU120</t>
  </si>
  <si>
    <t>TPU150</t>
  </si>
  <si>
    <t>TRE0050</t>
  </si>
  <si>
    <t>TRE0400</t>
  </si>
  <si>
    <t>TT0300-Baan</t>
  </si>
  <si>
    <t>TT0300-Bas</t>
  </si>
  <si>
    <t>TT0300-Brio</t>
  </si>
  <si>
    <t>TT0300-C</t>
  </si>
  <si>
    <t>TT0300-C#</t>
  </si>
  <si>
    <t>TT0300-C++</t>
  </si>
  <si>
    <t>TT0300-CAIX</t>
  </si>
  <si>
    <t>TT0300-CB390</t>
  </si>
  <si>
    <t>TT0300-CB400</t>
  </si>
  <si>
    <t>TT0300-CGIS</t>
  </si>
  <si>
    <t>TT0300-COBOL</t>
  </si>
  <si>
    <t>TT0300-COGNOS</t>
  </si>
  <si>
    <t>TT0300-CognosBI</t>
  </si>
  <si>
    <t>TT0300-CognosFM</t>
  </si>
  <si>
    <t>TT0300-CognosRS</t>
  </si>
  <si>
    <t>TT0300-ColdF</t>
  </si>
  <si>
    <t>TT0300-Cor</t>
  </si>
  <si>
    <t>TT0300-CORBA</t>
  </si>
  <si>
    <t>TT0300-Crystl</t>
  </si>
  <si>
    <t>TT0300-Easyt</t>
  </si>
  <si>
    <t>TT0300-WebLogic</t>
  </si>
  <si>
    <t>TT0400-BMCIC</t>
  </si>
  <si>
    <t>TT0400-BMCRec</t>
  </si>
  <si>
    <t>TT0400-CADB2</t>
  </si>
  <si>
    <t>TT0400-IDMS</t>
  </si>
  <si>
    <t>TT0500-CICS</t>
  </si>
  <si>
    <t>TT0700-Cisco</t>
  </si>
  <si>
    <t>TT0800-Blade</t>
  </si>
  <si>
    <t>TT0800-CSM</t>
  </si>
  <si>
    <t>TT0900-Centra</t>
  </si>
  <si>
    <t>TT0900-Corticon</t>
  </si>
  <si>
    <t>TTR090</t>
  </si>
  <si>
    <t>HTS0320</t>
  </si>
  <si>
    <t>HTS0485</t>
  </si>
  <si>
    <t>HTS1150</t>
  </si>
  <si>
    <t>T0017</t>
  </si>
  <si>
    <t>T0018</t>
  </si>
  <si>
    <t>T0026</t>
  </si>
  <si>
    <t>T0030</t>
  </si>
  <si>
    <t>T0280</t>
  </si>
  <si>
    <t>T0330</t>
  </si>
  <si>
    <t>T0350</t>
  </si>
  <si>
    <t>T0390</t>
  </si>
  <si>
    <t>T0405</t>
  </si>
  <si>
    <t>T0410</t>
  </si>
  <si>
    <t>T0420</t>
  </si>
  <si>
    <t>T0430</t>
  </si>
  <si>
    <t>T0440</t>
  </si>
  <si>
    <t>T0442</t>
  </si>
  <si>
    <t>T0445</t>
  </si>
  <si>
    <t>T0490</t>
  </si>
  <si>
    <t>T0495</t>
  </si>
  <si>
    <t>T0710</t>
  </si>
  <si>
    <t>T0785</t>
  </si>
  <si>
    <t>T0805</t>
  </si>
  <si>
    <t>T0830</t>
  </si>
  <si>
    <t>T0860</t>
  </si>
  <si>
    <t>T0953</t>
  </si>
  <si>
    <t>T0955</t>
  </si>
  <si>
    <t>T0957</t>
  </si>
  <si>
    <t>T0990</t>
  </si>
  <si>
    <t>T1164</t>
  </si>
  <si>
    <t>T1180</t>
  </si>
  <si>
    <t>T1190</t>
  </si>
  <si>
    <t>T1220</t>
  </si>
  <si>
    <t>T1270</t>
  </si>
  <si>
    <t>T2000</t>
  </si>
  <si>
    <t>T2020</t>
  </si>
  <si>
    <t>T2070</t>
  </si>
  <si>
    <t>T7080</t>
  </si>
  <si>
    <t>TAC170</t>
  </si>
  <si>
    <t>TAD450</t>
  </si>
  <si>
    <t>TAD650</t>
  </si>
  <si>
    <t>TCR000</t>
  </si>
  <si>
    <t>TCR330</t>
  </si>
  <si>
    <t>TCR470</t>
  </si>
  <si>
    <t>TCS000</t>
  </si>
  <si>
    <t>TCS010</t>
  </si>
  <si>
    <t>TCS020</t>
  </si>
  <si>
    <t>TCS030</t>
  </si>
  <si>
    <t>TCS040</t>
  </si>
  <si>
    <t>TCS060</t>
  </si>
  <si>
    <t>TCS800</t>
  </si>
  <si>
    <t>TCSS0180</t>
  </si>
  <si>
    <t>TCSZ-</t>
  </si>
  <si>
    <t>THR100</t>
  </si>
  <si>
    <t>TMFG0460</t>
  </si>
  <si>
    <t>TSA440</t>
  </si>
  <si>
    <t>TT0300-DB2Dv</t>
  </si>
  <si>
    <t>TT0300-DHTML</t>
  </si>
  <si>
    <t>TT0300-Dirctr</t>
  </si>
  <si>
    <t>TT0300-Dlphi</t>
  </si>
  <si>
    <t>TT0300-DrmW</t>
  </si>
  <si>
    <t>TT0300-EJB</t>
  </si>
  <si>
    <t>TT0300-Endvr</t>
  </si>
  <si>
    <t>TT0300-Essbase</t>
  </si>
  <si>
    <t>TT0300-Exch</t>
  </si>
  <si>
    <t>TT0400-DatJn</t>
  </si>
  <si>
    <t>TT0400-DB2</t>
  </si>
  <si>
    <t>TT0400-DB2Ad</t>
  </si>
  <si>
    <t>TT0400-DB2C</t>
  </si>
  <si>
    <t>TT0400-ERwin</t>
  </si>
  <si>
    <t>TT0400-ETI</t>
  </si>
  <si>
    <t>TT0500-DOS</t>
  </si>
  <si>
    <t>TT0700-DecN</t>
  </si>
  <si>
    <t>TT0700-Ether</t>
  </si>
  <si>
    <t>TT0800-DFHSM</t>
  </si>
  <si>
    <t>TT0900-DocHlp</t>
  </si>
  <si>
    <t>TT0900-Excel</t>
  </si>
  <si>
    <t>TT2000-Eclipse</t>
  </si>
  <si>
    <t>TTR050</t>
  </si>
  <si>
    <t>HTH0230</t>
  </si>
  <si>
    <t>HTH0500</t>
  </si>
  <si>
    <t>T0170</t>
  </si>
  <si>
    <t>T0340</t>
  </si>
  <si>
    <t>T0380</t>
  </si>
  <si>
    <t>T0400</t>
  </si>
  <si>
    <t>T0435</t>
  </si>
  <si>
    <t>T0540</t>
  </si>
  <si>
    <t>T0600</t>
  </si>
  <si>
    <t>T0640</t>
  </si>
  <si>
    <t>T0660</t>
  </si>
  <si>
    <t>T0725</t>
  </si>
  <si>
    <t>T0775</t>
  </si>
  <si>
    <t>T0950</t>
  </si>
  <si>
    <t>T1100</t>
  </si>
  <si>
    <t>T1105</t>
  </si>
  <si>
    <t>T1120</t>
  </si>
  <si>
    <t>T1130</t>
  </si>
  <si>
    <t>T1140</t>
  </si>
  <si>
    <t>T1150</t>
  </si>
  <si>
    <t>T1162</t>
  </si>
  <si>
    <t>T1170</t>
  </si>
  <si>
    <t>T1175</t>
  </si>
  <si>
    <t>T1230</t>
  </si>
  <si>
    <t>T1255</t>
  </si>
  <si>
    <t>T1300</t>
  </si>
  <si>
    <t>T2030</t>
  </si>
  <si>
    <t>TAC140</t>
  </si>
  <si>
    <t>TBF0340</t>
  </si>
  <si>
    <t>TBF0350</t>
  </si>
  <si>
    <t>TBF3160</t>
  </si>
  <si>
    <t>TC0850</t>
  </si>
  <si>
    <t>TF-ISPL</t>
  </si>
  <si>
    <t>TFN100</t>
  </si>
  <si>
    <t>TFN110</t>
  </si>
  <si>
    <t>TFN120</t>
  </si>
  <si>
    <t>TFN150</t>
  </si>
  <si>
    <t>TFN350</t>
  </si>
  <si>
    <t>THR000</t>
  </si>
  <si>
    <t>THR600</t>
  </si>
  <si>
    <t>THR800</t>
  </si>
  <si>
    <t>THR900</t>
  </si>
  <si>
    <t>TMK330</t>
  </si>
  <si>
    <t>TRE0120</t>
  </si>
  <si>
    <t>TRE0770</t>
  </si>
  <si>
    <t>TSA410</t>
  </si>
  <si>
    <t>TT0300-APA</t>
  </si>
  <si>
    <t>TT0300-Debug</t>
  </si>
  <si>
    <t>TT0300-Fault</t>
  </si>
  <si>
    <t>TT0300-FilAd</t>
  </si>
  <si>
    <t>TT0300-For</t>
  </si>
  <si>
    <t>TT0300-FrtPg</t>
  </si>
  <si>
    <t>TT0300-Guidew</t>
  </si>
  <si>
    <t>TT0300-Hogan</t>
  </si>
  <si>
    <t>TT0300-HTML</t>
  </si>
  <si>
    <t>TT0300-Illu</t>
  </si>
  <si>
    <t>TT0300-Imptu</t>
  </si>
  <si>
    <t>TT0300-Install</t>
  </si>
  <si>
    <t>TT0300-JCL</t>
  </si>
  <si>
    <t>TT0400-Focus</t>
  </si>
  <si>
    <t>TT0400-ImgPlus</t>
  </si>
  <si>
    <t>TT0400-IMS</t>
  </si>
  <si>
    <t>TT0400-Infmx</t>
  </si>
  <si>
    <t>TT0400-Inform</t>
  </si>
  <si>
    <t>TT0400-Ing</t>
  </si>
  <si>
    <t>TT0500-FDR</t>
  </si>
  <si>
    <t>TT0500-Forsg</t>
  </si>
  <si>
    <t>TT0500-HPUX</t>
  </si>
  <si>
    <t>TT0500-HYPVI</t>
  </si>
  <si>
    <t>TT0500-IE</t>
  </si>
  <si>
    <t>TT0500-IIS</t>
  </si>
  <si>
    <t>TT0500-IMSTM</t>
  </si>
  <si>
    <t>TT0500-RMF</t>
  </si>
  <si>
    <t>TT0600-PowerSys</t>
  </si>
  <si>
    <t>TT0700-F5</t>
  </si>
  <si>
    <t>TT0800-GPFS</t>
  </si>
  <si>
    <t>TT0900-Filenet</t>
  </si>
  <si>
    <t>TT0900-FileNet Im</t>
  </si>
  <si>
    <t>TT0900-FileNet P8</t>
  </si>
  <si>
    <t>TT2000-Hyperion</t>
  </si>
  <si>
    <t>TT2000-Informatica</t>
  </si>
  <si>
    <t>TT2000-InfoSph</t>
  </si>
  <si>
    <t>HTS0120</t>
  </si>
  <si>
    <t>HTS0130</t>
  </si>
  <si>
    <t>HTS0140</t>
  </si>
  <si>
    <t>HTS1110</t>
  </si>
  <si>
    <t>T0000</t>
  </si>
  <si>
    <t>T0010</t>
  </si>
  <si>
    <t>T0020</t>
  </si>
  <si>
    <t>T0070</t>
  </si>
  <si>
    <t>T0080</t>
  </si>
  <si>
    <t>T0133</t>
  </si>
  <si>
    <t>T0230</t>
  </si>
  <si>
    <t>T0305</t>
  </si>
  <si>
    <t>T0370</t>
  </si>
  <si>
    <t>T0510</t>
  </si>
  <si>
    <t>T0610</t>
  </si>
  <si>
    <t>T0730</t>
  </si>
  <si>
    <t>T0755</t>
  </si>
  <si>
    <t>T0900</t>
  </si>
  <si>
    <t>T0905</t>
  </si>
  <si>
    <t>T0910</t>
  </si>
  <si>
    <t>T0915</t>
  </si>
  <si>
    <t>T0920</t>
  </si>
  <si>
    <t>T1000</t>
  </si>
  <si>
    <t>T1010</t>
  </si>
  <si>
    <t>T1020</t>
  </si>
  <si>
    <t>T1030</t>
  </si>
  <si>
    <t>T3100</t>
  </si>
  <si>
    <t>T3110</t>
  </si>
  <si>
    <t>T3150</t>
  </si>
  <si>
    <t>T3210</t>
  </si>
  <si>
    <t>T3220</t>
  </si>
  <si>
    <t>T3240</t>
  </si>
  <si>
    <t>T3280</t>
  </si>
  <si>
    <t>T3340</t>
  </si>
  <si>
    <t>T3540</t>
  </si>
  <si>
    <t>TAD100</t>
  </si>
  <si>
    <t>TADZ-</t>
  </si>
  <si>
    <t>TCSU-</t>
  </si>
  <si>
    <t>TF-ITIL</t>
  </si>
  <si>
    <t>TF-ITIL0100</t>
  </si>
  <si>
    <t>TF-ITIL0200</t>
  </si>
  <si>
    <t>TSA300</t>
  </si>
  <si>
    <t>TSA400</t>
  </si>
  <si>
    <t>TSA500</t>
  </si>
  <si>
    <t>TT0300-J2EE</t>
  </si>
  <si>
    <t>TT0300-J2ME</t>
  </si>
  <si>
    <t>TT0300-Java</t>
  </si>
  <si>
    <t>TT0300-JavB</t>
  </si>
  <si>
    <t>TT0300-JavS</t>
  </si>
  <si>
    <t>TT0300-JDEdw</t>
  </si>
  <si>
    <t>TT0300-JPrb</t>
  </si>
  <si>
    <t>TT0300-Jscr</t>
  </si>
  <si>
    <t>TT0300-JSP</t>
  </si>
  <si>
    <t>TT0300-JSRV</t>
  </si>
  <si>
    <t>TT0300-LdRun</t>
  </si>
  <si>
    <t>TT0300-NotDv</t>
  </si>
  <si>
    <t>TT0400-DomAd</t>
  </si>
  <si>
    <t>TT0400-JDBC</t>
  </si>
  <si>
    <t>TT0500-JES3</t>
  </si>
  <si>
    <t>TT0500-Laplink</t>
  </si>
  <si>
    <t>TT0500-Linux</t>
  </si>
  <si>
    <t>TT0700-Jini</t>
  </si>
  <si>
    <t>TT0700-Juniper</t>
  </si>
  <si>
    <t>TT0900-LexNex</t>
  </si>
  <si>
    <t>TT0900-LIMWC</t>
  </si>
  <si>
    <t>TT2000-LOTUS</t>
  </si>
  <si>
    <t>HTH1300</t>
  </si>
  <si>
    <t>HTS1100</t>
  </si>
  <si>
    <t>HTS1130</t>
  </si>
  <si>
    <t>HTS1140</t>
  </si>
  <si>
    <t>T0024</t>
  </si>
  <si>
    <t>T0130</t>
  </si>
  <si>
    <t>T0145</t>
  </si>
  <si>
    <t>T0155</t>
  </si>
  <si>
    <t>T0310</t>
  </si>
  <si>
    <t>T0360</t>
  </si>
  <si>
    <t>T0425</t>
  </si>
  <si>
    <t>T0460</t>
  </si>
  <si>
    <t>T0515</t>
  </si>
  <si>
    <t>T0520</t>
  </si>
  <si>
    <t>T0530</t>
  </si>
  <si>
    <t>T0550</t>
  </si>
  <si>
    <t>T0620</t>
  </si>
  <si>
    <t>T0630</t>
  </si>
  <si>
    <t>T0705</t>
  </si>
  <si>
    <t>T0745</t>
  </si>
  <si>
    <t>T0750</t>
  </si>
  <si>
    <t>T0760</t>
  </si>
  <si>
    <t>T0770</t>
  </si>
  <si>
    <t>T0797</t>
  </si>
  <si>
    <t>T0845</t>
  </si>
  <si>
    <t>T1160</t>
  </si>
  <si>
    <t>T1166</t>
  </si>
  <si>
    <t>T1250</t>
  </si>
  <si>
    <t>T1550</t>
  </si>
  <si>
    <t>T3550</t>
  </si>
  <si>
    <t>T3740</t>
  </si>
  <si>
    <t>T3870</t>
  </si>
  <si>
    <t>T3880</t>
  </si>
  <si>
    <t>T5000</t>
  </si>
  <si>
    <t>T5030</t>
  </si>
  <si>
    <t>TAD300</t>
  </si>
  <si>
    <t>TCO100</t>
  </si>
  <si>
    <t>TCO160</t>
  </si>
  <si>
    <t>TCO930</t>
  </si>
  <si>
    <t>TCS080</t>
  </si>
  <si>
    <t>THR630</t>
  </si>
  <si>
    <t>TMK000</t>
  </si>
  <si>
    <t>TMK200</t>
  </si>
  <si>
    <t>TMK230</t>
  </si>
  <si>
    <t>TMK240</t>
  </si>
  <si>
    <t>TMK300</t>
  </si>
  <si>
    <t>TMK900</t>
  </si>
  <si>
    <t>TMP4000</t>
  </si>
  <si>
    <t>TMP4010</t>
  </si>
  <si>
    <t>TT0300-MTst</t>
  </si>
  <si>
    <t>TT0300-OrDev</t>
  </si>
  <si>
    <t>TT0300-OrLt</t>
  </si>
  <si>
    <t>TT0300-PB</t>
  </si>
  <si>
    <t>TT0300-Perl</t>
  </si>
  <si>
    <t>TT0300-Photo</t>
  </si>
  <si>
    <t>TT0300-PHP</t>
  </si>
  <si>
    <t>TT0300-PL/I</t>
  </si>
  <si>
    <t>TT0300-PSft</t>
  </si>
  <si>
    <t>TT0400-ODBC</t>
  </si>
  <si>
    <t>TT0400-Orcl</t>
  </si>
  <si>
    <t>TT0400-OrclA</t>
  </si>
  <si>
    <t>TT0400-PLSQL</t>
  </si>
  <si>
    <t>TT0500-BizTalk</t>
  </si>
  <si>
    <t>TT0500-Firefox</t>
  </si>
  <si>
    <t>TT0500-MSMQ</t>
  </si>
  <si>
    <t>TT0500-Ntscp</t>
  </si>
  <si>
    <t>TT0500-OrcAS</t>
  </si>
  <si>
    <t>TT0500-OS2W</t>
  </si>
  <si>
    <t>TT0500-OS390</t>
  </si>
  <si>
    <t>TT0500-Palm</t>
  </si>
  <si>
    <t>TT0500-Pega</t>
  </si>
  <si>
    <t>TT0500-WinSrv</t>
  </si>
  <si>
    <t>TT0700-ITGuru</t>
  </si>
  <si>
    <t>TT0700-NDS</t>
  </si>
  <si>
    <t>TT0700-Nex1000</t>
  </si>
  <si>
    <t>TT0700-Nex5000</t>
  </si>
  <si>
    <t>TT0700-Novl</t>
  </si>
  <si>
    <t>TT0700-OSPF</t>
  </si>
  <si>
    <t>TT0800-Omega</t>
  </si>
  <si>
    <t>TT0900-Off</t>
  </si>
  <si>
    <t>TT0900-Out</t>
  </si>
  <si>
    <t>TT0900-pcAnywr</t>
  </si>
  <si>
    <t>TT0900-PPt</t>
  </si>
  <si>
    <t>HTH0076</t>
  </si>
  <si>
    <t>HTH0200</t>
  </si>
  <si>
    <t>HTH0240</t>
  </si>
  <si>
    <t>HTH0575</t>
  </si>
  <si>
    <t>HTH0630</t>
  </si>
  <si>
    <t>HTH0800</t>
  </si>
  <si>
    <t>HTH0810</t>
  </si>
  <si>
    <t>HTH0850</t>
  </si>
  <si>
    <t>HTH1900</t>
  </si>
  <si>
    <t>HTH2100</t>
  </si>
  <si>
    <t>HTS0110</t>
  </si>
  <si>
    <t>HTS0610</t>
  </si>
  <si>
    <t>HTS1120</t>
  </si>
  <si>
    <t>T0025</t>
  </si>
  <si>
    <t>T0111</t>
  </si>
  <si>
    <t>T0150</t>
  </si>
  <si>
    <t>T0240</t>
  </si>
  <si>
    <t>T0250</t>
  </si>
  <si>
    <t>T0260</t>
  </si>
  <si>
    <t>T0325</t>
  </si>
  <si>
    <t>T0335</t>
  </si>
  <si>
    <t>T0446</t>
  </si>
  <si>
    <t>T0448</t>
  </si>
  <si>
    <t>T0450</t>
  </si>
  <si>
    <t>T0465</t>
  </si>
  <si>
    <t>T0525</t>
  </si>
  <si>
    <t>T0625</t>
  </si>
  <si>
    <t>T0790</t>
  </si>
  <si>
    <t>T0810</t>
  </si>
  <si>
    <t>T0825</t>
  </si>
  <si>
    <t>T0935</t>
  </si>
  <si>
    <t>T1280</t>
  </si>
  <si>
    <t>T1500</t>
  </si>
  <si>
    <t>T3600</t>
  </si>
  <si>
    <t>T3800</t>
  </si>
  <si>
    <t>T3820</t>
  </si>
  <si>
    <t>T3830</t>
  </si>
  <si>
    <t>T3845</t>
  </si>
  <si>
    <t>T3860</t>
  </si>
  <si>
    <t>T4010</t>
  </si>
  <si>
    <t>T7090</t>
  </si>
  <si>
    <t>TAD610</t>
  </si>
  <si>
    <t>TCS050</t>
  </si>
  <si>
    <t>TCS090</t>
  </si>
  <si>
    <t>THRS0090</t>
  </si>
  <si>
    <t>TRD700</t>
  </si>
  <si>
    <t>TRE0570</t>
  </si>
  <si>
    <t>TSA000</t>
  </si>
  <si>
    <t>TSA100</t>
  </si>
  <si>
    <t>TSA110</t>
  </si>
  <si>
    <t>TSA130</t>
  </si>
  <si>
    <t>TSA140</t>
  </si>
  <si>
    <t>TSA150</t>
  </si>
  <si>
    <t>TSA510</t>
  </si>
  <si>
    <t>TT0300-RA</t>
  </si>
  <si>
    <t>TT0300-RAPA</t>
  </si>
  <si>
    <t>TT0300-RARH</t>
  </si>
  <si>
    <t>TT0300-REXX</t>
  </si>
  <si>
    <t>TT0300-Rose</t>
  </si>
  <si>
    <t>TT0300-RTT</t>
  </si>
  <si>
    <t>TT0300-SAP</t>
  </si>
  <si>
    <t>TT0300-SAPCRM</t>
  </si>
  <si>
    <t>TT0300-SAPERP</t>
  </si>
  <si>
    <t>TT0300-SAPPLM</t>
  </si>
  <si>
    <t>TT0300-Sebl</t>
  </si>
  <si>
    <t>TT0300-Smtk</t>
  </si>
  <si>
    <t>TT0400-QMF</t>
  </si>
  <si>
    <t>TT0400-SAS</t>
  </si>
  <si>
    <t>TT0500-PVCS</t>
  </si>
  <si>
    <t>TT0500-SHRP</t>
  </si>
  <si>
    <t>TT0700-SIP</t>
  </si>
  <si>
    <t>TT0700-SMTP</t>
  </si>
  <si>
    <t>TT0700-SNA</t>
  </si>
  <si>
    <t>TT0700-Snifr</t>
  </si>
  <si>
    <t>TT1000-MsP</t>
  </si>
  <si>
    <t>TT1000-PW</t>
  </si>
  <si>
    <t>TT1100-SiteMdr</t>
  </si>
  <si>
    <t>TT2000-BusObj</t>
  </si>
  <si>
    <t>HTH0820</t>
  </si>
  <si>
    <t>HTH1100</t>
  </si>
  <si>
    <t>HTS0050</t>
  </si>
  <si>
    <t>HTS0100</t>
  </si>
  <si>
    <t>HTS0200</t>
  </si>
  <si>
    <t>HTS0220</t>
  </si>
  <si>
    <t>HTS0230</t>
  </si>
  <si>
    <t>HTS0300</t>
  </si>
  <si>
    <t>HTS0400</t>
  </si>
  <si>
    <t>HTS0410</t>
  </si>
  <si>
    <t>HTS0420</t>
  </si>
  <si>
    <t>HTS0430</t>
  </si>
  <si>
    <t>HTS0470</t>
  </si>
  <si>
    <t>HTS0480</t>
  </si>
  <si>
    <t>HTS0500</t>
  </si>
  <si>
    <t>HTS0510</t>
  </si>
  <si>
    <t>HTS0515</t>
  </si>
  <si>
    <t>HTS0525</t>
  </si>
  <si>
    <t>HTS0575</t>
  </si>
  <si>
    <t>HTS0710</t>
  </si>
  <si>
    <t>HTS0730</t>
  </si>
  <si>
    <t>HTS0800</t>
  </si>
  <si>
    <t>HTS0810</t>
  </si>
  <si>
    <t>HTS0820</t>
  </si>
  <si>
    <t>HTS0850</t>
  </si>
  <si>
    <t>HTS0890</t>
  </si>
  <si>
    <t>HTS1190</t>
  </si>
  <si>
    <t>T0019</t>
  </si>
  <si>
    <t>T0021</t>
  </si>
  <si>
    <t>T0050</t>
  </si>
  <si>
    <t>T0164</t>
  </si>
  <si>
    <t>T0205</t>
  </si>
  <si>
    <t>T0345</t>
  </si>
  <si>
    <t>T0385</t>
  </si>
  <si>
    <t>T0500</t>
  </si>
  <si>
    <t>T0560</t>
  </si>
  <si>
    <t>T0570</t>
  </si>
  <si>
    <t>T0580</t>
  </si>
  <si>
    <t>T0590</t>
  </si>
  <si>
    <t>T0650</t>
  </si>
  <si>
    <t>T0700</t>
  </si>
  <si>
    <t>T0795</t>
  </si>
  <si>
    <t>T0815</t>
  </si>
  <si>
    <t>T0820</t>
  </si>
  <si>
    <t>T0840</t>
  </si>
  <si>
    <t>T0925</t>
  </si>
  <si>
    <t>T0945</t>
  </si>
  <si>
    <t>T0975</t>
  </si>
  <si>
    <t>T0980</t>
  </si>
  <si>
    <t>T1400</t>
  </si>
  <si>
    <t>T2010</t>
  </si>
  <si>
    <t>T2040</t>
  </si>
  <si>
    <t>T2050</t>
  </si>
  <si>
    <t>TCR320</t>
  </si>
  <si>
    <t>TFN140</t>
  </si>
  <si>
    <t>TF-TOGAF</t>
  </si>
  <si>
    <t>THR400</t>
  </si>
  <si>
    <t>THR610</t>
  </si>
  <si>
    <t>TMP2020</t>
  </si>
  <si>
    <t>TPU110</t>
  </si>
  <si>
    <t>TT0300-Struts</t>
  </si>
  <si>
    <t>TT0400-Sbas</t>
  </si>
  <si>
    <t>TT0400-SQL</t>
  </si>
  <si>
    <t>TT0400-SQLSv</t>
  </si>
  <si>
    <t>TT0400-Syb</t>
  </si>
  <si>
    <t>TT0500-Slris</t>
  </si>
  <si>
    <t>TT0500-TPNS</t>
  </si>
  <si>
    <t>TT0600-System-z</t>
  </si>
  <si>
    <t>TT0700-NetView</t>
  </si>
  <si>
    <t>TT0700-TCPIP</t>
  </si>
  <si>
    <t>TT0700-TknRn</t>
  </si>
  <si>
    <t>TT0800-Tiv</t>
  </si>
  <si>
    <t>TT0800-TivAM</t>
  </si>
  <si>
    <t>TT0800-Tivli</t>
  </si>
  <si>
    <t>TT0800-TivMax</t>
  </si>
  <si>
    <t>TT0800-TivWS</t>
  </si>
  <si>
    <t>TT2200-SPSS</t>
  </si>
  <si>
    <t>TTR020</t>
  </si>
  <si>
    <t>BT800-AntVr</t>
  </si>
  <si>
    <t>HTS0450</t>
  </si>
  <si>
    <t>T0015</t>
  </si>
  <si>
    <t>T0022</t>
  </si>
  <si>
    <t>T0120</t>
  </si>
  <si>
    <t>T0141</t>
  </si>
  <si>
    <t>T0355</t>
  </si>
  <si>
    <t>T0395</t>
  </si>
  <si>
    <t>T0535</t>
  </si>
  <si>
    <t>T0720</t>
  </si>
  <si>
    <t>T0735</t>
  </si>
  <si>
    <t>T0740</t>
  </si>
  <si>
    <t>T0780</t>
  </si>
  <si>
    <t>T0787</t>
  </si>
  <si>
    <t>T0956</t>
  </si>
  <si>
    <t>T0960</t>
  </si>
  <si>
    <t>T0965</t>
  </si>
  <si>
    <t>T0970</t>
  </si>
  <si>
    <t>T1260</t>
  </si>
  <si>
    <t>T1420</t>
  </si>
  <si>
    <t>T1510</t>
  </si>
  <si>
    <t>T2060</t>
  </si>
  <si>
    <t>T3760</t>
  </si>
  <si>
    <t>T3810</t>
  </si>
  <si>
    <t>T3815</t>
  </si>
  <si>
    <t>T3840</t>
  </si>
  <si>
    <t>TCO940</t>
  </si>
  <si>
    <t>TCR310</t>
  </si>
  <si>
    <t>THR650</t>
  </si>
  <si>
    <t>TRD100</t>
  </si>
  <si>
    <t>TRE0430</t>
  </si>
  <si>
    <t>TSA310</t>
  </si>
  <si>
    <t>TT0300-Uf</t>
  </si>
  <si>
    <t>TT0300-VAG</t>
  </si>
  <si>
    <t>TT0300-VAJ</t>
  </si>
  <si>
    <t>TT0300-VBNet</t>
  </si>
  <si>
    <t>TT0300-VBS</t>
  </si>
  <si>
    <t>TT0300-VC++</t>
  </si>
  <si>
    <t>TT0300-VFox</t>
  </si>
  <si>
    <t>TT0300-Vindv</t>
  </si>
  <si>
    <t>TT0300-VisB</t>
  </si>
  <si>
    <t>TT0300-Visio</t>
  </si>
  <si>
    <t>TT0300-VJ++</t>
  </si>
  <si>
    <t>TT0300-WSAD</t>
  </si>
  <si>
    <t>TT0300-WStdo</t>
  </si>
  <si>
    <t>TT0300-XHTML</t>
  </si>
  <si>
    <t>TT0300-XML</t>
  </si>
  <si>
    <t>TT0300-XMLSchema</t>
  </si>
  <si>
    <t>TT0300-XMLTrans</t>
  </si>
  <si>
    <t>TT0300-Xped</t>
  </si>
  <si>
    <t>TT0500-MQSer</t>
  </si>
  <si>
    <t>TT0500-TSO</t>
  </si>
  <si>
    <t>TT0500-UNIX</t>
  </si>
  <si>
    <t>TT0500-WAS</t>
  </si>
  <si>
    <t>TT0500-Win2K</t>
  </si>
  <si>
    <t>TT0500-Win7</t>
  </si>
  <si>
    <t>TT0500-WinNT</t>
  </si>
  <si>
    <t>TT0500-WinXP</t>
  </si>
  <si>
    <t>TT0500-WSP</t>
  </si>
  <si>
    <t>TT0500-zOS</t>
  </si>
  <si>
    <t>TT0700-VOIP</t>
  </si>
  <si>
    <t>TT0700-WAP</t>
  </si>
  <si>
    <t>TT0700-X25</t>
  </si>
  <si>
    <t>TT0900-Word</t>
  </si>
  <si>
    <t>TT2000-WebSphere</t>
  </si>
  <si>
    <t>TTR000</t>
  </si>
  <si>
    <t>TTR040</t>
  </si>
  <si>
    <t>TTR060</t>
  </si>
  <si>
    <t>TTR100</t>
  </si>
  <si>
    <t>TTR150</t>
  </si>
  <si>
    <t>TTR300</t>
  </si>
  <si>
    <t>TTR400</t>
  </si>
  <si>
    <t>TTR820</t>
  </si>
  <si>
    <t>TTR900</t>
  </si>
  <si>
    <t>TTR920</t>
  </si>
  <si>
    <t>Application Development Consulting</t>
  </si>
  <si>
    <t>Application Programming Interfaces (API's)</t>
  </si>
  <si>
    <t>Architecture Modeling</t>
  </si>
  <si>
    <t>Application Delivery Process</t>
  </si>
  <si>
    <t>Application Design, Architecture</t>
  </si>
  <si>
    <t>Application Testing</t>
  </si>
  <si>
    <t>Application Localization and Internationalization</t>
  </si>
  <si>
    <t>Application Maintenance</t>
  </si>
  <si>
    <t>Agile Development</t>
  </si>
  <si>
    <t>Application Development (Mainframe)</t>
  </si>
  <si>
    <t>Application Development (Web)</t>
  </si>
  <si>
    <t>Application Development (Client/Server)</t>
  </si>
  <si>
    <t>Application Development (Object-Oriented)</t>
  </si>
  <si>
    <t>Application Development Tools</t>
  </si>
  <si>
    <t>Application Security</t>
  </si>
  <si>
    <t>Agile Methodologies</t>
  </si>
  <si>
    <t>Agile Manifesto</t>
  </si>
  <si>
    <t>Adaptive Software Development</t>
  </si>
  <si>
    <t>Agile Modeling</t>
  </si>
  <si>
    <t>Agile Project Management</t>
  </si>
  <si>
    <t>Agile Unified Process</t>
  </si>
  <si>
    <t>Audit and Compliance Function</t>
  </si>
  <si>
    <t>Auditing</t>
  </si>
  <si>
    <t>Apache Hadoop</t>
  </si>
  <si>
    <t>Addressing Customer Needs</t>
  </si>
  <si>
    <t>.NET</t>
  </si>
  <si>
    <t>Abend-Aid</t>
  </si>
  <si>
    <t>Access</t>
  </si>
  <si>
    <t>ActiveX</t>
  </si>
  <si>
    <t>ADF (Application Development Framework)</t>
  </si>
  <si>
    <t>Assembler</t>
  </si>
  <si>
    <t>ASP</t>
  </si>
  <si>
    <t>ASP.Net</t>
  </si>
  <si>
    <t>Autotester</t>
  </si>
  <si>
    <t>Adobe Flash</t>
  </si>
  <si>
    <t>ADABAS</t>
  </si>
  <si>
    <t>AIX</t>
  </si>
  <si>
    <t>AS/400</t>
  </si>
  <si>
    <t>Active Directory</t>
  </si>
  <si>
    <t>AIM</t>
  </si>
  <si>
    <t>ATM</t>
  </si>
  <si>
    <t>Adobe Acrobat Professional</t>
  </si>
  <si>
    <t>Adobe Designer</t>
  </si>
  <si>
    <t>ACF2</t>
  </si>
  <si>
    <t>Anti-Virus Software</t>
  </si>
  <si>
    <t>Ariba</t>
  </si>
  <si>
    <t>Adult Learning: Theory and Practice</t>
  </si>
  <si>
    <t>Change Request Management</t>
  </si>
  <si>
    <t>Computer Systems Industry</t>
  </si>
  <si>
    <t>Computer Software Industry</t>
  </si>
  <si>
    <t>Business Data Analysis</t>
  </si>
  <si>
    <t>Bend-Aid</t>
  </si>
  <si>
    <t>Business Architecture</t>
  </si>
  <si>
    <t>Capability Maturity Model (CMMI)</t>
  </si>
  <si>
    <t>Business Assessment</t>
  </si>
  <si>
    <t>Business Process Modeling</t>
  </si>
  <si>
    <t>Client/Server Tools</t>
  </si>
  <si>
    <t>CASE Tools</t>
  </si>
  <si>
    <t>CRM Technologies</t>
  </si>
  <si>
    <t>Content Management</t>
  </si>
  <si>
    <t>Big Data Management and Analytics</t>
  </si>
  <si>
    <t>Computer Telephony Integration (CTI)</t>
  </si>
  <si>
    <t>Computer Operations</t>
  </si>
  <si>
    <t>Contingency and Disaster Recovery</t>
  </si>
  <si>
    <t>Capacity Planning &amp; Management</t>
  </si>
  <si>
    <t>Change Control</t>
  </si>
  <si>
    <t>Computer Crime</t>
  </si>
  <si>
    <t>Computer Forensics</t>
  </si>
  <si>
    <t>Computer Network Defense</t>
  </si>
  <si>
    <t>Configuration Management</t>
  </si>
  <si>
    <t>Cloud Computing</t>
  </si>
  <si>
    <t>Cloud Computing Architecture</t>
  </si>
  <si>
    <t>Cloud Resource Management</t>
  </si>
  <si>
    <t>Community Relations Management</t>
  </si>
  <si>
    <t>Business Social Computing</t>
  </si>
  <si>
    <t>Big Data Computing</t>
  </si>
  <si>
    <t>Big Data Management</t>
  </si>
  <si>
    <t>Crystal Methods</t>
  </si>
  <si>
    <t>Copywriting and Editing</t>
  </si>
  <si>
    <t>CRM Strategy Design and Implementation</t>
  </si>
  <si>
    <t>Call Center Management</t>
  </si>
  <si>
    <t>CRM Systems and Technologies</t>
  </si>
  <si>
    <t>Business Intelligence</t>
  </si>
  <si>
    <t>Call Center Technologies</t>
  </si>
  <si>
    <t>Consulting Services</t>
  </si>
  <si>
    <t>Client Relationship Management</t>
  </si>
  <si>
    <t>Consulting Process &amp; Tools</t>
  </si>
  <si>
    <t>Consulting Proposals</t>
  </si>
  <si>
    <t>Consulting Engagement Management</t>
  </si>
  <si>
    <t>Consulting Professionalism and Ethics</t>
  </si>
  <si>
    <t>Cash Management</t>
  </si>
  <si>
    <t>Cost-Benefit Analysis</t>
  </si>
  <si>
    <t>Benefits Programs</t>
  </si>
  <si>
    <t>Business Development</t>
  </si>
  <si>
    <t>Competitive Environment</t>
  </si>
  <si>
    <t>Contracts Management and Administration</t>
  </si>
  <si>
    <t>Contracts Review</t>
  </si>
  <si>
    <t>Brand Management</t>
  </si>
  <si>
    <t>Buying and Procurement Tasks and Activities</t>
  </si>
  <si>
    <t>BaanERP</t>
  </si>
  <si>
    <t>Basic</t>
  </si>
  <si>
    <t>Brio</t>
  </si>
  <si>
    <t>C</t>
  </si>
  <si>
    <t>C#</t>
  </si>
  <si>
    <t>C++</t>
  </si>
  <si>
    <t>C for AIX</t>
  </si>
  <si>
    <t>COBOL 390/LE</t>
  </si>
  <si>
    <t>COBOL/400</t>
  </si>
  <si>
    <t>CGI Script</t>
  </si>
  <si>
    <t>COBOL</t>
  </si>
  <si>
    <t>COGNOS</t>
  </si>
  <si>
    <t>Cognos Business Intelligence (BI) Product Suite</t>
  </si>
  <si>
    <t>Cognos Framework Manager</t>
  </si>
  <si>
    <t>Cognos Report Studio</t>
  </si>
  <si>
    <t>Cold Fusion</t>
  </si>
  <si>
    <t>Corel Graphics Tools</t>
  </si>
  <si>
    <t>Common Object Request Broker Architecture (CORBA)</t>
  </si>
  <si>
    <t>Crystal Reports</t>
  </si>
  <si>
    <t>CA-Easytrieve</t>
  </si>
  <si>
    <t>BEA WebLogic</t>
  </si>
  <si>
    <t>BMC Image Copy Plus</t>
  </si>
  <si>
    <t>BMC IMS Backup and Recovery</t>
  </si>
  <si>
    <t>CA/DB2 Tools</t>
  </si>
  <si>
    <t>CA-IDMS</t>
  </si>
  <si>
    <t>CICS</t>
  </si>
  <si>
    <t>Cisco Networking Products</t>
  </si>
  <si>
    <t>BladeLogic Server Automation Suite</t>
  </si>
  <si>
    <t>Cluster Systems Management (CSM) Software</t>
  </si>
  <si>
    <t>Centra Software</t>
  </si>
  <si>
    <t>Corticon Studio</t>
  </si>
  <si>
    <t>Competency-based Training and Development</t>
  </si>
  <si>
    <t>Documentation Content Development</t>
  </si>
  <si>
    <t>Database Management System</t>
  </si>
  <si>
    <t>Data Analysis - Software</t>
  </si>
  <si>
    <t>Enterprise Analysis</t>
  </si>
  <si>
    <t>Enterprise Architecture (EA)</t>
  </si>
  <si>
    <t>Data Architecture</t>
  </si>
  <si>
    <t>Emerging Technologies</t>
  </si>
  <si>
    <t>Extreme Programming (XP)</t>
  </si>
  <si>
    <t>E-Commerce Tools</t>
  </si>
  <si>
    <t>Electronic Data Interchange (EDI) Tools</t>
  </si>
  <si>
    <t>Database Development Tools</t>
  </si>
  <si>
    <t>Data Governance</t>
  </si>
  <si>
    <t>Database Structures</t>
  </si>
  <si>
    <t>Database Design (Physical)</t>
  </si>
  <si>
    <t>Data Administration</t>
  </si>
  <si>
    <t>Data Warehousing</t>
  </si>
  <si>
    <t>Data Mining</t>
  </si>
  <si>
    <t>Data Movement Tools</t>
  </si>
  <si>
    <t>Database Backup and Migration</t>
  </si>
  <si>
    <t>ETL Process</t>
  </si>
  <si>
    <t>Data Networks</t>
  </si>
  <si>
    <t>Encryption Technologies</t>
  </si>
  <si>
    <t>Data Center Administration</t>
  </si>
  <si>
    <t>Data Center Facilities Management</t>
  </si>
  <si>
    <t>Data Center Automation (Robotics)</t>
  </si>
  <si>
    <t>E-mail Administration</t>
  </si>
  <si>
    <t>E-mail Routing and Response Software</t>
  </si>
  <si>
    <t>Directory Services Administration</t>
  </si>
  <si>
    <t>Document Management</t>
  </si>
  <si>
    <t>Endpoint Security</t>
  </si>
  <si>
    <t>Data Privacy</t>
  </si>
  <si>
    <t>Cybersecurity Risk Management</t>
  </si>
  <si>
    <t>Digital Forensic Tools</t>
  </si>
  <si>
    <t>Digital Threat Management</t>
  </si>
  <si>
    <t>ERP (Enterprise Resource Planning)</t>
  </si>
  <si>
    <t>Customer Relationship Management Applications</t>
  </si>
  <si>
    <t>ERP Implementation</t>
  </si>
  <si>
    <t>Extreme Programming</t>
  </si>
  <si>
    <t>Data Gathering and Reporting</t>
  </si>
  <si>
    <t>E-Mail Software</t>
  </si>
  <si>
    <t>Data Entry Management</t>
  </si>
  <si>
    <t>Customer Relationship Management (CRM)</t>
  </si>
  <si>
    <t>E-mail-Based Customer Servicing</t>
  </si>
  <si>
    <t>Customer Analytics</t>
  </si>
  <si>
    <t>Customer Support Function</t>
  </si>
  <si>
    <t>Customer Support: Trends and Directions</t>
  </si>
  <si>
    <t>Customer Support Policies, Standards and Procedures</t>
  </si>
  <si>
    <t>Customer Support Service Agreements</t>
  </si>
  <si>
    <t>Customer Support Architecture</t>
  </si>
  <si>
    <t>Customer Interaction</t>
  </si>
  <si>
    <t>Customer Support Operations</t>
  </si>
  <si>
    <t>Enterprise IT Architecture</t>
  </si>
  <si>
    <t>Customer Support Systems</t>
  </si>
  <si>
    <t>Employee Relations</t>
  </si>
  <si>
    <t>End-User Training</t>
  </si>
  <si>
    <t>e-Sales</t>
  </si>
  <si>
    <t>DB2 Development Center</t>
  </si>
  <si>
    <t>DHTML</t>
  </si>
  <si>
    <t>Director</t>
  </si>
  <si>
    <t>Delphi</t>
  </si>
  <si>
    <t>DreamWeaver</t>
  </si>
  <si>
    <t>Enterprise JavaBeans</t>
  </si>
  <si>
    <t>Endevor</t>
  </si>
  <si>
    <t>Essbase</t>
  </si>
  <si>
    <t>Exchange Server</t>
  </si>
  <si>
    <t>DataJoiner</t>
  </si>
  <si>
    <t>DB2</t>
  </si>
  <si>
    <t>DB2 Administration Tool</t>
  </si>
  <si>
    <t>DB2 Connect</t>
  </si>
  <si>
    <t>ERwin</t>
  </si>
  <si>
    <t>ETI-Extract/ETI Solution</t>
  </si>
  <si>
    <t>DOS</t>
  </si>
  <si>
    <t>DECNet</t>
  </si>
  <si>
    <t>Ethernet</t>
  </si>
  <si>
    <t>DFHSM</t>
  </si>
  <si>
    <t>Doc-To-Help</t>
  </si>
  <si>
    <t>Excel</t>
  </si>
  <si>
    <t>Eclipse</t>
  </si>
  <si>
    <t>Employee Development Strategies</t>
  </si>
  <si>
    <t>Integration Engineering</t>
  </si>
  <si>
    <t>Field Support</t>
  </si>
  <si>
    <t>Implementation</t>
  </si>
  <si>
    <t>Groupware/Collaborative Computing Tools</t>
  </si>
  <si>
    <t>Imaging Tools</t>
  </si>
  <si>
    <t>Information Management</t>
  </si>
  <si>
    <t>Groupware Administration</t>
  </si>
  <si>
    <t>Hand-Held Portable Device Software</t>
  </si>
  <si>
    <t>Hardware Infrastructure</t>
  </si>
  <si>
    <t>Handheld Hardware</t>
  </si>
  <si>
    <t>Hardware Installation and Support</t>
  </si>
  <si>
    <t>Interactive Voice Response Systems</t>
  </si>
  <si>
    <t>Firewall Management</t>
  </si>
  <si>
    <t>Help Desk</t>
  </si>
  <si>
    <t>Information Security Management</t>
  </si>
  <si>
    <t>Information Technology (IT) Security Policies</t>
  </si>
  <si>
    <t>Information Security Technologies</t>
  </si>
  <si>
    <t>Information Security Architecture</t>
  </si>
  <si>
    <t>Information Security Audits</t>
  </si>
  <si>
    <t>Information Security Administration</t>
  </si>
  <si>
    <t>Internet of Things (IoT) Security</t>
  </si>
  <si>
    <t>Information Assurance</t>
  </si>
  <si>
    <t>Information Security Operation Center (ISOC)</t>
  </si>
  <si>
    <t>Information Security Law</t>
  </si>
  <si>
    <t>Intrusion Detection and Prevention</t>
  </si>
  <si>
    <t>Informatics/Information Sciences</t>
  </si>
  <si>
    <t>Human Resource Management Application</t>
  </si>
  <si>
    <t>Internal Controls</t>
  </si>
  <si>
    <t>Investment Reporting</t>
  </si>
  <si>
    <t>Investment Consulting</t>
  </si>
  <si>
    <t>Internal Audit</t>
  </si>
  <si>
    <t>Identity and Access Management</t>
  </si>
  <si>
    <t>ISPL (Information Services Procurement Library)</t>
  </si>
  <si>
    <t>Institutional Finance</t>
  </si>
  <si>
    <t>Financial Analysis</t>
  </si>
  <si>
    <t>Financial Record Keeping</t>
  </si>
  <si>
    <t>Financial Reporting</t>
  </si>
  <si>
    <t>Financial Risk Management</t>
  </si>
  <si>
    <t>Human Resources Policies, Strategies and Environment</t>
  </si>
  <si>
    <t>Human Resources Planning and Development</t>
  </si>
  <si>
    <t>Human Resources Operations</t>
  </si>
  <si>
    <t>Human Resources Information Systems Operations</t>
  </si>
  <si>
    <t>Internet-based Marketing</t>
  </si>
  <si>
    <t>Internet-based Retailing</t>
  </si>
  <si>
    <t>Global Sourcing</t>
  </si>
  <si>
    <t>Field Sales</t>
  </si>
  <si>
    <t>IBM Application Performance Analyzer (APA)</t>
  </si>
  <si>
    <t>IBM Debug Tool</t>
  </si>
  <si>
    <t>IBM Fault Analyzer</t>
  </si>
  <si>
    <t>File-Aid</t>
  </si>
  <si>
    <t>Fortran</t>
  </si>
  <si>
    <t>FrontPage</t>
  </si>
  <si>
    <t>Guidewire Insurance Suite</t>
  </si>
  <si>
    <t>Hogan Umbrella</t>
  </si>
  <si>
    <t>HTML</t>
  </si>
  <si>
    <t>Illustrator</t>
  </si>
  <si>
    <t>Impromptu</t>
  </si>
  <si>
    <t>InstallShield/InstallScript</t>
  </si>
  <si>
    <t>IBM MVS JCL</t>
  </si>
  <si>
    <t>FOCUS</t>
  </si>
  <si>
    <t>ImagePlus</t>
  </si>
  <si>
    <t>IMS/DB</t>
  </si>
  <si>
    <t>Informix</t>
  </si>
  <si>
    <t>Informatica PowerCenter</t>
  </si>
  <si>
    <t>Ingres</t>
  </si>
  <si>
    <t>Fast Dump Restore (FDR)</t>
  </si>
  <si>
    <t>Foresight Financials</t>
  </si>
  <si>
    <t>HP-UX</t>
  </si>
  <si>
    <t>Hypervisor</t>
  </si>
  <si>
    <t>Internet Explorer</t>
  </si>
  <si>
    <t>IIS</t>
  </si>
  <si>
    <t>IMS/TM</t>
  </si>
  <si>
    <t>IBM Resource Measurement Facility (RMF)</t>
  </si>
  <si>
    <t>IBM Power Systems</t>
  </si>
  <si>
    <t>F5 Networks</t>
  </si>
  <si>
    <t>General Parallel File System (GPFS)</t>
  </si>
  <si>
    <t>Filenet</t>
  </si>
  <si>
    <t>FileNet Image Services</t>
  </si>
  <si>
    <t>FileNet P8</t>
  </si>
  <si>
    <t>Hyperion</t>
  </si>
  <si>
    <t>Informatica</t>
  </si>
  <si>
    <t>InfoSphere</t>
  </si>
  <si>
    <t>IT Management Consulting</t>
  </si>
  <si>
    <t>IT Performance Consulting</t>
  </si>
  <si>
    <t>IT Architecture Consulting</t>
  </si>
  <si>
    <t>Mainframe Operating Systems and Platforms</t>
  </si>
  <si>
    <t>IT Environment</t>
  </si>
  <si>
    <t>IT Industry: Trends &amp; Directions</t>
  </si>
  <si>
    <t>IT Architecture</t>
  </si>
  <si>
    <t>IT Standards, Procedures &amp; Policies</t>
  </si>
  <si>
    <t>IT: a Business Within a Business</t>
  </si>
  <si>
    <t>Logical Data Modeling</t>
  </si>
  <si>
    <t>JAD</t>
  </si>
  <si>
    <t>Mainframe Development Tools</t>
  </si>
  <si>
    <t>Knowledge-based/AI Tools</t>
  </si>
  <si>
    <t>Mainframe Software and Utilities</t>
  </si>
  <si>
    <t>Mainframe Hardware</t>
  </si>
  <si>
    <t>Local Area Networks</t>
  </si>
  <si>
    <t>LAN Administration</t>
  </si>
  <si>
    <t>IT Systems Management</t>
  </si>
  <si>
    <t>IT Asset Management</t>
  </si>
  <si>
    <t>IT Governance</t>
  </si>
  <si>
    <t>IT Audit and Control</t>
  </si>
  <si>
    <t>IT Quality Assurance</t>
  </si>
  <si>
    <t>IT Project Management</t>
  </si>
  <si>
    <t>IT Project Planning and Organization</t>
  </si>
  <si>
    <t>IT Project Control and Reporting</t>
  </si>
  <si>
    <t>IT Project Office/Administration</t>
  </si>
  <si>
    <t>IT Service Management (ITSM)</t>
  </si>
  <si>
    <t>IT Service Design and Introduction</t>
  </si>
  <si>
    <t>IT Service Level Agreements</t>
  </si>
  <si>
    <t>IT Availability Management</t>
  </si>
  <si>
    <t>IT Service Change Management</t>
  </si>
  <si>
    <t>IT Service Continuity Management</t>
  </si>
  <si>
    <t>IT Service Financial Management</t>
  </si>
  <si>
    <t>IT Service Improvement</t>
  </si>
  <si>
    <t>IT Incident Management</t>
  </si>
  <si>
    <t>Library and Resource Center Management</t>
  </si>
  <si>
    <t>Knowledge of Specific Library Software</t>
  </si>
  <si>
    <t>Knowledge of a Specific Customer Support Function</t>
  </si>
  <si>
    <t>ITIL (Information Technology Infrastructure Library)</t>
  </si>
  <si>
    <t>ITIL Application Management</t>
  </si>
  <si>
    <t>ITIL Service Delivery</t>
  </si>
  <si>
    <t>Knowledge of Customers</t>
  </si>
  <si>
    <t>Knowledge of Sales Channels</t>
  </si>
  <si>
    <t>Knowledge of Product Line</t>
  </si>
  <si>
    <t>J2EE</t>
  </si>
  <si>
    <t>J2ME</t>
  </si>
  <si>
    <t>Java / Java 2 Standard Edition</t>
  </si>
  <si>
    <t>JavaBeans</t>
  </si>
  <si>
    <t>JavaScript</t>
  </si>
  <si>
    <t>JD Edwards</t>
  </si>
  <si>
    <t>JProbe</t>
  </si>
  <si>
    <t>Jscript</t>
  </si>
  <si>
    <t>JSP</t>
  </si>
  <si>
    <t>Java Servlets</t>
  </si>
  <si>
    <t>LoadRunner</t>
  </si>
  <si>
    <t>Lotus Notes Development</t>
  </si>
  <si>
    <t>Lotus Domino Administration Tool</t>
  </si>
  <si>
    <t>Java DataBase Connectivity (JDBC)</t>
  </si>
  <si>
    <t>JES 3</t>
  </si>
  <si>
    <t>Laplink</t>
  </si>
  <si>
    <t>Linux</t>
  </si>
  <si>
    <t>Jini</t>
  </si>
  <si>
    <t>Juniper Networks</t>
  </si>
  <si>
    <t>Lexis - Nexis</t>
  </si>
  <si>
    <t>Lotus Instant Messaging and Web Conferencing</t>
  </si>
  <si>
    <t>Lotus</t>
  </si>
  <si>
    <t>Personal Computer Design and Development - HTH</t>
  </si>
  <si>
    <t>Operating Systems &amp; Environments</t>
  </si>
  <si>
    <t>Mobile Operating Systems and Platforms</t>
  </si>
  <si>
    <t>Open Systems and Platforms</t>
  </si>
  <si>
    <t>Platform Architecture</t>
  </si>
  <si>
    <t>Modeling: Data, Process, Events, Objects</t>
  </si>
  <si>
    <t>Modeling: Use Case</t>
  </si>
  <si>
    <t>Packaged Application Integration</t>
  </si>
  <si>
    <t>On-line Transaction Processing Tools</t>
  </si>
  <si>
    <t>Object-Oriented Tools</t>
  </si>
  <si>
    <t>Object Concepts/Object Orientation</t>
  </si>
  <si>
    <t>Object Relational Database Systems (ORDMS)</t>
  </si>
  <si>
    <t>Middleware</t>
  </si>
  <si>
    <t>Mid-Range Software and Utilities</t>
  </si>
  <si>
    <t>PC/Workstation Software</t>
  </si>
  <si>
    <t>Performance Measurement and Tuning</t>
  </si>
  <si>
    <t>Mid-Range Hardware</t>
  </si>
  <si>
    <t>PC/Workstation Hardware</t>
  </si>
  <si>
    <t>Network Administration</t>
  </si>
  <si>
    <t>Network Architecture</t>
  </si>
  <si>
    <t>Network Operations</t>
  </si>
  <si>
    <t>Networking/Communications Software</t>
  </si>
  <si>
    <t>Networking/Communications Hardware</t>
  </si>
  <si>
    <t>Network Performance Management</t>
  </si>
  <si>
    <t>Output Management</t>
  </si>
  <si>
    <t>Network and Internet Security</t>
  </si>
  <si>
    <t>Mobile Security</t>
  </si>
  <si>
    <t>Penetration Testing</t>
  </si>
  <si>
    <t>Mobile Social Applications</t>
  </si>
  <si>
    <t>Problem Management</t>
  </si>
  <si>
    <t>Mobile Applications</t>
  </si>
  <si>
    <t>Online Advertising</t>
  </si>
  <si>
    <t>Online Marketing</t>
  </si>
  <si>
    <t>Mobile Computing</t>
  </si>
  <si>
    <t>Mobile Device Operating Systems</t>
  </si>
  <si>
    <t>Office Administration</t>
  </si>
  <si>
    <t>Organizational Communications</t>
  </si>
  <si>
    <t>News Media Communications</t>
  </si>
  <si>
    <t>Multimedia Technologies</t>
  </si>
  <si>
    <t>Problem Management Process (TCS)</t>
  </si>
  <si>
    <t>Organizational Development Issues and Practices</t>
  </si>
  <si>
    <t>Marketing Function</t>
  </si>
  <si>
    <t>Marketing Tasks and Activities</t>
  </si>
  <si>
    <t>Market Research</t>
  </si>
  <si>
    <t>Marketing Strategy and Positioning</t>
  </si>
  <si>
    <t>Marketing Channels</t>
  </si>
  <si>
    <t>Marketing Systems</t>
  </si>
  <si>
    <t>Media Channel Management</t>
  </si>
  <si>
    <t>Media Production Scheduling and Control</t>
  </si>
  <si>
    <t>Mercury TestSuite</t>
  </si>
  <si>
    <t>Oracle Developer Suite</t>
  </si>
  <si>
    <t>Oracle Lite</t>
  </si>
  <si>
    <t>PowerBuilder</t>
  </si>
  <si>
    <t>Perl</t>
  </si>
  <si>
    <t>Photoshop</t>
  </si>
  <si>
    <t>PHP</t>
  </si>
  <si>
    <t>PL/I</t>
  </si>
  <si>
    <t>PeopleSoft</t>
  </si>
  <si>
    <t>ODBC</t>
  </si>
  <si>
    <t>ORACLE</t>
  </si>
  <si>
    <t>Oracle Administration</t>
  </si>
  <si>
    <t>PL/SQL</t>
  </si>
  <si>
    <t>Microsoft BizTalk Server</t>
  </si>
  <si>
    <t>Mozilla Firefox</t>
  </si>
  <si>
    <t>MSMQ</t>
  </si>
  <si>
    <t>Netscape</t>
  </si>
  <si>
    <t>Oracle Application Server</t>
  </si>
  <si>
    <t>OS/2 Warp</t>
  </si>
  <si>
    <t>OS/390</t>
  </si>
  <si>
    <t>Palm OS</t>
  </si>
  <si>
    <t>PegaRULES</t>
  </si>
  <si>
    <t>Microsoft Windows Server</t>
  </si>
  <si>
    <t>OpNet IT Guru</t>
  </si>
  <si>
    <t>NDS/eDirectory</t>
  </si>
  <si>
    <t>Nexus 1000</t>
  </si>
  <si>
    <t>Nexus 5000/7000</t>
  </si>
  <si>
    <t>Novell Netware</t>
  </si>
  <si>
    <t>OSPF</t>
  </si>
  <si>
    <t>OmegaMon</t>
  </si>
  <si>
    <t>Microsoft Office</t>
  </si>
  <si>
    <t>Outlook</t>
  </si>
  <si>
    <t>pcAnywhere</t>
  </si>
  <si>
    <t>PowerPoint</t>
  </si>
  <si>
    <t>Six Sigma Project Management</t>
  </si>
  <si>
    <t>Product Engineering</t>
  </si>
  <si>
    <t>Reliability Engineering - HTH</t>
  </si>
  <si>
    <t>Reliability Management - HTH</t>
  </si>
  <si>
    <t>Product Technical Knowledge - HTH</t>
  </si>
  <si>
    <t>QUALITY ASSURANCE AND TESTING</t>
  </si>
  <si>
    <t>Product Quality Assurance</t>
  </si>
  <si>
    <t>Product Testing - HTH</t>
  </si>
  <si>
    <t>Product Group: Computer Peripherals</t>
  </si>
  <si>
    <t>Security Systems</t>
  </si>
  <si>
    <t>RFP (Request for Proposal)</t>
  </si>
  <si>
    <t>Social Media Marketing Management</t>
  </si>
  <si>
    <t>Server Operating Systems and Platforms</t>
  </si>
  <si>
    <t>Service Oriented Architecture (SOA)</t>
  </si>
  <si>
    <t>Requirements Analysis</t>
  </si>
  <si>
    <t>Programming</t>
  </si>
  <si>
    <t>Prototyping</t>
  </si>
  <si>
    <t>RAD (Rapid Application Delivery)</t>
  </si>
  <si>
    <t>Release Management</t>
  </si>
  <si>
    <t>Scripting Tools and Languages</t>
  </si>
  <si>
    <t>Programming Languages</t>
  </si>
  <si>
    <t>Repository Tools</t>
  </si>
  <si>
    <t>Records Management and Archiving</t>
  </si>
  <si>
    <t>Query and Database Access Tools</t>
  </si>
  <si>
    <t>Relational Databases</t>
  </si>
  <si>
    <t>Server Software</t>
  </si>
  <si>
    <t>Server Hardware</t>
  </si>
  <si>
    <t>Remote Computing</t>
  </si>
  <si>
    <t>Production Control</t>
  </si>
  <si>
    <t>Remote/Mini Data Center Management</t>
  </si>
  <si>
    <t>Product and Vendor Evaluation</t>
  </si>
  <si>
    <t>Security Information and Event Management (SIEM)</t>
  </si>
  <si>
    <t>Social Applications</t>
  </si>
  <si>
    <t>Service Oriented Architecture Technologies</t>
  </si>
  <si>
    <t>Social Network Services (SNS)</t>
  </si>
  <si>
    <t>Service Platform Operations</t>
  </si>
  <si>
    <t>Site Reliability Engineering</t>
  </si>
  <si>
    <t>Social Community Management</t>
  </si>
  <si>
    <t>Social Media Solutions</t>
  </si>
  <si>
    <t>Social Network Architecture and Technologies</t>
  </si>
  <si>
    <t>Scrum</t>
  </si>
  <si>
    <t>Security Management</t>
  </si>
  <si>
    <t>Self-Service and Virtual Call Centers</t>
  </si>
  <si>
    <t>Service Request Management Process (TCS)</t>
  </si>
  <si>
    <t>Scheduling Work and Activities</t>
  </si>
  <si>
    <t>Product Design and Development</t>
  </si>
  <si>
    <t>Returns System Software</t>
  </si>
  <si>
    <t>Sales Function</t>
  </si>
  <si>
    <t>Sales Tasks and Activities</t>
  </si>
  <si>
    <t>Prospecting</t>
  </si>
  <si>
    <t>Sales Proposals and Presentations</t>
  </si>
  <si>
    <t>Sales Closing and Agreements</t>
  </si>
  <si>
    <t>Sales Support and Administration</t>
  </si>
  <si>
    <t>Product Development Strategy</t>
  </si>
  <si>
    <t>RATIONAL</t>
  </si>
  <si>
    <t>Rational Software Architect</t>
  </si>
  <si>
    <t>Rational Rhapsody</t>
  </si>
  <si>
    <t>REXX</t>
  </si>
  <si>
    <t>Rational Rose</t>
  </si>
  <si>
    <t>Rational Team Test</t>
  </si>
  <si>
    <t>SAP R/3</t>
  </si>
  <si>
    <t>SAP CRM</t>
  </si>
  <si>
    <t>SAP ERP</t>
  </si>
  <si>
    <t>SAP PLM</t>
  </si>
  <si>
    <t>Siebel</t>
  </si>
  <si>
    <t>Smalltalk</t>
  </si>
  <si>
    <t>QMF (Query Management Facility)</t>
  </si>
  <si>
    <t>SAS</t>
  </si>
  <si>
    <t>PVCS Version Manager</t>
  </si>
  <si>
    <t>SharePoint Servers</t>
  </si>
  <si>
    <t>SIP</t>
  </si>
  <si>
    <t>SMTP</t>
  </si>
  <si>
    <t>SNA</t>
  </si>
  <si>
    <t>Sniffer</t>
  </si>
  <si>
    <t>Project</t>
  </si>
  <si>
    <t>Project Workbench</t>
  </si>
  <si>
    <t>SiteMinder</t>
  </si>
  <si>
    <t>SAP Business Objects</t>
  </si>
  <si>
    <t>Test Engineering</t>
  </si>
  <si>
    <t>Storage Device Design and Development</t>
  </si>
  <si>
    <t>Telecom Industry</t>
  </si>
  <si>
    <t>Technology/IT Consulting</t>
  </si>
  <si>
    <t>Software Product Management</t>
  </si>
  <si>
    <t>Software Product Business Knowledge</t>
  </si>
  <si>
    <t>Software Product Technical Knowledge</t>
  </si>
  <si>
    <t>Technical Documentation Management</t>
  </si>
  <si>
    <t>Software Engineering</t>
  </si>
  <si>
    <t>Software Development Life Cycle</t>
  </si>
  <si>
    <t>Software Product Design/Architecture</t>
  </si>
  <si>
    <t>Software Integration Engineering</t>
  </si>
  <si>
    <t>Software Development</t>
  </si>
  <si>
    <t>Software Release Management</t>
  </si>
  <si>
    <t>Software Field Support</t>
  </si>
  <si>
    <t>Software Product Installation and Support</t>
  </si>
  <si>
    <t>Software Problem Management</t>
  </si>
  <si>
    <t>Software Change Request Management</t>
  </si>
  <si>
    <t>Software Reliability Management</t>
  </si>
  <si>
    <t>Software Packaging</t>
  </si>
  <si>
    <t>Software Delivery Channels</t>
  </si>
  <si>
    <t>Software Quality Assurance and Testing</t>
  </si>
  <si>
    <t>Software Product Quality Assurance</t>
  </si>
  <si>
    <t>Software Test Engineering</t>
  </si>
  <si>
    <t>Software Product Testing</t>
  </si>
  <si>
    <t>Software QA &amp; Testing Tools</t>
  </si>
  <si>
    <t>Software Security Assurance</t>
  </si>
  <si>
    <t>Solution Architecture (SA)</t>
  </si>
  <si>
    <t>Target Architecture</t>
  </si>
  <si>
    <t>System and Technology Integration</t>
  </si>
  <si>
    <t>System Testing</t>
  </si>
  <si>
    <t>System Development Life Cycle</t>
  </si>
  <si>
    <t>Speech Recognition Technologies</t>
  </si>
  <si>
    <t>System Testing Tools</t>
  </si>
  <si>
    <t>Systems Software Infrastructure</t>
  </si>
  <si>
    <t>Software Installation and Support</t>
  </si>
  <si>
    <t>Systems Programming</t>
  </si>
  <si>
    <t>Software Distribution</t>
  </si>
  <si>
    <t>Software Quality Assurance</t>
  </si>
  <si>
    <t>Storage Hardware</t>
  </si>
  <si>
    <t>Telecommunications</t>
  </si>
  <si>
    <t>Telecom Regulatory Environment</t>
  </si>
  <si>
    <t>Storage Area Networks</t>
  </si>
  <si>
    <t>Storage Management</t>
  </si>
  <si>
    <t>System and Console Operations</t>
  </si>
  <si>
    <t>Software Licensing</t>
  </si>
  <si>
    <t>Technical Troubleshooting</t>
  </si>
  <si>
    <t>Software Process Improvement (SPI)</t>
  </si>
  <si>
    <t>Technical Writing/Documentation</t>
  </si>
  <si>
    <t>Testing</t>
  </si>
  <si>
    <t>Supply Chain Management Applications</t>
  </si>
  <si>
    <t>Supplier Relationship Management Application</t>
  </si>
  <si>
    <t>Strategic Enterprise Management Applications</t>
  </si>
  <si>
    <t>Telephone-Based Customer Servicing</t>
  </si>
  <si>
    <t>Statistical Analysis and Measurement</t>
  </si>
  <si>
    <t>The Open Group Architecture Framework (TOGAF)</t>
  </si>
  <si>
    <t>Staffing and Recruiting</t>
  </si>
  <si>
    <t>Succession Planning</t>
  </si>
  <si>
    <t>Technical Writing</t>
  </si>
  <si>
    <t>Supplier Evaluations and Certification</t>
  </si>
  <si>
    <t>Struts Framework</t>
  </si>
  <si>
    <t>Sybase Adaptive Server</t>
  </si>
  <si>
    <t>SQL</t>
  </si>
  <si>
    <t>SQL Server</t>
  </si>
  <si>
    <t>Sybase Administration</t>
  </si>
  <si>
    <t>Solaris</t>
  </si>
  <si>
    <t>TPNS</t>
  </si>
  <si>
    <t>System zSeries</t>
  </si>
  <si>
    <t>Tivoli NetView</t>
  </si>
  <si>
    <t>TCP/IP</t>
  </si>
  <si>
    <t>Token Ring</t>
  </si>
  <si>
    <t>TIVOLI</t>
  </si>
  <si>
    <t>Tivoli Access Manager for e-Business (TAM)</t>
  </si>
  <si>
    <t>Tivoli Management Environment</t>
  </si>
  <si>
    <t>Tivoli Maximo</t>
  </si>
  <si>
    <t>Tivoli Workload Scheduler for z/OS (TWSz)</t>
  </si>
  <si>
    <t>SPSS</t>
  </si>
  <si>
    <t>T&amp;D Policies, Standards and Procedures</t>
  </si>
  <si>
    <t>Working with Anti-Virus Software</t>
  </si>
  <si>
    <t>Web Software Design</t>
  </si>
  <si>
    <t>Web Trends &amp; Directions</t>
  </si>
  <si>
    <t>Transitional Architecture</t>
  </si>
  <si>
    <t>Workflow Analysis</t>
  </si>
  <si>
    <t>User Interface Design</t>
  </si>
  <si>
    <t>Web Development Tools</t>
  </si>
  <si>
    <t>Web Services Tools</t>
  </si>
  <si>
    <t>Web Services</t>
  </si>
  <si>
    <t>Voice Networks</t>
  </si>
  <si>
    <t>Virtual Private Networks (VPNs)</t>
  </si>
  <si>
    <t>Wide Area Networks</t>
  </si>
  <si>
    <t>Wireless Technologies</t>
  </si>
  <si>
    <t>VOIP Technologies</t>
  </si>
  <si>
    <t>Web Administration</t>
  </si>
  <si>
    <t>Training Process Management</t>
  </si>
  <si>
    <t>Training Program Development</t>
  </si>
  <si>
    <t>Training Delivery</t>
  </si>
  <si>
    <t>Vulnerabilities Assessment</t>
  </si>
  <si>
    <t>User Acceptance Testing (UAT)</t>
  </si>
  <si>
    <t>User Experience Design</t>
  </si>
  <si>
    <t>Transportation Management Applications</t>
  </si>
  <si>
    <t>Web 2.0</t>
  </si>
  <si>
    <t>Web Application Technology</t>
  </si>
  <si>
    <t>Web Analytics</t>
  </si>
  <si>
    <t>User Operations</t>
  </si>
  <si>
    <t>Web Publishing Tools</t>
  </si>
  <si>
    <t>Web-Based Customer Servicing</t>
  </si>
  <si>
    <t>Workforce Analytics</t>
  </si>
  <si>
    <t>Web-based Research</t>
  </si>
  <si>
    <t>Vendor/Supplier Evaluations &amp; Certification</t>
  </si>
  <si>
    <t>Understanding Customer Needs</t>
  </si>
  <si>
    <t>Uniface</t>
  </si>
  <si>
    <t>Visual Age Generator</t>
  </si>
  <si>
    <t>Visual Age for Java</t>
  </si>
  <si>
    <t>Visual Basic.Net</t>
  </si>
  <si>
    <t>VBScript</t>
  </si>
  <si>
    <t>Visual C++</t>
  </si>
  <si>
    <t>Visual Foxpro</t>
  </si>
  <si>
    <t>Visual Interdev</t>
  </si>
  <si>
    <t>Visual Basic</t>
  </si>
  <si>
    <t>Visio</t>
  </si>
  <si>
    <t>Visual J++</t>
  </si>
  <si>
    <t>WebSphere Studio Application Developer</t>
  </si>
  <si>
    <t>WebSphere Studio</t>
  </si>
  <si>
    <t>XHTML</t>
  </si>
  <si>
    <t>XML</t>
  </si>
  <si>
    <t>XML Schema</t>
  </si>
  <si>
    <t>XML Transformations</t>
  </si>
  <si>
    <t>Xpediter</t>
  </si>
  <si>
    <t>Websphere MQ Series</t>
  </si>
  <si>
    <t>TSO/ISPF</t>
  </si>
  <si>
    <t>UNIX</t>
  </si>
  <si>
    <t>WebSphere Application Server</t>
  </si>
  <si>
    <t>Windows 2000/Me</t>
  </si>
  <si>
    <t>Windows 7</t>
  </si>
  <si>
    <t>Windows NT</t>
  </si>
  <si>
    <t>Windows XP</t>
  </si>
  <si>
    <t>WebSphere Portal</t>
  </si>
  <si>
    <t>z/OS</t>
  </si>
  <si>
    <t>VoIP</t>
  </si>
  <si>
    <t>WAP</t>
  </si>
  <si>
    <t>X.25</t>
  </si>
  <si>
    <t>Word</t>
  </si>
  <si>
    <t>WebSphere</t>
  </si>
  <si>
    <t>Training and Development</t>
  </si>
  <si>
    <t>Training Programs Management</t>
  </si>
  <si>
    <t>Training Vendor Evaluation and Selection</t>
  </si>
  <si>
    <t>Training Needs Analysis</t>
  </si>
  <si>
    <t>Training Solution Recommendation</t>
  </si>
  <si>
    <t>Training Delivery - GCF</t>
  </si>
  <si>
    <t>Training Evaluation</t>
  </si>
  <si>
    <t>Training Program Administration</t>
  </si>
  <si>
    <t>Training Technologies</t>
  </si>
  <si>
    <t>Web-based Training</t>
  </si>
  <si>
    <t>Knowledge of and ability to consult on development and delivery of new or enhanced business applications.</t>
  </si>
  <si>
    <t>Knowledge and ability to write, test, and debug application programming interfaces (APIs).</t>
  </si>
  <si>
    <t>Knowledge of and ability to develop and modify enterprise architecture through conceptual, logical and physical approaches.</t>
  </si>
  <si>
    <t>Knowledge of major tasks, deliverables, and formal application delivery methodologies; ability to utilize these in order to deliver new or enhanced applications.</t>
  </si>
  <si>
    <t>Knowledge of and ability to utilize application design methodologies, tools and techniques to convert business requirements and logical models into a technical application design.</t>
  </si>
  <si>
    <t>Knowledge of and ability to design, plan and execute application testing strategies and tactics to ensure software quality throughout all stages of application development.</t>
  </si>
  <si>
    <t>Knowledge of various tools, techniques and processes necessary to create world-ready applications, and ability to adapt them to different languages, regions, and cultures.</t>
  </si>
  <si>
    <t>Knowledge of and ability to define, implement make changes to, and support a production application.</t>
  </si>
  <si>
    <t>Knowledge of and ability to utilize formal agile methodologies, disciplines, practices and techniques for the delivery of new and enhanced applications.</t>
  </si>
  <si>
    <t>Knowledge of mainframe critical applications areas, such as bulk data processing, industry and consumer statistics, enterprise resource planning and the ability to develop and implement mainframe applications.</t>
  </si>
  <si>
    <t>Knowledge of web-development theories, methodologies, processes and practices; ability to develop and implement web-based applications.</t>
  </si>
  <si>
    <t>Knowledge of the methodologies and protocols for client/server applications and ability to develop and implement client/server applications.</t>
  </si>
  <si>
    <t>Knowledge of the theories and methodologies related to object-oriented development, and ability to develop and implement object-oriented applications.</t>
  </si>
  <si>
    <t>Knowledge of and ability to utilize a variety of specific tools and toolkits for the development and support of applications.</t>
  </si>
  <si>
    <t>Knowledge of the tools and processes for maintaining application security; ability to design and implement security programs to prevent data loss and access intrusion from web and mobile applications.</t>
  </si>
  <si>
    <t>Knowledge of concept and principles of agile methodology; ability to apply appropriate agile approached in the processes of software development and delivery.</t>
  </si>
  <si>
    <t>Knowledge of the background and content of Agile Manifesto; ability to apply Agile Manifesto in the processes of software development and delivery.</t>
  </si>
  <si>
    <t>Knowledge of concept, philosophy, and methods of Adaptive Software Development (ASD); ability to apply Complex Adaptive System (CAS) into software development processes in fast-changing development environment.</t>
  </si>
  <si>
    <t>Knowledge of the methods, concepts, values and tools of agile modeling; ability to apply agile modeling methodology in the IT development life cycle.</t>
  </si>
  <si>
    <t>Knowledge of effective agile project management strategies and tactics and ability to plan, organize, monitor, and control projects, ensuring efficient utilization of technical and administrative resources to achieve project objectives.</t>
  </si>
  <si>
    <t>Knowledge of disciplines, philosophies and practices of agile unified process, ability to apply this approach to develop software and improve productivity.</t>
  </si>
  <si>
    <t>Knowledge of major responsibilities and tasks of Audit and Compliance (A&amp;C) function or department; ability to manage the operation of A&amp;C function in various business environment.</t>
  </si>
  <si>
    <t>Knowledge of the organization's internal audit processes, practices and methods; ability to perform audits to ensure organizational compliance.</t>
  </si>
  <si>
    <t>Knowledge of and experience using the Hadoop distributed framework for processing of large data sets across clusters of servers.</t>
  </si>
  <si>
    <t>Knowledge of the principles and practices for addressing customer needs; ability to meet customer needs by offering appropriate products in an appropriate manner.</t>
  </si>
  <si>
    <t>Knowledge of and ability to use .NET Framework and .NET Programming Models to design, develop and deploy business applications.</t>
  </si>
  <si>
    <t>Knowledge of and ability to use the Abend-Aid family of tools to detect, analyze and correct faults in IT applications.</t>
  </si>
  <si>
    <t>Knowledge of and ability to use Microsoft Access to create, update and enhance databases and retrieve information from existing databases.</t>
  </si>
  <si>
    <t>Knowledge of and ability to develop or incorporate ActiveX controls into Windows and Web applications.</t>
  </si>
  <si>
    <t>Knowledge of and ability to use ADF to develop, implement and promote standard application structures for a specific environment.</t>
  </si>
  <si>
    <t>Knowledge of and ability to use Assembler (Assembly Language) in the development and maintenance of application programs and systems.</t>
  </si>
  <si>
    <t>Knowledge of and ability to use ASP (Active Server Pages) in the development and maintenance of Web applications.</t>
  </si>
  <si>
    <t>Knowledge of and ability to use the Microsoft .Net version of Active Server Pages to develop and maintain Web applications.</t>
  </si>
  <si>
    <t>Knowledge of and ability to use Autotester to provide end-to-end testing of applications and to validate business systems applications.</t>
  </si>
  <si>
    <t>Knowledge of and ability to use the Adobe Flash tool to provide the viewing of expressive applications and content across browsers and operating systems.</t>
  </si>
  <si>
    <t>Knowledge of and ability to install, maintain and administer Adabas mainframe databases.</t>
  </si>
  <si>
    <t>Knowledge of the AIX (Advanced Interactive eXecutive) operating system and ability to work with it in a production environment.</t>
  </si>
  <si>
    <t>Knowledge of and ability to work with the IBM AS/400 series of minicomputer systems, now known as 'iSeries eServers.'</t>
  </si>
  <si>
    <t>Knowledge of and ability to apply the concepts of Active Directory to build and deploy a production network.</t>
  </si>
  <si>
    <t>Knowledge of and ability to use AOL Instant Messenger in an organizational production environment.</t>
  </si>
  <si>
    <t>Knowledge of and ability to work with the components of an ATM (Asynchronous Transfer Mode) network as they are typically used in a production environment.</t>
  </si>
  <si>
    <t>Knowledge and ability to use Adobe Acrobat Professional to create or enhance PDF files.</t>
  </si>
  <si>
    <t>Knowledge and ability to use Adobe Designer to create or enhance document templates.</t>
  </si>
  <si>
    <t>Knowledge of and ability to use CA-ACF2 (Access Control Facility-2) to manage access to mainframe or database resources.</t>
  </si>
  <si>
    <t>Knowledge of and ability to implement and maintain commercially available anti-virus software.</t>
  </si>
  <si>
    <t>Knowledge of and ability to implement and support IBM's Ariba business commerce software and service for global trading.</t>
  </si>
  <si>
    <t>Knowledge of the concepts and practices of adult learning; ability to design and execute adult learning programs in order to improve workplace activities.</t>
  </si>
  <si>
    <t>Knowledge of and experience with managing product change requests from customers, prospective customers, vendors, and internal staff.</t>
  </si>
  <si>
    <t>Knowledge of computer industry's trends, directions, technologies, products, services and providers.</t>
  </si>
  <si>
    <t>Knowledge of the computer software products, vendors, technologies, issues, and trends and directions.</t>
  </si>
  <si>
    <t>Knowledge of the investigation, evaluation, interpretation, and classification of business data; the ability to collect, identify, analyze and interpret business data using various kinds of techniques to meet business needs and requirements.</t>
  </si>
  <si>
    <t>Knowledge of and ability to use the Bend-Aid family of tools to detect, analyze and correct faults in IT applications.</t>
  </si>
  <si>
    <t>Knowledge of an enterprise's business structure, including processes and information related to business services; ability to design a blueprint for the architecture and align it with organizational strategic objectives.</t>
  </si>
  <si>
    <t>Knowledge of Software Engineering Institute's (SEI's) model for improving organizational processes and the ability to manage the development, acquisition and maintenance of technology-based products and services.</t>
  </si>
  <si>
    <t>Knowledge of the activities, tasks, practices and deliverables for assessing and documenting business opportunities; ability to assess the benefits, risks, and success factors of potential applications.</t>
  </si>
  <si>
    <t>Knowledge of the activities, tasks, deliverables and techniques for documenting current business processes; ability to identify problems, opportunities, and re-engineering processes for improvement.</t>
  </si>
  <si>
    <t>Knowledge of Client/Server architectures and applications; ability to use tools and techniques for the design, development and support of Client/Server applications.</t>
  </si>
  <si>
    <t>Knowledge of automated tools and techniques for systems requirements and design, development and maintenance (Computer-Aided Software Engineering), and the ability to use these tools and techniques to help in the application of CASE methods for a software project.</t>
  </si>
  <si>
    <t>Knowledge of and ability to apply Customer Relationship Management technologies to daily and strategic business operations in order to improve customer services and reduce costs.</t>
  </si>
  <si>
    <t>Knowledge of and the ability to create, publish and update information to ensure its quality and consistency in business environments.</t>
  </si>
  <si>
    <t>Knowledge and ability to plan and execute, big data management and analytics.</t>
  </si>
  <si>
    <t>Knowledge of and the ability to integrate computer systems with different contact channels (phone, email and fax), to ensure convenient interactions among business users.</t>
  </si>
  <si>
    <t>Knowledge of and the ability to conduct daily operational activities in a data center, in order to provide IT services in business cases.</t>
  </si>
  <si>
    <t>Knowledge of approaches, practices, tools and techniques for contingency and disaster recovery operations, and the ability to develop and execute contingency and disaster recovery plans.</t>
  </si>
  <si>
    <t>Knowledge of the tools and practices for determining and managing resources (hardware, software, telecommunications, etc.); ability to plan and manage the capacity to provide satisfactory levels of service for current and future applications.</t>
  </si>
  <si>
    <t>Knowledge of the process and procedure by which a change is identified, evaluated, approved, monitored and documented; ability to effectively control and manage changes in the production environment and in the technology-based assets of the organization (e.g., application software, production databases, operating systems software, hardware).</t>
  </si>
  <si>
    <t>Knowledge of concepts, tools and practices of dealing with computer crime; ability to detect and prevent business crimes that involve computers/networks as instruments.</t>
  </si>
  <si>
    <t>Knowledge of technologies, methods and tools of forensics investigations for IT security violations or potential threats; ability to identify, uncover and evaluate violations, warning reports, suspected incidents and insidious events.</t>
  </si>
  <si>
    <t>Knowledge of methods and processes to monitor, analyze and respond to network attacks, intrusions or any unauthorized actions; ability to use techniques and tools to perform network defense.</t>
  </si>
  <si>
    <t>Knowledge of and ability to oversee the processes, tools and techniques used to manage hardware, software, communications, facilities and personnel which provide IT services for an organization.</t>
  </si>
  <si>
    <t>Knowledge of cloud concepts and technologies and the ability to apply these to the design, development, implementation, and management of computing products.</t>
  </si>
  <si>
    <t>Knowledge of concepts, applications, technologies of cloud computing; ability to design and develop systems architectures that fulfill the cloud computing services.</t>
  </si>
  <si>
    <t>Knowledge of the concepts and methodology used in cloud resource management and ability to manage resources in large-scale applications with dynamic infrastructures.</t>
  </si>
  <si>
    <t>Knowledge of and ability to identify and deliver specific social network platform services (e.g. hot issue discussions) to maintain community relations and expand participant numbers.</t>
  </si>
  <si>
    <t>Knowledge of and experience with collaborative social computing tools and applications for communicating and engaging with employees, customers, partners and suppliers.</t>
  </si>
  <si>
    <t>Knowledge of and experience with capturing, manipulating, sharing and interpreting large amounts of data from multiple and diverse sources.</t>
  </si>
  <si>
    <t>Knowledge of and experience with day-to-day management, operations and support of a big data application, systems and platforms.</t>
  </si>
  <si>
    <t>Knowledge of the concepts and principles of crystal methods; ability to apply the methodology and tools in project management process.</t>
  </si>
  <si>
    <t>Knowledge of a variety of formats, styles, and techniques for publishing materials; ability to develop and review these materials to promote business related activities.</t>
  </si>
  <si>
    <t>Knowledge of and ability to implement the methods used to create an effective strategy that acquires, grows and retains profitable customer relationships.</t>
  </si>
  <si>
    <t>Knowledge of and experience with implementing new or revised organizational structures, business processes and operational infrastructure required for enabling effective call center operation.</t>
  </si>
  <si>
    <t>Knowledge of and ability to deploy appropriate tools and technologies for improving customer interactions and customer servicing.</t>
  </si>
  <si>
    <t>Knowledge of and ability to utilize business processes and technologies for gathering, storing, analyzing, and providing access to data that helps the organization make better business decisions.</t>
  </si>
  <si>
    <t>Knowledge of call center techniques and technologies and ability to utilize software, technologies and applications to interact with customers via a telephone, web or other electronic means.</t>
  </si>
  <si>
    <t>Knowledge and ability to deliver various advisory consulting services (key business disciplines) to the markets/industries being served; includes consulting services available, time and resources required and definition of enhanced or new services to meet client needs.</t>
  </si>
  <si>
    <t>Knowledge and ability to determine and satisfy client needs and maintain a partnering relationship during engagements; includes influencing, communicating, presenting, facilitating, managing and developing others.</t>
  </si>
  <si>
    <t>Knowledge and ability with a consulting process, associated tools and techniques; includes activities from sales through planning, research and analysis, solution and recommendation development, follow-on support and disengagement management.</t>
  </si>
  <si>
    <t>Knowledge of and ability to develop and deliver consulting (sales) proposals; includes problem understanding and proposes consulting services, qualifications, approach, deliverables and costs to resolve the client business problem.</t>
  </si>
  <si>
    <t>Knowledge of and ability to apply project management principles to initiate, plan, execute, control and close consulting engagements.</t>
  </si>
  <si>
    <t>Knowledge of and ability to demonstrate professionalism and integrity in all aspects of consulting including conduct, appearance, working in the client's best interests and adherence to consulting codes of practice.</t>
  </si>
  <si>
    <t>Knowledge of the principles and methodology of cash management and ability to use tools, techniques and processes to administer and invest short-term financial inflows and outflows.</t>
  </si>
  <si>
    <t>Knowledge of the principles and tools used in cost-benefit analysis and ability to analyze the purpose and scope of a producer, product, process, or project in terms of cost and benefits.</t>
  </si>
  <si>
    <t>Knowledge of employee benefits programs, processes, issues and considerations; ability to design and implement benefits programs.</t>
  </si>
  <si>
    <t>Knowledge of business development tools, techniques and approaches; ability to explore and develop potential areas of business growth for the organization.</t>
  </si>
  <si>
    <t>Knowledge of business market concepts and principles; ability to utilize the processes, tools and techniques for gathering, analyzing, and communicating information about the competitive environment.</t>
  </si>
  <si>
    <t>Knowledge of policies, standards and processes of how to manager and administer contracts; ability to use proper processes and practices for managing and administering a variety of contractual agreements.</t>
  </si>
  <si>
    <t>Knowledge of the contractual and legal matters related to expenditures (consulting services, maintenance, agreements, acquisitions, outsourcing, etc.); ability to evaluate, interpret and improve the language used in contractual agreements.</t>
  </si>
  <si>
    <t>Knowledge of, and ability to use, tools and processes for creating and maintaining a marketing approach to promoting the company or a product line.</t>
  </si>
  <si>
    <t>Knowledge of organizational strategies, practices and tools for buying goods for resale or for procuring supplies, equipment and services needed to conduct business; ability to develop and use these practices and procedures.</t>
  </si>
  <si>
    <t>Knowledge of and ability to install, configure, enhance or integrate BaanERP (Enterprise Resource Planning) packaged software applications into the corporate technology environment.</t>
  </si>
  <si>
    <t>Knowledge of and ability to use Basic in the development and maintenance of application programs.</t>
  </si>
  <si>
    <t>Knowledge of and ability to use Brio Software's business intelligence tools to implement reports and data analysis solutions.</t>
  </si>
  <si>
    <t>Knowledge of and ability to use C-language in the development and maintenance of application programs and systems.</t>
  </si>
  <si>
    <t>Knowledge of and ability to use C# (C Sharp) in the development and maintenance of application programs and systems.</t>
  </si>
  <si>
    <t>Knowledge of and ability to use C++ in the development and maintenance of application programs and systems.</t>
  </si>
  <si>
    <t>Knowledge of and ability to use C-language for the IBM AIX platform (C/AIX) to maximize application performance and developer productivity.</t>
  </si>
  <si>
    <t>Knowledge of and ability to use the IBM COBOL 390 programming language in conjunction with IBM's Language Environment.</t>
  </si>
  <si>
    <t>Knowledge of and ability to use the IBM COBOL/400 programming language in conjunction with IBM's AS/400 series of computers.</t>
  </si>
  <si>
    <t>Knowledge of and ability to use CGI (Common Gateway Interface) Script in the development and maintenance of Web-based applications.</t>
  </si>
  <si>
    <t>Knowledge of and ability to use COBOL in the development and maintenance of application programs and systems.</t>
  </si>
  <si>
    <t>Knowledge of and ability to implement, operationalize, support and use IBM's suite of Cognos Business Analytics software and applications.</t>
  </si>
  <si>
    <t>Knowledge of and ability to implement, operationalize and support the use of Cognos business intelligence software and applications.</t>
  </si>
  <si>
    <t>Knowledge of and ability to use IBM's Cognos Framework Manager to create and maintain business models and related metadata for use in business analytics applications.</t>
  </si>
  <si>
    <t>Knowledge of and ability to use IBM's Cognos Report Studio to design, develop, enhance and distribute standard and custom business intelligence and analytics reports.</t>
  </si>
  <si>
    <t>Knowledge of and ability to use Cold Fusion in the development and maintenance of Web-based applications.</t>
  </si>
  <si>
    <t>Knowledge of and ability to use the Corel Graphics Software products.</t>
  </si>
  <si>
    <t>Knowledge of Common Object Request Broker Architecture (CORBA) and ability to invoke CORBA services in n-tier client-server applications.</t>
  </si>
  <si>
    <t>Knowledge of and ability to use the report writer, Crystal Reports, in the development and maintenance of applications.</t>
  </si>
  <si>
    <t>Knowledge of and ability to use CA-Easytrieve for database queries and report writing.</t>
  </si>
  <si>
    <t>Knowledge of and ability to use the BEA WebLogic platform in the development and maintenance of applications.</t>
  </si>
  <si>
    <t>Knowledge of and ability to use BMC Image Copy Plus software to assure the integrity of enterprise databases.</t>
  </si>
  <si>
    <t>Knowledge of and ability to use the BMC IMS Backup and Recovery (BMCIBR) solution to maintain enterprise IMS databases.</t>
  </si>
  <si>
    <t>Knowledge of and ability to manage DB2 databases with Computer Associates' DB2 tools.</t>
  </si>
  <si>
    <t>Knowledge of and ability to install, maintain and administer CA-IDMS mainframe databases.</t>
  </si>
  <si>
    <t>Knowledge of and ability to implement, operationalize and support IBM's CICS (Customer Information Control System) platforms and/or applications.</t>
  </si>
  <si>
    <t>Knowledge of and ability to implement and maintain Cisco networking hardware and software technologies.</t>
  </si>
  <si>
    <t>Knowledge of and ability to implement, operationalize and support the BladeLogic platform for physical and virtual servers and applications.</t>
  </si>
  <si>
    <t>Knowledge of and ability to implement, operate and support Cluster Systems Management (CSM) software to manage distributed and clustered IBM Power Systems.</t>
  </si>
  <si>
    <t>Knowledge of and ability to use Centra Software for web-based workgroup collaboration, training and group conferencing applications.</t>
  </si>
  <si>
    <t>Knowledge of and ability to use Corticon in the development and maintenance of business rules.</t>
  </si>
  <si>
    <t>Knowledge of training and development processes, tools and techniques; ability to design and implement competency-based Training and Development (T&amp;D) programs.</t>
  </si>
  <si>
    <t>Knowledge of, and ability to use, strategies, practices and tools for developing content to support sale, implementation, support and use of software products.</t>
  </si>
  <si>
    <t>Knowledge of and ability to use a variety of techniques and applications to design, develop and manage the database.</t>
  </si>
  <si>
    <t>Knowledge of the investigation, evaluation, interpretation, and classification of data; the ability to identify, collect and analyze data to facilitate the development, implementation and application of software systems.</t>
  </si>
  <si>
    <t>Knowledge of and experience with tools and techniques for defining a business need, deciding on an approach to address that need and determining if the organization should invest in the proposed change.</t>
  </si>
  <si>
    <t>Knowledge of and experience with methodology and tools for developing, communicating and governing principles, methods and models for business processes, information systems and infrastructure.</t>
  </si>
  <si>
    <t>Knowledge of and ability to design blueprints on how to integrate data resources for business processes and functional support.</t>
  </si>
  <si>
    <t>Knowledge of and ability to design, apply and evaluate new information technologies for business environments in order to improve work productivity and accuracy.</t>
  </si>
  <si>
    <t>Knowledge of the process, tools and practices associated with XP methodology and values; ability to apply this methodology to improve software quality and responsiveness to changing customer requirements.</t>
  </si>
  <si>
    <t>Knowledge of and ability to design and implement tools for conducting electronic commerce (e.g. business-to-business or business-to-consumer) in an effective manner.</t>
  </si>
  <si>
    <t>Knowledge of electronic data and ability to design, implement and maintain tools and facilities in order to establish a computer-to-computer interchange of electronic data among organizations.</t>
  </si>
  <si>
    <t>Knowledge of and the ability to utilize technology tools to organize, store and manage database systems.</t>
  </si>
  <si>
    <t>Knowledge of tools and techniques of data governance and the ability to develop and maintain an organization's data in order to meet business requirements.</t>
  </si>
  <si>
    <t>Knowledge of and the ability to utilize appropriate database structures to organize and store data (including big data) in a particular manner.</t>
  </si>
  <si>
    <t>Knowledge of and the ability to establish a data model for an organization's database in order to effectively manage information.</t>
  </si>
  <si>
    <t>Knowledge of and the ability to manage an organization's architectures, data resources, polices, practices and procedures to appropriately and effectively address business and stakeholder's needs.</t>
  </si>
  <si>
    <t>Knowledge of how to collect data from different information sources and distribute them to users; ability to use this information to simplify information systems and make sound business decisions.</t>
  </si>
  <si>
    <t>Knowledge of tools, techniques and practices in data mining technologies used to acquire essential business information.</t>
  </si>
  <si>
    <t>Knowledge of and the ability to utilize tools to move (including extract, transform and load) an organization's electronic data.</t>
  </si>
  <si>
    <t>Knowledge of and the ability to store and transfer an organization's data effectively, in order to meet business needs.</t>
  </si>
  <si>
    <t>Knowledge of and the ability to develop a database through the extraction, transformation and loading process.</t>
  </si>
  <si>
    <t>Knowledge of concept and features of data networks and the ability to manage an organization's data networks for internal and external information transmission.</t>
  </si>
  <si>
    <t>Knowledge of and ability to select, use and improve encryption technologies to ensure the privacy of organizational information.</t>
  </si>
  <si>
    <t>Knowledge of and ability to design, construct and maintain a data center to ensure its continuity, security and effectiveness.</t>
  </si>
  <si>
    <t>Knowledge of and the ability to design, construct, operate and maintain computer facilities in order to ensure system availability and protect against data loss.</t>
  </si>
  <si>
    <t>Knowledge of and ability to automate day-to-day activities in a data center's environment in order to save or increase an organization's monetary benefits.</t>
  </si>
  <si>
    <t>Knowledge of and ability to manage an organization's entire e-mail system to support business communication processes.</t>
  </si>
  <si>
    <t>Knowledge of and ability to design and implement software for routing and responding to e-mails within or between organizations.</t>
  </si>
  <si>
    <t>Knowledge of and ability to create, maintain and update an organization's directory services to ensure that employees can quickly and effectively find business resources.</t>
  </si>
  <si>
    <t>Knowledge of and ability to store, categorize and update an organization's documents in order to ensure the security, effectiveness and integrity of business information.</t>
  </si>
  <si>
    <t>Knowledge of concept, issues and techniques of endpoint security; ability to ensure security compliance of endpoint devices in various circumstances.</t>
  </si>
  <si>
    <t>Knowledge of and ability to protect an organization's data to ensure privacy during the process of storage and communication.</t>
  </si>
  <si>
    <t>Knowledge of tools, techniques, approaches and processes of cybersecurity risk management; ability to ensure organizational network operation and minimize negative effect by cybersecurity risks.</t>
  </si>
  <si>
    <t>Knowledge of and ability to utilize a variety of specific tools for collecting, analyzing, and presenting digital-related evidence.</t>
  </si>
  <si>
    <t>Knowledge of techniques, approaches and processes of digital threats; ability to detect, monitor, analyze and prevent digital threats.</t>
  </si>
  <si>
    <t>Knowledge of and ability to design and implement Enterprise Resource Planning systems for managing an organization's internal and external resources and facilitating the flow of information between various business functions.</t>
  </si>
  <si>
    <t>Knowledge of and ability to design, develop and implement a whole range of application tools or modules used in Customer Relationship Management (CRM).</t>
  </si>
  <si>
    <t>Knowledge of and ability to utilize a series of processes and tools to implement Enterprise Resource Planning (ERP) systems, to help organizations maintain high levels in business performance.</t>
  </si>
  <si>
    <t>Knowledge of concepts, features, and practices of extreme programming (XP), ability to apply this methodology to improve software quality and responsiveness to changing customer requirements.</t>
  </si>
  <si>
    <t>Knowledge of tools, techniques and processes for gathering and reporting data; ability to practice them in a particular department or division of a company.</t>
  </si>
  <si>
    <t>Knowledge of features and functions of office email software; ability to use office electronic mail software to send and receive emails.</t>
  </si>
  <si>
    <t>Knowledge of processes, tools and services for managing data entry and reporting results; ability to perform them during daily work.</t>
  </si>
  <si>
    <t>Knowledge of CRM concepts and strategies, and the ability to design, implement and execute CRM business processes and associated applications.</t>
  </si>
  <si>
    <t>Knowledge of issues, considerations and operations of handling customer inquiries and responses received by e-mail.</t>
  </si>
  <si>
    <t>Knowledge of technologies, techniques and practices for the evaluation of customer data; ability to analyze customer activity and demographic data for the purpose of predicting future customer behaviors and trends.</t>
  </si>
  <si>
    <t>Knowledge of the major responsibilities, accountabilities, and overall organization of the customer support function or department; ability to properly support customer inquiries and bring problems to a timely resolution.</t>
  </si>
  <si>
    <t>Knowledge of the marketplace and new developments in customer support; ability to predict trends related to the Customer Call Center or Support function.</t>
  </si>
  <si>
    <t>Knowledge of the organization's customer support policies, standards and procedures and ability to guide customers on all company interactions.</t>
  </si>
  <si>
    <t>Knowledge of customer support service related concepts, methods and operations and ability to adhere to existing customer support service agreements and the associated support levels and activities.</t>
  </si>
  <si>
    <t>Knowledge of customer support philosophies, organizational design, processes, technologies and tools; ability to use these to design and operate an in-bound call center.</t>
  </si>
  <si>
    <t>Knowledge of the principles and techniques of communicating with a customer; ability to utilize practices, tools, and techniques for customer interaction.</t>
  </si>
  <si>
    <t>Knowledge of customer support techniques, tools, technologies, and best practices; ability to utilize all aspects of customer support operations to manage a call center.</t>
  </si>
  <si>
    <t>Knowledge and ability to create and evolve an enterprises' guiding principles and business architecture including organization structure, process architecture and performance management, as well as supporting information, applications and technology.</t>
  </si>
  <si>
    <t>Knowledge of principles and techniques used in customer support and ability to use applications, hardware, software, networking, and the applications environment used for customer support.</t>
  </si>
  <si>
    <t>Knowledge of the rights and obligations in the employee and employer relationship and ability to adhere to legal requirements when handling employee negotiations.</t>
  </si>
  <si>
    <t>Knowledge of approaches, tools and techniques for delivering formal and informal training programs detailing the use of the company's products; ability to develop and conduct such training.</t>
  </si>
  <si>
    <t>Knowledge of organizational processes, tools and techniques of e-Sales; ability to use these for selling goods and services over electronic channels.</t>
  </si>
  <si>
    <t>Knowledge of and ability to use DB2 Development Center tools and facilities in development and support of business applications.</t>
  </si>
  <si>
    <t>Knowledge of and ability to use DHTML (Dynamic Hypertext Markup Language) to create, update and maintain text, graphics and links in a website.</t>
  </si>
  <si>
    <t>Knowledge of and ability to use Macromedia Director to enhance the multimedia content of websites and presentations.</t>
  </si>
  <si>
    <t>Knowledge of and ability to use Delphi in the development and maintenance of application programs and systems.</t>
  </si>
  <si>
    <t>Knowledge of and ability to use DreamWeaver in the development and enhancement of websites.</t>
  </si>
  <si>
    <t>Knowledge of and ability to use Enterprise JavaBeans (EJB) in the development and maintenance of server components.</t>
  </si>
  <si>
    <t>Knowledge of and ability to use AllFusion Endevor Change Manager (formerly known as CA-Endevor) to support version control and change management functions.</t>
  </si>
  <si>
    <t>Knowledge of and ability to use the Essbase tool to perform decision support and business intelligence functions.</t>
  </si>
  <si>
    <t>Knowledge of and ability to use Exchange Server in the development and maintenance of messaging systems.</t>
  </si>
  <si>
    <t>Knowledge of and ability to use DataJoiner to merge data elements from diverse sources in support of business applications.</t>
  </si>
  <si>
    <t>Knowledge of and ability to implement, operationalize and support IBM's DB2 relational database management software suite and applications.</t>
  </si>
  <si>
    <t>Knowledge of and ability to install, maintain and administer DB2 databases.</t>
  </si>
  <si>
    <t>Knowledge of and ability to use DB2 Connect to make host data directly available to Personal Computer and LAN-based workstations.</t>
  </si>
  <si>
    <t>Knowledge of and ability to design, generate and maintain databases with the ERwin data modeling tool.</t>
  </si>
  <si>
    <t>Knowledge of and ability to implement the ETI-Extract (now known as ETI Solution) database integration product.</t>
  </si>
  <si>
    <t>Knowledge of the Disk Operating System (DOS) and ability to work with it in a production environment.</t>
  </si>
  <si>
    <t>Knowledge of and ability to implement and maintain DECnet networks.</t>
  </si>
  <si>
    <t>Knowledge of and ability to work with the components of an Ethernet network as they are typically used in a production environment.</t>
  </si>
  <si>
    <t>Knowledge of and ability to use DFHSM (Data Facility Hierarchical Storage Manager) to manage enterprise data storage resources.</t>
  </si>
  <si>
    <t>Knowledge of and ability to use Doc-To-Help to create online Help systems and printed documentation.</t>
  </si>
  <si>
    <t>Knowledge of the basic operations and functions of Microsoft Excel Spreadsheet Software, and ability to use software to achieve organization goals.</t>
  </si>
  <si>
    <t>Knowledge of and ability to implement, operate and support the open-source, vendor-neutral platform for developing software and applications.</t>
  </si>
  <si>
    <t>Knowledge of employee development objectives and methods; ability to design, implement and monitor an organization's employee development strategies.</t>
  </si>
  <si>
    <t>Knowledge of and ability to design, develop and maintain physical interfaces and links to other devices, components and platforms.</t>
  </si>
  <si>
    <t>Knowledge of and experience with providing post-sales support for the implementation and maintenance of hardware products.</t>
  </si>
  <si>
    <t>Knowledge of and the ability to implement application software within an organization in order to help end-users perform specific tasks (ex: accounting or graphic design).</t>
  </si>
  <si>
    <t>Knowledge of and the ability to design and use groupware to enable the collaboration of work among different groups, including internal business associates and external stakeholders.</t>
  </si>
  <si>
    <t>Knowledge of and the ability to select, operate, evaluate and integrate imaging tools for image processing within multiple business environments.</t>
  </si>
  <si>
    <t>Knowledge of an organization's existing and planned Information Architecture and Information Management (IM) methodology; ability to collect and manage information from different sources, and distribute this information to enhance operational efficiency.</t>
  </si>
  <si>
    <t>Knowledge of and ability to use tools and processes for administering a shared technology environment for a distributed workforce (e.g., group document handling, calendaring, publication coordination and routing).</t>
  </si>
  <si>
    <t>Knowledge of and ability to configure, install and support software packages for handheld and portable devices that are used in business environments.</t>
  </si>
  <si>
    <t>Knowledge of and the ability to design, implement and integrate IT hardware for its use in business environments.</t>
  </si>
  <si>
    <t>Knowledge of and the ability to configure, install and maintain handheld hardware (including phones and scanners) for use in business environments.</t>
  </si>
  <si>
    <t>Knowledge of and the ability to design, install and maintain hardware, PCs or workstations, in order to provide stable IT services to internal and external clients.</t>
  </si>
  <si>
    <t>Knowledge of software and technologies used to implement Interactive Voice Recognition systems and applications.</t>
  </si>
  <si>
    <t>Knowledge of and the ability to install, maintain and update firewall systems to control the access of business information, both allowing passage to authorized sources and denying passage to unauthorized sources.</t>
  </si>
  <si>
    <t>Knowledge of and the ability to appropriately and efficiently resolve computer related issues received from employees within an organization.</t>
  </si>
  <si>
    <t>Knowledge of the processes, tools and techniques of information security management, ability to deploy and monitor information security systems, as well as detect, resolve and prevent violations of IT security, to protect organizational data.</t>
  </si>
  <si>
    <t>Knowledge of IT security policies, standards, and procedures; ability to utilize a variety of administrative skill sets and technical knowledge to ensure cyber security compliance.</t>
  </si>
  <si>
    <t>Knowledge of technologies and technology-based solutions dealing with information security issues; ability to apply these in protecting information security across the organization.</t>
  </si>
  <si>
    <t>Knowledge of the tools and techniques used for creating software, hardware, networking and application infrastructure; ability to meet information security objectives while using these.</t>
  </si>
  <si>
    <t>Knowledge of and the ability to utilize tools and techniques for assessing the effectiveness of information security measures, identifying potential risk exposures, and protecting the availability, confidentiality and audit trails of information from destruction or manipulation.</t>
  </si>
  <si>
    <t>Knowledge of and ability to develop and implement policies, standards and procedures to ensure the integrity and safety of information.</t>
  </si>
  <si>
    <t>Knowledge of concepts, methods and trends of Internet of Things security; ability to utilize tools and technologies to secure connected IoT devices and network.</t>
  </si>
  <si>
    <t>Knowledge of and the ability to protect information and information systems while ensuring their confidentiality, integrity and availability.</t>
  </si>
  <si>
    <t>Knowledge of modules, processes and technologies of Information Security Operation Center (ISOC); ability to detect, response and utilize related platform and applications to perform cyber security initiatives.</t>
  </si>
  <si>
    <t>Knowledge of domestic and international laws governing information security; ability to interpret and take action on the aspects of information security laws that impact the business.</t>
  </si>
  <si>
    <t>Knowledge of tools, techniques and processes of intrusion detection and prevention; ability to detect, resolve and prevent intrusion behaviors to protect organizational networks.</t>
  </si>
  <si>
    <t>Knowledge of and the ability to gather, communicate and store useful information within and across organizations in order to enhance employee knowledge and improve organizational performance.</t>
  </si>
  <si>
    <t>Knowledge of and ability to design, develop and implement a whole range of application tools or modules used in human resource management.</t>
  </si>
  <si>
    <t>Knowledge of concept, methods, and processes of internal control; ability to create, implement, evaluate and enhance processes in internal controls.</t>
  </si>
  <si>
    <t>Knowledge of and ability to use methods, processes, and tools for creating and maintaining accurate and thorough investment reports.</t>
  </si>
  <si>
    <t>Knowledge of and ability to use various techniques to design and implement investment strategies according to investment objectives as well as to provide effective portfolio management and to maximize investment returns.</t>
  </si>
  <si>
    <t>Knowledge of and ability to conduct the evaluation of organizational effectiveness, operational control, and governance processes within the organization.</t>
  </si>
  <si>
    <t>Knowledge of and experience with systems and procedures for managing access to computers, infrastructure, networks and applications.</t>
  </si>
  <si>
    <t>Knowledge of and ability to apply the ISPL guidelines for managing the information technology acquisition process.</t>
  </si>
  <si>
    <t>Knowledge of finance, financial methods, tools and strategies; ability to employ them in private and public corporations.</t>
  </si>
  <si>
    <t>Knowledge of tools and approaches of financial analysis; ability to read, interpret and draw accurate conclusions from financial and numerical material.</t>
  </si>
  <si>
    <t>Knowledge of financial record keeping processes, methods, and tools; ability to maintain accurate and thorough records of financial transactions.</t>
  </si>
  <si>
    <t>Knowledge of processes, methods, and tools of financial reporting; ability to create and maintain accurate and thorough financial reports.</t>
  </si>
  <si>
    <t>Knowledge of tools, techniques, and strategies applied in financial risk management; ability to quantify, qualify, and manage financial risk.</t>
  </si>
  <si>
    <t>Knowledge of major responsibilities, accountabilities, and organization of the Human Resources (HR) function or department; ability to use and effectively administrate the organization's HR policies, strategies and environment.</t>
  </si>
  <si>
    <t>Knowledge of policies, considerations and processes of human resources (HR)planning and development; ability to plan and develop an organization's HR operations in order to increase individual and organizational effectiveness.</t>
  </si>
  <si>
    <t>Knowledge of human resources(HR) policies, operational processes and considerations; ability to implement HR related tasks, processes, and projects to ensure that day-to-day operations run smoothly.</t>
  </si>
  <si>
    <t>Knowledge of features, functions and management of human resources information systems(HRIS); ability to operate HRIS for different HR tasks, projects, and processes.</t>
  </si>
  <si>
    <t>Knowledge of marketing concepts, tactics, and approaches; ability to use Internet-based applications for providing widespread exposure to a product or service.</t>
  </si>
  <si>
    <t>Ability to develop, support and carry out the operations of an internet-based (virtual) retail store; knowledge of the related issues and considerations.</t>
  </si>
  <si>
    <t>Knowledge of, and the ability to develop and use, strategies, practices and tools for managing the operations of global sourcing.</t>
  </si>
  <si>
    <t>Knowledge of tools and techniques of field sales and ability to use these for effectively working in a defined region, identifying prospective customers, and maintaining quality service relationships.</t>
  </si>
  <si>
    <t>Knowledge of and ability to use the IBM APA tool to measure the performance of z/OS applications.</t>
  </si>
  <si>
    <t>Knowledge of and ability to use the IBM Debug Tool interactive analysis, debugging and testing product.</t>
  </si>
  <si>
    <t>Knowledge of and ability to use the IBM Fault Analyzer tool to detect, analyze and correct faults in IT applications.</t>
  </si>
  <si>
    <t>Knowledge of and ability to use File-Aid to test, extract and edit data.</t>
  </si>
  <si>
    <t>Knowledge of and ability to use Fortran in the development and maintenance of application programs and systems.</t>
  </si>
  <si>
    <t>Knowledge of and ability to use FrontPage in the development and enhancement of websites.</t>
  </si>
  <si>
    <t>Knowledge of and ability to implement, operationalize, customize and support Guidewire software for insurance industry applications.</t>
  </si>
  <si>
    <t>Knowledge of and ability to use Hogan Umbrella to develop and test applications.</t>
  </si>
  <si>
    <t>Knowledge of and ability to use HTML (HyperText Markup Language) to create, update and maintain text, graphics and links in a website.</t>
  </si>
  <si>
    <t>Knowledge of and ability to use Adobe Illustrator software to add graphics to documents or web pages.</t>
  </si>
  <si>
    <t>Knowledge of and ability to use Impromptu to extract information and create reports.</t>
  </si>
  <si>
    <t>Knowledge of and ability to use InstallShield and the InstallShield Scripting Language to install software applications into PCs and other devices.</t>
  </si>
  <si>
    <t>Knowledge of and ability to use IBM MVS Job Control Language (JCL) to launch and control applications on IBM mainframes.</t>
  </si>
  <si>
    <t>Knowledge of and ability to install, maintain and administer FOCUS databases.</t>
  </si>
  <si>
    <t>Knowledge of and ability to use IBM Content Manager ImagePlus for OS/390 products to capture and manage document images.</t>
  </si>
  <si>
    <t>Knowledge of and ability to install, maintain and administer IMS/DB (Information Management System/Database) mainframe databases.</t>
  </si>
  <si>
    <t>Knowledge of and ability to install, maintain and administer Informix databases.</t>
  </si>
  <si>
    <t>Knowledge of and ability to implement Informatica PowerCenter software to support the gathering, movement and integration of electronic data (Extract, Transform, Load).</t>
  </si>
  <si>
    <t>Knowledge of and ability to use the CA-Advantage Ingres Enterprise Relational Database family of products.</t>
  </si>
  <si>
    <t>Knowledge of and ability to work with the backup, recovery and balancing of an operating system and devices in a production environment.</t>
  </si>
  <si>
    <t>Knowledge of and ability to use Foresight Financials for business management purposes.</t>
  </si>
  <si>
    <t>Knowledge of and ability to work with the HP-UX operating system in a production environment.</t>
  </si>
  <si>
    <t>Knowledge of and ability to use the Hypervisor to manage the virtualization of servers, applications, storage and networks.</t>
  </si>
  <si>
    <t>Knowledge of and ability to use or manage the use of the Microsoft Internet Explorer (IE) browser.</t>
  </si>
  <si>
    <t>Knowledge of and ability to install and administer IIS (Microsoft Internet Information Services) to manage a corporate Internet/intranet website.</t>
  </si>
  <si>
    <t>Knowledge of and ability to use IMS/TM (Information Management System/Transaction Management) to manage transaction flow in a production environment.</t>
  </si>
  <si>
    <t>Knowledge of and ability to use RMF for managing z/Os performance.</t>
  </si>
  <si>
    <t>Knowledge of and ability to implement, operate and support the IBM Power System series of mid-range computers.</t>
  </si>
  <si>
    <t>Knowledge of and ability to use F5 Networks software and technologies for application delivery.</t>
  </si>
  <si>
    <t>Knowledge of and ability to implement, operate and support IBM's high-volume, high-performance General Parallel File System (GPFS) file system.</t>
  </si>
  <si>
    <t>Knowledge of and ability to use Filenet content management tools.</t>
  </si>
  <si>
    <t>Knowledge of and ability to install, maintain and support the FileNet Image Services system.</t>
  </si>
  <si>
    <t>Knowledge of and ability to install, maintain and support FileNet P8 systems including Content Engine, Application Engine and Process Engine/Business Process Manager.</t>
  </si>
  <si>
    <t>Knowledge of and ability to implement, operate and support Oracle's Hyperion Enterprise Performance Management (EPM) and Business Intelligence (BI) software suite.</t>
  </si>
  <si>
    <t>Knowledge of and ability to implement, operationalize and support the full range of Informatica data integration software and applications.</t>
  </si>
  <si>
    <t>Knowledge of and ability to implement, operationalize and support IBM's 'InfoSphere' information integration software products.</t>
  </si>
  <si>
    <t>Knowledge of experience with consulting on practices and approaches for managing the IT function as a viable business entity and in support of the core business.</t>
  </si>
  <si>
    <t>Knowledge of, and experience with, benchmarks, tools and techniques for assessing IT performance.</t>
  </si>
  <si>
    <t>Knowledge of concepts, philosophies, blueprints, and tools behind the design of the organization's architecture, technology infrastructure and operating environment; ability to provide related consulting services to clients.</t>
  </si>
  <si>
    <t>Knowledge of and experience with developing and supporting software for mainframe platforms.</t>
  </si>
  <si>
    <t>Knowledge of an organization's IT purposes and activities; ability to create an effective IT environment for business operations.</t>
  </si>
  <si>
    <t>Knowledge of and the ability to analyze marketplace experiences, developments and trends related to the function of Information Technology (IT).</t>
  </si>
  <si>
    <t>Knowledge of and the ability to design and improve organizational IT structures in order to better support business operations, for example, by providing data in a more expedient manner.</t>
  </si>
  <si>
    <t>Knowledge of and the ability to utilize a variety of administrative skill sets and technical knowledge to manage organizational IT policies, standards, and procedures.</t>
  </si>
  <si>
    <t>Knowledge of IT practices and business approaches, and ability to manage the IT function in a viable and sustainable business manner.</t>
  </si>
  <si>
    <t>Knowledge of and the ability to identify, create and document activities, tasks, processes and data requirements for a particular system under design.</t>
  </si>
  <si>
    <t>Knowledge of and ability to use Joint Application Development(JAD) methodologies and practices, in which end users, developers and management staff work together to collect business requirements while developing new information systems for a company.</t>
  </si>
  <si>
    <t>Knowledge of mainframe development tools and facilities, and the ability to design, and support mainframe-based application systems.</t>
  </si>
  <si>
    <t>Knowledge of the tools and techniques used for knowledge-based or artificial intelligence applications, and the ability to design, develop and support these applications.</t>
  </si>
  <si>
    <t>Knowledge of mainframe operating system components and/or facilities, and the ability to use tools and techniques for configuring, installing and supporting the mainframe.</t>
  </si>
  <si>
    <t>Knowledge of and ability to configure, install, and support mainframe hardware components such as processors, co-processors, channels, control units and other peripherals.</t>
  </si>
  <si>
    <t>Knowledge of and the ability to design, implement and maintain hardware, software and network components of a Local Area Network.</t>
  </si>
  <si>
    <t>Knowledge of LAN tools and software programs, and the ability to use administrative systems and procedures for the local area network and associated network services.</t>
  </si>
  <si>
    <t>Knowledge of and the ability to utilize a variety of technical tools to guarantee service availability and ensure IT system performance.</t>
  </si>
  <si>
    <t>Knowledge of and ability to utilize tools, techniques and applications to manage an inventory of technology-related assets, such as hardware, software, application systems, etc.</t>
  </si>
  <si>
    <t>Knowledge of the strategies, accountability framework, organizational structure and processes used to encourage proper behavior in IT activities and operations, and ability to implement IT systems and controls to meet business needs and requirements.</t>
  </si>
  <si>
    <t>Knowledge of and ability to use tools, controls, techniques, established principles and standards to ascertain the quality, effectiveness, security and accuracy of information systems.</t>
  </si>
  <si>
    <t>Knowledge of and ability to utilize a variety of specific technical tools and testing methods to ensure the quality of IT production.</t>
  </si>
  <si>
    <t>Knowledge of and the ability to plan, organize, monitor and control IT projects ensuring the utilization of technical resources to better achieve project objectives.</t>
  </si>
  <si>
    <t>Knowledge of and the ability to utilize a variety of specific tools and techniques for planning, estimating, resourcing and scheduling IT projects.</t>
  </si>
  <si>
    <t>Knowledge of and ability to monitor the vital signs of an IT project while managing its progress and delivery schedule.</t>
  </si>
  <si>
    <t>Knowledge of how to manage the general administration of a project office; ability to manage technical duties associated with extensive projects, programs, or a portfolio of projects.</t>
  </si>
  <si>
    <t>Knowledge of and the ability to utilize a variety of management skill sets and technical tools to ensure quality and high standards in IT services.</t>
  </si>
  <si>
    <t>Knowledge of and ability to implement processes and procedures to design and introduce IT services to internal or external customers.</t>
  </si>
  <si>
    <t>Knowledge of and ability to design, develop and utilize formal IT Service Level Agreements with internal and external customers.</t>
  </si>
  <si>
    <t>Knowledge of processes, tools and techniques for the design, implementation, and management of IT services availability to ensure that stated business requirements for availability are consistently met.</t>
  </si>
  <si>
    <t>Knowledge of and ability to reduce the impact of related incidents on IT service to ensure standard processes and procedures are adhered to, and to improve IT service operations.</t>
  </si>
  <si>
    <t>Knowledge of and ability to establish and implement the processes and contingencies to ensure that IT Services can recover and continue should a serious incident occur.</t>
  </si>
  <si>
    <t>Knowledge of and ability to utilize processes, tools and guidelines for overseeing and optimizing the costs and revenues for IT services.</t>
  </si>
  <si>
    <t>Knowledge of and ability to utilize a variety of technical tools and management skill sets to achieve better performance in IT service.</t>
  </si>
  <si>
    <t>Knowledge of and ability to investigate, troubleshoot, resolve and prevent the recurrence of incidents that interfere with the normal delivery of IT services.</t>
  </si>
  <si>
    <t>Knowledge of processes, tools and services for managing the acquisition, maintenance and dissemination of physical and electronic information; ability to practice them in daily work.</t>
  </si>
  <si>
    <t>Knowledge of specific tools and applications for maintaining library services; ability to use these software to provide library services.</t>
  </si>
  <si>
    <t>Knowledge of tools and methods of providing support to customer and ability to assist customers with a specific type of support.</t>
  </si>
  <si>
    <t>Knowledge of and ability to apply ITIL processes and standards for managing the IT infrastructure.</t>
  </si>
  <si>
    <t>Knowledge of and ability to apply ITIL processes and standards for developing, deploying and supporting application services.</t>
  </si>
  <si>
    <t>Knowledge of and ability to apply ITIL processes and standards for managing the provision of IT services in line with customer expectations.</t>
  </si>
  <si>
    <t>Knowledge of various types of customers and ability to analyze customer activities, profiles and information.</t>
  </si>
  <si>
    <t>Knowledge of meanings and features of sales channels; ability to coordinate multiple and diverse options for selling an organization's products and services.</t>
  </si>
  <si>
    <t>Knowledge of methodologies, tools and techniques for specific products; ability to develop product line processes and strategies.</t>
  </si>
  <si>
    <t>Knowledge of and ability to use J2EE (Java 2 Enterprise Edition) and container functions to develop and maintain enterprise applications, including servlets, JSPs (Java Server Pages) and EJBs (Enterprise Java Beans).</t>
  </si>
  <si>
    <t>Knowledge of and ability to use J2ME (Java 2 Mobile Edition) to develop and maintain components for use on limited capacity mobile devices.</t>
  </si>
  <si>
    <t>Knowledge of and ability to use Java / Java 2 in the development and maintenance of application programs and systems.</t>
  </si>
  <si>
    <t>Knowledge of and ability to use JavaBeans in the development and maintenance of components.</t>
  </si>
  <si>
    <t>Knowledge of and ability to use JavaScript in the development and maintenance of Web-based application systems.</t>
  </si>
  <si>
    <t>Knowledge of and ability to use the JD Edwards EnterpriseOne software for enterprise resource planning (ERP).</t>
  </si>
  <si>
    <t>Knowledge of and ability to use the JProbe Java Performance Tuning Tool.</t>
  </si>
  <si>
    <t>Knowledge of and ability to use Jscript in the development and maintenance of Web-based application systems.</t>
  </si>
  <si>
    <t>Knowledge of and ability to use JSP (Java Server Pages) in the development and maintenance of Web applications.</t>
  </si>
  <si>
    <t>Knowledge of and ability to use Java Servlets for extending the functionality of a Web server and for accessing existing business systems.</t>
  </si>
  <si>
    <t>Knowledge of and ability to use LoadRunner to test the transaction capacity of the enterprise technology infrastructure, and to identify and isolate problems.</t>
  </si>
  <si>
    <t>Knowledge of and ability to use Lotus Notes in the development and maintenance of groupware applications.</t>
  </si>
  <si>
    <t>Knowledge of and ability to install, configure and maintain a Lotus Domino infrastructure.</t>
  </si>
  <si>
    <t>Knowledge of and ability to use JDBC to access and manipulate databases.</t>
  </si>
  <si>
    <t>Knowledge of and ability to use IBM's Job Entry Subsystem-Type 3: Software that provides batch communications for IBM's MVS operating system.</t>
  </si>
  <si>
    <t>Knowledge of and ability to use the Laplink Software suite of products to manage data and applications remotely.</t>
  </si>
  <si>
    <t>Knowledge of and ability to work with the Linux operating system in a production environment.</t>
  </si>
  <si>
    <t>Knowledge of and ability to work with the components of a Jini network as they are typically used in a production environment.</t>
  </si>
  <si>
    <t>Knowledge of and ability to implement, operationalize and support the Juniper Network components including NSM, SRX, STRM and SIEM.</t>
  </si>
  <si>
    <t>Knowledge of and ability to use The LexisNexis Group's Lexis - Nexis: a service that provides online legal and business information.</t>
  </si>
  <si>
    <t>Knowledge of and ability to use Lotus Instant Messaging and Web Conferencing (LIMWC) (formerly known as SameTime.)</t>
  </si>
  <si>
    <t>Knowledge of and ability to implement, operate and support IBM's Lotus business collaboration software product suite.</t>
  </si>
  <si>
    <t>Knowledge of computer design theories and ability to apply various converging technologies to develop personal computers.</t>
  </si>
  <si>
    <t>Knowledge of and experience with developing and supporting software for multiple operating environments.</t>
  </si>
  <si>
    <t>Knowledge of and experience with developing and supporting software for mobile environments and platforms.</t>
  </si>
  <si>
    <t>Knowledge of and experience with open systems architecture, open formats, underlying standards and development and support of software for open environments.</t>
  </si>
  <si>
    <t>Knowledge of technologies and methods to design processing mechanisms and roadmaps to execute business application systems; ability to design these roadmaps and deploy supportive interfaces for end-users to access related systems, in accordance with standards and processes.</t>
  </si>
  <si>
    <t>Knowledge of and the ability to use tools and techniques for analyzing and documenting logical relationships among data, processes or events.</t>
  </si>
  <si>
    <t>Knowledge of the processes and techniques used to identify, clarify, and organize system requirements for users and systems within a business; ability to utilize use case modeling, define and document business requirements and application scenarios during this process.</t>
  </si>
  <si>
    <t>Knowledge of tools, techniques and processes of packaged application integration; ability to integrate packaged applications across diverse systems, databases and technology platforms, to share business data and processes among connected application sources.</t>
  </si>
  <si>
    <t>Knowledge of and ability to use tools and facilities to design, develop and support on-line transaction processing systems.</t>
  </si>
  <si>
    <t>Knowledge of and ability to use tools and techniques for the design, development and support of object-oriented applications.</t>
  </si>
  <si>
    <t>Knowledge of and ability to use objects in designing, developing and implementing applications and databases.</t>
  </si>
  <si>
    <t>Knowledge of and the ability to use tools, techniques and practices for the design, development and maintenance of relational databases capable of managing object data.</t>
  </si>
  <si>
    <t>Knowledge of and the ability to use, configure, and install software for connecting distributed software and services across heterogeneous platforms.</t>
  </si>
  <si>
    <t>Knowledge of mid-range host operating system components and/or facilities, and the ability to use tools and techniques for configuring, installing and supporting mid-range software and utilities.</t>
  </si>
  <si>
    <t>Knowledge of and the ability to manage the installation, configuration, maintenance and troubleshooting of PC or workstation software for end-users.</t>
  </si>
  <si>
    <t>Knowledge of and the ability to monitor, measure, and optimize individual and combined utilization of hardware, software and telecommunications components.</t>
  </si>
  <si>
    <t>Knowledge of and the ability to configure, install and support mid-range hardware platforms (processors, control units, channels, etc.).</t>
  </si>
  <si>
    <t>Knowledge of and the ability to manage the installation, configuration, maintenance and troubleshooting of end users' PC or workstation hardware.</t>
  </si>
  <si>
    <t>Knowledge of network administration systems and procedures; ability to address the upkeep and maintenance of computer hardware and software which comprises a computer network, including the (deployment, configuration, maintenance and monitoring of active network equipment.)</t>
  </si>
  <si>
    <t>Knowledge of network concepts, technologies, tools and philosophies, and the ability to design an organization's network infrastructure and services.</t>
  </si>
  <si>
    <t>Knowledge of and ability to manage the day-to-day delivery of satisfactory network services to customers.</t>
  </si>
  <si>
    <t>Knowledge of and ability to utilize a variety of telecommunications software (e.g. ACF/VTAM, ACT/NCP) to transfer data and information using associated platforms and protocols.</t>
  </si>
  <si>
    <t>Knowledge of and the ability to configure, install, and use installed and planned networks/communications devices such as adapters, routers, hubs, bridges and multiplexors.</t>
  </si>
  <si>
    <t>Knowledge of systems, technologies and practices in order to monitor, measure and optimize network performance; ability to determine and manage resources required to provide satisfactory levels of service.</t>
  </si>
  <si>
    <t>Knowledge of and ability to use tools and facilities for routing, distributing and managing production outputs such as microfiche, hardcopy or online viewing.</t>
  </si>
  <si>
    <t>Knowledge of the tools and processes for maintaining network and Internet security; ability to develop and implement safeguards for the prevention of intrusion and unauthorized access.</t>
  </si>
  <si>
    <t>Knowledge of the threats, measures and practices of mobile security; ability to reduce mobile risks and protect personal and organizational data and information.</t>
  </si>
  <si>
    <t>Knowledge of penetration testing concepts, approaches, and tools; ability to find vulnerabilities on network, mobile application, servers, operating system, etc.</t>
  </si>
  <si>
    <t>Knowledge of and experience with tools and technologies for enabling access to social applications via mobile devices.</t>
  </si>
  <si>
    <t>Knowledge of the processes involved in problem control, error control and the production of management information; the ability to identify the root cause of problems in a timely and accurate manner and bring them to a successful resolution.</t>
  </si>
  <si>
    <t>Knowledge of, and the ability to use, develop, and support, applications for handheld devices, such as smart phones, tablets, notebooks, and netbooks.</t>
  </si>
  <si>
    <t>Knowledge of online advertising methods, including e-mail advertisements, banner ads, blogs, etc.; ability to utilize the Internet to communicate marketing messages to potential customers and while attracting the customer's attention.</t>
  </si>
  <si>
    <t>Knowledge of and ability to conduct promotions or other marketing campaigns for products or services through Search Engine Marketing (SEM), Search Engine Optimization (SEO), e-mail marketing and other online approaches.</t>
  </si>
  <si>
    <t>Knowledge of and experience with implementing and enhancing mobile access and capability for employees, customer and business partners.</t>
  </si>
  <si>
    <t>Knowledge of and experience with installing, configuring and supporting operating systems used for mobile devices.</t>
  </si>
  <si>
    <t>Knowledge of office administration activities; ability to carry out ongoing office administration tasks effectively and efficiently in support of local and remote teams.</t>
  </si>
  <si>
    <t>Knowledge of means, tools, techniques and media of organizational communication; ability to utilize these to communicate information about the organization internally and externally.</t>
  </si>
  <si>
    <t>Knowledge of the means of news media (radio, television, newspaper) and ability to apply these to achieve organizational broadcasting or publishing goals.</t>
  </si>
  <si>
    <t>Knowledge of multimedia publishing technologies and procedures; ability to use installed audio, visual and animation software tools to produce multimedia publications.</t>
  </si>
  <si>
    <t>Knowledge of the problem management process and ability to bring a reported problem to a successful resolution.</t>
  </si>
  <si>
    <t>Knowledge of Organizational Development (OD) processes, issues and considerations; ability to advise managers and implement programs in all areas of organizational effectiveness.</t>
  </si>
  <si>
    <t>Knowledge of the major responsibilities, accountabilities, and organization of the marketing function or department; ability to execute effective marketing plans and strategies.</t>
  </si>
  <si>
    <t>Knowledge of marketing channels, approaches, and promotion; ability to identify customer needs and arrange goods and services to fulfill those needs.</t>
  </si>
  <si>
    <t>Knowledge of business market concepts, theories and principles; ability to use tools and techniques for collecting, collating and analyzing information on existing or potential markets in order to meet market needs.</t>
  </si>
  <si>
    <t>Knowledge of market research, segmentation, and channels; ability to use business models to develop and implement marketing strategies, objectives, and tactics as well as establishing a communications plan.</t>
  </si>
  <si>
    <t>Knowledge of marketing options and opportunities; ability to advertise an organization's products, services and brand through various channels.</t>
  </si>
  <si>
    <t>Knowledge of components and functionality of marketing systems; ability to utilize an organization's marketing information systems in various business circumstances.</t>
  </si>
  <si>
    <t>Knowledge of different media channels (e.g. TV, radio, press, etc.); ability to evaluate and select the most preferable media outlets to ensure information is effectively delivered to target audiences.</t>
  </si>
  <si>
    <t>Knowledge of media production processes and procedures; ability to schedule and control media production to ensure that quality deliverables and customer needs are met.</t>
  </si>
  <si>
    <t>Knowledge of and ability to use Mercury Interactive TestSuite (MTS) for application testing.</t>
  </si>
  <si>
    <t>Knowledge of and ability to use Oracle Developer for application development, including business intelligence applications.</t>
  </si>
  <si>
    <t>Knowledge of and ability to use Oracle Lite to develop applications for mobile devices.</t>
  </si>
  <si>
    <t>Knowledge of and ability to use PowerBuilder in the development and maintenance of client-server applications.</t>
  </si>
  <si>
    <t>Knowledge of and ability to use Perl (Practical Extraction and Report Language) in the development and maintenance of application programs and systems.</t>
  </si>
  <si>
    <t>Knowledge of and ability to use Adobe Photoshop to create or enhance graphic images for websites or print media.</t>
  </si>
  <si>
    <t>Knowledge of and ability to use PHP (PHP Hypertext Preprocessor) in the development and maintenance of Web-based application systems.</t>
  </si>
  <si>
    <t>Knowledge of and ability to use PL/I in the development and maintenance of application programs and systems.</t>
  </si>
  <si>
    <t>Knowledge of and ability to install, configure, enhance or integrate PeopleSoft applications into the corporate technology environment.</t>
  </si>
  <si>
    <t>Knowledge of and ability to use Open Database Connectivity for access to databases managed by relational database management systems (RDBMS) and non-RDBMS databases.</t>
  </si>
  <si>
    <t>Knowledge of and ability to implement, operationalize and support the Oracle database management platforms, software and applications.</t>
  </si>
  <si>
    <t>Knowledge of and ability to install, maintain and administer Oracle databases.</t>
  </si>
  <si>
    <t>Knowledge of and ability to use Oracle's Procedural Language/Structured Query Language.</t>
  </si>
  <si>
    <t>Knowledge of and ability to develop and deploy Microsoft BizTalk Server solutions for the organization.</t>
  </si>
  <si>
    <t>Knowledge of and ability to use or manage the use of the Mozilla Firefox browser.</t>
  </si>
  <si>
    <t>Knowledge of and ability to use Microsoft Message Queuing (MSMQ) technology to manage messaging to communicate across different platforms and systems asynchronously.</t>
  </si>
  <si>
    <t>Knowledge of and ability to use or manage the use of the Netscape browser.</t>
  </si>
  <si>
    <t>Knowledge of and ability to implement and maintain an Oracle Application Server system in a production environment.</t>
  </si>
  <si>
    <t>Knowledge of and ability to use the OS/2 Warp Client and Warp Server operating systems in a production environment.</t>
  </si>
  <si>
    <t>Knowledge of and ability to work with the primary operating system used in IBM mainframe servers.</t>
  </si>
  <si>
    <t>Knowledge of and ability to develop applications for the Palm PDA Operating System.</t>
  </si>
  <si>
    <t>Knowledge of and ability to implement PegaRULES technology for organizational business process management.</t>
  </si>
  <si>
    <t>Knowledge of and ability to implement and support MS Windows Server.</t>
  </si>
  <si>
    <t>Knowledge of and ability to use OPNET Technologies, Inc.'s IT Guru software for network performance analysis and modeling.</t>
  </si>
  <si>
    <t>Knowledge of and ability to configure, implement, and maintain an NDS/eDirectory (Novell Directory Services) in a production environment.</t>
  </si>
  <si>
    <t>Knowledge of and ability to implement, operationalize and support the Nexus 1000 virtual switching platform.</t>
  </si>
  <si>
    <t>Knowledge of and ability to implement, operationalize and support the Nexus 5000/7000 virtual switching platform.</t>
  </si>
  <si>
    <t>Knowledge of and ability to install, configure and maintain a Novell Netware infrastructure.</t>
  </si>
  <si>
    <t>Knowledge of Open Shortest Path First: a routing protocol that determines the best path for routing IP traffic over a TCP/IP network based on distance between nodes and several quality parameters.</t>
  </si>
  <si>
    <t>Knowledge of and ability to use OmegaMon to monitor processing activities of mainframe operating systems programs.</t>
  </si>
  <si>
    <t>Knowledge of and ability to use the features and functions in Microsoft Office products.</t>
  </si>
  <si>
    <t>Knowledge of and ability to use Microsoft Outlook features and functionalities.</t>
  </si>
  <si>
    <t>Knowledge of and ability to use the pcAnywhere tool to access, manage and maintain PCs at remote locations.</t>
  </si>
  <si>
    <t>Knowledge of and ability to use Microsoft PowerPoint software.</t>
  </si>
  <si>
    <t>Knowledge of Six Sigma Project Management (SSPM) methodology, tools and techniques; ability to use related experience and techniques to plan, organize, and control the delivery of technology hardware products.</t>
  </si>
  <si>
    <t>Knowledge of various engineering techniques and the ability to master professional methods to design, build and process hardware products or components.</t>
  </si>
  <si>
    <t>Knowledge of and ability to utilize various tools and techniques for ensuring product reliability, availability and maintainability.</t>
  </si>
  <si>
    <t>Knowledge of and ability to utilize various tools, techniques, methodologies and metrics to meet and manage hardware product performance and reliability objectives.</t>
  </si>
  <si>
    <t>Knowledge of the technical aspects of hardware products including architecture, configurations and implementation options; ability to utilize hardware technical knowledge in product design, development and manufacturing processes.</t>
  </si>
  <si>
    <t>Knowledge of and experience with processes, tools, and techniques for assuring high level of quality of technology products, systems and components.</t>
  </si>
  <si>
    <t>Knowledge of and ability to use tools, techniques and methodologies for assuring the quality of development for and manufacturing of hardware products.</t>
  </si>
  <si>
    <t>Knowledge of and ability to plan and execute testing strategies and tactics in order to ensure product quality and adherence to stated requirements.</t>
  </si>
  <si>
    <t>Knowledge of methods and techniques of the engineering, manufacturing, delivery and support of computer peripherals and accessories; ability to use these in the development, production and delivery process.</t>
  </si>
  <si>
    <t>Knowledge of and ability to apply various security practices, methods and regulations to resolve safety problems related to individuals, facilities and the manufacturing environment.</t>
  </si>
  <si>
    <t>Knowledge of process, tools and techniques for responding to a customer RFP and creating viable proposals for work to be done.</t>
  </si>
  <si>
    <t>Knowledge of, and ability to develop and use, social (interactive) media strategies and tools to increase sales by strengthening brand identity, visibility, and reputation.</t>
  </si>
  <si>
    <t>Knowledge of and experience with developing and supporting software for a distributed environment.</t>
  </si>
  <si>
    <t>Knowledge of concepts, philosophies, processes and disciplines for service-oriented IT, applications, and system architectures; ability to design and manage a service-based IT and system architecture that emphasizes sharing of business and service processes and supports business and service agility.</t>
  </si>
  <si>
    <t>Knowledge of tools, methods, and techniques of requirement analysis; ability to elicit, analyze and record required business functionality and non-functionality requirements to ensure the success of a system or software development project.</t>
  </si>
  <si>
    <t>Knowledge of and ability to test, write, design, debug, troubleshoot and maintain source codes and computer programs.</t>
  </si>
  <si>
    <t>Knowledge of and ability to implement prototyping disciplines, tools and techniques in evolutionary models within the target environment.</t>
  </si>
  <si>
    <t>Knowledge of the formal methodologies, disciplines, practices and techniques used in cases of minimal planning; the ability to deliver new and enhanced application functionality in an iterative manner at frequent intervals.</t>
  </si>
  <si>
    <t>Knowledge of activities, practices, deliverables and application release techniques; ability to manage and control the implementation of new or enhanced applications into a production/live environment.</t>
  </si>
  <si>
    <t>Knowledge of and ability to apply scripting languages and tools for creating event-driven, interactive web pages.</t>
  </si>
  <si>
    <t>Knowledge of and ability to use tools, techniques and platforms in order to write and modify programming languages.</t>
  </si>
  <si>
    <t>Knowledge of and ability to apply appropriate tools and techniques to manage metadata.</t>
  </si>
  <si>
    <t>Knowledge of and the ability to use tools and techniques for off-site data and records storage, protection and management.</t>
  </si>
  <si>
    <t>Knowledge of and the ability to use, support and access facilities for extracting and formatting a database management system.</t>
  </si>
  <si>
    <t>Knowledge of the principal rules and regulations for relational models and relation operations; ability to design, develop, apply and support database applications or systems that use relational structures.</t>
  </si>
  <si>
    <t>Knowledge of and ability to configure, install, and support the functions, features and facilities of multi-user operating systems to manage network resources.</t>
  </si>
  <si>
    <t>Knowledge of and ability to configure, install, and support local and remote server hardware and connectivity components.</t>
  </si>
  <si>
    <t>Knowledge of and ability to utilize tools and technologies for enabling access to existing business and office support applications from remote locations.</t>
  </si>
  <si>
    <t>Knowledge of and ability to use production scheduling in order to control and maintain organizational production and service deliverables.</t>
  </si>
  <si>
    <t>Knowledge of and ability to manage a remote data center's operating environment and daily operational requirements.</t>
  </si>
  <si>
    <t>Knowledge of and ability to implement processes for the evaluation and selection of products, tools, services and infrastructure components ensuring they are in line with an organization's business needs and architectural principles.</t>
  </si>
  <si>
    <t>Knowledge of concept, procedures and processes of Security Information and Event Management (SIEM); ability to utilize related applications to protect organizational networks from cyber risks.</t>
  </si>
  <si>
    <t>Knowledge of social application strategies, approaches and considerations, and ability to develop and support web-based business social networks for employees or customers.</t>
  </si>
  <si>
    <t>Knowledge of the technologies used to enable excellent IT service for business clients; ability to develop, implement and support a variety of such technologies.</t>
  </si>
  <si>
    <t>Knowledge of concepts, tools and applications of social networking; ability to build social networks or provide social services via online tools, applications and platforms.</t>
  </si>
  <si>
    <t>Knowledge of management and maintenance techniques used for on-line service platforms; ability to operate and support various applications and services within service platforms.</t>
  </si>
  <si>
    <t>Knowledge of the theories and methodologies of reliability engineering; ability to design, develop and support various tools, services and applications to maintain a reliable site environment.</t>
  </si>
  <si>
    <t>Knowledge of the concepts and methodologies used in social community management and ability to facilitate, support and administer a social community site.</t>
  </si>
  <si>
    <t>Knowledge of Web 2.0 and social applications, tools and technologies;_x000D_
and ability to provide communication and marketing solutions to create a virtual interactive marketplace.</t>
  </si>
  <si>
    <t>Knowledge of techniques, tools and methods of social network architecture design; ability to design blueprints of collaborative platforms and systems regarding social network for business use.</t>
  </si>
  <si>
    <t>Knowledge of the principles, components and features of scrum methodology; ability to apply this methodology to manage software product development processes.</t>
  </si>
  <si>
    <t>Knowledge of information, personnel and premises security processes and procedures; ability to develop and maintain appropriate security levels.</t>
  </si>
  <si>
    <t>Knowledge of call center principles and ability to use proper functions, tools and processes to provide a self-service capability to clients, suppliers, and partners.</t>
  </si>
  <si>
    <t>Knowledge of the principles and methodology of customer request management and ability to apply the processes, activities and tools associated with managing customer requests.</t>
  </si>
  <si>
    <t>Knowledge of the schedule creation process; ability to develop and maintain a workable schedule to accomplish the overall goals of day-to-day operations.</t>
  </si>
  <si>
    <t>Knowledge of product features and ability to design, build, and develop a new product, technology, or service from concept through to production.</t>
  </si>
  <si>
    <t>Knowledge of and ability to apply software to run and manage an organization's product returns process.</t>
  </si>
  <si>
    <t>Knowledge of functions and features of a sales function and ability to conduct daily and strategic activities within it.</t>
  </si>
  <si>
    <t>Knowledge of the principles and practices for sales tasks and activities; ability to sell an organization's products and services.</t>
  </si>
  <si>
    <t>Knowledge of prospecting principles, processes and skills; ability to identify and engage potential customers in the market.</t>
  </si>
  <si>
    <t>Knowledge of sales processes, tools, and techniques; ability to prepare and present formal recommendations for how the organization can meet the customer's needs.</t>
  </si>
  <si>
    <t>Knowledge of sales closing and agreements related processes, techniques and skills; ability to close deals and reach final sales agreements.</t>
  </si>
  <si>
    <t>Knowledge of sales tasks, tools and procedures and the ability to support an organization's sales plan and process.</t>
  </si>
  <si>
    <t>Knowledge of the principles and practices for designing product development strategy; ability to design and implement a product development strategy within the organization.</t>
  </si>
  <si>
    <t>Knowledge of and ability to use the IBM's Rational platform, software and methods for developing, enhancing and maintaining applications.</t>
  </si>
  <si>
    <t>Knowledge of and ability to use the IBM Rational Software Architect product for software design and development.</t>
  </si>
  <si>
    <t>Knowledge of and ability to use the IBM Rational Rhapsody platform and tools in support of collaborative software development..</t>
  </si>
  <si>
    <t>Knowledge of and ability to use REXX language to perform a variety of programming activities.</t>
  </si>
  <si>
    <t>Knowledge of and ability to use IBM's Rational Rose software to visualize, model, understand, and refine system requirements and architecture.</t>
  </si>
  <si>
    <t>Knowledge of and ability to use Rational Team Test to validate applications.</t>
  </si>
  <si>
    <t>Knowledge of and ability to install, configure, enhance or integrate SAP R/3 (Enterprise Resource Planning) packaged software applications into the corporate technology environment.</t>
  </si>
  <si>
    <t>Knowledge and ability to implement, operate, support and use SAP's Customer Relationship Management (CRM) software.</t>
  </si>
  <si>
    <t>Knowledge of and ability to implement, operate, support and use SAP Enterprise Resource Planning software applications in the corporate technology environment.</t>
  </si>
  <si>
    <t>Knowledge and ability to install, support and use SAP's Product Lifecycle Management (PLM) software for integrating all manufacturing processes from product concept through delivery and servicing.</t>
  </si>
  <si>
    <t>Knowledge of and ability to install, configure, enhance or integrate Siebel packaged software applications into the corporate technology environment.</t>
  </si>
  <si>
    <t>Knowledge of and ability to use Smalltalk in the development and maintenance of object oriented applications.</t>
  </si>
  <si>
    <t>Knowledge of and ability to use IBM's Query Management Facility: a query, analysis and reporting tool set for IBM's DB2 relational database management system.</t>
  </si>
  <si>
    <t>Knowledge of and ability to use SAS business intelligence software.</t>
  </si>
  <si>
    <t>Knowledge of and ability to use PVCS tools for version control and configuration management.</t>
  </si>
  <si>
    <t>Knowledge of and ability to use SharePoint Server to supply information within an organization.</t>
  </si>
  <si>
    <t>Knowledge of and ability to implement SIP (Session Initiation Protocol) in a production network.</t>
  </si>
  <si>
    <t>Knowledge of and ability to apply the concepts and facilities of SMTP (Simple Mail Transfer Protocol) to an e-mail network.</t>
  </si>
  <si>
    <t>Knowledge of and ability to work with the components of an SNA (Systems Network Architecture) network as they are typically used in a production environment.</t>
  </si>
  <si>
    <t>Knowledge of and ability to use Sniffer hardware and software tools to examine network traffic for routine inspection and for detecting bottlenecks and problems.</t>
  </si>
  <si>
    <t>Knowledge of and ability to use of the capabilities of Microsoft Project in defining, planning, sizing, resourcing, managing and reporting projects.</t>
  </si>
  <si>
    <t>Knowledge of and ability to use of the capabilities of Project Workbench in defining, planning, sizing, resourcing, managing and reporting projects.</t>
  </si>
  <si>
    <t>Knowledge of and ability to implement and maintain the SiteMinder suite of website security tools.</t>
  </si>
  <si>
    <t>Knowledge of and ability to implement, operate and support the SAP Business Objects suite of business intelligence software and applications.</t>
  </si>
  <si>
    <t>Knowledge of and ability to utilize various testing tools, techniques, processes and strategies to ensure quality of products in all stages of development and manufacturing.</t>
  </si>
  <si>
    <t>Knowledge of the technology of storage devices and ability to recognize and apply various technologies to design and develop specific storage devices.</t>
  </si>
  <si>
    <t>Knowledge of the telecommunications industry - major technologies, vendors, regulatory and business issues.</t>
  </si>
  <si>
    <t>Knowledge of and experience in delivering fee-based consulting services on technology management, infrastructure, architecture and applications.</t>
  </si>
  <si>
    <t>Knowledge of and experience with methodologies, tools, and techniques for managing software products at all stages of the product lifecycle.</t>
  </si>
  <si>
    <t>Knowledge of and experience with the business aspects and operation of a software product; knowledge of the install base, current uses, future plans, and product vision.</t>
  </si>
  <si>
    <t>Knowledge of and experience with the technical aspect of a software product; knowledge of architecture, configurations, integration and technical implementation options.</t>
  </si>
  <si>
    <t>Knowledge of, and experience in management of the development, delivery and maintenance of technology product documentation and publications.</t>
  </si>
  <si>
    <t>Knowledge of, and experience in, delivering new or enhanced fee-based software products.</t>
  </si>
  <si>
    <t>Knowledge of and experience with using a structured methodology for delivering new or enhanced software products to the marketplace.</t>
  </si>
  <si>
    <t>Knowledge of and experience with activities, tools and techniques for converting market requirements into the software product design.</t>
  </si>
  <si>
    <t>Knowledge of and ability to design, develop and maintain interfaces and linkage to alternative platforms and software packages.</t>
  </si>
  <si>
    <t>Knowledge of and experience in constructing software products or systems in line with product requirements.</t>
  </si>
  <si>
    <t>Knowledge of, and experience with, strategies, practices and tools for managing versions and distribution of software products and enhancements.</t>
  </si>
  <si>
    <t>Knowledge of and experience with providing post-sales support on implementation and use technology products.</t>
  </si>
  <si>
    <t>Knowledge of, and experience in, helping customers install, integrate, and operationalize software products or systems.</t>
  </si>
  <si>
    <t>Knowledge of strategies, practices and tools for resolving problems with installed software products.</t>
  </si>
  <si>
    <t>Knowledge of, and experience with, managing product change requests from customers, prospective customers, vendors, and internal staff.</t>
  </si>
  <si>
    <t>Knowledge of, and ability to develop and use, principles, methodologies and metrics that increase software product performance and reliability.</t>
  </si>
  <si>
    <t>Knowledge of packaging tools, approaches and practices necessary to safely and attractively package products and components.</t>
  </si>
  <si>
    <t>Knowledge of and ability to coordinate multiple and diverse channels for delivering software products and updates.</t>
  </si>
  <si>
    <t>Knowledge of and ability to apply appropriate processes, tools, and techniques for assuring a high level of quality in computer software products and systems.</t>
  </si>
  <si>
    <t>Knowledge of a structured methodology for assuring quality of a software product throughout all stages of software development life cycle.</t>
  </si>
  <si>
    <t>Knowledge of and ability to design, plan and execute cost-effective software testing strategies, processes and plans to ensure software quality at all stages of the software development cycle.</t>
  </si>
  <si>
    <t>Knowledge of and ability to design, plan, and execute testing strategies and tactics to ensure software product quality and adherence to stated requirements.</t>
  </si>
  <si>
    <t>Knowledge of and ability to use automated tools for performing quality assurance activities on software products throughout the development cycle.</t>
  </si>
  <si>
    <t>Knowledge of and the ability to detect and prevent data security vulnerabilities of coding throughout the software development life cycle within software development organizations.</t>
  </si>
  <si>
    <t>Knowledge of and experience with a methodology and tools developing a set of technology blueprints for addressing business problems and computing requirements.</t>
  </si>
  <si>
    <t>Knowledge of methods and tools to develop a blueprint for the future state of IT; ability to develop the roadmap of it, while aligning the architecture and processes with business strategies and objectives.</t>
  </si>
  <si>
    <t>Knowledge of the features and facilities of systems, and the ability to integrate and communicate among applications, databases and technology platforms.</t>
  </si>
  <si>
    <t>Knowledge of and ability to design, plan and execute system testing strategies and tactics to ensure the quality of software at all stages of the system life cycle.</t>
  </si>
  <si>
    <t>Knowledge of project management techniques and the ability to plan, design, develop, test, implement and maintain system development life cycle segments and phases.</t>
  </si>
  <si>
    <t>Knowledge of tools and facilities of speech recognition technologies; ability to apply speech recognition technologies in business applications and to handle relevant integration considerations.</t>
  </si>
  <si>
    <t>Knowledge of and ability to use a variety of tools and techniques for conducting, automating, simplifying and enhancing system testing.</t>
  </si>
  <si>
    <t>Knowledge of software technology, and the ability to plan global, regional and local software architecture and infrastructure components.</t>
  </si>
  <si>
    <t>Knowledge of and ability to plan and execute software platform changes with minimal service disruption to the client.</t>
  </si>
  <si>
    <t>Knowledge of and ability to design, develop and implement operating systems architecture and components.</t>
  </si>
  <si>
    <t>Knowledge of and ability to use tools and mechanisms for distributing new or enhanced software across the organization's software infrastructure.</t>
  </si>
  <si>
    <t>Knowledge of software quality assurance activities, tasks, tools and techniques, and the ability to evaluate new or enhanced systems, software packages and software tools to ensure adherence to functionality and quality requirements.</t>
  </si>
  <si>
    <t>Knowledge of and the ability to configure, install, and support physical data storage devices across multiple platforms (main-frame, mid-range, PC, server, etc.).</t>
  </si>
  <si>
    <t>Knowledge of telecommunications platforms and the ability to plan the global, regional and local telecommunications architecture for infrastructure components.</t>
  </si>
  <si>
    <t>Knowledge of domestic and international regulations and processes for telecommunication; ability to design, implement and operate networks within this environment.</t>
  </si>
  <si>
    <t>Knowledge of and the ability to deploy, implement and support Storage Area Network (SAN) or Network Attached Storage (NAS) systems.</t>
  </si>
  <si>
    <t>Knowledge of methods, techniques and processes related to data storage, ability to deploy and monitor data storage infrastructure, and plan for backup, archiving and disaster recovery.</t>
  </si>
  <si>
    <t>Knowledge of and ability to operate computer systems to run production and development processes and to perform system maintenance related tasks.</t>
  </si>
  <si>
    <t>Knowledge of the legal practices, considerations and management of software licensing; ability to implement, support and update software licensing processes.</t>
  </si>
  <si>
    <t>Knowledge of technical troubleshooting approaches, tools and techniques, and the ability to anticipate, recognize, and resolve technical (hardware, software, application or operational) problems.</t>
  </si>
  <si>
    <t>Knowledge of formal software process improvement disciplines, and ability to assess and improve the quality and operating costs associated with an existing application.</t>
  </si>
  <si>
    <t>Knowledge of the technical language and writing approach, and the ability to write paper-based and on-line technical reference documentation (guidelines, standards, procedures, processes, applications, etc.)</t>
  </si>
  <si>
    <t>Knowledge of and ability to plan, implement and manage testing strategies, policies and practices that assure the delivery of high quality applications.</t>
  </si>
  <si>
    <t>Knowledge of and ability to design, develop and implement a whole range of application tools or modules used in Supply Chain Management (SCM).</t>
  </si>
  <si>
    <t>Knowledge of and ability to design, develop and implement a whole range of application tools or modules used in Supplier Relationship Management (SRM).</t>
  </si>
  <si>
    <t>Knowledge of and ability to design, develop and implement a whole range of application tools or modules used in Strategic Enterprise Management (SEM).</t>
  </si>
  <si>
    <t>Knowledge of issues, considerations and operations of handling customer inquiries and responses received by telephone.</t>
  </si>
  <si>
    <t>Knowledge of math and statistics; ability to use relevant tools, techniques, statistical principles, and methods required to perform statistical analysis and measurement.</t>
  </si>
  <si>
    <t>Knowledge of The Open Group Architecture Framework (TOGAF) released by 'The Open Group'; ability to apply it to effectively plan, develop and govern enterprise IT architecture.</t>
  </si>
  <si>
    <t>Knowledge of standards, processes, techniques and methods used in staffing and recruiting; ability to identify, select, retain and relocate qualified personnel, both internally and externally, for a wide range of positions.</t>
  </si>
  <si>
    <t>Knowledge of policies, techniques, methods and processes of succession planning; ability to identify and develop internal employees for the future fulfillment of an organization's core positions.</t>
  </si>
  <si>
    <t>Knowledge of technical writing processes, considerations and applications; ability to write materials for both technical and non-technical audiences.</t>
  </si>
  <si>
    <t>Knowledge of supplier selection and evaluation standards, processes and methods; ability to use methods, tools and documentation for evaluating, selecting, and certifying suppliers and partners.</t>
  </si>
  <si>
    <t>Knowledge of and ability to use the Struts Framework to create an extensible development environment for Web-deployed Java applications, based on published standards.</t>
  </si>
  <si>
    <t>Knowledge of and ability to use the Sybase Adaptive Server database system in a production environment.</t>
  </si>
  <si>
    <t>Knowledge of and ability to use Structured Query Language (SQL) to interrogate and process data in a relational database.</t>
  </si>
  <si>
    <t>Knowledge of and ability to use the SQL Server database system in a production environment.</t>
  </si>
  <si>
    <t>Knowledge of and ability to install, maintain and administer Sybase databases.</t>
  </si>
  <si>
    <t>Knowledge of and ability to work with the Solaris operating system in a production environment.</t>
  </si>
  <si>
    <t>Knowledge of and ability to use the IBM Teleprocessing Network Simulator (TPNS) for function, regression, performance, and stress testing transaction processing systems.</t>
  </si>
  <si>
    <t>Knowledge of and ability to implement, operate and support the IBM System zSeries brand of mainframe computers.</t>
  </si>
  <si>
    <t>Knowledge of and ability to use IBM Tivoli NetView network management software for centralized monitoring and control for SNA, non-SNA and non-IBM devices.</t>
  </si>
  <si>
    <t>Knowledge of and ability to implement TCP/IP (Transmission Control Protocol/Internet Protocol) in a production network.</t>
  </si>
  <si>
    <t>Knowledge of and ability to work with the components of a Token Ring network as they are typically used in a production environment.</t>
  </si>
  <si>
    <t>Knowledge of and ability to implement, operate and support IBM's Tivoli Integrated Service Management software suite.</t>
  </si>
  <si>
    <t>Knowledge of and ability to implement and maintain IBM's Tivoli Access Manager for e-business.</t>
  </si>
  <si>
    <t>Knowledge of and ability to work with one or more components of TME 10: the Tivoli Management Environment.</t>
  </si>
  <si>
    <t>Knowledge of and ability to implement, operate and support IBM's Tivoli Maximo Enterprise Asset Management (EAM) software.</t>
  </si>
  <si>
    <t>Knowledge of and ability to work with the components of TWSz: Tivoli Workload Scheduler for z/OS.</t>
  </si>
  <si>
    <t>Knowledge of and ability to implement, operationalize and support the SPSS predictive analytics software and applications.</t>
  </si>
  <si>
    <t>Knowledge of training and development (T&amp;D) functions; ability to design, implement and evaluate industry and organizational standards, procedures and policies relevant to staff training and development.</t>
  </si>
  <si>
    <t>Knowledge of functions, products and operations of diverse anti-virus software; ability to implement and maintain commercially available anti-virus software.</t>
  </si>
  <si>
    <t>Knowledge of and experience with designing, developing, and enhancing web-based or web-enabled software.</t>
  </si>
  <si>
    <t>Knowledge of and ability to utilize a variety of web information and technical tools to apply web developing trends within the organizational infrastructure.</t>
  </si>
  <si>
    <t>Knowledge of and ability to analyze the current IT state and to design migration paths or plans to meet the future IT needs of the enterprise.</t>
  </si>
  <si>
    <t>Knowledge of and the ability to manage IT work activities, processes and progress within a system to improve organizational efficiency and effectiveness.</t>
  </si>
  <si>
    <t>Knowledge of activities, practices, deliverables and considerations, and the ability to design effective graphic user interfaces for delivery of information to the client's desktop workstation.</t>
  </si>
  <si>
    <t>Knowledge of web tools and facilities; ability to design, develop and implement the Internet and Intranet environment.</t>
  </si>
  <si>
    <t>Knowledge of and ability to exploit available Web Services Tools for use by internal applications.</t>
  </si>
  <si>
    <t>Knowledge of and ability to utilize existing web services or develop and publish new web services that enhance the functionality of web-based applications.</t>
  </si>
  <si>
    <t>Knowledge of voice network features, functions and capabilities; ability to design and improve voice networks and services.</t>
  </si>
  <si>
    <t>Knowledge of and the ability to use public or proprietary networks for establishing secure pathways to carry private, voice and video data.</t>
  </si>
  <si>
    <t>Knowledge of and ability to implement, support and design Wide Area Network hardware, software and facilities.</t>
  </si>
  <si>
    <t>Knowledge of and ability to utilize a variety of technologies enabling wireless transmission of voice, data, fax, video or navigational information.</t>
  </si>
  <si>
    <t>Knowledge of VOIP technologies and standards; ability to enable convergence of voice and data traffic using the Internet.</t>
  </si>
  <si>
    <t>Knowledge of the web tools, facilities and procedures required to maintain a website, and ability to keep a web site running and operating smoothly.</t>
  </si>
  <si>
    <t>Knowledge of and ability to design, organize, deliver and evaluate the effectiveness of training plans.</t>
  </si>
  <si>
    <t>Knowledge of and the ability to design and develop training programs and documents based on a training needs analysis.</t>
  </si>
  <si>
    <t>Knowledge of a wide range of training approaches, and tools used to implement these programs; ability to design, conduct and evaluate training programs.</t>
  </si>
  <si>
    <t>Knowledge of vulnerability assessment tools, techniques, models, and systems; ability to utilizes the knowledge to identify vulnerabilities on network, operating system, mobile application, etc.</t>
  </si>
  <si>
    <t>Knowledge of UAT activities, tasks, tools and techniques; ability to design, implement and evaluate acceptance tests for end-users.</t>
  </si>
  <si>
    <t>Knowledge of user experience design tools, techniques and approaches; ability to design applications that are valued, positively perceived and used by clients.</t>
  </si>
  <si>
    <t>Knowledge of and ability to design, develop and implement a whole range of application tools or modules used in Transportation Management (TM).</t>
  </si>
  <si>
    <t>Knowledge of Web 2.0 concepts, technologies and tools; ability to design, develop and support Web 2.0 based services.</t>
  </si>
  <si>
    <t>Knowledge and ability to design, develop, and support applications that are accessed over a network through a browser.</t>
  </si>
  <si>
    <t>The knowledge and ability to measure, collect, analyze, and report internet data for purposes of understanding and optimizing web usage.</t>
  </si>
  <si>
    <t>Knowledge of and ability to provide data analysis and technical resolutions for customers on various social network platform applications.</t>
  </si>
  <si>
    <t>Knowledge of web publishing tools and techniques; ability to use these to develop web-based dissemination of information.</t>
  </si>
  <si>
    <t>Knowledge of issues, considerations and operations of web site customer inquiries and responses.</t>
  </si>
  <si>
    <t>Knowledge of human resources (HR) and workforce issues and trends; ability to analyze workforce data, information and metrics and apply the results to support business decisions.</t>
  </si>
  <si>
    <t>Knowledge of the benefits and tools used in web-based research and ability to use Internet and intranet-based facilities for information gathering.</t>
  </si>
  <si>
    <t>Knowledge of, and ability to develop and use, strategies, practices and tools for evaluating, selecting and certifying vendors, suppliers and partners.</t>
  </si>
  <si>
    <t>Knowledge of customer needs analysis principles, processes and skills; ability to recognize and be sensitive to the different perspectives and priorities of different customers.</t>
  </si>
  <si>
    <t>Knowledge of and ability to use Uniface in the development and maintenance of e-commerce applications.</t>
  </si>
  <si>
    <t>Knowledge of and ability to use IBM VisualAge Generator (VAG) rapid application development environment for building and deploying e-business, multi-tier, and text applications.</t>
  </si>
  <si>
    <t>Knowledge of and ability to use IBM's VisualAge for Java (VAJ) application to develop and maintain software.</t>
  </si>
  <si>
    <t>Knowledge of and ability to use Microsoft Visual Basic.Net (VB.NET) application development software to develop and maintain application components.</t>
  </si>
  <si>
    <t>Knowledge of and ability to use VBScript in the development and maintenance of Web-based application systems.</t>
  </si>
  <si>
    <t>Knowledge of and ability to use Visual C++ in the development and maintenance of application programs and systems.</t>
  </si>
  <si>
    <t>Knowledge of and ability to use Visual FoxPro for creating desktop, client/server, or Web database applications.</t>
  </si>
  <si>
    <t>Knowledge of and ability to use Visual Interdev in the development and maintenance of Web-based applications.</t>
  </si>
  <si>
    <t>Knowledge of and ability to use Visual Basic in the development and maintenance of application programs and systems.</t>
  </si>
  <si>
    <t>Knowledge of and ability to use Microsoft Visio to draw applications in order to create 2-D diagrams.</t>
  </si>
  <si>
    <t>Knowledge of and ability to use Visual J++ in the development and maintenance of application programs and systems.</t>
  </si>
  <si>
    <t>Knowledge of and ability to use the WebSphere Studio Application Developer (WSAD) to create and maintain applications.</t>
  </si>
  <si>
    <t>Knowledge of and ability to use the WebSphere Studio development environment to create and maintain applications.</t>
  </si>
  <si>
    <t>Knowledge of and ability to use XHTML (Extensible Hypertext Markup Language) to create, update and maintain text, graphics and links in a website.</t>
  </si>
  <si>
    <t>Knowledge of and ability to use XML (Extensible Markup Language) for defining data elements on a web page.</t>
  </si>
  <si>
    <t>Knowledge of and ability to develop XML Schema, define namespaces, simple and complex types, keys and key references, and to use schema to validate documents.</t>
  </si>
  <si>
    <t>Knowledge of XSL, XSLT, XPath, XQuery, and ability to use templates and dynamic content to gather, calculate and transform data from single or multiple sources from XML to HTML, and develop client-based DOM scripts.</t>
  </si>
  <si>
    <t>Knowledge of and ability to use the Compuware XPEDITER Interactive analysis, debugging and testing products.</t>
  </si>
  <si>
    <t>Knowledge of and ability to install, operate and administer WebSphere MQ (Message Queuing), to create and maintain messaging interoperability across disparate platforms.</t>
  </si>
  <si>
    <t>Knowledge of and ability to use TSO (Time Sharing Option) and ISPF (Interactive System Productivity Facility) for developing mainframe applications.</t>
  </si>
  <si>
    <t>Knowledge of and ability to work with the UNIX operating system in a production environment.</t>
  </si>
  <si>
    <t>Knowledge of and ability to use WebSphere Application Server (WAS) for the development and management of enterprise-scope web-based applications.</t>
  </si>
  <si>
    <t>Knowledge of and ability to work with the Windows 2000/Me operating system in a production environment.</t>
  </si>
  <si>
    <t>Knowledge of and ability to implement, operationalize and support Microsoft's Windows 7 Operating System (OS) software for personal computers.</t>
  </si>
  <si>
    <t>Knowledge of and ability to work with the Windows NT client and/or server operating systems in a production environment.</t>
  </si>
  <si>
    <t>Knowledge of and ability to use the Windows XP operating system in a production environment.</t>
  </si>
  <si>
    <t>Knowledge of and ability to deploy and enhance WebSphere Portal technology in an organization.</t>
  </si>
  <si>
    <t>Knowledge of and ability to work with and support the z/OS operating system.</t>
  </si>
  <si>
    <t>Knowledge of and ability to implement VoIP (Voice over Internet Protocol) in a production network.</t>
  </si>
  <si>
    <t>Knowledge of and ability to develop applications for wireless devices based on Wireless Application Protocol (WAP).</t>
  </si>
  <si>
    <t>Knowledge of and ability to work with the components of an X.25 network as they are typically used in a production environment.</t>
  </si>
  <si>
    <t>Knowledge of and ability to use Microsoft Word software.</t>
  </si>
  <si>
    <t>Knowledge of and ability to implement, operationalize and support the IBM WebSphere software and applications for creating and managing business websites.</t>
  </si>
  <si>
    <t>Knowledge of employee training and development methodologies; ability to ensure that a target population has the knowledge and skills required to meet both tactical and strategic objectives.</t>
  </si>
  <si>
    <t>Knowledge of processes and procedures of training programs management; ability to design, implement, evaluate and develop an organization's training programs to achieve high business performance.</t>
  </si>
  <si>
    <t>Knowledge of the process, tools and considerations for vendor evaluation; ability to select a suitable training program available in the marketplace.</t>
  </si>
  <si>
    <t>Knowledge of tools, techniques and methods of training needs analyses; ability to identify what people need to learn for successful individual and organizational performance.</t>
  </si>
  <si>
    <t>Knowledge of training solution processes and procedures; ability to identify needs and provide suitable training solutions for different business units within the organization.</t>
  </si>
  <si>
    <t>Knowledge of methods and tools of training delivery; ability to deliver learning solutions for desired training outcomes.</t>
  </si>
  <si>
    <t>Knowledge of training methods, tools and techniques; ability to evaluate the effectiveness of a training program.</t>
  </si>
  <si>
    <t>Knowledge of tools and processes of training program administration; ability to administer every aspect of a training program, including content, procedure, tools and logistics ensuring training requirements and expectation are met.</t>
  </si>
  <si>
    <t>Knowledge of training tools and techniques; ability to utilize software, technologies and applications for the creation and development of training programs and processes.</t>
  </si>
  <si>
    <t>Knowledge of processes, tools and techniques; ability to design and implement web-based training programs.</t>
  </si>
  <si>
    <t>Identifies major activities associated with delivering application functionality.</t>
  </si>
  <si>
    <t>Demonstrates an understanding of the basic API concepts.</t>
  </si>
  <si>
    <t>Identifies the components of architectural framework and their main functions.</t>
  </si>
  <si>
    <t>Describes basic activities and deliverables associated with application design.</t>
  </si>
  <si>
    <t>Describes commonly used processes and procedures for application testing.</t>
  </si>
  <si>
    <t>Identifies major types of localization requirements.</t>
  </si>
  <si>
    <t>Describes basic concepts associated with supporting a production application.</t>
  </si>
  <si>
    <t>Identifies the concept of iterative development.</t>
  </si>
  <si>
    <t>Names basic infrastructure components associated with running mainframe applications.</t>
  </si>
  <si>
    <t>Identifies key concepts and components of web content design and site engineering.</t>
  </si>
  <si>
    <t>Explains basic concepts and terminology of a client/server environment.</t>
  </si>
  <si>
    <t>Explains basic terminology and the data modeling notation of object-oriented applications.</t>
  </si>
  <si>
    <t>Identifies different types of application delivery platforms and technologies.</t>
  </si>
  <si>
    <t>Describes the goals and objectives of application security.</t>
  </si>
  <si>
    <t>Describes the concept and objectives of utilizing agile methodologies in software development processes.</t>
  </si>
  <si>
    <t>Describes the history of Agile Manifesto.</t>
  </si>
  <si>
    <t>Describes the content and processes of Adaptive Software Development.</t>
  </si>
  <si>
    <t>Describes the major concepts and five values of agile modeling.</t>
  </si>
  <si>
    <t>Explains basic understanding of agile project management.</t>
  </si>
  <si>
    <t>Explains the concepts, features and advantages of Agile Unified Process (AUP).</t>
  </si>
  <si>
    <t>Explains the role and contribution of the A&amp;C function.</t>
  </si>
  <si>
    <t>Describes the basic concepts of auditing.</t>
  </si>
  <si>
    <t>Highlights the major features of Hadoop cluster architecture and concepts.</t>
  </si>
  <si>
    <t>Describes the basic offerings of a product line and their primary features.</t>
  </si>
  <si>
    <t>Describes basic concepts and components of .NET.</t>
  </si>
  <si>
    <t>Explains application debugging concepts and principles.</t>
  </si>
  <si>
    <t>Describes relational database concepts and principles.</t>
  </si>
  <si>
    <t>Describes basic concepts of COM programming using relevant language.</t>
  </si>
  <si>
    <t>Describes ADF architecture, its components and features.</t>
  </si>
  <si>
    <t>Distinguishes among high-level, assembler and machine languages.</t>
  </si>
  <si>
    <t>Describes typical functions that can be performed with ASP.</t>
  </si>
  <si>
    <t>Describes the typical functions that can be performed with ASP.Net.</t>
  </si>
  <si>
    <t>Identifies major activities and deliverables associated with testing.</t>
  </si>
  <si>
    <t>Describes basic concepts of Macromedia Flash using relevant language.</t>
  </si>
  <si>
    <t>Describes general database concepts and principles.</t>
  </si>
  <si>
    <t>Describes basic concepts of AIX using relevant language.</t>
  </si>
  <si>
    <t>Describes the major components of the organization's AS/400 platforms.</t>
  </si>
  <si>
    <t>Describes basic Active Directory concepts and components using relevant language.</t>
  </si>
  <si>
    <t>Describes basic concepts of AIM using relevant language.</t>
  </si>
  <si>
    <t>Describes basic ATM concepts and components using relevant language.</t>
  </si>
  <si>
    <t>Describe the benefits of using Adobe PDF files.</t>
  </si>
  <si>
    <t>Describes basic document template design concepts using relevant language.</t>
  </si>
  <si>
    <t>Describes basic information security concepts using relevant language.</t>
  </si>
  <si>
    <t>Describes the types of threats posed by computer viruses.</t>
  </si>
  <si>
    <t>Describes basic concepts behind business commerce software using relevant language.</t>
  </si>
  <si>
    <t>Describes basic theories and concepts of adult learning.</t>
  </si>
  <si>
    <t>Demonstrates an understanding of the practices for managing product change requests.</t>
  </si>
  <si>
    <t>Identifies major industry segments and customer groupings.</t>
  </si>
  <si>
    <t>Identifies major industry segments and product groups.</t>
  </si>
  <si>
    <t>Explains the key concepts and features of business data analysis methods.</t>
  </si>
  <si>
    <t>Identifies the concept, components and functions of business architecture (BA).</t>
  </si>
  <si>
    <t>Explains concepts related to organizational maturity.</t>
  </si>
  <si>
    <t>Identifies the purpose for and basic activities associated with a business assessment.</t>
  </si>
  <si>
    <t>Explains the purpose and value of business process modeling (BPM.)</t>
  </si>
  <si>
    <t>Explains the basic concepts of a distributed processing environment.</t>
  </si>
  <si>
    <t>Explains the basic concepts behind Computer-Aided Software Engineering.</t>
  </si>
  <si>
    <t>Explains the term 'Customer Relationship Management' and the related activities with regard to business operations.</t>
  </si>
  <si>
    <t>Identifies the major people (e.g. creators, editors) that are involved in content management.</t>
  </si>
  <si>
    <t>Demonstrates a basic understanding of the concepts underlying big data and big data analytics.</t>
  </si>
  <si>
    <t>Defines the term 'computer telephony integration'.</t>
  </si>
  <si>
    <t>Describes main operational activities in a computer center.</t>
  </si>
  <si>
    <t>Describes the basic concepts behind contingency and disaster recovery planning.</t>
  </si>
  <si>
    <t>Describes basic concepts and issues behind capacity planning.</t>
  </si>
  <si>
    <t>Identifies and explains the basic purpose of change control.</t>
  </si>
  <si>
    <t>Identifies common types of computer crimes.</t>
  </si>
  <si>
    <t>Explains principles, concepts and functions of computer forensics in an enterprise.</t>
  </si>
  <si>
    <t>Explains concepts, features and functions of Computer Network Defense.</t>
  </si>
  <si>
    <t>Identifies the objectives, principles and processes involved in configuration management.</t>
  </si>
  <si>
    <t>Demonstrates an understanding of the basic concepts and features of cloud computing.</t>
  </si>
  <si>
    <t>Describes the basic methodology and functionalities of a standard cloud computing architecture.</t>
  </si>
  <si>
    <t>Demonstrates a basic understanding of resource management concepts and activities related to cloud computing operations.</t>
  </si>
  <si>
    <t>Documents routine activities and programs within the social media community.</t>
  </si>
  <si>
    <t>Discusses the basic concepts of social computing using relevant language.</t>
  </si>
  <si>
    <t>Describes concepts behind big data computing using relevant language.</t>
  </si>
  <si>
    <t>Highlights the major features of big data environment and architecture.</t>
  </si>
  <si>
    <t>Describes the concepts and values of crystal methods.</t>
  </si>
  <si>
    <t>Lists the major responsibilities of copywriters.</t>
  </si>
  <si>
    <t>Describes organization's basic CRM strategy in general terms.</t>
  </si>
  <si>
    <t>Names the voice and data technologies currently used in the organization's call center(s).</t>
  </si>
  <si>
    <t>Identifies CRM systems currently being used in the organization.</t>
  </si>
  <si>
    <t>Explains key business intelligence (BI) concepts and terminology.</t>
  </si>
  <si>
    <t>Identifies major technologies used within the customer support function.</t>
  </si>
  <si>
    <t>Discusses common consulting services and markets, associated business disciplines and practices.</t>
  </si>
  <si>
    <t>Articulates the fundamental characteristics of effective/ineffective client business relationships.</t>
  </si>
  <si>
    <t>Describes the general concepts of a consulting method/process and associated support tools.</t>
  </si>
  <si>
    <t>Describes a consulting proposal process, activities and deliverables.</t>
  </si>
  <si>
    <t>Describes the project management discipline including principles, method, tools and overall body of knowledge.</t>
  </si>
  <si>
    <t>Relates matters of professionalism and ethics in business relationships.</t>
  </si>
  <si>
    <t>Supports the need for managing organization's cash assets.</t>
  </si>
  <si>
    <t>Explains basic concepts of cost-benefit analysis.</t>
  </si>
  <si>
    <t>Lists the most popular benefits programs within an organization.</t>
  </si>
  <si>
    <t>Identifies potential markets for the organization's products or services.</t>
  </si>
  <si>
    <t>Identifies current competitors of specific product lines or services.</t>
  </si>
  <si>
    <t>Describes basic concepts and activities of managing existing contracts.</t>
  </si>
  <si>
    <t>Identifies existing agreements and contracts for products and services.</t>
  </si>
  <si>
    <t>Demonstrates understanding of the basic characteristics of a good or strong brand name.</t>
  </si>
  <si>
    <t>Demonstrates understanding of the basic concepts and process for buying or procurement.</t>
  </si>
  <si>
    <t>Identifies major BaanERP components being used by the company.</t>
  </si>
  <si>
    <t>Describes general concepts of Basic using relevant language.</t>
  </si>
  <si>
    <t>Describes the types of applications that lend themselves to a Brio solution.</t>
  </si>
  <si>
    <t>Describes the basic concepts of C using relevant language.</t>
  </si>
  <si>
    <t>Describes the basic differences of C# versus C++ using relevant language.</t>
  </si>
  <si>
    <t>Describes basic concepts of Object Oriented Programming using relevant language.</t>
  </si>
  <si>
    <t>Describes the basic concepts of C and the AIX operating system using relevant language.</t>
  </si>
  <si>
    <t>Describes basic concepts of COBOL using relevant language.</t>
  </si>
  <si>
    <t>Describes basic concepts and architecture of AS/400 and iSeries computers.</t>
  </si>
  <si>
    <t>Describes basic concepts of CGI Script using relevant language.</t>
  </si>
  <si>
    <t>Lists the flagship products associated with and comprising the IBM Cognos suite.</t>
  </si>
  <si>
    <t>Describes concepts and benefits of using Cognos for gathering and analyzing business intelligence.</t>
  </si>
  <si>
    <t>Describes major Framework Manager functions, features and capabilities.</t>
  </si>
  <si>
    <t>Describes major product functions, features and capabilities.</t>
  </si>
  <si>
    <t>Describes basic concepts of Web application development in Cold Fusion.</t>
  </si>
  <si>
    <t>Describes basic concepts of Corel Graphics tools using relevant language.</t>
  </si>
  <si>
    <t>Describes the role played by CORBA in client-server applications.</t>
  </si>
  <si>
    <t>Describes basic concepts of report programs using relevant language.</t>
  </si>
  <si>
    <t>Describes the basic concepts and components of BEA WebLogic.</t>
  </si>
  <si>
    <t>Explains the meaning and purpose of 'image copy.'</t>
  </si>
  <si>
    <t>Explains the rationale for performing IMS backup and recovery procedures in business terms.</t>
  </si>
  <si>
    <t>Identifies CA tools available for managing DB2 databases.</t>
  </si>
  <si>
    <t>Describes basic CICS concepts using relevant language.</t>
  </si>
  <si>
    <t>Explains basic networking terminology, and internetworking concepts using correct language.</t>
  </si>
  <si>
    <t>Describes concepts and benefits of BladeLogic platforms and applications.</t>
  </si>
  <si>
    <t>Describes basic concepts using relevant language, including HPC, node groups, central administration.</t>
  </si>
  <si>
    <t>Describes the major functions, features and capabilities of Centra Software.</t>
  </si>
  <si>
    <t>Explains the Corticon Rule Management Lifecycle.</t>
  </si>
  <si>
    <t>Collects information on basic concepts of competency-based training.</t>
  </si>
  <si>
    <t>Describes the common types of content and target audiences.</t>
  </si>
  <si>
    <t>Defines the term 'database management system' in business environments.</t>
  </si>
  <si>
    <t>Explains the key concepts and features of data analysis methods.</t>
  </si>
  <si>
    <t>Highlights the concepts behind enterprise analysis using relevant language</t>
  </si>
  <si>
    <t>Highlights the concepts behind an enterprise architecture using relevant language</t>
  </si>
  <si>
    <t>Identifies the processes, standards and principles of data architecture.</t>
  </si>
  <si>
    <t>Identifies the main features and functions of new information technologies for business applications.</t>
  </si>
  <si>
    <t>Identifies the key XP values and associated rules and practices.</t>
  </si>
  <si>
    <t>Describes the terminology and concepts related to e-commerce.</t>
  </si>
  <si>
    <t>Describes the basic features and functions of electronic data interchange.</t>
  </si>
  <si>
    <t>Discusses basic database concepts and terminology.</t>
  </si>
  <si>
    <t>Describes the concepts and purposes of data governance.</t>
  </si>
  <si>
    <t>Describes basic types of database structures, platforms and organizations.</t>
  </si>
  <si>
    <t>Defines the term of database design in business environments.</t>
  </si>
  <si>
    <t>Identifies common types of data needed in an organization.</t>
  </si>
  <si>
    <t>Defines the term of data warehousing in business cases.</t>
  </si>
  <si>
    <t>Explains basic data mining concepts using data specific language.</t>
  </si>
  <si>
    <t>Knows the key concepts and features of data movement.</t>
  </si>
  <si>
    <t>Defines the terms of database backup and migration in business environments.</t>
  </si>
  <si>
    <t>Defines the term 'Extraction-Transformation-Loading Process' as it applies to data warehousing.</t>
  </si>
  <si>
    <t>Identifies the key concepts and features of data networks.</t>
  </si>
  <si>
    <t>Describes the main features and functions of encryption technologies.</t>
  </si>
  <si>
    <t>Identifies the main functions and purposes of the data center administration.</t>
  </si>
  <si>
    <t>Identifies the main functions and purposes of the data center.</t>
  </si>
  <si>
    <t>Describes common data center activities.</t>
  </si>
  <si>
    <t>Discusses key issues and concepts related to e-mail administration.</t>
  </si>
  <si>
    <t>Identifies the main functions of e-mail routing and response software.</t>
  </si>
  <si>
    <t>Identifies common types of directories and other types of information.</t>
  </si>
  <si>
    <t>Describes the basic concepts of document management.</t>
  </si>
  <si>
    <t>Describes goals and objectives of endpoint security.</t>
  </si>
  <si>
    <t>Defines the term 'data privacy' in business situations.</t>
  </si>
  <si>
    <t>Describes the goals and objectives of cybersecurity risk management.</t>
  </si>
  <si>
    <t>Describes basic features and capabilities of the tools for the digital forensics process.</t>
  </si>
  <si>
    <t>Describes goals and objectives of digital threat management.</t>
  </si>
  <si>
    <t>Describes the key features of enterprise resource planning systems.</t>
  </si>
  <si>
    <t>Identifies the concepts and features of customer relationship management applications.</t>
  </si>
  <si>
    <t>Describes the key features of Enterprise Resource Planning (ERP) systems.</t>
  </si>
  <si>
    <t>Explains the concepts, features and components of Extreme Programming (XP).</t>
  </si>
  <si>
    <t>Applies basic data-gathering methodologies.</t>
  </si>
  <si>
    <t>Compiles a list of key functions and features of the organization's e-mail software package.</t>
  </si>
  <si>
    <t>Describes the major activities of data entry staff.</t>
  </si>
  <si>
    <t>Describes organization's approach to applying CRM concepts.</t>
  </si>
  <si>
    <t>Names key issues associated with e-mail-based customer servicing.</t>
  </si>
  <si>
    <t>Explains how customer analytics (CA) can enhance customer relationship management.</t>
  </si>
  <si>
    <t>Clarifies the role and contribution of the customer support function.</t>
  </si>
  <si>
    <t>Identifies key responsibilities of the customer support function.</t>
  </si>
  <si>
    <t>Explains the need to define and follow policies, standards and procedures.</t>
  </si>
  <si>
    <t>Identifies key concepts behind service agreements.</t>
  </si>
  <si>
    <t>Gathers information pertaining to the fundamental ideas of a customer support or call center.</t>
  </si>
  <si>
    <t>Supports the organization through the value of successful interactions with clients.</t>
  </si>
  <si>
    <t>Describes major service offerings and responsibilities of customer support staff.</t>
  </si>
  <si>
    <t>Explains the fundamentals of an organization's enterprise architecture.</t>
  </si>
  <si>
    <t>Identifies core customer support applications.</t>
  </si>
  <si>
    <t>Explains the importance of an employee relations function within the organization.</t>
  </si>
  <si>
    <t>Lists major advantages of delivering training programs to end-users.</t>
  </si>
  <si>
    <t>Lists basic activities performed by e-sales staff.</t>
  </si>
  <si>
    <t>Describes the capabilities and limitations of DHTML.</t>
  </si>
  <si>
    <t>Identifies the types of applications where Director is typically used.</t>
  </si>
  <si>
    <t>Describes basic concepts of Delphi using relevant language.</t>
  </si>
  <si>
    <t>Describes how DreamWeaver can be used to build websites in general terms.</t>
  </si>
  <si>
    <t>Explains the conceptual differences between EJB components and traditional software programs.</t>
  </si>
  <si>
    <t>Describes in-house change management practices using relevant language.</t>
  </si>
  <si>
    <t>Describes the types of applications for which Essbase is designed.</t>
  </si>
  <si>
    <t>Describes basic concepts of messaging and groupware using relevant language.</t>
  </si>
  <si>
    <t>Describes database concepts and principles using relevant language.</t>
  </si>
  <si>
    <t>Lists the products associated with and comprising the DB2 product suite.</t>
  </si>
  <si>
    <t>Highlights DB2 concepts and principles using relevant terminology.</t>
  </si>
  <si>
    <t>Describes DB2 Connect concepts and principles using relevant terminology.</t>
  </si>
  <si>
    <t>Explains basic data modeling concepts.</t>
  </si>
  <si>
    <t>Describes basic concepts and facilities of ETI Solution using relevant language.</t>
  </si>
  <si>
    <t>Describes basic concepts of DOS using relevant language.</t>
  </si>
  <si>
    <t>Describes the various types of hardware devices typically found on a DECnet network.</t>
  </si>
  <si>
    <t>Describes basic Ethernet concepts and components using relevant language.</t>
  </si>
  <si>
    <t>Explains the basic concepts of System Managed Storage (SMS).</t>
  </si>
  <si>
    <t>Describes basic concepts of online help and end-user documentation using relevant language.</t>
  </si>
  <si>
    <t>Describes major Excel functions, features and capabilities.</t>
  </si>
  <si>
    <t>Explains basic concepts of open-source architecture and platforms.</t>
  </si>
  <si>
    <t>Describes the roles and responsibilities of the hardware integration function.</t>
  </si>
  <si>
    <t>Describes the goals and objectives of the field support function.</t>
  </si>
  <si>
    <t>Describes the general processes and policies of application implementation.</t>
  </si>
  <si>
    <t>Describes the main features and functions among groupware systems.</t>
  </si>
  <si>
    <t>Describes the main functions of imaging tools.</t>
  </si>
  <si>
    <t>Describes basic concepts, tools and facilities for managing corporate data as a critical resource.</t>
  </si>
  <si>
    <t>Explains basic concepts behind groupware or collaborative ware.</t>
  </si>
  <si>
    <t>Identifies main portable devices (e.g. phones and laptops) that are used in business environments.</t>
  </si>
  <si>
    <t>Identifies the main components of IT hardware.</t>
  </si>
  <si>
    <t>Lists commonly used types (e.g. phones and scanners) of handheld hardware.</t>
  </si>
  <si>
    <t>Describes the main features and functions of hardware platforms within the IT services field.</t>
  </si>
  <si>
    <t>Discusses key concepts behind interactive voice response (IVR) systems.</t>
  </si>
  <si>
    <t>Describes the main features and functions of firewall systems.</t>
  </si>
  <si>
    <t>Describes the main features and functions of the help desk.</t>
  </si>
  <si>
    <t>Identifies tools and facilities used for maintaining corporate data as a critical resource.</t>
  </si>
  <si>
    <t>Outlines the objectives and scopes of IT security policies.</t>
  </si>
  <si>
    <t>Identifies different types of technology used for information security purposes.</t>
  </si>
  <si>
    <t>Explains the need and value for the establishment of information security architecture.</t>
  </si>
  <si>
    <t>Describes the rationale for the conduct of information security audits.</t>
  </si>
  <si>
    <t>Describes basic concepts involved in securing electronic information.</t>
  </si>
  <si>
    <t>Describes the goals and objectives of IoT security management.</t>
  </si>
  <si>
    <t>Defines basic terms, functions and components of information assurance.</t>
  </si>
  <si>
    <t>Indicates the objectives and scopes of ISOC.</t>
  </si>
  <si>
    <t>Describes roles, responsibilities and major activities of information security laws staff.</t>
  </si>
  <si>
    <t>Explains concepts and features of intrusion detection and prevention.</t>
  </si>
  <si>
    <t>Describes the features and purpose for informatics.</t>
  </si>
  <si>
    <t>Identifies the main functions and business processes of organizational human resource management.</t>
  </si>
  <si>
    <t>Lists the specific internal controls that are being used within the organization.</t>
  </si>
  <si>
    <t>Describes the purpose and value of accurate investment reports.</t>
  </si>
  <si>
    <t>Identifies the concepts and purposes of investment consulting.</t>
  </si>
  <si>
    <t>Describes the basic concepts and objectives of internal auditing.</t>
  </si>
  <si>
    <t>Lists major tasks performed by security administration function.</t>
  </si>
  <si>
    <t>Describes the purpose, objectives, and philosophy of ISPL.</t>
  </si>
  <si>
    <t>Explains the basic concepts of finance.</t>
  </si>
  <si>
    <t>Describes the concepts behind financial analysis and implications of financial data.</t>
  </si>
  <si>
    <t>Describes the purpose and value of accurate financial record keeping.</t>
  </si>
  <si>
    <t>Clarifies the purpose and value of accurate financial reports.</t>
  </si>
  <si>
    <t>Describes basic concepts of risk management.</t>
  </si>
  <si>
    <t>Identifies the features of HR policies, strategies and environment.</t>
  </si>
  <si>
    <t>Identifies main HR operational challenges and issues.</t>
  </si>
  <si>
    <t>Describes key responsibilities and scopes of the HR operations function.</t>
  </si>
  <si>
    <t>Describes major systems used within the human resources(HR) function.</t>
  </si>
  <si>
    <t>Identifies traditional concepts for Internet-based marketing.</t>
  </si>
  <si>
    <t>Demonstrates understanding of the basic sales-related services in a virtual retail store.</t>
  </si>
  <si>
    <t>Demonstrates understanding of practices and tools for managing the operations of global sourcing.</t>
  </si>
  <si>
    <t>Describes the basic activities of a field sales force.</t>
  </si>
  <si>
    <t>Describes basic concepts of application performance analysis.</t>
  </si>
  <si>
    <t>Describes basic Debug Tool concepts using relevant language.</t>
  </si>
  <si>
    <t>Describes file and database management concepts and principles.</t>
  </si>
  <si>
    <t>Describes basic concepts of Fortran using relevant language.</t>
  </si>
  <si>
    <t>Describes how FrontPage can be used to build websites in general terms.</t>
  </si>
  <si>
    <t>Identifies suite components and major product functions, features and capabilities.</t>
  </si>
  <si>
    <t>Describes basic concepts of Hogan Umbrella using relevant language.</t>
  </si>
  <si>
    <t>Describes the capabilities and limitations of HTML.</t>
  </si>
  <si>
    <t>Identifies the types of applications where Illustrator is typically used.</t>
  </si>
  <si>
    <t>Describes basic concepts of software installation using relevant language.</t>
  </si>
  <si>
    <t>Describes basic concepts of JCL using relevant language.</t>
  </si>
  <si>
    <t>Describes the basic concepts of ImagePlus content management using relevant language.</t>
  </si>
  <si>
    <t>Describes hierarchical database concepts and principles.</t>
  </si>
  <si>
    <t>Describes the benefits of integrating information across applications.</t>
  </si>
  <si>
    <t>Describes major features and functions of the product.</t>
  </si>
  <si>
    <t>Identifies major Foresight components being used by the organization.</t>
  </si>
  <si>
    <t>Describes basic concepts of HP-UX using relevant language.</t>
  </si>
  <si>
    <t>Describes basic concepts of virtual processing.</t>
  </si>
  <si>
    <t>Describes basic concepts of web browsers using relevant language.</t>
  </si>
  <si>
    <t>Describes basic IIS concepts using relevant language.</t>
  </si>
  <si>
    <t>Describes basic IMS/TM concepts using relevant language.</t>
  </si>
  <si>
    <t>Describes the basic functions and expected benefits of RMF.</t>
  </si>
  <si>
    <t>Lists the products associated with and comprising the Power Systems series.</t>
  </si>
  <si>
    <t>Describes major F5 technologies and products and how they work together.</t>
  </si>
  <si>
    <t>Describes big data concepts such as striping, node clustering and high-performance in relevant language.</t>
  </si>
  <si>
    <t>Explains basic content management concepts.</t>
  </si>
  <si>
    <t>Describes the basic design, functionality, and terminology of FileNet Image Services.</t>
  </si>
  <si>
    <t>Explains the basic design, functionality, and terminology of FileNet P8 systems.</t>
  </si>
  <si>
    <t>Highlights key concepts behind enterprise performance management and business intelligence.</t>
  </si>
  <si>
    <t>Lists the products associated with and comprising the Informatica product suite.</t>
  </si>
  <si>
    <t>Discusses the concepts of 'big data', 'trusted information' and 'ETL'.</t>
  </si>
  <si>
    <t>Identifies basic IT functions and services.</t>
  </si>
  <si>
    <t>Identifies basic measures of performance in IT function or department.</t>
  </si>
  <si>
    <t>Names basic architectural components and building block relevant to IT organizations.</t>
  </si>
  <si>
    <t>Identifies major components and facilities of a mainframe environment.</t>
  </si>
  <si>
    <t>Identifies major roles and responsibilities of the IT function.</t>
  </si>
  <si>
    <t>Describes key responsibilities of the IT function.</t>
  </si>
  <si>
    <t>Describes the term 'IT Architecture' in the business environment.</t>
  </si>
  <si>
    <t>Outlines the key concepts and features of IT policies, standards and procedures.</t>
  </si>
  <si>
    <t>Describes major services provided by 'The Business of IT.'</t>
  </si>
  <si>
    <t>Explains the concepts associated with basic data modeling; distinguishes between logical and physical data models.</t>
  </si>
  <si>
    <t>Identifies key components in the basic JAD manual.</t>
  </si>
  <si>
    <t>Identifies and researches the basic concepts associated with the mainframe development environment.</t>
  </si>
  <si>
    <t>Explains basic concepts and features of knowledge-based/AI computing.</t>
  </si>
  <si>
    <t>Identifies major components of the installed mainframe operating system.</t>
  </si>
  <si>
    <t>Identifies the major mainframe platform components within the organization.</t>
  </si>
  <si>
    <t>Discusses basic concepts and components of Local Area Networks.</t>
  </si>
  <si>
    <t>Documents basic concepts of LAN administration activities associated with managing networks.</t>
  </si>
  <si>
    <t>Defines the key concepts and features of IT systems.</t>
  </si>
  <si>
    <t>Explains the purpose for and concepts of asset management.</t>
  </si>
  <si>
    <t>Explains the general roles and goals of the IT governance function.</t>
  </si>
  <si>
    <t>Describes basic needs for audit and control policies and practices.</t>
  </si>
  <si>
    <t>Describes key objectives and expected benefits in the IT quality assurance process.</t>
  </si>
  <si>
    <t>Describes project management at a basic level.</t>
  </si>
  <si>
    <t>Documents the key concepts and features of IT project planning.</t>
  </si>
  <si>
    <t>Identifies the need for regular progress reports from all IT project team members.</t>
  </si>
  <si>
    <t>Describes a basic understanding of IT project management.</t>
  </si>
  <si>
    <t>Identifies the key concepts and features of IT service.</t>
  </si>
  <si>
    <t>Identifies different types of IT services for internal or external customers.</t>
  </si>
  <si>
    <t>Describes key concepts behind service level management and service level agreements.</t>
  </si>
  <si>
    <t>Describes availability management's mission, goals and objectives.</t>
  </si>
  <si>
    <t>Explains basic objectives/purposes of change control and management in IT service.</t>
  </si>
  <si>
    <t>Describes major roles and responsibilities of the service continuity function or team.</t>
  </si>
  <si>
    <t>Describes major objectives for the financial management of IT services and assets.</t>
  </si>
  <si>
    <t>Describes goals and objectives of incident management function.</t>
  </si>
  <si>
    <t>Describes the major activities of information resource service staff.</t>
  </si>
  <si>
    <t>Names key components of the specific query or administration tool regarding library services.</t>
  </si>
  <si>
    <t>Identifies the key support services provided to the customer.</t>
  </si>
  <si>
    <t>Describes major ITIL concepts and components using relevant language.</t>
  </si>
  <si>
    <t>Explains the ITIL discipline for managing applications.</t>
  </si>
  <si>
    <t>Explains the disciplines and major processes for ITIL service delivery.</t>
  </si>
  <si>
    <t>Identifies major types of customers.</t>
  </si>
  <si>
    <t>Identifies basic sales channels used by the organization.</t>
  </si>
  <si>
    <t>Identifies flagship products and associated service philosophy and characteristics.</t>
  </si>
  <si>
    <t>Describes the basic concepts and components of J2EE.</t>
  </si>
  <si>
    <t>Describes the basic concepts and components of J2ME.</t>
  </si>
  <si>
    <t>Describes basic concepts of object oriented programming using relevant language.</t>
  </si>
  <si>
    <t>Explains conceptual differences between components and traditional software programs.</t>
  </si>
  <si>
    <t>Describes basic concepts of JavaScript using relevant language.</t>
  </si>
  <si>
    <t>Lists the products associated with and comprising the product suite.</t>
  </si>
  <si>
    <t>Identifies and describes the four components of the JProbe suite using relevant language.</t>
  </si>
  <si>
    <t>Describes basic concepts of Jscript using relevant language.</t>
  </si>
  <si>
    <t>Describes basic concepts of web page development with Java and JSP.</t>
  </si>
  <si>
    <t>Describes the basic concepts and functions of Java Servlets using relevant language.</t>
  </si>
  <si>
    <t>Describes the rationale for capacity testing.</t>
  </si>
  <si>
    <t>Describes basic concepts of groupware application development using relevant language.</t>
  </si>
  <si>
    <t>Describes the basic concepts and capabilities of Domino.</t>
  </si>
  <si>
    <t>Describes the purpose and functionality of JDBC using relevant language.</t>
  </si>
  <si>
    <t>Describes major functions, features and capabilities of JES3.</t>
  </si>
  <si>
    <t>Describes the basic functions of Laplink Software products.</t>
  </si>
  <si>
    <t>Describes basic concepts of Linux using relevant language.</t>
  </si>
  <si>
    <t>Describes basic Jini concepts and components using relevant language.</t>
  </si>
  <si>
    <t>Names types of devices or appliances that comprise the Juniper network architecture.</t>
  </si>
  <si>
    <t>Describes major functions and capabilities available through a Lexis-Nexis subscription.</t>
  </si>
  <si>
    <t>Describes the major functions, features and capabilities of LIMWC.</t>
  </si>
  <si>
    <t>Specifies the major vendors and general functionality of collaboration software.</t>
  </si>
  <si>
    <t>Identifies the main construction theories and technological applications of personal computers.</t>
  </si>
  <si>
    <t>Identifies major types of operating systems and platforms.</t>
  </si>
  <si>
    <t>Identifies major components and facilities of a mobile operating environment.</t>
  </si>
  <si>
    <t>Describes basic concepts behind open systems and open standards.</t>
  </si>
  <si>
    <t>Lists the techniques, tools and approaches used in platform architecture.</t>
  </si>
  <si>
    <t>Describes the basic features and concepts of modeling (ex: data, processes, events, objects).</t>
  </si>
  <si>
    <t>Explains the role and function of use cases in application analysis and development.</t>
  </si>
  <si>
    <t>Explains the benefits and risks of purchasing packaged applications from vendors.</t>
  </si>
  <si>
    <t>Describes basic concepts associated with the on-line transaction processing environment.</t>
  </si>
  <si>
    <t>Describes the basic concepts behind object and event orientation.</t>
  </si>
  <si>
    <t>Identifies the basic characteristics of an object, class and inheritance.</t>
  </si>
  <si>
    <t>Cites the concepts and terminology used in object technologies.</t>
  </si>
  <si>
    <t>Describes the language and concepts of middleware.</t>
  </si>
  <si>
    <t>Identifies major components of the installed mid-range operating system or platform.</t>
  </si>
  <si>
    <t>Identifies the major functions and capabilities of various software used in PC's or workstations.</t>
  </si>
  <si>
    <t>Describes basic concepts and features of performance metrics in database, network, hardware and software systems.</t>
  </si>
  <si>
    <t>Identifies major mid-range hardware components within the organization.</t>
  </si>
  <si>
    <t>Identifies the major functions and capabilities of various hardware used in organizational PCs and workstations.</t>
  </si>
  <si>
    <t>Explains basic concepts related to administration activities in association with managing networks.</t>
  </si>
  <si>
    <t>Explains the basic concepts associated with network architecture.</t>
  </si>
  <si>
    <t>Describes the basic functions and services of the network operations function.</t>
  </si>
  <si>
    <t>Describes the organization's network architecture.</t>
  </si>
  <si>
    <t>Describes the basic concepts and components of a network environment.</t>
  </si>
  <si>
    <t>Identifies major factors and physical components that contribute to network performance.</t>
  </si>
  <si>
    <t>Describes the roles and processes of output within the operations function.</t>
  </si>
  <si>
    <t>Describes common network and Internet security threats and violations.</t>
  </si>
  <si>
    <t>Describes the goals and objectives of mobile security management.</t>
  </si>
  <si>
    <t>Describes the concepts and objectives of penetration testing.</t>
  </si>
  <si>
    <t>Overviews the processes and methodology for delivery of new or enhanced mobile social applications.</t>
  </si>
  <si>
    <t>Describes goals, objectives, and responsibilities of staff members in problem management.</t>
  </si>
  <si>
    <t>Understands mobile application concepts.</t>
  </si>
  <si>
    <t>Describes the key processes involved in developing online advertising campaigns based on social networking techniques.</t>
  </si>
  <si>
    <t>Describes the key processes involved in online marketing campaigns based on social networking platforms.</t>
  </si>
  <si>
    <t>Lists types of devices used for conducting business from mobile devices.</t>
  </si>
  <si>
    <t>Lists major mobile operating systems and associated vendors and providers.</t>
  </si>
  <si>
    <t>Discusses office administration activities in general terms.</t>
  </si>
  <si>
    <t>Lists the major activities involved in the communications function.</t>
  </si>
  <si>
    <t>Identifies the major responsibilities of a news media communications function.</t>
  </si>
  <si>
    <t>Describes the basic functions and features of multimedia software.</t>
  </si>
  <si>
    <t>Identifies types of standard problems addressed by the support function.</t>
  </si>
  <si>
    <t>Identifies key responsibilities of OD function.</t>
  </si>
  <si>
    <t>Explains the role and contributions of the marketing function.</t>
  </si>
  <si>
    <t>Explains basic principles of marketing and product positioning.</t>
  </si>
  <si>
    <t>Identifies the key activities and functions of market research.</t>
  </si>
  <si>
    <t>Identifies major initiatives, key issues, and benefits of product positioning.</t>
  </si>
  <si>
    <t>Identifies primary marketing channels used by the organization.</t>
  </si>
  <si>
    <t>Identifies the organization's core marketing systems.</t>
  </si>
  <si>
    <t>Identifies the scope, features, and types of media channel management.</t>
  </si>
  <si>
    <t>Describes key aspects of media production control.</t>
  </si>
  <si>
    <t>Describes unit, system and regression testing concepts using relevant language.</t>
  </si>
  <si>
    <t>Describes basic concepts and facilities of the Oracle Developer Suite using relevant language.</t>
  </si>
  <si>
    <t>Describes the basic architecture and components of Oracle Lite.</t>
  </si>
  <si>
    <t>Describes basic concepts and facilities of PowerBuilder using relevant language.</t>
  </si>
  <si>
    <t>Describes basic concepts of Perl using relevant language.</t>
  </si>
  <si>
    <t>Describes basic image editing concepts using relevant language.</t>
  </si>
  <si>
    <t>Describes the basic concepts of PHP using relevant language.</t>
  </si>
  <si>
    <t>Describes basic concepts of PL/I using relevant language.</t>
  </si>
  <si>
    <t>Identifies major PeopleSoft components being used by the company.</t>
  </si>
  <si>
    <t>Describes the purpose and functionality of ODBC using relevant language.</t>
  </si>
  <si>
    <t>Lists the products associated with and comprising the Oracle platform and product suite.</t>
  </si>
  <si>
    <t>Describes object-relational database concepts and principles.</t>
  </si>
  <si>
    <t>Describes the role of BizTalk Server in an e-business environment.</t>
  </si>
  <si>
    <t>Describes basic concepts of messaging and asynchronous processing.</t>
  </si>
  <si>
    <t>Describes the basic concepts of Oracle Application Server using relevant language.</t>
  </si>
  <si>
    <t>Describes basic concepts of OS/2 Warp using relevant language.</t>
  </si>
  <si>
    <t>Describes basic OS/390 concepts using relevant language.</t>
  </si>
  <si>
    <t>Describes basic concepts of Palm OS application development using relevant language.</t>
  </si>
  <si>
    <t>Identifies major organizational business processes currently being supported by PegaRULES.</t>
  </si>
  <si>
    <t>Describes basic Windows Server concepts and components using relevant language.</t>
  </si>
  <si>
    <t>Describes basic functions, features and capabilities of IT Guru.</t>
  </si>
  <si>
    <t>Describes basic NDS/eDirectory concepts and components using relevant language.</t>
  </si>
  <si>
    <t>Describes concepts behind and benefits of network virtualization.</t>
  </si>
  <si>
    <t>Describes basic Netware concepts using relevant language.</t>
  </si>
  <si>
    <t>Describes basic OSPF concepts and facilities using relevant language.</t>
  </si>
  <si>
    <t>Describes basic concepts of OmegaMon using relevant language.</t>
  </si>
  <si>
    <t>Identifies the various products contained in different MS Office suites.</t>
  </si>
  <si>
    <t>Describes the major functions, features and capabilities of Outlook.</t>
  </si>
  <si>
    <t>Describes the purposes of and uses for the pcAnywhere tool using relevant language.</t>
  </si>
  <si>
    <t>Describes the major functions, features and capabilities of PowerPoint.</t>
  </si>
  <si>
    <t>Demonstrates a basic understanding of SSPM.</t>
  </si>
  <si>
    <t>Describes major processes (e.g. design and test) of typical engineering programs.</t>
  </si>
  <si>
    <t>Describes the concepts and principles of reliability engineering.</t>
  </si>
  <si>
    <t>Identifies the major activities and responsibilities involved in the reliability management function.</t>
  </si>
  <si>
    <t>Supports the technical architecture and environment for hardware products.</t>
  </si>
  <si>
    <t>Identifies the major approaches for ensuring quality in technology hardware products.</t>
  </si>
  <si>
    <t>Describes the key objectives and expected benefits of the quality assurance process.</t>
  </si>
  <si>
    <t>Identifies basic types of testing and tools for technology hardware.</t>
  </si>
  <si>
    <t>Identifies major types of peripherals and their features and capabilities.</t>
  </si>
  <si>
    <t>Documents professional standards and regulations for individual or property protection.</t>
  </si>
  <si>
    <t>Understands the RFP process, activities and deliverables.</t>
  </si>
  <si>
    <t>Explains how social media activities are used to drive leads and sales.</t>
  </si>
  <si>
    <t>Identifies major components and facilities of distributed server environments.</t>
  </si>
  <si>
    <t>Describes the fundamental ideas and expected benefits of service-oriented architecture (SOA).</t>
  </si>
  <si>
    <t>Describes basic concepts and major activities associated with requirements analysis.</t>
  </si>
  <si>
    <t>Describes the basic concepts of programming and the construction of program activities.</t>
  </si>
  <si>
    <t>Describes the basic concepts of prototyping in application development.</t>
  </si>
  <si>
    <t>Describes the basic concepts of Rapid Application Development and methodology.</t>
  </si>
  <si>
    <t>Describes the basic concepts of release management using relevant language.</t>
  </si>
  <si>
    <t>Explains the basic concepts and terminology of scripting tools.</t>
  </si>
  <si>
    <t>Describes the basic concepts of programming and program construction activities.</t>
  </si>
  <si>
    <t>Identifies various types of metadata.</t>
  </si>
  <si>
    <t>Describes the basic concepts and principles of records management and archiving functions.</t>
  </si>
  <si>
    <t>Describes the functions and features of query and database access tools.</t>
  </si>
  <si>
    <t>Explains the concept and terminology of relational databases.</t>
  </si>
  <si>
    <t>Describes the basic concepts of a shared, distributed environment.</t>
  </si>
  <si>
    <t>Describes the major components of the organization's LAN configuration.</t>
  </si>
  <si>
    <t>Describes basic concepts and considerations of remote computing.</t>
  </si>
  <si>
    <t>Identifies the key concepts and elements of production control.</t>
  </si>
  <si>
    <t>Clarifies the daily operations of the local or distributed data center.</t>
  </si>
  <si>
    <t>Identifies the purposes and functions of product and vendor evaluation.</t>
  </si>
  <si>
    <t>Identifies the objectives and scope of SIEM products and services.</t>
  </si>
  <si>
    <t>Describes the basic concepts behind social software and social networking.</t>
  </si>
  <si>
    <t>Identifies basic hardware, software and networking components of SOA architecture.</t>
  </si>
  <si>
    <t>Identifies the concepts and features of social networking services.</t>
  </si>
  <si>
    <t>Identifies the concepts and features of online service platforms.</t>
  </si>
  <si>
    <t>Identifies the concepts and features of reliability engineering.</t>
  </si>
  <si>
    <t>Highlights major characteristics of an online business community.</t>
  </si>
  <si>
    <t>Identifies the functions and features of various social media types.</t>
  </si>
  <si>
    <t>Describes major functions and features of a collaborative computing environment.</t>
  </si>
  <si>
    <t>Explains the concepts, features and components of scrum methodology.</t>
  </si>
  <si>
    <t>Describes an organization's security management policies and procedures.</t>
  </si>
  <si>
    <t>Describes features and benefits of self-service facilities for clients and suppliers.</t>
  </si>
  <si>
    <t>Identifies the different types of standard service requests covered by the support function.</t>
  </si>
  <si>
    <t>Summarizes the basic concepts and principles for scheduling work and activities.</t>
  </si>
  <si>
    <t>Summarizes the overall process for developing a new product or service for the organization.</t>
  </si>
  <si>
    <t>Identifies the functions and applications of software tools in a product returns system.</t>
  </si>
  <si>
    <t>Describes the contributions of a sales function.</t>
  </si>
  <si>
    <t>Summarizes common sales tasks and activities.</t>
  </si>
  <si>
    <t>Summarizes the concepts and principles of prospecting.</t>
  </si>
  <si>
    <t>Describes the process of sales proposals and presentations.</t>
  </si>
  <si>
    <t>Identifies the importance of closing deals and gaining agreements.</t>
  </si>
  <si>
    <t>Describes the activities of sales support and administration.</t>
  </si>
  <si>
    <t>Provides suggestions on an organization's product development strategy.</t>
  </si>
  <si>
    <t>Lists the products associated with and comprising the Rational product suite.</t>
  </si>
  <si>
    <t>Reviews basic concepts of Rational Software Architect using relevant language.</t>
  </si>
  <si>
    <t>Reviews basic concepts of Rational Rhapsody product suite using relevant language.</t>
  </si>
  <si>
    <t>Describes major functions, features and capabilities of REXX.</t>
  </si>
  <si>
    <t>Describes basic concepts of the product using relevant language.</t>
  </si>
  <si>
    <t>Identifies major SAP R/3 components being used by the company.</t>
  </si>
  <si>
    <t>Explains the basic concepts of customer relationship management.</t>
  </si>
  <si>
    <t>Highlights the major features and functions of SAP ERP systems.</t>
  </si>
  <si>
    <t>Identifies the processes, standards and guidelines of SAP PLM utilization.</t>
  </si>
  <si>
    <t>Identifies major Siebel components being used by the company.</t>
  </si>
  <si>
    <t>Describes the types of applications for which QMF is designed.</t>
  </si>
  <si>
    <t>Describes basic concepts of PVCS using relevant language.</t>
  </si>
  <si>
    <t>Explains basic concepts behind collaborative software.</t>
  </si>
  <si>
    <t>Describes basic SIP concepts using relevant language.</t>
  </si>
  <si>
    <t>Describes basic SMTP concepts and components using relevant language.</t>
  </si>
  <si>
    <t>Describes basic SNA concepts and components using relevant language.</t>
  </si>
  <si>
    <t>Describes basic concepts of the Sniffer Distributed solution using relevant language.</t>
  </si>
  <si>
    <t>Explains the use of MSP to plan and manage a project.</t>
  </si>
  <si>
    <t>Explains the use of Workbench to plan and manage a project.</t>
  </si>
  <si>
    <t>Describes SiteMinder concepts and features using relevant language.</t>
  </si>
  <si>
    <t>Identifies major phases and activities of a hardware test cycle.</t>
  </si>
  <si>
    <t>Identifies major types of storage devices and their characteristics, features and capabilities.</t>
  </si>
  <si>
    <t>Identifies major industry segments and product and service groupings.</t>
  </si>
  <si>
    <t>Identifies major roles and responsibilities of technology consultants.</t>
  </si>
  <si>
    <t>Outlines primary goals of product management and related challenges.</t>
  </si>
  <si>
    <t>Outlines primary business functions and uses addressed by the software product.</t>
  </si>
  <si>
    <t>Outlines components of technical architecture and environment for the software product.</t>
  </si>
  <si>
    <t>Understands the basic process and tools for publishing documentation for technical products.</t>
  </si>
  <si>
    <t>Summarizes the overall process for developing a new product.</t>
  </si>
  <si>
    <t>Summarizes the overall process for developing new software for the company product line.</t>
  </si>
  <si>
    <t>Identifies major components of functional and technical design.</t>
  </si>
  <si>
    <t>Describes roles and responsibilities of software integration function.</t>
  </si>
  <si>
    <t>Reads and interprets software system designs and program specifications.</t>
  </si>
  <si>
    <t>Explains basic concepts of the need and rationale for upgrading software.</t>
  </si>
  <si>
    <t>Demonstrates an understanding of the goals and objectives of the field support function.</t>
  </si>
  <si>
    <t>Explains standard activities for software installation and support.</t>
  </si>
  <si>
    <t>Identifies goals, objectives, and responsibilities of problem management function and staff.</t>
  </si>
  <si>
    <t>Identifies the major activities and responsibilities of reliability management function.</t>
  </si>
  <si>
    <t>Identifies types of packaging currently in use.</t>
  </si>
  <si>
    <t>Identifies basic delivery channels used for software deployment.</t>
  </si>
  <si>
    <t>Identifies major approaches for ensuring quality in products.</t>
  </si>
  <si>
    <t>Describes key objectives and expected benefits of the quality assurance process.</t>
  </si>
  <si>
    <t>Identifies major phases and activities of a software test cycle.</t>
  </si>
  <si>
    <t>Identifies basic types of testing for software products.</t>
  </si>
  <si>
    <t>Describes major functions and features of automatic testing and QA tools.</t>
  </si>
  <si>
    <t>Describes software application architecture and explains system components.</t>
  </si>
  <si>
    <t>Highlights the concepts behind a solution architecture using relevant language</t>
  </si>
  <si>
    <t>Defines target architecture and the rationale for achieving it.</t>
  </si>
  <si>
    <t>Describes the basic concepts and issues of system and technology integration.</t>
  </si>
  <si>
    <t>Describes major components of system testing used by the organization.</t>
  </si>
  <si>
    <t>Explains the basic concepts of a structured approach to application development.</t>
  </si>
  <si>
    <t>Explains the basic concepts behind speech recognition systems.</t>
  </si>
  <si>
    <t>Describes basic features and capabilities of the tools for the system testing process.</t>
  </si>
  <si>
    <t>Identifies key aspects of the organization's software infrastructure.</t>
  </si>
  <si>
    <t>Identifies key steps and practices in software installation and maintenance.</t>
  </si>
  <si>
    <t>Documents the basic concepts and activities involved in maintaining the operating system environment.</t>
  </si>
  <si>
    <t>Identifies types of tests and QA tools used in own function or unit.</t>
  </si>
  <si>
    <t>Explains the basic concepts of electronic data storage.</t>
  </si>
  <si>
    <t>Explains the main concepts behind local networks' (voice, data, video) capabilities.</t>
  </si>
  <si>
    <t>Describes basic aspects of the current regulatory environment.</t>
  </si>
  <si>
    <t>Describes basic fiber channel concepts, functions and terminology.</t>
  </si>
  <si>
    <t>Explains concepts, features and components of storage management in an organization.</t>
  </si>
  <si>
    <t>Illustrates the underlying concepts of system and console operations.</t>
  </si>
  <si>
    <t>Explains the concepts, purposes and implications of software licensing.</t>
  </si>
  <si>
    <t>Explains the underlying concept of using a systematic approach to solve technical problems.</t>
  </si>
  <si>
    <t>Describes the process by which applications are built and maintained.</t>
  </si>
  <si>
    <t>Explains the basic concepts behind effective technical documentation.</t>
  </si>
  <si>
    <t>Describes types of application testing and respective goals and objectives.</t>
  </si>
  <si>
    <t>Identifies the concepts and features of supply chain management (SCM) applications.</t>
  </si>
  <si>
    <t>Identifies the main objectives and functions of Supplier Relationship Management.</t>
  </si>
  <si>
    <t>Identifies the concepts and features of Strategic Enterprise Management Applications.</t>
  </si>
  <si>
    <t>Names key issues associated with phone-based customer servicing.</t>
  </si>
  <si>
    <t>Explains the basic concepts of statistics and measurement.</t>
  </si>
  <si>
    <t>Describes the concepts regarding TOGAF.</t>
  </si>
  <si>
    <t>Describes the major activities performed and services provided by the staffing function.</t>
  </si>
  <si>
    <t>Describes main purposes of succession planning within an organization.</t>
  </si>
  <si>
    <t>Identifies the key features and considerations of technical writing.</t>
  </si>
  <si>
    <t>Describes the rationale behind supplier evaluation and certification.</t>
  </si>
  <si>
    <t>Describes basic concepts of Struts Framework using relevant language.</t>
  </si>
  <si>
    <t>Describes basic concepts of Sybase Adaptive Server using relevant language.</t>
  </si>
  <si>
    <t>Describes basic concepts of SQL Server using relevant language.</t>
  </si>
  <si>
    <t>Describes basic concepts of Solaris using relevant language.</t>
  </si>
  <si>
    <t>Describes basic TPNS concepts using relevant language.</t>
  </si>
  <si>
    <t>Lists the products associated with and comprising the product series.</t>
  </si>
  <si>
    <t>Describes basic NetView functions, features and capabilities.</t>
  </si>
  <si>
    <t>Describes basic TCP/IP concepts and components using relevant language.</t>
  </si>
  <si>
    <t>Describes basic Token Ring concepts and components using relevant language.</t>
  </si>
  <si>
    <t>Overviews the key functions, features and capabilities of service management software products.</t>
  </si>
  <si>
    <t>Explains the roles and responsibilities of policy management functions and staff.</t>
  </si>
  <si>
    <t>Describes basic concepts of TME 10 using relevant language.</t>
  </si>
  <si>
    <t>Describes basic asset management software concepts using relevant language.</t>
  </si>
  <si>
    <t>Describes basic workload scheduling concepts using relevant language.</t>
  </si>
  <si>
    <t>Describes major functions, features and capabilities of the full product portfolio.</t>
  </si>
  <si>
    <t>Documents common Training and Development (T&amp;D) procedures within an organization.</t>
  </si>
  <si>
    <t>Describes types of threats posed by computer viruses.</t>
  </si>
  <si>
    <t>Describes basic tool-kit for building and maintaining web-based application.</t>
  </si>
  <si>
    <t>Describes the definition of the term World Wide Web.</t>
  </si>
  <si>
    <t>Describes what transitional architecture is and how it functions.</t>
  </si>
  <si>
    <t>Describes the basic concepts and features of workflow analysis.</t>
  </si>
  <si>
    <t>Collects user requirements, developmental objectives and test cases for interface design.</t>
  </si>
  <si>
    <t>Indicates basic Web concepts, features and facilities.</t>
  </si>
  <si>
    <t>Identifies tools that facilitate the development or deployment of Web Services.</t>
  </si>
  <si>
    <t>Describes the basic concepts and features of web services.</t>
  </si>
  <si>
    <t>Lists the major hardware and software components of existing voice networks.</t>
  </si>
  <si>
    <t>Lists the basic concepts and terminology of networks.</t>
  </si>
  <si>
    <t>Describes the basic concepts and features of Wide Area Networks (WANs).</t>
  </si>
  <si>
    <t>Describes the basic concepts and features of wireless technologies.</t>
  </si>
  <si>
    <t>Describes basic features, capabilities, and components of VOIP technologies.</t>
  </si>
  <si>
    <t>Explains the basic activities associated with supporting a web site.</t>
  </si>
  <si>
    <t>Explains the basic concepts and rules for training process management.</t>
  </si>
  <si>
    <t>Explains the basic concepts of course or program development.</t>
  </si>
  <si>
    <t>Describes the organization's training life-cycle and methodology from a conceptual point of view.</t>
  </si>
  <si>
    <t>Describes the concepts and objectives of vulnerabilities assessment.</t>
  </si>
  <si>
    <t>Cites multiple examples and types of acceptance tests for user acceptance testing.</t>
  </si>
  <si>
    <t>Describes typical outputs and deliverables of user experience design.</t>
  </si>
  <si>
    <t>Identifies the concepts and features of organizational transportation management.</t>
  </si>
  <si>
    <t>Identifies the basic concepts, features and service model of Web 2.0.</t>
  </si>
  <si>
    <t>Demonstrates a basic understanding of web application technology.</t>
  </si>
  <si>
    <t>Explains the general concept and basic purpose of web analytics.</t>
  </si>
  <si>
    <t>Identifies user networking infrastructure components and their features.</t>
  </si>
  <si>
    <t>Describes the basic functions and features of web development software.</t>
  </si>
  <si>
    <t>Names key issues associated with web-based customer servicing.</t>
  </si>
  <si>
    <t>Describes the basic concepts and features of workforce analysis.</t>
  </si>
  <si>
    <t>Explains the pros and cons of performing research on the Internet.</t>
  </si>
  <si>
    <t>Summarizes the vendor/supplier certification process.</t>
  </si>
  <si>
    <t>Describes how various financial circumstances impact customers' risk tolerance.</t>
  </si>
  <si>
    <t>Describes the basic concepts and facilities of Uniface using relevant language.</t>
  </si>
  <si>
    <t>Describes basic VAG concepts and terminology using relevant language.</t>
  </si>
  <si>
    <t>Explains basic OO terms such as classes, instances, inheritance, encapsulation, etc.</t>
  </si>
  <si>
    <t>Explains basic Microsoft .Net concepts and terminology.</t>
  </si>
  <si>
    <t>Describes basic concepts of VBScript using relevant language.</t>
  </si>
  <si>
    <t>Describes basic concepts of Visual C++ programming using relevant language.</t>
  </si>
  <si>
    <t>Describes basic concepts of application development in Visual FoxPro.</t>
  </si>
  <si>
    <t>Describes basic concepts of Web application development in Visual Interdev.</t>
  </si>
  <si>
    <t>Describes basic concepts of Visual Basic using relevant language.</t>
  </si>
  <si>
    <t>Describes basic concepts of Visio using relevant language.</t>
  </si>
  <si>
    <t>Describes the basic concepts of object-oriented programming using relevant language.</t>
  </si>
  <si>
    <t>Explains the role WSAD plays in the application development life cycle.</t>
  </si>
  <si>
    <t>Explains the roles WebSphere Studio can play across the application development life cycle.</t>
  </si>
  <si>
    <t>Describes the capabilities and limitations of XHTML.</t>
  </si>
  <si>
    <t>Describes the capabilities and limitations of XML.</t>
  </si>
  <si>
    <t>Describes the purposes and uses of XML Schemas using relevant language.</t>
  </si>
  <si>
    <t>Identifies the purposes for and uses of XSL, XSLT, XPath and XQuery employing relevant language.</t>
  </si>
  <si>
    <t>Describes basic Xpediter concepts using relevant language.</t>
  </si>
  <si>
    <t>Describes basic TSO/ISPF concepts using relevant language.</t>
  </si>
  <si>
    <t>Describes basic concepts of UNIX using relevant language.</t>
  </si>
  <si>
    <t>Describes the purpose and use of application servers in an e-business environment.</t>
  </si>
  <si>
    <t>Describes basic concepts of Windows 2000/Me using relevant language.</t>
  </si>
  <si>
    <t>Describes in relevant language the basic concepts and enhancements of Windows 7.</t>
  </si>
  <si>
    <t>Describes basic concepts of Windows NT using relevant language.</t>
  </si>
  <si>
    <t>Describes basic concepts of Windows XP using relevant language.</t>
  </si>
  <si>
    <t>Recites definitions for commonly known WebSphere-related terminology.</t>
  </si>
  <si>
    <t>Describes basic VoIP concepts and components using relevant language.</t>
  </si>
  <si>
    <t>Describes basic WAP concepts using relevant language.</t>
  </si>
  <si>
    <t>Describes basic X.25 concepts and components using relevant language.</t>
  </si>
  <si>
    <t>Describes major Word functions, features and capabilities.</t>
  </si>
  <si>
    <t>Lists the flagship products associated with and comprising the WebSphere suite.</t>
  </si>
  <si>
    <t>Identifies issues related to the timely delivery of required training to appropriate personnel.</t>
  </si>
  <si>
    <t>Identifies the key benefits and objectives of training programs in an organization.</t>
  </si>
  <si>
    <t>Identifies key concepts behind an organization's vendor evaluation and selection process.</t>
  </si>
  <si>
    <t>Describes the purposes of training needs analysis.</t>
  </si>
  <si>
    <t>Describes main steps (e.g. identifying training needs) for recommending training solutions.</t>
  </si>
  <si>
    <t>Compiles a list of key issues and considerations with regards to training delivery.</t>
  </si>
  <si>
    <t>Describes key concepts behind the evaluation of training effectiveness.</t>
  </si>
  <si>
    <t>Describes key responsibilities of the training administration function.</t>
  </si>
  <si>
    <t>Compiles a list of major technologies used within the training function.</t>
  </si>
  <si>
    <t>Documents key concepts behind web-based training programs.</t>
  </si>
  <si>
    <t>Highlights typical phases and major deliverables of an application development effort.</t>
  </si>
  <si>
    <t>Describes the basic purpose of APIs.</t>
  </si>
  <si>
    <t>Classifies various layers of technology architecture.</t>
  </si>
  <si>
    <t>Describes highlights of a specific application methodology and activities used in own area.</t>
  </si>
  <si>
    <t>Discusses technical architecture relevant to own environment.</t>
  </si>
  <si>
    <t>Identifies common errors that occur in standard application testing.</t>
  </si>
  <si>
    <t>Cites examples of commonly localized application features.</t>
  </si>
  <si>
    <t>Organizes relevant documentation or published materials on application maintenance policies and cycles.</t>
  </si>
  <si>
    <t>Lists major phases and deliverables of an agile development lifecycle.</t>
  </si>
  <si>
    <t>Describes major steps or phases in developing a mainframe application.</t>
  </si>
  <si>
    <t>Describes the major activities and checkpoints of a web-development methodology.</t>
  </si>
  <si>
    <t>Describes the major activities and checkpoints of a client/server methodology.</t>
  </si>
  <si>
    <t>Describes key activities and checkpoints of an object-oriented development approach.</t>
  </si>
  <si>
    <t>Describes toolkits available for developing new systems.</t>
  </si>
  <si>
    <t>Identifies common application vulnerabilities and threats.</t>
  </si>
  <si>
    <t>Explains the 12 basic principles of agile methodologies.</t>
  </si>
  <si>
    <t>Explains the content of 12 agile principles.</t>
  </si>
  <si>
    <t>Explains the definition and benefit of self-adaptive software.</t>
  </si>
  <si>
    <t>Illustrates the major principles of agile modeling; explains the relation of agile modeling with scrum.</t>
  </si>
  <si>
    <t>Describes roles and responsibilities of the regular and rotating project team members.</t>
  </si>
  <si>
    <t>Discusses the life cycle of AUP, its disciplines and philosophies.</t>
  </si>
  <si>
    <t>Describes the major tasks and responsibilities of the A&amp;C function.</t>
  </si>
  <si>
    <t>Clarifies the major responsibilities of the auditors and audit function.</t>
  </si>
  <si>
    <t>Lists common Hadoop administration activities and reports.</t>
  </si>
  <si>
    <t>Researches different types of customers and how to address their various needs.</t>
  </si>
  <si>
    <t>Distinguishes products and services that fit within the .NET framework from ones that do not.</t>
  </si>
  <si>
    <t>Describes major Abend-Aid functions, features and capabilities.</t>
  </si>
  <si>
    <t>Describes Microsoft Access features and functions using relevant language.</t>
  </si>
  <si>
    <t>Clarifies on major ActiveX functions, features and capabilities.</t>
  </si>
  <si>
    <t>Identifies the various layers of ADF and explains the use of business rules.</t>
  </si>
  <si>
    <t>Describes major language functions, features and capabilities.</t>
  </si>
  <si>
    <t>Explains basic functional differences between HTML and ASP.</t>
  </si>
  <si>
    <t>Explains basic functional differences between ASP and ASP.Net.</t>
  </si>
  <si>
    <t>Describes basic Autotester concepts using relevant language.</t>
  </si>
  <si>
    <t>Explains the meaning of the term 'vector-based graphics.'</t>
  </si>
  <si>
    <t>Describes major Adabas functions, features and capabilities.</t>
  </si>
  <si>
    <t>Describes major AIX functions, features and capabilities.</t>
  </si>
  <si>
    <t>Locates and uses appropriate reference materials.</t>
  </si>
  <si>
    <t>Describes the purpose of Active Directory permissions.</t>
  </si>
  <si>
    <t>Describes major AIM functions, features and capabilities.</t>
  </si>
  <si>
    <t>Describes how ATM is typically used in enterprise network applications.</t>
  </si>
  <si>
    <t>Describe major Acrobat functions, features and capabilities.</t>
  </si>
  <si>
    <t>Describes major Adobe Designer functions, features and capabilities.</t>
  </si>
  <si>
    <t>Describes basic ACF2 functions, features and capabilities.</t>
  </si>
  <si>
    <t>Explains common terms, e.g., boot virus, hoax, worm, vandal, macro virus, Trojan horse, etc.</t>
  </si>
  <si>
    <t>Identifies key issues and considerations in designing adult learning programs.</t>
  </si>
  <si>
    <t>Describes high-level process flow of product change request from inception to completion.</t>
  </si>
  <si>
    <t>Cites examples of major products, technologies and services.</t>
  </si>
  <si>
    <t>Cites examples of major trends and innovations.</t>
  </si>
  <si>
    <t>Lists the major sources (e.g. websites, books, magazines etc.) for collecting data.</t>
  </si>
  <si>
    <t>Describes major Bend-Aid functions, features and capabilities.</t>
  </si>
  <si>
    <t>Describes the techniques and tools used in business scenarios and services mapping.</t>
  </si>
  <si>
    <t>Identifies the five levels of SEI's CMMI model for software engineering.</t>
  </si>
  <si>
    <t>Describes the components of effective business assessment documents.</t>
  </si>
  <si>
    <t>Names and describes specific modeling languages used by the organization.</t>
  </si>
  <si>
    <t>Describes the principles and components of a Client/Server environment.</t>
  </si>
  <si>
    <t>Identifies commonly used CASE methods, techniques and tools.</t>
  </si>
  <si>
    <t>Describes the major benefits of CRM technologies.</t>
  </si>
  <si>
    <t>Lists common content management activities, including those related to creation, maintenance and publishing.</t>
  </si>
  <si>
    <t>Provides examples of big data.</t>
  </si>
  <si>
    <t>Describes the purposes and benefits of computer telephony integration in business cases.</t>
  </si>
  <si>
    <t>Compiles a list of main staff that are involved in a computer center.</t>
  </si>
  <si>
    <t>Researches documentation on contingency and disaster recovery plans.</t>
  </si>
  <si>
    <t>Lists major tools and methods used in capacity planning and management.</t>
  </si>
  <si>
    <t>Indicates the major phases in the process of change control (e.g. the Request Phase, the Review Phase, and the Documentation Phase).</t>
  </si>
  <si>
    <t>Lists types of deterrents used for preventing computer crime.</t>
  </si>
  <si>
    <t>Describes methods, techniques and tools that used in the computer forensics for information security incidents investigation.</t>
  </si>
  <si>
    <t>Lists examples of network attacks, disruptions, intrusions or any unauthorized actions that would threaten or compromise computer networks.</t>
  </si>
  <si>
    <t>Describes major activities and responsibilities of configuration management staff.</t>
  </si>
  <si>
    <t>Identifies the different types of service and deployment models for cloud computing.</t>
  </si>
  <si>
    <t>Differentiates the front end and back end components.</t>
  </si>
  <si>
    <t>Explains the concept of synchronized resource scheduling in environments with multiple users.</t>
  </si>
  <si>
    <t>Gathers approaches and methods used to enhance community brand awareness.</t>
  </si>
  <si>
    <t>Names potential or actual benefits of using social computing for business activities.</t>
  </si>
  <si>
    <t>Names industry leaders and key vendors for big data technologies.</t>
  </si>
  <si>
    <t>Names common types and sources of big data information.</t>
  </si>
  <si>
    <t>Explains the roles of crystal methods used in agile development.</t>
  </si>
  <si>
    <t>Identifies various types of written materials and associated writing and editing processes and activities.</t>
  </si>
  <si>
    <t>Cites industry examples of CRM success stories.</t>
  </si>
  <si>
    <t>Describes the scope and objectives of recent and current call center restructuring projects.</t>
  </si>
  <si>
    <t>Identifies the major vendors of CRM technology.</t>
  </si>
  <si>
    <t>Cites organizational examples of usage or application of BI.</t>
  </si>
  <si>
    <t>Supports major systems used by customer support staff.</t>
  </si>
  <si>
    <t>Relates examples of advisory consulting services used in one's organization or industry.</t>
  </si>
  <si>
    <t>Explains the effort required to build business partnerships with clients and the derived benefits.</t>
  </si>
  <si>
    <t>Names several consulting organizations, their branded methodologies and automation capabilities.</t>
  </si>
  <si>
    <t>Identifies various data and information sources for consulting proposal requirements.</t>
  </si>
  <si>
    <t>Relates personal or organizational examples of project management usage or application.</t>
  </si>
  <si>
    <t>Identifies consulting organizations and their emphasis on professionalism/ethics as foundational consulting behaviors.</t>
  </si>
  <si>
    <t>Gathers internal or external publications and sources of information on cash management.</t>
  </si>
  <si>
    <t>Identifies key components and contents of a cost-benefit analysis document.</t>
  </si>
  <si>
    <t>Describes a benefits program claim procedure.</t>
  </si>
  <si>
    <t>Describes the main technologies and tools used in similar or competing products or services.</t>
  </si>
  <si>
    <t>Locates key recipients of marketing intelligence and information.</t>
  </si>
  <si>
    <t>Explains the responsibilities of the contracts administration function.</t>
  </si>
  <si>
    <t>Cites examples of contract clauses that must be complied with.</t>
  </si>
  <si>
    <t>Identifies images associated with own company's corporate brand.</t>
  </si>
  <si>
    <t>Describes roles and responsibilities related to buying or procurement processes.</t>
  </si>
  <si>
    <t>Describes major installed BaanERP component functions, features and capabilities.</t>
  </si>
  <si>
    <t>Describes the various types of variables and data types used in Basic.</t>
  </si>
  <si>
    <t>Describes major functions, features and capabilities of at least one Brio product.</t>
  </si>
  <si>
    <t>Describes the purpose and use of pointers and arrays.</t>
  </si>
  <si>
    <t>Describes major C# functions, features and capabilities.</t>
  </si>
  <si>
    <t>Describes major C++ functions, features and capabilities.</t>
  </si>
  <si>
    <t>Describes purpose and use of pointers and arrays.</t>
  </si>
  <si>
    <t>Describes the purpose for and uses of the 4 COBOL Divisions and major sub-sections.</t>
  </si>
  <si>
    <t>Describes typical situations where CGI Scripts should or should not be used.</t>
  </si>
  <si>
    <t>Describes purpose and use of the 4 COBOL Divisions.</t>
  </si>
  <si>
    <t>Describes major functions, features and capabilities of the full Cognos product suite.</t>
  </si>
  <si>
    <t>Highlights major suite components, functions, features and capabilities.</t>
  </si>
  <si>
    <t>Lists ancillary or related products and interfacing requirements.</t>
  </si>
  <si>
    <t>Lists common and frequently used reports and cites examples of content.</t>
  </si>
  <si>
    <t>Explains how Cold Fusion moves data between web pages and databases.</t>
  </si>
  <si>
    <t>Describes the key functionality differences between CorelDraw and CorelDesigner.</t>
  </si>
  <si>
    <t>Explains the meaning of the term 'object bus.'</t>
  </si>
  <si>
    <t>Describes the major functions, features and capabilities of Crystal Reports.</t>
  </si>
  <si>
    <t>Describes major CA-Easytrieve functions, features and capabilities.</t>
  </si>
  <si>
    <t>Names specific applications that are developed or supported with BEA WebLogic.</t>
  </si>
  <si>
    <t>Describes major BMC Image Copy Plus functions, features and capabilities.</t>
  </si>
  <si>
    <t>Describes the software tools included in the BMCIBR solution.</t>
  </si>
  <si>
    <t>Describes major CA/DB2 tool functions, features and capabilities.</t>
  </si>
  <si>
    <t>Describes major CA-IDMS functions, features and capabilities.</t>
  </si>
  <si>
    <t>Describes major functions, features and capabilities of a CICS-based environment.</t>
  </si>
  <si>
    <t>Describes the major components of a network: clients, servers, NICs, devices, media, topologies, etc.</t>
  </si>
  <si>
    <t>Explains major functions and features of the Configuration Manager.</t>
  </si>
  <si>
    <t>Lists major CSM administrative and system management functions, features and capabilities.</t>
  </si>
  <si>
    <t>Identifies at least three different scenarios that lend themselves to a Centra solution.</t>
  </si>
  <si>
    <t>Illustrates the key benefits of Corticon Studio users and the products features.</t>
  </si>
  <si>
    <t>Identifies the key issues, benefits and considerations of implementing competency-based training.</t>
  </si>
  <si>
    <t>Identifies basic tools for creating documentation content.</t>
  </si>
  <si>
    <t>Identifies the advantages and disadvantages of the database management system.</t>
  </si>
  <si>
    <t>Lists the major sources of data collection.</t>
  </si>
  <si>
    <t>Cites examples of documents or models used in enterprise analysis projects.</t>
  </si>
  <si>
    <t>Cites examples of documents or models used in enterprise architecture projects.</t>
  </si>
  <si>
    <t>Discusses the techniques and tools used in building and designing data architecture.</t>
  </si>
  <si>
    <t>Describes key initiatives and challenges in applying new information technologies to organizational environments.</t>
  </si>
  <si>
    <t>Describes the XP project life cycle and associated activities.</t>
  </si>
  <si>
    <t>Lists major business-to-business and business-to-consumer applications.</t>
  </si>
  <si>
    <t>Cites organizational examples of electronic data interchange.</t>
  </si>
  <si>
    <t>Documents database installation processes, disposing techniques and back-up plans.</t>
  </si>
  <si>
    <t>Compiles a list of primary data governance organizations.</t>
  </si>
  <si>
    <t>Lists the basic functions and features of installed database management systems.</t>
  </si>
  <si>
    <t>Describes common database design processes.</t>
  </si>
  <si>
    <t>Lists common systems and tools used to manage an organization's data resources.</t>
  </si>
  <si>
    <t>Describes the advantages and disadvantages of data warehousing.</t>
  </si>
  <si>
    <t>Describes current data mining applications used in the organization.</t>
  </si>
  <si>
    <t>Identifies current initiatives and key issues related to data movement.</t>
  </si>
  <si>
    <t>Identifies the advantages and disadvantages of database backup and migration.</t>
  </si>
  <si>
    <t>Describes the uses of Extraction-Transformation-Loading in data warehousing.</t>
  </si>
  <si>
    <t>Describes major facilities, software and hardware used in data networks.</t>
  </si>
  <si>
    <t>Cites organizational examples of effective encryption technologies.</t>
  </si>
  <si>
    <t>Describes the standard equipment, systems and components of a data center.</t>
  </si>
  <si>
    <t>Describes the major activities related to data center facilities operation.</t>
  </si>
  <si>
    <t>Identifies the basic advantages and disadvantages of data center automation.</t>
  </si>
  <si>
    <t>Identifies key responsibilities of an organization's e-mail administration function.</t>
  </si>
  <si>
    <t>Cites the usage of e-mail routing and response software in a business environment.</t>
  </si>
  <si>
    <t>Describes the major functions of directory service software.</t>
  </si>
  <si>
    <t>Identifies major document management categories and functions.</t>
  </si>
  <si>
    <t>Illustrates the features and functionalities of a common endpoint security product.</t>
  </si>
  <si>
    <t>Describes common technologies that ensure the privacy of an organization's data.</t>
  </si>
  <si>
    <t>Identifies major categories of cyber risks.</t>
  </si>
  <si>
    <t>Explains the concepts of digital forensics.</t>
  </si>
  <si>
    <t>Identifies most common cyber attacks and digital threats.</t>
  </si>
  <si>
    <t>Identifies the advantages and disadvantages of ERP systems.</t>
  </si>
  <si>
    <t>Lists the major modules for CRM applications, such as sales force automation, marketing and customer service management.</t>
  </si>
  <si>
    <t>Explains the general processes and procedures involved in ERP system implementation.</t>
  </si>
  <si>
    <t>Discusses the principles, advantages and practices of XP.</t>
  </si>
  <si>
    <t>Identifies the key objectives of gathering data.</t>
  </si>
  <si>
    <t>Identifies the common uses of and routine tasks which require e-mail.</t>
  </si>
  <si>
    <t>Identifies the types of data processed in the business unit.</t>
  </si>
  <si>
    <t>Identifies specific CRM business processes adopted by organization.</t>
  </si>
  <si>
    <t>Identifies organizational standards for initial response time and prompt resolution.</t>
  </si>
  <si>
    <t>Identifies the business units currently using customer analytics within the organization.</t>
  </si>
  <si>
    <t>Describes major tasks and responsibilities of a customer support function.</t>
  </si>
  <si>
    <t>Identifies internal or external publications and sources of information related to trends and directions.</t>
  </si>
  <si>
    <t>Identifies key policies governing customer interactions.</t>
  </si>
  <si>
    <t>Obtains the service agreements under which the support center operates.</t>
  </si>
  <si>
    <t>Describes different types of call centers.</t>
  </si>
  <si>
    <t>Identifies different types of and environments for customer interactions.</t>
  </si>
  <si>
    <t>Identifies major activities performed by operations support staff.</t>
  </si>
  <si>
    <t>Discusses the enterprise architectural components - business, information, applications, technology.</t>
  </si>
  <si>
    <t>Explains key functions of customer support systems.</t>
  </si>
  <si>
    <t>Lists the major activities involved in employee relations.</t>
  </si>
  <si>
    <t>Describes the process and documentation for identifying and delivering quality training.</t>
  </si>
  <si>
    <t>Describes basic concepts behind e-sales.</t>
  </si>
  <si>
    <t>Describes major DB2 Development Center functions, features and capabilities.</t>
  </si>
  <si>
    <t>Explains basic DHTML syntax, coding rules and structures.</t>
  </si>
  <si>
    <t>Describes the basic functions and features of Director.</t>
  </si>
  <si>
    <t>Distinguishes Rapid Application Development from more traditional methods.</t>
  </si>
  <si>
    <t>Describes major DreamWeaver functions, features and capabilities.</t>
  </si>
  <si>
    <t>Explains what can or cannot be done in a module designed for reuse.</t>
  </si>
  <si>
    <t>Describes major Endevor functions, features and capabilities.</t>
  </si>
  <si>
    <t>Distinguishes among Essbase Analytic Services, Administration Services, and Integration Services.</t>
  </si>
  <si>
    <t>Distinguishes among different e-mail protocols.</t>
  </si>
  <si>
    <t>Describes major DataJoiner functions, features and capabilities.</t>
  </si>
  <si>
    <t>Describes major functions, features and capabilities of the full product suite.</t>
  </si>
  <si>
    <t>Describes major DB2 functions, features and capabilities.</t>
  </si>
  <si>
    <t>Reviews the types of applications where DB2 Connect would typically be used.</t>
  </si>
  <si>
    <t>Describes how ERwin can be used to design and develop a database.</t>
  </si>
  <si>
    <t>Describes the structure and content of current in-house databases.</t>
  </si>
  <si>
    <t>Describes major DOS functions, features and capabilities.</t>
  </si>
  <si>
    <t>Explains the basic concepts of either Phase IV or OSI Digital Network Architecture.</t>
  </si>
  <si>
    <t>Distinguishes among various types of Ethernet: Gigabit Ethernet, Switched Ethernet, etc.</t>
  </si>
  <si>
    <t>Explains the general theory of DFHSM, its major functions, support and maintenance requirements.</t>
  </si>
  <si>
    <t>Describes major Doc-To-Help functions, features and capabilities.</t>
  </si>
  <si>
    <t>Gives examples of the types of applications for which Excel is well suited.</t>
  </si>
  <si>
    <t>Lists common types of open-source software components and highlights their use.</t>
  </si>
  <si>
    <t>Documents examples of successful training programs within different organizations.</t>
  </si>
  <si>
    <t>Documents the processes and tools used for determining integration requirements.</t>
  </si>
  <si>
    <t>Discusses the roles and responsibilities of the field support function and personnel.</t>
  </si>
  <si>
    <t>Lists main application software and vendors in the market place.</t>
  </si>
  <si>
    <t>Cites examples of successful groupware applications within the organization.</t>
  </si>
  <si>
    <t>Lists main imaging tools and vendors in the market place.</t>
  </si>
  <si>
    <t>Explains key aspects of the organization's information architecture.</t>
  </si>
  <si>
    <t>Describes major facilities offered by collaborative software.</t>
  </si>
  <si>
    <t>Cites examples of effective usage for handheld portable devices within the organization.</t>
  </si>
  <si>
    <t>Cites examples of effective hardware usage within the organization.</t>
  </si>
  <si>
    <t>Describes the main features and functions of handheld hardware devices.</t>
  </si>
  <si>
    <t>Cites examples of successful hardware platform accomplishments within the organization.</t>
  </si>
  <si>
    <t>Identifies key functions and features of an IVR application.</t>
  </si>
  <si>
    <t>Cites examples of effective firewall management techniques.</t>
  </si>
  <si>
    <t>Identifies key responsibilities routinely addressed by the help desk.</t>
  </si>
  <si>
    <t>Recognizes types of information needing protection and security.</t>
  </si>
  <si>
    <t>Identifies current initiatives and key elements related to organizational IT security policies.</t>
  </si>
  <si>
    <t>Explains how a firewall restricts access to information resources.</t>
  </si>
  <si>
    <t>Lists basic software functions used for securing electronic information.</t>
  </si>
  <si>
    <t>Lists the tools and techniques used to conduct information security audits.</t>
  </si>
  <si>
    <t>Describes the roles and functions of various individuals in Information Security Administration.</t>
  </si>
  <si>
    <t>Explains major types of IoT threats.</t>
  </si>
  <si>
    <t>Describes the steps or procedures involved in general information assurance.</t>
  </si>
  <si>
    <t>Illustrates the standard operating processes for IT security incidents.</t>
  </si>
  <si>
    <t>Clarifies the key activities and general contributions of the information security department.</t>
  </si>
  <si>
    <t>Discusses the practices of intrusion detection and prevention within an organization.</t>
  </si>
  <si>
    <t>Cites the use or application of informatics within the organization.</t>
  </si>
  <si>
    <t>Describes the general processes and procedures involved in human resource management.</t>
  </si>
  <si>
    <t>Explains the rationale behind having proper internal controls in place.</t>
  </si>
  <si>
    <t>Identifies the basic principles and methods for investment report writing.</t>
  </si>
  <si>
    <t>Describes major activities performed and services provided in investment consulting.</t>
  </si>
  <si>
    <t>Identifies the differences between internal audit and external audit.</t>
  </si>
  <si>
    <t>Describes key components of identity and access control and management.</t>
  </si>
  <si>
    <t>Identifies primary users and beneficiaries of ISPL; describes associated value added.</t>
  </si>
  <si>
    <t>Identifies major responsibilities of the finance function.</t>
  </si>
  <si>
    <t>Explains how financial statements are organized and the type of information they provide.</t>
  </si>
  <si>
    <t>Explains basic methods for financial record keeping.</t>
  </si>
  <si>
    <t>Describes basic methods for financial report writing.</t>
  </si>
  <si>
    <t>Identifies key factors to consider in financial risk management.</t>
  </si>
  <si>
    <t>Clarifies which HR component would address a given employee issue.</t>
  </si>
  <si>
    <t>Describes key roles of HR planning and development.</t>
  </si>
  <si>
    <t>Identifies key policy compliance issues in HR operations.</t>
  </si>
  <si>
    <t>Identifies key features and functions of major HRIS.</t>
  </si>
  <si>
    <t>Explains the organization's position on the Internet-based marketing strategy and direction.</t>
  </si>
  <si>
    <t>Lists the resources for a virtual store.</t>
  </si>
  <si>
    <t>Cites examples of low-risk items for fledgling relationships with new foreign suppliers.</t>
  </si>
  <si>
    <t>Cites examples of common buyer objections and responses related to field sales.</t>
  </si>
  <si>
    <t>Describes major functions, features and capabilities of APA.</t>
  </si>
  <si>
    <t>Describes major functions, features and capabilities of Debug Tool.</t>
  </si>
  <si>
    <t>Describes major Fault Analyzer functions, features and capabilities.</t>
  </si>
  <si>
    <t>Describes major File-Aid functions, features and capabilities.</t>
  </si>
  <si>
    <t>Distinguishes one version of Fortran from another.</t>
  </si>
  <si>
    <t>Describes major FrontPage functions, features and capabilities.</t>
  </si>
  <si>
    <t>Describes the benefits of using Guidewire to support insurance processing.</t>
  </si>
  <si>
    <t>Describes major product functions, features and capabilities of Hogan Umbrella.</t>
  </si>
  <si>
    <t>Explains basic HTML syntax, coding rules and structures.</t>
  </si>
  <si>
    <t>Describes the basic functions and features of Illustrator.</t>
  </si>
  <si>
    <t>Describes major Impromptu functions, features and capabilities.</t>
  </si>
  <si>
    <t>Identifies the typical tasks a program needs to perform installations.</t>
  </si>
  <si>
    <t>Explains the purpose and use of JOB, EXEC, and DD statements.</t>
  </si>
  <si>
    <t>Describes major FOCUS functions, features and capabilities.</t>
  </si>
  <si>
    <t>Identifies the types of applications that are well suited to an ImagePlus solution.</t>
  </si>
  <si>
    <t>Describes major IMS/DB functions, features and capabilities.</t>
  </si>
  <si>
    <t>Describes major Informix functions, features and capabilities.</t>
  </si>
  <si>
    <t>Explains the major functions and features of the PowerCenter product.</t>
  </si>
  <si>
    <t>Describes major Ingres functions, features and capabilities.</t>
  </si>
  <si>
    <t>Provides examples of retention types and implications.</t>
  </si>
  <si>
    <t>Describes major installed Foresight component functions, features and capabilities.</t>
  </si>
  <si>
    <t>Describes major HP-UX functions, features and capabilities.</t>
  </si>
  <si>
    <t>Describes major hypervisor functions, features and capabilities.</t>
  </si>
  <si>
    <t>Describes major IE functions, features and capabilities.</t>
  </si>
  <si>
    <t>Identifies major IIS functions, features and capabilities.</t>
  </si>
  <si>
    <t>Discusses major functions, features and capabilities of an IMS/TM-based OLTP(Online Transaction Processing) environment.</t>
  </si>
  <si>
    <t>Explains resource types defined in and used by RMF.</t>
  </si>
  <si>
    <t>Describes the major functions, features and capabilities of IBM Power Systems platforms.</t>
  </si>
  <si>
    <t>Explains how to use 'configuration utility' to view existing configurations and logs.</t>
  </si>
  <si>
    <t>Lists the major functions, features and capabilities of high performance computing (HPC) file systems.</t>
  </si>
  <si>
    <t>Describes major Filenet functions, features and capabilities.</t>
  </si>
  <si>
    <t>Identifies the devices used for image capture, storage and retrieval.</t>
  </si>
  <si>
    <t>Describes key components of the FileNet P8 architecture.</t>
  </si>
  <si>
    <t>Describes major functions, features and capabilities of the product sets.</t>
  </si>
  <si>
    <t>Lists the major functions and features of information integration platforms.</t>
  </si>
  <si>
    <t>Describes relationships and interdependencies of major IT functions or services.</t>
  </si>
  <si>
    <t>Describes types of instruments or inputs used to quantify and measure performance.</t>
  </si>
  <si>
    <t>Explains concepts of open architecture.</t>
  </si>
  <si>
    <t>Describes common types of mainframe technologies and devices.</t>
  </si>
  <si>
    <t>Describes key activities performed by IT professionals and managers.</t>
  </si>
  <si>
    <t>Collects a variety of trend-setting professional publications in the IT field.</t>
  </si>
  <si>
    <t>Identifies the main components of IT architecture.</t>
  </si>
  <si>
    <t>Identifies current initiatives and key issues related to organizational technological policy.</t>
  </si>
  <si>
    <t>Identifies initiatives, key issues, and expected benefits for a given business unit.</t>
  </si>
  <si>
    <t>Identifies common types of logical data models and their purposes.</t>
  </si>
  <si>
    <t>Gathers information regarding JAD methodology used in one's own specific environment.</t>
  </si>
  <si>
    <t>Lists major batch and on-line development tools and utilities for the mainframe.</t>
  </si>
  <si>
    <t>Discusses the use of knowledge-based/AI computing in IT systems.</t>
  </si>
  <si>
    <t>Describes planned changes and the potential impact these changes will have on mainframe software and utilities.</t>
  </si>
  <si>
    <t>Documents mainframe hardware standards, polices and guidelines for the organization.</t>
  </si>
  <si>
    <t>Collects Local Area Network industry examples and best practices.</t>
  </si>
  <si>
    <t>Describes available and planned network support services for LAN systems.</t>
  </si>
  <si>
    <t>Lists the main functions of IT systems management and the general IT system infrastructure.</t>
  </si>
  <si>
    <t>Describes what is being managed in terms of assets.</t>
  </si>
  <si>
    <t>Describes current IT governance programs, initiatives and issues.</t>
  </si>
  <si>
    <t>Identifies major activities performed by the audit and control function.</t>
  </si>
  <si>
    <t>Identifies basic IT QA metrics, benchmarks and criteria.</t>
  </si>
  <si>
    <t>Documents procedures used to develop a technical application from inception to completion.</t>
  </si>
  <si>
    <t>Identifies current initiatives and key issues related to Work Breakdown Structure (WBS) in IT projects.</t>
  </si>
  <si>
    <t>Explains the benefits of short intervals between IT project progress checks.</t>
  </si>
  <si>
    <t>Explains the functions and processes of IT project administration.</t>
  </si>
  <si>
    <t>Describes the main business functions of IT service.</t>
  </si>
  <si>
    <t>Lists basic costs associated with providing a service.</t>
  </si>
  <si>
    <t>Identifies types and basic measures of IT service level agreements.</t>
  </si>
  <si>
    <t>Identifies major domains of IT availability and associated types of metrics.</t>
  </si>
  <si>
    <t>Describes the process of change management and the key deliverables of IT service.</t>
  </si>
  <si>
    <t>Identifies key services that require continuity.</t>
  </si>
  <si>
    <t>Explains how financial management fits into the IT Service Management process.</t>
  </si>
  <si>
    <t>Describes the main functions and expected benefits of IT service.</t>
  </si>
  <si>
    <t>Identifies most common incidents addressed by the support staff.</t>
  </si>
  <si>
    <t>Identifies types of resources maintained or accessed by library services.</t>
  </si>
  <si>
    <t>Identifies major functions, features and capabilities of the library system.</t>
  </si>
  <si>
    <t>Collects information regarding specific customer support cases.</t>
  </si>
  <si>
    <t>Explains organizational benefits of adopting ITIL standards.</t>
  </si>
  <si>
    <t>Describes the ITIL application management life cycle.</t>
  </si>
  <si>
    <t>Explains how Service Delivery fits into ITIL Service Management framework.</t>
  </si>
  <si>
    <t>Lists types of information maintained for each customer group.</t>
  </si>
  <si>
    <t>Cites examples of sales channels for specific products, services or customers.</t>
  </si>
  <si>
    <t>Explains key product differences to clients.</t>
  </si>
  <si>
    <t>Distinguishes between products and services that fit within the J2EE framework to ones that do not.</t>
  </si>
  <si>
    <t>Describes the types of scenarios for which J2ME would be the preferred development tool.</t>
  </si>
  <si>
    <t>Describes purpose and use of the Java Developer Kit.</t>
  </si>
  <si>
    <t>Describes differences between client-side vs. server-side JavaScript applications.</t>
  </si>
  <si>
    <t>Explains what is meant by 'memory leaks.'</t>
  </si>
  <si>
    <t>Describes differences between client-side versus server-side Jscript applications.</t>
  </si>
  <si>
    <t>Explains basic functional differences among Java, JavaBeans, and JSP.</t>
  </si>
  <si>
    <t>Attends formal training in Java Servlet programming techniques.</t>
  </si>
  <si>
    <t>Describes major LoadRunner functions, features and capabilities.</t>
  </si>
  <si>
    <t>Describes major Lotus Notes functions, features and capabilities.</t>
  </si>
  <si>
    <t>Identifies several in-house applications that are designed to interface with Domino.</t>
  </si>
  <si>
    <t>Describes existing internal applications that employ JDBC for database access.</t>
  </si>
  <si>
    <t>Explains the concepts of local and remote spooling and remote job entry functions.</t>
  </si>
  <si>
    <t>Discusses the basic concepts involved in the utilization of one or more Laplink products.</t>
  </si>
  <si>
    <t>Describes major Linux functions, features and capabilities.</t>
  </si>
  <si>
    <t>Describes how Jini is typically used in enterprise network applications.</t>
  </si>
  <si>
    <t>Cites examples of common security issues and how to address them.</t>
  </si>
  <si>
    <t>Cites typical examples of how the organization benefits from Lexis-Nexis services.</t>
  </si>
  <si>
    <t>Identifies at least three different scenarios that lend themselves to a LIMWC solution.</t>
  </si>
  <si>
    <t>Describes major functions, features and capabilities of the Lotus suite.</t>
  </si>
  <si>
    <t>Compiles a list of various materials, functions and attributes of each component.</t>
  </si>
  <si>
    <t>Describes major functions and features of operating systems.</t>
  </si>
  <si>
    <t>Describes main features and functions of mobile technologies and devices.</t>
  </si>
  <si>
    <t>Identifies major characteristics and features of an open architecture.</t>
  </si>
  <si>
    <t>Discusses the processes, standards and best practices of platform architecture.</t>
  </si>
  <si>
    <t>Identifies commonly used models and describes their purpose.</t>
  </si>
  <si>
    <t>Describes the key concepts of use case modeling.</t>
  </si>
  <si>
    <t>Describes the general activities and challenges of implementing packaged applications within one's own organization.</t>
  </si>
  <si>
    <t>Differentiates among file, terminal and program service functions.</t>
  </si>
  <si>
    <t>Discusses the use of object technologies within one's own area.</t>
  </si>
  <si>
    <t>Describes and cites examples of data encapsulation.</t>
  </si>
  <si>
    <t>Identifies object characteristics and basic relationship patterns.</t>
  </si>
  <si>
    <t>Describes planned changes and the potential impact these changes will have on middleware architecture within a distributed computing environment.</t>
  </si>
  <si>
    <t>Describes planned changes and potential impacts these changes will have on mid-range operating environments.</t>
  </si>
  <si>
    <t>Lists well-known software that is widely used in the organization's PC's or workstations.</t>
  </si>
  <si>
    <t>Explains reporting and record-keeping procedures.</t>
  </si>
  <si>
    <t>Discusses mid-range hardware standards, polices and guidelines for the organization.</t>
  </si>
  <si>
    <t>Lists hardware that is widely used in the organizational PCs and workstations.</t>
  </si>
  <si>
    <t>Identifies available and planned network support services.</t>
  </si>
  <si>
    <t>Identifies the major activities involved in network architecture.</t>
  </si>
  <si>
    <t>Documents the crucial working procedures of network operations.</t>
  </si>
  <si>
    <t>Identifies key software and local network components.</t>
  </si>
  <si>
    <t>Documents communications hardware standards, polices and guidelines for the organization.</t>
  </si>
  <si>
    <t>Lists types of tools used in network performance management tasks.</t>
  </si>
  <si>
    <t>Cites the responsibilities and key activities of the output distribution function.</t>
  </si>
  <si>
    <t>Describes key features of installed network and Internet security systems.</t>
  </si>
  <si>
    <t>Lists tools and technologies used in monitoring, preventing and managing mobile threats.</t>
  </si>
  <si>
    <t>Lists commonly used tools and techniques of penetration testing.</t>
  </si>
  <si>
    <t>Highlights common distributions channels for social mobile applications.</t>
  </si>
  <si>
    <t>Identifies commonly occurring types of problems addressed by support staff.</t>
  </si>
  <si>
    <t>Provides example benefits and limitations of mobile computing.</t>
  </si>
  <si>
    <t>Researches the major types of online advertisements (e.g. banner ads and display ads) and their features.</t>
  </si>
  <si>
    <t>Clarifies the types and features of Search Engine Marketing (SEM) and Search Engine Optimization (SEO).</t>
  </si>
  <si>
    <t>Names industry leaders and key vendors for mobile technologies.</t>
  </si>
  <si>
    <t>Highlights key functions and features of mobile operating systems.</t>
  </si>
  <si>
    <t>Describes roles and responsibilities of administration staff.</t>
  </si>
  <si>
    <t>Cites examples of organization-specific internal and external communications.</t>
  </si>
  <si>
    <t>Cites organizational examples of communications with news media.</t>
  </si>
  <si>
    <t>Identifies the components of an organization's multimedia software development toolkit.</t>
  </si>
  <si>
    <t>Documents the necessary steps required to follow through on appropriately addressing a problem.</t>
  </si>
  <si>
    <t>Compiles a list of major activities, deliverables and objectives of the OD role.</t>
  </si>
  <si>
    <t>Identifies major tasks and responsibilities of a marketing function or unit.</t>
  </si>
  <si>
    <t>Describes types of information relevant to a marketing function.</t>
  </si>
  <si>
    <t>Describes different approaches and methodologies used in market research.</t>
  </si>
  <si>
    <t>Identifies factors that influence marketing strategy and positioning.</t>
  </si>
  <si>
    <t>Cites examples of marketing channels for specific products or services.</t>
  </si>
  <si>
    <t>Explains key functions of marketing support systems.</t>
  </si>
  <si>
    <t>Describes commonly used media channel management tools and methods.</t>
  </si>
  <si>
    <t>Describes the major activities performed by production control staff.</t>
  </si>
  <si>
    <t>Describes major MTS functions, features and capabilities.</t>
  </si>
  <si>
    <t>Explains the purpose and uses for three or more components of Oracle Developer Suite.</t>
  </si>
  <si>
    <t>Describes the challenges that are unique to developing applications for mobile devices.</t>
  </si>
  <si>
    <t>Explains the purposes for and uses of PowerBuilder 'Painters'.</t>
  </si>
  <si>
    <t>Explains the difference between compiled and interpreted computer languages.</t>
  </si>
  <si>
    <t>Describes major Photoshop functions, features and capabilities.</t>
  </si>
  <si>
    <t>Describes the purpose and use of server-side scripts versus client-side scripts.</t>
  </si>
  <si>
    <t>Describes the purpose and use of File Declarations.</t>
  </si>
  <si>
    <t>Describes major installed PeopleSoft component functions, features and capabilities.</t>
  </si>
  <si>
    <t>Describes existing internal applications that employ ODBC for database access.</t>
  </si>
  <si>
    <t>Describes major Oracle functions, features and capabilities.</t>
  </si>
  <si>
    <t>Describes major PL/SQL functions, features and capabilities.</t>
  </si>
  <si>
    <t>Describes major functions and features of the currently installed BizTalk system.</t>
  </si>
  <si>
    <t>Describes major Firefox functions, features and capabilities.</t>
  </si>
  <si>
    <t>Describes major MSMQ functions, features and capabilities.</t>
  </si>
  <si>
    <t>Describes major Netscape functions, features and capabilities.</t>
  </si>
  <si>
    <t>Discusses major Oracle Application Server functions, features and capabilities.</t>
  </si>
  <si>
    <t>Describes major OS/2 Warp functions, features and capabilities.</t>
  </si>
  <si>
    <t>Describes major OS/390 functions, base elements, optional features and their capabilities.</t>
  </si>
  <si>
    <t>Describes major Palm OS functions, features and capabilities.</t>
  </si>
  <si>
    <t>Describes major PegaRULES functions, features and capabilities.</t>
  </si>
  <si>
    <t>Seeks and comprehends information from literature and subject matter experts.</t>
  </si>
  <si>
    <t>Identifies common network parameters that affect server or network performance.</t>
  </si>
  <si>
    <t>Describes the advantage of directory services in locating servers, databases and applications.</t>
  </si>
  <si>
    <t>Lists major components and features of the Nexus 1000 platform.</t>
  </si>
  <si>
    <t>Lists major components and features of the Nexus 5000/7000 platform.</t>
  </si>
  <si>
    <t>Describes major Netware functions, features and capabilities.</t>
  </si>
  <si>
    <t>Describes how OSPF is typically used in enterprise network applications.</t>
  </si>
  <si>
    <t>Explains the purpose of the OmegaMon Workload Manager.</t>
  </si>
  <si>
    <t>Describes typical uses for Word, Excel, PowerPoint, Outlook and Access.</t>
  </si>
  <si>
    <t>Identifies key similarities and differences between Outlook and Outlook Express.</t>
  </si>
  <si>
    <t>Explains the potential risks in using remote access software.</t>
  </si>
  <si>
    <t>Identifies at least three different scenarios that lend themselves to a PowerPoint solution.</t>
  </si>
  <si>
    <t>Classifies the material and texture of a specific product family according to clients' requirements.</t>
  </si>
  <si>
    <t>Compiles a list of common tools and techniques to measure reliability and availability.</t>
  </si>
  <si>
    <t>Documents common reliability problems; cites examples of hardware unreliability.</t>
  </si>
  <si>
    <t>Locates and interprets technical product information and documentation.</t>
  </si>
  <si>
    <t>Lists major quality management functions and associated roles and responsibilities.</t>
  </si>
  <si>
    <t>Describes major activities and deliverables associated with hardware quality assurance.</t>
  </si>
  <si>
    <t>Gathers documentation for organizational processes and procedures for product testing.</t>
  </si>
  <si>
    <t>Names major industry players and producers; highlights the competitive environment.</t>
  </si>
  <si>
    <t>Describes appropriate activities (e.g. detection, delay and response) in security practices.</t>
  </si>
  <si>
    <t>Identifies data and information sources for customer RFP requirements.</t>
  </si>
  <si>
    <t>Describes the primary social media building blocks: identity, groups, reputation, conversation, relationships, sharing, and presence.</t>
  </si>
  <si>
    <t>Describes common types of server technologies and devices.</t>
  </si>
  <si>
    <t>Explains the concepts of loosely coupled software services.</t>
  </si>
  <si>
    <t>Explains the life cycle context and scope of requirements analysis.</t>
  </si>
  <si>
    <t>Uses programming documentation including program specifications to ensure that proper standards are followed.</t>
  </si>
  <si>
    <t>Identifies major activities and deliverables associated with prototyping.</t>
  </si>
  <si>
    <t>Lists major RAD techniques (i.e. iterative development and software prototyping).</t>
  </si>
  <si>
    <t>Explains the business impact of releasing defective software into production.</t>
  </si>
  <si>
    <t>Explains syntax and basic constructs of a scripting language.</t>
  </si>
  <si>
    <t>Uses programming documentation including program specifications in order to maintain standards.</t>
  </si>
  <si>
    <t>Provides examples of the use of metadata in one's own organization.</t>
  </si>
  <si>
    <t>Explains the roles and responsibilities of records managers and archivists.</t>
  </si>
  <si>
    <t>Identifies the key benefits and drawbacks of query languages.</t>
  </si>
  <si>
    <t>Identifies basic entity types and relationship patterns.</t>
  </si>
  <si>
    <t>Identifies the major functions fulfilled by server software.</t>
  </si>
  <si>
    <t>Locates and uses appropriate vendor reference materials.</t>
  </si>
  <si>
    <t>Identifies key business benefits and risks of remote access.</t>
  </si>
  <si>
    <t>Lists the major roles of production control within business operations.</t>
  </si>
  <si>
    <t>Identifies installed hardware, software and peripherals.</t>
  </si>
  <si>
    <t>Explains the process of product and vendor selection and evaluation.</t>
  </si>
  <si>
    <t>Describes the processes and procedures of SIEM.</t>
  </si>
  <si>
    <t>Identifies the major benefits and challenges of social applications.</t>
  </si>
  <si>
    <t>Cites examples of SOA technology-based innovations relevant to one's own industry or function.</t>
  </si>
  <si>
    <t>Lists major social networking sites like Facebook, Twitter and LinkedIn, and explains the business model.</t>
  </si>
  <si>
    <t>Lists the major types of online service platforms, such as SaaS (Software as a Service) and IaaS (Infrastructure as a Service) platforms.</t>
  </si>
  <si>
    <t>Describes the theories and methodologies of reliability engineering.</t>
  </si>
  <si>
    <t>Discusses tools for ensuring user privacy and community security.</t>
  </si>
  <si>
    <t>Clarifies the specific applications and techniques applied in social media platforms.</t>
  </si>
  <si>
    <t>Identifies common types of social networking services and outlines their related applications.</t>
  </si>
  <si>
    <t>Discusses the roles and their respective responsibilities within a typical scrum team.</t>
  </si>
  <si>
    <t>Identifies the roles and responsibilities of security management staff.</t>
  </si>
  <si>
    <t>Identifies key features of a self-service operation.</t>
  </si>
  <si>
    <t>Describes high-level flow of service requests from inception to completion.</t>
  </si>
  <si>
    <t>Lists the major tools and technologies pertaining to scheduling work and activities.</t>
  </si>
  <si>
    <t>Identifies the organizational business units that have input into the development process.</t>
  </si>
  <si>
    <t>Lists common product returns software like ReadyShipper, Retail Returns Management, etc.</t>
  </si>
  <si>
    <t>Lists the main activities that are involved in a sales function.</t>
  </si>
  <si>
    <t>Identifies a sales cycle's main phases.</t>
  </si>
  <si>
    <t>Describes basic tools and techniques for identifying new customers.</t>
  </si>
  <si>
    <t>Identifies key features of a formal proposal or presentation.</t>
  </si>
  <si>
    <t>Identifies types of existing agreements and contracts.</t>
  </si>
  <si>
    <t>Lists the main responsibilities of sales support staff.</t>
  </si>
  <si>
    <t>Describes design and implementation activities of an organization's product development strategy.</t>
  </si>
  <si>
    <t>Describes major Rhapsody functions, features and capabilities.</t>
  </si>
  <si>
    <t>Describes the facilities of the REXX library.</t>
  </si>
  <si>
    <t>Highlights major Rational Rose functions, features and capabilities.</t>
  </si>
  <si>
    <t>Describes basic Rational Team Test (RTT) concepts using relevant language.</t>
  </si>
  <si>
    <t>Describes major installed SAP R/3 component functions, features and capabilities.</t>
  </si>
  <si>
    <t>Describes the primary CRM processes and functions and features of the associated SAP CRM module.</t>
  </si>
  <si>
    <t>Identifies major SAP ERP components that are used by the company.</t>
  </si>
  <si>
    <t>Explains the features, functions and advantages of SAP PLM.</t>
  </si>
  <si>
    <t>Describes major installed Siebel component functions, features and capabilities.</t>
  </si>
  <si>
    <t>Describes Smalltalk functions, features and capabilities.</t>
  </si>
  <si>
    <t>Distinguishes among the various tools in the QMF toolset.</t>
  </si>
  <si>
    <t>Identifies the PVCS components being used in the organization's IT infrastructure.</t>
  </si>
  <si>
    <t>Identifies and cites examples of different types of collaboration available.</t>
  </si>
  <si>
    <t>Describes how SIP is used in conjunction with IP telephony.</t>
  </si>
  <si>
    <t>Describes the process of how mail moves from sender to receiver via SMTP.</t>
  </si>
  <si>
    <t>Describes how SNA is typically used in enterprise network applications.</t>
  </si>
  <si>
    <t>Describes common causes of network problems.</t>
  </si>
  <si>
    <t>Sets up simple projects with multiple tasks and subtasks.</t>
  </si>
  <si>
    <t>Sets up simple projects with multiple phases, tasks and activities.</t>
  </si>
  <si>
    <t>Identifies SiteMinder supplementary tools and the purpose and features of each.</t>
  </si>
  <si>
    <t>Describes common tests and associated testing tools.</t>
  </si>
  <si>
    <t>Describes materials and technologies employed in the manufacturing of storage media.</t>
  </si>
  <si>
    <t>Describes types of work performed by technology consultants.</t>
  </si>
  <si>
    <t>Highlights roles and responsibilities of product managers.</t>
  </si>
  <si>
    <t>Walks through and explains all product samples and literature.</t>
  </si>
  <si>
    <t>Accesses and interprets technical product information and documentation.</t>
  </si>
  <si>
    <t>Lists the main phases of technical document creation process or methodology.</t>
  </si>
  <si>
    <t>Identifies major activities associated with delivering new release of or enhanced software product.</t>
  </si>
  <si>
    <t>Differentiates respective roles and responsibilities of software engineering and other functions.</t>
  </si>
  <si>
    <t>Describes tasks, activities, deliverables and key concerns of technical design.</t>
  </si>
  <si>
    <t>Highlights the process and tools for determining software integration requirements.</t>
  </si>
  <si>
    <t>Defines major development activities, checkpoints and deliverables.</t>
  </si>
  <si>
    <t>Explains the business impact of releasing defective products.</t>
  </si>
  <si>
    <t>Describes common problems, service needs and associated solutions.</t>
  </si>
  <si>
    <t>Cites common technical problems and describes existing resolution methods.</t>
  </si>
  <si>
    <t>Describes common reliability problems; cites examples of software unreliability.</t>
  </si>
  <si>
    <t>Identifies common tasks and basic tools for packaging software.</t>
  </si>
  <si>
    <t>Cites examples of delivery packages for specific channels, products or customers.</t>
  </si>
  <si>
    <t>Describes major quality management functions and associated roles and responsibilities.</t>
  </si>
  <si>
    <t>Describes major activities and deliverables associated with software quality assurance.</t>
  </si>
  <si>
    <t>Describes types of errors that are addressed by testing components and products.</t>
  </si>
  <si>
    <t>Describes common errors that are uncovered by product testing.</t>
  </si>
  <si>
    <t>Cites examples of testing tools for each major phase of development.</t>
  </si>
  <si>
    <t>Lists tools for code reviews; compares the effectiveness of automated tools and manual code reviews.</t>
  </si>
  <si>
    <t>Cites examples of documents or models used in solution architecture projects.</t>
  </si>
  <si>
    <t>Lists the techniques and procedures used to develop target architecture.</t>
  </si>
  <si>
    <t>Explains system integration initiatives in own environment.</t>
  </si>
  <si>
    <t>Explains the importance of thorough system testing prior to implementation.</t>
  </si>
  <si>
    <t>Describes associated standards, procedures and guidelines for the system development life cycle.</t>
  </si>
  <si>
    <t>Identifies the main types of speech recognition technologies.</t>
  </si>
  <si>
    <t>Differentiates among the types of testing tools used in one's own environment.</t>
  </si>
  <si>
    <t>Lists major software components and problems with the current software environment.</t>
  </si>
  <si>
    <t>Explains the roles and responsibilities of software vendors and clients.</t>
  </si>
  <si>
    <t>Identifies key functions performed by systems programming staff.</t>
  </si>
  <si>
    <t>Describes the local software distribution list and administration procedures.</t>
  </si>
  <si>
    <t>Describes alternative quality strategies such as ISO 9000-3, CMM and six sigma.</t>
  </si>
  <si>
    <t>Identifies the major types of data storage systems available in the local environment.</t>
  </si>
  <si>
    <t>Describes current telecommunications capabilities and addresses problems in field.</t>
  </si>
  <si>
    <t>Explains the nature and purpose of agencies and legislation that affect telecommunications.</t>
  </si>
  <si>
    <t>Identifies basic components and configurations of fiber channels.</t>
  </si>
  <si>
    <t>Describes major issues regarding back-up and recovery of stored information.</t>
  </si>
  <si>
    <t>Identifies sources of reference materials and documentation of system operations.</t>
  </si>
  <si>
    <t>Describes the difference between individual, site, concurrent or multi-user licensing.</t>
  </si>
  <si>
    <t>Describes problem identification, reporting and escalation procedures.</t>
  </si>
  <si>
    <t>Explains what software process improvement is and is not.</t>
  </si>
  <si>
    <t>Describes basic writing standards and procedures of technical writing.</t>
  </si>
  <si>
    <t>Names key phases and deliverables of a testing process.</t>
  </si>
  <si>
    <t>Lists the major modules used in SCM applications, such as inventory and supply management.</t>
  </si>
  <si>
    <t>Describes the general processes and procedures involved in Supplier Relationship Management.</t>
  </si>
  <si>
    <t>Lists the major models for general Strategic Enterprise Management Applications.</t>
  </si>
  <si>
    <t>Identifies organizational standards for response time and prompt resolution.</t>
  </si>
  <si>
    <t>Identifies methods of statistical analysis and measurement techniques.</t>
  </si>
  <si>
    <t>Describes the major architecture domains and components.</t>
  </si>
  <si>
    <t>Identifies fundamental candidate sourcing approaches and vehicles in the staffing function.</t>
  </si>
  <si>
    <t>Describes major activities involved in the role of succession planner.</t>
  </si>
  <si>
    <t>Lists the main applications of technical writing, such as user manuals and technical books.</t>
  </si>
  <si>
    <t>Summarizes the steps and processes of the supplier certification procedure.</t>
  </si>
  <si>
    <t>Outlines Struts Framework functions, features and capabilities.</t>
  </si>
  <si>
    <t>Describes major Sybase Adaptive Server functions, features and capabilities.</t>
  </si>
  <si>
    <t>Describes major SQL functions, features and capabilities.</t>
  </si>
  <si>
    <t>Describes major SQL Server functions, features and capabilities.</t>
  </si>
  <si>
    <t>Describes major Sybase functions, features and capabilities.</t>
  </si>
  <si>
    <t>Describes major Solaris functions, features and capabilities.</t>
  </si>
  <si>
    <t>Describes major functions, features and capabilities of TPNS for system testing.</t>
  </si>
  <si>
    <t>Describes the major functions, features and capabilities of Systems zSeries.</t>
  </si>
  <si>
    <t>Lists the tools and facilities for monitoring network activity and health.</t>
  </si>
  <si>
    <t>Describes how TCP/IP transports data.</t>
  </si>
  <si>
    <t>Describes how Token Ring is typically used in enterprise network applications.</t>
  </si>
  <si>
    <t>Lists key solution areas comprising the product suite.</t>
  </si>
  <si>
    <t>Highlights major product functions, features and capabilities.</t>
  </si>
  <si>
    <t>Identifies the TME 10 components being used in the organization's IT infrastructure.</t>
  </si>
  <si>
    <t>Lists major functions, features and capabilities.</t>
  </si>
  <si>
    <t>Identifies the TWSz components being used in the organization's IT infrastructure.</t>
  </si>
  <si>
    <t>Highlights common and frequently used reports and cites examples of content.</t>
  </si>
  <si>
    <t>Collects and analyzes T&amp;D cases studies.</t>
  </si>
  <si>
    <t>Highlights common web services available.</t>
  </si>
  <si>
    <t>Lists the main functions of web administration and general web infrastructures.</t>
  </si>
  <si>
    <t>Lists the processes and principles involved in designing a transitional architecture.</t>
  </si>
  <si>
    <t>Explains the departmental benefits of workflow analysis.</t>
  </si>
  <si>
    <t>Describes basic principles, procedures, best practices and techniques of user interface design.</t>
  </si>
  <si>
    <t>Explains the concepts of hypertext, hyper-linking, API's and applets.</t>
  </si>
  <si>
    <t>Identifies and describes two or more commercial vendors of Web Services tools.</t>
  </si>
  <si>
    <t>Identifies roles and responsibilities of web service providers, service requestors and service brokers.</t>
  </si>
  <si>
    <t>Identifies available basic service options for each location.</t>
  </si>
  <si>
    <t>Identifies major features and facilities of virtual private networks.</t>
  </si>
  <si>
    <t>Explains the effects and benefits of using WANS.</t>
  </si>
  <si>
    <t>Explains the benefits of using wireless technologies.</t>
  </si>
  <si>
    <t>Highlights major benefits and challenges of implementing VOIP.</t>
  </si>
  <si>
    <t>Lists roles and responsibilities of web site support functions and staff.</t>
  </si>
  <si>
    <t>Identifies the phases and key aspects of a training life-cycle methodology.</t>
  </si>
  <si>
    <t>Describes the key responsibilities and activities of a training developer.</t>
  </si>
  <si>
    <t>Cites examples and key features of excellent training delivery.</t>
  </si>
  <si>
    <t>Explains the processes and procedures of vulnerabilities assessment of cybersecurity.</t>
  </si>
  <si>
    <t>Compiles a list of procedures and guidelines for test developers and end-users.</t>
  </si>
  <si>
    <t>Identifies common user experience design flaws and usability problems.</t>
  </si>
  <si>
    <t>Lists the major models for general Transportation Management Systems.</t>
  </si>
  <si>
    <t>Describes the general processes and procedures of design sites for Web 2.0.</t>
  </si>
  <si>
    <t>Describes the main features and functions of web applications, such as a three-tiered application structure.</t>
  </si>
  <si>
    <t>Provides examples of how analytics have helped the organization meet goals.</t>
  </si>
  <si>
    <t>Gathers routine information from users and compiles reports through network platforms.</t>
  </si>
  <si>
    <t>Identifies the components of an organization's web software toolkit.</t>
  </si>
  <si>
    <t>Names the specific products or services supported by web-based servicing.</t>
  </si>
  <si>
    <t>Explains the organizational benefits of workforce analysis.</t>
  </si>
  <si>
    <t>Explains the purpose and use of search engines.</t>
  </si>
  <si>
    <t>Explains the rationale behind vendor/supplier evaluation and certification.</t>
  </si>
  <si>
    <t>Identifies the impact of customers' values and priorities on their risk tolerance.</t>
  </si>
  <si>
    <t>Explains the purpose and use of the Uniface Repository.</t>
  </si>
  <si>
    <t>Lists the VisualAge Generator family of products and their functions.</t>
  </si>
  <si>
    <t>Describes the VisualAge IDE in general terms.</t>
  </si>
  <si>
    <t>Identifies the purpose and use of MSIL and the CLR environment.</t>
  </si>
  <si>
    <t>Explains the purpose and use of server-side scripts versus client-side scripts.</t>
  </si>
  <si>
    <t>Explains the purpose and use of the Integrated Development Environment (IDE).</t>
  </si>
  <si>
    <t>Identifies alternative application development products that have comparable functionality.</t>
  </si>
  <si>
    <t>Lists major Visual Interdev functions, features and capabilities.</t>
  </si>
  <si>
    <t>Lists the various language elements and data types used in Visual Basic.</t>
  </si>
  <si>
    <t>Lists several commonly used drawing tools available in Visio.</t>
  </si>
  <si>
    <t>Describes the purpose and use of abstract windowing.</t>
  </si>
  <si>
    <t>Expresses how WSAD facilitates the development of web-based apps.</t>
  </si>
  <si>
    <t>Explains how WebSphere Studio facilitates the development of web-based apps.</t>
  </si>
  <si>
    <t>Explains basic XHTML syntax, coding rules and structures.</t>
  </si>
  <si>
    <t>Explains basic XML syntax, coding rules and structures.</t>
  </si>
  <si>
    <t>Explains how XML Schemas are currently being adopted and used within the organization.</t>
  </si>
  <si>
    <t>Explains how and why XML transformations are currently being developed for internal applications.</t>
  </si>
  <si>
    <t>Describes major functions, features and capabilities of one of the tools in the Xpediter family.</t>
  </si>
  <si>
    <t>Describes major MQ Series functions, features and capabilities.</t>
  </si>
  <si>
    <t>Describes major TSO/ISPF functions, features and capabilities.</t>
  </si>
  <si>
    <t>Describes major UNIX functions, features and capabilities.</t>
  </si>
  <si>
    <t>Describes the types of business processes that lend themselves to a WAS solution.</t>
  </si>
  <si>
    <t>Describes major Windows 2000/Me functions, features and capabilities.</t>
  </si>
  <si>
    <t>Lists primary operating system functions, features and capabilities.</t>
  </si>
  <si>
    <t>Describes major Windows NT functions, features and capabilities.</t>
  </si>
  <si>
    <t>Describes major Windows XP functions, features and capabilities.</t>
  </si>
  <si>
    <t>Explains the difference between a website and a portal in terms of their use in the organization.</t>
  </si>
  <si>
    <t>Explains the basics of z/OS architecture and its major benefits.</t>
  </si>
  <si>
    <t>Describes how VoIP transmits voice across a network.</t>
  </si>
  <si>
    <t>Describes how WAP transports data.</t>
  </si>
  <si>
    <t>Describes how X.25 is typically used in enterprise network applications.</t>
  </si>
  <si>
    <t>Explains purpose and use of all major components of the document editing screen.</t>
  </si>
  <si>
    <t>Explains the training cycle phases: needs analysis, program design, delivery, evaluation.</t>
  </si>
  <si>
    <t>Gathers information on basic principles and methods of training program design, implementation and evaluation.</t>
  </si>
  <si>
    <t>Collects information on the criteria used when vendors and products are evaluated and selected or rejected.</t>
  </si>
  <si>
    <t>Identifies phases and activities that are involved in training needs analysis.</t>
  </si>
  <si>
    <t>Identifies common components of a training proposal for business units.</t>
  </si>
  <si>
    <t>Classifies key activities associated with training delivery.</t>
  </si>
  <si>
    <t>Identifies key steps and activities of an evaluation process or method.</t>
  </si>
  <si>
    <t>Identifies major activities performed by the training administrator.</t>
  </si>
  <si>
    <t>Identifies major e-learning systems used to support the training function.</t>
  </si>
  <si>
    <t>Compiles a list of major tools and technologies needed for web-based training delivery.</t>
  </si>
  <si>
    <t>Describes the roles and responsibilities of consultants and application development team(s).</t>
  </si>
  <si>
    <t>Explains how APIs differ from application binary interfaces (ABIs).</t>
  </si>
  <si>
    <t>Documents enterprise requirements related to business, information and data components.</t>
  </si>
  <si>
    <t>Describes the roles and responsibilities of IT and business functions related to application delivery.</t>
  </si>
  <si>
    <t>Names the specific tasks, activities and deliverables of technical application design.</t>
  </si>
  <si>
    <t>Differentiates validity testing from verification testing.</t>
  </si>
  <si>
    <t>Lists key steps and activities associated with the application localization process.</t>
  </si>
  <si>
    <t>Explains the urgency in repairing major locally relevant applications.</t>
  </si>
  <si>
    <t>Describes the agile roles and responsibilities of IT and business professionals.</t>
  </si>
  <si>
    <t>Identifies the critical mainframe applications within own area.</t>
  </si>
  <si>
    <t>Walks others through the features of an existing web-based application.</t>
  </si>
  <si>
    <t>Identifies the main features of an existing client/server application.</t>
  </si>
  <si>
    <t>Identifies the main features of an existing object-oriented application.</t>
  </si>
  <si>
    <t>Describes toolkits available for supporting production systems.</t>
  </si>
  <si>
    <t>Lists automated tools used for testing application security flaws.</t>
  </si>
  <si>
    <t>Identifies the roles and responsibilities of an agile team.</t>
  </si>
  <si>
    <t>Illustrates the importance of keeping simplicity in software engineering.</t>
  </si>
  <si>
    <t>Discusses the features and characteristics of CAS.</t>
  </si>
  <si>
    <t>Cites examples of best practices using agile modeling.</t>
  </si>
  <si>
    <t>Identifies basic tools, documents and reports used by agile software development function.</t>
  </si>
  <si>
    <t>Describes the relationship between AUP and Rational Unified Process (RUP).</t>
  </si>
  <si>
    <t>Identifies the basic tools used by A&amp;C professionals.</t>
  </si>
  <si>
    <t>Explains the financial audit process and major components.</t>
  </si>
  <si>
    <t>Describes concepts and facilities behind Self-Healing feature.</t>
  </si>
  <si>
    <t>Compiles a list of different product features and how they may or may not be significant to different customers.</t>
  </si>
  <si>
    <t>Identifies hardware devices that can operate in a .NET environment.</t>
  </si>
  <si>
    <t>Describes Abend-Aid hardware, software and licensing requirements.</t>
  </si>
  <si>
    <t>Explains the meaning of 'filtering data'.</t>
  </si>
  <si>
    <t>Identifies other or related technologies with ActiveX that offer similar functionalities.</t>
  </si>
  <si>
    <t>Explains the use case diagrammer, page flow diagrammer, and data binding.</t>
  </si>
  <si>
    <t>Explains Assembler syntax, coding rules and conventions.</t>
  </si>
  <si>
    <t>Identifies the different elements that can be used to build an ASP.</t>
  </si>
  <si>
    <t>Identifies the programming languages that can be used to build an ASP.Net page.</t>
  </si>
  <si>
    <t>Explains how Autotester can be used at different phases of the Systems Development Life Cycle.</t>
  </si>
  <si>
    <t>Attends training in Flash concepts and facilities.</t>
  </si>
  <si>
    <t>Explains Adabas hardware, software and licensing requirements.</t>
  </si>
  <si>
    <t>Identifies the system management tools designed to support AIX.</t>
  </si>
  <si>
    <t>Defines the key features of local AS/400 peripheral hardware.</t>
  </si>
  <si>
    <t>Explains what is meant by Active Directory terms 'Trees' and 'Forests.'</t>
  </si>
  <si>
    <t>Describes alternative instant messaging products.</t>
  </si>
  <si>
    <t>Describes the various types of hardware devices typically found on an ATM network.</t>
  </si>
  <si>
    <t>Explains product-specific language and terminology.</t>
  </si>
  <si>
    <t>Identifies other or related products that offer similar functionality.</t>
  </si>
  <si>
    <t>Describes the processes used by anti-virus software to detect and defeat threats.</t>
  </si>
  <si>
    <t>Cites examples of actual or potential Ariba applications.</t>
  </si>
  <si>
    <t>Clarifies the key concepts of cognitive and behavioral adult learning systems.</t>
  </si>
  <si>
    <t>Lists common types of change requests.</t>
  </si>
  <si>
    <t>Names industry leaders, major players and trendsetters.</t>
  </si>
  <si>
    <t>Names key industry players and competitive landscape.</t>
  </si>
  <si>
    <t>Describes the benefits of effective communication throughout the business data analysis process.</t>
  </si>
  <si>
    <t>Describes Bend-Aid hardware, software and licensing requirements.</t>
  </si>
  <si>
    <t>Explains the processes, standards and best practices of BA.</t>
  </si>
  <si>
    <t>Describes the CMMI level which the organization is assessed at currently.</t>
  </si>
  <si>
    <t>Explains the process necessary to proceed from business assessments to application delivery.</t>
  </si>
  <si>
    <t>Reads and interprets existing business processes and models.</t>
  </si>
  <si>
    <t>Identifies the key benefits, risks and challenges of the Client/Server architecture.</t>
  </si>
  <si>
    <t>Discusses CASE tools and techniques used in the application development and management process.</t>
  </si>
  <si>
    <t>Cites a successful organizational example of CRM technologies.</t>
  </si>
  <si>
    <t>Describes the key features and purposes of content management.</t>
  </si>
  <si>
    <t>Explains the primary goal of big data analytics.</t>
  </si>
  <si>
    <t>Documents major computer telephony integration activities.</t>
  </si>
  <si>
    <t>Identifies main services that are provided by a computer center.</t>
  </si>
  <si>
    <t>Explains the rationale behind contingency planning.</t>
  </si>
  <si>
    <t>Describes the capacity characteristics of installed hardware, software or applications.</t>
  </si>
  <si>
    <t>Describes associated requirements, activities and authorization levels.</t>
  </si>
  <si>
    <t>Explains the impact of computer crime on business performance.</t>
  </si>
  <si>
    <t>Discusses main considerations in computer forensics practices and processes.</t>
  </si>
  <si>
    <t>Describes techniques and tools that used in network defense practices.</t>
  </si>
  <si>
    <t>Identifies and describes all major configuration items.</t>
  </si>
  <si>
    <t>Describes how cloud computing can be used to improve business operations.</t>
  </si>
  <si>
    <t>Explains what determines the choice of user interface in a cloud computing architecture.</t>
  </si>
  <si>
    <t>Lists the primary tools for managing virtual cloud resources.</t>
  </si>
  <si>
    <t>Describes the features and types of community platforms within one's own organization; compares these with platforms used by the competitor.</t>
  </si>
  <si>
    <t>Cites examples of current collaborative software and how it's used in the company.</t>
  </si>
  <si>
    <t>Cites examples of common sources of big data used within own organization.</t>
  </si>
  <si>
    <t>Describes basic cluster and application monitoring tools.</t>
  </si>
  <si>
    <t>Distinguishes the differences between various crystal agile versions.</t>
  </si>
  <si>
    <t>Describes the styles implemented in common types of publishing materials.</t>
  </si>
  <si>
    <t>Identifies existing CRM initiatives, key issues and projected benefits.</t>
  </si>
  <si>
    <t>Describes the roles and responsibilities of various positions in the call center.</t>
  </si>
  <si>
    <t>Names the in-house business units currently using CRM technologies.</t>
  </si>
  <si>
    <t>Describes changes to products, services or processes that have resulted from BI information.</t>
  </si>
  <si>
    <t>Describes planned changes to local environment and the rationale behind them.</t>
  </si>
  <si>
    <t>Cites major consulting engagements, the key issues and reported benefits for each.</t>
  </si>
  <si>
    <t>Identifies key business relationships and their maturity levels in one's own functional area.</t>
  </si>
  <si>
    <t>Identifies major initiatives, key issues and benefits of a particular consulting method.</t>
  </si>
  <si>
    <t>Identifies key sections of a formal consulting proposal or presentation.</t>
  </si>
  <si>
    <t>Identifies major project management benefits, issues, improvement opportunities and initiatives.</t>
  </si>
  <si>
    <t>Speaks to the benefits of professionalism and ethics in business - and the negative impacts if absent.</t>
  </si>
  <si>
    <t>Describes the role cash management plays in the daily operations of the organization.</t>
  </si>
  <si>
    <t>Describes common factors used in determining the costs of a request.</t>
  </si>
  <si>
    <t>Collects data from daily benefits administration for use in benefits analysis.</t>
  </si>
  <si>
    <t>Assesses the key components of an organization's business development plan.</t>
  </si>
  <si>
    <t>Summarizes guidelines for safeguarding organization's information.</t>
  </si>
  <si>
    <t>Identifies and interprets regular contracts administration reports.</t>
  </si>
  <si>
    <t>Identifies and interprets simple contracts and corresponding legal reports.</t>
  </si>
  <si>
    <t>Describes legal considerations for brand names.</t>
  </si>
  <si>
    <t>Identifies the basic tools used for maintaining buying or procurement information.</t>
  </si>
  <si>
    <t>Describes ancillary or related products and interfacing requirements.</t>
  </si>
  <si>
    <t>Explains Basic syntax, coding rules and conventions.</t>
  </si>
  <si>
    <t>Describes alternative business intelligence tools available in the marketplace.</t>
  </si>
  <si>
    <t>Explains the syntax, coding rules and conventions of C.</t>
  </si>
  <si>
    <t>Clarifies C# syntax, coding rules and conventions.</t>
  </si>
  <si>
    <t>Explains C++ syntax, coding rules and conventions.</t>
  </si>
  <si>
    <t>Explains C/AIX syntax, coding rules and conventions.</t>
  </si>
  <si>
    <t>Explains COBOL 391 syntax, coding rules and conventions.</t>
  </si>
  <si>
    <t>Explains COBOL/401 syntax, coding rules and conventions.</t>
  </si>
  <si>
    <t>Explains CGI Script syntax, coding rules and conventions.</t>
  </si>
  <si>
    <t>Explains what COBOL syntax, coding rules and conventions are and how they can be used to develop and maintain applications.</t>
  </si>
  <si>
    <t>Cites examples of actual or potential Cognos applications.</t>
  </si>
  <si>
    <t>Cites examples of actual or potential Cognos BI applications.</t>
  </si>
  <si>
    <t>Explains the role of the Content Store in maintaining metadata for Cognos components.</t>
  </si>
  <si>
    <t>Identifies sources for reference, design and support tools.</t>
  </si>
  <si>
    <t>Explains Cold Fusion syntax, coding rules and conventions.</t>
  </si>
  <si>
    <t>Identifies several different types of applications that Corel Graphics tools facilitate.</t>
  </si>
  <si>
    <t>Identifies two or more vendors of CORBA ORBs.</t>
  </si>
  <si>
    <t>Explains Crystal Reports syntax, coding rules and conventions.</t>
  </si>
  <si>
    <t>Explains CA-Easytrieve syntax, coding rules and conventions.</t>
  </si>
  <si>
    <t>Explains how BEA WebLogic facilitates application development.</t>
  </si>
  <si>
    <t>Describes alternative methods or software that can be used to create an image copy.</t>
  </si>
  <si>
    <t>Describes alternative methods or software that can be used to perform backup and recovery.</t>
  </si>
  <si>
    <t>Identifies products from other vendors that have comparable functionality.</t>
  </si>
  <si>
    <t>Explains CA-IDMS hardware, software and licensing requirements.</t>
  </si>
  <si>
    <t>Identifies various programming languages used in-house to build CICS applications.</t>
  </si>
  <si>
    <t>Explains the differences between 'routing' protocols and 'routed' protocols.</t>
  </si>
  <si>
    <t>Identifies standard reports and logs available via the Report Manager.</t>
  </si>
  <si>
    <t>Cites related software products and vendors.</t>
  </si>
  <si>
    <t>Describes the benefits and challenges of using web-based collaboration within an enterprise.</t>
  </si>
  <si>
    <t>Models simple business rules; creates and uses simple tests to validate rule sets.</t>
  </si>
  <si>
    <t>Documents examples of competency analysis in organizational training processes.</t>
  </si>
  <si>
    <t>Highlights the process and major activities associated with content development.</t>
  </si>
  <si>
    <t>Lists common tools and technologies used in the database management system.</t>
  </si>
  <si>
    <t>Describes the benefits of effective communication and data requirements in software development processes.</t>
  </si>
  <si>
    <t>Walks-through the major phases and deliverables of an enterprise analysis methodology.</t>
  </si>
  <si>
    <t>Walks-through the major phases and deliverables of an enterprise architecture methodology.</t>
  </si>
  <si>
    <t>Describes any constraints or influencing factors that effect data architecture design.</t>
  </si>
  <si>
    <t>Cites examples of successful business applications for emerging information technologies.</t>
  </si>
  <si>
    <t>Identifies organizational examples of XP projects and initiatives.</t>
  </si>
  <si>
    <t>Describes an organization's main e-commerce activities.</t>
  </si>
  <si>
    <t>Collects information on electronic data interchange technologies.</t>
  </si>
  <si>
    <t>Describes major features and facilities of an automated database development tool.</t>
  </si>
  <si>
    <t>Cites the use of data governance within an organization.</t>
  </si>
  <si>
    <t>Collects information about database structures from both conceptual and logical perspectives.</t>
  </si>
  <si>
    <t>Cites organizational examples of database design.</t>
  </si>
  <si>
    <t>Describes the processes involved in data administration within an organization.</t>
  </si>
  <si>
    <t>Identifies general data warehousing rules within the organization.</t>
  </si>
  <si>
    <t>Names one or more data mining software tools used by the organization.</t>
  </si>
  <si>
    <t>Lists the major types of data movement tools.</t>
  </si>
  <si>
    <t>Lists common tools and technologies used in database backup and migration.</t>
  </si>
  <si>
    <t>Cites an organizational example of data warehousing through the ETL process.</t>
  </si>
  <si>
    <t>Explains key protocols and standards for data transmission.</t>
  </si>
  <si>
    <t>Lists key encryption technology vendors and their available products in the market.</t>
  </si>
  <si>
    <t>Describes the design, construction and operation of activities relevant to the administration of the data center.</t>
  </si>
  <si>
    <t>Cites a leading example of effective data center management in an organization.</t>
  </si>
  <si>
    <t>Lists the main vendors that provide data center automation products and services.</t>
  </si>
  <si>
    <t>Cites organizational examples of effective e-mail administration.</t>
  </si>
  <si>
    <t>Describes key initiatives and issues involved in e-mail routing and response software.</t>
  </si>
  <si>
    <t>Describes the day-to-day activities and responsibilities of administrators.</t>
  </si>
  <si>
    <t>Describes key benefits of locally installed document management systems.</t>
  </si>
  <si>
    <t>Identifies most common risks and threats specific to the endpoint.</t>
  </si>
  <si>
    <t>Identifies general guidelines for accessing, communicating and storing confidential data.</t>
  </si>
  <si>
    <t>Explains major methods, tools and processes involved in cyber risk assessment.</t>
  </si>
  <si>
    <t>Describes the types of tools needed to investigate computer crime.</t>
  </si>
  <si>
    <t>Highlights the digital threat management processes, major steps, activities and documentation.</t>
  </si>
  <si>
    <t>Cites examples of successful ERP system implementations.</t>
  </si>
  <si>
    <t>Describes the major benefits and challenges in the adoption of CRM applications.</t>
  </si>
  <si>
    <t>Discusses the advantages of implementing an ERP system to the business framework of an organization.</t>
  </si>
  <si>
    <t>Describes application cases of XP in the organization's software development.</t>
  </si>
  <si>
    <t>Describes alternative data-gathering techniques and tools.</t>
  </si>
  <si>
    <t>Conducts basic file manipulation such as open, print, save and delete mail.</t>
  </si>
  <si>
    <t>Discusses data entry operations needs of major or primary clients.</t>
  </si>
  <si>
    <t>Describes how CRM helps the organization to better meet customer expectations.</t>
  </si>
  <si>
    <t>Differentiates among services that should or should not be delivered via e-mail.</t>
  </si>
  <si>
    <t>Describes the major initiatives that depend on customer analytics for successful outcomes.</t>
  </si>
  <si>
    <t>Identifies the basic tools used by customer support professionals.</t>
  </si>
  <si>
    <t>Documents the organization's stated customer support practices and direction.</t>
  </si>
  <si>
    <t>Obtains documentation and information on standards and their usage.</t>
  </si>
  <si>
    <t>Describes the types of service available through support line.</t>
  </si>
  <si>
    <t>Identifies the components of a customer support technology architecture.</t>
  </si>
  <si>
    <t>Describes common types of customer behaviors.</t>
  </si>
  <si>
    <t>Explains planned changes and their impact on the operations environment.</t>
  </si>
  <si>
    <t>Describes enterprise architectural initiatives and blueprints for a specific organization.</t>
  </si>
  <si>
    <t>Locates and uses relevant documentation and information.</t>
  </si>
  <si>
    <t>Describes the types of services offered to employees.</t>
  </si>
  <si>
    <t>Explains how end-user training can improve business and client satisfaction.</t>
  </si>
  <si>
    <t>Identifies key benefits and drawbacks of electronic selling.</t>
  </si>
  <si>
    <t>Explains basic Static and Dynamic SQL syntax, coding rules and conventions.</t>
  </si>
  <si>
    <t>Explains the purpose and use of the Document Object Model.</t>
  </si>
  <si>
    <t>Identifies competitive products available in the marketplace.</t>
  </si>
  <si>
    <t>Documents Delphi syntax, coding rules and conventions.</t>
  </si>
  <si>
    <t>Identifies similar or related website development products and their features.</t>
  </si>
  <si>
    <t>Explains the purpose and use of the component container.</t>
  </si>
  <si>
    <t>Identifies other related in-house change control tools and interfacing requirements.</t>
  </si>
  <si>
    <t>Identifies the major business objectives that Essbase supports.</t>
  </si>
  <si>
    <t>Identifies clientele that commonly interface with Exchange Server.</t>
  </si>
  <si>
    <t>Explains DataJoiner hardware, software and licensing requirements.</t>
  </si>
  <si>
    <t>Cites examples of actual DB2 applications.</t>
  </si>
  <si>
    <t>Explains DB2 hardware, software and licensing requirements.</t>
  </si>
  <si>
    <t>Explains the relevance of Distributed Relational Database Architecture to DB2 Connect.</t>
  </si>
  <si>
    <t>Explains the development rules and conventions of ERwin.</t>
  </si>
  <si>
    <t>Identifies the types of databases that could be selected for use with ETI Solution.</t>
  </si>
  <si>
    <t>Identifies commercially available software products designed for DOS.</t>
  </si>
  <si>
    <t>Describes the various protocols contained in the DECnet protocol suite.</t>
  </si>
  <si>
    <t>Identifies the various types of hardware devices typically found on an Ethernet network.</t>
  </si>
  <si>
    <t>Describes the rationale for moving certain types of files from online to offline media.</t>
  </si>
  <si>
    <t>Describes the benefits and deficiencies of typical online help applications.</t>
  </si>
  <si>
    <t>Explains the purpose and use of all major worksheet components.</t>
  </si>
  <si>
    <t>Cites examples of development tools built on Eclipse technology.</t>
  </si>
  <si>
    <t>Explains how development plans vary depending on the level or role of the employee.</t>
  </si>
  <si>
    <t>Explains common integration requirements for customers, partners and major products.</t>
  </si>
  <si>
    <t>Explains common tasks and activities performed by field support staff.</t>
  </si>
  <si>
    <t>Cites specific types of application software and their usage within an organization.</t>
  </si>
  <si>
    <t>Identifies the advantages and disadvantages of groupware systems.</t>
  </si>
  <si>
    <t>Cites types of imaging tools and their usage in an organization.</t>
  </si>
  <si>
    <t>Describes the organization's information management methodology and life cycle.</t>
  </si>
  <si>
    <t>Explains the role and responsibilities of the administration function.</t>
  </si>
  <si>
    <t>Describes the main features and functions of handheld portable devices.</t>
  </si>
  <si>
    <t>Lists the main hardware vendors and products within the market place.</t>
  </si>
  <si>
    <t>Cites examples on the effective usage of handheld hardware within the business environment.</t>
  </si>
  <si>
    <t>Lists main hardware vendors and their products within the market.</t>
  </si>
  <si>
    <t>Cites organizational or industry examples of IVR technologies.</t>
  </si>
  <si>
    <t>Describes the advantages and disadvantages of firewall systems.</t>
  </si>
  <si>
    <t>Describes various help desk teams, their roles and responsibilities (ex: deskside, network, server etc.)</t>
  </si>
  <si>
    <t>Cites examples of common information security breaches.</t>
  </si>
  <si>
    <t>Describes expected benefits of effective organizational IT security policies, standards and procedures.</t>
  </si>
  <si>
    <t>Discusses why both user-IDs and passwords are required to manage access.</t>
  </si>
  <si>
    <t>Describes the technologies and facilities used for detecting and reporting security breaches.</t>
  </si>
  <si>
    <t>Identifies information security audit policies and procedures.</t>
  </si>
  <si>
    <t>Identifies specific facilities and equipment used to provide physical security for corporate data.</t>
  </si>
  <si>
    <t>Identifies tools, technologies, and solutions used in securing the IoT.</t>
  </si>
  <si>
    <t>Cites uses of information assurance within the organization.</t>
  </si>
  <si>
    <t>Describes the tasks and responsibilities of staff in ISOC.</t>
  </si>
  <si>
    <t>Assesses the basic tools and technologies used by information security laws professionals.</t>
  </si>
  <si>
    <t>Describes Intrusion Detection System (IDS) and Intrusion Prevention System (IPS).</t>
  </si>
  <si>
    <t>Identifies common technologies and methodologies in the informatics framework.</t>
  </si>
  <si>
    <t>Explains the system features and differences between HRMS and HRIS.</t>
  </si>
  <si>
    <t>Identifies specific governmental regulations that mandate particular internal controls.</t>
  </si>
  <si>
    <t>Identifies basic investment report writing tools such as Oracle.</t>
  </si>
  <si>
    <t>Documents general procedures and common techniques used in investment consulting.</t>
  </si>
  <si>
    <t>Explains the internal audit processes and major components.</t>
  </si>
  <si>
    <t>Cites examples of common access problems, breaches and associated resolutions.</t>
  </si>
  <si>
    <t>Explains the major acquisition processes identified in ISPL.</t>
  </si>
  <si>
    <t>Utilizes the major financial reports issued by the organization.</t>
  </si>
  <si>
    <t>Lists activities and responsibilities of financial analysts.</t>
  </si>
  <si>
    <t>Identifies basic financial record keeping tools.</t>
  </si>
  <si>
    <t>Identifies basic financial report-writing tools.</t>
  </si>
  <si>
    <t>Recognizes types of risk relevant to the organization.</t>
  </si>
  <si>
    <t>Explains typical examples of proper and improper behavior in HR policy compliance.</t>
  </si>
  <si>
    <t>Documents main HR functions (e.g. recruitment, retention) that need to be planned and developed.</t>
  </si>
  <si>
    <t>Compiles a list of major services provided by HR professionals.</t>
  </si>
  <si>
    <t>Compiles a list of key benefits of and objectives for using HRIS in the organization.</t>
  </si>
  <si>
    <t>Identifies key issues and considerations for developing and supporting Internet-based marketing.</t>
  </si>
  <si>
    <t>Describes the primary advantages and limitations of virtual retailing.</t>
  </si>
  <si>
    <t>Lists supplementary expenses (agent, duties, freight, brokerage) associated with imported items.</t>
  </si>
  <si>
    <t>Identifies key benefits and drawbacks of field sales.</t>
  </si>
  <si>
    <t>Identifies and provides and overview of basis performance analysis and management reports.</t>
  </si>
  <si>
    <t>Collects and interprets Fault Analyzer reports.</t>
  </si>
  <si>
    <t>Describes Fault Analyzer hardware, software and licensing requirements.</t>
  </si>
  <si>
    <t>Explains File-Aid hardware, software and licensing requirements.</t>
  </si>
  <si>
    <t>Describes Fortran syntax, coding rules and conventions.</t>
  </si>
  <si>
    <t>Describes similar or related website development products and their features.</t>
  </si>
  <si>
    <t>Explains Guidewire development principles and technology platforms.</t>
  </si>
  <si>
    <t>Identifies ancillary or related products and interfacing requirements.</t>
  </si>
  <si>
    <t>Explains the purpose and uses of anchors and images.</t>
  </si>
  <si>
    <t>Identifies comparable alternative products available in the marketplace.</t>
  </si>
  <si>
    <t>Explains Impromptu syntax, coding rules and conventions.</t>
  </si>
  <si>
    <t>Attends training on InstallScript and software installation processes.</t>
  </si>
  <si>
    <t>Indicates what JCL syntax, coding rules and conventions are.</t>
  </si>
  <si>
    <t>Explains FOCUS hardware, software and licensing requirements.</t>
  </si>
  <si>
    <t>Identifies the types of devices commonly used for image storage, archival and retrieval.</t>
  </si>
  <si>
    <t>Explains IMS/DB hardware, software and licensing requirements.</t>
  </si>
  <si>
    <t>Explains Informix hardware, software and licensing requirements.</t>
  </si>
  <si>
    <t>Explains Ingres hardware, software and licensing requirements.</t>
  </si>
  <si>
    <t>Interprets basic storage management reports and information.</t>
  </si>
  <si>
    <t>Identifies the system management tools designed to support HP-UX.</t>
  </si>
  <si>
    <t>Cites examples of resources commonly and easily shared in a virtual environment.</t>
  </si>
  <si>
    <t>Identifies commercially available software plug-ins designed for use with IE.</t>
  </si>
  <si>
    <t>Describes the role IIS plays in the corporate Internet/Intranet infrastructure.</t>
  </si>
  <si>
    <t>Identifies the programming languages used in-house to build IMS/TM applications.</t>
  </si>
  <si>
    <t>Explains types of events tracked by RMF.</t>
  </si>
  <si>
    <t>Cites examples of actual or potential Power Systems applications.</t>
  </si>
  <si>
    <t>Describes basic load balancing architecture and application integration.</t>
  </si>
  <si>
    <t>Identifies various operating environments and interfacing requirements.</t>
  </si>
  <si>
    <t>Identifies alternative content management products available in the marketplace.</t>
  </si>
  <si>
    <t>Identifies applications that are good candidates for FileNet Image Services.</t>
  </si>
  <si>
    <t>Identifies applications that are an appropriate use of FileNet P8 systems.</t>
  </si>
  <si>
    <t>Cites examples of actual Hyperion applications.</t>
  </si>
  <si>
    <t>Cites examples of actual or potential Informatica applications.</t>
  </si>
  <si>
    <t>Cites actual examples of big data environments and associated software implementations.</t>
  </si>
  <si>
    <t>Explains the concepts associated with 'being the vendor of choice.'</t>
  </si>
  <si>
    <t>Identifies methods used to capture, analyze, interpret, and communicate measurements.</t>
  </si>
  <si>
    <t>Identifies common technical architecture principles and their applications.</t>
  </si>
  <si>
    <t>Names common tools for mainframe software development.</t>
  </si>
  <si>
    <t>Names key IT departments, functions, and players.</t>
  </si>
  <si>
    <t>Explains the organization's stated technology practices and directions.</t>
  </si>
  <si>
    <t>Describes key technologies and challenges that influence IT architecture.</t>
  </si>
  <si>
    <t>Describes expected benefits of effective organizational IT policies, standards and procedures.</t>
  </si>
  <si>
    <t>Discusses approaches used to assess business value and costs of IT services or activities.</t>
  </si>
  <si>
    <t>Names the basic data modeling tools available in the market.</t>
  </si>
  <si>
    <t>Explains respective JAD roles and responsibilities within the IT environment.</t>
  </si>
  <si>
    <t>Documents organization's standards, policies and guidelines for using mainframe development tools.</t>
  </si>
  <si>
    <t>Describes the fundamentals and language of knowledge-based/AI tools.</t>
  </si>
  <si>
    <t>Identifies reference manuals and other sources of information applicable to the mainframe.</t>
  </si>
  <si>
    <t>Describes key installed mainframe and peripheral hardware features and components.</t>
  </si>
  <si>
    <t>Describes existing Local Area Network procedures and operations.</t>
  </si>
  <si>
    <t>Explains network record-keeping and reporting requirements relevant to own area.</t>
  </si>
  <si>
    <t>Describes the expected benefits and uses of IT systems.</t>
  </si>
  <si>
    <t>Defines basic financial concepts and terminologies for an IT organization.</t>
  </si>
  <si>
    <t>Identifies the major tasks and responsibilities of IT management that are relative to IT governance.</t>
  </si>
  <si>
    <t>Recognizes audit and control requirements in one's own functions and responsibilities.</t>
  </si>
  <si>
    <t>Lists major activities and deliverables associated with software quality assurance.</t>
  </si>
  <si>
    <t>Identifies IT roles and responsibilities for regular and rotating team members.</t>
  </si>
  <si>
    <t>Describes the expected benefits of effective duration and budget estimates in IT projects.</t>
  </si>
  <si>
    <t>Indicates commonly used IT project standards and protocols.</t>
  </si>
  <si>
    <t>Identifies various roles and responsibilities of a project team (i.e. project manager, team leader and technical staff).</t>
  </si>
  <si>
    <t>Explains IT-related interactions and activities between clients and IT service providers.</t>
  </si>
  <si>
    <t>Describes tools and techniques for reflecting consumer perspective in the design process.</t>
  </si>
  <si>
    <t>Explains basis roles and responsibilities of the service supplier and service recipient.</t>
  </si>
  <si>
    <t>Discusses major phases, sub-processes and documents of the availability management process.</t>
  </si>
  <si>
    <t>Identifies common types of infrastructure and non-infrastructure changes in information technology.</t>
  </si>
  <si>
    <t>Identifies and cites examples of common types of service disruptions.</t>
  </si>
  <si>
    <t>Lists major types of IT assets and resources covered by financial management.</t>
  </si>
  <si>
    <t>Lists major activities and deliverables associated with IT service.</t>
  </si>
  <si>
    <t>Highlights the incident management process; major steps, activities and documentation.</t>
  </si>
  <si>
    <t>Discusses information needs of major or primary clients.</t>
  </si>
  <si>
    <t>Cites organization or industry examples of the use of the specific library software.</t>
  </si>
  <si>
    <t>Locates and interprets support activity and analysis reports.</t>
  </si>
  <si>
    <t>Names and describes the various ITIL components and key processes.</t>
  </si>
  <si>
    <t>Identifies the roles and responsibilities of stakeholders, gatekeepers, owners, and support staff.</t>
  </si>
  <si>
    <t>Describes roles and responsibilities of developers, implementers and support staff.</t>
  </si>
  <si>
    <t>Identifies major initiatives that depend on customer analytics for successful outcomes.</t>
  </si>
  <si>
    <t>Applies market data, uses planning tools, and seeks expert opinions when analyzing channel strategies.</t>
  </si>
  <si>
    <t>Describes locally supported products and services.</t>
  </si>
  <si>
    <t>Explains the purpose and use of J2EE patterns.</t>
  </si>
  <si>
    <t>Explains the purpose and use of J2ME classes.</t>
  </si>
  <si>
    <t>Explains Java / Java 2 syntax, coding rules and conventions.</t>
  </si>
  <si>
    <t>Describes the concepts of persistence, versioning and object validation.</t>
  </si>
  <si>
    <t>Demonstrates understanding of JavaScript syntax, coding rules and conventions.</t>
  </si>
  <si>
    <t>Cites examples of actual or potential JD Edwards applications.</t>
  </si>
  <si>
    <t>Identifies other Java performance enhancement tools.</t>
  </si>
  <si>
    <t>Indicates what Jscript syntax, coding rules and conventions are.</t>
  </si>
  <si>
    <t>Indicates what JSP syntax, coding rules and conventions are.</t>
  </si>
  <si>
    <t>Explains how a Java Servlet differs from a traditional Java program.</t>
  </si>
  <si>
    <t>Identifies other in-house capacity testing tools and testing requirements.</t>
  </si>
  <si>
    <t>Explains LotusScript syntax, coding rules and conventions.</t>
  </si>
  <si>
    <t>Names several different platforms that Domino can run on.</t>
  </si>
  <si>
    <t>Defines the different components of the JDBC architecture.</t>
  </si>
  <si>
    <t>Discusses basic considerations on the MVS operating system and job entry system.</t>
  </si>
  <si>
    <t>Identifies documentation related to additional Laplink products.</t>
  </si>
  <si>
    <t>Identifies the system management tools designed to support Linux.</t>
  </si>
  <si>
    <t>Identifies the various types of hardware devices typically found on an Jini network.</t>
  </si>
  <si>
    <t>Explains the functions of and interactions between NSM, STRM, SIEM and SRX gateways.</t>
  </si>
  <si>
    <t>Identifies alternative research resources that provide information relevant to the business.</t>
  </si>
  <si>
    <t>Describes the benefits and challenges of using instant messaging within an enterprise.</t>
  </si>
  <si>
    <t>Discusses actual examples of Lotus software implementation and support.</t>
  </si>
  <si>
    <t>Describes major manufacturing and connecting processes for a PC and other facilities.</t>
  </si>
  <si>
    <t>Names major industry players and products.</t>
  </si>
  <si>
    <t>Names common toolkits for mobile software development.</t>
  </si>
  <si>
    <t>Names major open standards associations and their roles and responsibilities.</t>
  </si>
  <si>
    <t>Provides documentation on projects in platform architecture.</t>
  </si>
  <si>
    <t>Identifies standards for organizational modeling (ex: data, processes, events, objects).</t>
  </si>
  <si>
    <t>Documents a specific writing process employed in use cases.</t>
  </si>
  <si>
    <t>Identifies the major roles and responsibilities of integrating packaged applications for vendors, end-users and IT staff.</t>
  </si>
  <si>
    <t>Discusses the features and procedures of quasi-reentrant programming.</t>
  </si>
  <si>
    <t>Identifies applications developed by using object technologies.</t>
  </si>
  <si>
    <t>Lists basic concepts related to object-oriented programming.</t>
  </si>
  <si>
    <t>Explains the concepts and facilities of classes and inheritance.</t>
  </si>
  <si>
    <t>Identifies relevant reference manuals and other sources of information applicable to middleware.</t>
  </si>
  <si>
    <t>Identifies relevant reference manuals and other sources of information applicable to mid-range software and utilities.</t>
  </si>
  <si>
    <t>Describes the general procedures and common methods utilized in the installation, configuration, maintenance and troubleshooting of PC/workstation software.</t>
  </si>
  <si>
    <t>Identifies components contributing to system performance.</t>
  </si>
  <si>
    <t>Lists the advantages and disadvantages of local mid-range peripheral hardware.</t>
  </si>
  <si>
    <t>Documents general procedures and common methods used in the installation, configuration, maintenance and troubleshooting of PC/workstation hardware.</t>
  </si>
  <si>
    <t>Compiles a list of network record-keeping and reporting requirements relevant to own area.</t>
  </si>
  <si>
    <t>Cites the application of various techniques and tools for network architecture.</t>
  </si>
  <si>
    <t>Cites the application of various functions and skills for network operations.</t>
  </si>
  <si>
    <t>Explains the nature, objectives and sources of protocols.</t>
  </si>
  <si>
    <t>Identifies how the physical network diagram is developed using architectural blueprints.</t>
  </si>
  <si>
    <t>Identifies one's own organizational network service strengths and weaknesses.</t>
  </si>
  <si>
    <t>Discusses the relevance of output operations and distribution software to the customer.</t>
  </si>
  <si>
    <t>Documents the differences among intranet and Internet security issues.</t>
  </si>
  <si>
    <t>Identifies common mobile attacks based on communication and vulnerabilities in applications.</t>
  </si>
  <si>
    <t>Explains the tasks and responsibilities as a penetration tester.</t>
  </si>
  <si>
    <t>List major types of mobile services required for social applications.</t>
  </si>
  <si>
    <t>Differentiates categories of mobile devices and their operating systems.</t>
  </si>
  <si>
    <t>Identifies regulations and principles for e-mail and blogging ads.</t>
  </si>
  <si>
    <t>Explains the legal limitations of online marketing activities based on the social network platform.</t>
  </si>
  <si>
    <t>Highlights existing or planned mobile capabilities and associated benefits.</t>
  </si>
  <si>
    <t>Cites examples of metrics associated with mobile operating systems.</t>
  </si>
  <si>
    <t>Identifies common administrative activities and tasks.</t>
  </si>
  <si>
    <t>Names internal or external publications and sources of information that are relevant to the organization.</t>
  </si>
  <si>
    <t>Describes major types of news media that are relevant to the organization.</t>
  </si>
  <si>
    <t>Defines key features for all products in the multimedia toolkit.</t>
  </si>
  <si>
    <t>Gathers several models of effective OD processes.</t>
  </si>
  <si>
    <t>Identifies the basic tools used by marketing professionals.</t>
  </si>
  <si>
    <t>Identifies major types of marketing techniques and associated activities.</t>
  </si>
  <si>
    <t>Gathers information regarding the rationale for applying market research in a given marketing discipline.</t>
  </si>
  <si>
    <t>Cites a variety of marketing positioning systems, such as Reradiate.</t>
  </si>
  <si>
    <t>Locates market data, planning tools, and expert resources when analyzing channel strategies.</t>
  </si>
  <si>
    <t>Locates and uses relevant documentation and information for marketing systems.</t>
  </si>
  <si>
    <t>Identifies key media channel management processes and policies.</t>
  </si>
  <si>
    <t>Identifies types of problems that can affect production schedules.</t>
  </si>
  <si>
    <t>Identifies standards and procedures used to certify that an application is production-ready.</t>
  </si>
  <si>
    <t>Explains jargon unique to the mobile computing world.</t>
  </si>
  <si>
    <t>Explains PowerScript syntax, coding rules and conventions.</t>
  </si>
  <si>
    <t>Explains Perl syntax, coding rules and conventions.</t>
  </si>
  <si>
    <t>Demonstrates an understanding of PHP syntax, coding rules and conventions.</t>
  </si>
  <si>
    <t>Explains PL/I syntax, coding rules and conventions.</t>
  </si>
  <si>
    <t>Attends formal ODBC training.</t>
  </si>
  <si>
    <t>Cites examples of actual or potential Oracle applications.</t>
  </si>
  <si>
    <t>Explains Oracle hardware, software and licensing requirements.</t>
  </si>
  <si>
    <t>Explains PL/SQL syntax, coding rules and conventions.</t>
  </si>
  <si>
    <t>Explains the purpose and use of BizTalk Accelerators.</t>
  </si>
  <si>
    <t>Identifies commercially available software plug-ins designed for use with Firefox.</t>
  </si>
  <si>
    <t>Identifies existing in-house systems that utilize MSMQ services.</t>
  </si>
  <si>
    <t>Identifies commercially available software plug-ins designed for use with Netscape.</t>
  </si>
  <si>
    <t>Describes software tools that can be managed by Oracle Application Server.</t>
  </si>
  <si>
    <t>Identifies commercially available software products designed for OS/2 Warp.</t>
  </si>
  <si>
    <t>Explains the role and reasons for using JES on OS/390.</t>
  </si>
  <si>
    <t>Identifies commercially available software products designed for Palm OS devices.</t>
  </si>
  <si>
    <t>Explains basic business process management concepts and terminology.</t>
  </si>
  <si>
    <t>Describes the functionalities and architecture of each version of Windows Server.</t>
  </si>
  <si>
    <t>Identifies basic diagnostic functions, reports and tools.</t>
  </si>
  <si>
    <t>Identifies the types of devices and operating systems that are compatible with NDS/eDirectory.</t>
  </si>
  <si>
    <t>Cites examples of physical and software connections and how they are used.</t>
  </si>
  <si>
    <t>Describes key features of the Nexus 5000/7000 platform architecture.</t>
  </si>
  <si>
    <t>Describes the role Netware plays in the corporate networking infrastructure.</t>
  </si>
  <si>
    <t>Attends training on OSPF concepts and applicability.</t>
  </si>
  <si>
    <t>Describes major functions and features of the version of OmegaMon installed in-house.</t>
  </si>
  <si>
    <t>Describes the major functions, features and capabilities of each Office product.</t>
  </si>
  <si>
    <t>Names other products that offer comparable functionality to one or more of Outlook's components.</t>
  </si>
  <si>
    <t>Identifies other products in the marketplace with comparable functionality.</t>
  </si>
  <si>
    <t>Explains the purpose for and use of five PowerPoint views (Normal, Slide, Outline, Notes, Slide Sorter).</t>
  </si>
  <si>
    <t>Identifies basic tools, documents and reports used by SSPM function.</t>
  </si>
  <si>
    <t>Clarifies the responsibilities involved in each phase of the engineering process to obtain an overall concept of the job.</t>
  </si>
  <si>
    <t>Identifies different types of testing procedures used in reliability engineering.</t>
  </si>
  <si>
    <t>Compiles a list of key testing tools and methods for hardware product performance and reliability.</t>
  </si>
  <si>
    <t>Describes types of technical information resources available to field support.</t>
  </si>
  <si>
    <t>Documents primary product quality areas, indicators, and measures.</t>
  </si>
  <si>
    <t>Identifies basic measures of quality for a technology hardware product or component.</t>
  </si>
  <si>
    <t>Identifies key activities and deliverables of a test plan.</t>
  </si>
  <si>
    <t>Highlights current environment and major trends associated with peripherals.</t>
  </si>
  <si>
    <t>Classifies the main categories of security instruments within the plant.</t>
  </si>
  <si>
    <t>Identifies key sections of a formal proposal or presentation.</t>
  </si>
  <si>
    <t>Identifies social media tools used by organization.</t>
  </si>
  <si>
    <t>Names common toolkits for server software development.</t>
  </si>
  <si>
    <t>Identifies the major aspects of SOA methodology and phases of the SOA life cycle.</t>
  </si>
  <si>
    <t>Cites examples of functional and non-functional requirements.</t>
  </si>
  <si>
    <t>Explains the capabilities of major programming languages.</t>
  </si>
  <si>
    <t>Cites examples of how prototyping is used in a specific environment.</t>
  </si>
  <si>
    <t>Identifies popular object-oriented programming languages used in Rapid Application Development.</t>
  </si>
  <si>
    <t>Describes the processes and quality assurance practices used to validate a new software version.</t>
  </si>
  <si>
    <t>Differentiates between major types of scripting languages, such as JavaScript, VBScript and XUL.</t>
  </si>
  <si>
    <t>Describes the capabilities of major programming languages.</t>
  </si>
  <si>
    <t>Explains relevant scenarios for the use of metadata and information repository applications.</t>
  </si>
  <si>
    <t>Identifies the key benefits and drawbacks of document management.</t>
  </si>
  <si>
    <t>Identifies query facilities that are available in one's own environment.</t>
  </si>
  <si>
    <t>Explains the objectives, principles and levels of normalization.</t>
  </si>
  <si>
    <t>Describes the local server environment and related operating system.</t>
  </si>
  <si>
    <t>Describes the key features of installed server and peripheral hardware.</t>
  </si>
  <si>
    <t>Documents major functions and components of a remote access network.</t>
  </si>
  <si>
    <t>Describes major activities performed by production control staff.</t>
  </si>
  <si>
    <t>Describes existing procedures on problem identification, reporting and routine corrective steps.</t>
  </si>
  <si>
    <t>Documents organizational protocols, standards and procedures for product and vendor evaluation.</t>
  </si>
  <si>
    <t>Illustrates the key features and benefits of SIEM.</t>
  </si>
  <si>
    <t>Cites examples of different types of social business applications.</t>
  </si>
  <si>
    <t>Identifies key trade publications, professional associations, and networking opportunities.</t>
  </si>
  <si>
    <t>Explains various types of social networking services and outlines their related applications.</t>
  </si>
  <si>
    <t>Describes major service dimensions specific to a service platform.</t>
  </si>
  <si>
    <t>Cites example of tools, applications or systems required for managing a reliable site environment.</t>
  </si>
  <si>
    <t>Cites examples of company internal communities and their purpose.</t>
  </si>
  <si>
    <t>Cites successful examples of e-business, based on social media; documents their key elements.</t>
  </si>
  <si>
    <t>Cites examples of current collaborative services and the underlying platforms.</t>
  </si>
  <si>
    <t>Describes the events and their processes and deliverables during the scrum software development life cycle.</t>
  </si>
  <si>
    <t>Describes typical activities and tasks of security guards, staff and management.</t>
  </si>
  <si>
    <t>Cites examples of existing self-service applications.</t>
  </si>
  <si>
    <t>Identifies time frames for delivering standard services.</t>
  </si>
  <si>
    <t>Identifies the processes and procedures for creating schedules.</t>
  </si>
  <si>
    <t>Describes the basic tools used for design and development.</t>
  </si>
  <si>
    <t>Discusses the importance and rationale of product returns system software.</t>
  </si>
  <si>
    <t>Identifies a sales function's policies and procedures.</t>
  </si>
  <si>
    <t>Describes an organization's business plan, including sales activities.</t>
  </si>
  <si>
    <t>Identifies specific channels to find prospects.</t>
  </si>
  <si>
    <t>Identifies different sales proposals and their target customers.</t>
  </si>
  <si>
    <t>Describes common closing methods in sales.</t>
  </si>
  <si>
    <t>Documents an organization's sales support and administration processes.</t>
  </si>
  <si>
    <t>Lists the main considerations that are included in the product development strategy.</t>
  </si>
  <si>
    <t>Cites examples of actual or potential Rational applications.</t>
  </si>
  <si>
    <t>Lists ancillary or add-on products associated with Rational Software.</t>
  </si>
  <si>
    <t>Explains major benefits and the advantages of using REXX for application development.</t>
  </si>
  <si>
    <t>Discusses the rationale for setting up and using Rational Rose in a team environment.</t>
  </si>
  <si>
    <t>Defines regression testing and explains why it is important.</t>
  </si>
  <si>
    <t>Lists and defines the various SAP CRM components using product-specific terminology.</t>
  </si>
  <si>
    <t>Recognizes the application areas and the utilization environment of SAP PLM.</t>
  </si>
  <si>
    <t>Explains Smalltalk syntax, coding rules and conventions.</t>
  </si>
  <si>
    <t>Attends training in QMF concepts and facilities.</t>
  </si>
  <si>
    <t>Explains ancillary or related products and interfacing requirements.</t>
  </si>
  <si>
    <t>Describes major functions, features and capabilities of one or more PVCS components.</t>
  </si>
  <si>
    <t>Describes types of security used for document management and sharing.</t>
  </si>
  <si>
    <t>Identifies the types of devices and operating systems that support SIP.</t>
  </si>
  <si>
    <t>Describes basic differences between POP3 (Post Office Protocol 3) and IMAP4 (Internet Message Access Protocol 4) servers.</t>
  </si>
  <si>
    <t>Identifies the various types of hardware devices typically found on an SNA network.</t>
  </si>
  <si>
    <t>Attends training on the use of Sniffer products.</t>
  </si>
  <si>
    <t>Assigns task resources and resolves conflicts.</t>
  </si>
  <si>
    <t>Explains the business need that is satisfied by implementing SiteMinder or a comparable product.</t>
  </si>
  <si>
    <t>Cites examples of actual or potential Business Objects applications.</t>
  </si>
  <si>
    <t>Cites examples of tests for each of the major phases of development and production.</t>
  </si>
  <si>
    <t>Describes industry standards for the quality and utilization of corresponding storage devices.</t>
  </si>
  <si>
    <t>Explains the process, approvals and administration necessary for a consulting agreement.</t>
  </si>
  <si>
    <t>Describes characteristics and phases of software product lifecycle.</t>
  </si>
  <si>
    <t>Describes promotion and marketing plans for customers, partners and press.</t>
  </si>
  <si>
    <t>Describes relevance of major delivery media to different types of audiences and needs.</t>
  </si>
  <si>
    <t>Names the organizational business units that have input into the engineering process.</t>
  </si>
  <si>
    <t>Describes major phases, checkpoints and deliverables.</t>
  </si>
  <si>
    <t>Identifies basic design methods and design tools.</t>
  </si>
  <si>
    <t>Describes common integration requirements from software partners and customers.</t>
  </si>
  <si>
    <t>Identifies common development problems and issues.</t>
  </si>
  <si>
    <t>Describes the format and contents of a 'release notes' document.</t>
  </si>
  <si>
    <t>Names considerations for initial installation vs. new release.</t>
  </si>
  <si>
    <t>Explains where to locate basic help facilities and troubleshooting guides.</t>
  </si>
  <si>
    <t>Cites examples of requests being processed.</t>
  </si>
  <si>
    <t>Cites examples of tests and tools for performance and reliability testing.</t>
  </si>
  <si>
    <t>Describes the packaging development process, key phases and deliverables.</t>
  </si>
  <si>
    <t>Identifies basic considerations for selecting a delivery channel.</t>
  </si>
  <si>
    <t>Identifies primary product quality areas, indicators, and measures.</t>
  </si>
  <si>
    <t>Identifies basic measures of quality for a software product.</t>
  </si>
  <si>
    <t>Differentiates validity, verification, performance, reliability, usability, and stress testing.</t>
  </si>
  <si>
    <t>Identifies major testing tools and practices currently in use.</t>
  </si>
  <si>
    <t>Gives examples of general security testing techniques and lists items to be tested.</t>
  </si>
  <si>
    <t>Walks-through the major phases and deliverables of a solution architecture methodology.</t>
  </si>
  <si>
    <t>Cites examples of best practices in IT architecture.</t>
  </si>
  <si>
    <t>Illustrates the risks and benefits of technology integration projects.</t>
  </si>
  <si>
    <t>Identifies common errors that occur in standard system testing activities.</t>
  </si>
  <si>
    <t>Highlights the major phases, activities, checkpoints and deliverables in the system life cycle.</t>
  </si>
  <si>
    <t>Explains common uses and key benefits of automated speech recognition.</t>
  </si>
  <si>
    <t>Describes the benefits of automated testing tools.</t>
  </si>
  <si>
    <t>Describes architectural principles, blueprints and standards.</t>
  </si>
  <si>
    <t>Describes the current and planned releases or versions of local software components.</t>
  </si>
  <si>
    <t>Describes major components, add-ons and sub-systems.</t>
  </si>
  <si>
    <t>Cites examples of practices for enhancing components of existing software platforms.</t>
  </si>
  <si>
    <t>Documents key elements of the organization's software quality assurance program.</t>
  </si>
  <si>
    <t>Describes the features of installed storage hardware products.</t>
  </si>
  <si>
    <t>Collects requirements and needs from clients to ensure understanding and quality service.</t>
  </si>
  <si>
    <t>Describes major regulatory issues and considerations for a common network environment.</t>
  </si>
  <si>
    <t>Documents basic procedures for SAN/NAS administration.</t>
  </si>
  <si>
    <t>Lists main data storage resources and devices of an organization.</t>
  </si>
  <si>
    <t>Describes major activities performed by console operators.</t>
  </si>
  <si>
    <t>Identifies and gives examples of various types of licenses within one's own organization.</t>
  </si>
  <si>
    <t>Identifies available resources and support systems for troubleshooting.</t>
  </si>
  <si>
    <t>Describes how to implement application effectiveness measures to improve software processes.</t>
  </si>
  <si>
    <t>Identifies available delivery alternatives (e.g. paper, on-line) in the local environment.</t>
  </si>
  <si>
    <t>Cites examples of common errors and tests designed to detect them.</t>
  </si>
  <si>
    <t>Describes the various types of workflow used in SCM applications, e.g., product, information and finance flow.</t>
  </si>
  <si>
    <t>Lists major vendors and products involved in Supplier Relationship Management, within the market.</t>
  </si>
  <si>
    <t>Explains the advantages and importance of implementing SEM applications.</t>
  </si>
  <si>
    <t>Differentiates among services that should or should not be delivered via the telephone.</t>
  </si>
  <si>
    <t>Describes the type of information statistical analysis provides.</t>
  </si>
  <si>
    <t>Identifies the characteristics and advantages of TOGAF.</t>
  </si>
  <si>
    <t>Lists major processes of recruiting for an open position.</t>
  </si>
  <si>
    <t>Cites organizational examples of succession planning.</t>
  </si>
  <si>
    <t>Cites organizational examples and usages of technical writing.</t>
  </si>
  <si>
    <t>Cites examples of the selection process and issues for local vendors.</t>
  </si>
  <si>
    <t>Documents the development process using Struts Framework.</t>
  </si>
  <si>
    <t>Explains how Sybase Adaptive Server is typically used in enterprise database applications.</t>
  </si>
  <si>
    <t>Explains SQL syntax, coding rules and conventions.</t>
  </si>
  <si>
    <t>Explains how SQL Server is typically used in enterprise database applications.</t>
  </si>
  <si>
    <t>Describes the role played by Sybase in the processing of the organization's business.</t>
  </si>
  <si>
    <t>Identifies commercially available software products designed for Solaris.</t>
  </si>
  <si>
    <t>Attends training on TPNS testing procedures.</t>
  </si>
  <si>
    <t>Highlights major components and related peripheral technologies.</t>
  </si>
  <si>
    <t>Explains the Netview operating environment, administrative processes, associated reports and interfaces.</t>
  </si>
  <si>
    <t>Describes the purpose of each layer of the TCP/IP stack.</t>
  </si>
  <si>
    <t>Identifies the various types of hardware devices typically found on a Token Ring network.</t>
  </si>
  <si>
    <t>Cites example usage of Tivoli and other service management products.</t>
  </si>
  <si>
    <t>Lists and explains TAM components, architecture and interfaces.</t>
  </si>
  <si>
    <t>Describes major functions, features and capabilities of at least 3 TME 10 components.</t>
  </si>
  <si>
    <t>Identifies alternative EAM vendors and products.</t>
  </si>
  <si>
    <t>Describes major functions, features and capabilities of commonly used product components.</t>
  </si>
  <si>
    <t>Cites examples of actual or potential SPSS applications.</t>
  </si>
  <si>
    <t>Compiles a list of advantages and disadvantages of T&amp;D standards and policies.</t>
  </si>
  <si>
    <t>Discusses the processes used by anti-virus software to detect and defeat threats.</t>
  </si>
  <si>
    <t>Describes security challenges related to software designed for web use.</t>
  </si>
  <si>
    <t>Explains the basic objectives and importance of web security administration.</t>
  </si>
  <si>
    <t>Identifies factors related to timing and finances when implementing a specific transitional architecture.</t>
  </si>
  <si>
    <t>Identifies basic types and approaches in analyzing workflow.</t>
  </si>
  <si>
    <t>Identifies information delivery tools used in own unit or function.</t>
  </si>
  <si>
    <t>Describes the types of tools needed to build a web-based application.</t>
  </si>
  <si>
    <t>Discusses issues and considerations regarding the use of Web Services tools.</t>
  </si>
  <si>
    <t>Explains the benefits of using web services.</t>
  </si>
  <si>
    <t>Describes the major nodes, their features and geographical locations.</t>
  </si>
  <si>
    <t>Describes major problems and security considerations.</t>
  </si>
  <si>
    <t>Identifies the basic types of connection and terminology used in WANs.</t>
  </si>
  <si>
    <t>Identifies basic information transmission types and the range of wireless communication.</t>
  </si>
  <si>
    <t>Identifies major VOIP infrastructure hardware, software and networking components.</t>
  </si>
  <si>
    <t>Identifies basic performance characteristics and metrics for a specific web site.</t>
  </si>
  <si>
    <t>Documents key roles and activities expected of training staff.</t>
  </si>
  <si>
    <t>Lists major types of delivery alternatives.</t>
  </si>
  <si>
    <t>Describes ways of soliciting feedback from training participants.</t>
  </si>
  <si>
    <t>Differentiates vulnerabilities assessment from penetration testing.</t>
  </si>
  <si>
    <t>Identifies major activities and documents associated with user acceptance testing.</t>
  </si>
  <si>
    <t>Cites examples of user stories/scenarios in successful user experience design cases.</t>
  </si>
  <si>
    <t>Explains the operation processes and workflow within Transportation Management Systems.</t>
  </si>
  <si>
    <t>Explains the major differences between Web 1.0 and Web 2.0.</t>
  </si>
  <si>
    <t>Compares software distributed through an application service provider (ASP) to that distributed as a local application.</t>
  </si>
  <si>
    <t>Names the most widely-used on-site web analytics services and tools.</t>
  </si>
  <si>
    <t>Documents functional specifications for user-centered framework.</t>
  </si>
  <si>
    <t>Explains the concept of hypertext.</t>
  </si>
  <si>
    <t>Differentiates among services that should or should not be delivered via the web.</t>
  </si>
  <si>
    <t>Identifies basic methodologies and approaches in analyzing the workforce.</t>
  </si>
  <si>
    <t>Identifies several well-known or respected web-based research resources for a given industry.</t>
  </si>
  <si>
    <t>Cites examples of the selection process and issues for vendors/suppliers.</t>
  </si>
  <si>
    <t>Cites examples of how different customers have different attitudes about their needs.</t>
  </si>
  <si>
    <t>Explains Uniface syntax, coding rules and conventions.</t>
  </si>
  <si>
    <t>Documents VAG application development rules and conventions.</t>
  </si>
  <si>
    <t>Documents VAJ syntax, coding rules and conventions.</t>
  </si>
  <si>
    <t>Lists and documents Visual Basic.net syntax, coding rules and conventions.</t>
  </si>
  <si>
    <t>Classifies and documents VBScript syntax, coding rules and conventions.</t>
  </si>
  <si>
    <t>Classifies and documents Visual C++ syntax, coding rules and conventions.</t>
  </si>
  <si>
    <t>Explains Visual FoxPro syntax, coding rules and conventions.</t>
  </si>
  <si>
    <t>Explains functional differences between ASPs and static web pages.</t>
  </si>
  <si>
    <t>Organizes and documents Visual Basic syntax, coding rules and conventions.</t>
  </si>
  <si>
    <t>Identifies several different types of diagrams that Visio facilitates.</t>
  </si>
  <si>
    <t>Collects and documents Visual J++ syntax, coding rules and conventions.</t>
  </si>
  <si>
    <t>Describes the purpose and use of WSAD as distinguished from other WebSphere Studio tools.</t>
  </si>
  <si>
    <t>Describes the purpose and use of various tools within WebSphere Studio.</t>
  </si>
  <si>
    <t>Explains the purpose and use of Document Type Definitions.</t>
  </si>
  <si>
    <t>Defines XML Schema building blocks: elements, attributes, and types.</t>
  </si>
  <si>
    <t>Outlines the added value that the DOM (Document Object Model) provides to applications.</t>
  </si>
  <si>
    <t>Attends formal Xpediter training.</t>
  </si>
  <si>
    <t>Explains MQ Series hardware, software and licensing requirements.</t>
  </si>
  <si>
    <t>Identifies various in-house applications that can and cannot be accessed via TSO/ISPF.</t>
  </si>
  <si>
    <t>Identifies the system management tools designed to support Unix.</t>
  </si>
  <si>
    <t>Identifies the development languages that are most commonly used in a WAS environment.</t>
  </si>
  <si>
    <t>Identifies commercially available software products designed for Windows 2000/Me.</t>
  </si>
  <si>
    <t>Identifies ancillary or related Windows 7 operating system products and interfacing requirements.</t>
  </si>
  <si>
    <t>Identifies commercially available software products designed for Windows NT.</t>
  </si>
  <si>
    <t>Identifies commercially available software products designed for Windows XP.</t>
  </si>
  <si>
    <t>Explains basic concepts of the WebSphere Portal Solution architecture and its abstractions.</t>
  </si>
  <si>
    <t>Identifies the types of business applications that run on the z/OS platform.</t>
  </si>
  <si>
    <t>Explains the purpose and use of the various protocols that enable VoIP.</t>
  </si>
  <si>
    <t>Attends training on the use of WAP and WML.</t>
  </si>
  <si>
    <t>Identifies the various types of hardware devices typically found on an X.25 network.</t>
  </si>
  <si>
    <t>Explains common word processing terms (e.g., pagination, word wrap, page break, etc.)</t>
  </si>
  <si>
    <t>Cites examples of actual or potential WebSphere applications.</t>
  </si>
  <si>
    <t>Describes how and where to research training issues like tools, delivery methods, programs, etc.</t>
  </si>
  <si>
    <t>Identifies different training programs for different levels of employees in an organization.</t>
  </si>
  <si>
    <t>Seeks examples of the selection process and relevant issues for local vendors.</t>
  </si>
  <si>
    <t>Compiles a list of training needs analysis tools and techniques.</t>
  </si>
  <si>
    <t>Documents case studies of training solutions.</t>
  </si>
  <si>
    <t>Gathers information on major methods and vehicles to deliver training programs.</t>
  </si>
  <si>
    <t>Compiles a list of diverse types of evaluation approaches appropriate for the training arena.</t>
  </si>
  <si>
    <t>Documents the flow of administrative processes associated with training delivery.</t>
  </si>
  <si>
    <t>Seeks examples of using software to create training programs.</t>
  </si>
  <si>
    <t>Seeks organizational or industry examples of usage of web-enabled training.</t>
  </si>
  <si>
    <t>Identifies common challenges and problems with building and enhancing applications.</t>
  </si>
  <si>
    <t>Provides examples of forms that API specifications can take.</t>
  </si>
  <si>
    <t>Clarifies technological standards and best practices within modeling processes.</t>
  </si>
  <si>
    <t>Obtains and interprets high-level methodology documentation.</t>
  </si>
  <si>
    <t>Identifies technical application architecture standards and considerations.</t>
  </si>
  <si>
    <t>Lists automated application testing tools currently in use by the organization.</t>
  </si>
  <si>
    <t>Indicates major methods of dealing with cultural inappropriateness.</t>
  </si>
  <si>
    <t>Locates and interprets application maintenance and operation documentation.</t>
  </si>
  <si>
    <t>Highlights key benefits of agile versus traditional or state-of-the-art methodologies.</t>
  </si>
  <si>
    <t>Describes uses and benefits associated with batch and online processing.</t>
  </si>
  <si>
    <t>Describes the features and benefits of hypertext, hyper linking and applets.</t>
  </si>
  <si>
    <t>Describes the features and benefits of distributing application components.</t>
  </si>
  <si>
    <t>Describes the features and benefits of encapsulation, classes and inheritance.</t>
  </si>
  <si>
    <t>Explains technology-specific standards, policies and practices for toolkits.</t>
  </si>
  <si>
    <t>Documents the processes and procedures of major application security activities.</t>
  </si>
  <si>
    <t>Lists commonly used agile approaches.</t>
  </si>
  <si>
    <t>Describes the benefits of frequently delivery.</t>
  </si>
  <si>
    <t>Describes the life cycle of ASD.</t>
  </si>
  <si>
    <t>Lists the major methods of agile project management.</t>
  </si>
  <si>
    <t>Lists the application cases of AUP in one's own organization.</t>
  </si>
  <si>
    <t>Clarifies the role of technology in A&amp;C.</t>
  </si>
  <si>
    <t>Identifies the basic tools used for maintaining audit information.</t>
  </si>
  <si>
    <t>Cites examples current or planned types and sources of big data application.</t>
  </si>
  <si>
    <t>Identifies the flexible product features that may help meet specific customer needs.</t>
  </si>
  <si>
    <t>Identifies sources for .NET literature, reference materials and tutorials.</t>
  </si>
  <si>
    <t>Discusses where and how to find answers to testing and debugging questions.</t>
  </si>
  <si>
    <t>Cites examples that illustrate the concept of joining two or more tables.</t>
  </si>
  <si>
    <t>Interprets and explains processing performed by a relatively simple ActiveX component.</t>
  </si>
  <si>
    <t>Interprets case diagrams for application requirements and database schemas.</t>
  </si>
  <si>
    <t>Interprets and explains processing performed by a relatively simple Assembler program.</t>
  </si>
  <si>
    <t>Interprets and explains the processing performed by a relatively simple ASP.</t>
  </si>
  <si>
    <t>Interprets and explains the processing performed by a relatively simple ASP.Net page.</t>
  </si>
  <si>
    <t>Describes the typical types of faults and errors that Autotester will find.</t>
  </si>
  <si>
    <t>Tells others how and where to get answers to questions about Flash features and functions.</t>
  </si>
  <si>
    <t>Tells others where and how to find answers to implementation/maintenance questions.</t>
  </si>
  <si>
    <t>Explains where and how to find answers to implementation/maintenance questions.</t>
  </si>
  <si>
    <t>Identifies the types of business applications that run on the AS/400 platform.</t>
  </si>
  <si>
    <t>Discusses where and how to find answers to implementation/maintenance related questions.</t>
  </si>
  <si>
    <t>Identifies sources for product literature, reference materials and tutorials.</t>
  </si>
  <si>
    <t>Explains where and how to find answers to implementation/maintenance related questions.</t>
  </si>
  <si>
    <t>Explains the purpose for and use of various on-screen tools.</t>
  </si>
  <si>
    <t>Tells others where and how to find answers to implementation/maintenance related questions.</t>
  </si>
  <si>
    <t>Tells others how to research and locate solutions to specific threats.</t>
  </si>
  <si>
    <t>Identifies user groups, websites and publications for product reference and education.</t>
  </si>
  <si>
    <t>Identifies where to obtain further information on adult learning and application for the workplace.</t>
  </si>
  <si>
    <t>Cites examples of unusual requests being processed.</t>
  </si>
  <si>
    <t>Identifies key industry publications, professional associations and other reference sources.</t>
  </si>
  <si>
    <t>Identifies several professional publications and associations.</t>
  </si>
  <si>
    <t>Cites typical examples of business data analysis software.</t>
  </si>
  <si>
    <t>Tells others where and how to find answers to testing and debugging questions.</t>
  </si>
  <si>
    <t>Lists the frameworks and approaches of BA (e.g. Zachman Framework, The Open Group Architecture Framework).</t>
  </si>
  <si>
    <t>Names basic measurements used in assessing organizational maturity.</t>
  </si>
  <si>
    <t>Describes the risk assessment implications for delivering and not delivering an application.</t>
  </si>
  <si>
    <t>Identifies sources of information for researching BPM languages and best practices.</t>
  </si>
  <si>
    <t>Researches major Client/Server applications and development efforts.</t>
  </si>
  <si>
    <t>Reads basic CASE tool specifications.</t>
  </si>
  <si>
    <t>Identifies the common functions of CRM technologies within an organization.</t>
  </si>
  <si>
    <t>Cites an organizational example of content management.</t>
  </si>
  <si>
    <t>Describes organizational initiatives that depend on big data analytics.</t>
  </si>
  <si>
    <t>Describes common functions where computer telephony integration is used.</t>
  </si>
  <si>
    <t>Cites organizational examples of computer operations.</t>
  </si>
  <si>
    <t>Describes the purpose of the existing contingency plan as it pertains to one's own function.</t>
  </si>
  <si>
    <t>Names and interprets several capacity-related measurements such as Volume &amp; Performance Testing.</t>
  </si>
  <si>
    <t>Names the individuals who need to be informed of changes and who actually perform the changes.</t>
  </si>
  <si>
    <t>Describes local, state and federal computer crime laws.</t>
  </si>
  <si>
    <t>Lists examples of computer forensics cases in the enterprise and describes related practices.</t>
  </si>
  <si>
    <t>Locates internal and external learning resources regarding network defense and shares them with colleagues.</t>
  </si>
  <si>
    <t>Locates and interprets high-level configuration files and reports.</t>
  </si>
  <si>
    <t>Accesses, and explains the functions of, interfaces used to monitor cloud computing services.</t>
  </si>
  <si>
    <t>Annotates illustrations of cloud computing architectures.</t>
  </si>
  <si>
    <t>Describes data and identity security threats in relation to resource management in cloud computing environments.</t>
  </si>
  <si>
    <t>Clarifies membership standards in the community platform.</t>
  </si>
  <si>
    <t>Lists social tools available for organizing corporate, departmental and functional communications.</t>
  </si>
  <si>
    <t>Highlights existing or planned big data applications and associated benefits.</t>
  </si>
  <si>
    <t>Cites examples of company or industry big data applications.</t>
  </si>
  <si>
    <t>Identifies major editing techniques and tools used in specific publications.</t>
  </si>
  <si>
    <t>Discusses basic implementation steps and issues that are overcome through CRM.</t>
  </si>
  <si>
    <t>Answers questions on new call center technologies and on new resource utilization strategies.</t>
  </si>
  <si>
    <t>Identifies major functions and features of installed CRM systems.</t>
  </si>
  <si>
    <t>Gathers information about BI tools and processes in use throughout the organization and marketplace.</t>
  </si>
  <si>
    <t>Compiles a list of key considerations associated with various technologies.</t>
  </si>
  <si>
    <t>Describes where and how to obtain additional consulting service information.</t>
  </si>
  <si>
    <t>Spends time and effort to better understand, develop, enhance and manage business relationships.</t>
  </si>
  <si>
    <t>Cites understanding of a systematic problem-solving or development process from problem statement or requirement through resolution or implementation.</t>
  </si>
  <si>
    <t>Explains the principles of 'solution-based selling' and consulting client satisfaction.</t>
  </si>
  <si>
    <t>Cites meaningful sources, locations and ways to obtain additional project management information.</t>
  </si>
  <si>
    <t>Cites informed sources for additional information about consulting professionalism and ethics.</t>
  </si>
  <si>
    <t>Identifies key cash management reports and their frequency.</t>
  </si>
  <si>
    <t>Compiles a list of factors to consider in determining the benefits of a request.</t>
  </si>
  <si>
    <t>Describes how to choose a qualified benefits vendor.</t>
  </si>
  <si>
    <t>Identifies industry groups that would benefit from the organization's products and services.</t>
  </si>
  <si>
    <t>Names major public and private sources of information on competition.</t>
  </si>
  <si>
    <t>Discusses organizational protocols, standards, and procedures for contracts management and administration.</t>
  </si>
  <si>
    <t>Summarizes major types of existing contracts.</t>
  </si>
  <si>
    <t>Differentiates the company's brand positioning relative to that of the competition.</t>
  </si>
  <si>
    <t>Lists types of products and services obtained by the organization.</t>
  </si>
  <si>
    <t>Identifies sources for BaanERP literature, reference materials and tutorials.</t>
  </si>
  <si>
    <t>Interprets and explains processing performed by a relatively simple Basic program.</t>
  </si>
  <si>
    <t>Explains how to find sources for product literature, reference materials and tutorials.</t>
  </si>
  <si>
    <t>Interprets and explains processing performed by a relatively simple C program.</t>
  </si>
  <si>
    <t>Interprets and explains processing performed by a relatively simple C# program.</t>
  </si>
  <si>
    <t>Interprets and explains processing performed by a relatively simple C++ program.</t>
  </si>
  <si>
    <t>Interprets and explains processing performed by a relatively simple C/AIX program.</t>
  </si>
  <si>
    <t>Interprets and explains processing performed by a relatively simple COBOL source program.</t>
  </si>
  <si>
    <t>Interprets and explains processing performed by a relatively simple COBOL/400 source program.</t>
  </si>
  <si>
    <t>Interprets and explains processing performed by a relatively simple CGI Script.</t>
  </si>
  <si>
    <t>Interprets and explains processing performed by a relatively simple COBOL program.</t>
  </si>
  <si>
    <t>Identifies user groups, websites and publications covering Cognos applications and training.</t>
  </si>
  <si>
    <t>Identifies user groups, websites and publications covering Cognos BI applications and training.</t>
  </si>
  <si>
    <t>Describes the Cognos metadata modeling process and deliverables.</t>
  </si>
  <si>
    <t>Explains the concept and key benefits of self-service reporting.</t>
  </si>
  <si>
    <t>Interprets and explains processing performed by a relatively simple Cold Fusion program.</t>
  </si>
  <si>
    <t>Attends training on how to use basic Corel Graphics functions.</t>
  </si>
  <si>
    <t>Describes Remote Procedure Calls in the context of how applications use this function.</t>
  </si>
  <si>
    <t>Interprets and explains processing performed by a relatively simple Crystal Reports program.</t>
  </si>
  <si>
    <t>Interprets and explains processing performed by a relatively simple CA-Easytrieve program.</t>
  </si>
  <si>
    <t>Identifies sources for BEA WebLogic literature, reference materials and tutorials.</t>
  </si>
  <si>
    <t>Helps find answers to questions regarding Image Copy Plus features and functions.</t>
  </si>
  <si>
    <t>Gathers and documents answers to FAQ about BMCIBR features and functions.</t>
  </si>
  <si>
    <t>Gathers and documents answers to CA/DB3 database management questions.</t>
  </si>
  <si>
    <t>Collects and documents answers to implementation or maintenance related questions.</t>
  </si>
  <si>
    <t>Describes where and how to find answers to implementation/maintenance related questions.</t>
  </si>
  <si>
    <t>Lists and interprets BladeLogic documentation and reference materials.</t>
  </si>
  <si>
    <t>Identifies user groups, web sites and technical publications for additional information and education.</t>
  </si>
  <si>
    <t>Participates in formal training on uses for one or more aspects of Centra Software.</t>
  </si>
  <si>
    <t>Describes analysis and verification reports on ambiguous or conflicting business rules.</t>
  </si>
  <si>
    <t>Identifies challenges of competency-based T&amp;D and seeks solutions.</t>
  </si>
  <si>
    <t>Cites examples of measurement and benchmarks for quality of documentation content.</t>
  </si>
  <si>
    <t>Cites examples of an organization's database management system.</t>
  </si>
  <si>
    <t>Cites typical examples of data analysis software in the software industry.</t>
  </si>
  <si>
    <t>Cites examples of metrics used to assess business need and develop a business case.</t>
  </si>
  <si>
    <t>Locates and interprets blueprints relevant to own organization or domain.</t>
  </si>
  <si>
    <t>Lists the elements of data architecture (e.g. administrative structure, data store methodologies).</t>
  </si>
  <si>
    <t>Gathers new information technologies from magazines, professional training sessions and associations.</t>
  </si>
  <si>
    <t>Describes the roles and responsibilities of XP team and customer representatives.</t>
  </si>
  <si>
    <t>Identifies common e-commerce tool types and capabilities.</t>
  </si>
  <si>
    <t>Describes main electronic data interchange tools and facilities.</t>
  </si>
  <si>
    <t>Explains business logic for general database development requirements.</t>
  </si>
  <si>
    <t>Identifies the advantages and disadvantages of data governance.</t>
  </si>
  <si>
    <t>Identifies appropriate indexing methods for a specific database structure.</t>
  </si>
  <si>
    <t>Identifies main database design tools, technologies and methodologies.</t>
  </si>
  <si>
    <t>Describes the features and purposes of data administration.</t>
  </si>
  <si>
    <t>Cites organizational examples of data warehousing.</t>
  </si>
  <si>
    <t>Explains how data mining contributes to business intelligence.</t>
  </si>
  <si>
    <t>Cites typical examples of data movement tools used in the organization.</t>
  </si>
  <si>
    <t>Cites examples of an organization's database backup and migration activities.</t>
  </si>
  <si>
    <t>Identifies major activities throughout each step of the ETL process.</t>
  </si>
  <si>
    <t>Differentiates between wired and wireless data networks.</t>
  </si>
  <si>
    <t>Identifies the benefits and drawbacks of commonly used encryption technologies.</t>
  </si>
  <si>
    <t>Cites a leading example of effective data center administration in an organization.</t>
  </si>
  <si>
    <t>Describes the main security and safety standards for computing environments.</t>
  </si>
  <si>
    <t>Documents the implementation process of data center automation within an organization.</t>
  </si>
  <si>
    <t>Describes proper and improper use of e-mail.</t>
  </si>
  <si>
    <t>Gathers information on the latest e-mail routing, response technologies and business applications from magazines and business journals.</t>
  </si>
  <si>
    <t>Cites organizational examples of effective directory services administration.</t>
  </si>
  <si>
    <t>Describes existing and planned applications for electronic document management.</t>
  </si>
  <si>
    <t>Locates references and resources on the subject of endpoint protection.</t>
  </si>
  <si>
    <t>Cites organizational examples of data privacy protection.</t>
  </si>
  <si>
    <t>Identifies an organization's resources for cyber risk avoidance and management.</t>
  </si>
  <si>
    <t>Identifies specific tools or products and their relevance to digital media examining.</t>
  </si>
  <si>
    <t>Locates the references and resources on the subject of digital threats.</t>
  </si>
  <si>
    <t>Lists major ERP vendors and users in the market place.</t>
  </si>
  <si>
    <t>Indicates who the major CRM applications providers are, such as SAP, Oracle and SalesForce.</t>
  </si>
  <si>
    <t>Cites examples of successful ERP system implementation projects.</t>
  </si>
  <si>
    <t>Obtains information and documented materials about XP.</t>
  </si>
  <si>
    <t>Identifies key sources of needed information.</t>
  </si>
  <si>
    <t>Seeks help from tutorials for solving problems and learning new features.</t>
  </si>
  <si>
    <t>Names internal or external publications and sources of information.</t>
  </si>
  <si>
    <t>Clarifies key aspects and features of CRM.</t>
  </si>
  <si>
    <t>Describes processes used to research and respond to e-mail-based inquiries.</t>
  </si>
  <si>
    <t>Helps others locate learning resources related to customer analytics.</t>
  </si>
  <si>
    <t>Identifies the role of technology in customer support.</t>
  </si>
  <si>
    <t>Describes major customer support initiatives and key issues.</t>
  </si>
  <si>
    <t>Describes technical standards and procedures that affect the customer support position.</t>
  </si>
  <si>
    <t>Clarifies where and how to obtain more information on class of service and related issues.</t>
  </si>
  <si>
    <t>Explains the critical issues in setting up and operating a call center.</t>
  </si>
  <si>
    <t>Cites examples of good and poor customer interactions.</t>
  </si>
  <si>
    <t>Compiles a list of characteristics of a well-run call center.</t>
  </si>
  <si>
    <t>Inter-relates the enterprise structure, business processes, performance management and technologies.</t>
  </si>
  <si>
    <t>Summarizes planned changes to major applications.</t>
  </si>
  <si>
    <t>Identifies important current initiatives and key issues related to employee relations.</t>
  </si>
  <si>
    <t>Identifies training programs and procedures relevant to own area.</t>
  </si>
  <si>
    <t>Documents e-sales laws, regulations, and standards.</t>
  </si>
  <si>
    <t>Reads and interprets entity relationship diagrams.</t>
  </si>
  <si>
    <t>Describes the meta-language functions of DHTML.</t>
  </si>
  <si>
    <t>Tells others where and how to get answers regarding Director features and functionalities.</t>
  </si>
  <si>
    <t>Interprets and explains processing activities performed by a relatively simple Delphi program.</t>
  </si>
  <si>
    <t>Interprets and explains processing performed by a relatively simple DreamWeaver module.</t>
  </si>
  <si>
    <t>Interprets and explains processing performed by a relatively simple EJB component.</t>
  </si>
  <si>
    <t>Tells others where and how to find answers to implementation or maintenance questions.</t>
  </si>
  <si>
    <t>Tells others how and where to get answers to questions about Essbase features and functions.</t>
  </si>
  <si>
    <t>Identifies several different applications other than e-mail supported by Exchange Server.</t>
  </si>
  <si>
    <t>Identifies the in-house databases that can be linked by DataJoiner.</t>
  </si>
  <si>
    <t>Identifies user groups, websites and publications covering product suite applications and education.</t>
  </si>
  <si>
    <t>Gathers and documents answers to implementation or maintenance questions.</t>
  </si>
  <si>
    <t>Identifies sources of information for finding answers to DB2 Connect implementation or maintenance questions.</t>
  </si>
  <si>
    <t>Collects and documents answers regarding the features and functionalities of ERwin.</t>
  </si>
  <si>
    <t>Collects and documents answers to questions on ETI Solution features and functions.</t>
  </si>
  <si>
    <t>Lists learning resources that would be helpful in acquiring DOS related knowledge and techniques.</t>
  </si>
  <si>
    <t>Discusses where and how to find answers to DECnet implementation or maintenance related questions.</t>
  </si>
  <si>
    <t>Answers others questions regarding DFHSM features and functionalities.</t>
  </si>
  <si>
    <t>Uses Doc-To-Help to develop online help for an application.</t>
  </si>
  <si>
    <t>Uses the Office Assistant and help facility for solving problems and learning new features.</t>
  </si>
  <si>
    <t>Identifies user groups, blogs, websites and publications addressing Eclipse support and education.</t>
  </si>
  <si>
    <t>Collects cost information for training programs and systems in an organization.</t>
  </si>
  <si>
    <t>Identifies typical integration issues for a multi-vendor environment.</t>
  </si>
  <si>
    <t>Identifies field support staff training, certification process and timeline.</t>
  </si>
  <si>
    <t>Identifies problems commonly associated with application implementation.</t>
  </si>
  <si>
    <t>Lists the main groupware products and vendors within the market place.</t>
  </si>
  <si>
    <t>Outlines the benefits and drawbacks of an organization's imaging tools.</t>
  </si>
  <si>
    <t>Highlights strategic data and information management platforms.</t>
  </si>
  <si>
    <t>Explains organization's guidelines and standards for collaborative computing.</t>
  </si>
  <si>
    <t>Lists the main software vendors and products for handheld portable devices in the market place.</t>
  </si>
  <si>
    <t>Describes the advantages and disadvantages found in commonly used hardware products.</t>
  </si>
  <si>
    <t>Identifies key handheld hardware vendors and users in the market place.</t>
  </si>
  <si>
    <t>Describes the advantages and disadvantages of commonly used hardware.</t>
  </si>
  <si>
    <t>Discusses key considerations involved in implementing and using IVR technologies.</t>
  </si>
  <si>
    <t>Lists major firewall vendors and users in the market place.</t>
  </si>
  <si>
    <t>Lists commonly used software and tools to assist in supporting the help desk.</t>
  </si>
  <si>
    <t>Describes types of potential threats, public alerts and the use of early warning systems.</t>
  </si>
  <si>
    <t>Explains the importance of defining and following IT security policies, standards and procedures.</t>
  </si>
  <si>
    <t>Describes basic types or groups of security software and hardware.</t>
  </si>
  <si>
    <t>Describes the features, facilities and usage of Secure Socket Layer.</t>
  </si>
  <si>
    <t>Discusses appropriate ways to answer information security questions concerning audit trails, availability and confidentiality.</t>
  </si>
  <si>
    <t>Explains the process and structure used to gain information access.</t>
  </si>
  <si>
    <t>Documents the latest government regulations of IoT security.</t>
  </si>
  <si>
    <t>Identifies common information assurance tools in the market place.</t>
  </si>
  <si>
    <t>Lists commonly used industry and government rules on ISOC.</t>
  </si>
  <si>
    <t>Locates resources that can help staff understand information securities laws and regulations</t>
  </si>
  <si>
    <t>Lists classifications of intrusion detection and prevention, as well as their methods.</t>
  </si>
  <si>
    <t>Recognizes re-occurring or commonly experienced problems associated with organizational informatics (e.g. security).</t>
  </si>
  <si>
    <t>Cites successful examples of HRMS usage among different organizations.</t>
  </si>
  <si>
    <t>Names specific aspects within the organization's business where internal controls are required.</t>
  </si>
  <si>
    <t>Researches the benefits of key technologies used in investment reporting.</t>
  </si>
  <si>
    <t>Collects new research regarding investing and real time market information from relevant journals.</t>
  </si>
  <si>
    <t>Lists the basic tools and techniques for maintaining audit information.</t>
  </si>
  <si>
    <t>Reviews record-keeping and reporting requirements.</t>
  </si>
  <si>
    <t>Locates and interprets high-level ISPL information and documentation.</t>
  </si>
  <si>
    <t>Lists key functions and features of basic financial tools.</t>
  </si>
  <si>
    <t>Identifies major types of financial statements issued by the organization.</t>
  </si>
  <si>
    <t>Lists the reports used by the organization that depend on accurate financial records.</t>
  </si>
  <si>
    <t>Utilizes the major financial reports used by the organization.</t>
  </si>
  <si>
    <t>Describes types of rewards relevant to the organization.</t>
  </si>
  <si>
    <t>Gathers information for HR management and development from various sources.</t>
  </si>
  <si>
    <t>Identifies organizational usage of HR planning and development.</t>
  </si>
  <si>
    <t>Discusses HR processing procedures and administration principles.</t>
  </si>
  <si>
    <t>Gathers yearly cost information for the maintenance of HRIS in an organization.</t>
  </si>
  <si>
    <t>Names key types of hardware and software used for Internet-based marketing.</t>
  </si>
  <si>
    <t>Names key types of hardware and software used for a virtual retail store.</t>
  </si>
  <si>
    <t>States and explains responses to routine questions and issues involving foreign suppliers.</t>
  </si>
  <si>
    <t>Identifies information tools and materials used by a field sales force.</t>
  </si>
  <si>
    <t>Locates and uses appropriate product reference materials and tutorials.</t>
  </si>
  <si>
    <t>Identifies sources for Debug Tool literature, reference materials and tutorials.</t>
  </si>
  <si>
    <t>Identifies sources for reference materials, documentation and tutorials.</t>
  </si>
  <si>
    <t>Indicates the value and benefits of File-Aid for developers.</t>
  </si>
  <si>
    <t>Interprets and explains processing performed by a relatively simple Fortran program.</t>
  </si>
  <si>
    <t>Interprets and explains processing performed by a relatively simple FrontPage module.</t>
  </si>
  <si>
    <t>Lists ancillary or related products and major interfacing requirements.</t>
  </si>
  <si>
    <t>Explains sources for product literature, reference materials and tutorials.</t>
  </si>
  <si>
    <t>Interprets and explains processing performed by relatively simple HTML Page.</t>
  </si>
  <si>
    <t>Explains the differences between vector graphics versus bitmapped graphics.</t>
  </si>
  <si>
    <t>Interprets and explains processing performed by a relatively simple Impromptu program.</t>
  </si>
  <si>
    <t>Describes how and where to get answers to questions about InstallShield features and functions.</t>
  </si>
  <si>
    <t>Reads sequences of JCL statements and explains what they do.</t>
  </si>
  <si>
    <t>Explains basic data modeling concepts and techniques.</t>
  </si>
  <si>
    <t>Collects and documents answers to questions regarding ImagePlus features and functions.</t>
  </si>
  <si>
    <t>Collects and documents answers to implementation/maintenance related questions.</t>
  </si>
  <si>
    <t>Cites examples of non-disruptive and disruptive backup.</t>
  </si>
  <si>
    <t>Identifies sources for Foresight literature, reference materials and tutorials.</t>
  </si>
  <si>
    <t>Discusses typical management and utilization reports.</t>
  </si>
  <si>
    <t>Lists the advantages of IE compared to other browsers.</t>
  </si>
  <si>
    <t>Discusses where and how to find answers to implementation/maintenance questions.</t>
  </si>
  <si>
    <t>Cites examples of RMF and performance metrics.</t>
  </si>
  <si>
    <t>Cites sources of additional literature, reference and educational materials.</t>
  </si>
  <si>
    <t>Tells others how to obtains answers to questions regarding Filenet's applicability to a given situation.</t>
  </si>
  <si>
    <t>Indicates the basic administrative functions of FileNet Image Services.</t>
  </si>
  <si>
    <t>Describes the basic administrative functions and security features for FileNet P8 systems.</t>
  </si>
  <si>
    <t>Lists user groups, websites and publications providing additional product information and education.</t>
  </si>
  <si>
    <t>Identifies learning references to enhance one's proficiency regarding information integration products.</t>
  </si>
  <si>
    <t>Cites examples of obstacles to changes in management structure, philosophy and practices.</t>
  </si>
  <si>
    <t>Cites examples of IT metrics and their meaning and interpretation.</t>
  </si>
  <si>
    <t>Describes common migration and implementation issues.</t>
  </si>
  <si>
    <t>Lists major vendors and relevant reference manuals and information sources.</t>
  </si>
  <si>
    <t>Gathers information on key IT initiatives and projects.</t>
  </si>
  <si>
    <t>Describes major IT initiatives and key concerns.</t>
  </si>
  <si>
    <t>Cites an organization's example of IT architecture.</t>
  </si>
  <si>
    <t>Explains the importance of defining and following IT policies, standards and procedures.</t>
  </si>
  <si>
    <t>Describes the most widely used business model in IT services.</t>
  </si>
  <si>
    <t>Describes the business benefits of creating logical data models as part of the application design.</t>
  </si>
  <si>
    <t>Describes JAD tools and techniques used in training sessions.</t>
  </si>
  <si>
    <t>Describes the practice of mainframe development batch processing.</t>
  </si>
  <si>
    <t>Names major components of Knowledge-Based Technology (KBT).</t>
  </si>
  <si>
    <t>Lists methods and procedures pertaining to monitoring and assessing mainframe software and utilities.</t>
  </si>
  <si>
    <t>Lists key mainframe architectural components and considerations.</t>
  </si>
  <si>
    <t>Documents basic principles and methods of Local Area Network diagrams.</t>
  </si>
  <si>
    <t>Identifies basic network configurations and associated security considerations.</t>
  </si>
  <si>
    <t>Cites typical examples of storage management in the field of IT systems management.</t>
  </si>
  <si>
    <t>Obtains and interprets asset management reports.</t>
  </si>
  <si>
    <t>Discusses the existing processes and standards of IT governance.</t>
  </si>
  <si>
    <t>Names audit and control-related initiatives, key issues and expected benefits.</t>
  </si>
  <si>
    <t>Outlines and maintains QA documentation and report procedures within an IT project.</t>
  </si>
  <si>
    <t>Gathers information and writes IT reports for operational and financial reviews from a client's perspective.</t>
  </si>
  <si>
    <t>Compiles a list of the main aspects of a project lifecycle in IT project planning.</t>
  </si>
  <si>
    <t>Describes common graphic and textual IT project progress reporting methods and formats.</t>
  </si>
  <si>
    <t>Cites examples of corporate systems used in project, program and portfolio implementation.</t>
  </si>
  <si>
    <t>Documents the general IT service framework and processes of IT service management.</t>
  </si>
  <si>
    <t>Explains the essence of service level agreements and service-level management.</t>
  </si>
  <si>
    <t>Cites industry or company-specific examples of high quality and poor quality service contracts.</t>
  </si>
  <si>
    <t>Describes the common considerations and costs for normal versus high availability.</t>
  </si>
  <si>
    <t>Compiles successful and effective IT service change management case studies.</t>
  </si>
  <si>
    <t>Cites common causes of service disruptions.</t>
  </si>
  <si>
    <t>Identifies the major types of costs associated with providing IT services.</t>
  </si>
  <si>
    <t>Documents the general framework and methodology implemented in IT service.</t>
  </si>
  <si>
    <t>Explains incident notification; roles, responsibilities and authorities of those involved.</t>
  </si>
  <si>
    <t>Discusses key considerations associated with the specific library software.</t>
  </si>
  <si>
    <t>Defines when escalation is and is not appropriate.</t>
  </si>
  <si>
    <t>Identifies various information resources that help others learn about ITIL.</t>
  </si>
  <si>
    <t>Is familiar with the concept of an application portfolio.</t>
  </si>
  <si>
    <t>Cites example of specific service, associated service level requirements and actual service levels.</t>
  </si>
  <si>
    <t>Summarizes standard customer activity reports.</t>
  </si>
  <si>
    <t>Describes key benefits and potential problems involved with multi-channel sales.</t>
  </si>
  <si>
    <t>Locates product or service information and marketing literature.</t>
  </si>
  <si>
    <t>Identifies sources for J2EE literature, reference materials and tutorials.</t>
  </si>
  <si>
    <t>Identifies sources for J2ME literature, reference materials and tutorials.</t>
  </si>
  <si>
    <t>Interprets and explains processing performed by a relatively simple Java / Java 2 program.</t>
  </si>
  <si>
    <t>Interprets and explains processing performed by a relatively simple JavaBeans component.</t>
  </si>
  <si>
    <t>Interprets and explains processing performed by a relatively simple JavaScript module.</t>
  </si>
  <si>
    <t>Indicates how and where to get answers to questions about JProbe features and functions.</t>
  </si>
  <si>
    <t>Interprets and explains processing performed by a relatively simple Jscript module.</t>
  </si>
  <si>
    <t>Interprets and explains processing performed by a relatively simple JSP module.</t>
  </si>
  <si>
    <t>Tells others where and how to get answers to complex questions regarding Java Servlets.</t>
  </si>
  <si>
    <t>Indicates where and how to find answers to implementation or maintenance questions.</t>
  </si>
  <si>
    <t>Interprets and explains processing performed by a relatively simple LotusScript module.</t>
  </si>
  <si>
    <t>Identifies user groups, websites and publications covering product applications and education.</t>
  </si>
  <si>
    <t>Develops understanding of JDBC concepts and programming techniques.</t>
  </si>
  <si>
    <t>Identifies major job stages and job flow through the various sub-systems.</t>
  </si>
  <si>
    <t>Lists learning resources about Laplink information including literature and subject matter experts.</t>
  </si>
  <si>
    <t>Identifies standard availability and security reports and logs associated with major components.</t>
  </si>
  <si>
    <t>Attends training on how to use Lexis-Nexis services.</t>
  </si>
  <si>
    <t>Participates in formal training on one or more aspects of LIMWC.</t>
  </si>
  <si>
    <t>Provides sources for further information, training and education.</t>
  </si>
  <si>
    <t>Documents PC industry market information.</t>
  </si>
  <si>
    <t>Lists major professional publications, associations and information sources.</t>
  </si>
  <si>
    <t>Cites examples of major vendors and their adoption of open standards.</t>
  </si>
  <si>
    <t>Recognizes influential factors and key elements of platform architectural roadmaps design.</t>
  </si>
  <si>
    <t>Lists advanced tools, techniques and systems for data, processes or event models.</t>
  </si>
  <si>
    <t>Describes the major elements and application of use case syntax and semantics.</t>
  </si>
  <si>
    <t>Cites examples of packaged applications that are in use.</t>
  </si>
  <si>
    <t>Describes the concepts and practices of on-line transaction processing.</t>
  </si>
  <si>
    <t>Explains the concepts related to class and inheritance.</t>
  </si>
  <si>
    <t>Documents common challenges in object-oriented design and development.</t>
  </si>
  <si>
    <t>Describes key features, facilities and applications of OR database systems.</t>
  </si>
  <si>
    <t>Lists methods and procedures for monitoring and assessing existing or planned middleware infrastructure and components.</t>
  </si>
  <si>
    <t>Lists methods and procedures for monitoring and assessing mid-range software and utilities.</t>
  </si>
  <si>
    <t>Compiles information from journals on the latest PC/workstation software solutions.</t>
  </si>
  <si>
    <t>Describes circumstances that cause performance degradation and bottlenecks.</t>
  </si>
  <si>
    <t>Describes key installed mid-range hardware features and components.</t>
  </si>
  <si>
    <t>Classifies information from relevant journals on the latest PC/workstation hardware developments.</t>
  </si>
  <si>
    <t>Describes the basic network configuration and its associated security considerations.</t>
  </si>
  <si>
    <t>Describes industry standards, policies or rules related to network architecture.</t>
  </si>
  <si>
    <t>Identifies major activities and resources involved in network operations.</t>
  </si>
  <si>
    <t>Identifies and discusses existing procedures for network operations.</t>
  </si>
  <si>
    <t>Describes the types of networks used in accordance with geographic area (i.e. LANs or WAN's).</t>
  </si>
  <si>
    <t>Identifies the established processes necessary to maintain agreed upon service level agreements.</t>
  </si>
  <si>
    <t>Lists commonly used tools and technologies for monitoring the network's Internet and security force.</t>
  </si>
  <si>
    <t>Documents the information and resources related to notable mobile malicious programs.</t>
  </si>
  <si>
    <t>Identifies the main resources and references subject to penetration testing.</t>
  </si>
  <si>
    <t>Cites examples of social applications available on mobile devices.</t>
  </si>
  <si>
    <t>Differentiates between problems and incidents; cites examples of each.</t>
  </si>
  <si>
    <t>Explains different methods for distributing mobile applications.</t>
  </si>
  <si>
    <t>Documents charging standards that include CPM (Cost per mille), CPV (Cost per visitor), etc.</t>
  </si>
  <si>
    <t>Documents the business goals and pricing strategies of online marketing.</t>
  </si>
  <si>
    <t>Cites examples of types of hardware, software and communications used in mobile computing.</t>
  </si>
  <si>
    <t>Identifies reference manuals and other sources of information for the operating system.</t>
  </si>
  <si>
    <t>Lists record-keeping and confidentiality requirements.</t>
  </si>
  <si>
    <t>Identifies the various types and formats of communication that are commonly used outside of the organization.</t>
  </si>
  <si>
    <t>Documents rules of journalistic conduct such as on and off-the-record statements.</t>
  </si>
  <si>
    <t>Explains organization-specific standards, layouts, templates and libraries.</t>
  </si>
  <si>
    <t>Provides examples of clear and unclear reports; summarizes problems in reports.</t>
  </si>
  <si>
    <t>Identifies various options for addressing OD issues and needs.</t>
  </si>
  <si>
    <t>Describes the role of technology in marketing.</t>
  </si>
  <si>
    <t>Summarizes the current marketing vision, direction and plan.</t>
  </si>
  <si>
    <t>Assesses key sources of information for basic market research.</t>
  </si>
  <si>
    <t>Describes elements of and approaches to marketing strategy and positioning.</t>
  </si>
  <si>
    <t>Summarizes key features of common marketing channels.</t>
  </si>
  <si>
    <t>Identifies the basic applications or techniques used for marketing systems.</t>
  </si>
  <si>
    <t>Compiles a list of media channel management methodologies from industry publications.</t>
  </si>
  <si>
    <t>Follows existing procedures to set up, stage and ensure the completion of all media work.</t>
  </si>
  <si>
    <t>Tells others where and how to find answers to questions about MTS features and usage.</t>
  </si>
  <si>
    <t>Tells others how to find answers to questions related to Oracle Developer features and functions.</t>
  </si>
  <si>
    <t>Identifies sources for Oracle Lite literature, reference materials and tutorials.</t>
  </si>
  <si>
    <t>Interprets and explains processing performed by a relatively simple PowerScript module.</t>
  </si>
  <si>
    <t>Interprets and explains processing performed by a relatively simple Perl program.</t>
  </si>
  <si>
    <t>Explains the purpose and use of various on-screen tools.</t>
  </si>
  <si>
    <t>Interprets and explains processing performed by a relatively simple PHP Script.</t>
  </si>
  <si>
    <t>Interprets and explains processing performed by a relatively simple PL/I program.</t>
  </si>
  <si>
    <t>Identifies sources for PeopleSoft literature, reference materials and tutorials.</t>
  </si>
  <si>
    <t>Collects and documents answers to complex ODBC questions.</t>
  </si>
  <si>
    <t>Outlines the role played by Oracle in the processing of the organization's business.</t>
  </si>
  <si>
    <t>Interprets and explains processing performed by a relatively simple PL/SQL program.</t>
  </si>
  <si>
    <t>Identifies where and how to find answers to implementation or maintenance questions.</t>
  </si>
  <si>
    <t>Discusses the advantages of using Firefox for Internet or intranet web surfing.</t>
  </si>
  <si>
    <t>Discusses where and how to find answers to implementation or maintenance related questions.</t>
  </si>
  <si>
    <t>Discusses functional differences among Netscape Navigator, Composer and Communicator.</t>
  </si>
  <si>
    <t>Discusses where and how to find answers to implementation or maintenance related questions for OS/390.</t>
  </si>
  <si>
    <t>Discusses Palm OS applications developed in-house or purchased and adapted for the organization.</t>
  </si>
  <si>
    <t>Identifies sources for PegaRULES literature, reference materials and tutorials.</t>
  </si>
  <si>
    <t>Discusses the concepts of Windows Server, and how to use one or more of its components.</t>
  </si>
  <si>
    <t>Identifies supplemental/ancillary OPNET products and systems.</t>
  </si>
  <si>
    <t>Documents answers to various NDS implementation/maintenance related questions.</t>
  </si>
  <si>
    <t>Summarizes where and how to find answers to OSPF implementation/maintenance related questions.</t>
  </si>
  <si>
    <t>Develops understanding of the concepts and utilization of one or more OmegaMon applications.</t>
  </si>
  <si>
    <t>Tells others where and how to find answers to questions about Office products.</t>
  </si>
  <si>
    <t>Tells others how to use help functions to obtain answers to questions concerning Outlook or its uses.</t>
  </si>
  <si>
    <t>Tells others how to get answers to questions concerning pcAnywhere or its uses.</t>
  </si>
  <si>
    <t>Explains the use of the Office Assistant and other PowerPoint help functions.</t>
  </si>
  <si>
    <t>Explains the purpose of SSPM methodology documents and templates.</t>
  </si>
  <si>
    <t>Identifies relevant methods, including design tools, manufacturing devices and etc. within each function.</t>
  </si>
  <si>
    <t>Cites examples of the business impact from poor product reliability and availability.</t>
  </si>
  <si>
    <t>Describes basic measures of hardware or system reliability.</t>
  </si>
  <si>
    <t>Identifies major competitive products and their technical specifications.</t>
  </si>
  <si>
    <t>Cites good examples dedicated to the improvement of product quality.</t>
  </si>
  <si>
    <t>Obtains and interprets quality assurance documentation and management reports.</t>
  </si>
  <si>
    <t>Describes the roles of various organizational units in the testing process.</t>
  </si>
  <si>
    <t>Lists major publications, associations and regulatory and certification entities.</t>
  </si>
  <si>
    <t>Describes security principles and regulations within the unit.</t>
  </si>
  <si>
    <t>Explains the principles of solution-based selling and customer satisfaction.</t>
  </si>
  <si>
    <t>Contrasts the purposes of different social media sites such as LinkedIn, YouTube, Facebook, and Foursquare.</t>
  </si>
  <si>
    <t>Lists major vendors, relevant reference manuals and information sources.</t>
  </si>
  <si>
    <t>Explains levels of abstraction, interrelationship and integration considerations of SOA.</t>
  </si>
  <si>
    <t>Explains the structure and components of effective requirements analysis documents.</t>
  </si>
  <si>
    <t>Identifies locally relevant programming tools.</t>
  </si>
  <si>
    <t>Collects information on locally available prototypes within one's own environment.</t>
  </si>
  <si>
    <t>Clarifies benefits of RAD versus other traditional or state-of-the-art methodologies.</t>
  </si>
  <si>
    <t>Identifies the tools and technology used to manage software versions and release administration.</t>
  </si>
  <si>
    <t>Gathers sources for public domain and vendor-supplied script libraries.</t>
  </si>
  <si>
    <t>Describes methods and media used for publishing metadata.</t>
  </si>
  <si>
    <t>Identifies the basic issues and considerations of collecting and processing personal data.</t>
  </si>
  <si>
    <t>Explains organization's standards, procedures and practices for building queries.</t>
  </si>
  <si>
    <t>Describes the types and uses of keys, attributes and domains.</t>
  </si>
  <si>
    <t>Lists major components of a server software.</t>
  </si>
  <si>
    <t>Identifies major hardware components of a server architecture.</t>
  </si>
  <si>
    <t>Describes locally relevant initiatives and uses for remote computing.</t>
  </si>
  <si>
    <t>Identifies current initiatives and key issues related to production control.</t>
  </si>
  <si>
    <t>Describes procedures for managing emergency conditions, such as fire or power failure.</t>
  </si>
  <si>
    <t>Describes the main technologies and tools used in product and vendor evaluation.</t>
  </si>
  <si>
    <t>Describes the working principles of SIEM applications.</t>
  </si>
  <si>
    <t>Describes common types of technologies used for social applications.</t>
  </si>
  <si>
    <t>Discusses major issues associated with implementing SOA technologies.</t>
  </si>
  <si>
    <t>Cites successful use of social networking in business environment.</t>
  </si>
  <si>
    <t>Cites examples of organizational practices that are related to service platform operations.</t>
  </si>
  <si>
    <t>Gathers education and certification information for a site reliability engineer.</t>
  </si>
  <si>
    <t>Lists common activities associated with supporting a social community site.</t>
  </si>
  <si>
    <t>Explains the industry regulations and corporate principles of social media applications.</t>
  </si>
  <si>
    <t>Lists main technology products and vendors within the social networking market place.</t>
  </si>
  <si>
    <t>Locates where the learning resources regarding scrum software development can be found.</t>
  </si>
  <si>
    <t>Attends security and safety training courses.</t>
  </si>
  <si>
    <t>Specifies basic tools and technologies used in virtual call centers.</t>
  </si>
  <si>
    <t>Provides examples of clear and unclear requests.</t>
  </si>
  <si>
    <t>Identifies information in a schedule that involves or impacts departmental or personal work.</t>
  </si>
  <si>
    <t>Collects information on current and prior design and development successes and failures in the organization.</t>
  </si>
  <si>
    <t>Describes the benefits of using returns software in product returns processes.</t>
  </si>
  <si>
    <t>Identifies the basic tools used by sales professionals in own organization.</t>
  </si>
  <si>
    <t>Gathers information on principles of sales, basic sales techniques and sales terminology.</t>
  </si>
  <si>
    <t>Documents the organization's prospecting process.</t>
  </si>
  <si>
    <t>Locates the resources and tools necessary for developing a proposal and presentation.</t>
  </si>
  <si>
    <t>Compiles a list of considerations and issues that are involved in closing sales.</t>
  </si>
  <si>
    <t>Obtains necessary customer information in order to support sales.</t>
  </si>
  <si>
    <t>Collects information on the design and implementation methods for the product development strategy.</t>
  </si>
  <si>
    <t>Identifies sources for REXX literature, reference materials and tutorials.</t>
  </si>
  <si>
    <t>Interprets and explains a basic Rational Rose system diagram.</t>
  </si>
  <si>
    <t>Describes the typical types of faults and errors that RTT will find.</t>
  </si>
  <si>
    <t>Identifies sources for SAP R/3 literature, reference materials and tutorials.</t>
  </si>
  <si>
    <t>Describes the processes involved in using SAP PLM to develop and manage products.</t>
  </si>
  <si>
    <t>Identifies sources for Siebel literature, reference materials and tutorials.</t>
  </si>
  <si>
    <t>Interprets and explains processing performed by a relatively simple Smalltalk program.</t>
  </si>
  <si>
    <t>Collects and documents answers to questions about QMF features and functions.</t>
  </si>
  <si>
    <t>Collects and compiles sources for product literature, reference materials and tutorials.</t>
  </si>
  <si>
    <t>Explains the importance of version management and the ability to back-out implementations.</t>
  </si>
  <si>
    <t>Identifies basic administrative functions for SharePoint Server.</t>
  </si>
  <si>
    <t>Tells others how and where to get answers to questions about Sniffer features and functions.</t>
  </si>
  <si>
    <t>Indicates the components of the SiteMinder environment and their benefits for securing resources.</t>
  </si>
  <si>
    <t>Locates and interprets testing procedures and outcomes documentation.</t>
  </si>
  <si>
    <t>Gathers information regarding major players in the market, including distributors, OEMs, outsourcing vendors, etc.</t>
  </si>
  <si>
    <t>Identifies types of consulting services available from own organization.</t>
  </si>
  <si>
    <t>Identifies major competitive products and major differentiators.</t>
  </si>
  <si>
    <t>Identifies major competitive products and the functionality associated with these.</t>
  </si>
  <si>
    <t>Identifies major competitive products and the associated environments.</t>
  </si>
  <si>
    <t>Cites characteristics of good documentation; cites examples of good and poor documentation.</t>
  </si>
  <si>
    <t>Identifies current and prior design and development successes and failures in the organization.</t>
  </si>
  <si>
    <t>Identifies common issues and considerations for bringing a new product to marketplace.</t>
  </si>
  <si>
    <t>Cites examples of good and bad designs.</t>
  </si>
  <si>
    <t>Identifies typical technical software issues in a multi-vendor integrated environment.</t>
  </si>
  <si>
    <t>Names common development tools and describes an existing tool-kit.</t>
  </si>
  <si>
    <t>Identifies the tools used for managing the release of different versions of a product.</t>
  </si>
  <si>
    <t>Describes field support staff training, certification process and timeline.</t>
  </si>
  <si>
    <t>Identifies key resources and tools for installation and support activities.</t>
  </si>
  <si>
    <t>Describes problem receipt, notification, isolation, and correction procedures.</t>
  </si>
  <si>
    <t>Describes basic measures of software reliability.</t>
  </si>
  <si>
    <t>Explains types and uses of security devices in product or component packaging.</t>
  </si>
  <si>
    <t>Locates and interprets activity reports for specific products or delivery channels.</t>
  </si>
  <si>
    <t>Describes programs dedicated to the improvement of product quality.</t>
  </si>
  <si>
    <t>Cites examples of common tests for each of the major phases of software development.</t>
  </si>
  <si>
    <t>Describes the benefits, capabilities, and uses of automated testing tools.</t>
  </si>
  <si>
    <t>Explains the importance of security checks in the deployment and maintenance phase of the software development life cycle.</t>
  </si>
  <si>
    <t>Locates and interprets blueprints for a specific organization or domain.</t>
  </si>
  <si>
    <t>Discusses top-down approaches and processes used to develop a target IT architecture.</t>
  </si>
  <si>
    <t>Discusses major software, hardware or application integration initiatives and plans.</t>
  </si>
  <si>
    <t>Documents the standard processes and procedures involved in system testing.</t>
  </si>
  <si>
    <t>Clarifies the similarities and differences among life cycles; easily labels and describe each phase.</t>
  </si>
  <si>
    <t>Describes existing and planned uses of speech technologies within the organization.</t>
  </si>
  <si>
    <t>Lists key tool features and aspects for a specific testing discipline or methodology.</t>
  </si>
  <si>
    <t>Discusses the inter-relationship between software, hardware and telecommunications.</t>
  </si>
  <si>
    <t>Describes major activities performed by software support staff.</t>
  </si>
  <si>
    <t>Explains the purpose of job control language and utilities.</t>
  </si>
  <si>
    <t>Describes major conversion issues and considerations.</t>
  </si>
  <si>
    <t>Identifies storage hardware support services available within the organization.</t>
  </si>
  <si>
    <t>Identifies installation tools and telecommunication equipment.</t>
  </si>
  <si>
    <t>Discusses locally relevant reporting while examining associated requirements.</t>
  </si>
  <si>
    <t>Explains storage area networks as well as related computer and network interfaces and protocols.</t>
  </si>
  <si>
    <t>Describes major activities performed by storage management staff.</t>
  </si>
  <si>
    <t>Explains routine handling procedures for intervention and output distribution in system operations.</t>
  </si>
  <si>
    <t>Highlights approved software vendors and products within the organization or department.</t>
  </si>
  <si>
    <t>Describes common hardware, software and communication problems; finds ways to resolve issues.</t>
  </si>
  <si>
    <t>Identifies the fundamental concepts of the Capability Maturity Model.</t>
  </si>
  <si>
    <t>Highlights the characteristics of excellent and poorly composed documentation.</t>
  </si>
  <si>
    <t>Highlights the roles and responsibilities of testing teams, management and end-users.</t>
  </si>
  <si>
    <t>Indicates the major SCM application providers, such as SAP, Oracle and Sage.</t>
  </si>
  <si>
    <t>Explains the common features and differences between CRM and SRM systems.</t>
  </si>
  <si>
    <t>Cites successful examples of SEM application usage among different organizations.</t>
  </si>
  <si>
    <t>Describes processes used to research and respond to phone-based inquiries.</t>
  </si>
  <si>
    <t>Cites examples of the organization's use of statistical measurement.</t>
  </si>
  <si>
    <t>Highlights the process, phases and main features of the Architecture Development Method(ADM).</t>
  </si>
  <si>
    <t>Documents current staffing requirements and obtains additional information if necessary.</t>
  </si>
  <si>
    <t>Gathers information on how to improve the succession planning role within an organization.</t>
  </si>
  <si>
    <t>Collects information on books and associations related to technical writing.</t>
  </si>
  <si>
    <t>Identifies where to obtain or maintain information on processes and vendors.</t>
  </si>
  <si>
    <t>Assists others in obtaining answers to technical questions regarding Struts.</t>
  </si>
  <si>
    <t>Outlines the role played by Adaptive Server in the processing of the organization's business.</t>
  </si>
  <si>
    <t>Interprets and explains processing performed by a relatively simple SQL program.</t>
  </si>
  <si>
    <t>Describes SQL Server application development methodology and user testing procedures.</t>
  </si>
  <si>
    <t>Explains where and how to find answers to implementation and usability related questions.</t>
  </si>
  <si>
    <t>Describes the major product components and their relationship to TCP/IP management.</t>
  </si>
  <si>
    <t>Identifies additional sources of information, education and training materials.</t>
  </si>
  <si>
    <t>Identifies associations, user groups, websites and publications covering this product.</t>
  </si>
  <si>
    <t>Develops understanding of the concepts and utilization of one or more TME 10 components.</t>
  </si>
  <si>
    <t>Relates sources for additional product information, education and training.</t>
  </si>
  <si>
    <t>Identifies user groups, websites and publications covering SPSS applications and training.</t>
  </si>
  <si>
    <t>Identifies sources of information for T&amp;D standards, procedures and policies.</t>
  </si>
  <si>
    <t>Researches and locates solutions to specific threats.</t>
  </si>
  <si>
    <t>Identifies conventions already established for the web.</t>
  </si>
  <si>
    <t>Identifies procedures used to investigate future potential markets for applying web skills.</t>
  </si>
  <si>
    <t>Documents routine solutions for basic issues in creation of transitional architectures for business, data, application and technology.</t>
  </si>
  <si>
    <t>Documents workflow analysis procedures in an information technology system.</t>
  </si>
  <si>
    <t>Describes policies, practices and issues for graphic user interface design.</t>
  </si>
  <si>
    <t>Identifies specific tools or products and their relevance to site construction.</t>
  </si>
  <si>
    <t>Describes the purpose and use of each of the three key Web Services standards.</t>
  </si>
  <si>
    <t>Documents main application development procedures for web services.</t>
  </si>
  <si>
    <t>Indicates key existing and planned features of the local voice network and technology.</t>
  </si>
  <si>
    <t>Explains current or planned uses of VPNs in own organization.</t>
  </si>
  <si>
    <t>Outlines available services and operational requirements for installed WANs.</t>
  </si>
  <si>
    <t>Outlines the main functional requirements of Wireless Application Protocols.</t>
  </si>
  <si>
    <t>Explains basic administration and security requirements for using VOIP.</t>
  </si>
  <si>
    <t>Describes record-keeping and reporting practices for Internet activities.</t>
  </si>
  <si>
    <t>Outlines the relationship between training and learning.</t>
  </si>
  <si>
    <t>Identifies basic program development tools and approaches.</t>
  </si>
  <si>
    <t>Explains the role of an instructor or learning facilitator in training programs.</t>
  </si>
  <si>
    <t>Lists the commonly used Vulnerability Assessment Systems and explains their functionality.</t>
  </si>
  <si>
    <t>Explains features and objectives of alpha and beta tests.</t>
  </si>
  <si>
    <t>Describes the basic concept of current web technologies (html, dhtml, css).</t>
  </si>
  <si>
    <t>Describes the meaning and importance of implementing TM applications.</t>
  </si>
  <si>
    <t>Lists client-side and server-side technology used in Web 2.0 development.</t>
  </si>
  <si>
    <t>Names common toolkits for web application development.</t>
  </si>
  <si>
    <t>Presents and explains data captured through web analytics tools.</t>
  </si>
  <si>
    <t>Explains user support tools and methods within the user networking platform.</t>
  </si>
  <si>
    <t>Describes organization-specific standards, layouts and libraries.</t>
  </si>
  <si>
    <t>Describes processes used to research and respond to web-based inquiries.</t>
  </si>
  <si>
    <t>Discusses workforce analysis procedures and principles.</t>
  </si>
  <si>
    <t>Describes web-based research techniques in a formal or academic setting.</t>
  </si>
  <si>
    <t>Describes how to obtain and maintain information on the process and vendors/suppliers.</t>
  </si>
  <si>
    <t>Identifies different decision making styles and the impact they have on risk tolerance of customers.</t>
  </si>
  <si>
    <t>Interprets and explains processing performed by a relatively simple Uniface module.</t>
  </si>
  <si>
    <t>Seeks channels to gain critical information regarding VAG features and functionalities.</t>
  </si>
  <si>
    <t>Describes the key differences between VAJ and traditional Java.</t>
  </si>
  <si>
    <t>Interprets and explains processing performed by a relatively simple Visual Basic.net program.</t>
  </si>
  <si>
    <t>Interprets and explains processing performed by a relatively simple VBScript module.</t>
  </si>
  <si>
    <t>Interprets and explains processing performed by a relatively simple Visual C++ program.</t>
  </si>
  <si>
    <t>Interprets and explains processing performed by a relatively simple Visual FoxPro program.</t>
  </si>
  <si>
    <t>Interprets and explains processing performed by a relatively simple Visual Interdev module.</t>
  </si>
  <si>
    <t>Interprets and explains processing performed by a relatively simple Visual Basic program.</t>
  </si>
  <si>
    <t>Attends training on how to use basic Visio functions.</t>
  </si>
  <si>
    <t>Interprets and explains processing performed by a relatively simple Visual J++ program.</t>
  </si>
  <si>
    <t>Seeks information channels for collecting detailed information on the capabilities of WSAD.</t>
  </si>
  <si>
    <t>Lists detailed information collection channels on WebSphere Studio components.</t>
  </si>
  <si>
    <t>Describes the meta-language functions of XHTML.</t>
  </si>
  <si>
    <t>Describes the meta-language functions of XML.</t>
  </si>
  <si>
    <t>Describes the advantages of XML Schemas over other document definition methodologies.</t>
  </si>
  <si>
    <t>Describes how to use Xpath to extract, manipulate and restructure information from an XML document.</t>
  </si>
  <si>
    <t>Identifies sources for Xpediter literature, reference materials and tutorials.</t>
  </si>
  <si>
    <t>Tells others where and how to find answers to questions on uses of TSO/ISPF.</t>
  </si>
  <si>
    <t>Lists where and how to find answers to implementation/maintenance related questions.</t>
  </si>
  <si>
    <t>Tells others where to go and how to get detailed information on WAS components.</t>
  </si>
  <si>
    <t>Notes additional sources of information, reference material, training and education venues.</t>
  </si>
  <si>
    <t>Identifies relevant reference manuals and information sources for the z/OS platform.</t>
  </si>
  <si>
    <t>Identifies user groups, websites and publications covering WebSphere resources and education.</t>
  </si>
  <si>
    <t>Clarifies 'education' and 'training' from an organizational perspective.</t>
  </si>
  <si>
    <t>Collects data on training delivery procedures for the training of new knowledge or skills.</t>
  </si>
  <si>
    <t>Documents information on vendors and why they were selected.</t>
  </si>
  <si>
    <t>Supports activities for an organization's training needs analysis.</t>
  </si>
  <si>
    <t>Researches information on how to effectively provide training solutions.</t>
  </si>
  <si>
    <t>Supports the compliance to quality requirements and industry standards for delivering a specific training program.</t>
  </si>
  <si>
    <t>Documents examples of training evaluations and their purpose.</t>
  </si>
  <si>
    <t>Gathers information on the application of various tools and systems for training program administration.</t>
  </si>
  <si>
    <t>Documents key considerations associated with various training technologies.</t>
  </si>
  <si>
    <t>Identifies key issues, benefits and considerations of implementing web-based training.</t>
  </si>
  <si>
    <t>Participates in providing fee-based services on applications development projects.</t>
  </si>
  <si>
    <t>Implements simple APIs for routine situations.</t>
  </si>
  <si>
    <t>Participates in formatting enterprise architectural models after NIST (National Institute of Standards and Technology).</t>
  </si>
  <si>
    <t>Works with development or delivery of an application.</t>
  </si>
  <si>
    <t>Participates in the technical design of a specific application.</t>
  </si>
  <si>
    <t>Participates in the testing of applications at various stages of development.</t>
  </si>
  <si>
    <t>Performs standard localization processes for a specific business application.</t>
  </si>
  <si>
    <t>Participates in the support of a specific production application.</t>
  </si>
  <si>
    <t>Works with a specific agile development methodology.</t>
  </si>
  <si>
    <t>Assists in developing successful mainframe applications.</t>
  </si>
  <si>
    <t>Assists in developing successful applications for the Internet and performing related testing.</t>
  </si>
  <si>
    <t>Assists in developing successful client/server applications.</t>
  </si>
  <si>
    <t>Assists in developing successful object-oriented applications.</t>
  </si>
  <si>
    <t>Documents the uses of a specific application development toolkit.</t>
  </si>
  <si>
    <t>Works with specific application security tools to perform threat detection tasks.</t>
  </si>
  <si>
    <t>Works with basic agile methods in software engineering and delivery.</t>
  </si>
  <si>
    <t>Works with clients to define software requirements.</t>
  </si>
  <si>
    <t>Participates in the processes of ASD project initialization.</t>
  </si>
  <si>
    <t>Applies agile modeling in the whole software development process.</t>
  </si>
  <si>
    <t>Participates in hardware product development projects using agile working process.</t>
  </si>
  <si>
    <t>Works with the approach of AUP in a specific software product development.</t>
  </si>
  <si>
    <t>Summarizes the mission, vision and objectives of the A&amp;C function.</t>
  </si>
  <si>
    <t>Participates in audits of specific processes or functions.</t>
  </si>
  <si>
    <t>Participates in cluster maintenance: upgrading, migrating, configuring and rebalancing.</t>
  </si>
  <si>
    <t>Works with the items in at least one product line and has successfully sold most of them.</t>
  </si>
  <si>
    <t>Works with one or more components designed for .NET.</t>
  </si>
  <si>
    <t>Uses Abend-Aid to analyze faults in applications.</t>
  </si>
  <si>
    <t>Uses Microsoft Access to create a new database.</t>
  </si>
  <si>
    <t>Codes or modifies a simple ActiveX control.</t>
  </si>
  <si>
    <t>Develops supporting applications using ADF.</t>
  </si>
  <si>
    <t>Codes or modifies a simple Assembler program.</t>
  </si>
  <si>
    <t>Codes or modifies a simple ASP module.</t>
  </si>
  <si>
    <t>Demonstrates the ability to code or modify a simple ASP.Net page.</t>
  </si>
  <si>
    <t>Uses Autotester for application testing purposes.</t>
  </si>
  <si>
    <t>Uses Flash to create graphics and animation for web sites.</t>
  </si>
  <si>
    <t>Assists in the installation and configuration of Adabas databases.</t>
  </si>
  <si>
    <t>Conducts basic AIX commands to support routine operations.</t>
  </si>
  <si>
    <t>Assists others with implementation and support of AS/400 systems.</t>
  </si>
  <si>
    <t>Assists in designing and deploying an Active Directory implementation.</t>
  </si>
  <si>
    <t>Interprets and uses all basic features and functions from an end-user perspective.</t>
  </si>
  <si>
    <t>Works with a variety of ATM-compatible devices.</t>
  </si>
  <si>
    <t>Uses Adobe Acrobat Professional to create or enhance basic documents.</t>
  </si>
  <si>
    <t>Works with basic features and functions of Adobe Designer.</t>
  </si>
  <si>
    <t>Gives users access to specific resources via ACF2.</t>
  </si>
  <si>
    <t>Installs or upgrades anti-virus software on one or more computers.</t>
  </si>
  <si>
    <t>Works with the implementation, operation and support of Ariba products or services.</t>
  </si>
  <si>
    <t>Assists in designing adult learning programs for a specific group of people.</t>
  </si>
  <si>
    <t>Works with product change requests from customers, partners or internal staff.</t>
  </si>
  <si>
    <t>Demonstrates insight into a specific segment of the computer systems industry.</t>
  </si>
  <si>
    <t>Has worked with a specific type or group of computer software or platform.</t>
  </si>
  <si>
    <t>Applies data analysis and data modeling techniques to establish, modify, and maintain business data structures and associated components.</t>
  </si>
  <si>
    <t>Uses Bend-Aid to analyze faults in applications.</t>
  </si>
  <si>
    <t>Implements business architectural modeling processes in order to perform optimum business functionality and services.</t>
  </si>
  <si>
    <t>Utilizes CMMI for a specific software development process area.</t>
  </si>
  <si>
    <t>Participates in conducting and documenting business assessments.</t>
  </si>
  <si>
    <t>Works with one or more business process modeling tools on a regular basis.</t>
  </si>
  <si>
    <t>Designs and implements Client/Server-based application systems.</t>
  </si>
  <si>
    <t>Uses a specific set of automated tools to support the application of a software project, e.g. business process engineering, project planning, and database management CASE Tools.</t>
  </si>
  <si>
    <t>Utilizes basic features (e.g. data aggregation, data analysis) of a CRM system.</t>
  </si>
  <si>
    <t>Collects writing materials relevant to a given topic.</t>
  </si>
  <si>
    <t>Carries out basic tasks associated with big data analytics.</t>
  </si>
  <si>
    <t>Works in an organization's function (agent state control or call center phone control) using CTI.</t>
  </si>
  <si>
    <t>Adheres to the organization's standard computer operations.</t>
  </si>
  <si>
    <t>Participates in the design of a minimum operating environment for a computer-based facility.</t>
  </si>
  <si>
    <t>Produces, collates and reports capacity-related measurements to examine application service levels.</t>
  </si>
  <si>
    <t>Identifies, evaluates, approves, monitors and documents proposed changes to the production environment.</t>
  </si>
  <si>
    <t>Participates in investigating or detecting potential computer crime situations.</t>
  </si>
  <si>
    <t>Works with computer forensics measures to detect information security incidents, such as cyber crimes, hacking, intrusions, and frauds.</t>
  </si>
  <si>
    <t>Works with the implementation of network defense measures in a specific area.</t>
  </si>
  <si>
    <t>Uses basic tools to track the maintenance, movement, and problems with configuration items.</t>
  </si>
  <si>
    <t>Works with a specific cloud service model, such as Infrastructure as a Service (IaaS) or Software as a Service (SaaS).</t>
  </si>
  <si>
    <t>Participates in designing and implementing cloud computing architectures.</t>
  </si>
  <si>
    <t>Works with basic resource management tools and methods in private cloud environments.</t>
  </si>
  <si>
    <t>Participates in major community campaigns to promote user brand loyalty.</t>
  </si>
  <si>
    <t>Works with a specific type of business social application.</t>
  </si>
  <si>
    <t>Works with big data projects or initiatives.</t>
  </si>
  <si>
    <t>Works with and supports a specific big data application or node.</t>
  </si>
  <si>
    <t>Prepares requirements document and release plan for a certain software product.</t>
  </si>
  <si>
    <t>Writes or edits publishing materials, scripts or other communication media.</t>
  </si>
  <si>
    <t>Participates in CRM implementations and enhancements.</t>
  </si>
  <si>
    <t>Works as a contributor to or a member of a call center management team.</t>
  </si>
  <si>
    <t>Assists in the implementation or enhancement of CRM systems.</t>
  </si>
  <si>
    <t>Works on business intelligence projects in a limited environment.</t>
  </si>
  <si>
    <t>Works with a specific technology used in a customer support call center.</t>
  </si>
  <si>
    <t>Describes personal experience providing advisory expertise for one specific business discipline.</t>
  </si>
  <si>
    <t>Contributes to written proposals or develops proposals for very simple engagements.</t>
  </si>
  <si>
    <t>Manages low risk projects and their own delivery under the guidance of more experienced colleagues.</t>
  </si>
  <si>
    <t>Participates in the development and delivery of consulting proposals.</t>
  </si>
  <si>
    <t>Describes limited experience working with project management in a consulting engagement context.</t>
  </si>
  <si>
    <t>Displays high personal standards and acts with integrity in all business situations.</t>
  </si>
  <si>
    <t>Explains procedures and rationale for major cash management initiatives.</t>
  </si>
  <si>
    <t>Participates in the development of a cost-benefit analysis.</t>
  </si>
  <si>
    <t>Implements a specific type of benefits program within the organization.</t>
  </si>
  <si>
    <t>Assists in developing new geographical areas for the organization's products or services.</t>
  </si>
  <si>
    <t>Assists in assessing the competitive environment for a specific market segment.</t>
  </si>
  <si>
    <t>Administers locally relevant contracts for the department.</t>
  </si>
  <si>
    <t>Monitors compliance with contract specifications and regulations.</t>
  </si>
  <si>
    <t>Assists with creating or maintaining a retail brand name.</t>
  </si>
  <si>
    <t>Works in a capacity that helps buy or procure products and/or services.</t>
  </si>
  <si>
    <t>Operates basic features and functions BaanERP and installed components.</t>
  </si>
  <si>
    <t>Codes or modifies a simple Basic program.</t>
  </si>
  <si>
    <t>Participates in the development or maintenance of a Brio application.</t>
  </si>
  <si>
    <t>Codes or modifies a simple C program.</t>
  </si>
  <si>
    <t>Codes or modifies a simple C# program.</t>
  </si>
  <si>
    <t>Codes or modifies a simple C++ program.</t>
  </si>
  <si>
    <t>Codes or modifies a simple C/AIX program.</t>
  </si>
  <si>
    <t>Codes or modifies a simple COBOL program.</t>
  </si>
  <si>
    <t>Codes or modifies a simple COBOL/401 program.</t>
  </si>
  <si>
    <t>Codes or modifies a simple CGI Script.</t>
  </si>
  <si>
    <t>Works with the implementation, operation and support of a Cognos platform or application.</t>
  </si>
  <si>
    <t>Participates in the implementation or support of Cognos BI applications and systems.</t>
  </si>
  <si>
    <t>Participates in the development or maintenance of business models and related metadata.</t>
  </si>
  <si>
    <t>Develops new and modifies existing reports using the Report Studio.</t>
  </si>
  <si>
    <t>Assists in coding or modifying a simple Cold Fusion program.</t>
  </si>
  <si>
    <t>Creates Corel Graphics elements in an actual production environment.</t>
  </si>
  <si>
    <t>Writes applications that invoke CORBA services.</t>
  </si>
  <si>
    <t>Formats or modifies a simple Crystal Reports program.</t>
  </si>
  <si>
    <t>Codes or modifies a simple CA-Easytrieve program.</t>
  </si>
  <si>
    <t>Works with one or more BEA WebLogic components.</t>
  </si>
  <si>
    <t>Uses BMC Image Copy Plus software to perform image copies.</t>
  </si>
  <si>
    <t>Uses BMC software to backup and restore an IMS database.</t>
  </si>
  <si>
    <t>Works with several CA/DB2 Tools.</t>
  </si>
  <si>
    <t>Assists in the installation and configuration of CA-IDMS databases.</t>
  </si>
  <si>
    <t>Works with support or development of CICS applications.</t>
  </si>
  <si>
    <t>Works with the primary components required to provide remote access services.</t>
  </si>
  <si>
    <t>Sets up users and role-based access controls.</t>
  </si>
  <si>
    <t>Explains all basic CSM administration and system management features and functions.</t>
  </si>
  <si>
    <t>Participates in the design and development of Centra-based customer presentations.</t>
  </si>
  <si>
    <t>Utilizes the Corticon Rule Management Lifecycle and predefined vocabularies.</t>
  </si>
  <si>
    <t>Researches effective techniques of competency-based training and development.</t>
  </si>
  <si>
    <t>Has worked with developing content for a specific subject matter, audience and medium.</t>
  </si>
  <si>
    <t>Coordinates day-to-day activities with technical experts in the database management system.</t>
  </si>
  <si>
    <t>Applies data analysis and data modeling techniques to establish, modify, and maintain data structure, and its associated components.</t>
  </si>
  <si>
    <t>Works with analyzing and summarizing business needs for a specific business function, process or platform.</t>
  </si>
  <si>
    <t>Works with and supports the development or implementation of an enterprise architecture.</t>
  </si>
  <si>
    <t>Participates in designing blueprints on how to structure, store and utilize data.</t>
  </si>
  <si>
    <t>Decides on short-term, daily business needs for the design of information technologies.</t>
  </si>
  <si>
    <t>Participates in planning and delivering applications using XP.</t>
  </si>
  <si>
    <t>Supports the implementation of the e-commerce application within the department.</t>
  </si>
  <si>
    <t>Assists in the development of tools and techniques for electronic data interchange.</t>
  </si>
  <si>
    <t>Applies basic commands to edit database codes; changes the format of database codes.</t>
  </si>
  <si>
    <t>Works with basic data governance tools in an organization's department.</t>
  </si>
  <si>
    <t>Conducts an analysis of business requirements and a feasibility study of database structuring proposals.</t>
  </si>
  <si>
    <t>Researches relationships between different business data sets.</t>
  </si>
  <si>
    <t>Addresses types of data resources needed to support the department's activities.</t>
  </si>
  <si>
    <t>Assesses various information systems which provide data to an integrated repository.</t>
  </si>
  <si>
    <t>Participates in the design and development of data mining applications.</t>
  </si>
  <si>
    <t>Participates in a data extraction process for a department.</t>
  </si>
  <si>
    <t>Stores an organization's data to prevent the loss of business information.</t>
  </si>
  <si>
    <t>Acquires a large amount of data from different sources/systems.</t>
  </si>
  <si>
    <t>Utilizes operational protocols and standards for different data networks.</t>
  </si>
  <si>
    <t>Selects encryption technology vendors according to an organization's business needs.</t>
  </si>
  <si>
    <t>Assists in the data center design, while considering the organization's size, budget and IT needs.</t>
  </si>
  <si>
    <t>Assists in analyzing temperature and humidity levels, according to standards and guidelines.</t>
  </si>
  <si>
    <t>Conducts day-to-day activities in a data center environment.</t>
  </si>
  <si>
    <t>Provides administrative and technical support for e-mail users and e-mail response systems.</t>
  </si>
  <si>
    <t>Participates in software design for routing and responding to e-mails between or within organizations.</t>
  </si>
  <si>
    <t>Conducts day-to-day operations, maintenance, and support of a major directory.</t>
  </si>
  <si>
    <t>Checks documents thoroughly according to standard processes and procedures.</t>
  </si>
  <si>
    <t>Utilizes a specific endpoint tool and technology to secure various devices and infrastructure.</t>
  </si>
  <si>
    <t>Uses software and hardware systems to protect departmental data.</t>
  </si>
  <si>
    <t>Assesses the value of organizational assets.</t>
  </si>
  <si>
    <t>Works with basic function of digital forensics tools.</t>
  </si>
  <si>
    <t>Performs basic tasks associate with digital threat detection and analysis, such as intrusion detection.</t>
  </si>
  <si>
    <t>Participates in the organization's ERP systems design with external consultants.</t>
  </si>
  <si>
    <t>Works with a CRM application module to meet specific business objectives.</t>
  </si>
  <si>
    <t>Analyzes business processes and requirements within a company to ensure compliance with strategies in ERP implementation.</t>
  </si>
  <si>
    <t>Works with basic activities of XP in the software development process.</t>
  </si>
  <si>
    <t>Participates in projects to gather data for needs analysis.</t>
  </si>
  <si>
    <t>Follows proper procedures and conventions to retrieve, create, send and store mail in accordance with organizational regulations.</t>
  </si>
  <si>
    <t>Works in a data entry operations center or role.</t>
  </si>
  <si>
    <t>Summarizes the mission, vision and objectives of CRM within own function.</t>
  </si>
  <si>
    <t>Makes product descriptions and related information available to agents.</t>
  </si>
  <si>
    <t>Uses customer analytics for basic forecasting purposes.</t>
  </si>
  <si>
    <t>Summarizes the mission, vision and objectives of the customer support function.</t>
  </si>
  <si>
    <t>Explains the rationale behind major customer support initiatives.</t>
  </si>
  <si>
    <t>Interprets documentation on the policies and standards regarding contact with the customer.</t>
  </si>
  <si>
    <t>Explains major aspects of a support center service agreement.</t>
  </si>
  <si>
    <t>Documents the architectural requirements for a specific call center.</t>
  </si>
  <si>
    <t>Provides first line of customer support.</t>
  </si>
  <si>
    <t>Participates in the day-to-day operations of a call center.</t>
  </si>
  <si>
    <t>Interprets and applies enterprise architectural standards, principles and guidelines in work area.</t>
  </si>
  <si>
    <t>Works with a specific customer support application.</t>
  </si>
  <si>
    <t>Assists employees with personal or professional problems.</t>
  </si>
  <si>
    <t>Assists in determining clients needs using proper assessment analysis.</t>
  </si>
  <si>
    <t>Works with basic e-sales campaigns.</t>
  </si>
  <si>
    <t>Works with developing or supporting an application using Development Center tools.</t>
  </si>
  <si>
    <t>Creates at least minimal DHTML documents.</t>
  </si>
  <si>
    <t>Creates or modifies a simple Director application.</t>
  </si>
  <si>
    <t>Codes or modifies a simple Delphi program.</t>
  </si>
  <si>
    <t>Develops or assists in the development of websites using DreamWeaver.</t>
  </si>
  <si>
    <t>Codes or modifies a simple Enterprise JavaBeans module.</t>
  </si>
  <si>
    <t>Works with the most basic Endevor features and functions.</t>
  </si>
  <si>
    <t>Uses Essbase Analytic Services to produce reports for end users.</t>
  </si>
  <si>
    <t>Works with basic Exchange Server features and functions.</t>
  </si>
  <si>
    <t>Applies basic DataJoiner commands/functions to maintain a database.</t>
  </si>
  <si>
    <t>Works with the implementation, operation and support of DB2 software and applications.</t>
  </si>
  <si>
    <t>Assists in the installation and configuration of DB2 databases.</t>
  </si>
  <si>
    <t>Participates in the planning, installation, migration, or setup of DB2 Connect.</t>
  </si>
  <si>
    <t>Applies ERwin to develop entity relationship diagrams.</t>
  </si>
  <si>
    <t>Participates in an ETI Solution implementation process.</t>
  </si>
  <si>
    <t>Uses most basic DOS commands and related language.</t>
  </si>
  <si>
    <t>Assists in the implementation or enhancement of DECnet networks.</t>
  </si>
  <si>
    <t>Works with a variety of Ethernet devices.</t>
  </si>
  <si>
    <t>Installs or enhances DFHSM on a mainframe system.</t>
  </si>
  <si>
    <t>Uses basic tools and techniques for debugging syntax errors, logic and run time errors.</t>
  </si>
  <si>
    <t>Creates, names and stores spreadsheets in accordance with procedures and conventions.</t>
  </si>
  <si>
    <t>Describes direct experience with using Eclipse in development or support of applications.</t>
  </si>
  <si>
    <t>Assesses the results of a training needs analysis initiative conducted within a department or function.</t>
  </si>
  <si>
    <t>Assists in integrating a hardware product with another product.</t>
  </si>
  <si>
    <t>Works with field support for a product or a customer group.</t>
  </si>
  <si>
    <t>Drafts application software usage for the department's needs.</t>
  </si>
  <si>
    <t>Participates in the design of groupware to help people work together in a more productive manner.</t>
  </si>
  <si>
    <t>Drafts the department's imaging requirements under the supervision of management.</t>
  </si>
  <si>
    <t>Assists in the installation, configuration and support of information management software.</t>
  </si>
  <si>
    <t>Assists with the administration of a collaborative application and platform.</t>
  </si>
  <si>
    <t>Assists in configuring various components for handheld portable devices.</t>
  </si>
  <si>
    <t>Assists in designing the main features of IT hardware according to business needs.</t>
  </si>
  <si>
    <t>Assists in configuring various components for handheld hardware devices.</t>
  </si>
  <si>
    <t>Assists in the design of hardware platforms; considers cost, performance, tools and operation systems.</t>
  </si>
  <si>
    <t>Works with implementing or supporting a specific IVR technology or product.</t>
  </si>
  <si>
    <t>Participates in the installation of firewall systems within the organization.</t>
  </si>
  <si>
    <t>Receives various computer related issues from an organization's employees; follows proper procedures on all received information.</t>
  </si>
  <si>
    <t>Assists in dealing with key issues and requirements for appropriately securing information.</t>
  </si>
  <si>
    <t>Executes IT security policies and standards within a specific region in organization.</t>
  </si>
  <si>
    <t>Utilizes a specific hardware or software security technology to control risks.</t>
  </si>
  <si>
    <t>Participates in the design and implementation of security architecture.</t>
  </si>
  <si>
    <t>Assists in conducting, documenting and following-up on security audits.</t>
  </si>
  <si>
    <t>Assists in the operation of day-to-day administrative transactions and systems.</t>
  </si>
  <si>
    <t>Performs basic test, such as usability, compatibility, regulatory testing, etc., on organizational IoT devices.</t>
  </si>
  <si>
    <t>Follows guidelines for information in a department that needs to be protected while working under a supervisor's guidance.</t>
  </si>
  <si>
    <t>Performs real-time monitoring tasks and activities to ensure compliance.</t>
  </si>
  <si>
    <t>Applies information security laws in computer crime investigation.</t>
  </si>
  <si>
    <t>Works with basic functions and operations of intrusion detection and prevention.</t>
  </si>
  <si>
    <t>Gathers information and information systems needed to address business objectives.</t>
  </si>
  <si>
    <t>Configures basic features and functions of designed Human Resource Management Systems.</t>
  </si>
  <si>
    <t>Participates in the testing, review and analysis of existing internal controls.</t>
  </si>
  <si>
    <t>Completes simple or complex investment reports using basic tools.</t>
  </si>
  <si>
    <t>Participates in the design and implementation of small investment programs.</t>
  </si>
  <si>
    <t>Participates in internal auditing projects on financial statement review and corporate governance.</t>
  </si>
  <si>
    <t>Works with creating and supporting access rights and privileges for users.</t>
  </si>
  <si>
    <t>Uses ISPL for IT projects that require purchasing of equipment, services or people.</t>
  </si>
  <si>
    <t>Monitors and ensures the accuracy of each line item of common financial reports.</t>
  </si>
  <si>
    <t>Works with a specific financial analysis tool set.</t>
  </si>
  <si>
    <t>Implements organizational standards for financial record keeping.</t>
  </si>
  <si>
    <t>Uses basic tools to create simple financial reports.</t>
  </si>
  <si>
    <t>Assists in development of a risk assessment.</t>
  </si>
  <si>
    <t>Executes the mission, vision and objectives of the HR function.</t>
  </si>
  <si>
    <t>Investigates basic HR operational challenges and issues within the organization.</t>
  </si>
  <si>
    <t>Implements a specific aspect of day-to-day HR operations according to HR strategies.</t>
  </si>
  <si>
    <t>Works with appropriate HRIS based on the needs of the organization.</t>
  </si>
  <si>
    <t>Participates in creating or maintaining an Internet marketing site.</t>
  </si>
  <si>
    <t>Participates in the creation or maintenance of an internet retailing site.</t>
  </si>
  <si>
    <t>Helps organization meet global sourcing goals.</t>
  </si>
  <si>
    <t>Makes field sales calls as part of current responsibilities.</t>
  </si>
  <si>
    <t>Works with standard features and facilities of APA.</t>
  </si>
  <si>
    <t>Works with all basic features and functions of IBM Debug Tool.</t>
  </si>
  <si>
    <t>Uses Fault Analyzer to identify and analyze faults in applications.</t>
  </si>
  <si>
    <t>Explains how commands/functions are constructed and used in applications.</t>
  </si>
  <si>
    <t>Codes or modifies a simple Fortran program.</t>
  </si>
  <si>
    <t>Develops or assists in the development of websites using FrontPage.</t>
  </si>
  <si>
    <t>Participates in configuring or integrating Guidewire-based applications.</t>
  </si>
  <si>
    <t>Explains all basic features and functions of Hogan Umbrella and PEM (Process Environment Manager).</t>
  </si>
  <si>
    <t>Creates at least minimal HTML document.</t>
  </si>
  <si>
    <t>Creates or modifies a simple Illustrator application.</t>
  </si>
  <si>
    <t>Codes or modifies a simple Impromptu program.</t>
  </si>
  <si>
    <t>Uses InstallScript to install files, registry data, and shortcuts.</t>
  </si>
  <si>
    <t>Codes or modifies a simple sequence of JCL statements.</t>
  </si>
  <si>
    <t>Performs basic FOCUS commands or functions for database management.</t>
  </si>
  <si>
    <t>Installs the ImagePlus Workstation Program (IWPM) on multiple client desktops.</t>
  </si>
  <si>
    <t>Assists in the installation and configuration of IMS/DB databases.</t>
  </si>
  <si>
    <t>Performs basic commands/functions in database management activities.</t>
  </si>
  <si>
    <t>Selects tools and techniques for data synchronization and data replication.</t>
  </si>
  <si>
    <t>Assists in the installation and configuration of Ingres databases.</t>
  </si>
  <si>
    <t>Uses common features of the product; troubleshoots basic problems.</t>
  </si>
  <si>
    <t>Implements basic features and functions of installed components.</t>
  </si>
  <si>
    <t>Conducts basic HP-UX commands with appropriate language.</t>
  </si>
  <si>
    <t>Conducts basic hypervisor features and functions, while under guidance.</t>
  </si>
  <si>
    <t>Operates basic IE features and functions under guidance.</t>
  </si>
  <si>
    <t>Assists in the installation and configuration of production IIS systems.</t>
  </si>
  <si>
    <t>Develops or maintains IMS/TM applications.</t>
  </si>
  <si>
    <t>Operates basic features and functions of RMF.</t>
  </si>
  <si>
    <t>Works with the implementation, operation and support of the Power Systems series.</t>
  </si>
  <si>
    <t>Uses configuration utility to add, remove or modify load balancing configurations.</t>
  </si>
  <si>
    <t>Explains basic GPFS functions involved in product administration, configuration and system tuning.</t>
  </si>
  <si>
    <t>Interprets direct experience with using Filenet tools.</t>
  </si>
  <si>
    <t>Describes the use for, the purpose of, and installs, maintains and supports FileNet cache servers.</t>
  </si>
  <si>
    <t>Applies the main functions and administrative tools of the FileNet P8 system.</t>
  </si>
  <si>
    <t>Helps implement, operate and support one or more product sets of the Hyperion suite.</t>
  </si>
  <si>
    <t>Works with the implementation, operation and support of an Informatica software and/or applications.</t>
  </si>
  <si>
    <t>Works with implementation and support of InfoSphere products.</t>
  </si>
  <si>
    <t>Has experience consulting on IT management issues and initiatives.</t>
  </si>
  <si>
    <t>Has experience with assessing the performance of a specific IT function/department</t>
  </si>
  <si>
    <t>Has participated in defining blueprints for a component of overall IT architecture.</t>
  </si>
  <si>
    <t>Works with developing or adapting software to a specific mainframe operating system.</t>
  </si>
  <si>
    <t>Analyzes the purposes and responsibilities of one's own IT department.</t>
  </si>
  <si>
    <t>Analyzes the business rationale on major IT initiatives.</t>
  </si>
  <si>
    <t>Assists in the investigation of an organization's IT requirements.</t>
  </si>
  <si>
    <t>Participates in the design of organizational IT infrastructure and policies based on a business analysis.</t>
  </si>
  <si>
    <t>Explains the business value and cost structures of specific IT services or products.</t>
  </si>
  <si>
    <t>Defines and produces logical data models.</t>
  </si>
  <si>
    <t>Participates in the organization of JAD sessions involving end users, developers and management members.</t>
  </si>
  <si>
    <t>Assists in developing or supporting mainframe-based applications in own environment.</t>
  </si>
  <si>
    <t>Participates in developing or supporting knowledge-based/AI applications.</t>
  </si>
  <si>
    <t>Applies basic mainframe systems functions and utilities within own function.</t>
  </si>
  <si>
    <t>Participates in the implementation and support of a specific mainframe within the IT environment.</t>
  </si>
  <si>
    <t>Utilizes basic Local Area Network devices and management software programs.</t>
  </si>
  <si>
    <t>Employs commonly used commands for user services and peripheral device management.</t>
  </si>
  <si>
    <t>Participates in routine maintenance of IT systems.</t>
  </si>
  <si>
    <t>Explains inventory procedures and software tools for inventory management.</t>
  </si>
  <si>
    <t>Implements the mission, vision and objectives of the IT governance function.</t>
  </si>
  <si>
    <t>Utilizes tools and techniques for building audit and control into an application.</t>
  </si>
  <si>
    <t>Assists the project manager in designing IT project architecture during the project planning phase.</t>
  </si>
  <si>
    <t>Assists senior colleagues in analyzing client requirement for IT projects.</t>
  </si>
  <si>
    <t>Assists senior management in analyzing client requirements for IT projects.</t>
  </si>
  <si>
    <t>Tracks and reports on the progress made in an IT project team.</t>
  </si>
  <si>
    <t>Reviews and improves existing corporate processes needed to support project, program and portfolio management.</t>
  </si>
  <si>
    <t>Provides feasible implementation solutions in IT services based on client requirements.</t>
  </si>
  <si>
    <t>Works with an introductory program for a specific type of service.</t>
  </si>
  <si>
    <t>Participates in defining, documenting or monitoring IT service level agreements.</t>
  </si>
  <si>
    <t>Operates a specific component or domain of availability management.</t>
  </si>
  <si>
    <t>Implements routine changes in a live IT service environment.</t>
  </si>
  <si>
    <t>Works with service continuity for a specific IT service.</t>
  </si>
  <si>
    <t>Participates in tracking and/or recovery of costs for an IT service.</t>
  </si>
  <si>
    <t>Provides appropriate solutions for IT outsourcing services to clients.</t>
  </si>
  <si>
    <t>Has experience with using an event management system for logging and tracking incidents.</t>
  </si>
  <si>
    <t>Works in an organizational library or resource center.</t>
  </si>
  <si>
    <t>Uses all basic features and facilities of the product, system or technology regarding library software.</t>
  </si>
  <si>
    <t>Provides a specific type of support or service to customers.</t>
  </si>
  <si>
    <t>Participates on a team that is adapting IT polices and procedures to ITIL standards.</t>
  </si>
  <si>
    <t>Provides an overview of each stage of the ITIL application management lifecycle.</t>
  </si>
  <si>
    <t>Has worked in direct support of providing a specific service.</t>
  </si>
  <si>
    <t>Documents customer account records and associated profile and financial information.</t>
  </si>
  <si>
    <t>Works with a sales strategy for a specific channel, product, and market.</t>
  </si>
  <si>
    <t>Summarizes key features and benefits of a specific product line.</t>
  </si>
  <si>
    <t>Works with one or more J2EE components.</t>
  </si>
  <si>
    <t>Uses J2ME to develop custom applications for PDAs or other wireless devices.</t>
  </si>
  <si>
    <t>Codes or modifies a simple Java/Java 2 applet or servlet.</t>
  </si>
  <si>
    <t>Demonstrates ability to code or modify a simple JavaBeans module.</t>
  </si>
  <si>
    <t>Demonstrates ability to code or modify a simple JavaScript module.</t>
  </si>
  <si>
    <t>Works with the implementation, operation and support of JD Edwards software and/or applications.</t>
  </si>
  <si>
    <t>Uses JProbe for Java software performance tuning.</t>
  </si>
  <si>
    <t>Codes or modifies a simple Jscript module.</t>
  </si>
  <si>
    <t>Codes or modifies a simple JSP module.</t>
  </si>
  <si>
    <t>Develops, tests and implements Java Servlets in a production environment.</t>
  </si>
  <si>
    <t>Works with most basic LoadRunner features and functions for specific application performance testing.</t>
  </si>
  <si>
    <t>Codes or modifies a simple LotusScript program.</t>
  </si>
  <si>
    <t>Assists in the installation and configuration of Domino servers.</t>
  </si>
  <si>
    <t>Uses JDBC to interface applications with databases.</t>
  </si>
  <si>
    <t>Uses JES3 commands to control or monitor a specific functional sub-system (FSS).</t>
  </si>
  <si>
    <t>Manipulates features of Laplink software products.</t>
  </si>
  <si>
    <t>Works with basic Linux commands.</t>
  </si>
  <si>
    <t>Works with most basic Jini-compatible devices.</t>
  </si>
  <si>
    <t>Supports day-to-day operations or administration of a Jupiter network and associated software and devices.</t>
  </si>
  <si>
    <t>Uses Lexis-Nexis to perform basic research.</t>
  </si>
  <si>
    <t>Uses the instant messaging functions of LIMWC on a regular and frequent basis.</t>
  </si>
  <si>
    <t>Works as system administrator supporting specific Lotus products, including 'Lotus Notes and Domino'.</t>
  </si>
  <si>
    <t>Participates in PC development processes; applies design and technical theories.</t>
  </si>
  <si>
    <t>Works with developing and supporting software for a specific host system.</t>
  </si>
  <si>
    <t>Works with developing or adapting software for a specific mobile operating system.</t>
  </si>
  <si>
    <t>Describes common characteristics and attributes of an open systems environment.</t>
  </si>
  <si>
    <t>Designs routine platform architectural roadmaps and relevant solutions for end-users to access interfaces.</t>
  </si>
  <si>
    <t>Defines common types of data, processes or event models.</t>
  </si>
  <si>
    <t>Updates business processes based on the research and development of use case modeling.</t>
  </si>
  <si>
    <t>Implements and integrates packaged applications purchased from vendors.</t>
  </si>
  <si>
    <t>Develops or supports on-line transaction processing systems or components.</t>
  </si>
  <si>
    <t>Applies the main features of object-oriented tools and techniques.</t>
  </si>
  <si>
    <t>Works with encapsulation, inheritance, modularity, and polymorphism.</t>
  </si>
  <si>
    <t>Assists in the development or support of an object-relational database system.</t>
  </si>
  <si>
    <t>Participates in the implementation of a specific middleware product or platform.</t>
  </si>
  <si>
    <t>Applies basic mid-range systems functions and utilities as appropriate within own function.</t>
  </si>
  <si>
    <t>Participates in the installation and standard configuration of software in a simple end user PC/workstation environment.</t>
  </si>
  <si>
    <t>Monitors the performance of specific system components.</t>
  </si>
  <si>
    <t>Participates in the implementation and support of mid-range systems.</t>
  </si>
  <si>
    <t>Participates in the installation and standard configuration of hardware in a simple end-user PC/workstation environment.</t>
  </si>
  <si>
    <t>Employs commonly used commands such as adding users and services for network programs.</t>
  </si>
  <si>
    <t>Follows industrial regulations before and during all network architecture operations.</t>
  </si>
  <si>
    <t>Participates in the support of specific production networks.</t>
  </si>
  <si>
    <t>Installs and supports a specific networking software environment.</t>
  </si>
  <si>
    <t>Participates in the implementation and support of a communications hardware device within the network environment.</t>
  </si>
  <si>
    <t>Provides support to technical problems and issues that arise during network performance management.</t>
  </si>
  <si>
    <t>Manipulates the basic features of tools and processes for the distribution of production outputs.</t>
  </si>
  <si>
    <t>Works with network security monitoring tools for use with network devices or systems.</t>
  </si>
  <si>
    <t>Performs basic tasks associated with mobile threat detection and remediation.</t>
  </si>
  <si>
    <t>Scans organizational network and identifies vulnerabilities using scanning tools.</t>
  </si>
  <si>
    <t>Participates in the delivery or support of a mobile social application.</t>
  </si>
  <si>
    <t>Tracks and resolves common types of service related problems.</t>
  </si>
  <si>
    <t>Participates in the delivery or support of a mobile application.</t>
  </si>
  <si>
    <t>Conducts advertisements by focusing on the use of social media communities, blogs and mailboxes to reach a larger audience.</t>
  </si>
  <si>
    <t>Analyzes the effectiveness of ECRM (Electronic Customer Relationship Management) marketing procedures.</t>
  </si>
  <si>
    <t>Shares experiences with implementing and supporting mobile applications or networks.</t>
  </si>
  <si>
    <t>Works with installing, configuring and supporting a specific mobile operating system.</t>
  </si>
  <si>
    <t>Orders, stocks and distributes office supplies.</t>
  </si>
  <si>
    <t>Works with basic organizational communication initiatives.</t>
  </si>
  <si>
    <t>Assists with coordinating communications for print or broadcast media.</t>
  </si>
  <si>
    <t>Works with a specific multimedia tool.</t>
  </si>
  <si>
    <t>Assesses specific problems and resolution alternatives.</t>
  </si>
  <si>
    <t>Diagnoses and analyzes current problems in the organization.</t>
  </si>
  <si>
    <t>Summarizes the mission, vision and objectives of the marketing function.</t>
  </si>
  <si>
    <t>Performs work within a marketing function or department.</t>
  </si>
  <si>
    <t>Assists in the planning, design and implementation of a market research project.</t>
  </si>
  <si>
    <t>Implements marketing strategies within the organization.</t>
  </si>
  <si>
    <t>Selects marketing channels for a specific product or service.</t>
  </si>
  <si>
    <t>Works with a specific marketing support application.</t>
  </si>
  <si>
    <t>Reviews and analyzes all existing media channels and related managerial records.</t>
  </si>
  <si>
    <t>Explains production requirements and lead times; assists in setting up production jobs.</t>
  </si>
  <si>
    <t>Uses one or more MTS components to test an application.</t>
  </si>
  <si>
    <t>Works with one or more Oracle Developer tools.</t>
  </si>
  <si>
    <t>Works with one or more Oracle Lite components.</t>
  </si>
  <si>
    <t>Codes or modifies a simple PowerBuilder application.</t>
  </si>
  <si>
    <t>Codes or modifies a simple Perl program.</t>
  </si>
  <si>
    <t>Uses Photoshop to make basic enhancements to an image.</t>
  </si>
  <si>
    <t>Codes or modifies a simple PHP module.</t>
  </si>
  <si>
    <t>Codes or modifies a simple PL/I program.</t>
  </si>
  <si>
    <t>Works with basic features and functions of installed components.</t>
  </si>
  <si>
    <t>Uses ODBC to interface applications with databases.</t>
  </si>
  <si>
    <t>Works with the implementation, operation or support of an Oracle product or application.</t>
  </si>
  <si>
    <t>Assists in the installation and configuration of Oracle DBMS.</t>
  </si>
  <si>
    <t>Writes and implements straightforward PL/SQL applications.</t>
  </si>
  <si>
    <t>Participates in developing and deploying a BizTalk Server implementation.</t>
  </si>
  <si>
    <t>Practices basic Firefox features and functions when surfing the internet.</t>
  </si>
  <si>
    <t>Operates basic MSMQ features and functions, while under guidance.</t>
  </si>
  <si>
    <t>Uses basic Netscape features and functions.</t>
  </si>
  <si>
    <t>Creates components to be used with Oracle Application Server.</t>
  </si>
  <si>
    <t>Uses basic OS/2 Warp functions, while under guidance.</t>
  </si>
  <si>
    <t>Installs and works with basic OS/390 functions.</t>
  </si>
  <si>
    <t>Operates basic Palm OS APIs, under guidance and supervision.</t>
  </si>
  <si>
    <t>Operates basic features and functions of installed components.</t>
  </si>
  <si>
    <t>Uses basic Windows Server functions correctly.</t>
  </si>
  <si>
    <t>Uses IT Guru to recognize and troubleshoot basic performance problems.</t>
  </si>
  <si>
    <t>Assists in the implementation or enhancement of NDS/eDirectory.</t>
  </si>
  <si>
    <t>Installs, configures, operates, and troubleshoots servers and switches.</t>
  </si>
  <si>
    <t>Installs, maintains and operates Nexus 5000/7000 switches.</t>
  </si>
  <si>
    <t>Assists in the installation and configuration of production Netware systems.</t>
  </si>
  <si>
    <t>Discusses what actions are required in order to implement OSPF on enterprise networks.</t>
  </si>
  <si>
    <t>Works with standard features and facilities of one or more OmegaMon applications.</t>
  </si>
  <si>
    <t>Uses basic features of two or more Office applications.</t>
  </si>
  <si>
    <t>Uses Outlook to send and receive e-mail.</t>
  </si>
  <si>
    <t>Uses pcAnywhere to access and make changes to a remote PC.</t>
  </si>
  <si>
    <t>Makes enhancements to existing PowerPoint presentations.</t>
  </si>
  <si>
    <t>Participates in hardware product development projects using SSPM.</t>
  </si>
  <si>
    <t>Participates in a specific assigned role of an engineering chain according to one's own individual strengths.</t>
  </si>
  <si>
    <t>Maintains an appropriate level of reliability for a particular hardware product.</t>
  </si>
  <si>
    <t>Conducts performance and reliability testing for a specific hardware product or product group.</t>
  </si>
  <si>
    <t>Conducts basic technical tasks on new or enhanced features and options of hardware products.</t>
  </si>
  <si>
    <t>Tests specific hardware products or components with basic testing techniques and methodologies.</t>
  </si>
  <si>
    <t>Works with a quality assurance process for a specific hardware product.</t>
  </si>
  <si>
    <t>Conducts testing procedures for hardware components or simple hardware products.</t>
  </si>
  <si>
    <t>Works with development and manufacturing of computer a specific type of peripheral device.</t>
  </si>
  <si>
    <t>Assesses individuals' behaviors to identify risks or security breaches.</t>
  </si>
  <si>
    <t>Has participated in development and delivery of a client work proposal.</t>
  </si>
  <si>
    <t>Helps maintain social media-based programs that drive leads and sales.</t>
  </si>
  <si>
    <t>Works with developing or adapting software to a specific server environment.</t>
  </si>
  <si>
    <t>Assists in analyzing, defining, and designing SOA.</t>
  </si>
  <si>
    <t>Communicates with customers and users to elicit and gather client requirements.</t>
  </si>
  <si>
    <t>Works with the syntax, structure, features and facilities of at least one language.</t>
  </si>
  <si>
    <t>Assesses applications and ensures compliance with the standard features of prototyping.</t>
  </si>
  <si>
    <t>Works with major components, checkpoints and deliverables of a specific RAD methodology.</t>
  </si>
  <si>
    <t>Participates in moving software from test to production status.</t>
  </si>
  <si>
    <t>Applies a scripting and display language within a specific system environment.</t>
  </si>
  <si>
    <t>Assists with the design and development of specialized programming languages.</t>
  </si>
  <si>
    <t>Applies appropriate approaches and processes for metadata repository management.</t>
  </si>
  <si>
    <t>Defines the administration, access and preservation of corporate information.</t>
  </si>
  <si>
    <t>Defines, creates and tests simple queries by using associated command language in a specific environment.</t>
  </si>
  <si>
    <t>Assists with the development or maintenance of a relational database.</t>
  </si>
  <si>
    <t>Configures, installs, and supports a specific server software package.</t>
  </si>
  <si>
    <t>Participates in installation and support of a specific server platform.</t>
  </si>
  <si>
    <t>Researches and explains the features of a remote access environment.</t>
  </si>
  <si>
    <t>Participates in the implementation and support of specific applications in production.</t>
  </si>
  <si>
    <t>Resolves issues related to the day-to-day operations of a remote data center.</t>
  </si>
  <si>
    <t>Understands the software requirements by cooperating and consulting with architects and other IT professionals.</t>
  </si>
  <si>
    <t>Performs real-time monitoring tasks on organizational network.</t>
  </si>
  <si>
    <t>Assists in developing or supporting a specific type of social application.</t>
  </si>
  <si>
    <t>Assists in implementing or supporting a specific SOA technology or component.</t>
  </si>
  <si>
    <t>Works with a specific social networking site to establish social relations or provide social services.</t>
  </si>
  <si>
    <t>Assists in managing and maintaining a specific service platform to ensure an efficient and effective delivery of services.</t>
  </si>
  <si>
    <t>Assists in designing and developing a reliability program plan for a specific site environment.</t>
  </si>
  <si>
    <t>Maintains and updates community content; approves various comments and discussions.</t>
  </si>
  <si>
    <t>Develops social media platforms and subordinate components, including blogs, microblogs, content communities and network sites.</t>
  </si>
  <si>
    <t>Participates in the development, implementation or support of a specific social networking site.</t>
  </si>
  <si>
    <t>Works with the development of a software product in a specific scrum team.</t>
  </si>
  <si>
    <t>Performs basic security tasks according to security policies and procedures; reports violations.</t>
  </si>
  <si>
    <t>Implements or operates web-based customer service facility.</t>
  </si>
  <si>
    <t>Receives, verifies and dispatches standard service requests.</t>
  </si>
  <si>
    <t>Schedules events, programs and activities as well as the work of others.</t>
  </si>
  <si>
    <t>Communicates with professionals to understand various requirements of product design.</t>
  </si>
  <si>
    <t>Performs product returns using returns management software.</t>
  </si>
  <si>
    <t>Executes a sales function's daily activities.</t>
  </si>
  <si>
    <t>Collects and presents customer feedback to management.</t>
  </si>
  <si>
    <t>Assists in identifying potential customers in the market.</t>
  </si>
  <si>
    <t>Assists in designing an organization's sales proposals under the guidance of a supervisor.</t>
  </si>
  <si>
    <t>Assists in closing a sales deal and getting a final commitment from buyers.</t>
  </si>
  <si>
    <t>Provides support to sales personnel according to their selling needs.</t>
  </si>
  <si>
    <t>Drafts a product development plan, under the guidance of a supervisor.</t>
  </si>
  <si>
    <t>Discusses experiences with developing or supporting an application using the Rational platform.</t>
  </si>
  <si>
    <t>Works with the developing software using the Rational Software Architect products and platform.</t>
  </si>
  <si>
    <t>Works with the Rhapsody products and platforms in development or support of software and applications.</t>
  </si>
  <si>
    <t>Applies REXX techniques in prototyping and/or application development.</t>
  </si>
  <si>
    <t>Demonstrates ability to use Rational Rose to create or modify business process models.</t>
  </si>
  <si>
    <t>Performs application testing activities with basic RTT features and functions.</t>
  </si>
  <si>
    <t>Participates in the development of CRM-based sales and marketing organization.</t>
  </si>
  <si>
    <t>Works with the basic features and functions of installed components.</t>
  </si>
  <si>
    <t>Applies SAP PLM to deliver innovative products and to fulfill market demands.</t>
  </si>
  <si>
    <t>Codes or modifies a specific Smalltalk program.</t>
  </si>
  <si>
    <t>Uses QMF to produce customized reports for end users.</t>
  </si>
  <si>
    <t>Works with all basic features and functions in developing specific business solutions.</t>
  </si>
  <si>
    <t>Operates standard PVCS features and facilities to manage version changes.</t>
  </si>
  <si>
    <t>Uses basic SharePoint Server functions and features.</t>
  </si>
  <si>
    <t>Explains the various processes involved in implementing SIP.</t>
  </si>
  <si>
    <t>Illustrates the purpose for and function of the MUA and the MTA in an SMTP messaging system.</t>
  </si>
  <si>
    <t>Works with most basic SNA devices.</t>
  </si>
  <si>
    <t>Works with all basic Sniffer Distributed features and functions.</t>
  </si>
  <si>
    <t>Creates customized and combination views.</t>
  </si>
  <si>
    <t>Works with Gantt and PERT views to schedule and prioritize projects and other tasks.</t>
  </si>
  <si>
    <t>Installs, upgrades or maintains a SiteMinder implementation.</t>
  </si>
  <si>
    <t>Works with the implementation, operation and support of the Business Objects software and applications.</t>
  </si>
  <si>
    <t>Conducts hardware product tests while following established organizational procedures.</t>
  </si>
  <si>
    <t>Analyzes functions and attributes of target storage devices using various technical tests.</t>
  </si>
  <si>
    <t>Has worked with a specific segment of the telecommunications industry.</t>
  </si>
  <si>
    <t>Has participated in providing fee-based services on technology-related projects.</t>
  </si>
  <si>
    <t>Participates in creating functional and technical Product Requirements Documents (PRDs).</t>
  </si>
  <si>
    <t>Explains all major product functions in detail using appropriate business language.</t>
  </si>
  <si>
    <t>Explains basic environment and product configuration options.</t>
  </si>
  <si>
    <t>Has participated in delivering documentation for a specific product, audience or medium.</t>
  </si>
  <si>
    <t>Works with development or delivery of a software package or component.</t>
  </si>
  <si>
    <t>Works with a formal life cycle methodology.</t>
  </si>
  <si>
    <t>Participates in technical or functional design for a component of a software product.</t>
  </si>
  <si>
    <t>Works with integrating software into the customer or partner framework and infrastructure.</t>
  </si>
  <si>
    <t>Has developed programs in a specific language and for a specific platform.</t>
  </si>
  <si>
    <t>Helps deploy new releases for one or more products.</t>
  </si>
  <si>
    <t>Helps install and support one product internally and at customer sites.</t>
  </si>
  <si>
    <t>Works with tracking and resolving common types of problems for a product or product group.</t>
  </si>
  <si>
    <t>Works with product change requests from customers, prospective customers, and internal staff.</t>
  </si>
  <si>
    <t>Works with reliability testing methods and tools.</t>
  </si>
  <si>
    <t>Has participated in producing and executing package specifications for a software product.</t>
  </si>
  <si>
    <t>Works with delivering software via a specific channel.</t>
  </si>
  <si>
    <t>Works with a specific methodology for testing and quality assuring of technology products.</t>
  </si>
  <si>
    <t>Works with an existing quality assurance process and requirements for a specific software product.</t>
  </si>
  <si>
    <t>Has participated in designing unit test for modules or components of a software product.</t>
  </si>
  <si>
    <t>Conducts functional and performance testing on aspects of assigned products.</t>
  </si>
  <si>
    <t>Uses automated tools to test components for compliance with requirements and conventions.</t>
  </si>
  <si>
    <t>Analyzes vulnerabilities in the software application system by adopting threat modeling techniques.</t>
  </si>
  <si>
    <t>Works with the development of a solution architecture for a specific business problem or environment.</t>
  </si>
  <si>
    <t>Analyzes the future state of IT needed to meet stakeholder requirements; summarizes business objectives into several actionable sub-targets.</t>
  </si>
  <si>
    <t>Works with existing interfaces as well as integration and migration plans within own area.</t>
  </si>
  <si>
    <t>Tests system components for compliance with functional requirements.</t>
  </si>
  <si>
    <t>Participates in the development of applications using the life-cycle approach.</t>
  </si>
  <si>
    <t>Completes implementation or support of a speech recognition system.</t>
  </si>
  <si>
    <t>Performs automated system testing tools in a specific system testing environment.</t>
  </si>
  <si>
    <t>Analyzes the local software architecture components and products.</t>
  </si>
  <si>
    <t>Participates in installing or upgrading specific software systems.</t>
  </si>
  <si>
    <t>Conducts testing transactions to find errors; confirms that the program meets agreed upon requirements.</t>
  </si>
  <si>
    <t>Coordinates software distribution for a specific software and platform.</t>
  </si>
  <si>
    <t>Participates in the software quality assurance process for a specific application.</t>
  </si>
  <si>
    <t>Contributes to basic storage hardware maintenance.</t>
  </si>
  <si>
    <t>Demonstrates knowledge of installed local networks, devices and links to remote networks.</t>
  </si>
  <si>
    <t>Reviews administrative processes and makes sure they are in-line with local telecom regulations.</t>
  </si>
  <si>
    <t>Assists in deploying storage area networks in a homogeneous server environment.</t>
  </si>
  <si>
    <t>Works with basic storage management activities for desktop computers or a specific server.</t>
  </si>
  <si>
    <t>Operates basic system and console operation equipment and performs routine maintenance tasks.</t>
  </si>
  <si>
    <t>Participates in defining the requirements for software licensing processes.</t>
  </si>
  <si>
    <t>Handles calls related to product features, applications, and compatibility standards.</t>
  </si>
  <si>
    <t>Participates in implementing software process improvements.</t>
  </si>
  <si>
    <t>Implements technical documentation standards, guidelines and best practices.</t>
  </si>
  <si>
    <t>Works with a specific testing methodology and toolkit.</t>
  </si>
  <si>
    <t>Works with an SCM application module to meet specific business objectives.</t>
  </si>
  <si>
    <t>Assists in analyzing SRM processes and procedures for assigned clients.</t>
  </si>
  <si>
    <t>Configures basic features and functions of designed SEM systems.</t>
  </si>
  <si>
    <t>Makes product descriptions and related information available to call center staff.</t>
  </si>
  <si>
    <t>Participates in the gathering and documenting of statistical measurements.</t>
  </si>
  <si>
    <t>Utilizes TOGAF to develop a specific domain of IT architecture.</t>
  </si>
  <si>
    <t>Provides staffing services for routine positions of major functions or departments in an organization.</t>
  </si>
  <si>
    <t>Identifies and develops an organization's core roles (e.g. department manager) for succession.</t>
  </si>
  <si>
    <t>Assesses the needs of technical and non-technical audiences prior to writing.</t>
  </si>
  <si>
    <t>Participates in selecting and certifying a specific supplier and/or product.</t>
  </si>
  <si>
    <t>Uses the Struts Framework to build web-based Java applications.</t>
  </si>
  <si>
    <t>Uses basic Sybase Adaptive Server commands.</t>
  </si>
  <si>
    <t>Writes and implements straightforward SQL applications.</t>
  </si>
  <si>
    <t>Describes SQL Server backup and restore capabilities.</t>
  </si>
  <si>
    <t>Assists in the installation and configuration of Sybase databases.</t>
  </si>
  <si>
    <t>Uses basic Solaris commands.</t>
  </si>
  <si>
    <t>Uses TPNS for basic system testing tasks.</t>
  </si>
  <si>
    <t>Works with the implementation, operation and support of the System zSeries computer systems.</t>
  </si>
  <si>
    <t>Installs and configures NetView clients and servers.</t>
  </si>
  <si>
    <t>Explains the purpose for each part of an IP address.</t>
  </si>
  <si>
    <t>Works with a variety of Token Ring devices.</t>
  </si>
  <si>
    <t>Helps install, configure, test and support Tivoli software.</t>
  </si>
  <si>
    <t>Works with all basic TAM features and functions.</t>
  </si>
  <si>
    <t>Works with standard features and facilities of one or more TME 10 components.</t>
  </si>
  <si>
    <t>Describes experience using routine features and facilities of EAM software.</t>
  </si>
  <si>
    <t>Works with standard features and facilities of Tivoli Workload Scheduler components.</t>
  </si>
  <si>
    <t>Works with the implementation, operation and support of an SPSS product.</t>
  </si>
  <si>
    <t>Interprets industry and organizational T&amp;D policy and standard documentation.</t>
  </si>
  <si>
    <t>Participates in designing a component of a web-based or web-enabled software product.</t>
  </si>
  <si>
    <t>Participates in configuration processes for web applications or web services on customized functions.</t>
  </si>
  <si>
    <t>Assesses gaps and migration constraints from the baseline of current architecture to its future state.</t>
  </si>
  <si>
    <t>Conducts IT project operations according to predetermined workflow.</t>
  </si>
  <si>
    <t>Participates in the design of a graphic user interface.</t>
  </si>
  <si>
    <t>Administers websites or Internet applications.</t>
  </si>
  <si>
    <t>Accesses and uses existing Web Services Tools for new or enhanced applications.</t>
  </si>
  <si>
    <t>Participates in developing or deploying proprietary web services on the organization's Intranet.</t>
  </si>
  <si>
    <t>Implements or supports voice networks and associated services.</t>
  </si>
  <si>
    <t>Participates in the implementation or support of simple, point-to-point VPNs.</t>
  </si>
  <si>
    <t>Conducts routine maintenance on hardware and software components of WANs.</t>
  </si>
  <si>
    <t>Participates in the installation process of wireless system projects.</t>
  </si>
  <si>
    <t>Participates in the development or support of VOIP applications.</t>
  </si>
  <si>
    <t>Supports the installation, maintenance and operation of web software and applications.</t>
  </si>
  <si>
    <t>Conducts a needs analysis and helps create learning objectives for a specific subject area.</t>
  </si>
  <si>
    <t>Assists with the design and development of programs focused on technical content.</t>
  </si>
  <si>
    <t>Addresses unique techniques for preparing course material and delivering classroom instruction.</t>
  </si>
  <si>
    <t>Performs network vulnerability tests using specific scanning tools.</t>
  </si>
  <si>
    <t>Participates in a specific user acceptance testing process.</t>
  </si>
  <si>
    <t>Assists with screen blueprints and story boards during the user experience design process.</t>
  </si>
  <si>
    <t>Works with basic TM application models to meet specific business objectives.</t>
  </si>
  <si>
    <t>Conducts case studies on successful examples of Web 2.0 featured sites, especially, social networking sites.</t>
  </si>
  <si>
    <t>Develops and supports basic web applications.</t>
  </si>
  <si>
    <t>Works with one web analytics tool for a limited range of applications.</t>
  </si>
  <si>
    <t>Follows operational standards, procedures and best practices in user operations support.</t>
  </si>
  <si>
    <t>Works with animation and other web page design enhancement features.</t>
  </si>
  <si>
    <t>Creates and posts product descriptions and related information to organizational websites.</t>
  </si>
  <si>
    <t>Gathers data and conducts research to monitor workforce trends.</t>
  </si>
  <si>
    <t>Locates and provides web-based content for a research project.</t>
  </si>
  <si>
    <t>Participates in selecting, evaluating, and certifying a specific vendor/supplier and product/service.</t>
  </si>
  <si>
    <t>Obtains information about customers' financial circumstances.</t>
  </si>
  <si>
    <t>Codes or modifies a simple specific Uniface module.</t>
  </si>
  <si>
    <t>Applies VAG to build or maintain applications.</t>
  </si>
  <si>
    <t>Uses the VisualAge to build or support Java applications in a Java environment.</t>
  </si>
  <si>
    <t>Codes, enhances or modifies Visual Basic.net programs.</t>
  </si>
  <si>
    <t>Performs coding or modification on a simple VBScript module.</t>
  </si>
  <si>
    <t>Performs coding or modification on a simple Visual C++ program.</t>
  </si>
  <si>
    <t>Performs coding or modification on a simple Visual FoxPro program.</t>
  </si>
  <si>
    <t>Performs coding or modification on a specific Visual Interdev module.</t>
  </si>
  <si>
    <t>Performs coding or modifications on a specific Visual Basic program.</t>
  </si>
  <si>
    <t>Creates diagrams with Visio in an actual production environment.</t>
  </si>
  <si>
    <t>Performs coding or modifications to a specific Visual J++ applet or servlet.</t>
  </si>
  <si>
    <t>Utilizes WSAD for building applications.</t>
  </si>
  <si>
    <t>Utilizes WebSphere Studio for developing applications.</t>
  </si>
  <si>
    <t>Creates and maintains minimal XHTML document.</t>
  </si>
  <si>
    <t>Uses XML to add content and functionality to web pages.</t>
  </si>
  <si>
    <t>Assists in the design and development of XML Schemas for specific applications.</t>
  </si>
  <si>
    <t>Applies applications that exploit the power of XML transformations.</t>
  </si>
  <si>
    <t>Applies all basic XPEDITER features and functions in a specific application development process.</t>
  </si>
  <si>
    <t>Operates basic MQ Series features and functions.</t>
  </si>
  <si>
    <t>Uses TSO/ISPF to compile, link-edit, test and debug programs.</t>
  </si>
  <si>
    <t>Works with basic UNIX commands related to process identifiers and files.</t>
  </si>
  <si>
    <t>Works with most basic Servlet engines and Servlet management tools.</t>
  </si>
  <si>
    <t>Uses most basic Windows 2000/Me commands.</t>
  </si>
  <si>
    <t>Demonstrates experience and working level proficiency with all standard features and facilities.</t>
  </si>
  <si>
    <t>Uses most basic Windows NT commands.</t>
  </si>
  <si>
    <t>Uses basic Windows XP commands.</t>
  </si>
  <si>
    <t>Participates in the configuration, installation and deployment of a WebSphere Portal solution.</t>
  </si>
  <si>
    <t>Works with basic systems functions and utilities.</t>
  </si>
  <si>
    <t>Works on a team that implements VoIP.</t>
  </si>
  <si>
    <t>Participates in the development of wireless applications that utilize WAP.</t>
  </si>
  <si>
    <t>Works with a variety of X.25 devices.</t>
  </si>
  <si>
    <t>Creates, names, stores and prints documents in accord with procedures and conventions.</t>
  </si>
  <si>
    <t>Works with the implementation, operation and support of WebSphere environment and applications.</t>
  </si>
  <si>
    <t>Follows appropriate processes used in assessing the learning needs of a target population.</t>
  </si>
  <si>
    <t>Assesses training needs through surveys and interviews with staff and line managers.</t>
  </si>
  <si>
    <t>Participates in evaluating a specific product or service and selecting a training vendor.</t>
  </si>
  <si>
    <t>Assesses training needs for employees within the organization.</t>
  </si>
  <si>
    <t>Collects training needs and objectives from business units.</t>
  </si>
  <si>
    <t>Participates in delivery of training via various methods for existing lesson plans.</t>
  </si>
  <si>
    <t>Participates in the evaluation of the effectiveness of a training intervention.</t>
  </si>
  <si>
    <t>Assists in choosing the right location for training sessions.</t>
  </si>
  <si>
    <t>Uses specific technologies to develop and deliver training programs.</t>
  </si>
  <si>
    <t>Implements web-based training programs for individuals, teams and departments.</t>
  </si>
  <si>
    <t>Describes main tools and functions associated with a specific development toolkit.</t>
  </si>
  <si>
    <t>Creates API specifications for routines, data structures, object classes, and variables.</t>
  </si>
  <si>
    <t>Diagnoses the rationality and reliability of conceptual, logical and physical layers.</t>
  </si>
  <si>
    <t>Clarifies to others a specific development methodology or process.</t>
  </si>
  <si>
    <t>Works with specific development platforms, system and program design tools.</t>
  </si>
  <si>
    <t>Maintains and references a dictionary of common bugs and typical fixes, such as software and IE bugs and related fixes.</t>
  </si>
  <si>
    <t>Assists in producing feasibility analysis reports on application localization for a specific region or language.</t>
  </si>
  <si>
    <t>Studies application documentation to assess the scope and impact of requested changes.</t>
  </si>
  <si>
    <t>Explains a specific agile process and its associated checkpoints and deliverables.</t>
  </si>
  <si>
    <t>Explains basic features and commands for the mainframe development language.</t>
  </si>
  <si>
    <t>Explains basic features and commands of a web-development language.</t>
  </si>
  <si>
    <t>Demonstrates knowledge of basic commands of a client/server programming language.</t>
  </si>
  <si>
    <t>Performs basic principles, features and commands for an objected-oriented programming language.</t>
  </si>
  <si>
    <t>Works with most toolkit components, features and facilities.</t>
  </si>
  <si>
    <t>Performs application testing to detect bugs, flaws and insecure configurations.</t>
  </si>
  <si>
    <t>Responds to fast-changing clients' requirements; interprets the requirements into technical language.</t>
  </si>
  <si>
    <t>Performs software development and delivery tasks.</t>
  </si>
  <si>
    <t>Performs iterative development and software testing tasks and activities.</t>
  </si>
  <si>
    <t>Compiles product backlog to meet clients' requirement.</t>
  </si>
  <si>
    <t>Identifies specific agile measurements and their use in project management.</t>
  </si>
  <si>
    <t>Applies various agile techniques such as Agile Model Driven Development (AMDD), Test Driven Development (TDD), in the development process.</t>
  </si>
  <si>
    <t>Explains the major A&amp;C programs, initiatives and issues currently being addressed.</t>
  </si>
  <si>
    <t>Documents established audit processes, practices and procedures.</t>
  </si>
  <si>
    <t>Performs job management and cluster deployment (Hive, Pig, Hbase).</t>
  </si>
  <si>
    <t>Sells to customers with a variety of different product needs.</t>
  </si>
  <si>
    <t>Analyzes applicability of .NET functionality to corporate technology environment.</t>
  </si>
  <si>
    <t>Tracks faults and errors related to mainframe applications.</t>
  </si>
  <si>
    <t>Uses the Report Manager to build custom reports.</t>
  </si>
  <si>
    <t>Writes, compiles and tests ActiveX controls to handle unique application requirements.</t>
  </si>
  <si>
    <t>Uses metadata in ADF Model layer to detail business services.</t>
  </si>
  <si>
    <t>Uses Assembler for basic data manipulation (inputs, outputs).</t>
  </si>
  <si>
    <t>Explains why using consistent variable naming conventions is beneficial.</t>
  </si>
  <si>
    <t>Shows others how to update compiled ASP.Net components without restarting the Web server.</t>
  </si>
  <si>
    <t>Defines and explains the implications of regression testing for a given scenario.</t>
  </si>
  <si>
    <t>Provides insights into adding Action Script to objects and frames.</t>
  </si>
  <si>
    <t>Defines the purpose for and uses of various database management commands.</t>
  </si>
  <si>
    <t>Performs basic debugging and troubleshooting for the AIX operating system.</t>
  </si>
  <si>
    <t>Works with various aspects of the overall AS/400 hardware configuration.</t>
  </si>
  <si>
    <t>Performs basic administration for security, resources, and replication traffic.</t>
  </si>
  <si>
    <t>Successfully performs basic debugging and troubleshooting.</t>
  </si>
  <si>
    <t>Performs basic ATM network troubleshooting.</t>
  </si>
  <si>
    <t>Follows instructions to mark up .PDF files with editing text.</t>
  </si>
  <si>
    <t>Utilizes Adobe Designer to create or make basic enhancements to document templates.</t>
  </si>
  <si>
    <t>Reviews ACF2 logs to identify users attempting unauthorized access to resources.</t>
  </si>
  <si>
    <t>Explains the use of all standard features and facilities of an anti-virus software product.</t>
  </si>
  <si>
    <t>Explains typical technical and business challenges associated with implementing and utilizing Ariba.</t>
  </si>
  <si>
    <t>Delivers adult learning programs effectively to improve workplace activities.</t>
  </si>
  <si>
    <t>Receives, documents and dispatches change requests.</t>
  </si>
  <si>
    <t>Describes major existing and emerging platforms, strategies, initiatives, and key issues.</t>
  </si>
  <si>
    <t>Identifies key customer segments and how products compete in each segment.</t>
  </si>
  <si>
    <t>Collects required business data through various data sources.</t>
  </si>
  <si>
    <t>Identifies different versions of Bend-Aid and describes their uses.</t>
  </si>
  <si>
    <t>Analyzes the business requirements of stakeholders; aligns business requirements with enterprise strategies and objectives.</t>
  </si>
  <si>
    <t>Describes key characteristics of all 5 five CMMI levels.</t>
  </si>
  <si>
    <t>Defines the activities, deliverables, and tools of a business assessment process.</t>
  </si>
  <si>
    <t>Gathers details on the input, output, goals and event triggers associated with business processes.</t>
  </si>
  <si>
    <t>Applies appropriate tools for system configurations based on local architecture (client, server, network, databases and middleware).</t>
  </si>
  <si>
    <t>Selects front-end or back-end CASE tools according each stage of life cycle software development.</t>
  </si>
  <si>
    <t>Assists in determining which CRM technologies should be applied to a given situation.</t>
  </si>
  <si>
    <t>Presents content conclusions and ideas for individual or group users.</t>
  </si>
  <si>
    <t>Analyzes big data from specific sources.</t>
  </si>
  <si>
    <t>Performs common activities of CTI application, including setting up systems, delivering information, and ending a conversation.</t>
  </si>
  <si>
    <t>Documents computer center workflow and resource requirements.</t>
  </si>
  <si>
    <t>Executes established procedures necessary to continue operations in an emergency.</t>
  </si>
  <si>
    <t>Applies appropriate tools and methods for capacity planning &amp; performance management of applications.</t>
  </si>
  <si>
    <t>Conducts impact analyses to determine the effect change might have on the status of existing systems.</t>
  </si>
  <si>
    <t>Collects computer crime evidence based on local and federal laws.</t>
  </si>
  <si>
    <t>Follows applicable laws and regulations, standards and policies to conduct computer forensics procedures and investigation practices.</t>
  </si>
  <si>
    <t>Follows related standards and processes to defend against network attacks, intrusions and other unauthorized actions.</t>
  </si>
  <si>
    <t>Describes the process and procedures for implementing change to a specific configuration.</t>
  </si>
  <si>
    <t>Follows established procedures in defining client requirements for cloud services.</t>
  </si>
  <si>
    <t>Illustrates, with guidance, changes to cloud computing architectures.</t>
  </si>
  <si>
    <t>Implements basic VMwares for performing single-resource management control with limited hosts.</t>
  </si>
  <si>
    <t>Conducts marketing mix initiatives through social media communities.</t>
  </si>
  <si>
    <t>Describes the functions, features and benefits of that application.</t>
  </si>
  <si>
    <t>Discusses challenges and opportunities of working with the multi-structured data types.</t>
  </si>
  <si>
    <t>Monitors and provides ongoing maintenance for a big data application clusters.</t>
  </si>
  <si>
    <t>Selects appropriate tools, techniques and activities needed to support agile software development.</t>
  </si>
  <si>
    <t>Selects appropriate marketing copy or promotional text for specific types of publications.</t>
  </si>
  <si>
    <t>Tests and validates new or modified CRM technologies.</t>
  </si>
  <si>
    <t>Monitors key metrics, such as customer hold time, hang ups, length of calls, etc.</t>
  </si>
  <si>
    <t>Interfaces with IT department to troubleshoot and resolve problems with CRM systems.</t>
  </si>
  <si>
    <t>Uses BI tools to produce management reports.</t>
  </si>
  <si>
    <t>Explains the overall hardware, software and network infrastructure.</t>
  </si>
  <si>
    <t>Works with basic aspects of the specific business discipline and associated advisory service.</t>
  </si>
  <si>
    <t>Accurately describes the purpose and content of client proposals.</t>
  </si>
  <si>
    <t>Complies with agreed engagement and quality management processes and standards.</t>
  </si>
  <si>
    <t>Describes basic content, flow and templates for formal consulting proposals and presentations.</t>
  </si>
  <si>
    <t>Helps develop and manage relatively simple consulting engagement plans.</t>
  </si>
  <si>
    <t>Shows courtesy, reliability and responsiveness in dealing with others.</t>
  </si>
  <si>
    <t>Follows the processes and procedures and makes appropriate transactions for cash management.</t>
  </si>
  <si>
    <t>Documents and measures direct and indirect costs and projected benefits.</t>
  </si>
  <si>
    <t>Analyzes corporate benefits plans and market trends.</t>
  </si>
  <si>
    <t>Summarizes the stages of the business development lifecycle.</t>
  </si>
  <si>
    <t>Researches features, uses and competitive quality of a specific product.</t>
  </si>
  <si>
    <t>Explains the types of information required before a contract is signed.</t>
  </si>
  <si>
    <t>Assists in evaluating specific pricing and delivery alternatives while analyzing benefits and drawbacks of each.</t>
  </si>
  <si>
    <t>Performs tasks that serve to increase the brand value.</t>
  </si>
  <si>
    <t>Performs, under supervision, all prescribed steps of the buying or procurement process.</t>
  </si>
  <si>
    <t>Performs basic debugging and troubleshooting.</t>
  </si>
  <si>
    <t>Writes and uses Basic commands and functions in applications.</t>
  </si>
  <si>
    <t>Constructs and uses C-language commands/functions in applications.</t>
  </si>
  <si>
    <t>Constructs and uses commands/functions in C# applications.</t>
  </si>
  <si>
    <t>Constructs and uses commands/functions in applications.</t>
  </si>
  <si>
    <t>Constructs and uses commands and functions in applications.</t>
  </si>
  <si>
    <t>Debugs compiler diagnostics, logic and run-time errors.</t>
  </si>
  <si>
    <t>Constructs and uses CGI commands/functions in applications.</t>
  </si>
  <si>
    <t>Explains typical technical and business challenges associated with implementing and utilizing Cognos.</t>
  </si>
  <si>
    <t>Identifies the content and functions included in the Cognos toolkit.</t>
  </si>
  <si>
    <t>Uses Framework Manager to build and maintain metadata models and exchange properties.</t>
  </si>
  <si>
    <t>Provides support for end users authoring reports and analyzing data.</t>
  </si>
  <si>
    <t>Uses Cold Fusion to perform database queries and updates.</t>
  </si>
  <si>
    <t>Explains how to create and edit a Print Style.</t>
  </si>
  <si>
    <t>Uses an IDL to create CORBA objects.</t>
  </si>
  <si>
    <t>Uses Crystal Reports to extract information from an SQL database.</t>
  </si>
  <si>
    <t>Uses CA-Easytrieve to extract information from a DB2 database.</t>
  </si>
  <si>
    <t>Interprets functionality of WebLogic Server, WebLogic Portal, WebLogic Platform and other components.</t>
  </si>
  <si>
    <t>Defines the purpose for and uses of various image copy options.</t>
  </si>
  <si>
    <t>Defines the purpose for and uses of various backup and recovery software options.</t>
  </si>
  <si>
    <t>Explains when, how and why to reorganize a DB2 database using CA/DB2 tools.</t>
  </si>
  <si>
    <t>Defines the purpose for and use of various database management commands.</t>
  </si>
  <si>
    <t>Performs basic debugging and troubleshooting for CICS.</t>
  </si>
  <si>
    <t>Performs voice, data, and video convergence; explains the techniques used to perform these activities.</t>
  </si>
  <si>
    <t>Manipulates content on remote servers using the Configuration Manager or Network Shell.</t>
  </si>
  <si>
    <t>Executes diagnostic tools to analyze software components, servers and resolve routine problems.</t>
  </si>
  <si>
    <t>Participates in web conferences delivered via Centra.</t>
  </si>
  <si>
    <t>Explains complex business rules and recognizes logically equivalent rule expressions.</t>
  </si>
  <si>
    <t>Assists with implementing competency-based T&amp;D programs for the organization.</t>
  </si>
  <si>
    <t>Creates, obtains, sizes, crops and organizes tables, charts, graphics and photos that support text.</t>
  </si>
  <si>
    <t>Transfers business data across platforms, programs and systems.</t>
  </si>
  <si>
    <t>Collects required data through various data sources.</t>
  </si>
  <si>
    <t>Reviews the process, tools and techniques for eliciting and documenting business requirements from stakeholders.</t>
  </si>
  <si>
    <t>Develops detailed blueprints for a specific architectural component.</t>
  </si>
  <si>
    <t>Follows standards, processes and methodologies to develop each phase of data architecture (e.g. data manipulating processes, database technology generating processes).</t>
  </si>
  <si>
    <t>Participates in the integration of new information technologies with an organization's existing system.</t>
  </si>
  <si>
    <t>Describes the process for defining project coding standards; performs programming according to established standards.</t>
  </si>
  <si>
    <t>Operates the main functions of specific e-commerce tools.</t>
  </si>
  <si>
    <t>Operates main functions of electronic data interchange tools and facilities.</t>
  </si>
  <si>
    <t>Conducts data operations like adding, deleting, selecting, inserting and recovering data.</t>
  </si>
  <si>
    <t>Adheres to quality and safety standards in handling a department's data.</t>
  </si>
  <si>
    <t>Assists in the design and construction of database internal connections and index logistics.</t>
  </si>
  <si>
    <t>Participates in the establishment of data structures based on their relationships.</t>
  </si>
  <si>
    <t>Assists in the design and construction of data resources within the department.</t>
  </si>
  <si>
    <t>Addresses user needs from an organization's data warehouse.</t>
  </si>
  <si>
    <t>Assists in the analysis of information in the process of data mining.</t>
  </si>
  <si>
    <t>Assists in collecting and preparing departmental needs for data transformation.</t>
  </si>
  <si>
    <t>Derives necessary business or technical information from original data.</t>
  </si>
  <si>
    <t>Supports major components and facilities of a specific network configuration.</t>
  </si>
  <si>
    <t>Assists in applying encryption technologies into business operations to ensure the privacy of information.</t>
  </si>
  <si>
    <t>Participates in the construction of the data center by considering the organization's use of equipment, systems and various other components.</t>
  </si>
  <si>
    <t>Works with internal technicians and external fire, police and utility agencies during the computer facility management process.</t>
  </si>
  <si>
    <t>Assists in evaluating the amount of money spent on performing complex or risky data center automation tasks.</t>
  </si>
  <si>
    <t>Adheres to e-mail administration requirements, procedures and policies.</t>
  </si>
  <si>
    <t>Implements e-mail routing and response software to ensure the effective transmission of messages.</t>
  </si>
  <si>
    <t>Participates in the design of an organization's directory services.</t>
  </si>
  <si>
    <t>Follows security and version management guidelines and practices.</t>
  </si>
  <si>
    <t>Performs basic tasks associated with endpoint threats detection and response.</t>
  </si>
  <si>
    <t>Utilizes privacy standards when sharing, accessing and storing data.</t>
  </si>
  <si>
    <t>Analyzes and documents cyber security threats specific to your organization.</t>
  </si>
  <si>
    <t>Compares the uses and benefits of diverse digital forensics tools.</t>
  </si>
  <si>
    <t>Conducts the real-time gathering and assessment of digital threats information.</t>
  </si>
  <si>
    <t>Assists in the implementation of ERP systems to manage organizational resources, such as financial resources and materials.</t>
  </si>
  <si>
    <t>Defines the technical architecture for CRM applications, based on a customer requirement analysis.</t>
  </si>
  <si>
    <t>Configures and implements a specific application, function, or system, while under the supervision of an ERP Implementation Senior.</t>
  </si>
  <si>
    <t>Performs coding and programming in multiple short development cycles.</t>
  </si>
  <si>
    <t>Customizes data fields to meet clients' needs.</t>
  </si>
  <si>
    <t>Performs basic editing functions such as copy, paste, find and replace.</t>
  </si>
  <si>
    <t>Maintains the roster of internal and external sources, services and vendors.</t>
  </si>
  <si>
    <t>Assists in the implementation or enhancement of CRM-specific business processes.</t>
  </si>
  <si>
    <t>Responds to customer inquiries directly or forwards customer inquiry to higher level of support.</t>
  </si>
  <si>
    <t>Participates in the deployment of web-based surveys used to collect customer data.</t>
  </si>
  <si>
    <t>Researches major customer support programs, initiatives and issues.</t>
  </si>
  <si>
    <t>Analyzes existing and planned customer support activities for own area of specialization.</t>
  </si>
  <si>
    <t>Follows standards and procedures that are relevant to one's own function and initiative.</t>
  </si>
  <si>
    <t>Communicates to customers the type of support covered by specific service agreements.</t>
  </si>
  <si>
    <t>Implements basic hardware, software and telecommunications requirements of a call center.</t>
  </si>
  <si>
    <t>Uses basic support tools for managing customer interactions.</t>
  </si>
  <si>
    <t>Documents routine work flow, resource requirements, dependencies and criticalities.</t>
  </si>
  <si>
    <t>Assists performance assessment of architecture components in a specific responsibility area.</t>
  </si>
  <si>
    <t>Researches the type of information maintained with the specific application.</t>
  </si>
  <si>
    <t>Addresses routine problems or disciplinary issues related to employee relations, such as grievances.</t>
  </si>
  <si>
    <t>Conducts training programs detailing the use of specific products of the company.</t>
  </si>
  <si>
    <t>Uses tools and techniques for identifying and targeting e-sales prospects.</t>
  </si>
  <si>
    <t>Explains how to construct logical data models and data dictionaries.</t>
  </si>
  <si>
    <t>Debugs and modifies existing DHTML coding.</t>
  </si>
  <si>
    <t>Uses Director to enhance an existing document or website.</t>
  </si>
  <si>
    <t>Uses the Visual Component Library to build controls for forms and reports.</t>
  </si>
  <si>
    <t>Performs basic debugging and troubleshooting with Code Inspector.</t>
  </si>
  <si>
    <t>Creates or modifies Event Adapters.</t>
  </si>
  <si>
    <t>Explains how to perform package processing in both foreground and batch modes.</t>
  </si>
  <si>
    <t>Explains the use of commonly used Essbase Calk functions.</t>
  </si>
  <si>
    <t>Assists in developing Exchange Server-based on organizational standards.</t>
  </si>
  <si>
    <t>Assists in the installation/implementation of DataJoiner servers.</t>
  </si>
  <si>
    <t>Explains typical challenges associated with implementing and utilizing DB2.</t>
  </si>
  <si>
    <t>Describes basic DB2 maintenance transactions and performance reports.</t>
  </si>
  <si>
    <t>Configures DB2 clients to use DB2 Connect to communicate with the host.</t>
  </si>
  <si>
    <t>Uses ERwin to generate the SQL code required to create a database.</t>
  </si>
  <si>
    <t>Shows others how to perform basic debugging and troubleshooting of ETI Solutions applications.</t>
  </si>
  <si>
    <t>Performs basic debugging and troubleshooting for DOS.</t>
  </si>
  <si>
    <t>Performs basic DECnet network troubleshooting.</t>
  </si>
  <si>
    <t>Performs basic network troubleshooting.</t>
  </si>
  <si>
    <t>Explains the purpose for and use of commonly used DFHSM parameters.</t>
  </si>
  <si>
    <t>Explains how to create a printed user manual with Doc-To-Help.</t>
  </si>
  <si>
    <t>Performs basic editing including enter, select, change, delete, move and copy data according to the requirements.</t>
  </si>
  <si>
    <t>Lists basic tools for each phase of the software life cycle.</t>
  </si>
  <si>
    <t>Analyzes successful examples of training programs in different organizations and identifies commonalities.</t>
  </si>
  <si>
    <t>Coordinates with developers, users, and customers to define requirements and configurations.</t>
  </si>
  <si>
    <t>Cites examples of common field support requests and associated resolutions.</t>
  </si>
  <si>
    <t>Implements a specific application software under the supervision of management.</t>
  </si>
  <si>
    <t>Evaluates the main types of groupware products (such as outlook emails, lotus notes etc.) within the organization and presents reports to management.</t>
  </si>
  <si>
    <t>Gathers information on features and functions of various imaging tools.</t>
  </si>
  <si>
    <t>Analyzes issues and requirements for managing information resources.</t>
  </si>
  <si>
    <t>Implements day-to-day administrative activities and utilizes associated tools.</t>
  </si>
  <si>
    <t>Participates in the installation of handheld portable device software.</t>
  </si>
  <si>
    <t>Participates in the implementation of IT hardware within the organization.</t>
  </si>
  <si>
    <t>Participates in the installation of handheld hardware devices.</t>
  </si>
  <si>
    <t>Participates in the installation of hardware platforms to ensure the effective delivery of IT services.</t>
  </si>
  <si>
    <t>Explains administration requirements, procedures and utilities utilized in IVR systems.</t>
  </si>
  <si>
    <t>Conducts regular reviews on the organization's firewall systems.</t>
  </si>
  <si>
    <t>Categorizes computer issues into different types and levels.</t>
  </si>
  <si>
    <t>Analyzes data security and integrity considerations relevant to one's own function.</t>
  </si>
  <si>
    <t>Performs information gathering and research on key elements of IT security policies.</t>
  </si>
  <si>
    <t>Collects and documents information about new information security tools.</t>
  </si>
  <si>
    <t>Assists in developing business cases used to justify information security architecture initiatives.</t>
  </si>
  <si>
    <t>Provides inventory reports on information, software and physical assets.</t>
  </si>
  <si>
    <t>Coordinates user access and maintains security checklists and authorization tables.</t>
  </si>
  <si>
    <t>Conducts analysis IoT security records to detect IoT specific attacks and intrusions.</t>
  </si>
  <si>
    <t>Performs basic steps in the safeguarding of information.</t>
  </si>
  <si>
    <t>Responds to cybersecurity incidents immediately following defined procedures.</t>
  </si>
  <si>
    <t>Explains the mission, vision and objectives of the information security function.</t>
  </si>
  <si>
    <t>Utilizes intrusion detection and prevention technologies, systems and tools to monitor, analyze and respond to networks and systems.</t>
  </si>
  <si>
    <t>Participates in the retrieval, analysis, communication and storage of information within the department.</t>
  </si>
  <si>
    <t>Participates in the design and development of 'user interface' by collecting and analyzing user experience related data.</t>
  </si>
  <si>
    <t>Completes, files and maintains forms used for internal control documentation.</t>
  </si>
  <si>
    <t>Uses organizational methods and procedures for investment report writing.</t>
  </si>
  <si>
    <t>Communicates with customers on their investment goals and risk tolerance.</t>
  </si>
  <si>
    <t>Documents established internal audit processes, practices, and procedures.</t>
  </si>
  <si>
    <t>Describes how to identify and handle unauthorized access.</t>
  </si>
  <si>
    <t>Is experienced with using ISPL guidelines, documents and procedures for acquiring technology.</t>
  </si>
  <si>
    <t>Resolves common problems related to rates of return, depreciation, working capital, investments.</t>
  </si>
  <si>
    <t>Utilizes basic qualitative and quantitative tools and techniques with proficiency.</t>
  </si>
  <si>
    <t>Follows organizational methods and procedures for financial record keeping.</t>
  </si>
  <si>
    <t>Implements organizational methods and procedures for financial report writing.</t>
  </si>
  <si>
    <t>Implements a specific approach or methodology for risk assessment.</t>
  </si>
  <si>
    <t>Implements major HR programs, initiatives and issues within the organization.</t>
  </si>
  <si>
    <t>Aligns the operational development of the HR department with organization's mission, vision, objectives and strategic plans.</t>
  </si>
  <si>
    <t>Records all HR data and transactions in Human Resources Information Systems (HRIS).</t>
  </si>
  <si>
    <t>Implements HR(e.g. recruiting) tasks, projects, and processes through HRIS.</t>
  </si>
  <si>
    <t>Applies pre-defined criteria to search for products or services to maintain Internet-based marketing standards.</t>
  </si>
  <si>
    <t>Uses pre-defined criteria to search for products to consider for inclusion in a virtual store.</t>
  </si>
  <si>
    <t>Searches for international suppliers that meet specified criteria.</t>
  </si>
  <si>
    <t>Participates in assessing organizational field sales procedures for further improvement.</t>
  </si>
  <si>
    <t>Applies processes and tools for monitoring performance and identifying problems.</t>
  </si>
  <si>
    <t>Successfully performs basic debugging and troubleshooting with Debug Tool.</t>
  </si>
  <si>
    <t>Tracks common faults and remedial as well as preventive actions and procedures.</t>
  </si>
  <si>
    <t>Assists in the installation/implementation of File-Aid.</t>
  </si>
  <si>
    <t>Inserts Hypertext links to access other web pages.</t>
  </si>
  <si>
    <t>Customizes, implements and supports the Guidewire product or product suite.</t>
  </si>
  <si>
    <t>Interprets how Hogan relates to and supports the system life cycle.</t>
  </si>
  <si>
    <t>Debugs and modifies existing HTML coding.</t>
  </si>
  <si>
    <t>Uses Illustrator to enhance an existing document or website.</t>
  </si>
  <si>
    <t>Uses Impromptu to extract information from a large database.</t>
  </si>
  <si>
    <t>Shows others how to use InstallScript to manipulate the Registry.</t>
  </si>
  <si>
    <t>Shows others how to troubleshoot, debug and correct JCL syntax errors.</t>
  </si>
  <si>
    <t>Defines the purpose and use of database-level and table-level utilities.</t>
  </si>
  <si>
    <t>Shows others how to perform basic debugging and troubleshooting of ImagePlus clients and servers.</t>
  </si>
  <si>
    <t>Defines the purpose for and use of database-level and table-level utilities.</t>
  </si>
  <si>
    <t>Documents common data integration challenges and possible solutions.</t>
  </si>
  <si>
    <t>Conducts basic Ingres maintenance transactions and delivers performance reports.</t>
  </si>
  <si>
    <t>Tracks online and off-line device status, associated commands and events.</t>
  </si>
  <si>
    <t>Performs basic debugging and troubleshooting of Foresight.</t>
  </si>
  <si>
    <t>Performs basic debugging and troubleshooting of HP-UX related issues.</t>
  </si>
  <si>
    <t>Follows processes to practice server virtualization and partitioning.</t>
  </si>
  <si>
    <t>Customizes browser functionality through available options.</t>
  </si>
  <si>
    <t>Performs basic IIS debugging and troubleshooting.</t>
  </si>
  <si>
    <t>Uses basic data gatherer functions to define and monitor performance data collection.</t>
  </si>
  <si>
    <t>Describes facilities for connecting Power Systems to other platforms.</t>
  </si>
  <si>
    <t>Performs new system installs, upgrades, and replacements with configuration utility and CLI.</t>
  </si>
  <si>
    <t>Shares experiences identifying, troubleshooting and resolving routine support problems.</t>
  </si>
  <si>
    <t>Participates in the implementation of a Filenet content management application.</t>
  </si>
  <si>
    <t>Applies major functions and administrative tools to the FileNet Image Services system.</t>
  </si>
  <si>
    <t>Illustrates the use for, purpose of, and installs, maintains and supports all P8 systems.</t>
  </si>
  <si>
    <t>Explains technical and business requirements and challenges regarding product support.</t>
  </si>
  <si>
    <t>Explains typical requirements and challenges associated with implementing and utilizing Informatica.</t>
  </si>
  <si>
    <t>Explains the product architecture, performance requirements and big data processing functions.</t>
  </si>
  <si>
    <t>Cites examples of IT service models and associated benefits, and support structures.</t>
  </si>
  <si>
    <t>Explains performance zones and ranges for good or poor performance for a specific function.</t>
  </si>
  <si>
    <t>Describes the organizational and technological infrastructure framework for the component.</t>
  </si>
  <si>
    <t>Demonstrates knowledge of basic functions, facilities and utilities of a mainframe platform.</t>
  </si>
  <si>
    <t>Recognizes basic IT needs from the business users perspective.</t>
  </si>
  <si>
    <t>Summarizes existing and planned technologies for own area of specialization.</t>
  </si>
  <si>
    <t>Assesses the functionality of components - hardware, software and telecommunications.</t>
  </si>
  <si>
    <t>Assists senior colleagues in identifying critical issues in IT design processes and policies.</t>
  </si>
  <si>
    <t>Performs security initiatives for current business applications within the IT environment.</t>
  </si>
  <si>
    <t>Explains existing logical data models and their associated business processes.</t>
  </si>
  <si>
    <t>Assists in analyzing and addressing basic problems in JAD operations.</t>
  </si>
  <si>
    <t>Applies basic features and functions of a specific mainframe toolkit to own responsibilities.</t>
  </si>
  <si>
    <t>Utilizes available Knowledge-Based Technology (KBT) tools and techniques for application delivery.</t>
  </si>
  <si>
    <t>Participates in the implementation of mainframe software and utilities.</t>
  </si>
  <si>
    <t>Assists in the development, support and configuration of all mainframe hardware operations.</t>
  </si>
  <si>
    <t>Selects appropriate Local Area Network methods and tools for organizational needs.</t>
  </si>
  <si>
    <t>Implements several existing LAN strategies within the organization.</t>
  </si>
  <si>
    <t>Creates documents for IT systems working conditions and facility records.</t>
  </si>
  <si>
    <t>Executes procedures for recording the acquisition of sales and the disposal of technology assets.</t>
  </si>
  <si>
    <t>Analyzes how IT Governance applies to one's own function; applies relevant constructs to day-to-day work.</t>
  </si>
  <si>
    <t>Employs validation techniques such as edit, check digits and hash totals.</t>
  </si>
  <si>
    <t>Tests programs with specific technical tools and testing methods and identifies important issues in the IT quality assurance process.</t>
  </si>
  <si>
    <t>Creates and organizes IT schedules and plans for multiple projects.</t>
  </si>
  <si>
    <t>Estimates work content, duration and the costs of an IT project.</t>
  </si>
  <si>
    <t>Conducts regular ad-hoc progress meetings with IT project teams.</t>
  </si>
  <si>
    <t>Ensures adequate cash flow and technical skilled staff resources on all IT projects.</t>
  </si>
  <si>
    <t>Conducts framework set-up processes and training activities for IT outsourcing services.</t>
  </si>
  <si>
    <t>Participates in service testing and production release.</t>
  </si>
  <si>
    <t>Practices specific aspects and measurements of a service level agreement.</t>
  </si>
  <si>
    <t>Analyzes common risks and utilizes countermeasures for the specific IT domain or availability management component.</t>
  </si>
  <si>
    <t>Documents the procedures and changes made in IT service.</t>
  </si>
  <si>
    <t>Follows shutdown and startup procedures; explains dependencies.</t>
  </si>
  <si>
    <t>Produces and explains service invoices for one or more IT services.</t>
  </si>
  <si>
    <t>Conducts IT consulting and training activities on specific client requirements.</t>
  </si>
  <si>
    <t>Describes common incidents and existing/planned countermeasures, workarounds or fixes.</t>
  </si>
  <si>
    <t>Troubleshoots common problems associated with use of the library software product.</t>
  </si>
  <si>
    <t>Addresses common requests and routine questions related to customer support.</t>
  </si>
  <si>
    <t>Assists in developing ROI and cost-benefit analyses related to adoption of ITIL</t>
  </si>
  <si>
    <t>Identifies major ITIL data structures and attributes for applications.</t>
  </si>
  <si>
    <t>Identifies data center functions needed to support that service; cities common problems.</t>
  </si>
  <si>
    <t>Communicates with customers on existing and pending contracts information.</t>
  </si>
  <si>
    <t>Participates in pricing, timing, leads, and tracking service costs of a specific sales channel.</t>
  </si>
  <si>
    <t>Assesses features, facilities, pricing alternatives and distribution options.</t>
  </si>
  <si>
    <t>Adapts various aspects of J2EE to the existing corporate technology environment.</t>
  </si>
  <si>
    <t>Troubleshoots and debugs J2ME applications.</t>
  </si>
  <si>
    <t>Uses JDBC for managing databases.</t>
  </si>
  <si>
    <t>Gives examples of how commands/functions are constructed and used in applications.</t>
  </si>
  <si>
    <t>Explains typical challenges associated with implementing and utilizing ERP software.</t>
  </si>
  <si>
    <t>Explains the rationale for analyzing 'garbage collection.'</t>
  </si>
  <si>
    <t>Uses JDBC or MySQL for managing databases from within a JSP.</t>
  </si>
  <si>
    <t>Writes Java Servlets to be used to access enterprise databases.</t>
  </si>
  <si>
    <t>Explains the purpose and use of VuGen in the enterprise technology infrastructure.</t>
  </si>
  <si>
    <t>Uses Lotus Notes for basic database management.</t>
  </si>
  <si>
    <t>Works with different Domino monitors and probes.</t>
  </si>
  <si>
    <t>Successfully uses the JDBC-ODBC bridge to connect a Java application to an ODBC database.</t>
  </si>
  <si>
    <t>Successfully performs basic JES problem determination and troubleshooting.</t>
  </si>
  <si>
    <t>Conducts the installation and maintenance of Laplink components.</t>
  </si>
  <si>
    <t>Performs basic Linux debugging and troubleshooting.</t>
  </si>
  <si>
    <t>Performs basic Jini network troubleshooting.</t>
  </si>
  <si>
    <t>Follows guidelines for adding, configuring and troubleshooting network devices.</t>
  </si>
  <si>
    <t>Explains the purpose of various Lexis-Nexis services.</t>
  </si>
  <si>
    <t>Participates in a web conference delivered via LIMWC.</t>
  </si>
  <si>
    <t>Explains basic Lotus functions, as well as associated administration functions for operation and support.</t>
  </si>
  <si>
    <t>Assesses the configuration effectiveness of PCs, as well as the rationality of PC connections.</t>
  </si>
  <si>
    <t>Identifies major components and features of a specific operating system.</t>
  </si>
  <si>
    <t>Demonstrates knowledge of basic functions, facilities and utilities of a mobile platform.</t>
  </si>
  <si>
    <t>Identifies characteristics of an open systems programming interface and language.</t>
  </si>
  <si>
    <t>Follows existing processes and standards in developing IT systems for information storing, delivering and optimizing.</t>
  </si>
  <si>
    <t>Explains existing models to clients and describes their associated business processes.</t>
  </si>
  <si>
    <t>Communicates with end users to gather insight and details about an existing or desired process in use cases.</t>
  </si>
  <si>
    <t>Participates in building, testing and refining interfaces and bridges in packaged application integration.</t>
  </si>
  <si>
    <t>Conducts testing and debugging for on-line tools.</t>
  </si>
  <si>
    <t>Utilizes at least one object-oriented programming language to develop applications.</t>
  </si>
  <si>
    <t>Implements primary functions and features of object-oriented language.</t>
  </si>
  <si>
    <t>Uses standard facilities for entry, updates, retrieval, and summarization of object relational data.</t>
  </si>
  <si>
    <t>Applies basic middleware product functions as appropriate within one's own function.</t>
  </si>
  <si>
    <t>Participates in the implementation of mid-range software and utilities.</t>
  </si>
  <si>
    <t>Conducts routine maintenance on PC/workstation software and updates software, when necessary.</t>
  </si>
  <si>
    <t>Works with installed software tools for performance monitoring and reporting.</t>
  </si>
  <si>
    <t>Applies basic components of the mid-range hardware configuration as appropriate within one's own function.</t>
  </si>
  <si>
    <t>Conducts routine maintenance on PC/workstation hardware and updates hardware as needed.</t>
  </si>
  <si>
    <t>Supports personnel in resolving routine problems for network services.</t>
  </si>
  <si>
    <t>Adheres to relevant policies and procedures in network architecture operations.</t>
  </si>
  <si>
    <t>Applies appropriate policies and regulations to network operations.</t>
  </si>
  <si>
    <t>Works with automated network controls, management tools and facilities.</t>
  </si>
  <si>
    <t>Follows an organization's standards, policies and guidelines from inception to completion on all communications hardware.</t>
  </si>
  <si>
    <t>Utilizes installed software tools for performance monitoring and reporting.</t>
  </si>
  <si>
    <t>Uses online, near line, physical output devices and storage media for output management roles and functions.</t>
  </si>
  <si>
    <t>Describes process for diagnosing and handling common network attacks.</t>
  </si>
  <si>
    <t>Researches mobile operating systems and how they are affected by attacks.</t>
  </si>
  <si>
    <t>Utilizes specific tools to collect information of target networks, such as nmap.</t>
  </si>
  <si>
    <t>Describes issues and considerations for a specific hardware, software of mobile device.</t>
  </si>
  <si>
    <t>Monitors specific problems while developing solutions to resolve problems in a timely manner.</t>
  </si>
  <si>
    <t>Works with all basic functions and features of a mobile applications development toolkit.</t>
  </si>
  <si>
    <t>Utilizes banner ads, search engine ads and other types of ads to promote marketing initiatives.</t>
  </si>
  <si>
    <t>Initiates banner ads, display ads and e-mail ads to attract potential customers.</t>
  </si>
  <si>
    <t>Describes tools and methods for monitoring and assessing the efficiency of wireless networks.</t>
  </si>
  <si>
    <t>Explains common configuration and usage problems and associated resolutions.</t>
  </si>
  <si>
    <t>Operates and maintains standard office equipment such as copiers, faxes, phones.</t>
  </si>
  <si>
    <t>Participates in developing and coordinating a communications event or campaign.</t>
  </si>
  <si>
    <t>Resolves common media communications problems and obstacles.</t>
  </si>
  <si>
    <t>Participates in developing and integrating a design's mixed media components.</t>
  </si>
  <si>
    <t>Uses a specific discipline or approach to problem solving and resolution.</t>
  </si>
  <si>
    <t>Follows a specific OD model for a team, department, or organization.</t>
  </si>
  <si>
    <t>Participates in implementing major marketing programs and initiatives.</t>
  </si>
  <si>
    <t>Adheres to organizational standards and procedures for the current marketing plan.</t>
  </si>
  <si>
    <t>Selects appropriate investigative or analytical methods to assess a market research project.</t>
  </si>
  <si>
    <t>Utilizes a specific approach for gathering input from customers and market makers.</t>
  </si>
  <si>
    <t>Participates in the evaluation of the costs and benefits of a specific marketing channel.</t>
  </si>
  <si>
    <t>Analyzes different types of information maintained within the specific marketing system application.</t>
  </si>
  <si>
    <t>Tracks and analyzes customer needs in media channel utilization and reports results to senior management.</t>
  </si>
  <si>
    <t>Coordinates appropriate production documentation and authorizations.</t>
  </si>
  <si>
    <t>Explains the purpose and use of each of the installed components of MTS.</t>
  </si>
  <si>
    <t>Successfully develops and implements reports with Report Builder.</t>
  </si>
  <si>
    <t>Performs the role of administrator for coordinating and maintaining multiple mobile devices.</t>
  </si>
  <si>
    <t>Uses Window, Application and Menu Painters in application development.</t>
  </si>
  <si>
    <t>Explains why and how to create and arrange layers.</t>
  </si>
  <si>
    <t>Uses the JDBC-ODBC bridge to connect a Java application to an ODBC database.</t>
  </si>
  <si>
    <t>Explains basic configuration requirements and operational considerations.</t>
  </si>
  <si>
    <t>Participates in planning and managing table spaces.</t>
  </si>
  <si>
    <t>Explains what is meant by referential integrity and why it is important.</t>
  </si>
  <si>
    <t>Documents the structural components of BizTalk in the development process.</t>
  </si>
  <si>
    <t>Assists in developing message tracking and journaling applications.</t>
  </si>
  <si>
    <t>Implements security processes via Oracle Application Server.</t>
  </si>
  <si>
    <t>Performs basic system debugging and troubleshooting.</t>
  </si>
  <si>
    <t>Performs basic debugging and troubleshooting with Palm OS Simulator and Palm Reporter.</t>
  </si>
  <si>
    <t>Uses Pega Systems tools for trace, debug, history, and performance.</t>
  </si>
  <si>
    <t>Performs basic support for user accounts administration.</t>
  </si>
  <si>
    <t>Uses Application Doctor to monitor problems and/or errors.</t>
  </si>
  <si>
    <t>Participates in the troubleshooting of NDS/eDirectory problems.</t>
  </si>
  <si>
    <t>Explains features and commands for ensuring mobility of network and its security properties.</t>
  </si>
  <si>
    <t>Configures the switch for access; creates and maintains access control list.</t>
  </si>
  <si>
    <t>Performs basic Netware debugging and troubleshooting.</t>
  </si>
  <si>
    <t>Performs basic OSPF network troubleshooting.</t>
  </si>
  <si>
    <t>Performs troubleshooting and resolves implementation related problems.</t>
  </si>
  <si>
    <t>Differentiates tradeoffs between using Word and PowerPoint for developing a presentation.</t>
  </si>
  <si>
    <t>Utilizes the time management and task management features of Outlook.</t>
  </si>
  <si>
    <t>Uses pcAnywhere to retrieve files from a host computer.</t>
  </si>
  <si>
    <t>Creates new PowerPoint presentations using the Auto Content Wizard.</t>
  </si>
  <si>
    <t>Uses SSPM Tracking Software, tools and templates.</t>
  </si>
  <si>
    <t>Researches the structure of target products to define and source accurate material and components for the project.</t>
  </si>
  <si>
    <t>Assesses hardware product reliability following established processes and procedures; generates regular reports on reliability results.</t>
  </si>
  <si>
    <t>Analyzes common hardware reliability failures; provides corrective action plans.</t>
  </si>
  <si>
    <t>Explains basic product configuration options, using appropriate technical language.</t>
  </si>
  <si>
    <t>Provides major steps, deliverables, and approval points for a specified quality assurance program.</t>
  </si>
  <si>
    <t>Defines major steps and checkpoints of a specific assurance methodology.</t>
  </si>
  <si>
    <t>Assesses hardware compliance with functional requirements and design specifications.</t>
  </si>
  <si>
    <t>Describes common interfacing equipment used by the specific peripheral device.</t>
  </si>
  <si>
    <t>Implements specific protective actions for case-in-point situations to prevent security breaches from occurring.</t>
  </si>
  <si>
    <t>Describes basic content, flow and templates for formal proposals or presentations.</t>
  </si>
  <si>
    <t>Follows guidelines in creating, publishing, and sharing social media content.</t>
  </si>
  <si>
    <t>Demonstrates knowledge of basic functions, facilities and utilities of a server operating platform.</t>
  </si>
  <si>
    <t>Integrates disparate applications for web services; uses discoverable and self-describing mechanisms.</t>
  </si>
  <si>
    <t>Utilizes specific organizational methods, tools and techniques for requirements analysis.</t>
  </si>
  <si>
    <t>Interprets application system designs and program specifications.</t>
  </si>
  <si>
    <t>Participates in the implementation of prototyping screens according to user requirements.</t>
  </si>
  <si>
    <t>Applies appropriate RAD tools and techniques for specific software development.</t>
  </si>
  <si>
    <t>Utilizes available tools and procedures to manage all software configuration items for product release.</t>
  </si>
  <si>
    <t>Analyzes major frames, forms, tables, layers, and their relationships within a scripting language.</t>
  </si>
  <si>
    <t>Participates in the implementation and support of specialized programming languages.</t>
  </si>
  <si>
    <t>Participates in metadata definitions at one or more levels for the organization.</t>
  </si>
  <si>
    <t>Identifies major phases of the company's records management life cycle.</t>
  </si>
  <si>
    <t>Applies appropriate query tools used to connect to the data warehouse.</t>
  </si>
  <si>
    <t>Operates the facilities for data entry, updates, deletion, retrieval and summarization.</t>
  </si>
  <si>
    <t>Utilizes major functions, features and components of server software for daily operations.</t>
  </si>
  <si>
    <t>Performs basic preventative maintenance and diagnoses routine problems.</t>
  </si>
  <si>
    <t>Works with workstations, gateways, control programs, access modems and faxes to ensure the quality of remote computing service.</t>
  </si>
  <si>
    <t>Discusses issues regarding the production environment and associated business criticalities.</t>
  </si>
  <si>
    <t>Follows the established processes and procedures for product and vendor evaluation.</t>
  </si>
  <si>
    <t>Composes standard reports on cyber security compliance utilizing dashboard function.</t>
  </si>
  <si>
    <t>Documents the basic features and capabilities of a specific social application.</t>
  </si>
  <si>
    <t>Interprets Web Service Description Language (WSDL) documents and specifications.</t>
  </si>
  <si>
    <t>Applies appropriate online social tools and applications to publish and share targeted content.</t>
  </si>
  <si>
    <t>Assesses the usability and accessibility of services and applications specific to a service platform.</t>
  </si>
  <si>
    <t>Utilizes established criteria, such as probability of failure and frequency of failure, to measure site reliability.</t>
  </si>
  <si>
    <t>Follows procedures for various levels of authorization.</t>
  </si>
  <si>
    <t>Participates in the design of content management, social bookmarking and community review systems.</t>
  </si>
  <si>
    <t>Interprets functions, features and architectural components of a specific social application.</t>
  </si>
  <si>
    <t>Follows scrum principles, standards and processes to deliver expected results at each sprint stage.</t>
  </si>
  <si>
    <t>Investigates security breaches, thefts, vandalism, etc.; reports findings to management.</t>
  </si>
  <si>
    <t>Works with automated personalization tools, chat or discussion groups.</t>
  </si>
  <si>
    <t>Administers the features and functions of the service request support system.</t>
  </si>
  <si>
    <t>Uses scheduling tools and technologies to create and maintain a schedule.</t>
  </si>
  <si>
    <t>Uses automated tools to design or modify the design of a product.</t>
  </si>
  <si>
    <t>Works with the standard features and facilities of a returns software product.</t>
  </si>
  <si>
    <t>Reports a sales function's problems to management.</t>
  </si>
  <si>
    <t>Conducts due diligence on new products/services.</t>
  </si>
  <si>
    <t>Analyzes total account potential, including possible leverage points.</t>
  </si>
  <si>
    <t>Assists in delivering sales proposals effectively to attract customers.</t>
  </si>
  <si>
    <t>Uses basic closing methods and techniques in sales.</t>
  </si>
  <si>
    <t>Responds to basic customer queries in a professional manner.</t>
  </si>
  <si>
    <t>Operates basic tools and facilities in designing and implementing the product development strategy.</t>
  </si>
  <si>
    <t>Shares experience with tools for design reviews and requirements validation.</t>
  </si>
  <si>
    <t>Conducts basic error handling and debugging facilities of REXX programs.</t>
  </si>
  <si>
    <t>Runs different Rational Rose reports to identify model problems.</t>
  </si>
  <si>
    <t>Interprets and documents the test results produced by RTT.</t>
  </si>
  <si>
    <t>Analyzes target client requirements and defines business approaches in-line with the CRM system.</t>
  </si>
  <si>
    <t>Performs basic de-bugging and troubleshooting for installed SAP ERP systems.</t>
  </si>
  <si>
    <t>Follows quality, industry and regulatory standards and guidelines of SAP to manage product lifecycles.</t>
  </si>
  <si>
    <t>Works with basic tools and techniques for debugging syntax errors, logic and run-time errors.</t>
  </si>
  <si>
    <t>Distinguishes between roles played by SQL versus QMF in a typical information retrieval application.</t>
  </si>
  <si>
    <t>Successfully performs troubleshooting and resolution of implementation problems.</t>
  </si>
  <si>
    <t>Shows others when and how to use SIP to enable multimedia applications on a network.</t>
  </si>
  <si>
    <t>Summarizes differences among HTTP, FTP, SMTP, and other protocols within the TCP/IP suite.</t>
  </si>
  <si>
    <t>Performs basic SNA network troubleshooting.</t>
  </si>
  <si>
    <t>Performs basic network analysis and troubleshooting using Sniffer.</t>
  </si>
  <si>
    <t>Creates and interprets basic reports.</t>
  </si>
  <si>
    <t>Explains the benefits of Single Sign On.</t>
  </si>
  <si>
    <t>Explains typical challenges associated with implementing and utilizing Business Objects.</t>
  </si>
  <si>
    <t>Selects approaches and tools for testing the integration of components and for compatibility with other products.</t>
  </si>
  <si>
    <t>Participates in engineering processes for storage devices that are in line with technical standards.</t>
  </si>
  <si>
    <t>Identifies key customer segments and how products and services compete in each segment.</t>
  </si>
  <si>
    <t>Describes consulting and client role and responsibilities (general and contract specific).</t>
  </si>
  <si>
    <t>Explains process for, and content of, a Marketing Requirements Documents (MRDs).</t>
  </si>
  <si>
    <t>Maintains and utilizes information on install base and product usage.</t>
  </si>
  <si>
    <t>Maintains and utilizes data related to install base configurations and environments.</t>
  </si>
  <si>
    <t>Understands page layout, readability requirements, and considerations for different media.</t>
  </si>
  <si>
    <t>Describes phases, activities, deliverables and processes for a specific methodology.</t>
  </si>
  <si>
    <t>Explains phases, activities, dependencies, deliverables, and key decision points.</t>
  </si>
  <si>
    <t>Defines sub-systems or components; prepares design documents and blueprints.</t>
  </si>
  <si>
    <t>Cites examples of common linkage requirements for software products and vendors.</t>
  </si>
  <si>
    <t>Interprets functional and technical blueprints; participates in structuring technical components.</t>
  </si>
  <si>
    <t>Is informed on process and status of release testing, validating, packaging and deployment plans.</t>
  </si>
  <si>
    <t>Cites examples of technology products and associated field support requirements.</t>
  </si>
  <si>
    <t>Assists with product installation, configuration and integration.</t>
  </si>
  <si>
    <t>Describes actions, tools, and procedures for problem reporting, solving, and resolution.</t>
  </si>
  <si>
    <t>Monitors and analyzes system failures and corrective actions.</t>
  </si>
  <si>
    <t>Describes pros and cons of typical physical or electronic packaging options.</t>
  </si>
  <si>
    <t>Describes the process, tools and activities associated with a specific channel.</t>
  </si>
  <si>
    <t>Describes major steps, deliverables, and approval points of a quality assurance methodology.</t>
  </si>
  <si>
    <t>Identifies major steps and checkpoints of a specific methodology.</t>
  </si>
  <si>
    <t>Describes major tools and methods for testing code coverage.</t>
  </si>
  <si>
    <t>Tests software components for compliance with functional requirements and design specifications.</t>
  </si>
  <si>
    <t>Documents test process and results; generates and analyzes detail and summary reports.</t>
  </si>
  <si>
    <t>Documents coding practices and analyzes common data security vulnerabilities in coding.</t>
  </si>
  <si>
    <t>Describes the contents of deliverables for a specific phase of solution architecture.</t>
  </si>
  <si>
    <t>Follows existing processes and standards in the design and development of IT architecture.</t>
  </si>
  <si>
    <t>Explores major issues and considerations for successful system integration.</t>
  </si>
  <si>
    <t>Supports the project leader in developing and executing system test plans.</t>
  </si>
  <si>
    <t>Selects the tools and techniques used for functional decomposition.</t>
  </si>
  <si>
    <t>Works with major functions of a specific technology or system.</t>
  </si>
  <si>
    <t>Implements tool testing standards, policies and practices.</t>
  </si>
  <si>
    <t>Tests key features for the entire software infrastructure environment.</t>
  </si>
  <si>
    <t>Explains the impact of planned changes, contingencies, and back-up and recovery steps.</t>
  </si>
  <si>
    <t>Analyzes feasibility, time and cost with systems and computer capabilities.</t>
  </si>
  <si>
    <t>Explains implications, risks and benefits of automated software distribution.</t>
  </si>
  <si>
    <t>Applies specific quality assurance tools and metrics to both internal and third-party applications.</t>
  </si>
  <si>
    <t>Uses reference materials to diagnose and resolve basic problems.</t>
  </si>
  <si>
    <t>Debugs equipment using basic functions and features of major network components.</t>
  </si>
  <si>
    <t>Communicates with regulatory agencies to explain reporting requirements.</t>
  </si>
  <si>
    <t>Participates in basic commands and utilities for SAN/NAS administration and management.</t>
  </si>
  <si>
    <t>Uses storage management technologies (e.g. storage virtualization) and maintains a list of storage vendors.</t>
  </si>
  <si>
    <t>Applies the commands needed to run jobs and manipulate job and print queues.</t>
  </si>
  <si>
    <t>Implements software licensing standards and best practices used within the organization.</t>
  </si>
  <si>
    <t>Analyzes code, logs, and current systems as part of advanced troubleshooting.</t>
  </si>
  <si>
    <t>Supports the organization's software process improvement program by supporting project teams.</t>
  </si>
  <si>
    <t>Prepares written text and layout of materials according to required outlines and specifications.</t>
  </si>
  <si>
    <t>Explains key features and aspects of a specific testing discipline or methodology.</t>
  </si>
  <si>
    <t>Defines the architectural diagrams for SCM applications, based on customer requirement analysis.</t>
  </si>
  <si>
    <t>Develops and configures the basic features and applications of the SRM system.</t>
  </si>
  <si>
    <t>Conducts data migration activities for newly implemented or enhanced SEM applications.</t>
  </si>
  <si>
    <t>Responds to customer inquiries directly or transfers customer to higher level of support.</t>
  </si>
  <si>
    <t>Uses common statistical terms such as variance, standard deviation, and correlation.</t>
  </si>
  <si>
    <t>Discusses the contents of the TOGAF toolkit and highlights major functions and features.</t>
  </si>
  <si>
    <t>Researches common processes and techniques to source qualified candidates.</t>
  </si>
  <si>
    <t>Scouts an organization's internal employees to find those who have succession potential.</t>
  </si>
  <si>
    <t>Interviews experts to understand the professional information of specific subject matter.</t>
  </si>
  <si>
    <t>Assesses a product or service using pre-defined evaluation criteria.</t>
  </si>
  <si>
    <t>Distinguishes between scenarios appropriate for Struts versus ones that are more appropriate for JSP.</t>
  </si>
  <si>
    <t>Gives examples of how SQL commands are constructed and used for database management.</t>
  </si>
  <si>
    <t>Tracks the locking mechanisms implemented by Sybase.</t>
  </si>
  <si>
    <t>Interprets and explains the reports produced by TPNS.</t>
  </si>
  <si>
    <t>Works with configuring polling for critical network resources, filtering and forwarding events.</t>
  </si>
  <si>
    <t>Explains when and how to use HTTP, FTP, SMTP, and other protocols within the TCP/IP suite.</t>
  </si>
  <si>
    <t>Performs basic Token Ring network troubleshooting.</t>
  </si>
  <si>
    <t>Applies administration tools to resolve routine service management problems and exposures.</t>
  </si>
  <si>
    <t>Explains how to create and assign access rights to TAM users and groups.</t>
  </si>
  <si>
    <t>Performs troubleshooting and resolution of implementation problems.</t>
  </si>
  <si>
    <t>Explains all basic end-user, systems administration and performance optimization features and functions.</t>
  </si>
  <si>
    <t>Shares common technical challenges associated with implementing and utilizing SPSS.</t>
  </si>
  <si>
    <t>Implements T&amp;D policies and standards within an organization.</t>
  </si>
  <si>
    <t>Assists in implementing standard procedures for file backups, virus scans and spyware scans.</t>
  </si>
  <si>
    <t>Identifies key concepts and factors of web design and site engineering.</t>
  </si>
  <si>
    <t>Assists in collecting and preparing business requirements and documentation for specific caseloads.</t>
  </si>
  <si>
    <t>Follows traditional processes and standards in designing change portfolios for IT.</t>
  </si>
  <si>
    <t>Implements appropriate workflow tools and applications in project operations.</t>
  </si>
  <si>
    <t>Reports common design flaws and usability problems.</t>
  </si>
  <si>
    <t>Performs page and document editing, layout and form field manipulations.</t>
  </si>
  <si>
    <t>Registers newly developed Web Services Tools in private or public Web Service Registries.</t>
  </si>
  <si>
    <t>Evaluates the pros and cons of using Web Services versus Middleware in a given scenario.</t>
  </si>
  <si>
    <t>Analyzes and reports the status and capabilities of network points and equipment.</t>
  </si>
  <si>
    <t>Utilizes all basic commands and utilities for day-to-day VPN operations.</t>
  </si>
  <si>
    <t>Employs appropriate connections specific to WANs.</t>
  </si>
  <si>
    <t>Implements local wireless infrastructure (i.e., software, hardware, peripherals).</t>
  </si>
  <si>
    <t>Reports common problems and support challenges with the usage of VOIP.</t>
  </si>
  <si>
    <t>Performs account setup, routine data and server maintenance, patches, and back-up.</t>
  </si>
  <si>
    <t>Utilizes diverse aspects of the training profession and various training delivery methods within training program management.</t>
  </si>
  <si>
    <t>Performs needs analyses and develops learning objectives.</t>
  </si>
  <si>
    <t>Interprets basic do's and don'ts for classroom training (platform competencies).</t>
  </si>
  <si>
    <t>Analyzes and classifies discovered vulnerabilities on network, web application, and database.</t>
  </si>
  <si>
    <t>Works with customers to develop test scenarios and conduct acceptance tests on user stories.</t>
  </si>
  <si>
    <t>Assesses tools and facilities for graphic mock-ups and expected end results.</t>
  </si>
  <si>
    <t>Defines architectural diagrams for TM applications based on customer requirement analysis.</t>
  </si>
  <si>
    <t>Applies web browser and server side technologies to develop an interactive site.</t>
  </si>
  <si>
    <t>Writes basic web applications in a limited number of scripting languages.</t>
  </si>
  <si>
    <t>Captures the number of visitors to websites and the number of pages viewed for the purpose of improving web site efficacy.</t>
  </si>
  <si>
    <t>Analyzes and interprets user data; troubleshoots problems and requirements related to social networking services.</t>
  </si>
  <si>
    <t>Uses the basic features and facilities of a specific standard web editor.</t>
  </si>
  <si>
    <t>Responds to customer inquiries related to information they couldn't find on the website.</t>
  </si>
  <si>
    <t>Implements appropriate analytical tools and applications in workforce project operations.</t>
  </si>
  <si>
    <t>Works with several Internet search engines.</t>
  </si>
  <si>
    <t>Searches for vendors or suppliers that match given criteria.</t>
  </si>
  <si>
    <t>Assesses customers' values and priorities.</t>
  </si>
  <si>
    <t>Uses Uniface to add functionality to an existing application.</t>
  </si>
  <si>
    <t>Uses VisualAge Generator Templates to build application prototypes.</t>
  </si>
  <si>
    <t>Employs standard techniques for using integrated and distributed debuggers effectively.</t>
  </si>
  <si>
    <t>Applies Try/Catch block and Exception Object for error trapping and event logging.</t>
  </si>
  <si>
    <t>Applies basic VBScript commands/functions to develop or maintain applications.</t>
  </si>
  <si>
    <t>Applies basic commands/functions to develop and maintain applications.</t>
  </si>
  <si>
    <t>Uses Visual FoxPro to perform database queries and updates.</t>
  </si>
  <si>
    <t>Works with the Scripting Object Model.</t>
  </si>
  <si>
    <t>Applies basic Visual Basic commands/functions to develop and maintain applications.</t>
  </si>
  <si>
    <t>Applies Basic Search Task Pane for drawing and programming needs.</t>
  </si>
  <si>
    <t>Applies basic Visual J++ commands/functions to develop and maintain applications.</t>
  </si>
  <si>
    <t>Works with WSAD performance profiling and tracing tools.</t>
  </si>
  <si>
    <t>Helps develop application analysis and design strategies that leverage WebSphere Studio.</t>
  </si>
  <si>
    <t>Debugs and modifies existing XHTML coding.</t>
  </si>
  <si>
    <t>Debugs and modifies existing XML coding.</t>
  </si>
  <si>
    <t>Interprets fundamental differences between XML Schema and DTD.</t>
  </si>
  <si>
    <t>Handles technical problems and issues that arise during XML transformations.</t>
  </si>
  <si>
    <t>Successfully performs basic debugging and troubleshooting with Xpediter.</t>
  </si>
  <si>
    <t>Assists in developing MQ Series-based applications.</t>
  </si>
  <si>
    <t>Launches various applications from a TSO/ISPF workstation.</t>
  </si>
  <si>
    <t>Assists in developing WAS-based applications.</t>
  </si>
  <si>
    <t>Explains basic Windows 7 operating system functions, interface requirements, language and terminology.</t>
  </si>
  <si>
    <t>Provides first-level resolution on common problems.</t>
  </si>
  <si>
    <t>Explains when and how to use H.323, SIP and other protocol to enable VoIP.</t>
  </si>
  <si>
    <t>Develops or enhances WMLScript applications.</t>
  </si>
  <si>
    <t>Performs basic X.25 network troubleshooting.</t>
  </si>
  <si>
    <t>Successfully performs basic editing tasks: select, insert, change, delete, cut, copy and paste text.</t>
  </si>
  <si>
    <t>Explains typical requirements and challenges associated with implementing and utilizing WebShpere.</t>
  </si>
  <si>
    <t>Develops live and media-based instructional programs using proper training methods.</t>
  </si>
  <si>
    <t>Assists in developing primary plans, structures and content for training programs.</t>
  </si>
  <si>
    <t>Researches approved vendor pool, bidding process and documentation requirements.</t>
  </si>
  <si>
    <t>Selects appropriate tools and techniques to evaluate the gap between existing and expected performance.</t>
  </si>
  <si>
    <t>Participates in designing recommended training solutions within the organization.</t>
  </si>
  <si>
    <t>Defines key learning objectives for training sessions.</t>
  </si>
  <si>
    <t>Researches the evaluations of various modules in meeting its learning objectives.</t>
  </si>
  <si>
    <t>Processes registrations, wait lists, confirmations, cancellations and other communications for all training programs.</t>
  </si>
  <si>
    <t>Selects software and hardware infrastructure to develop training processes.</t>
  </si>
  <si>
    <t>Researches effective tools and techniques of web-based training.</t>
  </si>
  <si>
    <t>Demonstrates knowledge of a specific development methodology and process.</t>
  </si>
  <si>
    <t>Reuses API code.</t>
  </si>
  <si>
    <t>Troubleshoots connections between information architecture and information systems and data architecture and data delivery systems.</t>
  </si>
  <si>
    <t>Explains relevant documentation, standards, policies and practices.</t>
  </si>
  <si>
    <t>Assists in reviewing and documenting technical application designs.</t>
  </si>
  <si>
    <t>Performs ad hoc testing on recently developed applications or application components.</t>
  </si>
  <si>
    <t>Coordinates with programmers to establish localization toolkits.</t>
  </si>
  <si>
    <t>Documents planned application enhancements; analyzes enhancement benefits and considerations.</t>
  </si>
  <si>
    <t>Applies major tools and techniques associated with the specific methodology.</t>
  </si>
  <si>
    <t>Uses all basic tools and application packages in a mainframe development toolkit.</t>
  </si>
  <si>
    <t>Works with all the basic tools for tracking, editing and updating web content.</t>
  </si>
  <si>
    <t>Works with the contents and features of the client/server development toolkit.</t>
  </si>
  <si>
    <t>Works with the content and features of the object-oriented development toolkit.</t>
  </si>
  <si>
    <t>Follows standards and guidelines for using locally available toolkits.</t>
  </si>
  <si>
    <t>Responds to application threats following established security policy.</t>
  </si>
  <si>
    <t>Assists in making and maintaining technical documentation.</t>
  </si>
  <si>
    <t>Responds to the changing requirements and modifies technical documentation.</t>
  </si>
  <si>
    <t>Assists in generating technical documentation, such as software development specification.</t>
  </si>
  <si>
    <t>Communicates with team members to ensure common understanding of backlog user story.</t>
  </si>
  <si>
    <t>Gives examples of agile deliverable used to demonstrate project progress.</t>
  </si>
  <si>
    <t>Builds models to define business, problem domain and solutions to address the problem domain.</t>
  </si>
  <si>
    <t>Works with the major units and sub-functions of the A&amp;C organization.</t>
  </si>
  <si>
    <t>Assists in preparing audit reports.</t>
  </si>
  <si>
    <t>Troubleshoots common problems at the application, cluster or network level.</t>
  </si>
  <si>
    <t>Introduces different product features to different customers as appropriate to their needs.</t>
  </si>
  <si>
    <t>Explains the meaning of .NET-specific language and terminology.</t>
  </si>
  <si>
    <t>Reads and interprets the real-time and historical reports and graphs produced by Abend-Aid.</t>
  </si>
  <si>
    <t>Explains how to use built-in wizards to create sub-reports.</t>
  </si>
  <si>
    <t>Explains how ActiveX controls are constructed and used in applications.</t>
  </si>
  <si>
    <t>Constructs web pages, user interfaces and application modules using ADF components.</t>
  </si>
  <si>
    <t>Utilizes basic tools and techniques for debugging syntax errors, logic and run-time errors.</t>
  </si>
  <si>
    <t>Interprets how ASP commands and functions are constructed and used in applications.</t>
  </si>
  <si>
    <t>Participates in implementing or maintaining new ASP.Net applications.</t>
  </si>
  <si>
    <t>Reads and interprets test results produced by Autotester.</t>
  </si>
  <si>
    <t>Explains how to troubleshoot and debug ActionScript code.</t>
  </si>
  <si>
    <t>Works with most standard online and offline utilities.</t>
  </si>
  <si>
    <t>Installs commercially available AIX applications.</t>
  </si>
  <si>
    <t>Uses basic diagnostic techniques for hardware installed in own environment.</t>
  </si>
  <si>
    <t>Explains the rationale for logging Active Directory group policy events.</t>
  </si>
  <si>
    <t>Uses instant messaging language and terminology.</t>
  </si>
  <si>
    <t>Explains the purpose and use of LANE and MPOA on an enterprise ATM backbone.</t>
  </si>
  <si>
    <t>Works on development and implementation of custom document requests.</t>
  </si>
  <si>
    <t>Works with standard template library objects to create document templates.</t>
  </si>
  <si>
    <t>Follows standard processes for issuing user logon-IDs or resetting passwords.</t>
  </si>
  <si>
    <t>Describes multiple paths through which viruses can be introduced to enterprise networks.</t>
  </si>
  <si>
    <t>Shares experiences with basic buy, sell and cash management functions.</t>
  </si>
  <si>
    <t>Applies different theories and approaches to find the most suitable for the organization.</t>
  </si>
  <si>
    <t>Breaks down complex requests into multiple requests.</t>
  </si>
  <si>
    <t>Analyzes marketplace experience; highlights major successes, failures, and lessons learned.</t>
  </si>
  <si>
    <t>Highlights major issues associated with the development of software systems.</t>
  </si>
  <si>
    <t>Investigates data requirements in the business data analysis process.</t>
  </si>
  <si>
    <t>Reads and interprets the real-time and historical reports and graphs produced by Bend-Aid.</t>
  </si>
  <si>
    <t>Follows existing standards and procedures to map business processes and scenarios.</t>
  </si>
  <si>
    <t>Describes the characteristics necessary for the readiness of moving onto the next level of maturity.</t>
  </si>
  <si>
    <t>Applies tools and techniques for gathering business requirements.</t>
  </si>
  <si>
    <t>Interacts with business process owners to validate documented business process models.</t>
  </si>
  <si>
    <t>Assesses the roles and functions of client and server components.</t>
  </si>
  <si>
    <t>Follows associated key standards and guidelines that aid in specific software engineering processes.</t>
  </si>
  <si>
    <t>Assists in the automation of business processes through CRM technologies.</t>
  </si>
  <si>
    <t>Updates outdated content (e.g. business, technical) according to current information and change requirements.</t>
  </si>
  <si>
    <t>Creates reports from big data extracts.</t>
  </si>
  <si>
    <t>Applies basic hardware and software technologies to computer telephony integration.</t>
  </si>
  <si>
    <t>Cooperates with business clients, management teams and IT staff during computer operations.</t>
  </si>
  <si>
    <t>Interprets and follows procedures in a contingency plan.</t>
  </si>
  <si>
    <t>Analyzes capacity data and identifies common capacity problems or bottlenecks.</t>
  </si>
  <si>
    <t>Follows the established change control process to ensure the performance of emergency repair and maintenance.</t>
  </si>
  <si>
    <t>Tests the effectiveness of computer crime detection technologies.</t>
  </si>
  <si>
    <t>Uses techniques and tool sets (e.g. Encase, Xways, FTK,SIFT) to detect and track electronic data trails and digital evidence of information security incidents.</t>
  </si>
  <si>
    <t>Performs investigative analysis of malicious network activities, such as network attacks, social networking bugs and malware.</t>
  </si>
  <si>
    <t>Creates and maintains dependency management charts.</t>
  </si>
  <si>
    <t>Documents and resolves basic problems related to data security and privacy.</t>
  </si>
  <si>
    <t>Translates, under supervision, client data management requirements into technology designs.</t>
  </si>
  <si>
    <t>Carries out tasks, under supervision, to develop basic distributed grid systems for resource management.</t>
  </si>
  <si>
    <t>Analyzes community users' business or entertainment requirements; provides technical solutions to their requests.</t>
  </si>
  <si>
    <t>Reviews tools and approaches for management control over the use of social software in business.</t>
  </si>
  <si>
    <t>Describes tools and techniques for information extraction and fusion.</t>
  </si>
  <si>
    <t>Develops, tests, deploys and tunes big data jobs.</t>
  </si>
  <si>
    <t>Runs code and tests cases for agile software development.</t>
  </si>
  <si>
    <t>Follows standard style guidelines such as ‘Chicago Manual of Style’ or ‘Associated Press’.</t>
  </si>
  <si>
    <t>Participates in database cleansing processes needed to improve data quality for CRM.</t>
  </si>
  <si>
    <t>Studies VOIP, CTI, ACD, and other technologies; analyzes their potential impact on operations.</t>
  </si>
  <si>
    <t>Investigates and validates both positive and negative feedback on newly installed CRM systems.</t>
  </si>
  <si>
    <t>Follows relevant BI ethics codes, standards, policies and practices.</t>
  </si>
  <si>
    <t>Documents maintenance and support requirements and considerations.</t>
  </si>
  <si>
    <t>Identifies relevant standards, processes and advisory practices regarding the specific discipline.</t>
  </si>
  <si>
    <t>Always follows and operates within the contractual terms of an engagement.</t>
  </si>
  <si>
    <t>Shows the ability to complete and draw closure on their own deliverables.</t>
  </si>
  <si>
    <t>Follows consulting organization policies and business practices regarding proposal development.</t>
  </si>
  <si>
    <t>Identifies a consulting organization's relevant engagement management standards, policies, practices.</t>
  </si>
  <si>
    <t>Follows a formal code of consulting professionalism and ethical conduct.</t>
  </si>
  <si>
    <t>Assesses the organization's cash position at any given time.</t>
  </si>
  <si>
    <t>Follows organizational guidelines and procedures for conducting a cost-benefit analysis.</t>
  </si>
  <si>
    <t>Performs benefits administration including enrollment, claims and the termination process.</t>
  </si>
  <si>
    <t>Researches approaches for exploring new business opportunities.</t>
  </si>
  <si>
    <t>Utilizes specific approaches and tools for gathering and collating competitive information.</t>
  </si>
  <si>
    <t>Reviews contracts to ensure compliance with contract specifications and regulations.</t>
  </si>
  <si>
    <t>Interprets legal documents detailing service provisions by an outside party.</t>
  </si>
  <si>
    <t>Works to help move customers up the loyalty ladder.</t>
  </si>
  <si>
    <t>Uses all available buying or procurement systems and tools.</t>
  </si>
  <si>
    <t>Uses BaanERP implementation and development tools.</t>
  </si>
  <si>
    <t>Utilizes common Basic tools and techniques for debugging syntax, logic and run time errors.</t>
  </si>
  <si>
    <t>Explains the purpose and utilization of Brio 'dashboards.'</t>
  </si>
  <si>
    <t>Utilizes standard techniques for debugging syntax errors, compiler diagnostics and run-time errors.</t>
  </si>
  <si>
    <t>Uses basic tools and techniques for debugging syntax errors, logic and run-time errors.</t>
  </si>
  <si>
    <t>Uses standard techniques for debugging syntax errors, compiler diagnostics and run-time errors.</t>
  </si>
  <si>
    <t>Explains the differences between structured and unstructured COBOL programming techniques.</t>
  </si>
  <si>
    <t>Explains how to use SEU and PDM to create COBOL/400 programs.</t>
  </si>
  <si>
    <t>Uses basic tools and techniques for debugging.</t>
  </si>
  <si>
    <t>Highlights the system architecture and the relationship of every product in the product suite.</t>
  </si>
  <si>
    <t>Explains typical challenges associated with implementing, supporting and using business intelligence systems.</t>
  </si>
  <si>
    <t>Describes the tools and techniques for creating prompts, time dimensions, member functions and hierarchies.</t>
  </si>
  <si>
    <t>Describes tools and techniques for transforming data from one format to another.</t>
  </si>
  <si>
    <t>Uses standard techniques for debugging syntax and run-time errors.</t>
  </si>
  <si>
    <t>Provides definitions for Corel Graphics-specific language and terminology.</t>
  </si>
  <si>
    <t>Defines the purpose and use of the Interface Repository.</t>
  </si>
  <si>
    <t>Uses basic tools and techniques for debugging syntax, logic and run time errors.</t>
  </si>
  <si>
    <t>Follows established best practices in building WebLogic applications.</t>
  </si>
  <si>
    <t>Supports the interpretation of product-specific languages and terminologies.</t>
  </si>
  <si>
    <t>Interprets product-specific languages and terminologies.</t>
  </si>
  <si>
    <t>Interprets the output of database and subsystem analysis tools.</t>
  </si>
  <si>
    <t>Works with most standard online and offline CA-IDMS utilities.</t>
  </si>
  <si>
    <t>Cites examples of common CICS commands, their syntax, coding rules and conventions.</t>
  </si>
  <si>
    <t>Explains the functional differences among LANs, MANs, WANs, SANs, VPNs, Intranets, and Extranets.</t>
  </si>
  <si>
    <t>Creates jobs to deploy configuration, content and application changes to servers.</t>
  </si>
  <si>
    <t>Describes previous experience developing basic system functions and monitors.</t>
  </si>
  <si>
    <t>Uses Centra content creation tools to develop interactive presentations and learning content</t>
  </si>
  <si>
    <t>Builds simple vocabularies; creates and uses tests to validate rule sets.</t>
  </si>
  <si>
    <t>Reports the results of an individual competency gap analysis.</t>
  </si>
  <si>
    <t>Creates templates for multiple tools and types of media; adheres to brand and design guidelines.</t>
  </si>
  <si>
    <t>Investigates data requirements in the software development process.</t>
  </si>
  <si>
    <t>Discusses alternative tools and techniques for representing requirements.</t>
  </si>
  <si>
    <t>Reviews the major components, functions and features of the enterprise architecture toolkit.</t>
  </si>
  <si>
    <t>Selects criteria used to support data processing operations, data flow and the flow control system.</t>
  </si>
  <si>
    <t>Assists in comparing business performance before and after the implementation of new information technologies.</t>
  </si>
  <si>
    <t>Participates in collaborative design and pair programming.</t>
  </si>
  <si>
    <t>Compares the nuances of using templates, wizards, add-ins and applets.</t>
  </si>
  <si>
    <t>Compares different applications for use in different electronic data interchange situations.</t>
  </si>
  <si>
    <t>Creates a single spreadsheet, view, index or trigger by writing junior level database programs.</t>
  </si>
  <si>
    <t>Supports data users in accessing the right information in a timely and effective manner.</t>
  </si>
  <si>
    <t>Defines content, file types and origins of data.</t>
  </si>
  <si>
    <t>Utilizes database design tools and techniques.</t>
  </si>
  <si>
    <t>Performs basic tasks applying data administration tools and systems.</t>
  </si>
  <si>
    <t>Assists with data planning, sourcing, collection and transformation.</t>
  </si>
  <si>
    <t>Describes the activities involved in preparing data for data mining operations.</t>
  </si>
  <si>
    <t>Communicates with department to implement data loading activities.</t>
  </si>
  <si>
    <t>Ensures quality and effectiveness of data provided to business users.</t>
  </si>
  <si>
    <t>Loads selected data into the warehouse on a regular basis.</t>
  </si>
  <si>
    <t>Reviews the status and capabilities of network points and equipment at client sites.</t>
  </si>
  <si>
    <t>Participates in the evaluation of encryption technology influences on business information.</t>
  </si>
  <si>
    <t>Maintains the data and the center's equipment to ensure the security and stability of materials under construction.</t>
  </si>
  <si>
    <t>Assists in solving computer facility design, construction, operation and maintenance problems.</t>
  </si>
  <si>
    <t>Assesses data center automation vendors in the market by checking software, services, quality and suitability.</t>
  </si>
  <si>
    <t>Resolves common e-mail problems for users effectively.</t>
  </si>
  <si>
    <t>Resolves problems associated with e-mail design and implementation process design on a daily basis.</t>
  </si>
  <si>
    <t>Troubleshoots and resolves ongoing operational problems.</t>
  </si>
  <si>
    <t>Creates, stores, retrieves and archives electronic documents.</t>
  </si>
  <si>
    <t>Installs, upgrades and maintains endpoint security software on both central server and individual devices.</t>
  </si>
  <si>
    <t>Conducts regular tests on information management processes to ensure the safety of business data.</t>
  </si>
  <si>
    <t>Responds to cyber security incidents following established security protocols.</t>
  </si>
  <si>
    <t>Selects a digital forensics tool for a specific case while minimizing risk.</t>
  </si>
  <si>
    <t>Responds and resolves to digital threats following established guidelines.</t>
  </si>
  <si>
    <t>Adheres to operational guidelines and policies for ERP systems within the organization.</t>
  </si>
  <si>
    <t>Follows established business processes to implement or enhance current CRM applications.</t>
  </si>
  <si>
    <t>Provides instant support for end users on functional application and system related problems.</t>
  </si>
  <si>
    <t>Prepares and executes tests (e.g. unit tests, acceptance tests) for all codes before release.</t>
  </si>
  <si>
    <t>Interprets and explains results of a data-gathering initiative.</t>
  </si>
  <si>
    <t>Uses all basic mail handling features such as reply, forward and carbon copy(cc).</t>
  </si>
  <si>
    <t>Participates in major data entry operations department or roles.</t>
  </si>
  <si>
    <t>Defines key measures used to evaluate the impact of CRM on customer retention and profitability.</t>
  </si>
  <si>
    <t>Uses correct 'tone' of language and accurate technical explanations when replying to inquiries.</t>
  </si>
  <si>
    <t>Creates business analysis reports from CA data extracts.</t>
  </si>
  <si>
    <t>Works with the major units or sub-functions of a customer support organization.</t>
  </si>
  <si>
    <t>Documents major customer support activities and issues.</t>
  </si>
  <si>
    <t>Provides feedback in order to improve standard procedures.</t>
  </si>
  <si>
    <t>Addresses types of support not covered by a specific service agreement.</t>
  </si>
  <si>
    <t>Follows relevant standards, guidelines, principles and practices.</t>
  </si>
  <si>
    <t>Diagnoses circumstances and behaviors that generate customer confrontation.</t>
  </si>
  <si>
    <t>Measures daily and weekly volumes and associated operational requirements.</t>
  </si>
  <si>
    <t>Develops models/plans to drive strategy and promote business performance improvement opportunities.</t>
  </si>
  <si>
    <t>Implements procedures to ensure the operating requirements and environment are met.</t>
  </si>
  <si>
    <t>Explains organizational policies, procedures and processes for dealing with employee relations issues.</t>
  </si>
  <si>
    <t>Documents steps used during training for reference and improvement.</t>
  </si>
  <si>
    <t>Follows the criteria for selecting products that can be sold via the Internet.</t>
  </si>
  <si>
    <t>Discusses experiences with and applications of various DB2 utilities and wizards.</t>
  </si>
  <si>
    <t>Uses DHTML to add content and functionality to web pages.</t>
  </si>
  <si>
    <t>Integrates two or more multimedia techniques into a single document or website.</t>
  </si>
  <si>
    <t>Uses basic tools and techniques for debugging syntax, logic and run-time errors.</t>
  </si>
  <si>
    <t>Participates in a website planning and design project based on using DreamWeaver.</t>
  </si>
  <si>
    <t>Explains how to use the Beans Development Kit (BDK) for debugging syntax and run-time errors.</t>
  </si>
  <si>
    <t>Uses Endevor reports to identify all modules that would be impacted by a pending change.</t>
  </si>
  <si>
    <t>Uses a rules file to create attributes.</t>
  </si>
  <si>
    <t>Participates in the installation or upgrade of a newer release of Exchange Server.</t>
  </si>
  <si>
    <t>Uses DataJoiner to join tables from diverse databases.</t>
  </si>
  <si>
    <t>Highlights the overall architecture and the relationship of every product in the product suite.</t>
  </si>
  <si>
    <t>Names various DB2 utilities and explains when and how to use each.</t>
  </si>
  <si>
    <t>Explains the purpose and use of the Command Line Processor.</t>
  </si>
  <si>
    <t>Validates ERwin-generated data models by reviewing them with end-users.</t>
  </si>
  <si>
    <t>Follows database scrubbing processes and explains why scrubbing is necessary.</t>
  </si>
  <si>
    <t>Installs commercially available DOS applications.</t>
  </si>
  <si>
    <t>Assigns addresses to new nodes on a network.</t>
  </si>
  <si>
    <t>Uses various types of cables and connectors for Ethernet data transmission.</t>
  </si>
  <si>
    <t>Defines DFHSM commands for the DASD (Direct Access Storage Device) Storage Manager, including syntax, function and use.</t>
  </si>
  <si>
    <t>Teaches others on advanced Doc-To-Help features and facilities.</t>
  </si>
  <si>
    <t>Uses cell formatting features like font, data type, borders and alignment.</t>
  </si>
  <si>
    <t>Describes common obstacles and challenges with using the Eclipse platform.</t>
  </si>
  <si>
    <t>Selects appropriate training programs and systems based on varying organizational needs.</t>
  </si>
  <si>
    <t>Prepares integration tests; measures and compares results with established test criteria.</t>
  </si>
  <si>
    <t>Follows established procedures for handling field support requests.</t>
  </si>
  <si>
    <t>Provides instant support for end users of application software.</t>
  </si>
  <si>
    <t>Assists in the implementation of groupware systems within the organization.</t>
  </si>
  <si>
    <t>Operates basic functions (including scanning, re-sizing, archiving, text recognition, etc.) of imaging tools.</t>
  </si>
  <si>
    <t>Makes recommendations for enhancements to centralized and distributed databases.</t>
  </si>
  <si>
    <t>Addresses common problems using diagnostic tools and likely resolutions.</t>
  </si>
  <si>
    <t>Conducts regular tests on the functionality of handheld portable device software.</t>
  </si>
  <si>
    <t>Assists in integrating IT hardware with the organization's existing systems.</t>
  </si>
  <si>
    <t>Conducts regular testing on the functionality of handheld hardware devices.</t>
  </si>
  <si>
    <t>Assists in changing hardware platforms, while maintaining minimal disruption to the clients programs.</t>
  </si>
  <si>
    <t>Addresses common problems and resolutions for IVR systems.</t>
  </si>
  <si>
    <t>Assists in updating firewall systems for more effective control over the access of information.</t>
  </si>
  <si>
    <t>Responds with urgency to employee computer-related requests.</t>
  </si>
  <si>
    <t>Implements published information security management practices and guidelines.</t>
  </si>
  <si>
    <t>Assists senior colleagues in identifying and analyzing critical issues in IT security policies.</t>
  </si>
  <si>
    <t>Installs, upgrades or maintains firewall technology or anti-virus software.</t>
  </si>
  <si>
    <t>Detects potential security vulnerabilities in servers and networks.</t>
  </si>
  <si>
    <t>Complies with security checklists; documents exceptions to the checklist.</t>
  </si>
  <si>
    <t>Performs periodic system backups and produces standard monitoring reports.</t>
  </si>
  <si>
    <t>Implements IoT encryption plans as required.</t>
  </si>
  <si>
    <t>Drafts junior-level countermeasures to handle a variety of information risks.</t>
  </si>
  <si>
    <t>Collects and analyzes ISOC requirements for future development.</t>
  </si>
  <si>
    <t>Researches major current information security challenges, initiatives and issues.</t>
  </si>
  <si>
    <t>Reviews and records IDS and IPS system logs; analyzes alarms of abnormal events.</t>
  </si>
  <si>
    <t>Applies basic information technologies in the department.</t>
  </si>
  <si>
    <t>Provide troubleshooting services to junior staff on all HRMS operating processes.</t>
  </si>
  <si>
    <t>Makes recommendations for the enhancement of certain internal controls.</t>
  </si>
  <si>
    <t>Utilizes the organization's investment report templates to create accurate reports.</t>
  </si>
  <si>
    <t>Conducts research and analysis on clients' current portfolio performance and the economic environment.</t>
  </si>
  <si>
    <t>Monitors the internal controls being used in a given business process.</t>
  </si>
  <si>
    <t>Explains the use of hardware and software security tokens and how they work.</t>
  </si>
  <si>
    <t>Has worked with ISPL tools, templates and checklists.</t>
  </si>
  <si>
    <t>Implements financial reporting requirements mandated by regulatory agencies.</t>
  </si>
  <si>
    <t>Implements valid financial analysis aligned with key criteria.</t>
  </si>
  <si>
    <t>Uses basic tools to record accurate and timely financial data.</t>
  </si>
  <si>
    <t>Monitors compliance with organizational standards for financial report writing.</t>
  </si>
  <si>
    <t>Analyzes risk and reward factors in a specific application.</t>
  </si>
  <si>
    <t>Follows standard processes for handling HR policy breaches.</t>
  </si>
  <si>
    <t>Plans the operational process for a specific human resources function (e.g. recruiting).</t>
  </si>
  <si>
    <t>Generates and interprets standards and management reports on HR activities.</t>
  </si>
  <si>
    <t>Analyzes successful cases of HRIS use in different organizations.</t>
  </si>
  <si>
    <t>Assists in the resolution of Internet marketing operational issues.</t>
  </si>
  <si>
    <t>Assists in the resolution of operational and customer service issues.</t>
  </si>
  <si>
    <t>Assists in developing proposals for purchases and collaborations with international suppliers.</t>
  </si>
  <si>
    <t>Implements pricing policies, service standards, and budget guidelines for field sales.</t>
  </si>
  <si>
    <t>Explains common performance problems and typical resolutions.</t>
  </si>
  <si>
    <t>Utilizes Debug for COBOL or CICS applications.</t>
  </si>
  <si>
    <t>Provides compiler listings or side files after an abend has occurred.</t>
  </si>
  <si>
    <t>Uses File-Aid to create test databases for application validation.</t>
  </si>
  <si>
    <t>Participates in a website planning and design project based on the use of FrontPage.</t>
  </si>
  <si>
    <t>Debugs relatively simple Guidewire applications and works with senior developers in debugging complex Guidewire applications.</t>
  </si>
  <si>
    <t>Successfully performs system debugging and troubleshooting for Hogan Umbrella.</t>
  </si>
  <si>
    <t>Uses HTML to add content and functionality to web pages.</t>
  </si>
  <si>
    <t>Explains how to use all standard Illustrator features and facilities.</t>
  </si>
  <si>
    <t>Explains the purpose and functionality of several different InstallShield Wizards.</t>
  </si>
  <si>
    <t>Explains the purpose of commonly used DCB parameters.</t>
  </si>
  <si>
    <t>Uses FOCUS Dynamic Server to develop database applications.</t>
  </si>
  <si>
    <t>Assists in the installation of ImagePlus IODM and FAF into production environments.</t>
  </si>
  <si>
    <t>Uses Informix Dynamic Server to develop database applications.</t>
  </si>
  <si>
    <t>Uses various tools and techniques for transporting data across platforms.</t>
  </si>
  <si>
    <t>Works with most standard online and offline Ingres utilities.</t>
  </si>
  <si>
    <t>Performs swapping of devices and volumes, under guidance and supervision.</t>
  </si>
  <si>
    <t>Uses Foresight implementation and development tools.</t>
  </si>
  <si>
    <t>Installs commercially available HP-UX applications.</t>
  </si>
  <si>
    <t>Tracks security problems and issues related to Hypervisor in a virtual environment.</t>
  </si>
  <si>
    <t>Downloads files from FTP servers through the IE browser.</t>
  </si>
  <si>
    <t>Applies IIS administration tools under guidance and supervision.</t>
  </si>
  <si>
    <t>Practices IMS/TM API calls; relates syntax, coding rules and conventions to real work experience.</t>
  </si>
  <si>
    <t>Tracks RMF defined bottlenecks by detection mechanisms; provides basic resolutions.</t>
  </si>
  <si>
    <t>Discusses tools and techniques for managing system workload.</t>
  </si>
  <si>
    <t>Participates in troubleshooting application incidents; resolves common problems.</t>
  </si>
  <si>
    <t>Illustrates all standard Filenet features and facilities.</t>
  </si>
  <si>
    <t>Follows established procedures and processes for accessing critical content and documents.</t>
  </si>
  <si>
    <t>Explains common events of interest and steps for notifying interested users.</t>
  </si>
  <si>
    <t>Highlights the architecture and relationships of all Hyperion products.</t>
  </si>
  <si>
    <t>Performs routine system administration, tuning and optimization using standard product facilities.</t>
  </si>
  <si>
    <t>Is able to quantify the business value and cost structures of specific IT service.</t>
  </si>
  <si>
    <t>Assists IT managers in building and using performance scorecards.</t>
  </si>
  <si>
    <t>Explains common problems, issues about integrating multiple vendors for software or networks.</t>
  </si>
  <si>
    <t>Describes common problems and considerations for mainframe software.</t>
  </si>
  <si>
    <t>Implements existing technology infrastructure and systems management practices of one's own IT unit.</t>
  </si>
  <si>
    <t>Assists in reviewing and developing processes used to analyze IT related issues.</t>
  </si>
  <si>
    <t>Adheres to IT architecture guidelines and principles.</t>
  </si>
  <si>
    <t>Conducts performance reviews on specific technical applications or IT projects.</t>
  </si>
  <si>
    <t>Diagnoses and reports minor or routine IT business service problems.</t>
  </si>
  <si>
    <t>Participates in logical data model reviews and walkthroughs.</t>
  </si>
  <si>
    <t>Applies organizational guidelines, standards and practices when using JAD.</t>
  </si>
  <si>
    <t>Follows an organization's standards, policies and guidelines from inception to completion of the mainframe development process.</t>
  </si>
  <si>
    <t>Diagnoses and reports minor or routine Knowledge-Based Technology (KBT) problems.</t>
  </si>
  <si>
    <t>Follows organization's standards, policies and guidelines from inception to completion on all mainframe software and utilities.</t>
  </si>
  <si>
    <t>Follows an organization's standards, policies and guidelines from inception to completion on all mainframe hardware.</t>
  </si>
  <si>
    <t>Follows established standards and procedures for Local Area Network operations.</t>
  </si>
  <si>
    <t>Utilizes relevant techniques and approaches for LAN Administration.</t>
  </si>
  <si>
    <t>Assists senior colleagues in the configuration of IT systems.</t>
  </si>
  <si>
    <t>Describes and creates status and management reports, such as exceptions or on-demand materials.</t>
  </si>
  <si>
    <t>Assesses the major functions of governance tools and key governance reports.</t>
  </si>
  <si>
    <t>Assists with check pointing, back-up and recovery for data security.</t>
  </si>
  <si>
    <t>Develops automation scripts for the IT quality assurance process.</t>
  </si>
  <si>
    <t>Documents IT demand analysis trends in a technical or business manner.</t>
  </si>
  <si>
    <t>Completes an effective charter based on demand analysis and project estimation for an IT project.</t>
  </si>
  <si>
    <t>Revisits and reworks individual work plans to ensure intermediate deadlines are attainable.</t>
  </si>
  <si>
    <t>Provides support to the supply chain; implements various logistics perspectives on IT projects.</t>
  </si>
  <si>
    <t>Participates in constructing a fundamental framework of IT services based on specific requirements.</t>
  </si>
  <si>
    <t>Applies prototyping and performance analysis to test a potential service.</t>
  </si>
  <si>
    <t>Communicates on the types of support covered and not covered by specific service agreements.</t>
  </si>
  <si>
    <t>Provides support to designers and developers to ensure design for availability and recovery.</t>
  </si>
  <si>
    <t>Generates schedule and time estimates for IT service changes.</t>
  </si>
  <si>
    <t>Adapts escalation and notification procedures and documentation.</t>
  </si>
  <si>
    <t>Captures and reports on costs associated with specific services.</t>
  </si>
  <si>
    <t>Implements the technical framework and integrated system in IT implementation service.</t>
  </si>
  <si>
    <t>Provides detail description of 1st line resolution procedure and examples of incident action plans.</t>
  </si>
  <si>
    <t>Participates in major information delivery activities and issues.</t>
  </si>
  <si>
    <t>Follows procedures to use the specific library technology or application to provide services.</t>
  </si>
  <si>
    <t>Documents standards and procedures for receiving requests.</t>
  </si>
  <si>
    <t>Analyzes existing business processes and proposes recommendations for aligning them with ITIL.</t>
  </si>
  <si>
    <t>Explains phases, approaches, and procedure for implementing and deploying with ITIL.</t>
  </si>
  <si>
    <t>Explains tools and techniques for monitoring and improving the quality of service.</t>
  </si>
  <si>
    <t>Adheres to organizational protocols and procedures for customers' financial constraints.</t>
  </si>
  <si>
    <t>Prepares existing pricing policies, service standards, and budgeting guidelines.</t>
  </si>
  <si>
    <t>Participates in sales training and utilizes support tools and literature.</t>
  </si>
  <si>
    <t>Participates in the development of presentation-tier and/or business-tier designs.</t>
  </si>
  <si>
    <t>Explains how to run a MIDlet on an emulator.</t>
  </si>
  <si>
    <t>Provides insights into using the BDK for debugging syntax and run-time errors.</t>
  </si>
  <si>
    <t>Describes the challenges of implementing JavaScript across different browsers.</t>
  </si>
  <si>
    <t>Discusses basic configuration requirements and operational considerations.</t>
  </si>
  <si>
    <t>Utilizes the JProbe Console for intelligent code performance diagnosis and enhancement.</t>
  </si>
  <si>
    <t>Uses basic tools and techniques for debugging Jscript issues.</t>
  </si>
  <si>
    <t>Explains how JSP commands/functions are constructed and how they are used in applications.</t>
  </si>
  <si>
    <t>Identifies the hardware and software required for writing Java Servlets.</t>
  </si>
  <si>
    <t>Defines how to plan, create and run load test scenarios.</t>
  </si>
  <si>
    <t>Applies basic tools and techniques for debugging LotusScript syntax errors, logic and run-time errors.</t>
  </si>
  <si>
    <t>Assists in upgrading to new releases of Lotus Domino.</t>
  </si>
  <si>
    <t>Uses JDBC to create a table, insert values into it, query and update the table.</t>
  </si>
  <si>
    <t>Practices JES 3 input and or output processing functions in a local or remote environment.</t>
  </si>
  <si>
    <t>Configures client PCs to provide Laplink security to files and directories.</t>
  </si>
  <si>
    <t>Installs commercially available Linux packaged applications.</t>
  </si>
  <si>
    <t>Explains the rationale for using Java Virtual Machine on a Jini-compatible device.</t>
  </si>
  <si>
    <t>Interprets and documents components involved in monitoring, logging and reporting server and domain activities.</t>
  </si>
  <si>
    <t>Categorizes key pieces of information into status reports through the use of embedded search and filtering tools.</t>
  </si>
  <si>
    <t>Interprets functions performed by the SameTime Everyplace tool.</t>
  </si>
  <si>
    <t>Discusses the overall architecture and inter-relationships of specific product suite elements.</t>
  </si>
  <si>
    <t>Summarizes technical barriers in a specific PC production practice; resolves barriers through teamwork.</t>
  </si>
  <si>
    <t>Describes design considerations for a specific target host system.</t>
  </si>
  <si>
    <t>Explains available interfaces to other devices and software interface standards.</t>
  </si>
  <si>
    <t>Describes a specific toolkit for open source development environment.</t>
  </si>
  <si>
    <t>Selects appropriate operating systems, hardware and programming languages to operate platform processing.</t>
  </si>
  <si>
    <t>Participates in model reviews and walkthroughs.</t>
  </si>
  <si>
    <t>Assists in creating analytical descriptions of business processes prior to developing use cases.</t>
  </si>
  <si>
    <t>Summarizes major factors for successful packaged application integration.</t>
  </si>
  <si>
    <t>Programs entry and return conditions, and resolves data request conflicts.</t>
  </si>
  <si>
    <t>Supports the implementation of object-oriented applications.</t>
  </si>
  <si>
    <t>Analyzes how states and behaviors are represented within an object.</t>
  </si>
  <si>
    <t>Describes the process and considerations for designing OR database access layers.</t>
  </si>
  <si>
    <t>Follows an organization's standards, policies and guidelines from inception to completion on all middleware products.</t>
  </si>
  <si>
    <t>Follows organization's standards, policies and guidelines from inception to completion on all mid-range software and utilities.</t>
  </si>
  <si>
    <t>Collects and documents problems and feedback on PC/workstation software from end users within one's own organization.</t>
  </si>
  <si>
    <t>Researches performance objectives and requirements for a component or application.</t>
  </si>
  <si>
    <t>Follows an organization's standards, policies and guidelines from inception to completion on all mid-range features and components.</t>
  </si>
  <si>
    <t>Collects and documents problems and feedback on PC/workstation hardware from end users within one's own organization.</t>
  </si>
  <si>
    <t>Adheres to relevant policies and procedures in well network services.</t>
  </si>
  <si>
    <t>Participates in the design of network and infrastructure programs for the organization.</t>
  </si>
  <si>
    <t>Helps to resolve current problems in network operations.</t>
  </si>
  <si>
    <t>Applies data codes, standards and application support protocols.</t>
  </si>
  <si>
    <t>Assists others in the installation, relocation and maintenance of communications components.</t>
  </si>
  <si>
    <t>Explains performance objectives and requirements for a network component or service.</t>
  </si>
  <si>
    <t>Uses standard software for spooling, managing output queues, routing, distribution and delivery.</t>
  </si>
  <si>
    <t>Details security requirements and setup procedures for mobile/BYOD devices.</t>
  </si>
  <si>
    <t>Conducts assessment and penetration testing initiatives on mobile devices.</t>
  </si>
  <si>
    <t>Organizes and confirms the requests of penetration testing tasks, and gets approvals for access rights.</t>
  </si>
  <si>
    <t>Defines various ways of getting content to a mobile device or smart phone.</t>
  </si>
  <si>
    <t>Participates in assessing repeated incidents to determine if there is an underlying problem.</t>
  </si>
  <si>
    <t>Performs mobile application testing within a development environment using emulators and carries out field testing.</t>
  </si>
  <si>
    <t>Analyzes potential risks from any illegal advertising programs (e.g. malware) to protect the social media platform.</t>
  </si>
  <si>
    <t>Assesses the effectiveness of intelligence gathering approaches, e.g. SEM/SEO.</t>
  </si>
  <si>
    <t>Reviews common wireless protocols and their uses.</t>
  </si>
  <si>
    <t>Discusses tools, channels and process for distributing operating systems updates.</t>
  </si>
  <si>
    <t>Distributes internal and external correspondence to appropriate recipients.</t>
  </si>
  <si>
    <t>Implements the major communications activities within the organization and helps support these functions.</t>
  </si>
  <si>
    <t>Evaluates the legal implications of a press release.</t>
  </si>
  <si>
    <t>Compiles a list of associated equipment, peripherals, and supply requirements.</t>
  </si>
  <si>
    <t>Works with the features of problem reporting and tracking software.</t>
  </si>
  <si>
    <t>Provides senior management with OD recommendations.</t>
  </si>
  <si>
    <t>Carries out the day-to-day activities by the major units or sub-functions of a marketing organization.</t>
  </si>
  <si>
    <t>Researches locally relevant marketing plans and strategies and their purpose and intent.</t>
  </si>
  <si>
    <t>Follows a certain structural research process for conducting market research.</t>
  </si>
  <si>
    <t>Utilizes different tools or techniques to identify key product features.</t>
  </si>
  <si>
    <t>Assists in building relationships with other marketing agencies.</t>
  </si>
  <si>
    <t>Utilizes systems documentation to perform basic marketing functions.</t>
  </si>
  <si>
    <t>Explains the use of different media channel selection methods according to types of media products.</t>
  </si>
  <si>
    <t>Communicates with clients and media project staff on scheduled and unscheduled production related work.</t>
  </si>
  <si>
    <t>Works with end-users to design and develop test scripts.</t>
  </si>
  <si>
    <t>Uses basic Oracle Developer debugging tools and techniques to address and solve development issues.</t>
  </si>
  <si>
    <t>Uses the Mobile Development Kit to develop applications for mobile devices.</t>
  </si>
  <si>
    <t>Uses basic PowerBuilder tools and techniques for debugging.</t>
  </si>
  <si>
    <t>Uses the Perl debugger and techniques for debugging syntax and run-time errors.</t>
  </si>
  <si>
    <t>Follows standard processes for sizing and cropping images.</t>
  </si>
  <si>
    <t>Uses basic tools and techniques for debugging PHP scripts.</t>
  </si>
  <si>
    <t>Uses PeopleSoft implementation and development tools.</t>
  </si>
  <si>
    <t>Works with the ODBC SDK, installer utilities and testing tools.</t>
  </si>
  <si>
    <t>Highlights the architecture and the relationship of every product in the product suite.</t>
  </si>
  <si>
    <t>Conducts performance tuning procedures on production databases.</t>
  </si>
  <si>
    <t>Uses PL/SQL to insert, update, delete, sort and format data.</t>
  </si>
  <si>
    <t>Uses BizTalk Messaging Manager to organize the exchange of business documents.</t>
  </si>
  <si>
    <t>Downloads files from FTP servers through Firefox browser.</t>
  </si>
  <si>
    <t>Participates in the installation or upgrade to a newer release of MSMQ.</t>
  </si>
  <si>
    <t>Downloads files from FTP servers through the use of Netscape Navigator.</t>
  </si>
  <si>
    <t>Assists in the installation of Oracle Application Servers.</t>
  </si>
  <si>
    <t>Installs commercially available OS/2 Warp packaged applications.</t>
  </si>
  <si>
    <t>Follows in-stream procedures and cataloged procedures to utilize system utilities.</t>
  </si>
  <si>
    <t>Deploys commercially available Palm OS packaged applications.</t>
  </si>
  <si>
    <t>Uses PegaRULES implementation and development tools.</t>
  </si>
  <si>
    <t>Configures Windows Server services and options.</t>
  </si>
  <si>
    <t>Uses NetDoctor to catch potential errors introduced by modifications to device configurations.</t>
  </si>
  <si>
    <t>Explains how to manage multi-platform networks under NDS/eDirectory.</t>
  </si>
  <si>
    <t>Documents common problems that occur in the installation and troubleshooting of Nexus 1000; Discusses troubleshooting approach.</t>
  </si>
  <si>
    <t>Documents common problems, troubleshooting approaches and typical resolution for Nexus 5000/7000 platform implementation.</t>
  </si>
  <si>
    <t>Conducts maintenance on various Netware management tools.</t>
  </si>
  <si>
    <t>Explains what is meant by the term 'Autonomous System.'</t>
  </si>
  <si>
    <t>Monitors system performance and capacity versus established benchmarks.</t>
  </si>
  <si>
    <t>Converts Word tables to an Excel spreadsheets and vice-versa.</t>
  </si>
  <si>
    <t>Utilizes the contact management features of Outlook.</t>
  </si>
  <si>
    <t>Explains the differences between remote control and remote networking.</t>
  </si>
  <si>
    <t>Utilizes color schemes, templates and backgrounds to enhance the look of a presentation.</t>
  </si>
  <si>
    <t>Identifies specific Six Sigma measurements and their use in project management.</t>
  </si>
  <si>
    <t>Troubleshoots technical problems during the engineering stage and discusses these problems with colleagues.</t>
  </si>
  <si>
    <t>Participates in the review of product design to ensure reliability standards are met.</t>
  </si>
  <si>
    <t>Implements reliability activities and tasks for product development and maintenance plans.</t>
  </si>
  <si>
    <t>Assists in creating technical requirements for product development and deployment.</t>
  </si>
  <si>
    <t>Analyzes quality testing results and generates regular reports for management.</t>
  </si>
  <si>
    <t>Analyzes documentation and user manuals for usability, accuracy and completeness.</t>
  </si>
  <si>
    <t>Documents test processes and results; prepares and analyzes defected tracking reports.</t>
  </si>
  <si>
    <t>Explains design and manufacture considerations for different target computers or applications.</t>
  </si>
  <si>
    <t>Utilizes advanced methods and technologies (e.g. remote cameras) to monitor the premises and maintain facility security.</t>
  </si>
  <si>
    <t>Understands organizational policies and business practices regarding solutions development.</t>
  </si>
  <si>
    <t>Uses social media, under direction, to increase attendance at organizational events.</t>
  </si>
  <si>
    <t>Explains commands and facilities for communicating with mainframe and mobile devices.</t>
  </si>
  <si>
    <t>Identifies core SOA technologies; assesses their interrelationships and applications.</t>
  </si>
  <si>
    <t>Confirms deliverables associated with requirements analysis.</t>
  </si>
  <si>
    <t>Develops structured programming specifications.</t>
  </si>
  <si>
    <t>Analyzes the benefits and challenges of prototyping throughout the developmental process.</t>
  </si>
  <si>
    <t>Explains how to select and qualify projects and business situations suitable for RAD.</t>
  </si>
  <si>
    <t>Documents key activities and deliverables in a product release and updated processes, as necessary.</t>
  </si>
  <si>
    <t>Performs embedded and remote scripting, event detection and handling.</t>
  </si>
  <si>
    <t>Follows an organization's standards, policies and guidelines for structured programming specifications.</t>
  </si>
  <si>
    <t>Loads data models, spreadsheets and other metadata to create customized reports.</t>
  </si>
  <si>
    <t>Communicates experience working with document scanning, imaging, conversion and indexing.</t>
  </si>
  <si>
    <t>Works with advanced features and functions including sorting, filtering and making simple calculations.</t>
  </si>
  <si>
    <t>Uses automated tools for the early stages of normalization.</t>
  </si>
  <si>
    <t>Resolves basic problems while managing network resources from multiple users.</t>
  </si>
  <si>
    <t>Explains and adheres to maintenance and upkeep requirements.</t>
  </si>
  <si>
    <t>Follows proper policies and practices of remote computing.</t>
  </si>
  <si>
    <t>Follows an organization's standards, policies and guidelines from inception to completion on all production related activities.</t>
  </si>
  <si>
    <t>Follows established problem identification, escalation and resolution procedures.</t>
  </si>
  <si>
    <t>Analyzes and prioritizes products and vendors in the marketplace.</t>
  </si>
  <si>
    <t>Configures and calibrates identity and access management applications.</t>
  </si>
  <si>
    <t>Monitors a specific social community and provides support to members.</t>
  </si>
  <si>
    <t>Reports on the current state of operated SOA, SOAP, WSDL and UDDI technologies.</t>
  </si>
  <si>
    <t>Follows established procedures, analyzes the impact of social activities using SNS platform and application.</t>
  </si>
  <si>
    <t>Follows the established processes necessary to manage users' identity and entitlement for a service platform.</t>
  </si>
  <si>
    <t>Applies appropriate tools, services or applications for reliability prediction and other improvements.</t>
  </si>
  <si>
    <t>Monitors community activity for adherence to social networking behavioral standards.</t>
  </si>
  <si>
    <t>Analyzes the core competitiveness of one's own social media business; summarizes weakness and discrepancies, as compared with other competitors.</t>
  </si>
  <si>
    <t>Assists in the collection and analysis of an organization's business requirements of social networking.</t>
  </si>
  <si>
    <t>Attends sprint planning meetings, daily scrum, sprint review and sprint retrospective events.</t>
  </si>
  <si>
    <t>Follows facility access, security control procedures to operate equipment.</t>
  </si>
  <si>
    <t>Assesses relevant standards, guidelines, and procedures.</t>
  </si>
  <si>
    <t>Communicates the procedures for following dispatched tasks and providing feedback to requester.</t>
  </si>
  <si>
    <t>Follows appropriate scheduling procedures and prioritizes actions.</t>
  </si>
  <si>
    <t>Builds three-dimensional models with basic materials.</t>
  </si>
  <si>
    <t>Asks industry experts about the usage and functionality of a particular returns software.</t>
  </si>
  <si>
    <t>Adheres to policies and procedures required by a sales function.</t>
  </si>
  <si>
    <t>Follows sample scripts to attain sales success.</t>
  </si>
  <si>
    <t>Complies with an organization's prospecting standards.</t>
  </si>
  <si>
    <t>Assesses customer feedback and prepares responses.</t>
  </si>
  <si>
    <t>Adheres to an organization's standards in closing a sale.</t>
  </si>
  <si>
    <t>Prepares all oral and written materials, including contracts, proposals and presentations.</t>
  </si>
  <si>
    <t>Participates in the implementation of activities for the product development strategy.</t>
  </si>
  <si>
    <t>Highlights functions, features, strengths and drawbacks of the Design Manager.</t>
  </si>
  <si>
    <t>Describes basic Rhapsody and UML tools and techniques for developing design specifications.</t>
  </si>
  <si>
    <t>Adapts REXX to the Java environment with related utilities.</t>
  </si>
  <si>
    <t>Uses UML to model a proposed application system or subsystem.</t>
  </si>
  <si>
    <t>Creates Java test scripts for unit-testing with RTT.</t>
  </si>
  <si>
    <t>Uses SAP R/3 implementation and development tools.</t>
  </si>
  <si>
    <t>Assesses CRM implementation performance, according to sales and marketing outcomes.</t>
  </si>
  <si>
    <t>Applies appropriate tools and methodologies needed to implement and configure SAP ERP systems.</t>
  </si>
  <si>
    <t>Customizes product development and project management activities to meet client requirements while using SAP PLM.</t>
  </si>
  <si>
    <t>Uses Siebel implementation and development tools.</t>
  </si>
  <si>
    <t>Adheres to consistent naming and code formatting principles.</t>
  </si>
  <si>
    <t>Creates, modifies, troubleshoots, and debugs QMF Procs.</t>
  </si>
  <si>
    <t>Interprets product-specific languages and terminology.</t>
  </si>
  <si>
    <t>Performs routine tasks such as: create and change workspaces, lock and unlock archives, etc.</t>
  </si>
  <si>
    <t>Reports document management capabilities and considerations for sharing.</t>
  </si>
  <si>
    <t>Explains the purpose of each layer of the Internet Multimedia Protocol Stack.</t>
  </si>
  <si>
    <t>Explains the purpose of MIME (Multipurpose Internet Mail Extensions) when working with SMTP.</t>
  </si>
  <si>
    <t>Explains the purpose for and use of LU 6.2 and CPI-C on an enterprise SNA network.</t>
  </si>
  <si>
    <t>Illustrates several key benefits of using the Sniffer Distributed solution.</t>
  </si>
  <si>
    <t>Creates and removes Baseline and Interim plans.</t>
  </si>
  <si>
    <t>Creates and removes Baseline plans.</t>
  </si>
  <si>
    <t>Uses SiteMinder SDK and APIs to add supplementary authentication methods or for other purposes.</t>
  </si>
  <si>
    <t>Explains issues and considerations for testing mechanical and electronic components.</t>
  </si>
  <si>
    <t>Researches methods for the acquisition of new technology to improve standards in storage device makeovers.</t>
  </si>
  <si>
    <t>Highlights operational issues associated with the telecom services and equipment.</t>
  </si>
  <si>
    <t>Cites examples of common problems and issues on consulting engagements.</t>
  </si>
  <si>
    <t>Discusses software licensing and pricing structures and options.</t>
  </si>
  <si>
    <t>Participates in creating the functional Product Requirements Documents (PRDs).</t>
  </si>
  <si>
    <t>Participates in creating technical requirements for software development and deployment.</t>
  </si>
  <si>
    <t>Explains the purpose of a version control system and other document management tools used.</t>
  </si>
  <si>
    <t>Works with structured documents for developing features, functions, plans and schedules.</t>
  </si>
  <si>
    <t>Interprets product development plans and functional documentation.</t>
  </si>
  <si>
    <t>Creates and assesses technical alternatives for product component.</t>
  </si>
  <si>
    <t>Has experience with designing data exchange interfaces to and from software product.</t>
  </si>
  <si>
    <t>Participates in technical and code reviews.</t>
  </si>
  <si>
    <t>Participates in coordinating or compiling documentation to accompany each release.</t>
  </si>
  <si>
    <t>Describes basic measures of quality and effectiveness and associated field support tools.</t>
  </si>
  <si>
    <t>Follows standard procedures to troubleshoots common installation and operational issues.</t>
  </si>
  <si>
    <t>Documents resolution progress and provides feedback to customers.</t>
  </si>
  <si>
    <t>Identifies reliability activities and tasks for the product development and maintenance plans.</t>
  </si>
  <si>
    <t>Explains the basic tools and tool-kits for standard retail and downloadable packaging.</t>
  </si>
  <si>
    <t>Discusses common problems and resolutions for a specific channel.</t>
  </si>
  <si>
    <t>Describes in detail quality evaluation tools and techniques such as walkthroughs and inspections.</t>
  </si>
  <si>
    <t>Evaluates system documentation and user manuals for usability, accuracy and completeness.</t>
  </si>
  <si>
    <t>Describes various tools and approaches for program testing, usability testing, and fault detection.</t>
  </si>
  <si>
    <t>Explains procedures for documenting test activities and results (e.g. errors, non-conformance, etc.)</t>
  </si>
  <si>
    <t>Develops testing scenarios and scripts using automated tools.</t>
  </si>
  <si>
    <t>Executes black box and penetration testing to identify potential risks.</t>
  </si>
  <si>
    <t>Reviews the major components, functions and features of the solution architecture toolkit.</t>
  </si>
  <si>
    <t>Develops roadmaps for target architecture based on models of business services (e.g. applications, data and systems).</t>
  </si>
  <si>
    <t>Plays an active role in local integration efforts.</t>
  </si>
  <si>
    <t>Executes test cases, analyzes test results and reports on findings regularly.</t>
  </si>
  <si>
    <t>Prepares for systems and business requirements analysis.</t>
  </si>
  <si>
    <t>Troubleshoots and resolves common problems in speech recognition.</t>
  </si>
  <si>
    <t>Tests particular aspects (functionality, performance etc.) of tools against a stated requirement.</t>
  </si>
  <si>
    <t>Demonstrates planned software changes on the local environment.</t>
  </si>
  <si>
    <t>Explains the uses of diagnostic tools and techniques; resolves common software problems.</t>
  </si>
  <si>
    <t>Defines system requirements for data, logical processes, desired features, and input/output requirements.</t>
  </si>
  <si>
    <t>Reconciles data conversion considerations using appropriate tools.</t>
  </si>
  <si>
    <t>Evaluates and discusses the organization's position on key usability and quality attributes and metrics.</t>
  </si>
  <si>
    <t>Prepares back-up and recovery processes for installed storage hardware.</t>
  </si>
  <si>
    <t>Monitors and addresses the performance of running applications on the network.</t>
  </si>
  <si>
    <t>Assists in the day-to-day of telecommunications operations in order to comply with current regulations.</t>
  </si>
  <si>
    <t>Implements relevant standards and procedures for managing shared resources for storage area networks.</t>
  </si>
  <si>
    <t>Maintains an up-to-date inventory of on-site and off-site information storage.</t>
  </si>
  <si>
    <t>Performs activities associated with operating peripheral equipment and associated production load.</t>
  </si>
  <si>
    <t>Differentiates between software purchasing and software licensing processes and considerations.</t>
  </si>
  <si>
    <t>Works with vendor-specific diagnostic guides, tools and utilities.</t>
  </si>
  <si>
    <t>Interprets process measurement flows and reports.</t>
  </si>
  <si>
    <t>Completes and maintains technical reference documents.</t>
  </si>
  <si>
    <t>Lists key goals and objectives of the specific type of test and associated methodology.</t>
  </si>
  <si>
    <t>Implements appropriate SCM working processes to support associated business processes.</t>
  </si>
  <si>
    <t>Follows established processes and procedures to fully operate the SRM system.</t>
  </si>
  <si>
    <t>Participates in the design of workflow and data analysis for SEM applications.</t>
  </si>
  <si>
    <t>Demonstrates courtesy, empathy and understanding when interacting with customers.</t>
  </si>
  <si>
    <t>Follows TOGAF specific standards and processes in enterprise architecture design.</t>
  </si>
  <si>
    <t>Applies effective candidate selection techniques for a specific recruiting task.</t>
  </si>
  <si>
    <t>Assists in conducting activities in organizational employee development to reduce skill gaps among employees.</t>
  </si>
  <si>
    <t>Drafts, corrects and finalizes technical writing tasks independently.</t>
  </si>
  <si>
    <t>Assists with the steps and procedures for supplier certification.</t>
  </si>
  <si>
    <t>Provides solutions to create architecture for a specific application framework, using Struts.</t>
  </si>
  <si>
    <t>Develops and deploys Sybase Adaptive Server databases.</t>
  </si>
  <si>
    <t>Uses SQL to insert, update, delete, sort and format data.</t>
  </si>
  <si>
    <t>Develops and deploys SQL Server databases.</t>
  </si>
  <si>
    <t>Follows processes to operate most standard online and offline utilities.</t>
  </si>
  <si>
    <t>Installs commercially available Solaris packaged applications.</t>
  </si>
  <si>
    <t>Creates TPNS message generation decks.</t>
  </si>
  <si>
    <t>Participates in installation and configuration of Mid-Level Managers (MLMs).</t>
  </si>
  <si>
    <t>Explains the purpose of ports and sockets when working with TCP/IP.</t>
  </si>
  <si>
    <t>Explains the purpose for and use of MAUs on an enterprise Token Ring backbone.</t>
  </si>
  <si>
    <t>Highlights the overall architecture and the relationship of all major suite products.</t>
  </si>
  <si>
    <t>Explains the features and benefits of Tivoli jargon and terminology (e.g., TMP, TMR, etc.)</t>
  </si>
  <si>
    <t>Successfully performs basic monitoring, troubleshooting, tuning and optimization functions.</t>
  </si>
  <si>
    <t>Identifies ancillary or related products or components and associated interfacing requirements.</t>
  </si>
  <si>
    <t>Explains SPSS functions and features for authoring and deploying surveys and analyzing results.</t>
  </si>
  <si>
    <t>Participates in the development of T&amp;D procedures within an organization.</t>
  </si>
  <si>
    <t>Documents multiple ways in which viruses can be introduced to enterprise networks.</t>
  </si>
  <si>
    <t>Describes the major functions and features of a web design or prototyping tool.</t>
  </si>
  <si>
    <t>Conducts development processes for web applications or web services.</t>
  </si>
  <si>
    <t>Assesses technical and business risks, ROI goals and other impacts when designing migration plans.</t>
  </si>
  <si>
    <t>Employs workflow standards to measure workflow performance.</t>
  </si>
  <si>
    <t>Analyzes features of windows, menus, cue cards, dialog-boxes and icons.</t>
  </si>
  <si>
    <t>Works with basic web-construction and navigation tools and techniques.</t>
  </si>
  <si>
    <t>Develops the XML-SOAP messages needed to communicate with a specific Web Services Tool.</t>
  </si>
  <si>
    <t>Investigates potential security risks in an organization's web services.</t>
  </si>
  <si>
    <t>Assists and trains clients on the use of existing features.</t>
  </si>
  <si>
    <t>Reports commonly occurring problems, diagnostic tools and resolutions.</t>
  </si>
  <si>
    <t>Ensures the efficiency of communication in WANs by regularly examining transmission facilities.</t>
  </si>
  <si>
    <t>Addresses problems in wireless applications and devices to ensure the transmission of information.</t>
  </si>
  <si>
    <t>Tests network performance and optimizes network traffic; troubleshoots network problems.</t>
  </si>
  <si>
    <t>Reports common problems, diagnostic tools and possible resolutions.</t>
  </si>
  <si>
    <t>Assesses the benefits and disadvantages of various training delivery methods.</t>
  </si>
  <si>
    <t>Assists in developing lesson plans and user guides for simple course modules.</t>
  </si>
  <si>
    <t>Assists in the delivery and evaluation of training program components.</t>
  </si>
  <si>
    <t>Generating vulnerability analyses report with vulnerability assessment systems.</t>
  </si>
  <si>
    <t>Prepares major phases and deliverables of test plans and dependencies with UAT.</t>
  </si>
  <si>
    <t>Participates in usability audits for existing systems.</t>
  </si>
  <si>
    <t>Implements appropriate TM workflow to support associated business processes.</t>
  </si>
  <si>
    <t>Generates ad hoc reports on end user feedback.</t>
  </si>
  <si>
    <t>Participates in defining web application interfaces.</t>
  </si>
  <si>
    <t>Tracks visitor behavior once on a website, including drivers and conversions to online purchases.</t>
  </si>
  <si>
    <t>Tracks customer database interactions, compiles user history diagrams and acquires trends in user behavior.</t>
  </si>
  <si>
    <t>Follows organizational procedures and policies for utilizing document structures, layouts and hyperlinking of websites.</t>
  </si>
  <si>
    <t>Describe typical problems that interfere with delivery of web-based services.</t>
  </si>
  <si>
    <t>Follows policies and standards to measure workforce performance.</t>
  </si>
  <si>
    <t>Uses web-based encyclopedias, glossaries and dictionaries to find definitions of unfamiliar terms.</t>
  </si>
  <si>
    <t>Obtains vendor or supplier product or service information.</t>
  </si>
  <si>
    <t>Selects varied decision-making approaches to use with customers.</t>
  </si>
  <si>
    <t>Applies basic tools and techniques for debugging e-commerce applications.</t>
  </si>
  <si>
    <t>Follows standard procedures to use VisualAge Generator Interactive Test Facilities.</t>
  </si>
  <si>
    <t>Defines the purpose and use of Repository, Workspace, and Workbench.</t>
  </si>
  <si>
    <t>Uses basic tools and techniques for debugging Web-based application systems.</t>
  </si>
  <si>
    <t>Applies basic tools and techniques for debugging syntax, logic and run-time errors.</t>
  </si>
  <si>
    <t>Illustrates Visio-specific language and terminology.</t>
  </si>
  <si>
    <t>Performs localized testing of servlets, JSPs, and HTML with a WSAD unit-test environment.</t>
  </si>
  <si>
    <t>Analyzes the characteristics of the WebSphere programming model.</t>
  </si>
  <si>
    <t>Uses XHTML to add content and functionality to web pages.</t>
  </si>
  <si>
    <t>Performs XML to HTML transformations and presentations.</t>
  </si>
  <si>
    <t>Uses schemas to verify that XML documents are valid according to established rules.</t>
  </si>
  <si>
    <t>Follows new templates to facilitate document formatting.</t>
  </si>
  <si>
    <t>Helps co-workers understand how to properly use Xpediter.</t>
  </si>
  <si>
    <t>Participates in the installation or upgrade to a newer release of MQ Series.</t>
  </si>
  <si>
    <t>Follows TSO/ISPF commands, their syntax, coding rules and conventions.</t>
  </si>
  <si>
    <t>Installs commercially available UNIX packaged applications.</t>
  </si>
  <si>
    <t>Participates in the installation or upgrade of a WAS.</t>
  </si>
  <si>
    <t>Installs commercially available Windows 2000/Me packaged applications.</t>
  </si>
  <si>
    <t>Successfully performs routine troubleshooting and corrective actions.</t>
  </si>
  <si>
    <t>Installs commercially available Windows NT packaged applications.</t>
  </si>
  <si>
    <t>Installs commercially available Windows XP packaged applications.</t>
  </si>
  <si>
    <t>Develops customized portlets using the portlet API and its extensions.</t>
  </si>
  <si>
    <t>Diagnoses issues related to connectivity to other platforms at a conceptual level.</t>
  </si>
  <si>
    <t>Explains the purpose of codecs when working with VoIP.</t>
  </si>
  <si>
    <t>Develops WML applications to display essential information in a small screen format.</t>
  </si>
  <si>
    <t>Explains the purpose and use of PADs on an enterprise X.25 network.</t>
  </si>
  <si>
    <t>Uses text and page formatting features like indents, spacing, tabs, margins, page breaks, etc.</t>
  </si>
  <si>
    <t>Discusses basic tools and utilities for optimizing WebSphere e-business applications.</t>
  </si>
  <si>
    <t>Implements training processes for discovering the learning needs of employees.</t>
  </si>
  <si>
    <t>Selects appropriate training programs for different levels in the organization.</t>
  </si>
  <si>
    <t>Assesses products or services using pre-defined evaluation criteria.</t>
  </si>
  <si>
    <t>Presents training solutions effectively to internal stakeholders.</t>
  </si>
  <si>
    <t>Selects suitable delivery methods for different training sessions.</t>
  </si>
  <si>
    <t>Implements organizational training evaluation through advanced evaluation tools and techniques.</t>
  </si>
  <si>
    <t>Prepares facilities and materials for specific training programs.</t>
  </si>
  <si>
    <t>Assists in the installation, configuration and support of training software.</t>
  </si>
  <si>
    <t>Assists employees in creating organizational web-based training.</t>
  </si>
  <si>
    <t>Discusses differences and similarities on development activities for new vs. enhanced applications.</t>
  </si>
  <si>
    <t>Selects the class definitions for APIs based on the associated possible behavior.</t>
  </si>
  <si>
    <t>Initiates application software, hardware, infrastructure and information store inputs.</t>
  </si>
  <si>
    <t>Documents associated phases, activities, deliverables and processes.</t>
  </si>
  <si>
    <t>Selects and presents design alternatives for applications of small to medium complexity.</t>
  </si>
  <si>
    <t>Prepares and analyzes defect-tracking reports on existing applications.</t>
  </si>
  <si>
    <t>Participates in testing activities for application localization and internationalization.</t>
  </si>
  <si>
    <t>Selects appropriate tools and techniques employed for maintenance in supporting a production application.</t>
  </si>
  <si>
    <t>Interprets metrics used to measure progress and effectiveness.</t>
  </si>
  <si>
    <t>Discusses key issues and challenges associated with mainframe applications.</t>
  </si>
  <si>
    <t>Defines key risks and challenges associated with web-based applications.</t>
  </si>
  <si>
    <t>Discusses key benefits and challenges of distributed applications.</t>
  </si>
  <si>
    <t>Defines objects and their interactions associated with object-oriented application development.</t>
  </si>
  <si>
    <t>Differentiates among tools used for diverse strategic development platforms.</t>
  </si>
  <si>
    <t>Designs application security requirements based on organizational risk profile.</t>
  </si>
  <si>
    <t>Collaborates with team members to complete stage development goals within limited time.</t>
  </si>
  <si>
    <t>Follows standard Kanban processes to oversee development processes.</t>
  </si>
  <si>
    <t>Continuously integrates small released working software.</t>
  </si>
  <si>
    <t>Using specific tools to design task version and Burn-down model.</t>
  </si>
  <si>
    <t>Illustrates specific process of using agile to develop software.</t>
  </si>
  <si>
    <t>Codes models into working software to realize the product functions and stakeholder requirements.</t>
  </si>
  <si>
    <t>Participates in meetings regarding relevant regulatory considerations and agencies.</t>
  </si>
  <si>
    <t>Implements internal and external audit requirements for a specific business activity.</t>
  </si>
  <si>
    <t>Describes key functions and features of the distributed file system.</t>
  </si>
  <si>
    <t>Selects new products, or alters existing ones, to meet customer needs.</t>
  </si>
  <si>
    <t>Defines all standard features and facilities of the technology.</t>
  </si>
  <si>
    <t>Performs hexadecimal arithmetic without a calculator.</t>
  </si>
  <si>
    <t>Explains how to convert older databases to Access format.</t>
  </si>
  <si>
    <t>Incorporates ActiveX controls into web pages to provide enhanced functionality.</t>
  </si>
  <si>
    <t>Creates and customizes ADF business components.</t>
  </si>
  <si>
    <t>Works with machine language representations of instructions and data.</t>
  </si>
  <si>
    <t>Applies specific languages that can be used to build ASP components.</t>
  </si>
  <si>
    <t>Tests and debugs ASP.Net applications.</t>
  </si>
  <si>
    <t>Creates test scripts for unit-testing with Autotester.</t>
  </si>
  <si>
    <t>Incorporates external MP3 and JPG files into Flash.</t>
  </si>
  <si>
    <t>Performs database backup and recovery procedures.</t>
  </si>
  <si>
    <t>Upgrades and maintains AIX systems under necessary supervision.</t>
  </si>
  <si>
    <t>Diagnoses and reports routine hardware problems.</t>
  </si>
  <si>
    <t>Develops and implements Active Directory administration scripts.</t>
  </si>
  <si>
    <t>Works with AIM standard features and facilities.</t>
  </si>
  <si>
    <t>Tracks the compatibility of various types of communication protocols with ATM networks.</t>
  </si>
  <si>
    <t>Explains most commonly used tools and identifies design challenges in using them.</t>
  </si>
  <si>
    <t>Explains different procedures for building document templates.</t>
  </si>
  <si>
    <t>Writes, compiles and tests ACF2 rules for data sets and other resources.</t>
  </si>
  <si>
    <t>Explains differences between anti-virus software designed for home use vs. enterprise use.</t>
  </si>
  <si>
    <t>Reports difficulties and problems that occur in the adult learning process.</t>
  </si>
  <si>
    <t>Tracks dispatched tasks and provides feedback to requester.</t>
  </si>
  <si>
    <t>Identifies key customer segments and how products and services compete in each grouping.</t>
  </si>
  <si>
    <t>Cites case studies of successes, failures and lessons learned.</t>
  </si>
  <si>
    <t>Utilizes designated data analysis software (both internal and external) to analyze business data.</t>
  </si>
  <si>
    <t>Performs BA-related administrative work including documenting design progresses and relevant problems.</t>
  </si>
  <si>
    <t>Describes common experience reports, measurements and benchmarks.</t>
  </si>
  <si>
    <t>Participates in the preparation of risk assessment and benefits analysis.</t>
  </si>
  <si>
    <t>Assists in the installation and deployment of BPM tools.</t>
  </si>
  <si>
    <t>Uses segmenting and allocation functions for data processing and management.</t>
  </si>
  <si>
    <t>Integrates CASE technologies with other tools based on system requirements.</t>
  </si>
  <si>
    <t>Integrates CRM and other systems, under the guidance of a supervisor.</t>
  </si>
  <si>
    <t>Adheres to content development and review guidelines to ensure consistency and quality.</t>
  </si>
  <si>
    <t>Interprets the results of big data analytics; presents findings to management.</t>
  </si>
  <si>
    <t>Collects information on organizational/departmental environments (including network infrastructure) where CTI is used.</t>
  </si>
  <si>
    <t>Assists in troubleshooting software, hardware and other system problems in a computer center.</t>
  </si>
  <si>
    <t>Works with clients to identify and document critical applications.</t>
  </si>
  <si>
    <t>Works with developers and users to plan resource requirements for networks or systems under development.</t>
  </si>
  <si>
    <t>Identifies errors that occur during change execution, and takes action in correcting these errors.</t>
  </si>
  <si>
    <t>Communicates with experts to more effectively prevent computer crimes.</t>
  </si>
  <si>
    <t>Collects and analyzes information data (system logs, network traffic activity, encrypted or erased data, etc.) of IT systems, networks, hardware/software and suspected devices.</t>
  </si>
  <si>
    <t>Applies techniques and tools like Networkminer, Metasploit, Wireshark, to deploy network analysis and defense.</t>
  </si>
  <si>
    <t>Follows established configuration standards and procedures; documents all procedures for version control.</t>
  </si>
  <si>
    <t>Carries out tasks, under supervision, to increase capacity or add capabilities through cloud computing.</t>
  </si>
  <si>
    <t>Documents requirements for application programming interfaces (APIs).</t>
  </si>
  <si>
    <t>Assists in defining the data format, type, and other parameters in specific cloud service environments.</t>
  </si>
  <si>
    <t>Diagnoses and troubleshoots any risks from malware invasions or other external attacks.</t>
  </si>
  <si>
    <t>Discusses the use of social networks, blogs, wikis, and media sharing sites for a business environment.</t>
  </si>
  <si>
    <t>Highlights the functions and features of big data file management systems.</t>
  </si>
  <si>
    <t>Illustrates the roles of various crystal methods elements.</t>
  </si>
  <si>
    <t>Assesses considerations for matching the format and style to audience needs.</t>
  </si>
  <si>
    <t>Discusses specific, existing opportunities and challenges that CRM is intended to address.</t>
  </si>
  <si>
    <t>Investigates, troubleshoots and resolves technology failures.</t>
  </si>
  <si>
    <t>Researches tools and techniques that enrich customer experiences with organizations websites.</t>
  </si>
  <si>
    <t>Assists in the application of BI to new business situations.</t>
  </si>
  <si>
    <t>Monitors integration and connectivity issues for integrating voice and data technologies.</t>
  </si>
  <si>
    <t>Discusses various issues, challenges and considerations regarding the discipline and service.</t>
  </si>
  <si>
    <t>Presents ideas effectively one-to-one or in small groups adapting style to audience.</t>
  </si>
  <si>
    <t>Develops and demonstrates awareness of a range of diagnostic tools.</t>
  </si>
  <si>
    <t>Identifies the processes and resources needed to develop a consulting proposal.</t>
  </si>
  <si>
    <t>Discusses issues and considerations regarding engagement planning, execution and control.</t>
  </si>
  <si>
    <t>Takes the 'moral high ground', always proceeding ethically, when confronted with unprofessional or unethical client behavior.</t>
  </si>
  <si>
    <t>Interprets, and explains the use of, standard cash management reports.</t>
  </si>
  <si>
    <t>Calculates common measurements such as NPV and ROI.</t>
  </si>
  <si>
    <t>Counsels and assists employees in benefits issues.</t>
  </si>
  <si>
    <t>Assists in creating an incentive plan to encourage new business growth and development.</t>
  </si>
  <si>
    <t>Maintains networks of people and resources for obtaining competitive information.</t>
  </si>
  <si>
    <t>Assists in creating files of relevant information for specific vendors, customers, or contracts.</t>
  </si>
  <si>
    <t>Maintains files of relevant information for specific customers, vendors, or contracts.</t>
  </si>
  <si>
    <t>Proposes actions to leverage brand positioning.</t>
  </si>
  <si>
    <t>Resolves or escalates procedural and operational issues that arise.</t>
  </si>
  <si>
    <t>Accesses supported BaanERP databases, while under guidance.</t>
  </si>
  <si>
    <t>Debugs or enhances Basic programs written by others.</t>
  </si>
  <si>
    <t>Modifies existing applications to present different data or different views of data.</t>
  </si>
  <si>
    <t>Writes file management error handlers.</t>
  </si>
  <si>
    <t>Explains and analyses C# data types and functions.</t>
  </si>
  <si>
    <t>Explains and analyses C++ data types and functions.</t>
  </si>
  <si>
    <t>Performs the compiling and linking of C programs with system libraries on AIX.</t>
  </si>
  <si>
    <t>Applies new features and functions of COBOL 391 to the current environment.</t>
  </si>
  <si>
    <t>Operates externally described printer files using DDS and Report Layout Utility.</t>
  </si>
  <si>
    <t>Uses CGI Script to validate form elements.</t>
  </si>
  <si>
    <t>Describes major interfaces and high-level data flows between all products and components.</t>
  </si>
  <si>
    <t>Documents common problems and resolutions in implementing self-service reporting.</t>
  </si>
  <si>
    <t>Explains various functions, features and considerations for scorecard development.</t>
  </si>
  <si>
    <t>Documents considerations for creating and testing multi-query reports.</t>
  </si>
  <si>
    <t>Explains how to pass data between templates.</t>
  </si>
  <si>
    <t>Defines the purpose and function of the majority of icons on the CorelDraw toolbars.</t>
  </si>
  <si>
    <t>Explains how the use of the 'any' type may lead to incorrect results.</t>
  </si>
  <si>
    <t>Uses Crystal Reports to produce charts and graphs.</t>
  </si>
  <si>
    <t>Uses CA-Easytrieve to produce diverse types of reports.</t>
  </si>
  <si>
    <t>Applies a variety of BEA WebLogic-specific APIs to test applications.</t>
  </si>
  <si>
    <t>Follows procedures required to maintain an image copy to ensure an up-to-date database.</t>
  </si>
  <si>
    <t>Explains procedures for performing a partial back up of an IMS database.</t>
  </si>
  <si>
    <t>Troubleshoots and repairs defective SQL code with CA/DB3 tools.</t>
  </si>
  <si>
    <t>Writes or modifies error handlers for transaction abends.</t>
  </si>
  <si>
    <t>Defines major network access methods and outlines the key features of each.</t>
  </si>
  <si>
    <t>Relates considerations for working with Folders, Users and Smart Groups.</t>
  </si>
  <si>
    <t>Works with standard CSM administration and system management features and facilities.</t>
  </si>
  <si>
    <t>Assists in the installation, monitoring and support of Centra Software.</t>
  </si>
  <si>
    <t>Uses Collection operators to handle complex data.</t>
  </si>
  <si>
    <t>Assists employees in creating individual competency development plans.</t>
  </si>
  <si>
    <t>Coordinates content translation and localization activities.</t>
  </si>
  <si>
    <t>Utilizes tools and technologies to facilitate the database management system.</t>
  </si>
  <si>
    <t>Utilizes designated data analysis software (both internal and external software) to analyze data.</t>
  </si>
  <si>
    <t>Describes the purpose and usage of feasibility studies in enterprise analysis.</t>
  </si>
  <si>
    <t>Describes the interrelationship between the various domains and components.</t>
  </si>
  <si>
    <t>Addresses stakeholder concerns by utilizing business data modeling, including data entities, attributes and their relationships.</t>
  </si>
  <si>
    <t>Coordinates the design, application and evaluation process for new information technologies.</t>
  </si>
  <si>
    <t>Creates unit tests and uses automated unit test suites.</t>
  </si>
  <si>
    <t>Tests browsers and search engines regularly for e-commerce activities within the organization.</t>
  </si>
  <si>
    <t>Adheres to electronic data interchange standards, policies and guidelines.</t>
  </si>
  <si>
    <t>Maintains ongoing database tuning while monitoring the daily performance of the database.</t>
  </si>
  <si>
    <t>Participates in the design of a data governance project.</t>
  </si>
  <si>
    <t>Provides approaches for data processing and data connection among different data files.</t>
  </si>
  <si>
    <t>Tests the effectiveness of the database before its release for business use.</t>
  </si>
  <si>
    <t>Examines the quality, compatibility and stability of the department's data resources.</t>
  </si>
  <si>
    <t>Ensures the stability and effectiveness of an organization's data repository by following organizational guidelines.</t>
  </si>
  <si>
    <t>Explains the differences between verification and discovery models in data mining.</t>
  </si>
  <si>
    <t>Implements data movement processes by using data extraction, transformation and load tools.</t>
  </si>
  <si>
    <t>Utilizes tools and technologies to facilitate database backup and migration.</t>
  </si>
  <si>
    <t>Ensures the accuracy and effectiveness of data provided for the warehouse.</t>
  </si>
  <si>
    <t>Diagnoses and resolves a variety of basic data network problems.</t>
  </si>
  <si>
    <t>Coordinates the encryption technology implementation process with relevant staff, such as developers and users.</t>
  </si>
  <si>
    <t>Adheres to the data center's administrative policies and guidelines.</t>
  </si>
  <si>
    <t>Troubleshoots basic operational problems for data center facilities.</t>
  </si>
  <si>
    <t>Implements data center automation activities under the guidance of experts.</t>
  </si>
  <si>
    <t>Implements spam and spyware filters, firewalls and e-mail monitoring software.</t>
  </si>
  <si>
    <t>Explains organizational policies when operating e-mail routing and response software.</t>
  </si>
  <si>
    <t>Works with tools to ensure secure access to and updating of local repositories.</t>
  </si>
  <si>
    <t>Uses software tools and technologies for document management.</t>
  </si>
  <si>
    <t>Applies and maintains endpoint security controls as required by organizational policy.</t>
  </si>
  <si>
    <t>Coordinates junior data privacy protection activities within and across departments.</t>
  </si>
  <si>
    <t>Applies the methods and processes used in tracking and prioritizing vulnerabilities in organizational cyber environment.</t>
  </si>
  <si>
    <t>Explains forensics results from a business development perspective.</t>
  </si>
  <si>
    <t>Monitors the operation of organizational network to ensure compliance.</t>
  </si>
  <si>
    <t>Coordinates ERP systems designs and implementation processes.</t>
  </si>
  <si>
    <t>Resolves common issues involved in implementing CRM applications, such as poor usability and application fragmentation.</t>
  </si>
  <si>
    <t>Tracks and documents various problems associated with ERP implementation.</t>
  </si>
  <si>
    <t>Analyzes business logic of client needs and requirements; gives customer feedback about technical aspects.</t>
  </si>
  <si>
    <t>Assesses common problems and obstacles surrounding data-gathering.</t>
  </si>
  <si>
    <t>Explains the use of features including address books, distribution lists, and bulletin boards.</t>
  </si>
  <si>
    <t>Documents operation reports or problems in the data entry process.</t>
  </si>
  <si>
    <t>Works with IT department to modify customer databases to accommodate CRM needs.</t>
  </si>
  <si>
    <t>Produces summary reports from agent activity logs.</t>
  </si>
  <si>
    <t>Interprets CA results and presents findings to management.</t>
  </si>
  <si>
    <t>Follows relevant regulatory processes and agency guidelines.</t>
  </si>
  <si>
    <t>Monitors and obtains key industry publications covering trends and directions for support centers.</t>
  </si>
  <si>
    <t>Contributes to the development and implementation of specific procedures.</t>
  </si>
  <si>
    <t>Investigates operational issues and considerations.</t>
  </si>
  <si>
    <t>Assists in creating the design of a call center and selecting the proper tools for carrying out its responsibilities.</t>
  </si>
  <si>
    <t>Obtains information and addresses questions that can facilitate movement from problem to resolution stage.</t>
  </si>
  <si>
    <t>Assesses issues and resource requirements for responding to demand.</t>
  </si>
  <si>
    <t>Demonstrates effective use of appropriate tools/processes in developing or improving architectural components.</t>
  </si>
  <si>
    <t>Documents key business and technical contacts in the event of a production problem.</t>
  </si>
  <si>
    <t>Conducts employee satisfaction surveys and documents interviewees' concerns and issues.</t>
  </si>
  <si>
    <t>Participates in developing training programs and training of end-users.</t>
  </si>
  <si>
    <t>Assists in selecting products or services for e-sales.</t>
  </si>
  <si>
    <t>Cites examples of Development Center "add-ins" and their functions.</t>
  </si>
  <si>
    <t>Creates, uploads and links DHTML web pages to a server.</t>
  </si>
  <si>
    <t>Explains how to use Director to add animation to a web page.</t>
  </si>
  <si>
    <t>Explains how commands/functions are constructed and used in Delphi applications.</t>
  </si>
  <si>
    <t>Helps to layout page properties and color schemes.</t>
  </si>
  <si>
    <t>Uses Java Archive (JAR) files for distributing Enterprise JavaBeans.</t>
  </si>
  <si>
    <t>Uses Endevor reports to analyze in-house application software inventory.</t>
  </si>
  <si>
    <t>Uses wizards to migrate applications and databases from one server to another.</t>
  </si>
  <si>
    <t>Successfully integrates Exchange Server with IIS (Internet Information Services) in typical applications.</t>
  </si>
  <si>
    <t>Explains the purpose and relevance of two-phase commit in actual in-house applications.</t>
  </si>
  <si>
    <t>Assists in migrating from an earlier release of DB2 Connect to a current release.</t>
  </si>
  <si>
    <t>Interprets and explains a reasonably complex ERwin-generated data model.</t>
  </si>
  <si>
    <t>Assists in implementing ETI Solutions for a product's typical application.</t>
  </si>
  <si>
    <t>Conducts file management for DOS.</t>
  </si>
  <si>
    <t>Analyzes the hardware and software needed to interconnect DECnet with a TCP/IP network.</t>
  </si>
  <si>
    <t>Operates types of communication protocols that 'ride' on Ethernet networks.</t>
  </si>
  <si>
    <t>Defines DFHSM log, journal and control datasets, and daily maintenance requirements.</t>
  </si>
  <si>
    <t>Develops requirements for online help applications based on end-user support needs.</t>
  </si>
  <si>
    <t>Defines simple and conditional formulas to perform functions such as sum, count or average.</t>
  </si>
  <si>
    <t>Explains the content and use of the Eclipsepedia and Eclipse Marketplace.</t>
  </si>
  <si>
    <t>Monitors costs related to personnel development programs and systems in an organization.</t>
  </si>
  <si>
    <t>Resolves identified integration issues in collaboration with external providers.</t>
  </si>
  <si>
    <t>Is familiar with escalation process and procedures.</t>
  </si>
  <si>
    <t>Tracks problems associated with the quality and effectiveness of application software.</t>
  </si>
  <si>
    <t>Adheres to operational guidance on groupware products and systems.</t>
  </si>
  <si>
    <t>Tracks problems associated with the quality and effectiveness of imaging tools.</t>
  </si>
  <si>
    <t>Follows organizational guidelines and policies on information management.</t>
  </si>
  <si>
    <t>Explains security, stored procedures and naming conventions and restrictions.</t>
  </si>
  <si>
    <t>Adheres to operational policies and guidelines on handheld portable device software.</t>
  </si>
  <si>
    <t>Tracks operational problems related to IT hardware and reports them directly to the supervisor.</t>
  </si>
  <si>
    <t>Adheres to operational policies and guidelines on handheld hardware components.</t>
  </si>
  <si>
    <t>Adheres to guidelines and policies on hardware platform usage.</t>
  </si>
  <si>
    <t>Works with mapping voice to response and prompting for message or digits.</t>
  </si>
  <si>
    <t>Adheres to rules and criteria when permitting or denying access to business information.</t>
  </si>
  <si>
    <t>Operates the basic features of help desk software and tools to effectively provide IT services.</t>
  </si>
  <si>
    <t>Follows procedures for the handling of computer security incidents and vulnerabilities.</t>
  </si>
  <si>
    <t>Conducts performance reviews on implementation of IT security policies.</t>
  </si>
  <si>
    <t>Participates in evaluating information security features against business requirements.</t>
  </si>
  <si>
    <t>Examines the organization's security needs and routinely performs gap analysis.</t>
  </si>
  <si>
    <t>Participates in documenting audit standards/procedures that are unique to a line of business.</t>
  </si>
  <si>
    <t>Works with access controls for firewalls and routers.</t>
  </si>
  <si>
    <t>Responds to IoT security incidents following established processes and policies.</t>
  </si>
  <si>
    <t>Tests the effectiveness of information assurance activities within the department.</t>
  </si>
  <si>
    <t>Assists in communicating IT security guidelines to prevent insider network abuse.</t>
  </si>
  <si>
    <t>Assists in developing internal control reports provided to external auditors.</t>
  </si>
  <si>
    <t>Tests and tunes the performance of IDS and IPS regularly.</t>
  </si>
  <si>
    <t>Tracks problems associated with the quality and effectiveness of information systems.</t>
  </si>
  <si>
    <t>Researches advanced configuration techniques and methods to improve the efficiency of HRMS implementation processes.</t>
  </si>
  <si>
    <t>Applies new technology-based solutions to specific internal control processes.</t>
  </si>
  <si>
    <t>Assesses the accuracy of investment reports using appropriate tools and techniques.</t>
  </si>
  <si>
    <t>Provides clients with ongoing service and communication through regular portfolio review statements.</t>
  </si>
  <si>
    <t>Generates internal audit financial reports for senior management.</t>
  </si>
  <si>
    <t>Discusses the pros and cons of proxy server authentication and wireless access keys.</t>
  </si>
  <si>
    <t>Explains the major activities, tasks, and deliverables of the ISPL process.</t>
  </si>
  <si>
    <t>Researches major financial instruments available in the market.</t>
  </si>
  <si>
    <t>Interprets major types of financial statements issued by the organization.</t>
  </si>
  <si>
    <t>Supplies financial data that is used in reports.</t>
  </si>
  <si>
    <t>Analyzes errors or inaccuracies in financial reports.</t>
  </si>
  <si>
    <t>Resolves common financial problems with risk assessment techniques.</t>
  </si>
  <si>
    <t>Provides feedback for the improvement of organizational HR policies, strategies and environment.</t>
  </si>
  <si>
    <t>Adapts the operational process in accordance to new rules and regulations.</t>
  </si>
  <si>
    <t>Maintains, updates, and analyzes employee information in HRIS.</t>
  </si>
  <si>
    <t>Cooperates with professionals to ensure that sales are successfully made through Internet-based channels.</t>
  </si>
  <si>
    <t>Adheres to basic e-sales laws, regulations, and standards in carrying out responsibilities.</t>
  </si>
  <si>
    <t>Compiles for comparison purposes estimated landed costs and lead times from international suppliers.</t>
  </si>
  <si>
    <t>Assists in designing field sales campaigns.</t>
  </si>
  <si>
    <t>Produces, explains and interprets application performance reports.</t>
  </si>
  <si>
    <t>Uses Debug Tool to create test data.</t>
  </si>
  <si>
    <t>Performs abend analysis with and without source, with CICS, with DB2 and with IMS.</t>
  </si>
  <si>
    <t>Uses File-Aid to edit or troubleshoot test data.</t>
  </si>
  <si>
    <t>Codes internal and external sub-programs.</t>
  </si>
  <si>
    <t>Uses FrontPage to establish page properties and color schemes.</t>
  </si>
  <si>
    <t>Works with the content and functions included in the Guidewire toolkit.</t>
  </si>
  <si>
    <t>Uses tools for application testing and development, from Hogan Umbrella.</t>
  </si>
  <si>
    <t>Creates and uploads HTML-based web pages to a server.</t>
  </si>
  <si>
    <t>Utilizes Illustrator to add images to a web page.</t>
  </si>
  <si>
    <t>Uses Impromptu to produce diverse types of reports.</t>
  </si>
  <si>
    <t>Applies InstallShied to check system updates and patch requirements.</t>
  </si>
  <si>
    <t>Explains what is meant by conditional execution.</t>
  </si>
  <si>
    <t>Tests and maintains all standard features and facilities of the FOCUS product that are used within the organization.</t>
  </si>
  <si>
    <t>Helps end-users learn how to retrieve specific document images.</t>
  </si>
  <si>
    <t>Tests and maintains all standard features and facilities of the full Informix product line.</t>
  </si>
  <si>
    <t>Creates, tests, debugs and implements queries, mappings, session tasks and workflows.</t>
  </si>
  <si>
    <t>Performs Ingres database backup and recovery procedures.</t>
  </si>
  <si>
    <t>Applies FDR on system volumes, application data volumes, database volumes, etc.</t>
  </si>
  <si>
    <t>Works with supported databases and access methods.</t>
  </si>
  <si>
    <t>Installs or upgrades HP-UX systems to meet technical requirements.</t>
  </si>
  <si>
    <t>Documents considerations for optimizing resource utilization.</t>
  </si>
  <si>
    <t>Explains how to select and print portions of downloaded web pages.</t>
  </si>
  <si>
    <t>Practices the functions of the built-in IIS security features.</t>
  </si>
  <si>
    <t>Follows startup, shutdown and restart IMS/TM.</t>
  </si>
  <si>
    <t>Uses RMF online monitoring and reporting functions to support real-time performance analysis.</t>
  </si>
  <si>
    <t>Highlights the process for diagnosing, reporting and resolving common system problems.</t>
  </si>
  <si>
    <t>Sets up redundant pair communications according to standards and guidelines.</t>
  </si>
  <si>
    <t>Performs all standard functions involving central administration, configuration and system tuning.</t>
  </si>
  <si>
    <t>Troubleshoots and diagnoses common errors.</t>
  </si>
  <si>
    <t>Diagnoses and resolves common system problems and failures.</t>
  </si>
  <si>
    <t>Installs FileNet provided patches and participates in major upgrades and migrations.</t>
  </si>
  <si>
    <t>Describes major product interfaces and high-level data flows.</t>
  </si>
  <si>
    <t>Describes major component interfaces and high-level data flows.</t>
  </si>
  <si>
    <t>Describes approach and tools for identifying well-functioning and effective areas or processes.</t>
  </si>
  <si>
    <t>Describes benefits, drawbacks, issues and considerations for adopting an open architecture.</t>
  </si>
  <si>
    <t>Cites examples of system parameters that impact performance and resource utilization.</t>
  </si>
  <si>
    <t>Researches planned platforms, strategies, initiatives, and key issues related to the IT environment.</t>
  </si>
  <si>
    <t>Researches key industry publications and other sources of information on trends and directions in IT.</t>
  </si>
  <si>
    <t>Selects design tools and technologies for IT architecture.</t>
  </si>
  <si>
    <t>Executes IT projects or services based on predetermined IT procedures.</t>
  </si>
  <si>
    <t>Carries out the processes necessary for developing basic IT business applications.</t>
  </si>
  <si>
    <t>Researches information needed for building logical data models.</t>
  </si>
  <si>
    <t>Records requirements of end users, developers and management staff during JAD sessions.</t>
  </si>
  <si>
    <t>Examines problems in current mainframe development tools.</t>
  </si>
  <si>
    <t>Explains key development and support issues and considerations for Knowledge-Based Technology (KBT) tools.</t>
  </si>
  <si>
    <t>Examines problems such as memory and storage management in current mainframe software and utilities.</t>
  </si>
  <si>
    <t>Diagnoses and reports minor or routine mainframe hardware problems.</t>
  </si>
  <si>
    <t>Participates in planning and implementing Local Area Network diagrams changes.</t>
  </si>
  <si>
    <t>Analyzes standard local area network reports such as activity or availability.</t>
  </si>
  <si>
    <t>Follows appropriate procedures for sudden incidents in storage processing and network facilities.</t>
  </si>
  <si>
    <t>Identifies and adjusts processing for different classes of assets.</t>
  </si>
  <si>
    <t>Employs appropriate metrics used to enable IT governance reporting.</t>
  </si>
  <si>
    <t>Participates in quality audits or reviews to avoid unnecessary IT risks.</t>
  </si>
  <si>
    <t>Generates quality assurance status reports to senior management for ensuring smooth IT project operations.</t>
  </si>
  <si>
    <t>Distributes IT projects for team members.</t>
  </si>
  <si>
    <t>Generates a feasible IT project plan to senior management for approval.</t>
  </si>
  <si>
    <t>Tracks issues and potential problems to ensure maximum preparedness for IT projects.</t>
  </si>
  <si>
    <t>Conducts periodic divisional meetings to understand key issues in IT projects, programs, or portfolios.</t>
  </si>
  <si>
    <t>Assists senior colleagues in examining systems, networks and development conditions to ensure smooth running IT services.</t>
  </si>
  <si>
    <t>Performs standard processes and key activities for service activation (e.g. new release).</t>
  </si>
  <si>
    <t>Follows the processes involved in defining, delivering and implementing service level agreements.</t>
  </si>
  <si>
    <t>Documents required service levels, critical functions and availability objectives for a specific Service Level Agreements (SLAs).</t>
  </si>
  <si>
    <t>Participates in analyzing the risks, costs and benefits of proposed IT service changes.</t>
  </si>
  <si>
    <t>Analyzes and presents causes for service disruptions (application failure, virus, network attack, etc.)</t>
  </si>
  <si>
    <t>Adapts key system functions and features to track costs associated with all IT work.</t>
  </si>
  <si>
    <t>Examines implementation procedures and the content of IT service.</t>
  </si>
  <si>
    <t>Is knowledgeable in all stages and major activities of the incident life cycle.</t>
  </si>
  <si>
    <t>Documents rationale for major information delivery initiatives.</t>
  </si>
  <si>
    <t>Diagnoses problems with connectivity to other products or technologies and associated integration issues.</t>
  </si>
  <si>
    <t>Utilizes support systems in order to provide appropriate responses to customer questions.</t>
  </si>
  <si>
    <t>Reports on results of pilot tests of applying ITIL standards to existing environment.</t>
  </si>
  <si>
    <t>Is experienced with ensuring traceability and associated control tools and mechanisms.</t>
  </si>
  <si>
    <t>Describes tools and techniques for optimizing application performance.</t>
  </si>
  <si>
    <t>Analyzes customer activity reports and presents comments to management.</t>
  </si>
  <si>
    <t>Presents new channel strategies of various products and customer bases to management.</t>
  </si>
  <si>
    <t>Implements product extensions and linkages with other products and services.</t>
  </si>
  <si>
    <t>Employs a variety of J2EE-specific APIs (Application Program Interfaces).</t>
  </si>
  <si>
    <t>Explains differences in features and functions between J2ME and standard Java 2.</t>
  </si>
  <si>
    <t>Uses Swing for developing GUIs.</t>
  </si>
  <si>
    <t>Uses JAR files for distributing JavaBeans.</t>
  </si>
  <si>
    <t>Uses JavaScript to validate form elements.</t>
  </si>
  <si>
    <t>Develops and implements interfaces with other software products.</t>
  </si>
  <si>
    <t>Uses JProbe Coverage for unit test and user acceptance test purposes.</t>
  </si>
  <si>
    <t>Uses Jscript to validate form elements.</t>
  </si>
  <si>
    <t>Uses I/O classes for accessing and managing files.</t>
  </si>
  <si>
    <t>Describes the purpose and use of servlet containers.</t>
  </si>
  <si>
    <t>Determines what safeguards should be completed before running LoadRunner against a production system.</t>
  </si>
  <si>
    <t>Works with the Lotus Notes document database and related functions for data exchange and migration.</t>
  </si>
  <si>
    <t>Performs replication and recovery procedures.</t>
  </si>
  <si>
    <t>Selects the correct kind of JDBC driver for a given application architecture.</t>
  </si>
  <si>
    <t>Converts job control language to control blocks for scheduling jobs.</t>
  </si>
  <si>
    <t>Supports remote mobile company users who use LapLink Everywhere.</t>
  </si>
  <si>
    <t>Installs or upgrades Linux systems.</t>
  </si>
  <si>
    <t>Operates architectural infrastructure components necessary for implementing Jini.</t>
  </si>
  <si>
    <t>Assists users in addressing day-to-day problems such as re-setting devices or restoring data.</t>
  </si>
  <si>
    <t>Utilizes Lexis-Nexis customer support services for assistance with complex research tasks.</t>
  </si>
  <si>
    <t>Assists in the installation, monitoring and support of LIMWC.</t>
  </si>
  <si>
    <t>Describes major interfaces and high-level data flows among specific products and components.</t>
  </si>
  <si>
    <t>Utilizes various design tools (e.g. AutoCAD) to construct scripts for target components.</t>
  </si>
  <si>
    <t>Discusses the interrelationship of software, hardware and networking.</t>
  </si>
  <si>
    <t>Describes common problems and considerations for mobile software.</t>
  </si>
  <si>
    <t>Lists common challenges and opportunities with developing software for open platforms.</t>
  </si>
  <si>
    <t>Tests the effectiveness of platform architecture and ensures that business requirements are fully met, while using the platform architecture.</t>
  </si>
  <si>
    <t>Prepares reports to recap current findings and issues in data, processes or event models.</t>
  </si>
  <si>
    <t>Employs the application of one or more software tools to facilitate in use case documentation.</t>
  </si>
  <si>
    <t>Applies learned practices and procedures for data migration/exchange in packaged application integration.</t>
  </si>
  <si>
    <t>Implements storage acquisition and sharing procedures and considerations.</t>
  </si>
  <si>
    <t>Researches built-in system objects and reusable library objects.</t>
  </si>
  <si>
    <t>Diagnoses common problems in using object orientation to build applications.</t>
  </si>
  <si>
    <t>Cites examples of specific schema changes and their associated standards and practices.</t>
  </si>
  <si>
    <t>Utilizes middleware techniques across various communication platforms and applications.</t>
  </si>
  <si>
    <t>Examines problems such as memory and storage management in current mid-range software and utilities.</t>
  </si>
  <si>
    <t>Performs basic debugging and troubleshooting on PC/workstation software.</t>
  </si>
  <si>
    <t>Validates performance characteristics for specific technologies.</t>
  </si>
  <si>
    <t>Diagnoses and reports routine mid-range hardware problems.</t>
  </si>
  <si>
    <t>Performs basic debugging and troubleshooting of PC/workstation hardware.</t>
  </si>
  <si>
    <t>Produces and analyzes standard networking reports such as activity or availability reports.</t>
  </si>
  <si>
    <t>Troubleshoots technical problems and issues that arise during network architecture activities.</t>
  </si>
  <si>
    <t>Follows proper network operation processes and relevant procedures.</t>
  </si>
  <si>
    <t>Performs first-level problem diagnosis and resolution.</t>
  </si>
  <si>
    <t>Diagnoses and reports minor or routine communications hardware problems.</t>
  </si>
  <si>
    <t>Implements processes and deliverables of network capacity planning.</t>
  </si>
  <si>
    <t>Specifies day-to-day workflow and delivery requirements within one's own function.</t>
  </si>
  <si>
    <t>Explains the use of remote access through gateway content filtering.</t>
  </si>
  <si>
    <t>Keeps mobile users informed of updated organizational mobile security policy.</t>
  </si>
  <si>
    <t>Assists in documenting and reporting testing results.</t>
  </si>
  <si>
    <t>Builds interfaces and bridges to and from other applications.</t>
  </si>
  <si>
    <t>Performs major problem management activities designed to improve the general quality of IT services.</t>
  </si>
  <si>
    <t>Accesses websites that are optimized for mobile usage.</t>
  </si>
  <si>
    <t>Explains the pros and cons of various types of online marketing strategies.</t>
  </si>
  <si>
    <t>Implements cost-volume-profit (CVP) analysis to ensure business benefits and customer satisfaction goals are met.</t>
  </si>
  <si>
    <t>Discusses common wireless communications problems and associated resolutions.</t>
  </si>
  <si>
    <t>Participates in testing and quality assuring new releases and new functionality.</t>
  </si>
  <si>
    <t>Coordinates travel arrangements and expense reimbursements.</t>
  </si>
  <si>
    <t>Works with public media such as print, radio or television.</t>
  </si>
  <si>
    <t>Researches standard journalist editing rules such as 'Associated Press'.</t>
  </si>
  <si>
    <t>Deals with the major phases of the production cycle for multimedia products.</t>
  </si>
  <si>
    <t>Follows procedures for handling non-standard or unusual problems.</t>
  </si>
  <si>
    <t>Executes OD projects according to OD plans and related processes.</t>
  </si>
  <si>
    <t>Assists in evaluating relevant regulatory considerations and agencies.</t>
  </si>
  <si>
    <t>Implements marketing support tools and vehicles.</t>
  </si>
  <si>
    <t>Combines historical and current data to generate market research reports.</t>
  </si>
  <si>
    <t>Explains the contribution of market research and cost factors to market strategy.</t>
  </si>
  <si>
    <t>Explains the application of channel strategies for various products, services, and customer bases.</t>
  </si>
  <si>
    <t>Assesses the current marketing system requirements and environment.</t>
  </si>
  <si>
    <t>Summarizes key media channel selection criteria such as features of a targeted audience.</t>
  </si>
  <si>
    <t>Diagnoses and addresses production problems while adhering to established guidelines.</t>
  </si>
  <si>
    <t>Uses MTS to stress-test an application.</t>
  </si>
  <si>
    <t>Explains how to use Form Developer to build data entry screens.</t>
  </si>
  <si>
    <t>Assists in installing, configuring and troubleshooting Oracle Lite.</t>
  </si>
  <si>
    <t>Creates databases using Watcom.</t>
  </si>
  <si>
    <t>Creates subroutines and references in Perl.</t>
  </si>
  <si>
    <t>Assesses the effects of modifying hue and saturation on an image.</t>
  </si>
  <si>
    <t>Uses PHP to perform processing functions, e.g., user authentication, shopping carts, etc.</t>
  </si>
  <si>
    <t>Codes PL/I subroutines and functions.</t>
  </si>
  <si>
    <t>Adopts supported databases and access methods for PeopleSoft applications.</t>
  </si>
  <si>
    <t>Creates stored procedures and uses ODBC to invoke them.</t>
  </si>
  <si>
    <t>Develops and implements stored procedures and triggers.</t>
  </si>
  <si>
    <t>Manages programmer-defined and system-defined exceptions.</t>
  </si>
  <si>
    <t>Reviews business documents, business messages, databases, counters, and logs.</t>
  </si>
  <si>
    <t>Documents and diagnoses basic problems when operating Firefox.</t>
  </si>
  <si>
    <t>Performs basic MSMQ debugging and troubleshooting.</t>
  </si>
  <si>
    <t>Selects and prints portions of downloaded web pages.</t>
  </si>
  <si>
    <t>Develops and implements in-house Oracle Application Server applications.</t>
  </si>
  <si>
    <t>Develops and implements in-house OS/2 Warp applications.</t>
  </si>
  <si>
    <t>Operates OS/390 BCP virtual, real, and auxiliary storage manager functions.</t>
  </si>
  <si>
    <t>Develops and implements in-house Palm OS applications.</t>
  </si>
  <si>
    <t>Conducts an installation using PegaRULES administration tools.</t>
  </si>
  <si>
    <t>Updates Windows Server components being used in the enterprise.</t>
  </si>
  <si>
    <t>Practices the use of OPNET's network protocol model library.</t>
  </si>
  <si>
    <t>Assists in integrating diverse networks under NDS/eDirectory.</t>
  </si>
  <si>
    <t>Describes tools and considerations for configuring Virtual PortChannels.</t>
  </si>
  <si>
    <t>Researches design considerations for configuring Virtual PortChannels.</t>
  </si>
  <si>
    <t>Explains the functions of the built-in Netware security features.</t>
  </si>
  <si>
    <t>Assists in the process of building and maintaining OSPF link-state databases.</t>
  </si>
  <si>
    <t>Reports deviations from performance and capacity benchmarks to management.</t>
  </si>
  <si>
    <t>Operates basic Microsoft desktop applications to achieve certain requirements.</t>
  </si>
  <si>
    <t>Explains how to schedule meetings through Outlook.</t>
  </si>
  <si>
    <t>Successfully uses pcAnywhere to troubleshoot and resolve a problem on a remote PC.</t>
  </si>
  <si>
    <t>Explains how to insert and resize content from other Windows applications onto a PowerPoint slide.</t>
  </si>
  <si>
    <t>Gives examples of SSPM deliverables used to demonstrate project progress.</t>
  </si>
  <si>
    <t>Applies appropriate instruments to corresponding stages of operations; ensures instruments are in-line with engineering standards.</t>
  </si>
  <si>
    <t>Organizes variable data used for reliability metrics; assists in the analysis of data.</t>
  </si>
  <si>
    <t>Selects appropriate tools and methods to ensure reliability expectations in hardware products.</t>
  </si>
  <si>
    <t>Solicits customer feedback; reports and monitors technical implementation issues.</t>
  </si>
  <si>
    <t>Performs quality observation activities for manufacturing processes in hardware products.</t>
  </si>
  <si>
    <t>Selects common tools and techniques for assuring hardware quality against objectives.</t>
  </si>
  <si>
    <t>Selects appropriate testing methods, processes and tools for assigned testing projects.</t>
  </si>
  <si>
    <t>Describes common performance and quality measures for this type of peripheral device.</t>
  </si>
  <si>
    <t>Follows each step related to security guidelines to maintain the safety of daily operations.</t>
  </si>
  <si>
    <t>Identifies the process of and resources necessary for developing a proposal.</t>
  </si>
  <si>
    <t>Works with marketing mix planning and response measurement tools as applicable to social media.</t>
  </si>
  <si>
    <t>Describes common problems and considerations for server-based software.</t>
  </si>
  <si>
    <t>Collects and documents meta-requirements in relation to categories of services.</t>
  </si>
  <si>
    <t>Follows policies, practices and standards for determining functional and informational requirements.</t>
  </si>
  <si>
    <t>Writes programs in a specific language and for a specific platform.</t>
  </si>
  <si>
    <t>Applies installed prototyping tools or techniques while adhering to standard processes and procedures.</t>
  </si>
  <si>
    <t>Defines the major requirements and potential problems in each stage for a Rapid Application Delivery.</t>
  </si>
  <si>
    <t>Researches requirements for different types of documentation that must accompany the release.</t>
  </si>
  <si>
    <t>Defines available wizards, utilities, plug-ins, and applets for a specific software application.</t>
  </si>
  <si>
    <t>Conducts basic reviews on writing a specific programming language within a specific platform.</t>
  </si>
  <si>
    <t>Creates updates for data standards and data field extensions.</t>
  </si>
  <si>
    <t>Applies established procedures to ensure the integrity and security of personal and corporate records.</t>
  </si>
  <si>
    <t>Employs tested query statements to retrieve, insert, update and delete information.</t>
  </si>
  <si>
    <t>Defines the data domains and their constraints for a specific relational database.</t>
  </si>
  <si>
    <t>Follows established standards and procedures for implementing and operating server software.</t>
  </si>
  <si>
    <t>Configures and installs server and connectivity hardware.</t>
  </si>
  <si>
    <t>Builds, deploys or supports remote access environments.</t>
  </si>
  <si>
    <t>Diagnoses and reports minor or routine production problems.</t>
  </si>
  <si>
    <t>Explains local hardware, software and telecommunications infrastructure components and applications.</t>
  </si>
  <si>
    <t>Follows stated requirements, including local selection criteria and standards for product and vendor evaluation.</t>
  </si>
  <si>
    <t>Assists in deploying SIEM applications upon all kinds of digital devices.</t>
  </si>
  <si>
    <t>Implements rules and guidelines for bulletin boards, shared calendars, chat groups, scripts, etc.</t>
  </si>
  <si>
    <t>Follows SOA and company-specific technology and standards.</t>
  </si>
  <si>
    <t>Addresses potential risks associated with using or applying social network services, such as privacy breaches and on-line fraud.</t>
  </si>
  <si>
    <t>Addresses operational issues that occurred in service creation and delivery, e.g. malware intrusion and privacy leakage.</t>
  </si>
  <si>
    <t>Monitors site reliability conditions and new reliability requirements.</t>
  </si>
  <si>
    <t>Assesses infringement within social media processes, according to Business Method Patents.</t>
  </si>
  <si>
    <t>Applies tools and techniques for defining network communications properties and data formats.</t>
  </si>
  <si>
    <t>Collaborates with other team members, product owner and scrum master to ensure the product development is progressing well.</t>
  </si>
  <si>
    <t>Assesses potential security risks and notifies appropriate personnel.</t>
  </si>
  <si>
    <t>Defines the different types of customer applications suitable for self-service operation.</t>
  </si>
  <si>
    <t>Follows established procedures for handling non-standard requests.</t>
  </si>
  <si>
    <t>Monitors any schedule delays and explains to stakeholders the reason for these delays.</t>
  </si>
  <si>
    <t>Assists in building a complex prototype of product.</t>
  </si>
  <si>
    <t>Explains differences between returns software designed for customer use vs. vendor use.</t>
  </si>
  <si>
    <t>Assists in designing major sales programs, initiatives and issues.</t>
  </si>
  <si>
    <t>Reports sales issues and considerations to management.</t>
  </si>
  <si>
    <t>Reports on problems associated with prospecting activities.</t>
  </si>
  <si>
    <t>Reviews a proposal or presentation for ethical, technical and legal accuracy.</t>
  </si>
  <si>
    <t>Documents the contents of standard sales agreements and pricing arrangements.</t>
  </si>
  <si>
    <t>Maintains customer and sales-related documentation in line with record-keeping requirements.</t>
  </si>
  <si>
    <t>Communicates effectively with sales, developers or customers.</t>
  </si>
  <si>
    <t>Describes key add-ons or ancillary products and associated interfaces and interdependencies.</t>
  </si>
  <si>
    <t>Performs REXX commands and functions within a specific operating system.</t>
  </si>
  <si>
    <t>Explains the purpose and use of class diagrams and interaction diagrams.</t>
  </si>
  <si>
    <t>Assists end-users in developing RTT-based user acceptance tests.</t>
  </si>
  <si>
    <t>Provides insights into supported databases and access methods.</t>
  </si>
  <si>
    <t>Investigates and troubleshoots any risks related to confidential data leaks or system security issues.</t>
  </si>
  <si>
    <t>Administers supported database infrastructure for SAP ERP systems.</t>
  </si>
  <si>
    <t>Implements PLM projects effectively and in compliance with strategic plans and corporate objectives.</t>
  </si>
  <si>
    <t>Recommends appropriate architecture for supported databases and access methods.</t>
  </si>
  <si>
    <t>Explains how and when to use enumeration control structures.</t>
  </si>
  <si>
    <t>Uses administrative functions of QMF to set limits on resources.</t>
  </si>
  <si>
    <t>Implements standard features and facilities of a product.</t>
  </si>
  <si>
    <t>Maintains production releases through branching, merging and promotion models.</t>
  </si>
  <si>
    <t>Follows guidance to document libraries from within the Office programs.</t>
  </si>
  <si>
    <t>Creates documentation on the purpose and use of various types of SIP request and response messages.</t>
  </si>
  <si>
    <t>Develops or modifies auto-responder applications for SMTP mail.</t>
  </si>
  <si>
    <t>Defines communication protocol that is compatible with SNA networks.</t>
  </si>
  <si>
    <t>Explains how to use Sniffer to predict potential future network problems.</t>
  </si>
  <si>
    <t>Explains the effect of Resource Pool resources on resource availability.</t>
  </si>
  <si>
    <t>Provides insights into the benefits and risks of the Autoschedule function.</t>
  </si>
  <si>
    <t>Tracks and investigates policy violation attempts captured by SiteMinder.</t>
  </si>
  <si>
    <t>Describes major interfaces and high-level data flows between ancillary products and add-ons.</t>
  </si>
  <si>
    <t>Assists in developing tests for new or enhanced hardware products.</t>
  </si>
  <si>
    <t>Reports to management on operational failures in the development process.</t>
  </si>
  <si>
    <t>Describes issues and considerations for partnering with other vendors or service providers.</t>
  </si>
  <si>
    <t>Solicits and summarizes customer feedback and experiences.</t>
  </si>
  <si>
    <t>Assists the sales team in addressing customer needs; assists with sales materials.</t>
  </si>
  <si>
    <t>Solicits customer feedback; reports and monitors bugs and implementation issues.</t>
  </si>
  <si>
    <t>Describes approaches and vehicles for communicating technical or system changes.</t>
  </si>
  <si>
    <t>Identifies considerations for product integration with multiple platforms and systems.</t>
  </si>
  <si>
    <t>Describes similarities and differences of life cycle for new product development vs. new release.</t>
  </si>
  <si>
    <t>Designs interfaces to other products or systems.</t>
  </si>
  <si>
    <t>Describes tools and techniques for extraction, transformation and loading of electronic data.</t>
  </si>
  <si>
    <t>Describes common tools for component-based, object-oriented development.</t>
  </si>
  <si>
    <t>Describes major conversion and migration issues and considerations.</t>
  </si>
  <si>
    <t>Describes resources needed by field support staff.</t>
  </si>
  <si>
    <t>Describes functions and facilities for data migration, export and transformation.</t>
  </si>
  <si>
    <t>Describes issues and consideration for resolving problems involving other products or vendors.</t>
  </si>
  <si>
    <t>Describes tools for gathering reliability information on installed products.</t>
  </si>
  <si>
    <t>Has conducted finished package testing.</t>
  </si>
  <si>
    <t>Walks through basic components of a software package, irrespective of channel.</t>
  </si>
  <si>
    <t>Adheres to organization's quality management processes and practices.</t>
  </si>
  <si>
    <t>Describes the preparation, administration, validation, and publications of QA audits.</t>
  </si>
  <si>
    <t>Highlights major types of tests and associated objectives for every phase of the development cycle.</t>
  </si>
  <si>
    <t>Participates in test readiness reviews, functional, volume, and load testing.</t>
  </si>
  <si>
    <t>Describes features of a specific product testing tool and associated procedures.</t>
  </si>
  <si>
    <t>Confirms and validates software application security in the deployment and maintenance phase.</t>
  </si>
  <si>
    <t>Uses enterprise architecture to obtain and use information relevant to this solution.</t>
  </si>
  <si>
    <t>Reports on progress made in developing the target architecture; tackles obstacles encountered throughout the design process.</t>
  </si>
  <si>
    <t>Works with applications, data, technology bridges and a variety of platforms.</t>
  </si>
  <si>
    <t>Participates in the testing of a system's ability to recover from hardware or software failures.</t>
  </si>
  <si>
    <t>Defines processes in the system development life cycle and data model.</t>
  </si>
  <si>
    <t>Implements major hardware and software components of speech recognition technology.</t>
  </si>
  <si>
    <t>Uses automated testing tools on multiple development projects.</t>
  </si>
  <si>
    <t>Reports software connectivity and integration issues.</t>
  </si>
  <si>
    <t>Interacts with appropriate personnel to coordinate support efforts.</t>
  </si>
  <si>
    <t>Maintains functional and technical specifications, problems and resolutions.</t>
  </si>
  <si>
    <t>Participates in testing new software releases in a specific environment.</t>
  </si>
  <si>
    <t>Assists with the preparation, administration and validation of specific software tests.</t>
  </si>
  <si>
    <t>Participates in storage hardware installation and upgrades.</t>
  </si>
  <si>
    <t>Maintains carrier technologies such as digital, telephone and fiber optics.</t>
  </si>
  <si>
    <t>Follows all relevant local compliance and authorization processes.</t>
  </si>
  <si>
    <t>Utilizes troubleshooting and diagnostic tools to support storage area networks.</t>
  </si>
  <si>
    <t>Uses storage management software to perform routine maintenance.</t>
  </si>
  <si>
    <t>Interprets computer-generated messages and takes appropriate action.</t>
  </si>
  <si>
    <t>Follows established legal and maintenance requirements for licensed software.</t>
  </si>
  <si>
    <t>Discovers, analyzes, and resolves hardware, software or application problems.</t>
  </si>
  <si>
    <t>Assesses the key processes involved in the Capability Maturity Model.</t>
  </si>
  <si>
    <t>Coordinates and constantly updates system operations, installations, service manuals, and help documents.</t>
  </si>
  <si>
    <t>Explains the relationship, dependencies, and integration of test results.</t>
  </si>
  <si>
    <t>Analyzes the technical constraints of current SCM applications and provides corresponding technical solutions.</t>
  </si>
  <si>
    <t>Provides customer support to the SRM system during all operations.</t>
  </si>
  <si>
    <t>Follows established processes and procedures to fully operate SEM applications.</t>
  </si>
  <si>
    <t>Produces summary reports from agent call logs.</t>
  </si>
  <si>
    <t>Explains factor analysis and its use within the organization.</t>
  </si>
  <si>
    <t>Documents problems and issues encountered during the implementation process of TOGAF.</t>
  </si>
  <si>
    <t>Prepares tools, record-keeping, and reports for applicant tracking.</t>
  </si>
  <si>
    <t>Maintains relationships between Human Resources(HR) and other organizational business functions.</t>
  </si>
  <si>
    <t>Adheres to company documentation and quality standards that are related to technical writing.</t>
  </si>
  <si>
    <t>Documents and pursues results of reference calls or other sources for a specific supplier.</t>
  </si>
  <si>
    <t>Interprets Model-View-Controller architecture, and how it relates to major Struts components.</t>
  </si>
  <si>
    <t>Works with the Resource Governor and Logical Process Manager.</t>
  </si>
  <si>
    <t>Provides insights into all standard features and facilities of the version of SQL used in-house.</t>
  </si>
  <si>
    <t>Works with Data Definition Language and Data Manipulation Language.</t>
  </si>
  <si>
    <t>Practices database backup and recovery procedures of the Sybase database.</t>
  </si>
  <si>
    <t>Develops and implements in-house Solaris applications.</t>
  </si>
  <si>
    <t>Follows guidance on how to use TPNS in simulating TCP/IP servers.</t>
  </si>
  <si>
    <t>Shares experience with diagnosing and reporting common hardware and system problems.</t>
  </si>
  <si>
    <t>Selects, defines and uses new Smart Sets for network devices.</t>
  </si>
  <si>
    <t>Defines the types of networks that are compatible with TCP/IP .</t>
  </si>
  <si>
    <t>Distinguishes between various types of protocol that are compatible with Token Ring networks.</t>
  </si>
  <si>
    <t>Works with stakeholders to document business and technical requirements for service monitoring.</t>
  </si>
  <si>
    <t>Identifies ancillary or related products or plug-ins and associated interfacing requirements.</t>
  </si>
  <si>
    <t>Explains the relation between various components and the TME 10 Framework.</t>
  </si>
  <si>
    <t>Assists with performance planning, configuration and system deployment activities.</t>
  </si>
  <si>
    <t>Describes how the various scheduling components relate to one another.</t>
  </si>
  <si>
    <t>Describes experience with exporting SPSS results as text and/or data to a variety of platforms and formats.</t>
  </si>
  <si>
    <t>Collects feedback on T&amp;D policies, standards and procedures within an organization.</t>
  </si>
  <si>
    <t>Researches and documents potential organizational vulnerabilities.</t>
  </si>
  <si>
    <t>Describes design and operational considerations for static versus dynamic content.</t>
  </si>
  <si>
    <t>Employs specific technical tools to design or modify web functions and applications or services.</t>
  </si>
  <si>
    <t>Delivers high level transitional architectural roadmaps to reflect stakeholder requirements on technology improvement.</t>
  </si>
  <si>
    <t>Generates reports to senior colleagues to ensure the smooth running of workflow analysis.</t>
  </si>
  <si>
    <t>Generates key factors and information needed to effectively create interface designs.</t>
  </si>
  <si>
    <t>Assists with incorporating graphics, applets and templates.</t>
  </si>
  <si>
    <t>Uses specific tools to troubleshoot and debug internally developed Web Services.</t>
  </si>
  <si>
    <t>Utilizes various web service components such as WSDL, UDDI and SOAP to develop and deploy web applications.</t>
  </si>
  <si>
    <t>Supports voice services for local, long distance, and 8xx-types of exchanges.</t>
  </si>
  <si>
    <t>Monitors day-to-day VPN operational issues and considerations.</t>
  </si>
  <si>
    <t>Diagnoses End Systems and connection problems between WANs and LANs.</t>
  </si>
  <si>
    <t>Conducts routine maintenance on wireless devices and systems.</t>
  </si>
  <si>
    <t>Follows procedures for backup and service restoration after outages.</t>
  </si>
  <si>
    <t>Analyzes network configurations and associated security considerations.</t>
  </si>
  <si>
    <t>Works with local technical training vendors, and their products and services.</t>
  </si>
  <si>
    <t>Supports the administration of training materials and development programs.</t>
  </si>
  <si>
    <t>Participates in delivering a small portion of the lesson, from a pre-existing lesson plan.</t>
  </si>
  <si>
    <t>Oversees the operation of vulnerability scanning to ensure system smooth running.</t>
  </si>
  <si>
    <t>Assists in developing a set of specific suite of tests and in the creation of goals for each test.</t>
  </si>
  <si>
    <t>Applies basic human factors and concepts for the design of effective screens and reports.</t>
  </si>
  <si>
    <t>Analyzes the technical constraints of current TM applications and provides corresponding technical solutions.</t>
  </si>
  <si>
    <t>Conducts development and maintenance on open source software for Web 2.0 sites.</t>
  </si>
  <si>
    <t>Deploys web applications according to protocol; provides training.</t>
  </si>
  <si>
    <t>Uses web analytics to gauge market trends.</t>
  </si>
  <si>
    <t>Participates in the development of support tools for users in order to create a more ideal online experience.</t>
  </si>
  <si>
    <t>Assists in developing and presenting information for the Web.</t>
  </si>
  <si>
    <t>Answers basic customer inquires via live chat.</t>
  </si>
  <si>
    <t>Generates reports to senior colleagues to support ad hoc projects and dashboards.</t>
  </si>
  <si>
    <t>Follows established processes for evaluating the relevance, authority and accuracy of web-based content.</t>
  </si>
  <si>
    <t>Reviews and documents products or services using specific steps.</t>
  </si>
  <si>
    <t>Presents diverse 'what-if' scenarios to help customers clarify needs.</t>
  </si>
  <si>
    <t>Accesses data on one or more databases using Uniface.</t>
  </si>
  <si>
    <t>Defines and tests Web Transaction programs using the User Interface (UI) record.</t>
  </si>
  <si>
    <t>Works with version control and file export/import facilities.</t>
  </si>
  <si>
    <t>Adds Windows form controls to a form with Visual Basic.net.</t>
  </si>
  <si>
    <t>Uses VBScript to validate form elements.</t>
  </si>
  <si>
    <t>Defines the purposes and uses of the most common forms of variables and data types.</t>
  </si>
  <si>
    <t>Defines the purpose and use of FoxPro wizards.</t>
  </si>
  <si>
    <t>Develops basic ASPs with Visual Interdev wizards and editors.</t>
  </si>
  <si>
    <t>Defines the main purpose and use of Visual Basic wizards.</t>
  </si>
  <si>
    <t>Defines the purpose and function of major icons on Visio toolbars.</t>
  </si>
  <si>
    <t>Implements AFC, WFC, JFC, and/or AWT in the development of applications.</t>
  </si>
  <si>
    <t>Conducts application debugging using WSAD skills.</t>
  </si>
  <si>
    <t>Performs automated unit testing with Junit.</t>
  </si>
  <si>
    <t>Creates, uploads and links web pages to a server.</t>
  </si>
  <si>
    <t>Works with XML Schemas taken from XML Schema Repositories.</t>
  </si>
  <si>
    <t>Develops schemas to insert default and fixed values for certain data elements.</t>
  </si>
  <si>
    <t>Uses XSLT to transform an XML document into a different XML document with a different schema.</t>
  </si>
  <si>
    <t>Uses Xpediter to create test data.</t>
  </si>
  <si>
    <t>Performs basic MQ Series debugging and troubleshooting.</t>
  </si>
  <si>
    <t>Conducts the login/logout process of ISPF and the access process of database.</t>
  </si>
  <si>
    <t>Installs or upgrades Unix systems.</t>
  </si>
  <si>
    <t>Complies with J2EE standards to develop and deploy WAS applications.</t>
  </si>
  <si>
    <t>Develops and implements in-house Windows 2000/Me applications.</t>
  </si>
  <si>
    <t>Assists with operating system fixes, upgrades and deployments.</t>
  </si>
  <si>
    <t>Develops and implements in-house Windows NT applications.</t>
  </si>
  <si>
    <t>Develops and implements in-house Windows XP applications.</t>
  </si>
  <si>
    <t>Participates in the administration of an existing portal.</t>
  </si>
  <si>
    <t>Analyzes planned changes and potential impact of these changes on the operating environment.</t>
  </si>
  <si>
    <t>Uses QoS tools to analyze VoIP quality.</t>
  </si>
  <si>
    <t>Defines types of wireless networks and devices that are not compatible with WAP.</t>
  </si>
  <si>
    <t>Explains the processes involved in converting X.25 networks to more modern technologies.</t>
  </si>
  <si>
    <t>Uses built-in utilities such as spell or grammar checking, mail merge and thesaurus.</t>
  </si>
  <si>
    <t>Provides guidance and support to ensure that participants using self-study methods meet their learning goals.</t>
  </si>
  <si>
    <t>Delivers general training courses in line with training objectives.</t>
  </si>
  <si>
    <t>Conducts and maintains due diligence on vendors and products.</t>
  </si>
  <si>
    <t>Participates in training suitability analysis for different levels in the organization.</t>
  </si>
  <si>
    <t>Gathers feedback on training solutions and reports to management.</t>
  </si>
  <si>
    <t>Implements adjustments to training in light of audience feedback.</t>
  </si>
  <si>
    <t>Selects the type of evaluation appropriate for the training arena.</t>
  </si>
  <si>
    <t>Obtains appropriate tools required for preparation and production of training materials.</t>
  </si>
  <si>
    <t>Resolves training software and hardware connectivity and integration problems.</t>
  </si>
  <si>
    <t>Communicates specific opportunities and challenges associated with web-based training.</t>
  </si>
  <si>
    <t>Cites examples of metrics used to measure effectiveness of application development process.</t>
  </si>
  <si>
    <t>Interprets digitally formatted API documentation; describes the behavior of API functions in a human readable format.</t>
  </si>
  <si>
    <t>Analyzes the domain and capabilities of each phase of technology architecture.</t>
  </si>
  <si>
    <t>Researches phase and task dependencies and considerations.</t>
  </si>
  <si>
    <t>Defines tasks, activities, deliverables and key concerns of technical design.</t>
  </si>
  <si>
    <t>Assists in performing volume and load testing during the alpha testing phase.</t>
  </si>
  <si>
    <t>Differentiates between localization (l10n), internationalization (i18n) and globalization (g11n).</t>
  </si>
  <si>
    <t>Provides day-to-day application support; handles updates, problems and failures.</t>
  </si>
  <si>
    <t>Defines key selection and qualifying criteria for projects suitable for agile development.</t>
  </si>
  <si>
    <t>Cites examples of effective and ineffective mainframe development techniques.</t>
  </si>
  <si>
    <t>Cites examples of effective and ineffective web development techniques.</t>
  </si>
  <si>
    <t>Cites examples of common application development issues on both the client and server side.</t>
  </si>
  <si>
    <t>Cites and analyzes examples of effective and ineffective object-oriented development techniques.</t>
  </si>
  <si>
    <t>Discusses the capabilities, features and uses of all tools for a specific platform.</t>
  </si>
  <si>
    <t>Documents response plan for various application threats and attacks.</t>
  </si>
  <si>
    <t>Participates in regular meeting to report stage results and adjust goals for the next stage.</t>
  </si>
  <si>
    <t>Applies appropriate agile methods in the design, development, delivery of working software.</t>
  </si>
  <si>
    <t>Negotiates with clients about the functionality and quality of working software.</t>
  </si>
  <si>
    <t>Reviews resulting models with stakeholders and gains resolution to resultant issues.</t>
  </si>
  <si>
    <t>Distinguishes the differences between agile methods in software development and common methods.</t>
  </si>
  <si>
    <t>Performs testing to evaluate the performance of each release, reports occurred problems.</t>
  </si>
  <si>
    <t>Implements the basic A&amp;C technology used within the organization.</t>
  </si>
  <si>
    <t>Evaluates the internal controls being used in a given business process.</t>
  </si>
  <si>
    <t>Discusses typical configuration parameters and their role.</t>
  </si>
  <si>
    <t>Uses different communication styles to effectively relate to diverse customer types.</t>
  </si>
  <si>
    <t>Assesses the applicability and usability of .NET Framework in different environments.</t>
  </si>
  <si>
    <t>Tackles basic faults by using components and facilities of Abend-Aid.</t>
  </si>
  <si>
    <t>Uses Access to create static HTML pages.</t>
  </si>
  <si>
    <t>Sequences the steps involved in setting up a connection between a host and an engine.</t>
  </si>
  <si>
    <t>Explains the major features of controller; highlights how controller manages application flow.</t>
  </si>
  <si>
    <t>Codes programs utilizing structured programming techniques.</t>
  </si>
  <si>
    <t>Explains the process for building, modifying and placing cookies on clients.</t>
  </si>
  <si>
    <t>Describes the process for calling XML Web Services from an ASP.Net application</t>
  </si>
  <si>
    <t>Assists end-users in developing Autotester-based user acceptance tests.</t>
  </si>
  <si>
    <t>Creates a variety of timeline animations.</t>
  </si>
  <si>
    <t>Performs full image copies of production databases.</t>
  </si>
  <si>
    <t>Reports testing results of AIX in various environments.</t>
  </si>
  <si>
    <t>Describes scheduled and planned platform changes and expected impact.</t>
  </si>
  <si>
    <t>Analyzes directory services alternatives related to Active Directory.</t>
  </si>
  <si>
    <t>Assists in the installation of AIM on the organizational intranet.</t>
  </si>
  <si>
    <t>Analyzes networking alternatives to ATM.</t>
  </si>
  <si>
    <t>Illustrates the related products that offer similar functionality and their interfacing requirements.</t>
  </si>
  <si>
    <t>Researches other related products, interfacing requirements and methods.</t>
  </si>
  <si>
    <t>Creates user identification (UID) strings to group users by access requirements.</t>
  </si>
  <si>
    <t>Uses anti-virus software to successfully remove viruses from computers or networks.</t>
  </si>
  <si>
    <t>Participates in the measurement of adult learning programs.</t>
  </si>
  <si>
    <t>Clarifies description, components affected, cost estimates, risks, resources and status.</t>
  </si>
  <si>
    <t>Explains benchmarks, best practices and key processes associated with the industry segment.</t>
  </si>
  <si>
    <t>Writes analysis reports to assist decision making at the senior level.</t>
  </si>
  <si>
    <t>Explains what is meant by 'Heap Analysis.'</t>
  </si>
  <si>
    <t>Provides solutions to routine problems that occur in business modeling processes.</t>
  </si>
  <si>
    <t>Names existing benchmarks for measuring the effectiveness of software development.</t>
  </si>
  <si>
    <t>Documents best practices and techniques for assessing application opportunities.</t>
  </si>
  <si>
    <t>Modifies and updates existing models as business processes continue to change.</t>
  </si>
  <si>
    <t>Defines performance and optimization considerations for Client/Server tools.</t>
  </si>
  <si>
    <t>Researches various CASE methods and analyzes their application to software projects.</t>
  </si>
  <si>
    <t>Implements CRM technologies to improve customer services and reduce costs.</t>
  </si>
  <si>
    <t>Utilizes basic tools, techniques and methodologies in content management.</t>
  </si>
  <si>
    <t>Tests big data security mechanisms.</t>
  </si>
  <si>
    <t>Tracks feedback from business users on CTI services.</t>
  </si>
  <si>
    <t>Collects feedback from business customers on computer center services.</t>
  </si>
  <si>
    <t>Explains the contingency and disaster recovery plan designed for one's own environment.</t>
  </si>
  <si>
    <t>Assesses the relationship between capacity, performance and service level requirements.</t>
  </si>
  <si>
    <t>Prevents unauthorized or unintended deviations in compliance with that of change control policies.</t>
  </si>
  <si>
    <t>Tracks potential computer crime exposures and reports them to management.</t>
  </si>
  <si>
    <t>Prepares incident investigation reports and documents of computer forensics for following processing.</t>
  </si>
  <si>
    <t>Prepares reports and documents of network abnormal or malicious activity, as well as the defense results.</t>
  </si>
  <si>
    <t>Creates reports and charts on configurations dependencies, visualization and tracking of changes.</t>
  </si>
  <si>
    <t>Compiles data to gauge the results of cloud-based product usage.</t>
  </si>
  <si>
    <t>Selects design appropriate tools and technologies for cloud computing architecture.</t>
  </si>
  <si>
    <t>Addresses complex resource management issues for large-scale applications and dynamic infrastructures.</t>
  </si>
  <si>
    <t>Describes technologies and considerations for a community-based, distributed participatory design.</t>
  </si>
  <si>
    <t>Reviews technologies for visualization, cluster analysis, crowd-sourcing, data fusion and natural language processing.</t>
  </si>
  <si>
    <t>Reviews procedures and considerations for backup and restore.</t>
  </si>
  <si>
    <t>Lists and offers examples for factors critical to the success of crystal methodology.</t>
  </si>
  <si>
    <t>Reviews and discusses common problems with written text.</t>
  </si>
  <si>
    <t>Describes the objectives and training curriculum for CRM implementation.</t>
  </si>
  <si>
    <t>Conducts product knowledge training for new associates.</t>
  </si>
  <si>
    <t>Participates in ROI studies for CRM implementations.</t>
  </si>
  <si>
    <t>Researches and reports on beneficial BI usage in different departments or environments.</t>
  </si>
  <si>
    <t>Researches alternative technologies and their usage in a call center.</t>
  </si>
  <si>
    <t>Cites examples and experiences of this specific advisory service in different environments.</t>
  </si>
  <si>
    <t>Contributes constructively to group situations, supporting and encouraging positive team behaviors.</t>
  </si>
  <si>
    <t>Analyzes and effectively presents data to support proposed solutions.</t>
  </si>
  <si>
    <t>Cites examples of proposals abandoned due to cost, complexity or other factors.</t>
  </si>
  <si>
    <t>Cites examples of engagement management in other consulting organizations and client venues.</t>
  </si>
  <si>
    <t>Provides constructive feedback to colleagues regarding unprofessional or unethical behavior.</t>
  </si>
  <si>
    <t>Resolves simple cash management problems.</t>
  </si>
  <si>
    <t>Resolves common errors or omissions in developing the analysis.</t>
  </si>
  <si>
    <t>Transfers employees information and benefits data to benefits vendors.</t>
  </si>
  <si>
    <t>Implements common business development incentive programs.</t>
  </si>
  <si>
    <t>Adheres to organizational protocols, practices and procedures for gathering competitive information.</t>
  </si>
  <si>
    <t>Implements organizational protocols and procedures for contracts management.</t>
  </si>
  <si>
    <t>Assesses key legal considerations associated with terms and conditions of a contract.</t>
  </si>
  <si>
    <t>Under supervision, takes steps to prevent or address brand name liability issues.</t>
  </si>
  <si>
    <t>Initiates bidding processes as directed.</t>
  </si>
  <si>
    <t>Explains additional uses of BaanERP applications in other environments.</t>
  </si>
  <si>
    <t>Employs structured programming techniques when writing a Basic program.</t>
  </si>
  <si>
    <t>Operates users, groups, and roles via the Administration Module.</t>
  </si>
  <si>
    <t>Programs table lookup functions.</t>
  </si>
  <si>
    <t>Documents the specifics of the processing performed by C# programs.</t>
  </si>
  <si>
    <t>Documents the specific processing performed by C++ programs.</t>
  </si>
  <si>
    <t>Creates DLPAR-aware applications.</t>
  </si>
  <si>
    <t>Incorporates COPY members and subprograms to the existing language environment.</t>
  </si>
  <si>
    <t>Uses CGI Script to extract data from a database onto a web page.</t>
  </si>
  <si>
    <t>Incorporates COPY members and subprograms into application programs and systems.</t>
  </si>
  <si>
    <t>Follows basic configuration requirements for enabling a Cognos environment.</t>
  </si>
  <si>
    <t>Documents Cognos help and support facilities and shares experiences with using them.</t>
  </si>
  <si>
    <t>Explains the process and tools for creating, modifying and distributing reports using Cognos Connection.</t>
  </si>
  <si>
    <t>Uses browser redirection and persistent variables to maintain state.</t>
  </si>
  <si>
    <t>Distinguishes other software tools with functionality comparable to Corel Graphics.</t>
  </si>
  <si>
    <t>Analyzes basic differences among different versions of CORBA.</t>
  </si>
  <si>
    <t>Documents specific processing tasks performed by Crystal Reports programs.</t>
  </si>
  <si>
    <t>Documents the specifics of the processing performed by a CA-Easytrieve program.</t>
  </si>
  <si>
    <t>Researches on applicability and use of BEA WebLogic in other environments.</t>
  </si>
  <si>
    <t>Explains the differences between batch and real-time image copying.</t>
  </si>
  <si>
    <t>Supports database recovery with BMC IMS.</t>
  </si>
  <si>
    <t>Assists in interpreting CA/DB3 product-specific languages and terminologies.</t>
  </si>
  <si>
    <t>Uses BMS to create or modify outputs and/or screens for common terminal devices.</t>
  </si>
  <si>
    <t>Operates Cisco switching technologies; understands the purpose and functions for these technologies.</t>
  </si>
  <si>
    <t>Discusses common problems, challenges and resolutions in managing servers using BladeLogic.</t>
  </si>
  <si>
    <t>Describes clustered system use and deficiencies in other operating environments.</t>
  </si>
  <si>
    <t>Develops training curricula based on content stored in the Centra Knowledge Center.</t>
  </si>
  <si>
    <t>Addresses common logical problems in Rule Sets using Studio's analysis tools.</t>
  </si>
  <si>
    <t>Explains to others how learning or training events are related to competency and proficiency levels.</t>
  </si>
  <si>
    <t>Participates in content management and information quality initiatives.</t>
  </si>
  <si>
    <t>Ensures the quality and effectiveness of the database for business users.</t>
  </si>
  <si>
    <t>Writes reports from data analysis to help decision making at the senior level.</t>
  </si>
  <si>
    <t>Walks through the process and decision model for selecting and prioritizing projects</t>
  </si>
  <si>
    <t>Participates in feasibility studies, producing high-level business models and preparing business cases.</t>
  </si>
  <si>
    <t>Performs administrative work and provides technical solutions for routine problems in data architecture projects.</t>
  </si>
  <si>
    <t>Adheres to organizational policies related to information technology usage.</t>
  </si>
  <si>
    <t>Participates in testing and integration of a program into the application.</t>
  </si>
  <si>
    <t>Participates in application development for the electronic business.</t>
  </si>
  <si>
    <t>Maps EDI data within appropriate applications; develops and test new maps.</t>
  </si>
  <si>
    <t>Demonstrates general business logic while implementing database management techniques.</t>
  </si>
  <si>
    <t>Resolves any problems associated with data governance in a department.</t>
  </si>
  <si>
    <t>Debugs current database management systems and prepares for major potential data storing problems.</t>
  </si>
  <si>
    <t>Adheres to an organization's database design policies.</t>
  </si>
  <si>
    <t>Participates in the development of data access, usage and change rules.</t>
  </si>
  <si>
    <t>Utilizes data warehousing tools and techniques.</t>
  </si>
  <si>
    <t>Applies data mining techniques: decision trees, association rules, link analysis, clustering, etc.</t>
  </si>
  <si>
    <t>Supports a department's data movement project from inception to completion.</t>
  </si>
  <si>
    <t>Coordinates day-to-day activities with technical experts in data backup and migration.</t>
  </si>
  <si>
    <t>Solves technical and administrative problems during the ETL process.</t>
  </si>
  <si>
    <t>Participates in the design and planning of network enhancements.</t>
  </si>
  <si>
    <t>Tracks encryption technologies used in competing organizations.</t>
  </si>
  <si>
    <t>Interacts with data users (or customers) in order to provide excellent data center services.</t>
  </si>
  <si>
    <t>Follows the processes and procedures of equipment testing; documents any errors encountered.</t>
  </si>
  <si>
    <t>Cooperates with system administrators, operators, programmers and users during the data center automation process.</t>
  </si>
  <si>
    <t>Controls e-mail server capacities; notifies upper management upon exceeding thresholds.</t>
  </si>
  <si>
    <t>Integrates e-mail routing and response software within other organizational platforms.</t>
  </si>
  <si>
    <t>Addresses special service considerations for a shared or distributed environment.</t>
  </si>
  <si>
    <t>Tracks document management's existing issues and best practices.</t>
  </si>
  <si>
    <t>Participates in evaluating features of endpoint protection packages against business requirements.</t>
  </si>
  <si>
    <t>Assists in the development of data privacy protection projects.</t>
  </si>
  <si>
    <t>Produces and interprets common cyber risk assessment and management reports.</t>
  </si>
  <si>
    <t>Monitors forensics procedures and adjusts digital forensics tools accordingly.</t>
  </si>
  <si>
    <t>Assists in the system scan to identify potential vulnerabilities.</t>
  </si>
  <si>
    <t>Compares ERP systems across one's own organization and their competitors.</t>
  </si>
  <si>
    <t>Researches how CRM applications relate to other enterprise applications, and can pin-point what integrative techniques are needed.</t>
  </si>
  <si>
    <t>Researches the risks involved in implementing ERP systems for large corporations.</t>
  </si>
  <si>
    <t>Documents problems occurred in the software development, and assists in solving them.</t>
  </si>
  <si>
    <t>Detects and summarizes patterns in data and findings by producing simple reports.</t>
  </si>
  <si>
    <t>Selects appropriate e-mail functions such as in-box, mail sent, drafts, trash, etc., to retrieve and store mail.</t>
  </si>
  <si>
    <t>Reviews contractual, legal, and ethical access considerations and obligations.</t>
  </si>
  <si>
    <t>Explains how CRM in own function relates to other business units and what communications are needed.</t>
  </si>
  <si>
    <t>Describes rationale behind organizational standards for responsiveness and first-time resolution.</t>
  </si>
  <si>
    <t>Maintains and organizes all CA portfolio related data.</t>
  </si>
  <si>
    <t>Operates customer support technology used within the organization.</t>
  </si>
  <si>
    <t>Researches organization's history and experience with customer call centers.</t>
  </si>
  <si>
    <t>Assesses inquiries for the need to escalate for further review or approval.</t>
  </si>
  <si>
    <t>Follows relevant standards, policies and practices.</t>
  </si>
  <si>
    <t>Researches the regulatory issues affecting the set up and operation of a call center.</t>
  </si>
  <si>
    <t>Performs the correct practices and procedures for customer interaction.</t>
  </si>
  <si>
    <t>Interprets standard reports such as call trends, assignment and tracking reports.</t>
  </si>
  <si>
    <t>Helps create enterprise business, information, application and underlying technology architectures.</t>
  </si>
  <si>
    <t>Monitors major interfaces and criticalities.</t>
  </si>
  <si>
    <t>Interprets and communicates employee relations policies and procedures at the local level.</t>
  </si>
  <si>
    <t>Answers client support questions and escalates more complex questions.</t>
  </si>
  <si>
    <t>Maintains and updates industry benchmarks for evaluating e-sales programs.</t>
  </si>
  <si>
    <t>Describes tools for normalizing a DB2 database.</t>
  </si>
  <si>
    <t>Successfully transmits data between applications and organizations.</t>
  </si>
  <si>
    <t>Uses Lingo syntax, coding rules and conventions for multimedia creation.</t>
  </si>
  <si>
    <t>Uses Delphi to create or interact with databases.</t>
  </si>
  <si>
    <t>Uses DreamWeaver to add static or animated GIFs or other images to web pages.</t>
  </si>
  <si>
    <t>Shows how to use Enterprise JavaBeans to fire events to other objects.</t>
  </si>
  <si>
    <t>Utilizes Endevor audit trails to track down the source of a problem.</t>
  </si>
  <si>
    <t>Uses the Essbase Application Programming Interface for building end-user applications.</t>
  </si>
  <si>
    <t>Addresses major security issues associated with connecting to the Internet.</t>
  </si>
  <si>
    <t>Performs database replication, backup and recovery procedures.</t>
  </si>
  <si>
    <t>Builds and executes utility jobs, allowing users to take advantage of LISTDEFs and TEMPLATEs.</t>
  </si>
  <si>
    <t>Works with DBAs to configure DB2 to permit connections from DB2 Connect workstations.</t>
  </si>
  <si>
    <t>Explains the differences between logical and physical data models.</t>
  </si>
  <si>
    <t>Reviews log files to ensure that expected results were achieved.</t>
  </si>
  <si>
    <t>Processes DOC related batch files including, .ini, .bat, .com and .exe.</t>
  </si>
  <si>
    <t>Reports networking alternatives to DECnet.</t>
  </si>
  <si>
    <t>Interprets networking alternatives to Ethernet.</t>
  </si>
  <si>
    <t>Performs general DFHSM error recovery techniques.</t>
  </si>
  <si>
    <t>Enhances and maintains Doc-To-Help applications written by others.</t>
  </si>
  <si>
    <t>Uses page setup and other cell and worksheet formatting functions to prepare data for printing.</t>
  </si>
  <si>
    <t>Discusses the benefits and risks associated with using and contributing to Eclipse platform.</t>
  </si>
  <si>
    <t>Reports problems in existing training programs and systems to management.</t>
  </si>
  <si>
    <t>Participates in the development of technology interfaces and bridges.</t>
  </si>
  <si>
    <t>Identifies basic measures of quality and effectiveness and associated field support tools.</t>
  </si>
  <si>
    <t>Researches the benefits and drawbacks of an organization's application software.</t>
  </si>
  <si>
    <t>Compares groupware products used in one's own company with those in a competitor's.</t>
  </si>
  <si>
    <t>Collects information from magazines about new and emerging imaging tools.</t>
  </si>
  <si>
    <t>Participates in developing back-up, recovery and archival practices and procedures.</t>
  </si>
  <si>
    <t>Applies database analysis process, statistics and event monitoring tools and reports.</t>
  </si>
  <si>
    <t>Compares handheld, portable device software across one's own organization and their competitors.</t>
  </si>
  <si>
    <t>Compares IT hardware across one's own organization and its competitors.</t>
  </si>
  <si>
    <t>Compares handheld hardware across one's own organization against their competitors.</t>
  </si>
  <si>
    <t>Compares hardware platforms across one's own organization and their competitors.</t>
  </si>
  <si>
    <t>Selects an 'ideal' application for interactive voice response.</t>
  </si>
  <si>
    <t>Compares the advantages and disadvantages of firewall systems within the market.</t>
  </si>
  <si>
    <t>Researches the benefits and drawbacks of an organization's help desk functions.</t>
  </si>
  <si>
    <t>Participates in monitoring, back-up, recovery and archival activities.</t>
  </si>
  <si>
    <t>Generates status reports for senior management to ensure the implementation of IT security policies.</t>
  </si>
  <si>
    <t>Explains computer forensics, authentication mechanisms and digital certificates.</t>
  </si>
  <si>
    <t>Analyzes issues related to public key encryption standards, infrastructure and applications.</t>
  </si>
  <si>
    <t>Records deficiencies and corrective plans; follows up on their resolution.</t>
  </si>
  <si>
    <t>Tests the effectiveness of new or revised information security procedures and tools.</t>
  </si>
  <si>
    <t>Analyzes technical and security standards and selects well-secured IoT devices accordingly.</t>
  </si>
  <si>
    <t>Selects information assurance tools for the departmental needs.</t>
  </si>
  <si>
    <t>Generates standard or ad-hoc operation reports for management review.</t>
  </si>
  <si>
    <t>Develops relationships with information security jurisdictions, regulatory considerations and agencies relevant to the business.</t>
  </si>
  <si>
    <t>Assists in the implementation of intrusion detection and prevention systems.</t>
  </si>
  <si>
    <t>Assists in analyzing the benefits and drawbacks of an organization's information systems.</t>
  </si>
  <si>
    <t>Follows established processes and procedures to fully operate HRMS.</t>
  </si>
  <si>
    <t>Studies and evaluates the audit trails of various operational processes.</t>
  </si>
  <si>
    <t>Explains how investment reports support the dialogue between an organization and its clients.</t>
  </si>
  <si>
    <t>Complies with relevant legislation (e.g. the Trustee Act) for investment consulting.</t>
  </si>
  <si>
    <t>Implements internal audit requirements for a specific business activity.</t>
  </si>
  <si>
    <t>Explains considerations for access to mobile applications, devices, services, and networks.</t>
  </si>
  <si>
    <t>Plans an acquisition, prepares a Request for Proposal and prepares contracts using ISPL tools.</t>
  </si>
  <si>
    <t>Analyzes problems with financial methods and procedures.</t>
  </si>
  <si>
    <t>Applies principles used to evaluate the economics of investment decisions.</t>
  </si>
  <si>
    <t>Analyzes and documents errors or inaccuracies in financial records.</t>
  </si>
  <si>
    <t>Follows organizational practices and guidelines for product profitability reporting.</t>
  </si>
  <si>
    <t>Researches specific risk and reward situations or scenarios that could benefit the organization.</t>
  </si>
  <si>
    <t>Produces an organizational development model used within the organization.</t>
  </si>
  <si>
    <t>Researches techniques for a sufficient and superior workforce within the organization.</t>
  </si>
  <si>
    <t>Assists training sessions related to HR processes and systems.</t>
  </si>
  <si>
    <t>Integrates HRIS with other organizational financial software and accounting systems.</t>
  </si>
  <si>
    <t>Researches alternative web-based marketing approaches and their associated tools and techniques.</t>
  </si>
  <si>
    <t>Compiles data for common benchmarks used to evaluate e-sales.</t>
  </si>
  <si>
    <t>Carries out steps, under supervision, to move from low-risk to higher-risk items with new suppliers.</t>
  </si>
  <si>
    <t>Selects appropriate tools or techniques for field sales.</t>
  </si>
  <si>
    <t>Uses APA to analyze and identify excessive I/O activity or excessive CPU usage.</t>
  </si>
  <si>
    <t>Communicates the process and considerations for recording and playing back a debugging session.</t>
  </si>
  <si>
    <t>Reads and interprets the real-time reports produced by Fault Analyzer.</t>
  </si>
  <si>
    <t>Defines in-house test and production databases that can/cannot be accessed by File-Aid.</t>
  </si>
  <si>
    <t>Utilizes a variety of Fortran functions in production programs.</t>
  </si>
  <si>
    <t>Uses FrontPage to add clip art, fancy text or other graphics to web pages.</t>
  </si>
  <si>
    <t>Explains key interfaces and interdependencies with other application systems.</t>
  </si>
  <si>
    <t>Operates data services facilities and handles alternative delivery channels.</t>
  </si>
  <si>
    <t>Creates successful hypertext links to other pages.</t>
  </si>
  <si>
    <t>Assists in the layout of page properties and color schemes.</t>
  </si>
  <si>
    <t>Documents the specifics of the processing performed by Impromptu programs.</t>
  </si>
  <si>
    <t>Uses InstallScript for loading and calling DLL functions, Windows APIs, and COM objects.</t>
  </si>
  <si>
    <t>Analyzes the differences among various SYSOUT classes.</t>
  </si>
  <si>
    <t>Explains how to work with the WRAPI APIs needed to implement a document management system.</t>
  </si>
  <si>
    <t>Works effectively with mapping, sources, targets and transformations objects.</t>
  </si>
  <si>
    <t>Performs full image copies of production Ingres databases.</t>
  </si>
  <si>
    <t>Documents operational considerations on FDR for shared systems.</t>
  </si>
  <si>
    <t>Familiarizes others with additional uses of Foresight applications in other environments.</t>
  </si>
  <si>
    <t>Utilizes technologies to conduct HP-UX system management.</t>
  </si>
  <si>
    <t>Explains communication flow and interactions between virtual machines.</t>
  </si>
  <si>
    <t>Performs research with IE browser, using search engines.</t>
  </si>
  <si>
    <t>Helps to create or modify virtual servers.</t>
  </si>
  <si>
    <t>Provides considerations on the differences and implications between single-pass versus multiple-pass updates.</t>
  </si>
  <si>
    <t>Reviews major RMF reports and interprets their content.</t>
  </si>
  <si>
    <t>Explains typical requirements and challenges associated with implementing Power Systems.</t>
  </si>
  <si>
    <t>Operates features and facilities of network access control and application security.</t>
  </si>
  <si>
    <t>Describes connectivity involving other data bases or applications.</t>
  </si>
  <si>
    <t>Explains how Filenet could be used in other types of environments.</t>
  </si>
  <si>
    <t>Installs product patches and participates in major upgrades and migrations.</t>
  </si>
  <si>
    <t>Discusses factors that can degrade performance and tools for performance tuning and optimization.</t>
  </si>
  <si>
    <t>Explains, and cites examples of different business models used by IT.</t>
  </si>
  <si>
    <t>Compares and contrasts the value of specific metrics vs. effort needed to gather.</t>
  </si>
  <si>
    <t>Discusses key operational issues associated with migrating to a different architectural framework.</t>
  </si>
  <si>
    <t>Describes virtual memory management and development considerations.</t>
  </si>
  <si>
    <t>Follows an organization's information management policies.</t>
  </si>
  <si>
    <t>Recounts organization's history and experience with IT.</t>
  </si>
  <si>
    <t>Documents problems that occur in the IT architecture design process.</t>
  </si>
  <si>
    <t>Generates status reports for senior management to ensure the implementation of IT policies, standards and procedures.</t>
  </si>
  <si>
    <t>Assists in providing infrastructure components and service requirements for e-business applications.</t>
  </si>
  <si>
    <t>Assists in developing logical data modeling diagrams; validates models with business owners.</t>
  </si>
  <si>
    <t>Employs traditional development methodologies and techniques in JAD.</t>
  </si>
  <si>
    <t>Participates in the implementation of mainframe application monitoring.</t>
  </si>
  <si>
    <t>Follows an organization's standards, policies and guidelines from inception to completion on all knowledge-based/AI applications.</t>
  </si>
  <si>
    <t>Installs mainframe software components; develops and executes system test plans.</t>
  </si>
  <si>
    <t>Applies basic features and functions of a specific mainframe hardware within the IT environment.</t>
  </si>
  <si>
    <t>Recognizes major problems in existing Local Area Network service processes and reports them to senior management.</t>
  </si>
  <si>
    <t>Assists in creating back-up and recovery procedures for LAN Administration.</t>
  </si>
  <si>
    <t>Debugs system infrastructure to ensure performance of applications in IT systems.</t>
  </si>
  <si>
    <t>Cites examples of systematic methods for effectively operating and upgrading assets.</t>
  </si>
  <si>
    <t>Summarizes the roles and responsibilities of major stakeholders who make IT governance decisions.</t>
  </si>
  <si>
    <t>Documents considerations and resolves routine problems in the IT risk evaluation process.</t>
  </si>
  <si>
    <t>Implements effective and corrective measures to deal with specific IT quality assurance issues.</t>
  </si>
  <si>
    <t>Reviews current operations and IT projects based on business needs, financial and functional analyses.</t>
  </si>
  <si>
    <t>Conducts appropriate approaches in tracking the time and cost of an IT project.</t>
  </si>
  <si>
    <t>Uses Gantt and PERT/CPM charts to report IT project progress to management and clients.</t>
  </si>
  <si>
    <t>Confirms proper closure of IT projects; organizes potential repeat business with project managers.</t>
  </si>
  <si>
    <t>Generates reports for potential technical and administrative risks and proposes changes in IT services.</t>
  </si>
  <si>
    <t>Implements the processes involved in service delivery assurance.</t>
  </si>
  <si>
    <t>Participates in service level reviews; cites examples of common problems and issues.</t>
  </si>
  <si>
    <t>Negotiates downtime for planned maintenance activity or technology upgrades.</t>
  </si>
  <si>
    <t>Provides status reports for implemented IT service changes to senior management.</t>
  </si>
  <si>
    <t>Locates and interprets contingency levels and plans for a specific IT service.</t>
  </si>
  <si>
    <t>Determines and explains Key Performance Indicators for financial management.</t>
  </si>
  <si>
    <t>Generates reports for potential risks and proposed changes in IT service.</t>
  </si>
  <si>
    <t>Cites examples of unusual incidents; follows proper notifications and escalation procedures.</t>
  </si>
  <si>
    <t>Communicates planned changes and migration considerations.</t>
  </si>
  <si>
    <t>Explains key issues in the support of running day-to-day operations.</t>
  </si>
  <si>
    <t>Documents exceptions to ITIL practices and reports to senior management.</t>
  </si>
  <si>
    <t>Has participated in assembling, integration and testing of application components.</t>
  </si>
  <si>
    <t>Describes control and quality tools used in service delivery.</t>
  </si>
  <si>
    <t>Maintains and updates tools or techniques for addressing customer needs.</t>
  </si>
  <si>
    <t>Assists in the development of sales tools and channel communication.</t>
  </si>
  <si>
    <t>Researches and documents types of support covered and not covered by a specific service agreement.</t>
  </si>
  <si>
    <t>Provides insight into the applicability and use of J2EE in other environments.</t>
  </si>
  <si>
    <t>Works with all features and functions of the Record Management System.</t>
  </si>
  <si>
    <t>Explains how and why to create and destroy objects.</t>
  </si>
  <si>
    <t>Uses JavaBeans to fire events to other objects.</t>
  </si>
  <si>
    <t>Writes event handlers in JavaScript.</t>
  </si>
  <si>
    <t>Explains how JProbe can be used to resolve unintentional object retention in an application.</t>
  </si>
  <si>
    <t>Writes event handlers in Jscript.</t>
  </si>
  <si>
    <t>Explains purpose and use of JSP implicit objects.</t>
  </si>
  <si>
    <t>Successfully debugs and corrects Java Servlets.</t>
  </si>
  <si>
    <t>Explains how to analyze and interpret load test results.</t>
  </si>
  <si>
    <t>Explains the relevance and meaning of Notes classes and object hierarchies.</t>
  </si>
  <si>
    <t>Sets up and registers new users on the system.</t>
  </si>
  <si>
    <t>Works with JDBC drivers and the driver manager.</t>
  </si>
  <si>
    <t>Follows standard guidelines when using common JES device commands and utilities.</t>
  </si>
  <si>
    <t>Uses Internet-related Laplink features to remotely manage data.</t>
  </si>
  <si>
    <t>Familiarizes others with use of Linux in other environments.</t>
  </si>
  <si>
    <t>Analyzes and reports networking alternatives to Jini.</t>
  </si>
  <si>
    <t>Utilizes selected tools and follows established processes for monitoring, investigating, and reporting security breaches.</t>
  </si>
  <si>
    <t>Explains how Lexis-Nexis is used in other organizations and environments.</t>
  </si>
  <si>
    <t>Writes Java applets in support of LIMWC collaborative applications.</t>
  </si>
  <si>
    <t>Helps with technical integration of other collaboration products into the Lotus environment.</t>
  </si>
  <si>
    <t>Provides technical guidance to junior technicians when manufacturing or connecting target components.</t>
  </si>
  <si>
    <t>Understands major operating platforms and their linkage, connectivity functions and issues.</t>
  </si>
  <si>
    <t>Lists configuration parameters that impact performance of components or the overall system.</t>
  </si>
  <si>
    <t>Provides examples of open formats and standards currently under development.</t>
  </si>
  <si>
    <t>Solves routine problems in the design process of platform architectural roadmaps; documents these issues.</t>
  </si>
  <si>
    <t>Focuses on modifying Data Structure, Access and Entity Relationship Diagrams.</t>
  </si>
  <si>
    <t>Applies use cases to end users for validation; makes required changes if necessary.</t>
  </si>
  <si>
    <t>Reconciles and adapts security features; adheres to company procedures in packaged application integration.</t>
  </si>
  <si>
    <t>Documents performance and problems in the use of on-line transaction processing tools and techniques.</t>
  </si>
  <si>
    <t>Uses compile options, observing their ramifications and basic debugging facilities.</t>
  </si>
  <si>
    <t>Utilizes tools and techniques for object-relational mapping.</t>
  </si>
  <si>
    <t>Coordinates the interaction of ORDMS features for application needs.</t>
  </si>
  <si>
    <t>Installs middleware system components; develops and executes system test plans.</t>
  </si>
  <si>
    <t>Installs mid-range software components; develops and executes system test plans.</t>
  </si>
  <si>
    <t>Adheres to relevant organizational protocols and procedures for PC/workstation software installation, configuration, maintenance and troubleshooting.</t>
  </si>
  <si>
    <t>Works with the performance measurements of hardware, software or network components.</t>
  </si>
  <si>
    <t>Installs mid-range hardware; develops and executes system test plans.</t>
  </si>
  <si>
    <t>Adheres to relevant organizational protocols and procedures for PC/workstation hardware installation, configuration, maintenance and troubleshooting.</t>
  </si>
  <si>
    <t>Utilizes network equipment such as the computer by following standard operating procedures.</t>
  </si>
  <si>
    <t>Applies relevant tools and technologies in network architecture operational processes.</t>
  </si>
  <si>
    <t>Maintains network service relationships with existing and new customers.</t>
  </si>
  <si>
    <t>Uses software aids for analyzing traffic patterns and overall network performance.</t>
  </si>
  <si>
    <t>Applies basic features and functions of a specific communications hardware within the network environment.</t>
  </si>
  <si>
    <t>Adheres to relevant policies and procedures in network performance management.</t>
  </si>
  <si>
    <t>Summarizes common problems, errors and corrective steps in the management of output functions.</t>
  </si>
  <si>
    <t>Installs and supports anti-virus software and network sniffers.</t>
  </si>
  <si>
    <t>Compiles and analyzes data access and mobile user activity reports for compliance management.</t>
  </si>
  <si>
    <t>Uses a specific penetration testing discipline or methodology.</t>
  </si>
  <si>
    <t>Describes basic hardware and configurations requirements for mobile devices and access to social applications.</t>
  </si>
  <si>
    <t>Utilizes procedures for monitoring problem resolution and providing feedback to customers.</t>
  </si>
  <si>
    <t>Works with all basic functions and features of mobile applications.</t>
  </si>
  <si>
    <t>Edits advertisements using Flash techniques (e.g. Adobe Flash) to draw the users' attention.</t>
  </si>
  <si>
    <t>Transfers traditional advertisements into Adobe Flash and JavaScript.</t>
  </si>
  <si>
    <t>Explains network counters, KPIs and other measurements of network and device performance.</t>
  </si>
  <si>
    <t>Reviews supported file formats and device compatibility.</t>
  </si>
  <si>
    <t>Arranges meetings, schedules rooms, equipment, refreshments, etc.</t>
  </si>
  <si>
    <t>Researches common communications events and the associated media for such events.</t>
  </si>
  <si>
    <t>Participates in resolving media-related crisis situations.</t>
  </si>
  <si>
    <t>Troubleshoots and resolves common software and platform problems.</t>
  </si>
  <si>
    <t>Assists in addressing complex problems and providing feedback to customers on resolution.</t>
  </si>
  <si>
    <t>Proposes a set of processes for implementing an OD strategy.</t>
  </si>
  <si>
    <t>Works with commonly used tools and techniques for building the marketing model.</t>
  </si>
  <si>
    <t>Assists in documenting organization-specific practices for developing a marketing plan.</t>
  </si>
  <si>
    <t>Analyzes the validity and reliability of market research results.</t>
  </si>
  <si>
    <t>Documents common issues and considerations for new product introductions.</t>
  </si>
  <si>
    <t>Assists in the development of new marketing channels and tools.</t>
  </si>
  <si>
    <t>Researches major interfaces and criticalities.</t>
  </si>
  <si>
    <t>Analyzes resource factors that limit the selection of media channels in terms of personnel and finances.</t>
  </si>
  <si>
    <t>Follows problem escalation and resolution practices.</t>
  </si>
  <si>
    <t>Evaluates test results to identify errors and unexpected outcomes.</t>
  </si>
  <si>
    <t>Participates in designing and developing data warehouses using Oracle Warehouse Builder.</t>
  </si>
  <si>
    <t>Explains the purpose and applicability of Web-To-Go.</t>
  </si>
  <si>
    <t>Works with PowerBuilder Foundation Classes in developing applications.</t>
  </si>
  <si>
    <t>Works with an assortment of standard and pragmatic modules from the standard Perl library.</t>
  </si>
  <si>
    <t>Employs different methods for selecting specific areas of an image.</t>
  </si>
  <si>
    <t>Uses PHP to extract data from a database onto a web page.</t>
  </si>
  <si>
    <t>Uses Top-Down Structured Programming Techniques in PL/I applications.</t>
  </si>
  <si>
    <t>Show others additional uses of PeopleSoft applications in various environments.</t>
  </si>
  <si>
    <t>Explains how to interface with ODBC drivers and the driver manager.</t>
  </si>
  <si>
    <t>Supports interfaces to and from other platforms and applications.</t>
  </si>
  <si>
    <t>Calls PL/SQL stored procedures from Oracle Reports and Oracle Forms.</t>
  </si>
  <si>
    <t>Follows guidance when using BizTalk Orchestration Designer to create an XLANG schedule drawing.</t>
  </si>
  <si>
    <t>Performs the installation, maintenance and upgrade of Firefox.</t>
  </si>
  <si>
    <t>Reports major security issues associated with the use of MSMQ.</t>
  </si>
  <si>
    <t>Performs research using search engines.</t>
  </si>
  <si>
    <t>Participates in the development of an Internet portal using Oracle Application Server.</t>
  </si>
  <si>
    <t>Conducts maintenance and upgrading of OS/2 Warp applications.</t>
  </si>
  <si>
    <t>Modifies OS/390 configurations to accommodate hardware and software changes.</t>
  </si>
  <si>
    <t>Uses Palm OS applications to transfer data via infrared beaming, Bluetooth and SMS.</t>
  </si>
  <si>
    <t>Reveals additional uses for PegaRules applications in other environments.</t>
  </si>
  <si>
    <t>Successfully performs troubleshooting and resolution of problems.</t>
  </si>
  <si>
    <t>Installs and uses capture agents and captured information.</t>
  </si>
  <si>
    <t>Provides insight into directory service alternatives to NDS/eDirectory.</t>
  </si>
  <si>
    <t>Creates and manages port profiles in line with defined policies.</t>
  </si>
  <si>
    <t>Explains the purpose of and considerations for configuration checkpoints and rollbacks.</t>
  </si>
  <si>
    <t>Performs regular Netware maintenance tasks.</t>
  </si>
  <si>
    <t>Provides insight into protocol alternatives to OSPF.</t>
  </si>
  <si>
    <t>Uses OmegaMon to produce reports and graphs that describe system performance.</t>
  </si>
  <si>
    <t>Compares the key differences between current and prior releases of Office.</t>
  </si>
  <si>
    <t>Installs Outlook on end-user desktops and provides inquiries for them.</t>
  </si>
  <si>
    <t>Creates documentation on the pcAnywhere user's guides including safeguarding system and data.</t>
  </si>
  <si>
    <t>Describes functions performed by the buttons on the Standard and Formatting toolbars.</t>
  </si>
  <si>
    <t>Describes specific Six Sigma templates and their use in a project.</t>
  </si>
  <si>
    <t>Summarizes discrepancies and failures in all standard processes; reports them to management.</t>
  </si>
  <si>
    <t>Researches reasons for product failures to help with product redesign or enhancement.</t>
  </si>
  <si>
    <t>Participates in product reliability and quality assurance standard processes to meet process demands.</t>
  </si>
  <si>
    <t>Participates in defining, planning and conducting technical acceptance tests.</t>
  </si>
  <si>
    <t>Participates in the establishment of the quality assurance system within the organization.</t>
  </si>
  <si>
    <t>Researches alternative quality strategies such as ISO 9000-3 and Six Sigma.</t>
  </si>
  <si>
    <t>Assists in the establishment of hardware component performance testing programs.</t>
  </si>
  <si>
    <t>Discusses the requirements for wireless connection of peripheral devices.</t>
  </si>
  <si>
    <t>Researches methods that security members use to carry out daily tasks to ensure that security problems are dealt with appropriately.</t>
  </si>
  <si>
    <t>Cites examples of solutions that were abandoned due to cost, complexity or other factors.</t>
  </si>
  <si>
    <t>Drives blogosphere content to promote brand identity and visibility.</t>
  </si>
  <si>
    <t>Explains concepts behind, and techniques for, physical, logical and dynamic server partitioning.</t>
  </si>
  <si>
    <t>Analyzes issues and considerations for deploying interoperable and shared interfaces and services.</t>
  </si>
  <si>
    <t>Participates in the preparation of detailed documentation and requirements.</t>
  </si>
  <si>
    <t>Applies structured programming techniques to structured environments.</t>
  </si>
  <si>
    <t>Diagnoses and reports minor prototyping problems found while building working models.</t>
  </si>
  <si>
    <t>Analyzes the generic features and facilities of rapid development in different language environments.</t>
  </si>
  <si>
    <t>Analyzes reasons why a proposed software release might be rejected.</t>
  </si>
  <si>
    <t>Applies best practices and standards for developing and maintaining scripts.</t>
  </si>
  <si>
    <t>Diagnoses and reports minor or routine programming language problems.</t>
  </si>
  <si>
    <t>Analyzes the connection between metadata and quality management processes.</t>
  </si>
  <si>
    <t>Describes superior features of document imaging and management systems.</t>
  </si>
  <si>
    <t>Obtains and analyzes query access path information and query results.</t>
  </si>
  <si>
    <t>Applies relational models for data flow and entity relationship diagramming.</t>
  </si>
  <si>
    <t>Documents the performance constraints and considerations of operating systems.</t>
  </si>
  <si>
    <t>Documents scheduled and planned platform changes and expected impacts to server hardware.</t>
  </si>
  <si>
    <t>Describes the network architecture of a remote access network.</t>
  </si>
  <si>
    <t>Applies basic features and functions of a specific production within the IT environment.</t>
  </si>
  <si>
    <t>Creates documentation on needed operational resources (hardware, software, premises, security, personnel).</t>
  </si>
  <si>
    <t>Assists in selecting suitable products and vendors within the organization.</t>
  </si>
  <si>
    <t>Responds to Internet incident following defined processes.</t>
  </si>
  <si>
    <t>Assesses suppliers, partners or other external social applications, and reports back to management.</t>
  </si>
  <si>
    <t>Analyzes basic network, system and software security requirements and issues.</t>
  </si>
  <si>
    <t>Researches various methods of online communication and assesses their scope for the SNS platform.</t>
  </si>
  <si>
    <t>Monitors the status of online events and deals with anomalous events to ensure service agility.</t>
  </si>
  <si>
    <t>Researches various reliability models and assesses their availability for different sites environments.</t>
  </si>
  <si>
    <t>Participates in activities and procedures associated with facilitating significant community events.</t>
  </si>
  <si>
    <t>Utilizes online magazines and Internet forums to enhance the existing social media impact for target clients.</t>
  </si>
  <si>
    <t>Defines storage and capacity requirements, back up and recovery requirements.</t>
  </si>
  <si>
    <t>Reports any impediment identified in a scrum project, and tries to figure out the solutions.</t>
  </si>
  <si>
    <t>Researches biometric, Radio Frequency Identification Devices(RFID), encryption and related identification technologies.</t>
  </si>
  <si>
    <t>Resolves common operational problems and interventions.</t>
  </si>
  <si>
    <t>Generates examples of service requests which break down into multiple requests.</t>
  </si>
  <si>
    <t>Sets scheduling guidelines, dependent on different working environments.</t>
  </si>
  <si>
    <t>Tests and evaluates alternative means of production being considered for use.</t>
  </si>
  <si>
    <t>Inputs accurate return information into returns system software.</t>
  </si>
  <si>
    <t>Participates in sales projects, under the guidance of a supervisor.</t>
  </si>
  <si>
    <t>Participates in a specific sales project, under the guidance of a supervisor.</t>
  </si>
  <si>
    <t>Utilizes specific techniques for getting an appointment.</t>
  </si>
  <si>
    <t>Researches client base for a better understanding of customer wants and needs.</t>
  </si>
  <si>
    <t>Communicates with customers effectively while closing a sale.</t>
  </si>
  <si>
    <t>Reports problems that are associated with sales administration.</t>
  </si>
  <si>
    <t>Reports on the problems associated with designing and implementing a product development strategy.</t>
  </si>
  <si>
    <t>Discusses operational issues, various business and industry cycles and associated considerations.</t>
  </si>
  <si>
    <t>Implements REXX operators for concatenation, parsing and word manipulation.</t>
  </si>
  <si>
    <t>Describes round-trip engineering processes and their value in software development.</t>
  </si>
  <si>
    <t>Addresses any RTT deficiencies during each phase of the Systems Development Life Cycle.</t>
  </si>
  <si>
    <t>Familiarizes others with additional uses of SAP R/3 applications in other environments.</t>
  </si>
  <si>
    <t>Ensures that SAP CRM applications are customized in-line with the organization's core business mechanisms (e.g. distributor management, invoice control).</t>
  </si>
  <si>
    <t>Explains the additional uses of SAP ERP applications in other environments.</t>
  </si>
  <si>
    <t>Provides solutions to routine problems and issues in SAP PLM business activities (e.g. enhancements, testing and marketing).</t>
  </si>
  <si>
    <t>Familiarizes others with additional uses of Siebel applications in various environments.</t>
  </si>
  <si>
    <t>Performs unit, system and regression testing on new or enhanced programs.</t>
  </si>
  <si>
    <t>Uses the QMF for Windows Application Programming Interface for building end-user applications.</t>
  </si>
  <si>
    <t>Assists in the implementation of SAS in diverse environments.</t>
  </si>
  <si>
    <t>Conducts archives importing where necessary, in diverse situations.</t>
  </si>
  <si>
    <t>Applies different types of application templates in SharePoint Servers.</t>
  </si>
  <si>
    <t>Provides insight into protocol alternatives to SIP.</t>
  </si>
  <si>
    <t>Provides insights into protocol alternatives to SMTP.</t>
  </si>
  <si>
    <t>Provides insights into networking alternatives to SNA.</t>
  </si>
  <si>
    <t>Distinguishes various network analysis solutions; analyzes the benefits and drawbacks of each.</t>
  </si>
  <si>
    <t>Creates, saves and uses project templates.</t>
  </si>
  <si>
    <t>Uses templates to ensure resource consistency.</t>
  </si>
  <si>
    <t>Answers end users' questions regarding access to applications protected by SiteMinder.</t>
  </si>
  <si>
    <t>Documents major tests and associated objectives for every phase of the development cycle.</t>
  </si>
  <si>
    <t>Obtains comprehensive information on storage devices, including the competitors behaviors and product releases.</t>
  </si>
  <si>
    <t>Describes tools and techniques for identifying opportunities for more work.</t>
  </si>
  <si>
    <t>Participates in product launch planning and execution.</t>
  </si>
  <si>
    <t>Participates in defining and conducting functional acceptance tests.</t>
  </si>
  <si>
    <t>Participates in defining and conducting technical acceptance tests.</t>
  </si>
  <si>
    <t>Explains considerations for packaging design, production and distribution of technical publications.</t>
  </si>
  <si>
    <t>Describes software design practices, technologies, and considerations.</t>
  </si>
  <si>
    <t>Identifies common issues, problems, and considerations for each phase of the life cycle.</t>
  </si>
  <si>
    <t>Participates in technical design reviews.</t>
  </si>
  <si>
    <t>Describes the objectives, activities and results of unit testing.</t>
  </si>
  <si>
    <t>Distributes communications, with guidance, about product release delays.</t>
  </si>
  <si>
    <t>Arranges product training and certification for support staff within the required timeframe.</t>
  </si>
  <si>
    <t>Demonstrates product tutorials, help function and other support aids.</t>
  </si>
  <si>
    <t>Cites examples of unusual problems; follows proper notifications and escalation procedures.</t>
  </si>
  <si>
    <t>Explains the process and considerations for defining product reliability requirements.</t>
  </si>
  <si>
    <t>Cites examples of auto-ID packaging technologies.</t>
  </si>
  <si>
    <t>Describes and monitors metrics of effectiveness for a specific delivery channel.</t>
  </si>
  <si>
    <t>Describes tools, environment and considerations for acceptance, alpha and beta testing.</t>
  </si>
  <si>
    <t>Explains the objectives and deliverables of design reviews, inspections, and walk-throughs</t>
  </si>
  <si>
    <t>Participates in the design of testing plans and selection of test suites.</t>
  </si>
  <si>
    <t>Describes key features and aspects of a specific testing discipline or methodology.</t>
  </si>
  <si>
    <t>Discusses current product testing technologies, methods and the use of automation in each phase.</t>
  </si>
  <si>
    <t>Applies various security considerations in the planning phase for software applications.</t>
  </si>
  <si>
    <t>Describes the flow of information through the phases of the architecture development methodology.</t>
  </si>
  <si>
    <t>Provides routine solutions to issues and recommendations for projects in target architecture development.</t>
  </si>
  <si>
    <t>Assists with current and planned integration initiatives.</t>
  </si>
  <si>
    <t>Integrates all system life cycle components into a testing environment to check bugs, errors and interoperability.</t>
  </si>
  <si>
    <t>Assists in defining procedures and standards for speech recognition.</t>
  </si>
  <si>
    <t>Analyzes the capabilities, features and performance standards of testing tools.</t>
  </si>
  <si>
    <t>Administers software migration and contingency plans related to own function.</t>
  </si>
  <si>
    <t>Participates in planning, testing and implementing changes to the local software environment.</t>
  </si>
  <si>
    <t>Interprets and implements machine-level languages.</t>
  </si>
  <si>
    <t>Documents best practices for use of distribution tools, techniques and chains.</t>
  </si>
  <si>
    <t>Reviews test results and quality requirements; documents and organizes results.</t>
  </si>
  <si>
    <t>Assists in analyzing storage hardware scalability in the local environment.</t>
  </si>
  <si>
    <t>Evaluates planned network changes; addresses their potential impact in day-to-day operations.</t>
  </si>
  <si>
    <t>Responds to all routine requests for information from regulatory agencies.</t>
  </si>
  <si>
    <t>Cites examples of common problems and typical solutions for storage area networks.</t>
  </si>
  <si>
    <t>Administers the transfer of tapes and cartridges to and from off-site storage units.</t>
  </si>
  <si>
    <t>Documents system and console error conditions within the environment.</t>
  </si>
  <si>
    <t>Updates and maintains existing licenses, with and without escrow agreements.</t>
  </si>
  <si>
    <t>Records and reports specific technical problems, solving processes and tools that have been used.</t>
  </si>
  <si>
    <t>Addresses common compliance issues such as reporting, escalation procedures and resolutions.</t>
  </si>
  <si>
    <t>Uses the major features, functions and facilities of an automated documentation tool.</t>
  </si>
  <si>
    <t>Participates in planning and development of testing suites and campaigns.</t>
  </si>
  <si>
    <t>Researches various user cases in different usage scenarios for SCM applications enhancement.</t>
  </si>
  <si>
    <t>Troubleshoots and documents basic operating problems for the SRM system.</t>
  </si>
  <si>
    <t>Troubleshoots frequently encountered problems on SEM implementation and operations.</t>
  </si>
  <si>
    <t>Determines specific financial performance measurements for a specific business unit.</t>
  </si>
  <si>
    <t>Analyzes any technical or business requirements related to TOGAF; ensures that these requirements are in-line with business objectives.</t>
  </si>
  <si>
    <t>Assists in the implementation of current staffing goals, strategies and progress reports.</t>
  </si>
  <si>
    <t>Records documents regarding the organization's succession planning project budgets.</t>
  </si>
  <si>
    <t>Cooperates with other technical writers to complete large writing projects.</t>
  </si>
  <si>
    <t>Researches several types of sources of information for a supplier's or a product's reputation.</t>
  </si>
  <si>
    <t>Explains how ActionForms, ActionMappings and ActionForwards are used.</t>
  </si>
  <si>
    <t>Familiarizes others with the use of Sybase Adaptive Server in other environments.</t>
  </si>
  <si>
    <t>Uses a variety of filtering techniques to retrieve data with specific characteristics.</t>
  </si>
  <si>
    <t>Familiarizes others with different uses of SQL Server in other environments.</t>
  </si>
  <si>
    <t>Performs basic troubleshooting and performance tuning.</t>
  </si>
  <si>
    <t>Tests the stability of a system environment related to Solaris.</t>
  </si>
  <si>
    <t>Uses TPNS to validate enhancements to 3270-based systems.</t>
  </si>
  <si>
    <t>Explains typical challenges associated with implementing and supporting System zSeries.</t>
  </si>
  <si>
    <t>Defines custom event filters, configures traps, and customizes event applications.</t>
  </si>
  <si>
    <t>Provides insights into protocol alternatives to TCP/IP.</t>
  </si>
  <si>
    <t>Provides insight into networking alternatives to Token Ring.</t>
  </si>
  <si>
    <t>Monitors and administers service thresholds and configurations using suite products.</t>
  </si>
  <si>
    <t>Describes common challenges associated with implementing and utilizing TAM.</t>
  </si>
  <si>
    <t>Participates in the addition and implementation of new components to TME.</t>
  </si>
  <si>
    <t>Describes Maximo deployments and use for alternative technical infrastructures.</t>
  </si>
  <si>
    <t>Participates in the implementation and enhancement of product components.</t>
  </si>
  <si>
    <t>Discusses tools and techniques for addressing issues of SPSS data quality and complexity.</t>
  </si>
  <si>
    <t>Resolves basic problems relevant to T&amp;D policies, standards and procedures.</t>
  </si>
  <si>
    <t>Explains basic web services concepts and components using relevant language.</t>
  </si>
  <si>
    <t>Coordinates routine maintenance on web applications or web services.</t>
  </si>
  <si>
    <t>Provides routine solutions for basic issues in transitional architecture design.</t>
  </si>
  <si>
    <t>Tests workflow procedures in specific IT environments.</t>
  </si>
  <si>
    <t>Assists in developing dynamic graphics and tutorials with Macromedia Flash.</t>
  </si>
  <si>
    <t>Maintains file access, data manipulation facilities and associated API's.</t>
  </si>
  <si>
    <t>Participates in the testing and verification of newly created or acquired Web Services Tools.</t>
  </si>
  <si>
    <t>Develops applications that invoke and complete existing web services.</t>
  </si>
  <si>
    <t>Diagnoses and resolves a variety of basic network problems.</t>
  </si>
  <si>
    <t>Implements major VPN communications protocols and data encryption standards.</t>
  </si>
  <si>
    <t>Participates in user acceptance testing activities for multiple WAN branches.</t>
  </si>
  <si>
    <t>Employs appropriate protocols for specific wireless services.</t>
  </si>
  <si>
    <t>Interprets technologies and consideration for the mobile VOIP environment.</t>
  </si>
  <si>
    <t>Assists with vendors and software providers for upgrades and problems.</t>
  </si>
  <si>
    <t>Assists in the evaluation of existing training programs for content, clarity, effectiveness and efficiency.</t>
  </si>
  <si>
    <t>Installs applications for adult learning principles to program development.</t>
  </si>
  <si>
    <t>Creates classroom learning objectives while managing participant questions and concerns.</t>
  </si>
  <si>
    <t>Assists in documenting the vulnerability assessment methodologies and approaches.</t>
  </si>
  <si>
    <t>Records and stores test cases, associated input data, operations and expected results.</t>
  </si>
  <si>
    <t>Participates in user experience design walk-through.</t>
  </si>
  <si>
    <t>Researches various user cases in different usage scenarios for TM applications enhancement.</t>
  </si>
  <si>
    <t>Follows established processes and procedures on Web 2.0 application security testing.</t>
  </si>
  <si>
    <t>Resolves common issues with web application processes; escalates as appropriate.</t>
  </si>
  <si>
    <t>Annotates and reports on web analytics output.</t>
  </si>
  <si>
    <t>Creates site maps and online user-case scenarios to obtain feedback on user experience.</t>
  </si>
  <si>
    <t>Selects and develops necessary links, uploads and access points to enable full functionality of web pages.</t>
  </si>
  <si>
    <t>Describes rationale behind organizational standards for response time and prompt resolution.</t>
  </si>
  <si>
    <t>Reports problems that arise in the workforce data collection process.</t>
  </si>
  <si>
    <t>Documents the use of www, telnet, FTP, newsgroups and other web-based information sources.</t>
  </si>
  <si>
    <t>Contacts references for vendors and suppliers; records the resulting information.</t>
  </si>
  <si>
    <t>Asks questions and probes customers to help discover their actual needs and priorities.</t>
  </si>
  <si>
    <t>Employs the Uniface Assembly Workbench to assemble and manage components.</t>
  </si>
  <si>
    <t>Explains how to use VAG to generate and prepare COBOL or C++ code for TUI programs.</t>
  </si>
  <si>
    <t>Analyzes and communicates on the differences between Java applets and JavaBeans.</t>
  </si>
  <si>
    <t>Addresses common problem related 'DLL Hell' using Visual Basic.net.</t>
  </si>
  <si>
    <t>Writes and maintains event handlers in VBScript.</t>
  </si>
  <si>
    <t>Explains how to pass arguments to and return values from a function.</t>
  </si>
  <si>
    <t>Participates in all stages of the development life cycle of a Visual FoxPro application.</t>
  </si>
  <si>
    <t>Creates ActiveX Data Objects for database queries with Visual Interdev.</t>
  </si>
  <si>
    <t>Implements various Windows and ActiveX controls in Visual Basic programs.</t>
  </si>
  <si>
    <t>Differentiates among other software tools with functionality comparable to Visio.</t>
  </si>
  <si>
    <t>Practices operating J/Direct to pass objects.</t>
  </si>
  <si>
    <t>Helps develop application analysis and design strategies that leverage WSAD capabilities.</t>
  </si>
  <si>
    <t>Uses refactoring tools to reorganize Java classes.</t>
  </si>
  <si>
    <t>Researches the availability of existing internal or external XML Schemas for use in a given application.</t>
  </si>
  <si>
    <t>Operates XML transformations by following standard operating procedures.</t>
  </si>
  <si>
    <t>Follows Xpediter operations best practices to facilitate the debugging process.</t>
  </si>
  <si>
    <t>Reports major security issues associated with the use of MQ Series.</t>
  </si>
  <si>
    <t>Applies TSO/ISPF in production transaction processing environments.</t>
  </si>
  <si>
    <t>Practices the basic use of UNIX in various environments.</t>
  </si>
  <si>
    <t>Works with WAS application assembly and administration tools.</t>
  </si>
  <si>
    <t>Uses basic features of Windows 2000/Me in various environments.</t>
  </si>
  <si>
    <t>Implements Windows security per company requirements and practices.</t>
  </si>
  <si>
    <t>Practices basic uses for Windows NT in various environments.</t>
  </si>
  <si>
    <t>Practices the basic use of Windows XP in various environments.</t>
  </si>
  <si>
    <t>Publishes Web content using Portal Content Organizer.</t>
  </si>
  <si>
    <t>Helps others with implementing and supporting the operating systems and facilities.</t>
  </si>
  <si>
    <t>Provides insight into PSTN alternatives to VoIP.</t>
  </si>
  <si>
    <t>Provides insight into protocol alternatives to WAP.</t>
  </si>
  <si>
    <t>Provides insight into networking alternatives to X.25.</t>
  </si>
  <si>
    <t>Explains how to use document wizards to quickly create a preformatted document.</t>
  </si>
  <si>
    <t>Relates experiences with the diagnostic process and tools for addressing WebSphere problems.</t>
  </si>
  <si>
    <t>Explains the methods used in the evaluation of learning outcomes.</t>
  </si>
  <si>
    <t>Researches information to enhance training material content design and development.</t>
  </si>
  <si>
    <t>Obtains, pursues, and documents results of vendor reference calls or other sources.</t>
  </si>
  <si>
    <t>Provides feedback for the improvement of training needs collection methods.</t>
  </si>
  <si>
    <t>Researches and documents all costs and materials used in training solution provision.</t>
  </si>
  <si>
    <t>Documents and reports problems that arise during training sessions.</t>
  </si>
  <si>
    <t>Addresses actual or potential training evaluation issues and problems.</t>
  </si>
  <si>
    <t>Produces routine training activity reports for managers, instructors and participants.</t>
  </si>
  <si>
    <t>Maintains e-learning systems to ensure the operation of online training programs.</t>
  </si>
  <si>
    <t>Explains to others how learning or training programs are related to the web.</t>
  </si>
  <si>
    <t>Demonstrates experience with design, development and delivery of multiple applications.</t>
  </si>
  <si>
    <t>Implements APIs for complex situations.</t>
  </si>
  <si>
    <t>Consults on architecture framework design; verifies operational objectives for each framework design procedure.</t>
  </si>
  <si>
    <t>Performs all major development and delivery phases and activities.</t>
  </si>
  <si>
    <t>Develops various, distinct and multiple technical application designs.</t>
  </si>
  <si>
    <t>Supervises the testing of applications at various stages throughout the development process.</t>
  </si>
  <si>
    <t>Participates in the design and development of world-ready applications.</t>
  </si>
  <si>
    <t>Oversees maintaining and supporting services for multi-platform or critical applications.</t>
  </si>
  <si>
    <t>Participates in the design and implementation of agile development processes and procedures.</t>
  </si>
  <si>
    <t>Shares with others in-depth knowledge and experience in developing mainframe applications.</t>
  </si>
  <si>
    <t>Designs the processes and procedures for web application development and testing.</t>
  </si>
  <si>
    <t>Shares in-depth knowledge and experience with client/server applications to others.</t>
  </si>
  <si>
    <t>Defines and implements development processes supportive of object-oriented application principles.</t>
  </si>
  <si>
    <t>Coaches others on appropriate uses of all major tools in a toolkit for a specific platform.</t>
  </si>
  <si>
    <t>Oversees proper procedures for maintaining all application feasibility.</t>
  </si>
  <si>
    <t>Performs all phases of agile practices to manage software development aligning with clients' requirements.</t>
  </si>
  <si>
    <t>Monitors the operation of agile projects and ensures compliance with Agile Manifesto.</t>
  </si>
  <si>
    <t>Manages and oversees the operation of ASD projects.</t>
  </si>
  <si>
    <t>Manages all the activities of agile modeling.</t>
  </si>
  <si>
    <t>Supervises and manages product development using agile.</t>
  </si>
  <si>
    <t>Works with the adoption of AUP in various software product development projects.</t>
  </si>
  <si>
    <t>Manages one or more A&amp;C functions or units.</t>
  </si>
  <si>
    <t>Works with a variety of audit methods, tools and techniques.</t>
  </si>
  <si>
    <t>Shares experiences with all major functions and features of the Hadoop framework and deploying clusters.</t>
  </si>
  <si>
    <t>Performs sales activities for most or all products available in diverse product lines and multiple markets.</t>
  </si>
  <si>
    <t>Works with most .Net features and facilities for application design and development.</t>
  </si>
  <si>
    <t>Evaluates the compatibility of the operating system environment and stability of Abend-aid.</t>
  </si>
  <si>
    <t>Works with most Access features and facilities proficiently.</t>
  </si>
  <si>
    <t>Works through most ActiveX features and facilities for software applications and functionality.</t>
  </si>
  <si>
    <t>Works with all major ADF functions and wizards for application development.</t>
  </si>
  <si>
    <t>Works with Assembler's features and facilities for program development and maintenance.</t>
  </si>
  <si>
    <t>Works with most ASP features and facilities for Web applications development and maintenance.</t>
  </si>
  <si>
    <t>Trains others in techniques for working with most ASP.Net features and facilities.</t>
  </si>
  <si>
    <t>Uses Autotester to test applications on multiple and diverse platforms.</t>
  </si>
  <si>
    <t>Trains others on various versions of Flash in diverse environments.</t>
  </si>
  <si>
    <t>Installs or maintains multiple production Adabas databases.</t>
  </si>
  <si>
    <t>Coaches others on AIX operations, features and functions.</t>
  </si>
  <si>
    <t>Trains others in implementing and supporting AS/400 hardware.</t>
  </si>
  <si>
    <t>Coaches on how to operate Active Directory features and facilities.</t>
  </si>
  <si>
    <t>Keeps others up to date on emerging AIM features and facilities.</t>
  </si>
  <si>
    <t>Coaches on the operations of ATM features and facilities.</t>
  </si>
  <si>
    <t>Teaches others on in-depth knowledge of Adobe Acrobat Professional, advanced features and facilities.</t>
  </si>
  <si>
    <t>Teaches others the differences between various types of forms created through Adobe Designer.</t>
  </si>
  <si>
    <t>Teaches others how to use basic ACF2 features and facilities.</t>
  </si>
  <si>
    <t>Installs or upgrades specific anti-virus software solutions on different types of computers.</t>
  </si>
  <si>
    <t>Shares experience working with Ariba product or service in diverse environments.</t>
  </si>
  <si>
    <t>Develops and coaches others on the implementation of programs for different adult learners.</t>
  </si>
  <si>
    <t>Manages all aspects of the change request process.</t>
  </si>
  <si>
    <t>Provides insight into all major computer platforms and products across multiple segments.</t>
  </si>
  <si>
    <t>Provides insight into all major segments of computer software industry.</t>
  </si>
  <si>
    <t>Sets standards for business data analysis tools and techniques, advises on their application, and ensures compliance.</t>
  </si>
  <si>
    <t>Demonstrates proficiency in most Bend-Aid features and facilities.</t>
  </si>
  <si>
    <t>Performs quality assurance for BA deliverables by monitoring each phase in the design process.</t>
  </si>
  <si>
    <t>Plays an active role in moving the organization to higher levels in the CMMI.</t>
  </si>
  <si>
    <t>Establishes business assessment procedures for multiple or critical applications.</t>
  </si>
  <si>
    <t>Discusses results of successful BPM interventions among diverse scenarios.</t>
  </si>
  <si>
    <t>Performs application partitioning for multiple Client/Server environments.</t>
  </si>
  <si>
    <t>Oversees the use of a variety of automated tools and techniques to assist software development processes at every stage.</t>
  </si>
  <si>
    <t>Determines strategic plans based on information from CRM systems.</t>
  </si>
  <si>
    <t>Oversees an organization's content creation projects.</t>
  </si>
  <si>
    <t>Carries out complex tasks associated with big data analytics.</t>
  </si>
  <si>
    <t>Manages a CTI application project within the organization.</t>
  </si>
  <si>
    <t>Advises on how to effectively operate an organization's computer center.</t>
  </si>
  <si>
    <t>Leads in the identification of critical functions for one's own area of responsibility.</t>
  </si>
  <si>
    <t>Produces and publishes capacity plans, expected consumption, growth and management of growth.</t>
  </si>
  <si>
    <t>Coordinates the implementation of change in diverse and complex production environments.</t>
  </si>
  <si>
    <t>Supervises the development of evidence used to accuse a person of perpetrating a computer crime.</t>
  </si>
  <si>
    <t>Supervises the investigation and forensics of a wide range of information security incidents and suspicious events.</t>
  </si>
  <si>
    <t>Supervises the computer network monitoring and defense implementation in different environment.</t>
  </si>
  <si>
    <t>Establishes standard processes and procedures for version and change control management.</t>
  </si>
  <si>
    <t>Demonstrates experience implementing a wide range of cloud computing configurations.</t>
  </si>
  <si>
    <t>Delivers a wide range of cloud computing architectures based on various business requirements.</t>
  </si>
  <si>
    <t>Carries out a wide range of resource management tasks in private and public cloud environments.</t>
  </si>
  <si>
    <t>Manages procedures and ensures they are in place to handle significant community events within the field.</t>
  </si>
  <si>
    <t>Demonstrates experience with utilizing social media tools across functional areas and/or uses.</t>
  </si>
  <si>
    <t>Shares experiences with working with multiple or complex big data applications.</t>
  </si>
  <si>
    <t>Shares experience with a large, distributed environment for processing big data.</t>
  </si>
  <si>
    <t>Demonstrates experience in applying crystal methods to new projects and for expanding current systems.</t>
  </si>
  <si>
    <t>Writes and edits materials for a variety of target populations.</t>
  </si>
  <si>
    <t>Cites prior experience in implementing CRM functions in multiple and diverse environments.</t>
  </si>
  <si>
    <t>Cites extensive experience in managing call center operations in diverse businesses.</t>
  </si>
  <si>
    <t>Cites extensive experience in implementing diverse CRM technologies.</t>
  </si>
  <si>
    <t>Analyzes BI gained from multiple and diverse environments.</t>
  </si>
  <si>
    <t>Works with multiple technologies used in a customer support function or center.</t>
  </si>
  <si>
    <t>Describes experience providing one or more advisory services in multiple or diverse environments.</t>
  </si>
  <si>
    <t>Presents clear, comprehensive, written proposals reflecting accurate understanding and definition of client requirements.</t>
  </si>
  <si>
    <t>Effectively manages projects ensuring objectives, deadlines, budgets are met by team members.</t>
  </si>
  <si>
    <t>Provides insight into developing successful proposals for various engagements and clients.</t>
  </si>
  <si>
    <t>Describes engagement management experiences of diverse scope, complexity and client environments.</t>
  </si>
  <si>
    <t>Delivers professional advice to clients that is technically sound, relevant to needs and in their best interest.</t>
  </si>
  <si>
    <t>Works with a variety of cash management instruments and techniques.</t>
  </si>
  <si>
    <t>Advises others on developing cost-benefit analyses in different organizational areas.</t>
  </si>
  <si>
    <t>Plans, implements and administers various employee benefits programs.</t>
  </si>
  <si>
    <t>Develops strategies to present new business ideas to small and large perspective business partners.</t>
  </si>
  <si>
    <t>Advises on the organization's major competitors for major product lines or services.</t>
  </si>
  <si>
    <t>Supervises management and administration for a wide variety of contracts.</t>
  </si>
  <si>
    <t>Teaches proper evaluation and interpretation of the language used in contracts.</t>
  </si>
  <si>
    <t>Meets organizational branding objectives for multiple product categories.</t>
  </si>
  <si>
    <t>Manages buying or procurement for many products and services.</t>
  </si>
  <si>
    <t>Instructs on installed components and features other capabilities of BaanERP.</t>
  </si>
  <si>
    <t>Instructs on processing complex arrays in Basic.</t>
  </si>
  <si>
    <t>Trains others in techniques for working with most Brio components and facilities.</t>
  </si>
  <si>
    <t>Works with most C features and facilities for application development and maintenance.</t>
  </si>
  <si>
    <t>Works with most C# features and facilities for application development and maintenance.</t>
  </si>
  <si>
    <t>Demonstrates proficiency in most C++ features and facilities.</t>
  </si>
  <si>
    <t>Trains others in techniques for working with most C/AIX features and facilities.</t>
  </si>
  <si>
    <t>Utilizes COBOL 390 features and facilities for applications development and maintenance.</t>
  </si>
  <si>
    <t>Trains others in techniques for working with most COBOL/400 features and facilities.</t>
  </si>
  <si>
    <t>Utilizes CGI features and facilities for applications development and maintenance.</t>
  </si>
  <si>
    <t>Works with most COBOL features and facilities for diverse business applications.</t>
  </si>
  <si>
    <t>Shares experience working with multiple Cognos products or components.</t>
  </si>
  <si>
    <t>Shares experiences working with multiple Cognos BI products and applications.</t>
  </si>
  <si>
    <t>Shares experiences with using Framework Manager to design and implement multiple and varied metadata models.</t>
  </si>
  <si>
    <t>Effectively uses Report Studio to author and deploy multidimensional reports.</t>
  </si>
  <si>
    <t>Interprets most Cold Fusion features and facilities for web applications development and enhancement.</t>
  </si>
  <si>
    <t>Works with most Corel Graphics features and facilities for web page development and enhancement.</t>
  </si>
  <si>
    <t>Works with CORBA in multiple programming languages and diverse environments.</t>
  </si>
  <si>
    <t>Works with most Crystal Reports features and facilities on application development and maintenance.</t>
  </si>
  <si>
    <t>Works with most CA-Easytrieve features and facilities for creating and publishing comprehensive reports.</t>
  </si>
  <si>
    <t>Implements J3EE Web services with BEA WebLogic in complex enterprise environments.</t>
  </si>
  <si>
    <t>Teaches others about the use of BMC Image Copy Plus in multiple, diverse environments.</t>
  </si>
  <si>
    <t>Teaches others about using BMCIBR software in multiple, diverse environments.</t>
  </si>
  <si>
    <t>Supervises the operation of CA/DB3 performance tuning tools and techniques.</t>
  </si>
  <si>
    <t>Installs or performs extensive maintenance on multiple production CA-IDMS databases.</t>
  </si>
  <si>
    <t>Demonstrates proficiency in most CICS features and facilities.</t>
  </si>
  <si>
    <t>Coaches on a wide variety of Cisco hardware and software products.</t>
  </si>
  <si>
    <t>Performs initial provisioning on new servers and re-provisioning operating systems on existing ones.</t>
  </si>
  <si>
    <t>Develops sophisticated functions and monitors for complex system tasks, measurements and alerting.</t>
  </si>
  <si>
    <t>Implements Centra in multiple and diverse environments and infrastructures.</t>
  </si>
  <si>
    <t>Builds and maintains vocabularies. Implements extended transients.</t>
  </si>
  <si>
    <t>Oversees junior staff in the implementation of competency-based T&amp;D programs for individuals, teams and departments.</t>
  </si>
  <si>
    <t>Has worked with a variety of tools, techniques, and processes for content management.</t>
  </si>
  <si>
    <t>Guides others on the analysis, selection and storage of core business data.</t>
  </si>
  <si>
    <t>Sets standards for data analysis tools and techniques, advises on their application, and ensures compliance.</t>
  </si>
  <si>
    <t>Shares experiences with analysis of business needs and identifying potential solutions for multiple functions.</t>
  </si>
  <si>
    <t>Shares experiences with creating or enhancing architectural models for one or more domains.</t>
  </si>
  <si>
    <t>Monitors data architecture design processes (e.g. interface to data), in accordance with existing processes and standards.</t>
  </si>
  <si>
    <t>Determines long-term, strategic requirements for the design of information technologies.</t>
  </si>
  <si>
    <t>Works with multiple and/or large XP projects.</t>
  </si>
  <si>
    <t>Supervises the usage of e-commerce applications or tools within the company.</t>
  </si>
  <si>
    <t>Evaluates the nuances of the development of multiple electronic data interchange applications.</t>
  </si>
  <si>
    <t>Designs database architectures for specific business requirements.</t>
  </si>
  <si>
    <t>Advises others on how to use advanced data governance technologies in an organization.</t>
  </si>
  <si>
    <t>Determines an appropriate database structure based on demand analysis; selects appropriate technologies, i.e. Hadoop for big data.</t>
  </si>
  <si>
    <t>Oversees the determination of data types and their relationships.</t>
  </si>
  <si>
    <t>Classifies and establishes a priority list of data within an organization.</t>
  </si>
  <si>
    <t>Advises on how to integrate all forms of information into a central data warehouse.</t>
  </si>
  <si>
    <t>Utilizes a variety of data mining tools, techniques and applications.</t>
  </si>
  <si>
    <t>Supervises an organization's data extraction activities.</t>
  </si>
  <si>
    <t>Determines the acceptance and rejection of data from a business/technical perspective.</t>
  </si>
  <si>
    <t>Designs, implements and supports multiple types of data networks.</t>
  </si>
  <si>
    <t>Evaluates and selects high-level encryption technology products while considering the organization's overall needs.</t>
  </si>
  <si>
    <t>Develops available resources (ex: human and financial) for an organization's data center.</t>
  </si>
  <si>
    <t>Oversees the overall installation and maintenance of data center facilities.</t>
  </si>
  <si>
    <t>Coordinates the data center's short-term and long-term responsibilities and activities.</t>
  </si>
  <si>
    <t>Manages all aspects of an organization's e-mail systems.</t>
  </si>
  <si>
    <t>Supervises software design in order to effectively transfer business e-mails.</t>
  </si>
  <si>
    <t>Implements major types of centralized directory services.</t>
  </si>
  <si>
    <t>Compares features and functions among multiple document management products and technologies.</t>
  </si>
  <si>
    <t>Monitors the processes and procedures of organizational endpoint security management.</t>
  </si>
  <si>
    <t>Advises others on advanced technologies for data privacy protection.</t>
  </si>
  <si>
    <t>Establishes risk management strategy to better responding to organizational cyber threats landscapes.</t>
  </si>
  <si>
    <t>Anticipates the need for digital forensics tools based on the requirement.</t>
  </si>
  <si>
    <t>Monitors the processes and procedures of organizational digital threat management.</t>
  </si>
  <si>
    <t>Advises the ERP design team on ERP systems requirements.</t>
  </si>
  <si>
    <t>Works with a wide range of CRM application modules to meet multiple business objectives.</t>
  </si>
  <si>
    <t>Delivers large or complex ERP implementation strategies and plans based on client requirements.</t>
  </si>
  <si>
    <t>Monitors the overall development process in various XP projects.</t>
  </si>
  <si>
    <t>Oversees multiple data-gathering and analysis initiatives.</t>
  </si>
  <si>
    <t>Teaches others the wide range of functions available with electronic mail.</t>
  </si>
  <si>
    <t>Supervises the operation of data entry operations or departments.</t>
  </si>
  <si>
    <t>Trains others on CRM approaches involving multiple business units.</t>
  </si>
  <si>
    <t>Explains the tradeoffs among diverse e-mail-based customer servicing solutions.</t>
  </si>
  <si>
    <t>Oversees CA implementations in multiple and diverse environments.</t>
  </si>
  <si>
    <t>Oversees one or more customer support functions or units.</t>
  </si>
  <si>
    <t>Designs an organization's customer support short- and long-term activities, aligning them with current trends and directions.</t>
  </si>
  <si>
    <t>Develops quality assurance and monitoring mechanisms.</t>
  </si>
  <si>
    <t>Works with multiple classes of service support agreements.</t>
  </si>
  <si>
    <t>Designs different types of call centers.</t>
  </si>
  <si>
    <t>Provides customer support on difficult problems.</t>
  </si>
  <si>
    <t>Operates and manages one or more call centers.</t>
  </si>
  <si>
    <t>Facilitates creation of architectures for business, applications, information and technology.</t>
  </si>
  <si>
    <t>Manages multiple customer support applications and all related sub-systems.</t>
  </si>
  <si>
    <t>Guides others on multiple employee relations functions and vehicles.</t>
  </si>
  <si>
    <t>Develops and maintains end-user training programs using client assessment.</t>
  </si>
  <si>
    <t>Recommends improvements to the organization's e-sales process based on marketing conditions.</t>
  </si>
  <si>
    <t>Shares experiences utilizing all major functions and features of DB2 Development Center.</t>
  </si>
  <si>
    <t>Works with most DHTML features and facilities for web content development.</t>
  </si>
  <si>
    <t>Works with most Director features and facilities for web content publication and enhancement.</t>
  </si>
  <si>
    <t>Works with most Delphi features and facilities on application development and enhancement.</t>
  </si>
  <si>
    <t>Works with most DreamWeaver features and facilities for website development and enhancement.</t>
  </si>
  <si>
    <t>Works with most EJB features and facilities for the development and maintenance of server components.</t>
  </si>
  <si>
    <t>Works with most Endevor's features and facilities to support version control and change management.</t>
  </si>
  <si>
    <t>Installs and configures Essbase in multiple, diverse environments.</t>
  </si>
  <si>
    <t>Works with most Exchange Server features and facilities for the development and maintenance of messaging system.</t>
  </si>
  <si>
    <t>Installs or maintains multiple production DataJoiner servers.</t>
  </si>
  <si>
    <t>Shares experience working with DB2 products and components in diverse environments.</t>
  </si>
  <si>
    <t>Installs or maintains objects for several production application DB2 databases.</t>
  </si>
  <si>
    <t>Shares experience with implementing DB2 Connect on diverse platforms in diverse environments.</t>
  </si>
  <si>
    <t>Supervises the operation of advanced ERwin features and facilities.</t>
  </si>
  <si>
    <t>Trains others in techniques for working with most ETI Solution features and facilities.</t>
  </si>
  <si>
    <t>Coaches others on the implementation of DOS features and facilities.</t>
  </si>
  <si>
    <t>Coaches on the operations of DECnet features and facilities.</t>
  </si>
  <si>
    <t>Coaches on the operations of Ethernet features and facilities.</t>
  </si>
  <si>
    <t>Teaches others about DFHSM tuning techniques, device selection and tape interaction.</t>
  </si>
  <si>
    <t>Integrates Doc-To-Help functionality into legacy applications.</t>
  </si>
  <si>
    <t>Trains others in techniques for working with most Excel features and facilities.</t>
  </si>
  <si>
    <t>Shares experience working with the Eclipse platform for diverse applications and environments.</t>
  </si>
  <si>
    <t>Advises others on the selection of employee development programs to meet a particular need.</t>
  </si>
  <si>
    <t>Designs and develops interfaces for multiple partners and platforms.</t>
  </si>
  <si>
    <t>Demonstrates experience with providing field support for multiple products or customers.</t>
  </si>
  <si>
    <t>Designs a department's implementation strategy while considering issues such as budget, time, technology and human resources.</t>
  </si>
  <si>
    <t>Determines groupware's business requirements and communicates them to designers.</t>
  </si>
  <si>
    <t>Implements the department's imaging strategy while considering the budget, time, technology and human resources involved.</t>
  </si>
  <si>
    <t>Consults on all major information management platforms and practices.</t>
  </si>
  <si>
    <t>Works with the day-to-day operation and maintenance of groupware support.</t>
  </si>
  <si>
    <t>Advises software designers on business standards for handheld portable devices.</t>
  </si>
  <si>
    <t>Advises others on business standards and practices for IT hardware in order to meet designer requirements.</t>
  </si>
  <si>
    <t>Advises on business standards for handheld hardware in order to meet designer requirements.</t>
  </si>
  <si>
    <t>Advises designers on the business requirements and needs of hardware platforms.</t>
  </si>
  <si>
    <t>Works with diverse IVR component toolkits and application generators.</t>
  </si>
  <si>
    <t>Installs firewall software and hardware systems for multiple business functions.</t>
  </si>
  <si>
    <t>Implements a standardized system to assist in collecting and tracking employee computer-related issues.</t>
  </si>
  <si>
    <t>Supervises the development, maintenance and utilization of information security practices.</t>
  </si>
  <si>
    <t>Designs organizational IT security policies, standards and procedures.</t>
  </si>
  <si>
    <t>Evaluates multiple hardware and software technologies designed to protect information.</t>
  </si>
  <si>
    <t>Designs security architecture for multiple functions or units.</t>
  </si>
  <si>
    <t>Leads in performing multiple security evaluations, audits and reviews.</t>
  </si>
  <si>
    <t>Coaches others on administering and monitoring information security programs and systems.</t>
  </si>
  <si>
    <t>Monitors the processes and procedures of IoT security analysis.</t>
  </si>
  <si>
    <t>Develops a list of priority information; schedules routine risk control tasks within an organization.</t>
  </si>
  <si>
    <t>Monitors the operation and collaboration of different ISOC technical teams.</t>
  </si>
  <si>
    <t>Supervises the management of an information security unit or department.</t>
  </si>
  <si>
    <t>Works with complex business challenges and requirements of intrusion detection and prevention.</t>
  </si>
  <si>
    <t>Designs and establishes information system plans while considering the informational needs, technological availability, and organizational activities of that system.</t>
  </si>
  <si>
    <t>Analyzes business requirements to more effectively deliver HRMS implementation projects and plans.</t>
  </si>
  <si>
    <t>Implements and enhances internal controls in multiple and diverse environments.</t>
  </si>
  <si>
    <t>Designs and interprets varied and complex investment reports in diverse market environments.</t>
  </si>
  <si>
    <t>Designs overall investment programs for clients, considering various complexities.</t>
  </si>
  <si>
    <t>Conducts the internal auditing projects on internal control, risk management, and corporate governance.</t>
  </si>
  <si>
    <t>Consults on all the advanced functions and features of the security administration software.</t>
  </si>
  <si>
    <t>Has led the implementation and effective use of ISPL across multiple functions or organizations.</t>
  </si>
  <si>
    <t>Works with multiple aspects of organizational finance.</t>
  </si>
  <si>
    <t>Advises others on a variety of financial tools, techniques and approaches.</t>
  </si>
  <si>
    <t>Updates or establishes standards for financial record keeping.</t>
  </si>
  <si>
    <t>Updates or establishes organizational standards for financial reports.</t>
  </si>
  <si>
    <t>Consults on a variety of risk assessment approaches and applications.</t>
  </si>
  <si>
    <t>Recommends effective techniques for managing an HR unit or department.</t>
  </si>
  <si>
    <t>Works with planning solutions for a wide range of HR operational issues and concerns within the organization.</t>
  </si>
  <si>
    <t>Supervises day-to-day operations of an HR function.</t>
  </si>
  <si>
    <t>Advises others on the selection of appropriate HRIS according to organizational needs.</t>
  </si>
  <si>
    <t>Develops or manages a wide range of marketing capabilities via the Internet.</t>
  </si>
  <si>
    <t>Develops or manages a virtual retail store.</t>
  </si>
  <si>
    <t>Develops, uses, and oversees the use of global sourcing strategies and practices.</t>
  </si>
  <si>
    <t>Manages pricing policies, expense budgets, and incentive plans for field sales.</t>
  </si>
  <si>
    <t>Works with all major APA features and facilities for applications performance measurement.</t>
  </si>
  <si>
    <t>Works with all major Debug Tool features and facilities for product debugging and testing.</t>
  </si>
  <si>
    <t>Advises on using Fault Analyzer with diverse applications and platforms.</t>
  </si>
  <si>
    <t>Train others on how File-Aid is used to analyze and resolve production problems.</t>
  </si>
  <si>
    <t>Works with most Fortran features and facilities for application and system development.</t>
  </si>
  <si>
    <t>Works with most FrontPage features and facilities for website development.</t>
  </si>
  <si>
    <t>Uses the rules engine to create new rules or adapt rules from the Guidewire library.</t>
  </si>
  <si>
    <t>Works with all major or advanced Hogan features and facilities.</t>
  </si>
  <si>
    <t>Works with most HTML features and facilities for web page publication.</t>
  </si>
  <si>
    <t>Works with most Illustrator features and facilities for graphics design.</t>
  </si>
  <si>
    <t>Works with most Impromptu features and facilities for information extraction and reporting.</t>
  </si>
  <si>
    <t>Trains others on various versions of InstallShield in diverse environments.</t>
  </si>
  <si>
    <t>Consults on JCL coding and how it is used to launch and control applications.</t>
  </si>
  <si>
    <t>Installs or maintains several production FOCUS databases on diverse operating systems.</t>
  </si>
  <si>
    <t>Supervises the operation of advanced ImagePlus features and facilities.</t>
  </si>
  <si>
    <t>Installs or maintains multiple production IMS/DB databases.</t>
  </si>
  <si>
    <t>Installs or maintains several production Informix databases.</t>
  </si>
  <si>
    <t>Sets up PowerCenter to integrate data from multiple applications.</t>
  </si>
  <si>
    <t>Installs or maintains multiple production application Ingres databases.</t>
  </si>
  <si>
    <t>Guides on how to use FDR with major storage devices and media.</t>
  </si>
  <si>
    <t>Trains others on installed components and makes them aware of other Foresight components.</t>
  </si>
  <si>
    <t>Coaches others on the implementation of HP-UX features and functions.</t>
  </si>
  <si>
    <t>Supervises the operation and manipulation of major commands and command sets.</t>
  </si>
  <si>
    <t>Supervises the implementation, upgrading and maintenance of IE browser.</t>
  </si>
  <si>
    <t>Supervises the utilization process of IIS tools and products; insures they are compliant with existing standards.</t>
  </si>
  <si>
    <t>Ensures best practices related to the operation of IMS/TM features and facilities are applied.</t>
  </si>
  <si>
    <t>Oversees all major RMF monitors and their interrelationships.</t>
  </si>
  <si>
    <t>Demonstrates expertise with Power Systems implementation, operation and support.</t>
  </si>
  <si>
    <t>Trains others on the features and functionalities of the BIG-IP system.</t>
  </si>
  <si>
    <t>Describes significant experience using the advanced features and facilities of GPFS.</t>
  </si>
  <si>
    <t>Implements Filenet applications in diverse environments.</t>
  </si>
  <si>
    <t>Develops and designs training material on how to use advanced FileNet administrative tools.</t>
  </si>
  <si>
    <t>Teaches others how to use FileNet P8 advanced administrative tools.</t>
  </si>
  <si>
    <t>Discusses experience with various products in multiple and diverse environments.</t>
  </si>
  <si>
    <t>Shares experience working with the product suite in multiple and diverse environments.</t>
  </si>
  <si>
    <t>Relates extensive experience supporting multiple InfoSphere products in different environments.</t>
  </si>
  <si>
    <t>Demonstrates experience with consulting on multiple IT functions and their interactions.</t>
  </si>
  <si>
    <t>Demonstrates experience with defining, capturing, and monitoring metrics for multiple IT functions.</t>
  </si>
  <si>
    <t>Demonstrates experience with definition, development, and deployment of IT technical architectures.</t>
  </si>
  <si>
    <t>Demonstrates experience with designing and developing software for a mainframe environment.</t>
  </si>
  <si>
    <t>Consults on the rationale behind the use of technology infrastructure across various functions.</t>
  </si>
  <si>
    <t>Anticipates the organization's future position on technology-related trends.</t>
  </si>
  <si>
    <t>Creates cohesive IT architecture applications for information and platforms.</t>
  </si>
  <si>
    <t>Designs organizational IT policies, standards and procedures.</t>
  </si>
  <si>
    <t>Assesses the value and cost structures of multiple IT services or products.</t>
  </si>
  <si>
    <t>Determines a number of solutions for common problems in logical data modeling.</t>
  </si>
  <si>
    <t>Evaluates the benefits and drawbacks of a specific JAD methodology.</t>
  </si>
  <si>
    <t>Trains others on a specific set of batch and development tools for the mainframe environment.</t>
  </si>
  <si>
    <t>Monitors and coordinates preventive and scheduled business problems by using appropriate Knowledge-Based Technology (KBT) tools.</t>
  </si>
  <si>
    <t>Consults experts on key issues and challenges of software and utilities associated with the mainframe environment.</t>
  </si>
  <si>
    <t>Supervises the evaluation of mainframe hardware for diverse environments.</t>
  </si>
  <si>
    <t>Trains others on how to resolve Local Area Network/Wide Area Network mainframe connectivity issues.</t>
  </si>
  <si>
    <t>Directs the use of techniques and approaches for effective LAN administration.</t>
  </si>
  <si>
    <t>Creates standardized procedures for IT systems management.</t>
  </si>
  <si>
    <t>Audits and manages an inventory of various types of technology-related assets.</t>
  </si>
  <si>
    <t>Consults on the application of a governance model for one of more IT functions.</t>
  </si>
  <si>
    <t>Supervises the use of all audit and control tools, techniques and practices.</t>
  </si>
  <si>
    <t>Participates in IT project planning; develops solutions in quality assurance based on the demand analysis.</t>
  </si>
  <si>
    <t>Directs team members in analyzing client requirements in an appropriate manner.</t>
  </si>
  <si>
    <t>Optimizes the IT project plan using the critical path method to ensure the completion of the project.</t>
  </si>
  <si>
    <t>Controls multiple IT projects: monitoring progress, probing and repairing delays.</t>
  </si>
  <si>
    <t>Coordinates the internal administration of the IT project management office; ensures smooth operations.</t>
  </si>
  <si>
    <t>Oversees the implementation of procedures for IT services and provides troubleshooting solutions for technical problems.</t>
  </si>
  <si>
    <t>Monitors the development and deployment of new or enhanced services.</t>
  </si>
  <si>
    <t>Supervises end-to-end availability management processes for an IT service or product.</t>
  </si>
  <si>
    <t>Determines methods and processes for IT service changes.</t>
  </si>
  <si>
    <t>Directs service continuity activities for critical or multiple IT services.</t>
  </si>
  <si>
    <t>Monitors financial management processes and procedures for multiple IT services.</t>
  </si>
  <si>
    <t>Oversees implementation procedures of IT service and proposes solutions for operational improvements.</t>
  </si>
  <si>
    <t>Is experienced with end-to-end ownership, tracking, and monitoring of incidents.</t>
  </si>
  <si>
    <t>Supervises the operation of electronic and physical resource centers.</t>
  </si>
  <si>
    <t>Advises on all major functions of a specific library system or tool.</t>
  </si>
  <si>
    <t>Works with all functions and features of the specific service.</t>
  </si>
  <si>
    <t>Has experience in implementing ITIL standards in multiple departments or organizations.</t>
  </si>
  <si>
    <t>Is experienced with using ITIL approach to application portfolio management.</t>
  </si>
  <si>
    <t>Has experience with all aspects of delivering IT services to internal or external customers.</t>
  </si>
  <si>
    <t>Develops standard processes to maximize customer activity efficiency and effectiveness.</t>
  </si>
  <si>
    <t>Documents and analyzes the benefits, risks, and considerations for several sales channels.</t>
  </si>
  <si>
    <t>Advises on details of multiple products and product groups.</t>
  </si>
  <si>
    <t>Develops J2EE-based applications in diverse environments.</t>
  </si>
  <si>
    <t>Provides insight into developing multiple J2ME applications on diverse platforms.</t>
  </si>
  <si>
    <t>Works with most Java/Java 2 features and facilities for application development and maintenance.</t>
  </si>
  <si>
    <t>Demonstrates proficiency in most JavaBeans features and facilities.</t>
  </si>
  <si>
    <t>Demonstrates proficiency in most JavaScript features and facilities.</t>
  </si>
  <si>
    <t>Shares experiences implementing and supporting JD Edwards for complex or multiple environments.</t>
  </si>
  <si>
    <t>Installs JProbe in multiple, diverse environments.</t>
  </si>
  <si>
    <t>Works with most Jscript features and facilities for web-based application development and maintenance.</t>
  </si>
  <si>
    <t>Works with most JSP features and facilities for web application development and maintenance.</t>
  </si>
  <si>
    <t>Demonstrates proficiency in writing Java Servlets in different environments.</t>
  </si>
  <si>
    <t>Works with most LoadRunner features and facilities for transaction capacity testing.</t>
  </si>
  <si>
    <t>Works with most Lotus Notes features and facilities for groupware application development and maintenance.</t>
  </si>
  <si>
    <t>Installs or maintains several production Domino servers.</t>
  </si>
  <si>
    <t>Demonstrates a high degree of proficiency in using JDBC with different types of databases.</t>
  </si>
  <si>
    <t>Teaches others the fine points of working with JES3 in a single processor environment.</t>
  </si>
  <si>
    <t>Plans and implements Laplink features into multiple organizations.</t>
  </si>
  <si>
    <t>Demonstrates proficiency in Linux features and functions.</t>
  </si>
  <si>
    <t>Coaches on the operations of Jini features and facilities.</t>
  </si>
  <si>
    <t>Advises on all major functions and features of NSM, STRM and SIEM.</t>
  </si>
  <si>
    <t>Teaches others about using Lexis-Nexis in diverse environments.</t>
  </si>
  <si>
    <t>Implements LIMWC in multiple and diverse environments and infrastructures.</t>
  </si>
  <si>
    <t>Shares previous experience with various product suite components in multiple, diverse environments.</t>
  </si>
  <si>
    <t>Designs overall procedures for an entire PC production line to help standardize processes.</t>
  </si>
  <si>
    <t>Demonstrates experience with developing software for multiple platforms.</t>
  </si>
  <si>
    <t>Demonstrates experience with designing and developing software for mobile environments.</t>
  </si>
  <si>
    <t>Demonstrates experience with design and development of software for an open environment.</t>
  </si>
  <si>
    <t>Monitors the compliance of platform architecture processes and standards and alignment with business objectives.</t>
  </si>
  <si>
    <t>Designs automated modeling tools and their associated techniques.</t>
  </si>
  <si>
    <t>Develops detailed use cases for large or complex business processes.</t>
  </si>
  <si>
    <t>Oversees major issues, challenges, considerations and potential pitfalls in packaged application integration.</t>
  </si>
  <si>
    <t>Supervises the design, development and support of on-line systems.</t>
  </si>
  <si>
    <t>Resolves problems with the development and support of multiple object-oriented applications.</t>
  </si>
  <si>
    <t>Consults on object-oriented analysis, design and development.</t>
  </si>
  <si>
    <t>Oversees the design, development and upkeep of OR databases.</t>
  </si>
  <si>
    <t>Coaches others on implementing and integrating middleware products and platforms.</t>
  </si>
  <si>
    <t>Consults with experts on key issues and challenges of software and utilities associated with the mid-range environment.</t>
  </si>
  <si>
    <t>Supervises the installation and configuration of software in a complex PC/workstation environment.</t>
  </si>
  <si>
    <t>Diagnoses and resolves performance problems on specific system components.</t>
  </si>
  <si>
    <t>Evaluates current standards, policies and guidelines in the development of installed mid-range hardware.</t>
  </si>
  <si>
    <t>Supervises the installation and configuration of hardware in a complex PC/workstation environment.</t>
  </si>
  <si>
    <t>Trains others on organizational procedures related to existing accounting and charge-back for network services.</t>
  </si>
  <si>
    <t>Supervises the design of large or multiple networks and infrastructure programs.</t>
  </si>
  <si>
    <t>Develops and manages various network programs.</t>
  </si>
  <si>
    <t>Trains others on telecommunications software and network management functions.</t>
  </si>
  <si>
    <t>Supervises the implementation and support of communications hardware among diverse network environments.</t>
  </si>
  <si>
    <t>Advises others on major types of tools and techniques for managing network performance.</t>
  </si>
  <si>
    <t>Oversees a variety of output routing and printing processes, technologies and platforms.</t>
  </si>
  <si>
    <t>Consults on establishing of intrusion-detection systems to monitor the network and Internet.</t>
  </si>
  <si>
    <t>Monitors the processes and procedures of organizational mobile security management.</t>
  </si>
  <si>
    <t>Plans the implementation of complex penetration testing tasks in various scenarios.</t>
  </si>
  <si>
    <t>Shares experiences with developing or enabling social applications for different type of mobile devices.</t>
  </si>
  <si>
    <t>Coaches junior staff on handling a variety of service related problems.</t>
  </si>
  <si>
    <t>Carries out tasks associated with the design, development, and distribution of mobile applications.</t>
  </si>
  <si>
    <t>Designs blueprint of ads for the social network platform.</t>
  </si>
  <si>
    <t>Oversees the use of niche marketing to ensure brand awareness.</t>
  </si>
  <si>
    <t>Demonstrates experience with a variety of mobile applications and environments.</t>
  </si>
  <si>
    <t>Demonstrates experience with multiple operating systems for mobile devices.</t>
  </si>
  <si>
    <t>Performs all aspects of administrative support for a location or a department.</t>
  </si>
  <si>
    <t>Works with various types of organizational communications functions.</t>
  </si>
  <si>
    <t>Coordinates a variety of communications opportunities with print and broadcast media.</t>
  </si>
  <si>
    <t>Works with a variety of multimedia development tools.</t>
  </si>
  <si>
    <t>Receives, clarifies and resolves a variety of standard and atypical problems.</t>
  </si>
  <si>
    <t>Coordinates multiple tasks related to developing OD processes.</t>
  </si>
  <si>
    <t>Oversees a marketing unit or department.</t>
  </si>
  <si>
    <t>Oversees the operation and feedback of marketing tasks and activities.</t>
  </si>
  <si>
    <t>Designs and conducts research studies in a market area.</t>
  </si>
  <si>
    <t>Coaches on the development strategy for specific markets and specific products.</t>
  </si>
  <si>
    <t>Designs multi-channel strategies for diverse products, services and markets.</t>
  </si>
  <si>
    <t>Oversees all marketing support systems and related sub-systems.</t>
  </si>
  <si>
    <t>Advises on potential risks in media channel management and prepares contingency plans.</t>
  </si>
  <si>
    <t>Schedules and oversees the operation of all significant media projects.</t>
  </si>
  <si>
    <t>Trains others in techniques for working with most MTS features and facilities.</t>
  </si>
  <si>
    <t>Trains others in techniques for working with most Oracle Developer features and facilities.</t>
  </si>
  <si>
    <t>Develops Oracle Lite-based applications for diverse types of mobile devices.</t>
  </si>
  <si>
    <t>Works with most PowerBuilder features and facilities for application development and maintenance.</t>
  </si>
  <si>
    <t>Works with most Perl features and facilities for application development and maintenance.</t>
  </si>
  <si>
    <t>Works with most Photoshop features and facilities for graphic image development and enhancement.</t>
  </si>
  <si>
    <t>Works with most PHP features and facilities for web application development and maintenance.</t>
  </si>
  <si>
    <t>Works with most PL/I features and facilities for application development and maintenance.</t>
  </si>
  <si>
    <t>Trains others on installed components and makes them aware of other PeopleSoft components.</t>
  </si>
  <si>
    <t>Supervises the implementation of advanced ODBC features and facilities.</t>
  </si>
  <si>
    <t>Shares experience working with Oracle products in multiple and diverse environments.</t>
  </si>
  <si>
    <t>Installs or maintains multiple production Oracle databases.</t>
  </si>
  <si>
    <t>Trains others on how to work with most PL/SQL features and facilities.</t>
  </si>
  <si>
    <t>Trains others in techniques for working with most BizTalk features and facilities.</t>
  </si>
  <si>
    <t>Supervises the installation, maintenance and implementation of Firefox.</t>
  </si>
  <si>
    <t>Trains others in techniques for working with most MSMQ features and facilities.</t>
  </si>
  <si>
    <t>Oversees that the usage and maintenance of Netscape Navigator are compliant with guidelines and standards.</t>
  </si>
  <si>
    <t>Oversees the installation, upgrading and maintenance of Oracle Application Server facilities.</t>
  </si>
  <si>
    <t>Oversees the implementation of OS/2 Warp facilities.</t>
  </si>
  <si>
    <t>Trains others in techniques for working with most OS/390 features and facilities.</t>
  </si>
  <si>
    <t>Trains others in techniques for working with most Palm OS features and facilities.</t>
  </si>
  <si>
    <t>Trains others in techniques for implementing PegaRULES solutions.</t>
  </si>
  <si>
    <t>Deploys Windows Server networking services in diverse environments.</t>
  </si>
  <si>
    <t>Works with OPNET modeler and flow analysis to predict utilization after configuration changes.</t>
  </si>
  <si>
    <t>Monitors and directs the use of NDS/eDirectory features and facilities.</t>
  </si>
  <si>
    <t>Implements and configures Nexus 1000 platforms.</t>
  </si>
  <si>
    <t>Implements and configures Nexus 5000/7000 platforms.</t>
  </si>
  <si>
    <t>Teaches others about advanced Netware features and facilities.</t>
  </si>
  <si>
    <t>Coaches others on the utilization of optimized OSPF features and facilities.</t>
  </si>
  <si>
    <t>Plans, designs and implements OmegaMon into multiple IT infrastructures.</t>
  </si>
  <si>
    <t>Works with multiple releases of Microsoft Office in diverse environments.</t>
  </si>
  <si>
    <t>Works with multiple releases of Microsoft Outlook in diverse environments.</t>
  </si>
  <si>
    <t>Installs and configures pcAnywhere on multiple and diverse types of computers.</t>
  </si>
  <si>
    <t>Designs and develops multiple complex PowerPoint presentations.</t>
  </si>
  <si>
    <t>Demonstrates experience with managing hardware product development using SSPM.</t>
  </si>
  <si>
    <t>Designs a systematic engineering plan to direct each function involved in the project.</t>
  </si>
  <si>
    <t>Monitors the operation of reliability engineering processes and procedures.</t>
  </si>
  <si>
    <t>Monitors standard operations in hardware product reliability QA programs.</t>
  </si>
  <si>
    <t>Designs and develops integration processes for all components in hardware products.</t>
  </si>
  <si>
    <t>Directs and monitors processes and procedures for hardware production quality assurance and testing.</t>
  </si>
  <si>
    <t>Implements quality assurance processes for multiple hardware products.</t>
  </si>
  <si>
    <t>Monitors the full spectrum of the product testing function for multiple hardware products.</t>
  </si>
  <si>
    <t>Demonstrates experience with engineering and delivering multiple peripherals.</t>
  </si>
  <si>
    <t>Delivers appropriate solutions for personnel risks and property loss within the unit.</t>
  </si>
  <si>
    <t>Provides insight into developing successful proposals for different projects and clients.</t>
  </si>
  <si>
    <t>Implements and manages new social media-based programs that drive leads and sales.</t>
  </si>
  <si>
    <t>Demonstrates experience with designing and developing software for a server environment.</t>
  </si>
  <si>
    <t>Implements the design and development of multiple composite applications.</t>
  </si>
  <si>
    <t>Ensures the successful completion of all major activities, tasks and deliverables pertaining to the requirement analysis stage.</t>
  </si>
  <si>
    <t>Coaches juniors on multiple programming languages.</t>
  </si>
  <si>
    <t>Evaluates current standards, policies and guidelines in the development of prototyping.</t>
  </si>
  <si>
    <t>Evaluates a variety of methodologies aimed at speeding up the application development process.</t>
  </si>
  <si>
    <t>Provides insight into all aspects of release management involving critical or large applications.</t>
  </si>
  <si>
    <t>Trains others on major features and facilities of a specific scripting tool.</t>
  </si>
  <si>
    <t>Supervises the evaluation of multiple programming languages for diverse environments.</t>
  </si>
  <si>
    <t>Works with a variety of repository tools, techniques, processes and applications.</t>
  </si>
  <si>
    <t>Conveys experience with the management and preservation of electronic records.</t>
  </si>
  <si>
    <t>Evaluates all major database access tools and functions for distributed databases.</t>
  </si>
  <si>
    <t>Designs, develops and supports complex relational database applications.</t>
  </si>
  <si>
    <t>Coaches others on multiple server technologies and software through trainings and discussions.</t>
  </si>
  <si>
    <t>Trains others on multiple server configurations and scalability options and considerations.</t>
  </si>
  <si>
    <t>Teaches others about major remote access hardware, software and networking components.</t>
  </si>
  <si>
    <t>Trains others on multiple applications in production.</t>
  </si>
  <si>
    <t>Recommends a complete data center security solution that includes authentication, authorization and data privacy.</t>
  </si>
  <si>
    <t>Evaluates overall considerations such as product and vendor risks, and provides recommendations.</t>
  </si>
  <si>
    <t>Monitors and directs the operation of SIEM function in organization.</t>
  </si>
  <si>
    <t>Develops and supports major and/or multiple social applications in a complex environment.</t>
  </si>
  <si>
    <t>Implements and supports all major types of SOA technologies and infrastructure components.</t>
  </si>
  <si>
    <t>Utilizes various social networking sites to build solid social networks and deliver multiple social services.</t>
  </si>
  <si>
    <t>Manages and maintains a specific service platform to enable various service development, deployment and delivery processes.</t>
  </si>
  <si>
    <t>Designs and develops a reliability program plan for a complex site environment.</t>
  </si>
  <si>
    <t>Provides insight in managing large or multiple business social communities.</t>
  </si>
  <si>
    <t>Designs marketing processes and oversees their implementation.</t>
  </si>
  <si>
    <t>Creates architecture for large or multiple collaborative social networking, ranging from information, platform to applications.</t>
  </si>
  <si>
    <t>Monitors the progress and process of a scrum project to ensure its success.</t>
  </si>
  <si>
    <t>Monitors security enforcement for large or multiple facilities.</t>
  </si>
  <si>
    <t>Sets up and operates self-service customer support facilities.</t>
  </si>
  <si>
    <t>Receives, verifies and dispatches the full spectrum of service requests.</t>
  </si>
  <si>
    <t>Coordinates workloads, within allocated timeframes, for different operations departments.</t>
  </si>
  <si>
    <t>Supervises the management of multiple and diverse types of products or services.</t>
  </si>
  <si>
    <t>Integrates a product returns software into the organization's intranet.</t>
  </si>
  <si>
    <t>Manages daily and strategic activities within a sales function.</t>
  </si>
  <si>
    <t>Implements a sales department's strategic tasks.</t>
  </si>
  <si>
    <t>Creates a plan for streamlining the prospecting process.</t>
  </si>
  <si>
    <t>Develops sales proposal and presentation processes to improve sales volume.</t>
  </si>
  <si>
    <t>Completes each stage of the sales process for the organization.</t>
  </si>
  <si>
    <t>Oversees the support and administration activities within a sales department.</t>
  </si>
  <si>
    <t>Develops an organization's product development strategy.</t>
  </si>
  <si>
    <t>Shares experience working with multiple Rational products in diverse environments and applications.</t>
  </si>
  <si>
    <t>Shares experiences with authoring and publishing Rational Architect-based designs for different environments and applications.</t>
  </si>
  <si>
    <t>Shares experiences with using Rational Rhapsody in different environments and applications.</t>
  </si>
  <si>
    <t>Oversees complex and large-scale REXX prototyping and application development projects.</t>
  </si>
  <si>
    <t>Demonstrates experience with most Rational Rose features and facilities.</t>
  </si>
  <si>
    <t>Uses RTT to test applications on multiple and diverse platforms.</t>
  </si>
  <si>
    <t>Trains others on installed components and makes them aware of other SAP R/3 components.</t>
  </si>
  <si>
    <t>Shares experience implementing and supporting SAP CRM for large or multiple sales and support organizations.</t>
  </si>
  <si>
    <t>Analyzes and defines customer requirements on creating suitable SAP ERP solutions.</t>
  </si>
  <si>
    <t>Assesses market demand and client requirements for SAP PLM and shares with product development and management.</t>
  </si>
  <si>
    <t>Trains others on installed components and makes them aware of other Siebel components.</t>
  </si>
  <si>
    <t>Supervises the implementation of most Smalltalk features and facilities.</t>
  </si>
  <si>
    <t>Installs and configures QMF in multiple, diverse environments.</t>
  </si>
  <si>
    <t>Supervises the operation of advanced product features and facilities.</t>
  </si>
  <si>
    <t>Plans and implements PVCS components into multiple IT infrastructures.</t>
  </si>
  <si>
    <t>Coaches others in all major SharePoint Server features and functions.</t>
  </si>
  <si>
    <t>Coaches others on optimized SIP features and facilities.</t>
  </si>
  <si>
    <t>Consults on optimization tools and techniques related to SMTP service design.</t>
  </si>
  <si>
    <t>Coaches others on advanced SNA features and facilities.</t>
  </si>
  <si>
    <t>Helps others make use of Sniffer Distributed features and facilities.</t>
  </si>
  <si>
    <t>Creates and opens sub-projects from Master Projects.</t>
  </si>
  <si>
    <t>Creates master projects and sub-projects.</t>
  </si>
  <si>
    <t>Discusses personal experiences with multiple implementations of SiteMinder in diverse environments.</t>
  </si>
  <si>
    <t>Shares experience working with the Business Objects in multiple and diverse environments.</t>
  </si>
  <si>
    <t>Directs and monitors the design and development of tests for multiple hardware products.</t>
  </si>
  <si>
    <t>Designs a major procedure for targeting storage device production.</t>
  </si>
  <si>
    <t>Provides insight into all major segments of telecom products or services.</t>
  </si>
  <si>
    <t>Provides insight into managing multiple and varied consulting projects with multiple clients.</t>
  </si>
  <si>
    <t>Has experience with multiple products or multiple releases of a critical product.</t>
  </si>
  <si>
    <t>Has knowledge of all advanced business features and functions of the product.</t>
  </si>
  <si>
    <t>Has knowledge of all technical and infrastructure components of the software product.</t>
  </si>
  <si>
    <t>Demonstrates experience with development, maintenance, and distribution of technical materials.</t>
  </si>
  <si>
    <t>Demonstrates experience with, and capacity to lead, software product development projects.</t>
  </si>
  <si>
    <t>Demonstrates experience with all phases and deliverables of the product development methodology.</t>
  </si>
  <si>
    <t>Demonstrates experience with the architecture and design of major or multiple products.</t>
  </si>
  <si>
    <t>Demonstrates experience with developing interfaces for multiple software partners and platforms.</t>
  </si>
  <si>
    <t>Has participated in development of multiple or large software products.</t>
  </si>
  <si>
    <t>Oversees all aspects of release management for the entire installed customer base.</t>
  </si>
  <si>
    <t>Works with field support for multiple products, customer groups and installations.</t>
  </si>
  <si>
    <t>Manages or carries out installation and support services for multiple products/environments.</t>
  </si>
  <si>
    <t>Oversees the resolution of a full range of problems from standard to complex and high-impact.</t>
  </si>
  <si>
    <t>Demonstrates experience with reliability engineering practices for a range of products.</t>
  </si>
  <si>
    <t>Demonstrates experience with electronic and hardcopy packaging materials and processes.</t>
  </si>
  <si>
    <t>Demonstrates in-depth experience with multiple delivery channels.</t>
  </si>
  <si>
    <t>Provides insight into the full spectrum of approaches for quality assuring of technology products.</t>
  </si>
  <si>
    <t>Has participated in the quality assurance process for multiple products or product groups.</t>
  </si>
  <si>
    <t>Demonstrates experience planning and designing tests for proper integration of software components.</t>
  </si>
  <si>
    <t>Has experience with planning and executing full spectrum of tests for multiple products.</t>
  </si>
  <si>
    <t>Coordinates execution of test plans, including resources, strategy, schedules, processes and tools.</t>
  </si>
  <si>
    <t>Consults on software architecture design for all potential threats.</t>
  </si>
  <si>
    <t>Shares experiences with multiple or cross-functional solution architecture projects.</t>
  </si>
  <si>
    <t>Designs each phase in the target architectural process and selects corresponding portfolio of services to ensure that stakeholder requirements are fully met.</t>
  </si>
  <si>
    <t>Delivers training on major issues, interfaces, considerations and potential pitfalls and risks.</t>
  </si>
  <si>
    <t>Supervises the testing of complex, multi-platform and distributed applications.</t>
  </si>
  <si>
    <t>Plans for issues concerning physical construction, operating systems, hardware, programming, and safety or security.</t>
  </si>
  <si>
    <t>Participates in implementing speech recognition systems in different environments.</t>
  </si>
  <si>
    <t>Supervises the use of multiple testing tool products and approaches.</t>
  </si>
  <si>
    <t>Designs and implements software infrastructure and core technologies.</t>
  </si>
  <si>
    <t>Provides insight into software installation and support for multiple vendors and products.</t>
  </si>
  <si>
    <t>Develops the internals of operating systems and major software products.</t>
  </si>
  <si>
    <t>Coordinates software testing and installation in a complex application environment.</t>
  </si>
  <si>
    <t>Participates in a variety of software quality evaluations in diverse environments.</t>
  </si>
  <si>
    <t>Trains others on installed and planned storage hardware across multiple platforms.</t>
  </si>
  <si>
    <t>Designs and implements critical networks, pipelines, router technologies and services.</t>
  </si>
  <si>
    <t>Teaches staff about regulatory environments of multiple geographic regions or countries.</t>
  </si>
  <si>
    <t>Installs and supports heterogeneous storage area networks.</t>
  </si>
  <si>
    <t>Works with a variety storage management solutions for different complex situations, including big data, cloud storage, etc.</t>
  </si>
  <si>
    <t>Monitors overall system and console operation performance.</t>
  </si>
  <si>
    <t>Contrasts the pros and cons of various leasing options such as site, network or server-based licenses.</t>
  </si>
  <si>
    <t>Resolves a variety of hardware, software, and communications malfunctions.</t>
  </si>
  <si>
    <t>Evaluates the key benefits of the SPI program from an IT and business perspective.</t>
  </si>
  <si>
    <t>Designs and implements formal methodologies for producing documentation.</t>
  </si>
  <si>
    <t>Shares experience with design, planning and executing comprehensive tests of major applications.</t>
  </si>
  <si>
    <t>Advises others on a wide range of SCM application modules to meet multiple business objectives.</t>
  </si>
  <si>
    <t>Defines clients' requirements for SRM systems based on business performance and development.</t>
  </si>
  <si>
    <t>Analyzes and defines customer requirements in order to provide appropriate SEM application solutions.</t>
  </si>
  <si>
    <t>Explains the tradeoffs among diverse phone-based customer servicing solutions.</t>
  </si>
  <si>
    <t>Guides others on a variety of statistical measurements, tools and techniques.</t>
  </si>
  <si>
    <t>Creates architectural models for Business, Application, Data, and Technology.</t>
  </si>
  <si>
    <t>Coaches others on staffing for multiple functions or departments in the organization.</t>
  </si>
  <si>
    <t>Supervises all employees and activities involved in succession planning projects.</t>
  </si>
  <si>
    <t>Evaluates the application and required content of technical writing for a target audience within the media industry.</t>
  </si>
  <si>
    <t>Works with multiple evaluation, selection, and certification initiatives.</t>
  </si>
  <si>
    <t>Supervises Struts operations and its features and facilities.</t>
  </si>
  <si>
    <t>Trains others in techniques for working with most SQL features and facilities.</t>
  </si>
  <si>
    <t>Demonstrates proficiency in most SQL Server features and facilities.</t>
  </si>
  <si>
    <t>Installs or maintains multiple Sybase databases for an enterprise.</t>
  </si>
  <si>
    <t>Coaches others on the installation and implementation of Solaris facilities.</t>
  </si>
  <si>
    <t>Plans, installs and configures TPNS in multiple and diverse environments.</t>
  </si>
  <si>
    <t>Demonstrates expertise with zSeries implementation, operation and support.</t>
  </si>
  <si>
    <t>Consults on installing and configuring NetView in a IBM Tivoli Framework environment.</t>
  </si>
  <si>
    <t>Evaluates and optimizes TCP for accurate delivery.</t>
  </si>
  <si>
    <t>Supervises the implementation of advanced Token Ring features and facilities.</t>
  </si>
  <si>
    <t>Shares detailed experience with product set-up, administration and maintenance in multiple functional areas.</t>
  </si>
  <si>
    <t>Shares experiences with advanced features and facilities.</t>
  </si>
  <si>
    <t>Plans, designs and implements TME 10 into an organization's IT infrastructure.</t>
  </si>
  <si>
    <t>Relates detailed experience with Maximo administration in multiple, diverse environments.</t>
  </si>
  <si>
    <t>Plans, designs and implements TWSz into an organization's IT infrastructure.</t>
  </si>
  <si>
    <t>Shares experience working with multiple SPSS products or components in diverse environments.</t>
  </si>
  <si>
    <t>Monitors and ensures compliance with industry and organizational T&amp;D policies and standards.</t>
  </si>
  <si>
    <t>Installs or upgrades specific anti-virus software solutions on enterprise networks.</t>
  </si>
  <si>
    <t>Has participated in development of multiple or large web-based or web-enabled software products.</t>
  </si>
  <si>
    <t>Creates standardized development procedures for web applications or web services.</t>
  </si>
  <si>
    <t>Optimizes current processes and standards to improve the efficiency of transitional architecture in terms of finances and timeframes.</t>
  </si>
  <si>
    <t>Designs an appropriate workflow for a specific IT system.</t>
  </si>
  <si>
    <t>Manages graphical tools and implements techniques for user interface design.</t>
  </si>
  <si>
    <t>Trains others on the implementation, development and operation of Internet-based applications.</t>
  </si>
  <si>
    <t>Designs and populates a Web Services Toolkit for use by internal developers.</t>
  </si>
  <si>
    <t>Develops procedures for implementing and integrating web service products and platforms.</t>
  </si>
  <si>
    <t>Instructs on voice networks, voice-mail servers and voice system management tools.</t>
  </si>
  <si>
    <t>Coaches others on the implementation and operation of a multi-point VPN.</t>
  </si>
  <si>
    <t>Monitors the operation of WAN devices (e.g. WAN switches, access servers and ISDN terminal adapters).</t>
  </si>
  <si>
    <t>Supervises the operation of procedures in wireless system projects.</t>
  </si>
  <si>
    <t>Designs VOIP encryption, associated security-related technologies, features and services.</t>
  </si>
  <si>
    <t>Monitors all aspects of setting up, maintaining, and administering Internet sites.</t>
  </si>
  <si>
    <t>Designs and implements instructional delivery, self-paced instruction, and evaluation methods.</t>
  </si>
  <si>
    <t>Evaluates and improves training program delivery including action plans and feedback forms.</t>
  </si>
  <si>
    <t>Delivers training modules from existing lesson plans.</t>
  </si>
  <si>
    <t>Conducts vulnerability assessment on multiple devices and networks.</t>
  </si>
  <si>
    <t>Applies user acceptance testing in typical software development scenarios.</t>
  </si>
  <si>
    <t>Chooses tools and techniques for persona-based designs.</t>
  </si>
  <si>
    <t>Works with a wide range of TM application modules to meet multiple business objectives.</t>
  </si>
  <si>
    <t>Designs Web 2.0 application development and testing processes and procedures.</t>
  </si>
  <si>
    <t>Develops basic and complex web applications in multiple environments.</t>
  </si>
  <si>
    <t>Uses a wide range of off-site and on-site web analytics tools for an expanding number of applications.</t>
  </si>
  <si>
    <t>Designs phasing plans and working processes to establish the infrastructure for user networking.</t>
  </si>
  <si>
    <t>Works with a variety of web page development tools and processes.</t>
  </si>
  <si>
    <t>Explains the tradeoffs among diverse web-based customer servicing solutions.</t>
  </si>
  <si>
    <t>Designs dashboards using workforce data from multiple systems.</t>
  </si>
  <si>
    <t>Conducts thorough and extensive web-based research on a variety of subjects.</t>
  </si>
  <si>
    <t>Carries out or oversees multiple selection, evaluation and certification initiatives.</t>
  </si>
  <si>
    <t>Oversees analysis of customers' needs and proposes coverage and terms.</t>
  </si>
  <si>
    <t>Gives advices on the use of most Uniface features and facilities.</t>
  </si>
  <si>
    <t>Trains others on the techniques necessary for working with most VAG features and facilities.</t>
  </si>
  <si>
    <t>Trains others on the techniques necessary for working with most VAJ features and facilities.</t>
  </si>
  <si>
    <t>Trains others in the techniques required to work with most Visual Basic.net features and facilities.</t>
  </si>
  <si>
    <t>Supervises the implementation of advanced VBScript features and facilities.</t>
  </si>
  <si>
    <t>Supervises the implementation of advanced Visual C++ features and facilities.</t>
  </si>
  <si>
    <t>Supervises the implementation of advanced Visual FoxPro features and facilities.</t>
  </si>
  <si>
    <t>Supervises the implementation of advanced Visual Interdev features and facilities.</t>
  </si>
  <si>
    <t>Supervises the implementation of advanced Visual Basic features and facilities.</t>
  </si>
  <si>
    <t>Supervises the implementation of advanced Visio features and facilities.</t>
  </si>
  <si>
    <t>Supervises the implementation of advanced Visual J++ features and facilities.</t>
  </si>
  <si>
    <t>Supervises the implementation of advanced WSAD features and facilities.</t>
  </si>
  <si>
    <t>Supervises the operation of advanced WebSphere Studio features and facilities.</t>
  </si>
  <si>
    <t>Supervises the operation of advanced XHTML features and facilities.</t>
  </si>
  <si>
    <t>Demonstrates proficiency in most XML features and facilities.</t>
  </si>
  <si>
    <t>Oversees the design and development of XML Schemas created internally.</t>
  </si>
  <si>
    <t>Guides and monitors proficiency in most XML transformation languages, features and facilities.</t>
  </si>
  <si>
    <t>Guides and monitors proficiency in most Xpediter features and facilities.</t>
  </si>
  <si>
    <t>Supervises the implementation of MQ Series functions and facilities.</t>
  </si>
  <si>
    <t>Oversees the implementation of TSO/ISPF features and facilities.</t>
  </si>
  <si>
    <t>Guides others in how to operate UNIX features and functions.</t>
  </si>
  <si>
    <t>Implements most WAS features and facilities in various situations.</t>
  </si>
  <si>
    <t>Coaches staff on how to operate Windows 2000/Me features and facilities.</t>
  </si>
  <si>
    <t>Demonstrates expertise during configuration, installation and trouble-shooting processes.</t>
  </si>
  <si>
    <t>Coaches on how to operate Windows NT while focusing on it's features and facilities.</t>
  </si>
  <si>
    <t>Coaches on how to operate Windows XP in terms of features and facilities.</t>
  </si>
  <si>
    <t>Trains others in techniques for working with most WebSphere Portal features and facilities.</t>
  </si>
  <si>
    <t>Guides on the installation of software components; develops and executes system test plans.</t>
  </si>
  <si>
    <t>Consults on the challenges of VoIP such as quality of service, emergency calls, fax handling, etc.</t>
  </si>
  <si>
    <t>Consults on the features and facilities related to WAP.</t>
  </si>
  <si>
    <t>Evaluates and optimizes error recovery procedures.</t>
  </si>
  <si>
    <t>Trains others in techniques for working with most Word features and facilities.</t>
  </si>
  <si>
    <t>Shares experience with flagship WebSphere products in multiple and diverse environments.</t>
  </si>
  <si>
    <t>Coaches others on the use of live instruction and technology-based approaches for diverse groups.</t>
  </si>
  <si>
    <t>Evaluates current training programs' alignment with business objectives.</t>
  </si>
  <si>
    <t>Oversees multiple product and vendor evaluation and selection initiatives.</t>
  </si>
  <si>
    <t>Advises on multiple and varied types of training needs analysis.</t>
  </si>
  <si>
    <t>Advises on how to effectively identify training needs and objectives.</t>
  </si>
  <si>
    <t>Coordinates the delivery of training sessions and their associated activities.</t>
  </si>
  <si>
    <t>Advises others on the evaluation of multi-varied training programs.</t>
  </si>
  <si>
    <t>Coaches others on operating all aspects of the training administration function.</t>
  </si>
  <si>
    <t>Analyzes the cost/benefit ratios for current and prospective technologies.</t>
  </si>
  <si>
    <t>Monitors junior staff in the implementation of web-based training programs for individuals, teams and departments.</t>
  </si>
  <si>
    <t>Facilitates the process of defining plans to develop new or enhanced applications.</t>
  </si>
  <si>
    <t>Defines sets of behaviors through APIs.</t>
  </si>
  <si>
    <t>Determines corresponding indicators for each technology layer and evaluates the operational performance of each layer.</t>
  </si>
  <si>
    <t>Supervises the full spectrum of delivery activities on multiple development projects.</t>
  </si>
  <si>
    <t>Prepares technical design documents and blueprints for applications.</t>
  </si>
  <si>
    <t>Designs application tests to ensure adherence to functional and quality requirements.</t>
  </si>
  <si>
    <t>Trains others on common approaches and issues associated with software internationalization.</t>
  </si>
  <si>
    <t>Trains others on methods, tools and techniques for supporting multiple applications.</t>
  </si>
  <si>
    <t>Evaluates critical success factors and relevant supporting processes.</t>
  </si>
  <si>
    <t>Updates and implements current and planned mainframe infrastructure according to the specific application environment.</t>
  </si>
  <si>
    <t>Justifies the use, benefits, and considerations for static, dynamic, and interactive applications.</t>
  </si>
  <si>
    <t>Explores the rationale behind the allocation of processing and data for key applications.</t>
  </si>
  <si>
    <t>Coaches others on the use of object messaging and messaging protocols.</t>
  </si>
  <si>
    <t>Evaluates toolkits used to support major production systems.</t>
  </si>
  <si>
    <t>Establishes best practices for securing organizational network against application malicious activity.</t>
  </si>
  <si>
    <t>Monitors the delivery processes of software to ensure compliance with technical requirements.</t>
  </si>
  <si>
    <t>Presents working software to clients and collects feedback.</t>
  </si>
  <si>
    <t>Defines the scope and timeframe of ASD projects.</t>
  </si>
  <si>
    <t>Consults on the priority setting for product backlog.</t>
  </si>
  <si>
    <t>Walks through all the major agile project processes and sub-processes.</t>
  </si>
  <si>
    <t>Coaches others on the use of AUP approach and provides guidance on its main considerations.</t>
  </si>
  <si>
    <t>Contributes to development of A&amp;C strategies and plans.</t>
  </si>
  <si>
    <t>Designs, develops and implements compliance testing criteria and tools.</t>
  </si>
  <si>
    <t>Works with developers and platform team to troubleshoot Hadoop issues.</t>
  </si>
  <si>
    <t>Sells to a wide variety of customers in different industries or walks of life.</t>
  </si>
  <si>
    <t>Compares .NET strengths and weaknesses versus comparable tools.</t>
  </si>
  <si>
    <t>Defines and implements procedures to ensure that the same error won't happen again.</t>
  </si>
  <si>
    <t>Builds SQL-specific controls using data definition, union and pass through.</t>
  </si>
  <si>
    <t>Utilizes the ActiveX Documents feature to embed documents within a web page.</t>
  </si>
  <si>
    <t>Uses business components to implement scalable services in line with business rules.</t>
  </si>
  <si>
    <t>Compares Assembler's strengths and weaknesses versus comparable tools.</t>
  </si>
  <si>
    <t>Coaches others in efficient ASP debugging and error handling procedures.</t>
  </si>
  <si>
    <t>Coaches others in efficient ASP.Net debugging and error handling procedures.</t>
  </si>
  <si>
    <t>Designs tests to validate specific business processes.</t>
  </si>
  <si>
    <t>Evaluates the benefits, drawbacks, strengths and weaknesses of Flash.</t>
  </si>
  <si>
    <t>Defines and implements database security procedures.</t>
  </si>
  <si>
    <t>Oversees security enhancements on the AIX operating system.</t>
  </si>
  <si>
    <t>Helps others make use of the features of each hardware component.</t>
  </si>
  <si>
    <t>Compares the strengths and weaknesses of Active Directory against similar directory services.</t>
  </si>
  <si>
    <t>Articulates product benefits, drawbacks, strengths and weaknesses from a business perspective.</t>
  </si>
  <si>
    <t>Compares ATM strengths and weaknesses versus similar tools, from a business perspective.</t>
  </si>
  <si>
    <t>Compares the differences between Adobe Acrobat Reader and Adobe Acrobat Professional</t>
  </si>
  <si>
    <t>Creates custom library objects to increase efficiency in document template design.</t>
  </si>
  <si>
    <t>Leads discussions on ACF2's potential weaknesses that could lead to security breaches.</t>
  </si>
  <si>
    <t>Describes the benefits, drawbacks, strengths and weaknesses of specific anti-virus products.</t>
  </si>
  <si>
    <t>Develops and explains alternative configurations and associated considerations for different environments.</t>
  </si>
  <si>
    <t>Consults with different divisions within the organization to customize learning objectives.</t>
  </si>
  <si>
    <t>Defines responses for non-standard or unsupported change requests.</t>
  </si>
  <si>
    <t>Describes major industry segments and their interactions and interdependencies.</t>
  </si>
  <si>
    <t>Compares and contrasts major products and key customer segments.</t>
  </si>
  <si>
    <t>Directs the implementation of business data collection processes and educates junior employees on new data sources.</t>
  </si>
  <si>
    <t>Estimates BA success prospects on projects by combining technical and business metrics (e.g. costs).</t>
  </si>
  <si>
    <t>Evaluates the steps, time requirements, and organizational behaviors needed for moving to the next level.</t>
  </si>
  <si>
    <t>Plays an active or leadership role in business assessment processes and assists in the preparation of deliverables.</t>
  </si>
  <si>
    <t>Determines the workflow and actors involved in a new product or service design through BPM.</t>
  </si>
  <si>
    <t>Trains others on messaging, remote procedure calls and networked SQL's.</t>
  </si>
  <si>
    <t>Coordinates between specific tools and their requirements in order to maintain the organizational infrastructure.</t>
  </si>
  <si>
    <t>Advises on how CRM technologies are used in all operations within the department.</t>
  </si>
  <si>
    <t>Monitors the content delivering process from developers to end users.</t>
  </si>
  <si>
    <t>Uses a variety of software tools to perform advanced analytics with big data.</t>
  </si>
  <si>
    <t>Advises on various computer telephony integration technologies.</t>
  </si>
  <si>
    <t>Monitors all users to comply with computer operation standards.</t>
  </si>
  <si>
    <t>Defines and documents contingency and disaster recovery procedures.</t>
  </si>
  <si>
    <t>Compares actual and optimal measurements and monitors them on an ongoing basis.</t>
  </si>
  <si>
    <t>Train others in how to review a proposed change and assesses the potential impact of the change on the organization or environment.</t>
  </si>
  <si>
    <t>Analyzes complex computer crime evidence in legal proceedings.</t>
  </si>
  <si>
    <t>Coaches others on the use of techniques and tool sets to detect and provide digital evidence of complex information security incidents and malicious sabotage.</t>
  </si>
  <si>
    <t>Coaches others on network security vulnerabilities identification, malicious activity detection and effective defenses building in complex situations.</t>
  </si>
  <si>
    <t>Discusses tools and techniques for change detection and management.</t>
  </si>
  <si>
    <t>Designs and builds frameworks for monitoring and managing cloud operations.</t>
  </si>
  <si>
    <t>Resolves issues with open source application servers.</t>
  </si>
  <si>
    <t>Oversees performance isolation, virtual compatibility, and efficiency of cloud database operations.</t>
  </si>
  <si>
    <t>Integrates Search Engine Optimization (SEO) and Search Engine Marketing (SEM) with other online social platform services.</t>
  </si>
  <si>
    <t>Describes considerations and environment for social applications that encourage ideas banks and innovation.</t>
  </si>
  <si>
    <t>Consults on evaluating and selecting storage technologies for specific use in big data computing.</t>
  </si>
  <si>
    <t>Maintains, monitors, troubleshoots and optimizes multiple big data clusters.</t>
  </si>
  <si>
    <t>Designs response mechanism to suit the variability of environment using crystal methods.</t>
  </si>
  <si>
    <t>Develops a variety of typographies and publications.</t>
  </si>
  <si>
    <t>Plays a key role in CRM build vs. buy solution decisions and vendor and product evaluations.</t>
  </si>
  <si>
    <t>Trains new representatives on proper use of call center facilities and equipment.</t>
  </si>
  <si>
    <t>Evaluates the scalability and reliability of a proposed CRM solution.</t>
  </si>
  <si>
    <t>Develops processes for transforming aggregate data into useful business information.</t>
  </si>
  <si>
    <t>Analyzes benefits and drawbacks of alternative technologies.</t>
  </si>
  <si>
    <t>Provides depth of insight into one specific consulting service and/or breadth across multiple services.</t>
  </si>
  <si>
    <t>Manages stakeholder expectations, maintaining focus on overall deliverables, applying contractual terms of engagement.</t>
  </si>
  <si>
    <t>Identifies, quantifies and manages issues impacting on project delivery.</t>
  </si>
  <si>
    <t>Describes ways of 'reading customers' to predict and project needed proposal content to satisfy them.</t>
  </si>
  <si>
    <t>Provides meaningful, detailed insights into all aspects of consulting engagement management.</t>
  </si>
  <si>
    <t>Engenders trust among clients and colleagues via experience and professional reputation.</t>
  </si>
  <si>
    <t>Collaborates on the development of current cash management strategies and the rationale behind them.</t>
  </si>
  <si>
    <t>Evaluates alternative approaches to determining the cost-benefit ratio.</t>
  </si>
  <si>
    <t>Evaluates and improves benefits programs within budgetary constraints.</t>
  </si>
  <si>
    <t>Coaches others on the design and implementation of campaigns to present products to new markets.</t>
  </si>
  <si>
    <t>Evaluates the products, services and markets of multiple competitors.</t>
  </si>
  <si>
    <t>Advises on the practices and considerations for upgrading existing contracts and solving complex contract management problems.</t>
  </si>
  <si>
    <t>Coaches others on advanced methods and operational considerations of contract reviews.</t>
  </si>
  <si>
    <t>Uses a variety of strategies to build brand loyalty.</t>
  </si>
  <si>
    <t>Implements changes to improve buying or procurement procedures.</t>
  </si>
  <si>
    <t>Evaluates the strengths and weakness of BaanERP versus comparable tools.</t>
  </si>
  <si>
    <t>Oversees processes involved in application development and maintenance for Basic.</t>
  </si>
  <si>
    <t>Consults on Brio software benefits, drawbacks, strengths and weaknesses.</t>
  </si>
  <si>
    <t>Creates sophisticated pointer arrays for use in large or complex programs.</t>
  </si>
  <si>
    <t>Evaluates the strengths and weaknesses of C# against comparable tools.</t>
  </si>
  <si>
    <t>Evaluates the strengths and weaknesses of C++ against comparable tools.</t>
  </si>
  <si>
    <t>Creates pointer arrays for use in large or complex programs.</t>
  </si>
  <si>
    <t>Compares COBOL 390's strengths and weaknesses versus comparable tools.</t>
  </si>
  <si>
    <t>Compares COBOL/401 strengths and weaknesses versus other languages from a business perspective.</t>
  </si>
  <si>
    <t>Evaluates the feasibility of replacing CGI scripts with current technology tools.</t>
  </si>
  <si>
    <t>Evaluates COBOL's strengths and weaknesses against comparable tools.</t>
  </si>
  <si>
    <t>Coaches others on configuring the product mix for different environments and business needs.</t>
  </si>
  <si>
    <t>Consults on effective utilization of advanced features and facilities such as data visualization platforms.</t>
  </si>
  <si>
    <t>Creates and administers projects using Framework Manager functions and methodology.</t>
  </si>
  <si>
    <t>Consults on considerations for target devices, language and other localization features.</t>
  </si>
  <si>
    <t>Works with complex arrays and data structures.</t>
  </si>
  <si>
    <t>Interprets Corel Graphics benefits, drawbacks, strengths and weaknesses.</t>
  </si>
  <si>
    <t>Trains others on multithreading and optimizing network traffic for CORBA objects.</t>
  </si>
  <si>
    <t>Embeds Crystal Reports functionality into applications coded in other languages.</t>
  </si>
  <si>
    <t>Advises on utilizing CA-Easytrieve for Web-based reporting applications.</t>
  </si>
  <si>
    <t>Evaluates and validates WebLogic applications developed by others.</t>
  </si>
  <si>
    <t>Generalizes BMC Image Copy Plus benefits, drawbacks, strengths and weaknesses.</t>
  </si>
  <si>
    <t>Analyzes the benefits, drawbacks, strengths and weaknesses of BMCIBR.</t>
  </si>
  <si>
    <t>Implements new subsystems, fixes and upgrades with CA/DB2 tools.</t>
  </si>
  <si>
    <t>Elaborates on CICS strengths and weaknesses vs. comparable tools from a business perspective.</t>
  </si>
  <si>
    <t>Configures the appropriate Cisco products for a given set of LAN or WAN technology requirements.</t>
  </si>
  <si>
    <t>Recommends the tools and process for managing object access and asset access.</t>
  </si>
  <si>
    <t>Formulates the benefits, strengths and weaknesses relative to alternative file management system solutions.</t>
  </si>
  <si>
    <t>Compares the strengths and weaknesses of Centra against other web conferencing tools.</t>
  </si>
  <si>
    <t>Models complex business rules, including the creation of entities in rule sets.</t>
  </si>
  <si>
    <t>Consults on the standard process of creating individual competency development plans.</t>
  </si>
  <si>
    <t>Plans, designs, and develops content for multiple purposes, products, services and media.</t>
  </si>
  <si>
    <t>Directs the implementation of database management system migration across various sources.</t>
  </si>
  <si>
    <t>Directs the implementation of data collection processes and educates junior employees of new data sources.</t>
  </si>
  <si>
    <t>Discusses challenges with "not recommending" or recommending no/go solutions</t>
  </si>
  <si>
    <t>Develops models and plans to drive forward the strategy and promote business performance improvement opportunities.</t>
  </si>
  <si>
    <t>Recommends improvements to data architecture processes to ensure high quality of data architecture deliverables and consistency.</t>
  </si>
  <si>
    <t>Guides junior-level staff on the effective implementation of new information technologies within the organization.</t>
  </si>
  <si>
    <t>Conducts release planning meetings; adjusts scope or timing as needed.</t>
  </si>
  <si>
    <t>Evaluates the specifics of CORBA, CGI, SSL and their relevance to e-commerce.</t>
  </si>
  <si>
    <t>Guides others on the design of multiple electronic data interchange tools and techniques.</t>
  </si>
  <si>
    <t>Delivers programming solutions or approaches under a specific architecture.</t>
  </si>
  <si>
    <t>Monitors data administrators to ensure that quality standards and safety policies are appropriately adhered to within the organization.</t>
  </si>
  <si>
    <t>Develops demand documentation for the concept and implementation of database structures.</t>
  </si>
  <si>
    <t>Advises others on how to produce an effective data model for an organization's database.</t>
  </si>
  <si>
    <t>Supervises the department's processes for data construction and design.</t>
  </si>
  <si>
    <t>Oversees the effectiveness of information usage from the data repository.</t>
  </si>
  <si>
    <t>Participates in benchmarking activities to identify best practices in data mining processes.</t>
  </si>
  <si>
    <t>Advises on advanced techniques for transforming an organization's core data.</t>
  </si>
  <si>
    <t>Directs the implementation of data migration across various sources.</t>
  </si>
  <si>
    <t>Guides others on different methods (e.g. merging, splitting) of converting original data into required forms.</t>
  </si>
  <si>
    <t>Defines alternative scenarios for network applications; explains network inter-connectivity.</t>
  </si>
  <si>
    <t>Supervises the implementation of encryption technologies in order to confidentially exchange business information within the organization.</t>
  </si>
  <si>
    <t>Monitors the development and structure of the data center; focuses on equipment layout and cable installation.</t>
  </si>
  <si>
    <t>Develops standards and principles of effective data center design.</t>
  </si>
  <si>
    <t>Analyzes the benefits and risks of data center automation within an organization.</t>
  </si>
  <si>
    <t>Monitors the operation of key features of e-mail systems and utilities.</t>
  </si>
  <si>
    <t>Oversees the implementation of specific e-mail routing and response software according to organizational needs.</t>
  </si>
  <si>
    <t>Consults to others on the authentication, authorization, and administration of network resources.</t>
  </si>
  <si>
    <t>Trains others on using advanced management features and products.</t>
  </si>
  <si>
    <t>Creates and implements performance metrics to evaluate the efficiency and effectiveness of endpoint security program.</t>
  </si>
  <si>
    <t>Oversees the compliance of data privacy policies among users.</t>
  </si>
  <si>
    <t>Relates cyber risk assessment models and analysis tools and processes to own business area.</t>
  </si>
  <si>
    <t>Evaluates diverse tools for data analysis and categorization functions.</t>
  </si>
  <si>
    <t>Evaluates the efficiency and effectiveness of digital threat management programs.</t>
  </si>
  <si>
    <t>Consults on how to effectively integrate ERP systems with other platforms within the organization.</t>
  </si>
  <si>
    <t>Trains others on the design and development of technical architecture for CRM applications.</t>
  </si>
  <si>
    <t>Supervises implementation processes to ensure time and budget requirements are met.</t>
  </si>
  <si>
    <t>Trains others on the use of XP approach, its main considerations and key issues.</t>
  </si>
  <si>
    <t>Analyzes complex reports as revealed by the data.</t>
  </si>
  <si>
    <t>Delivers messages and communicates between e-mail and calendaring or groupware programs.</t>
  </si>
  <si>
    <t>Debates the key benefits and drawbacks of alternative data entry methods, technologies and procedures.</t>
  </si>
  <si>
    <t>Implements changes to business processes to fit organization's CRM methodology.</t>
  </si>
  <si>
    <t>Reviews e-mail scripts to ensure that they provide detailed and accurate information.</t>
  </si>
  <si>
    <t>Defines and develops customer support strategies and plans.</t>
  </si>
  <si>
    <t>Oversees the implementation of customer support activities associated with new trends and directions.</t>
  </si>
  <si>
    <t>Collaborates with other functions on establishing and documenting joint standards.</t>
  </si>
  <si>
    <t>Trains others on the major features, functions and facilities of each type of service class.</t>
  </si>
  <si>
    <t>Advises on the structure, operations and cross-functional organization of a call center.</t>
  </si>
  <si>
    <t>Implements tactics to de-escalate problem situations immediately.</t>
  </si>
  <si>
    <t>Analyzes measurements of support activities, trend analysis and process effectiveness.</t>
  </si>
  <si>
    <t>Consults on architectural integration and implementation issues, and their business implications.</t>
  </si>
  <si>
    <t>Formulates high-level data flows between customer support systems.</t>
  </si>
  <si>
    <t>Monitors employee relations benchmarks such as satisfaction, retention or turnover.</t>
  </si>
  <si>
    <t>Delivers all training programs, including formal and informal ones, utilizing all training resources.</t>
  </si>
  <si>
    <t>Designs various types of e-sales campaigns.</t>
  </si>
  <si>
    <t>Reviews issues and considerations for user defined functions (UDF) and their applications.</t>
  </si>
  <si>
    <t>Upgrades static HTML pages to take advantage of added DHTML functionality.</t>
  </si>
  <si>
    <t>Interprets how to strike a balance between meaningful content and meaningless multimedia pizzazz.</t>
  </si>
  <si>
    <t>Writes Portable Applications in Delphi.</t>
  </si>
  <si>
    <t>Compares DreamWeaver strengths and weaknesses versus comparable tools.</t>
  </si>
  <si>
    <t>Configures Enterprise JavaBeans servers.</t>
  </si>
  <si>
    <t>Evaluates Endevor's strengths and weaknesses versus comparable tools from a business perspective.</t>
  </si>
  <si>
    <t>Troubleshoots and resolves complex technical problems with Essbase implementations.</t>
  </si>
  <si>
    <t>Compares Exchange Server strengths and weaknesses versus comparable tools.</t>
  </si>
  <si>
    <t>Analyzes and presents DataJoiner strengths and weaknesses versus comparable tools from a business perspective.</t>
  </si>
  <si>
    <t>Advises others on alternative configurations and toolkits for different software and business environments.</t>
  </si>
  <si>
    <t>Explains the use of table spaces, extents, and buffer pools to others.</t>
  </si>
  <si>
    <t>Coaches others on the use of DB2 Connect as a bridge between the Web and the mainframe.</t>
  </si>
  <si>
    <t>Enhances and maintains ERwin data models developed by others.</t>
  </si>
  <si>
    <t>Presents ETI Solution benefits, drawbacks, strengths and weaknesses from a business perspective.</t>
  </si>
  <si>
    <t>Ensures the accuracy of file management results, including specifying file location and copying files.</t>
  </si>
  <si>
    <t>Compares the strengths and weaknesses of DECnet against similar networks, from a business perspective.</t>
  </si>
  <si>
    <t>Compares the strengths and weaknesses of Ethernet against similar tools, from a business perspective.</t>
  </si>
  <si>
    <t>Recommends specific DFHSM design, modeling and configuration techniques to improve DASD performance.</t>
  </si>
  <si>
    <t>Instructs others in complex aspects of Doc-To-Help use.</t>
  </si>
  <si>
    <t>Evaluates the benefits, drawbacks, strengths and weaknesses of Excel from a business perspective.</t>
  </si>
  <si>
    <t>Advises others on core integration technologies required for collaboration in an Eclipse environment.</t>
  </si>
  <si>
    <t>Evaluates the results of employee development programs and recommends future enhancements or revisions.</t>
  </si>
  <si>
    <t>Trains others on the integration and testing of upgrades, enhancements, and fixes.</t>
  </si>
  <si>
    <t>Describes standard practices, tools, technologies, and considerations for hardware field service.</t>
  </si>
  <si>
    <t>Supervises a team to implement application software within the department.</t>
  </si>
  <si>
    <t>Consults on how to effectively operate complicated groupware products.</t>
  </si>
  <si>
    <t>Selects the most suitable imaging tools for business environments.</t>
  </si>
  <si>
    <t>Coaches others on issues and considerations for managing structured vs. unstructured data.</t>
  </si>
  <si>
    <t>Consults and guides others on server installation, setup, configuration and change management.</t>
  </si>
  <si>
    <t>Supervises during the installation process of handheld portable device software, ensuring both effective and sound results.</t>
  </si>
  <si>
    <t>Supervises the implementation process of IT hardware ensuring consistency in productivity and overall effectiveness.</t>
  </si>
  <si>
    <t>Supervises the installation process of handheld hardware devices ensuring both effectiveness and productivity in standards.</t>
  </si>
  <si>
    <t>Supervises the installation process of hardware, PCs or workstations to meet agreed upon standards.</t>
  </si>
  <si>
    <t>Evaluates the benefits and drawbacks of alternative IVR toolkits.</t>
  </si>
  <si>
    <t>Oversees the quality and productivity of the organization's firewall systems.</t>
  </si>
  <si>
    <t>Supervises a team in setting up computer issue queues according to help desk size or structure.</t>
  </si>
  <si>
    <t>Consults on the capabilities, features and use of information security technologies, to assess, monitor and resolve security risks and problems.</t>
  </si>
  <si>
    <t>Monitors the implementation of IT security standards and procedures within the organization.</t>
  </si>
  <si>
    <t>Resolves issues and considerations in implementing cross-platform and heterogeneous packages.</t>
  </si>
  <si>
    <t>Develops mechanisms used to react to incidents that endanger information assets.</t>
  </si>
  <si>
    <t>Directs the development and implementation of security plans, products and control techniques.</t>
  </si>
  <si>
    <t>Advises others on organizational plans for improvement in information security administration.</t>
  </si>
  <si>
    <t>Consults on the complicated scenarios of IoT testing.</t>
  </si>
  <si>
    <t>Evaluates the likelihood of information risks and measures how risks may impact the organization as a whole.</t>
  </si>
  <si>
    <t>Conducts internal security audit on a regular basis.</t>
  </si>
  <si>
    <t>Builds information security strategies and plans and prepares work product.</t>
  </si>
  <si>
    <t>Coaches others on the use of advanced intrusion detection and prevention technologies and approaches.</t>
  </si>
  <si>
    <t>Supervises the collection, communication and storage of information within the organization.</t>
  </si>
  <si>
    <t>Evaluates and formulates current organizational HRM processes to fit system requirements.</t>
  </si>
  <si>
    <t>Designs and publishes forms used for internal control documentation.</t>
  </si>
  <si>
    <t>Creates organizational methods and procedures for maintaining investment reports.</t>
  </si>
  <si>
    <t>Defines and develops new investment opportunities that are feasible for clients.</t>
  </si>
  <si>
    <t>Designs and develops the internal audit processes, practices, and procedures.</t>
  </si>
  <si>
    <t>Compares and contrasts different authentication methods, technologies and practices.</t>
  </si>
  <si>
    <t>Elaborates on situations appropriate for using, or not using, ISPL.</t>
  </si>
  <si>
    <t>Participates in developing financial strategies.</t>
  </si>
  <si>
    <t>Conducts and documents analyses of a variety of financial statements and indicators.</t>
  </si>
  <si>
    <t>Creates and customizes organizational methods and procedures for financial record keeping.</t>
  </si>
  <si>
    <t>Creates and customizes organizational methods and procedures for financial reports.</t>
  </si>
  <si>
    <t>Recommends risk assessment procedures and techniques based on organizational need.</t>
  </si>
  <si>
    <t>Advises on the development of HR policies, strategies and plans.</t>
  </si>
  <si>
    <t>Collaborates with management to formulate the organization's workforce mission, vision and objectives.</t>
  </si>
  <si>
    <t>Evaluates productivity, accuracy and cost effectiveness of HR operations work flow.</t>
  </si>
  <si>
    <t>Updates structures and content for the organization's current HRIS.</t>
  </si>
  <si>
    <t>Guides others on the implementation of tools or techniques for Internet-based marketing.</t>
  </si>
  <si>
    <t>Implements infrastructure and administration mechanisms to support virtual stores.</t>
  </si>
  <si>
    <t>Selects new items for global sourcing to meet percentages specified by corporate management.</t>
  </si>
  <si>
    <t>Develops, coordinates, and manages multi-region field sales strategies.</t>
  </si>
  <si>
    <t>Plans, designs and implements APA on multiple and diverse IT infrastructures and applications.</t>
  </si>
  <si>
    <t>Evaluates Debug Tool benefits, drawbacks, strengths and weaknesses.</t>
  </si>
  <si>
    <t>Works with most Fault Analyzer features and facilities for fault detection and analysis.</t>
  </si>
  <si>
    <t>Uses File-Aid to analyze and resolve problems in production databases.</t>
  </si>
  <si>
    <t>Develops sophisticated intrinsic procedures and transformational functions.</t>
  </si>
  <si>
    <t>Evaluates FrontPage strengths and weaknesses versus comparable tools from a business perspective.</t>
  </si>
  <si>
    <t>Evaluates how each and every component of Guidewire supports the insurance lifecycle.</t>
  </si>
  <si>
    <t>Evaluates the benefits, drawbacks, strengths and weaknesses of Hogan Umbrella.</t>
  </si>
  <si>
    <t>Uses HTML in conjunction with other markup languages.</t>
  </si>
  <si>
    <t>Shows others how to customize preferences and utilize the startup file to facilitate the use of common tools.</t>
  </si>
  <si>
    <t>Advises on using Impromptu for Web-enabled PDF reporting applications.</t>
  </si>
  <si>
    <t>Interprets InstallShield benefits, drawbacks, strengths and weaknesses.</t>
  </si>
  <si>
    <t>Designs and builds cataloged and in-stream procedures.</t>
  </si>
  <si>
    <t>Analyzes and presents the strengths and weaknesses of FOCUS versus other DBMS from a business perspective.</t>
  </si>
  <si>
    <t>Analyzes ImagePlus benefits, drawbacks, strengths and weaknesses from a business perspective.</t>
  </si>
  <si>
    <t>Analyzes the strengths and weaknesses of Informix versus other DBMS from a business perspective.</t>
  </si>
  <si>
    <t>Details the PowerCenter debugging process, tools, and strategies.</t>
  </si>
  <si>
    <t>Directs others to create and maintain a history table for an existing Ingres database.</t>
  </si>
  <si>
    <t>Ensures optimum performance of FDR by fine-tuning and testing.</t>
  </si>
  <si>
    <t>Ensures that best practices in Foresight are applied in the real work.</t>
  </si>
  <si>
    <t>Oversees compliance of HP-UX manipulation processes with existing standards.</t>
  </si>
  <si>
    <t>Uses Hypervisor products for application, storage, server and networking virtualization.</t>
  </si>
  <si>
    <t>Implements the testing, tuning and improvement of IE performance.</t>
  </si>
  <si>
    <t>Ensures best practices of Active Server Page (ASP) and Internet Server Application Program Interface (ISAPI) are used.</t>
  </si>
  <si>
    <t>Oversees implementation processes for IMS/TM while considering its strengths and weaknesses against comparable tools.</t>
  </si>
  <si>
    <t>Designs, customizes and interprets all major monitoring and RMF performance reports.</t>
  </si>
  <si>
    <t>Coaches on the facilities for scaling and connectivity with other platforms.</t>
  </si>
  <si>
    <t>Writes iRules to intercept, inspect, transform, and direct application traffic.</t>
  </si>
  <si>
    <t>Advises on the benefits and challenges of central administration and shared access.</t>
  </si>
  <si>
    <t>Leads discussions on the benefits, drawbacks, strengths and weaknesses of Filenet, from a business perspective.</t>
  </si>
  <si>
    <t>Establishes steps used to prevent corruption and loss of critical content and documents.</t>
  </si>
  <si>
    <t>Consults on regular maintenance requirements and processes (backups, patches, and versions).</t>
  </si>
  <si>
    <t>Shares relative benefits and drawbacks of alternative Hyperion configurations in different environments.</t>
  </si>
  <si>
    <t>Demonstrates strong technical support of Informatica cloud integration services and considerations.</t>
  </si>
  <si>
    <t>Consults on applying advanced product features and facilities.</t>
  </si>
  <si>
    <t>Facilitates the process of defining desired organizational traits, functions, and services.</t>
  </si>
  <si>
    <t>Facilitates the creation of a cohesive architecture for applications, information and platforms.</t>
  </si>
  <si>
    <t>Compares and contrasts all major operating systems and platforms.</t>
  </si>
  <si>
    <t>Coaches others on the roles and responsibilities of the IT department.</t>
  </si>
  <si>
    <t>Leads in the implementation of industry benchmarks in the IT field.</t>
  </si>
  <si>
    <t>Oversees the compliance of IT architecture principles for an organization.</t>
  </si>
  <si>
    <t>Monitors the implementation of IT standards and procedures in IT projects or services.</t>
  </si>
  <si>
    <t>Consults on key issues and challenges of internal and external IT businesses.</t>
  </si>
  <si>
    <t>Manages the modeling database; ensures that logical data modeling requirements are fully met.</t>
  </si>
  <si>
    <t>Coaches others on applying organizational processes and criteria for JAD.</t>
  </si>
  <si>
    <t>Leads in the implementation of multiple development toolkits for mainframe-based batch applications.</t>
  </si>
  <si>
    <t>Consults on key issues and challenges of knowledge-based/AI applications associated with the IT environment.</t>
  </si>
  <si>
    <t>Monitors the performance of individual components and the overall mainframe software and utilities.</t>
  </si>
  <si>
    <t>Consults on key issues and challenges of hardware associated with the mainframe environment.</t>
  </si>
  <si>
    <t>Evaluates Local Area Network needs and considerations to meet client requirements.</t>
  </si>
  <si>
    <t>Optimizes structured management procedures to maximize LAN system efficiency and effectiveness.</t>
  </si>
  <si>
    <t>Directs the infrastructure design process for IT systems.</t>
  </si>
  <si>
    <t>Develops standards for asset management practices and procedures.</t>
  </si>
  <si>
    <t>Educates IT and end-user staff on the IT governance rationale, its concepts and processes.</t>
  </si>
  <si>
    <t>Develops procedures for the verification and validation of financial transactions.</t>
  </si>
  <si>
    <t>Establishes testing procedures to ensure quality from a technical perspective.</t>
  </si>
  <si>
    <t>Ensures that technical objectives and functional requirements align in all IT projects.</t>
  </si>
  <si>
    <t>Directs the implementation of Work Breakdown Structure in IT project planning.</t>
  </si>
  <si>
    <t>Advises on the selection of tools and techniques used for monitoring progress and presenting reports to stakeholders.</t>
  </si>
  <si>
    <t>Directs solutions for critical issues in the corporate management of multiple IT projects.</t>
  </si>
  <si>
    <t>Communicates with clients to analyze potential business needs in IT services.</t>
  </si>
  <si>
    <t>Consults on the processes involved in and tools used for creating service specifications.</t>
  </si>
  <si>
    <t>Discusses major features, functions and facilities of each type of service class.</t>
  </si>
  <si>
    <t>Monitors service outages and availability problems; proposes and computes associated costs.</t>
  </si>
  <si>
    <t>Directs and monitors the implementation of IT service changes and procedures.</t>
  </si>
  <si>
    <t>Oversees the identification of all critical business processes and vulnerabilities.</t>
  </si>
  <si>
    <t>Interprets how to approach IT budgeting, accounting and chargeback.</t>
  </si>
  <si>
    <t>Evaluates the effectiveness of IT service frameworks and methodologies through professional group discussions.</t>
  </si>
  <si>
    <t>Provides detail description of 2nd line resolution procedure and associated action plans.</t>
  </si>
  <si>
    <t>Debates the key benefits, drawbacks of alternative storage media and dissemination vehicles.</t>
  </si>
  <si>
    <t>Provides in-depth, working knowledge of the advanced features and facilities of library software for junior staff.</t>
  </si>
  <si>
    <t>Participates in the design, enhancement, implementation and support of a specific service.</t>
  </si>
  <si>
    <t>Adapts ITIL processes to realities of local technology environment.</t>
  </si>
  <si>
    <t>Describes process for defining and using business criticality ranking for applications.</t>
  </si>
  <si>
    <t>Describes the interaction and relationship between all the major delivery processes.</t>
  </si>
  <si>
    <t>Teaches employees how to improve billing and invoicing skills for different customers.</t>
  </si>
  <si>
    <t>Advises on key elements of planning and executing a multi-channel sales strategy.</t>
  </si>
  <si>
    <t>Teaches others how to use advanced technologies and tools for product lines.</t>
  </si>
  <si>
    <t>Interprets when to implement entity beans as coarse-grained or fine-grained.</t>
  </si>
  <si>
    <t>Coaches others on the proper uses of CDLC and MIDP.</t>
  </si>
  <si>
    <t>Discusses the power and pitfalls of multithreaded programming.</t>
  </si>
  <si>
    <t>Programs sophisticated Property Editors and Customizers.</t>
  </si>
  <si>
    <t>Uses JavaScript to build Java Server Pages.</t>
  </si>
  <si>
    <t>Evaluates and communicates product suite benefits, drawbacks, strengths and weaknesses.</t>
  </si>
  <si>
    <t>Communicates on the benefits, drawbacks, strengths and weaknesses of Jprobe.</t>
  </si>
  <si>
    <t>Uses Jscript to build Active Server Pages.</t>
  </si>
  <si>
    <t>Designs and deploys custom JSP tag libraries.</t>
  </si>
  <si>
    <t>Explains how filters are mapped to servlets when an application is deployed in a web container.</t>
  </si>
  <si>
    <t>Compares LoadRunner strengths and weaknesses versus comparable tools from a business perspective.</t>
  </si>
  <si>
    <t>Evaluates best practices for Lotus Notes application design and performance.</t>
  </si>
  <si>
    <t>Partitions servers to improve system performance.</t>
  </si>
  <si>
    <t>Designs and develops specialized drivers for unique database access purposes.</t>
  </si>
  <si>
    <t>Oversees configuration and customization options and features of JES3.</t>
  </si>
  <si>
    <t>Helps others learn to use all forms of Laplink connections.</t>
  </si>
  <si>
    <t>Describes Linux strengths and weaknesses vs. comparable tools from a business perspective.</t>
  </si>
  <si>
    <t>Compares the strengths and weaknesses of Jini against similar networks, from a business perspective.</t>
  </si>
  <si>
    <t>Explains in detail and interprets the full set of investigative and reporting tools.</t>
  </si>
  <si>
    <t>Generalizes the benefits, drawbacks, strengths and weaknesses of Lexis-Nexis.</t>
  </si>
  <si>
    <t>Consults on the use or management of IM and the benefits and weaknesses of conferencing tools.</t>
  </si>
  <si>
    <t>Integrates specific Lotus software with other products to enhance overall collaboration capability.</t>
  </si>
  <si>
    <t>Chooses the best component vendors to support the PC production process in accordance with quality standards.</t>
  </si>
  <si>
    <t>Compares and contrasts major players and the competitive landscape.</t>
  </si>
  <si>
    <t>Explains issues and considerations for adapting existing applications to a mobile environment.</t>
  </si>
  <si>
    <t>Compares and contrasts alternative toolkits for open system development environments.</t>
  </si>
  <si>
    <t>Guides less experienced platform architects on the techniques and approaches used in design processes.</t>
  </si>
  <si>
    <t>Directs comprehensive modeling review activities to ensure organizational policies are met.</t>
  </si>
  <si>
    <t>Chooses different UML formats according to the process or scenario being described.</t>
  </si>
  <si>
    <t>Designs and develops application, data or technology interfaces and bridges in packaged application integration.</t>
  </si>
  <si>
    <t>Trains others on the workings of all major system control facilities.</t>
  </si>
  <si>
    <t>Trains others on the use of object-oriented analysis, design and development tools.</t>
  </si>
  <si>
    <t>Evaluates challenges and opportunities of object-oriented databases.</t>
  </si>
  <si>
    <t>Works with complex objects, nested tables, and the updating of database schemas.</t>
  </si>
  <si>
    <t>Directs the adoption of system parameters for the monitoring of effective resource utilization on middleware products and applications.</t>
  </si>
  <si>
    <t>Monitors the performance of individual components and the overall mid-range software and utilities.</t>
  </si>
  <si>
    <t>Consults on advanced functions and utilities of the organization's PC/workstation software.</t>
  </si>
  <si>
    <t>Develops and monitors performance requirements and standards.</t>
  </si>
  <si>
    <t>Trains others on the features of each mid-range hardware component.</t>
  </si>
  <si>
    <t>Consults on advanced functions and utilities of the organizational PC/workstation hardware.</t>
  </si>
  <si>
    <t>Explains how to resolve network problems and discrepancies within an enterprise.</t>
  </si>
  <si>
    <t>Explains successful companies' experience and practices related to network architecture.</t>
  </si>
  <si>
    <t>Coaches others on organizational network practices and regulations.</t>
  </si>
  <si>
    <t>Oversees multiple networking software products, platforms, and vendors.</t>
  </si>
  <si>
    <t>Conducts a comprehensive walk-through on communications hardware components for a major network.</t>
  </si>
  <si>
    <t>Determines alternative hardware and software configurations in order to meet network capacity requirements.</t>
  </si>
  <si>
    <t>Interprets the pros, cons and considerations of online, near-line and physical output technologies.</t>
  </si>
  <si>
    <t>Explains network defense architectures vis-à-vis various attack methods.</t>
  </si>
  <si>
    <t>Creates and implements performance matrix to evaluate the efficiency and effectiveness of mobile access control programs.</t>
  </si>
  <si>
    <t>Applies standardized penetration testing processes and procedures to ensure organizational information security.</t>
  </si>
  <si>
    <t>Explains issues and challenges associated with mobile web access.</t>
  </si>
  <si>
    <t>Identifies and evaluates alternative approaches to resolving service problems.</t>
  </si>
  <si>
    <t>Determines the responsibilities of online advertisement staff through project discussions with producers and vendors.</t>
  </si>
  <si>
    <t>Proposes new technologies (e.g. Geo-targeting) to track the user or group's interest in the product.</t>
  </si>
  <si>
    <t>Describes tools and approaches for mobile device management.</t>
  </si>
  <si>
    <t>Compares and contrasts the major functions and features of leading operating systems.</t>
  </si>
  <si>
    <t>Manages current equipment service agreements and support services.</t>
  </si>
  <si>
    <t>Designs and develops communications events and campaigns.</t>
  </si>
  <si>
    <t>Anticipates the needs of journalists and facilitates the process for reporting or writing a story.</t>
  </si>
  <si>
    <t>Integrates sound, animation, and script.</t>
  </si>
  <si>
    <t>Implements the processes and activities needed to handle unusual problems.</t>
  </si>
  <si>
    <t>Coaches others on appropriate and effective intervention tactics for OD.</t>
  </si>
  <si>
    <t>Advises on the development of marketing strategies and plans.</t>
  </si>
  <si>
    <t>Coaches on the adoption of advanced technologies and tools for marketing tasks and activities.</t>
  </si>
  <si>
    <t>Coaches others on the full spectrum of approaches and tools for conducting market research.</t>
  </si>
  <si>
    <t>Evaluates competitive opportunities and risks in launching new products.</t>
  </si>
  <si>
    <t>Consults on the benefits, risks and considerations for multiple marketing channels.</t>
  </si>
  <si>
    <t>Designs high-level data flows between sales and marketing systems.</t>
  </si>
  <si>
    <t>Evaluates client feedback on the media channel management process; refines processes to better meet customer needs.</t>
  </si>
  <si>
    <t>Manages the job cycle to ensure completion of jobs according to agreed-upon schedules.</t>
  </si>
  <si>
    <t>Evaluates best practices for MTS application testing design for diverse environments.</t>
  </si>
  <si>
    <t>Uses Oracle Designer to model, design and generate database-oriented, web-based applications.</t>
  </si>
  <si>
    <t>Develops and implements security procedures specific to the mobile computing environment.</t>
  </si>
  <si>
    <t>Develops and deploys distributed PowerBuilder applications.</t>
  </si>
  <si>
    <t>Trains others on how to handle insecure data and timing glitches.</t>
  </si>
  <si>
    <t>Advises on the purpose and use of Vector Paths.</t>
  </si>
  <si>
    <t>Uses PHP for session management or network access functions.</t>
  </si>
  <si>
    <t>Evaluates the performance of PL/I Storage Classes and List Processing techniques.</t>
  </si>
  <si>
    <t>Compares the strengths and weakness of PeopleSoft versus comparable tools.</t>
  </si>
  <si>
    <t>Consults on effective utilization of advanced features and facilities.</t>
  </si>
  <si>
    <t>Analyzes and presents strengths and weaknesses on Oracle versus other DBMS from a business perspective.</t>
  </si>
  <si>
    <t>Researches certification programs on Oracle professional development; creates incentive based programs targeted at professionals wanting to increase their skill level.</t>
  </si>
  <si>
    <t>Elaborates on BizTalk strengths and weaknesses versus comparable tools from a business perspective.</t>
  </si>
  <si>
    <t>Ensures that the implementation of Firefox is compliant with existing standards and processes.</t>
  </si>
  <si>
    <t>Oversees the installation and administration of MSMQ related tools and applications.</t>
  </si>
  <si>
    <t>Guides on Netscape implementation best practices from technical and business perspectives.</t>
  </si>
  <si>
    <t>Solves technical issues related to Oracle Application Server components and server response time.</t>
  </si>
  <si>
    <t>Improves OS/2 development tools by learning advanced techniques from competitors.</t>
  </si>
  <si>
    <t>Oversees the utilization of OS/390 used in MVS UNIX systems.</t>
  </si>
  <si>
    <t>Oversees that the processes of Palm OS application development are compliant with standards.</t>
  </si>
  <si>
    <t>Instructs on the use of best practices related to PegaRULES tools development.</t>
  </si>
  <si>
    <t>Helps others learn to use the Group Policy Management Console to manage the network.</t>
  </si>
  <si>
    <t>Uses Quick Predict Module to assess impact of changes on network and application performance.</t>
  </si>
  <si>
    <t>Helps others troubleshoot, diagnose and resolve complex NDS/eDirectory networking problems.</t>
  </si>
  <si>
    <t>Advises others on successful troubleshooting of performance and congestion problems.</t>
  </si>
  <si>
    <t>Trains others on the troubleshooting of performance and congestion problems.</t>
  </si>
  <si>
    <t>Compares the strengths and weaknesses of Netware against similar tools, from a business perspective.</t>
  </si>
  <si>
    <t>Summarizes the benefits, drawbacks, strengths and weaknesses of OSPF.</t>
  </si>
  <si>
    <t>Trains others on the implementation of OmegaMon in diverse environments.</t>
  </si>
  <si>
    <t>Explains functional differences between tables in Word versus tables in Access.</t>
  </si>
  <si>
    <t>Compares the strengths and weaknesses of Outlook against other communication tools.</t>
  </si>
  <si>
    <t>Teaches others on advanced pcAnywhere features and facilities.</t>
  </si>
  <si>
    <t>Leads discussions on PowerPoint strengths and weaknesses versus other presentation tools.</t>
  </si>
  <si>
    <t>Walks through all the major SSPM processes and sub-processes.</t>
  </si>
  <si>
    <t>Oversees team activities within the unit to ensure a stable and sound manufacturing environment.</t>
  </si>
  <si>
    <t>Advises others on the selection of tools and approaches for testing the reliability of mechanical and electronic components.</t>
  </si>
  <si>
    <t>Applies probability and statistical measures to assess products, estimate and monitor reliability.</t>
  </si>
  <si>
    <t>Monitors the clients' satisfaction towards major hardware installation projects.</t>
  </si>
  <si>
    <t>Coordinates the execution of test plans, including resources, strategies, schedules, processes and tools.</t>
  </si>
  <si>
    <t>Conducts and directs quality reviews and audits.</t>
  </si>
  <si>
    <t>Defines, creates and executes test plans and cases; estimates time, effort and resources required.</t>
  </si>
  <si>
    <t>Participates in design and development of new peripheral devices or accessories.</t>
  </si>
  <si>
    <t>Coaches security members on the proper application of security methods and behaviors.</t>
  </si>
  <si>
    <t>Describes ways of 'reading customers' to predict what it will take to satisfy them.</t>
  </si>
  <si>
    <t>Acts as curator of social media interactions and content; determines how often and when organization should chime in.</t>
  </si>
  <si>
    <t>Provides insights into advanced systems components, functions and facilities.</t>
  </si>
  <si>
    <t>Evaluates the challenges of translating platform-independent models into platform-dependent systems.</t>
  </si>
  <si>
    <t>Supervises the advanced use of requirements analysis tools and services, including prototyping and use cases.</t>
  </si>
  <si>
    <t>Oversees major developmental efforts adhering to application systems design.</t>
  </si>
  <si>
    <t>Optimizes structured processes to maximize the efficiency of prototyping functions and features.</t>
  </si>
  <si>
    <t>Teaches others how to combine the use of RAD with prototyping.</t>
  </si>
  <si>
    <t>Conducts impact analysis for major releases or critical applications; assesses benefits and risks.</t>
  </si>
  <si>
    <t>Develops complex scripts for dynamic and interactive web pages.</t>
  </si>
  <si>
    <t>Oversees major developmental efforts adhering to the program's application system design.</t>
  </si>
  <si>
    <t>Uses tracking mechanisms for metrics and reporting.</t>
  </si>
  <si>
    <t>Executes all phases of records life cycle; describes associated tools.</t>
  </si>
  <si>
    <t>Teaches others about query optimization techniques and facilities.</t>
  </si>
  <si>
    <t>Provides insight into the major functions and features of relational database platforms.</t>
  </si>
  <si>
    <t>Optimizes the features and facilities of the installed server environment.</t>
  </si>
  <si>
    <t>Interprets the relationship of each hardware component to the overall architecture.</t>
  </si>
  <si>
    <t>Resolves issues and considerations for wireless connections for remote access.</t>
  </si>
  <si>
    <t>Reviews production documentation to ensure compliance with data center standards.</t>
  </si>
  <si>
    <t>Selects, upgrades and maintains the operating environment.</t>
  </si>
  <si>
    <t>Advises on appropriate solutions to complex multiple vendor problems.</t>
  </si>
  <si>
    <t>Performs the management of log data, such as analyses and manipulation.</t>
  </si>
  <si>
    <t>Reviews key considerations for mobile social applications and mobile access to Internet social sites.</t>
  </si>
  <si>
    <t>Resolves problems with linking or bridging multiple applications and technologies.</t>
  </si>
  <si>
    <t>Instructs others on the content management processes and procedures adhering to the requirements of SNS platform.</t>
  </si>
  <si>
    <t>Enhances the features and functionalities of service platforms to improve their usability and accessibility.</t>
  </si>
  <si>
    <t>Consults on criteria selection and evaluation for site reliability analysis and assessment.</t>
  </si>
  <si>
    <t>Leads discussion on tools and techniques for strengthening the online relationships.</t>
  </si>
  <si>
    <t>Delivers training sessions for new application development, according to JavaScript Requests and platform standards.</t>
  </si>
  <si>
    <t>Oversees the compliance of architecture principles for the organization during social network architecture.</t>
  </si>
  <si>
    <t>Coaches the scrum principles, methodology and processes for a scrum team.</t>
  </si>
  <si>
    <t>Establishes and updates patrol routes and schedules.</t>
  </si>
  <si>
    <t>Compares and contrasts the costs and benefits of virtual versus traditional call centers.</t>
  </si>
  <si>
    <t>Directs the processes and activities for handling non-standard or unsupported service requests.</t>
  </si>
  <si>
    <t>Teaches others how to use scheduling tools and technologies to organize work activities.</t>
  </si>
  <si>
    <t>Designs working prototypes of a variety of proposed products or services.</t>
  </si>
  <si>
    <t>Distributes the upgraded version of a specific returns system software within the organization.</t>
  </si>
  <si>
    <t>Recommends solutions to sales-function related problems that arise.</t>
  </si>
  <si>
    <t>Oversees all work related to the sales cycle, from proposal to closing.</t>
  </si>
  <si>
    <t>Coaches junior employees on prospecting channels and methods.</t>
  </si>
  <si>
    <t>Trains others on developing multiple and varied formal, written proposals.</t>
  </si>
  <si>
    <t>Solves sales closing problems in an effective and timely manner.</t>
  </si>
  <si>
    <t>Advises others on complex or unusual customer questions and requests.</t>
  </si>
  <si>
    <t>Monitors the implementation of activities of a product development strategy.</t>
  </si>
  <si>
    <t>Discusses alternative configurations and associated benefits and drawbacks for different environments.</t>
  </si>
  <si>
    <t>Elaborates on consideration for configuring the product mix for different environments and business needs.</t>
  </si>
  <si>
    <t>Analyzes and presents challenges and implementation considerations for REXX-based applications.</t>
  </si>
  <si>
    <t>Compares case analysis with more traditional systems analysis methods.</t>
  </si>
  <si>
    <t>Describes SAP/R3 strengths and weaknesses vs. comparable tools.</t>
  </si>
  <si>
    <t>Interprets the strengths and weaknesses of SAP ERP against comparable competitive tools.</t>
  </si>
  <si>
    <t>Ensures that SAP PLM activities are in-line with standards, processes and strategies.</t>
  </si>
  <si>
    <t>Interprets Siebel strengths and weaknesses versus comparable tools.</t>
  </si>
  <si>
    <t>Interprets Smalltalk strengths and weaknesses versus comparable tools.</t>
  </si>
  <si>
    <t>Troubleshoots and resolves complex technical problems with QMF implementations.</t>
  </si>
  <si>
    <t>Analyzes and presents product benefits, drawbacks, strengths and weaknesses.</t>
  </si>
  <si>
    <t>Teaches others about managing and maintaining project databases in diverse environments.</t>
  </si>
  <si>
    <t>Configures the topology for sharing services.</t>
  </si>
  <si>
    <t>Compares the strengths and weaknesses of SIP against similar protocol, from a business perspective.</t>
  </si>
  <si>
    <t>Compares the strengths and weaknesses of SMTP against X.400, from a business perspective.</t>
  </si>
  <si>
    <t>Compares the strengths and weaknesses of SNA against similar networks, from a business perspective.</t>
  </si>
  <si>
    <t>Summarizes the benefits, drawbacks, strengths and weaknesses of Sniffer Distributed technology.</t>
  </si>
  <si>
    <t>Teaches others to use self-created views to examine workloads and resolve conflicts.</t>
  </si>
  <si>
    <t>Performs cross-project resource leveling.</t>
  </si>
  <si>
    <t>Leads discussions on SiteMinder benefits, drawbacks, strengths and weaknesses.</t>
  </si>
  <si>
    <t>Elaborates on configuring the product mix and toolsets for different environments and business needs.</t>
  </si>
  <si>
    <t>Consults on the design of testing plans and the selection of test environments to match products to product needs.</t>
  </si>
  <si>
    <t>Facilitates product competitiveness by developing key features and functions in storage products.</t>
  </si>
  <si>
    <t>Compares and contrasts major products, services, and marketplace experiences.</t>
  </si>
  <si>
    <t>Monitors ongoing consulting assignments; maintains contacts with client management.</t>
  </si>
  <si>
    <t>Describes the purpose of and a methodology for a product usability analysis.</t>
  </si>
  <si>
    <t>Supports and participates in major installations and customizations.</t>
  </si>
  <si>
    <t>Compares and contrasts benefits and cost of alternative media and delivery mechanisms.</t>
  </si>
  <si>
    <t>Supervises the full spectrum of delivery activities on multiple components or products.</t>
  </si>
  <si>
    <t>Describes tasks, tools and practices for converting software product requirements into a design.</t>
  </si>
  <si>
    <t>Describes major software architecture alternatives and considerations.</t>
  </si>
  <si>
    <t>Consults on the design and development of customized interfaces for specific clients.</t>
  </si>
  <si>
    <t>Estimates and monitors development costs based on functional and technical requirements.</t>
  </si>
  <si>
    <t>Explains issues and considerations for field services requirements for different products.</t>
  </si>
  <si>
    <t>Fulfills a wide range customer-specific installation and configuration needs.</t>
  </si>
  <si>
    <t>Participates in trend and root cause analysis to identify and address recurring problems.</t>
  </si>
  <si>
    <t>Clarifies description, components affected, need, cost estimate, risk, resources, status.</t>
  </si>
  <si>
    <t>Uses probability and statistical measures to assess products, estimate and monitor reliability.</t>
  </si>
  <si>
    <t>Describes experience with using automated packaging and installation tools.</t>
  </si>
  <si>
    <t>Discusses the benefits, risks and considerations for major delivery channels.</t>
  </si>
  <si>
    <t>Explains design issues and considerations for testing client/server, mainframe and web software.</t>
  </si>
  <si>
    <t>Defines, creates, and executes test plans and cases; estimates time, effort and resources required.</t>
  </si>
  <si>
    <t>Customizes automated tools and features for specialized projects.</t>
  </si>
  <si>
    <t>Monitors developers to comply with coding guidelines and secure coding practices.</t>
  </si>
  <si>
    <t>Produces solution outlines and migration paths for moving from baseline state to target state.</t>
  </si>
  <si>
    <t>Monitors target architectural processes to ensure that they are in line with business strategies and objectives.</t>
  </si>
  <si>
    <t>Advises others in how to integrate projects across multiple technologies.</t>
  </si>
  <si>
    <t>Manages the execution of test plans, including resources, strategies, schedules, processes and tools.</t>
  </si>
  <si>
    <t>Implements the system life cycle functions, features and facilities of modern structured methods.</t>
  </si>
  <si>
    <t>Contrasts benefits and drawbacks of alternative systems or technologies.</t>
  </si>
  <si>
    <t>Manages testing tools on testing processes while evaluating against stated objectives.</t>
  </si>
  <si>
    <t>Coaches on the essential elements of software architecture, platforms and products.</t>
  </si>
  <si>
    <t>Analyzes, assesses and communicates software implementation options according to various IT environments.</t>
  </si>
  <si>
    <t>Monitors the installation and maintenance of new releases and major enhancements.</t>
  </si>
  <si>
    <t>Evaluates major benefits and drawbacks of the new version and release for software distribution.</t>
  </si>
  <si>
    <t>Builds quality assurance processes into all software development projects right from the start.</t>
  </si>
  <si>
    <t>Monitors storage hardware performance; evaluates requirements for upgrades or capacity growth.</t>
  </si>
  <si>
    <t>Delivers network support, management and administration services.</t>
  </si>
  <si>
    <t>Delivers compliance and authorization requirements for engineering and implementation.</t>
  </si>
  <si>
    <t>Trains others on SAN/NAS management and configuration tools.</t>
  </si>
  <si>
    <t>Coaches others on the storage management solutions and technologies for big data.</t>
  </si>
  <si>
    <t>Manages overall workflow, work load and implications in system operations.</t>
  </si>
  <si>
    <t>Teaches others how to develop effective partnerships with vendors and suppliers.</t>
  </si>
  <si>
    <t>Emphasizes the business impact of failure and the criticality and timing of needed resolution so that problems can be avoided in the future.</t>
  </si>
  <si>
    <t>Supervises and guides SPI activities throughout all phases of IT projects.</t>
  </si>
  <si>
    <t>Establishes and references best practices for existing and planned tools and delivery vehicles for proper documentation.</t>
  </si>
  <si>
    <t>Explains and justifies product testing costs, tools, approach and benefits.</t>
  </si>
  <si>
    <t>Trains others on the design and development of architectural diagrams for SCM applications.</t>
  </si>
  <si>
    <t>Provides technical solutions architecture and documentation on SRM design and configuration.</t>
  </si>
  <si>
    <t>Tests and evaluates SEM operations performance prior to performing large scale implementations.</t>
  </si>
  <si>
    <t>Reviews telephone scripts to ensure that they provide detailed and accurate information.</t>
  </si>
  <si>
    <t>Uses a variety of statistical concepts to analyze different business situations.</t>
  </si>
  <si>
    <t>Coaches others on development, implementation and integration of TOGAF.</t>
  </si>
  <si>
    <t>Consults on all aspects (e.g. relocation or recruiting) of the staffing process.</t>
  </si>
  <si>
    <t>Oversees the implementation of different succession planning projects within an organization.</t>
  </si>
  <si>
    <t>Advises on how to effectively conduct interviews to obtain professional technical information.</t>
  </si>
  <si>
    <t>Analyzes and resolves supplier product quality, support, or pricing problems.</t>
  </si>
  <si>
    <t>Analyzes and communicates on the strengths and weakness of Struts versus comparable tools.</t>
  </si>
  <si>
    <t>Analyzes Sybase Adaptive Server strengths and weaknesses versus comparable tools.</t>
  </si>
  <si>
    <t>Teaches the nuances of a variety of SQL 'dialects.'</t>
  </si>
  <si>
    <t>Describes SQL Server strengths and weaknesses vs. comparable tools from a business perspective.</t>
  </si>
  <si>
    <t>Supervises the implementation of Sybase database security procedures.</t>
  </si>
  <si>
    <t>Conducts the enhancement and improvement of Solaris operating systems.</t>
  </si>
  <si>
    <t>Coaches others in general implementations of TPNS.</t>
  </si>
  <si>
    <t>Customizes NetView interfaces, including X-windows displays, and custom objects.</t>
  </si>
  <si>
    <t>Compares the strengths and weaknesses of TCP/IP against similar protocol, from a business perspective.</t>
  </si>
  <si>
    <t>Compares the strengths and weaknesses of Token Ring against Ethernet networks, from a business perspective.</t>
  </si>
  <si>
    <t>Consults on alternative configurations, benefits and drawbacks for different environments.</t>
  </si>
  <si>
    <t>Reviews product strengths, weaknesses and business benefits and risks.</t>
  </si>
  <si>
    <t>Trains others on the implementation of multiple TME components in diverse environments.</t>
  </si>
  <si>
    <t>Contrasts product benefits, drawbacks, strengths and weaknesses relative to competitive solutions.</t>
  </si>
  <si>
    <t>Consults on implementing and supporting capabilities in diverse environments.</t>
  </si>
  <si>
    <t>Works with text analytics to gather and use information from unstructured sources of data.</t>
  </si>
  <si>
    <t>Advises on how to solve anticipated and unanticipated T&amp;D issues within an organization.</t>
  </si>
  <si>
    <t>Explains the benefits, drawbacks, strengths and weaknesses of specific anti-virus products.</t>
  </si>
  <si>
    <t>Discusses key issues and challenges associated with web-based software.</t>
  </si>
  <si>
    <t>Analyzes new business models or emerging consumer requirements that are linked to web services.</t>
  </si>
  <si>
    <t>Integrates cross-team resources and efforts into transitional architecture projects to achieve technical objectives.</t>
  </si>
  <si>
    <t>Monitors the use of major functions and features in workflow analysis applications.</t>
  </si>
  <si>
    <t>Delivers high quality user interface design solutions in a timely manner.</t>
  </si>
  <si>
    <t>Advises on development considerations for static versus dynamic content.</t>
  </si>
  <si>
    <t>Provides insights into performance considerations, measurement and tuning of new tools.</t>
  </si>
  <si>
    <t>Monitors an organization's web service securities and provides solutions to complex security issues.</t>
  </si>
  <si>
    <t>Monitors functions and cost considerations for each feature.</t>
  </si>
  <si>
    <t>Develops all major features and functions of VPN management software.</t>
  </si>
  <si>
    <t>Designs WAN infrastructure according to business requirements.</t>
  </si>
  <si>
    <t>Designs the framework and infrastructure of a wireless system.</t>
  </si>
  <si>
    <t>Delivers multimedia services for a variety of VOIP applications and services.</t>
  </si>
  <si>
    <t>Installs, maintains and consults on web content management systems.</t>
  </si>
  <si>
    <t>Develops a network of subject-matter experts for collaboration on content-specific issues.</t>
  </si>
  <si>
    <t>Defines key learning objectives for a variety of programs, courses and modules.</t>
  </si>
  <si>
    <t>Designs methods for assessing the quality of the lesson delivered, against stated objectives.</t>
  </si>
  <si>
    <t>Defines the scope and standards for vulnerability assessment of organizational network.</t>
  </si>
  <si>
    <t>Monitors end-users in defining the testing environment and acceptance criteria; explains the importance of being actively involved in test designs and other testing phases.</t>
  </si>
  <si>
    <t>Coaches others on how to evaluate design effectiveness and contextual analysis.</t>
  </si>
  <si>
    <t>Trains others on the design and development of architectural diagrams for TM applications.</t>
  </si>
  <si>
    <t>Facilitates the implementation of Web 2.0 strategies.</t>
  </si>
  <si>
    <t>Evaluates and selects scripting languages for web application projects.</t>
  </si>
  <si>
    <t>Implements web tools to quantify website traffic changes following the launch of traditional (print and broadcast) advertising campaigns.</t>
  </si>
  <si>
    <t>Consults on user support optimization strategies, focusing on data analysis.</t>
  </si>
  <si>
    <t>Oversees use of hypertext, graphics, animation and interactive pages.</t>
  </si>
  <si>
    <t>Works with the IT department to roll out new applications and educate associates on their use.</t>
  </si>
  <si>
    <t>Monitors the use of major functions and features in workforce analysis applications.</t>
  </si>
  <si>
    <t>Determines which search engines are most effective for specific types of research.</t>
  </si>
  <si>
    <t>Chooses potential vendors/suppliers for a wide variety of products and/or services.</t>
  </si>
  <si>
    <t>Utilizes technology-based tools to graphically illustrate customers' needs.</t>
  </si>
  <si>
    <t>Utilizes Uniface to integrate applications across multiple heterogeneous platforms.</t>
  </si>
  <si>
    <t>Utilizes VAG to generate Java for Microsoft, Sun, HP or other IBM platforms.</t>
  </si>
  <si>
    <t>Coaches on the benefits, drawbacks, strengths and weaknesses of the VAJ development environment.</t>
  </si>
  <si>
    <t>Consults on the use of ADO.net datasets for database management.</t>
  </si>
  <si>
    <t>Implements VBScript to build Active Server Pages.</t>
  </si>
  <si>
    <t>Analyzes potential pitfalls and dangers of working with Constructors and Destructors.</t>
  </si>
  <si>
    <t>Builds additional security into Web applications using Visual Interdev.</t>
  </si>
  <si>
    <t>Teaches others about using ADO for database management.</t>
  </si>
  <si>
    <t>Analyzes and communicates on Visio benefits, drawbacks, strengths and weaknesses.</t>
  </si>
  <si>
    <t>Analyzes and communicates the power and pitfalls of multithreaded programming using Visual J++.</t>
  </si>
  <si>
    <t>Develops a valid business case for acquiring or upgrading WSAD.</t>
  </si>
  <si>
    <t>Develops a valid business case for acquiring additional WebSphere Studio components.</t>
  </si>
  <si>
    <t>Upgrades HTML pages to take advantage of added XHTML functionality.</t>
  </si>
  <si>
    <t>Makes use of XML-RPC in complex applications.</t>
  </si>
  <si>
    <t>Coaches others on naming, document structure, and extensibility considerations.</t>
  </si>
  <si>
    <t>Optimizes existing work processes and systems for effective XML transformation operations.</t>
  </si>
  <si>
    <t>Analyzes and presents on Xpediter benefits, drawbacks, strengths and weaknesses.</t>
  </si>
  <si>
    <t>Improves tools used in MQ Series to increase the reliability and security of deliverables.</t>
  </si>
  <si>
    <t>Improves TSO/ISPF interactive tools for application development and operating system administration.</t>
  </si>
  <si>
    <t>Compares the strengths and weaknesses of UNIX against comparable tools, from a business perspective.</t>
  </si>
  <si>
    <t>Compares the strengths and weaknesses of WAS against similar tools, from a business perspective.</t>
  </si>
  <si>
    <t>Compares the strengths and weaknesses of Windows 2000/Me against comparable tools.</t>
  </si>
  <si>
    <t>Supports Windows 7 in multiple locations, geographies, functional areas and platforms.</t>
  </si>
  <si>
    <t>Compares the strengths and weaknesses of Windows NT against comparable tools.</t>
  </si>
  <si>
    <t>Compares the strengths and weaknesses of Windows XP against comparable tools.</t>
  </si>
  <si>
    <t>Customizes Portal content delivery using personalization rules and campaign management facilities.</t>
  </si>
  <si>
    <t>Monitors performance of individual components and the overall system.</t>
  </si>
  <si>
    <t>Compares the strengths and weaknesses of VoIP against other technologies, from a business perspective.</t>
  </si>
  <si>
    <t>Compares the strengths and weaknesses of WAP versus protocols from a business perspective.</t>
  </si>
  <si>
    <t>Compares the strengths and weaknesses of X.25 against similar topologies, from a business perspective.</t>
  </si>
  <si>
    <t>Trains others on using templates, styles, style sheets and form fields.</t>
  </si>
  <si>
    <t>Discusses alternative configurations and associated considerations for different environments.</t>
  </si>
  <si>
    <t>Consults on how and where to research training issues like tools, delivery methods, programs, etc.</t>
  </si>
  <si>
    <t>Guides trainers on ways to customize the plan, structure and content of training programs to learners' needs.</t>
  </si>
  <si>
    <t>Proposes alternative licensing arrangements and interprets corresponding benefits and drawbacks.</t>
  </si>
  <si>
    <t>Manages training assessment programs for large groups or departments.</t>
  </si>
  <si>
    <t>Coaches others on how to manage strategic business relationships with training solution clients.</t>
  </si>
  <si>
    <t>Monitors the progress of training session delivery to ensure training schedules are followed.</t>
  </si>
  <si>
    <t>Evaluates training results from the point of view of participants, objectives and business impacts.</t>
  </si>
  <si>
    <t>Monitors and maintains training equipment and materials.</t>
  </si>
  <si>
    <t>Advises on the selection of e-learning systems for online training programs.</t>
  </si>
  <si>
    <t>Coaches others on the development of advanced web-based training tools and techniques.</t>
  </si>
  <si>
    <t>Describes issues and considerations for partnering with clients and other vendors or consultants.</t>
  </si>
  <si>
    <t>Uses object APIs to prescribe object exchange formats and object exchange protocols to define ways to transfer information to remote systems.</t>
  </si>
  <si>
    <t>Decides on specific roles and responsibilities of engineers within business, information and data architecture modeling.</t>
  </si>
  <si>
    <t>Contrasts benefits, drawbacks and appropriateness of different methodologies.</t>
  </si>
  <si>
    <t>Facilitates in application design reviews and walkthroughs.</t>
  </si>
  <si>
    <t>Judges key issues and considerations for testing client/server and web-based applications.</t>
  </si>
  <si>
    <t>Assesses the costs and benefits of enabling local, regional, language, or cultural preferences.</t>
  </si>
  <si>
    <t>Manages the impact of change to applications within one's own area of responsibility.</t>
  </si>
  <si>
    <t>Differentiates the strengths and weaknesses of alternative agile development methodologies.</t>
  </si>
  <si>
    <t>Elaborates on the debugging facilities and optimization features of a mainframe.</t>
  </si>
  <si>
    <t>Updates and implements current and planned Internet and Intranet infrastructure.</t>
  </si>
  <si>
    <t>Updates and implements current and planned client/server infrastructure.</t>
  </si>
  <si>
    <t>Updates and implements current and planned object-oriented infrastructure, such as DPAC and CORBA.</t>
  </si>
  <si>
    <t>Resolves issues regarding functions, features and components of multiple toolkits.</t>
  </si>
  <si>
    <t>Coaches on the fixing and re-mediating complex application security issues.</t>
  </si>
  <si>
    <t>Negotiates with clients about the technical requirements and adjusts time frame as needed.</t>
  </si>
  <si>
    <t>Organizes regular face-to-face meeting to improve information integrity cross teams and functions.</t>
  </si>
  <si>
    <t>Creates standards and matrix to measure performance of Adaptive software.</t>
  </si>
  <si>
    <t>Leads planning meeting and guides agile team in evaluating sprint backlog workload.</t>
  </si>
  <si>
    <t>Customizes agile methods to needs of project; creates monitoring and control mechanisms.</t>
  </si>
  <si>
    <t>Performs effective requirements management for changeable requests from stakeholders, throughout the development life cycle and after release.</t>
  </si>
  <si>
    <t>Facilitates compliance-related business process implementation or improvement initiatives.</t>
  </si>
  <si>
    <t>Compares and contrasts alternative audit strategies or approaches for diverse situations.</t>
  </si>
  <si>
    <t>Implements software patches and upgrades.</t>
  </si>
  <si>
    <t>Alters the sales message to highlight product benefits to different customers and circumstances.</t>
  </si>
  <si>
    <t>Evaluates the pros and cons of applying .NET technology to the corporate intranet.</t>
  </si>
  <si>
    <t>Monitor the achievement of service level agreement thresholds in the use of Abend-Aid.</t>
  </si>
  <si>
    <t>Uses Access debugging tools to track down run-time errors.</t>
  </si>
  <si>
    <t>Evaluates best practices for ActiveX component design and processing.</t>
  </si>
  <si>
    <t>Consults on the processes and tools used for testing functionality as defined in the business model.</t>
  </si>
  <si>
    <t>Debugs, enhances and maintains Assembler programs written by others.</t>
  </si>
  <si>
    <t>Articulates best practices in designing web applications that use ASP.</t>
  </si>
  <si>
    <t>Articulates best practices in designing web applications that use ASP.Net.</t>
  </si>
  <si>
    <t>Performs interface testing between disparate software systems.</t>
  </si>
  <si>
    <t>Teaches others how to use Flash to support e-learning applications.</t>
  </si>
  <si>
    <t>Measures database performance versus established benchmarks.</t>
  </si>
  <si>
    <t>Evaluates supported platforms for the AIX operating system.</t>
  </si>
  <si>
    <t>Works with connecting AS/400 to other platforms.</t>
  </si>
  <si>
    <t>Designs or enhances Active Directory structures, including DNS namespace, tree, site, etc.</t>
  </si>
  <si>
    <t>Instructs on the use of advanced features and facilities for end-users.</t>
  </si>
  <si>
    <t>Configures LANE and MPOA on enterprise ATM networks.</t>
  </si>
  <si>
    <t>Consults on optimization tools and techniques.</t>
  </si>
  <si>
    <t>Consults on the benefits, drawbacks, strengths and weaknesses of Adobe Designer.</t>
  </si>
  <si>
    <t>Establishes processes used to protect sensitive data such as payroll and financial data.</t>
  </si>
  <si>
    <t>Discusses the application or use of advanced or uncommon features and facilities.</t>
  </si>
  <si>
    <t>Monitors all facilitators to ensure compliance with adult learning principles.</t>
  </si>
  <si>
    <t>Assesses and documents considerations for maintenance, support and repair of custom changes.</t>
  </si>
  <si>
    <t>Explains dependencies and relationship to other segments including telecom and hardware.</t>
  </si>
  <si>
    <t>Provides solutions to data requirements in the business data analysis process.</t>
  </si>
  <si>
    <t>Uses Bend-Aid to monitor the achievement of service level agreement thresholds.</t>
  </si>
  <si>
    <t>Optimizes current processes and standards in BA to revise technical errors and improve the overall efficiency.</t>
  </si>
  <si>
    <t>Analyzes the costs and benefits of adopting CMMI.</t>
  </si>
  <si>
    <t>Utilizes tools, techniques and practices for identifying and validating business opportunities.</t>
  </si>
  <si>
    <t>Evaluates and simplifies existing business processes by using BPM.</t>
  </si>
  <si>
    <t>Evaluates business benefits and risks for implementing distributed applications.</t>
  </si>
  <si>
    <t>Creates and validates CASE-generated software design models.</t>
  </si>
  <si>
    <t>Improves the effectiveness of business processes by using CRM technologies.</t>
  </si>
  <si>
    <t>Coaches others on how to keep alert on changes in content.</t>
  </si>
  <si>
    <t>Integrates big data technology such as NoSQL databases, Hadoop, and MapReduce.</t>
  </si>
  <si>
    <t>Oversees employees' computer telephony integration activities.</t>
  </si>
  <si>
    <t>Evaluates the impact of computer center services on business users.</t>
  </si>
  <si>
    <t>Creates and tests plans for operating in a remote back-up environment.</t>
  </si>
  <si>
    <t>Discusses alternative capability planning methodologies specific to corresponding technology domains.</t>
  </si>
  <si>
    <t>Manages change control processes to ensure each change is evaluated and dispositioned at the proper authority level.</t>
  </si>
  <si>
    <t>Advises senior management on risk management and computer security.</t>
  </si>
  <si>
    <t>Reviews investigation and forensics reports and documents; recommends primary advice for the following processing.</t>
  </si>
  <si>
    <t>Explains how attackers penetrate existing network security systems; makes recommendations for corresponding defense techniques and measures.</t>
  </si>
  <si>
    <t>Follows configurations forward and backward to the change request or to the fault report.</t>
  </si>
  <si>
    <t>Determines how networked client devices access cloud computing services.</t>
  </si>
  <si>
    <t>Designs storage management and backup solutions for data centers.</t>
  </si>
  <si>
    <t>Proposes algorithmic methods for improving power distribution plans.</t>
  </si>
  <si>
    <t>Consults on community participation leadership processes to standardize community behaviors.</t>
  </si>
  <si>
    <t>Elaborates on the costs and benefits to individuals, teams and the organization.</t>
  </si>
  <si>
    <t>Compares and contrasts frameworks and/or methodologies for handling big data.</t>
  </si>
  <si>
    <t>Elaborates on challenges and opportunities of processing multiple and varied sources of information.</t>
  </si>
  <si>
    <t>Leads discussion on the subject of under what situation crystal methods should be applied.</t>
  </si>
  <si>
    <t>Consults others on developing and editing large documents and documentation projects.</t>
  </si>
  <si>
    <t>Describes key benefits and shortcomings of existing CRM standards, policies and practices.</t>
  </si>
  <si>
    <t>Directs the work of contractors in the outfitting of new or improved call centers.</t>
  </si>
  <si>
    <t>Interfaces CRM solutions across diverse communication channels.</t>
  </si>
  <si>
    <t>Evaluates key benefits, drawbacks and rationale for existing BI activities.</t>
  </si>
  <si>
    <t>Evaluates competing technologies which assist distributed support facilities.</t>
  </si>
  <si>
    <t>Explains the key standards, processes, practices and capabilities across multiple consulting services.</t>
  </si>
  <si>
    <t>Conveys ideas and thoughts in a clear focused style using effective verbal and non-verbal communication techniques in formal/informal situations.</t>
  </si>
  <si>
    <t>Monitors and measures client satisfaction, ensuring quality of own deliverables and those of team.</t>
  </si>
  <si>
    <t>Consults to others on process, tools and techniques on proposal requirements determination/impacts.</t>
  </si>
  <si>
    <t>Authoritatively describes key benefits, challenges and rationale for engagement management practices.</t>
  </si>
  <si>
    <t>Respects and displays total confidentiality and the treatment of sensitive matters in complex situations.</t>
  </si>
  <si>
    <t>Evaluates the key benefits and drawbacks of all major short-term investment instruments.</t>
  </si>
  <si>
    <t>Recommends processes for selecting measurements and approaches for cost-benefit analyses.</t>
  </si>
  <si>
    <t>Resolves employee labor issues and problems regarding benefits programs.</t>
  </si>
  <si>
    <t>Designs common and industry-specific benchmarks for business development.</t>
  </si>
  <si>
    <t>Coaches on the adoption of advanced technologies and tools for major competitors.</t>
  </si>
  <si>
    <t>Trains others on how to use advanced technologies and tools for contracts management.</t>
  </si>
  <si>
    <t>Provides appropriate solutions to complex contract problems.</t>
  </si>
  <si>
    <t>Employs a range of methods to overcome negative brand identity.</t>
  </si>
  <si>
    <t>Contributes to the establishment of new buying or procurement policies and strategies.</t>
  </si>
  <si>
    <t>Helps others with upgrading from prior releases of BaanERP software.</t>
  </si>
  <si>
    <t>Guides in the development of practices for Basic application design and performance.</t>
  </si>
  <si>
    <t>Instructs on installing and configuring Brio applications in diverse environments.</t>
  </si>
  <si>
    <t>Uses best practices for the application design and performance of C.</t>
  </si>
  <si>
    <t>Debugs, enhances and maintains C# programs written by others.</t>
  </si>
  <si>
    <t>Debugs, enhances and maintains C++ programs written by others.</t>
  </si>
  <si>
    <t>Articulates on best practices for C/AIX application design and performance.</t>
  </si>
  <si>
    <t>Debugs, enhances and maintains COBOL 390 programs written by others.</t>
  </si>
  <si>
    <t>Reviews and critiques COBOL/400 programs written by others.</t>
  </si>
  <si>
    <t>Communicates on best practices for CGI Script application design and performance.</t>
  </si>
  <si>
    <t>Debugs, enhances and maintains COBOL programs written by others.</t>
  </si>
  <si>
    <t>Discusses approaches and tools for utilizing social networking and mobile communication tools.</t>
  </si>
  <si>
    <t>Builds strategy maps, cause-and-effect diagrams, and other elements of the Balanced Scorecard.</t>
  </si>
  <si>
    <t>Instructs others in complex query and report-building techniques.</t>
  </si>
  <si>
    <t>Discusses best practices for Cold Fusion design and performance.</t>
  </si>
  <si>
    <t>Teaches others how to use the advanced features and facilities of Corel Graphics.</t>
  </si>
  <si>
    <t>Coaches programmers on sophisticated CORBA programming techniques.</t>
  </si>
  <si>
    <t>Enhances and maintains Crystal Reports applications that were written by others.</t>
  </si>
  <si>
    <t>Enhances and maintains CA-Easytrieve applications written by others.</t>
  </si>
  <si>
    <t>Adheres to best practices for BEA WebLogic design and performance.</t>
  </si>
  <si>
    <t>Consults with others to ensure how to perform image copies on different types of databases.</t>
  </si>
  <si>
    <t>Clarifies the differences in backing up and recovering different types of databases.</t>
  </si>
  <si>
    <t>Performs maintenance functions on production DB2 databases with CA/DB2 tools.</t>
  </si>
  <si>
    <t>Upgrades legacy CICS applications to incorporate Web or client-server components.</t>
  </si>
  <si>
    <t>Implements QOS capabilities to ensure required bandwidth is available to critical applications.</t>
  </si>
  <si>
    <t>Writes Network Shell and BLCLI scripts.</t>
  </si>
  <si>
    <t>Uses all product facilities to analyze, determine cause and resolve complex file system problems.</t>
  </si>
  <si>
    <t>Develops cost justifications for acquiring Centra in terms of travel expense savings.</t>
  </si>
  <si>
    <t>Creates tests to validate multiple rule sets; uses Tester facility to import/export test cases.</t>
  </si>
  <si>
    <t>Interprets operational considerations in implementing competency-based T&amp;D.</t>
  </si>
  <si>
    <t>Collaborates with technical content contributors to collect documentation information.</t>
  </si>
  <si>
    <t>Monitors compliance of database management system procedures and policies.</t>
  </si>
  <si>
    <t>Provides solutions to data requirements in the software development process.</t>
  </si>
  <si>
    <t>Develops alternative solutions and presents associated justifications to stakeholders.</t>
  </si>
  <si>
    <t>Directs the discussion of issues and considerations for adopting a specific enterprise architecture.</t>
  </si>
  <si>
    <t>Coordinates data architecture project resources to effectively achieve business goals.</t>
  </si>
  <si>
    <t>Evaluates business accuracy and productivity levels derived from information technology influences.</t>
  </si>
  <si>
    <t>Identifies challenges associated with XP and finds or creates tools for dealing with them.</t>
  </si>
  <si>
    <t>Analyzes core and advanced web services required by e-business applications.</t>
  </si>
  <si>
    <t>Supervises the establishment and testing of disaster recovery plans.</t>
  </si>
  <si>
    <t>Determines the data model in database including data organization, access connection and display manners.</t>
  </si>
  <si>
    <t>Authorizes data users in gathering critical information for an organization.</t>
  </si>
  <si>
    <t>Anticipates underlying problems and limitations in the current database structure.</t>
  </si>
  <si>
    <t>Educates others on advanced database design software and systems.</t>
  </si>
  <si>
    <t>Advises on the advanced functions and operational techniques of data administration tools and systems.</t>
  </si>
  <si>
    <t>Directs the implementation of an organization's data warehousing project.</t>
  </si>
  <si>
    <t>Expounds on specific data visualization formats to effectively communicate data mining results.</t>
  </si>
  <si>
    <t>Evaluates the effectiveness of data loading programs through professional group discussions.</t>
  </si>
  <si>
    <t>Monitors compliance of data backup and migration procedures and policies.</t>
  </si>
  <si>
    <t>Monitors data loading in diverse environments, such as replacing old data with new data.</t>
  </si>
  <si>
    <t>Designs optimal routes between any two points on a network.</t>
  </si>
  <si>
    <t>Evaluates the effectiveness and security of an organization's encryption technology on the transmission of information.</t>
  </si>
  <si>
    <t>Supervises the maintenance of data center activities while checking the environment's security, stability and cleanliness standards.</t>
  </si>
  <si>
    <t>Facilitates the implementation of data center operation strategies.</t>
  </si>
  <si>
    <t>Compares and contrasts various data center automation vendors in the marketplace; suggests that vendors customize products for organizational purposes.</t>
  </si>
  <si>
    <t>Implements effective e-mail capacity, change and configuration management processes.</t>
  </si>
  <si>
    <t>Guides others on locating solutions to technical and administrative problems within e-mail software design and implementation processes.</t>
  </si>
  <si>
    <t>Evaluates the considerations and challenges of integrating multiple directories and vendors.</t>
  </si>
  <si>
    <t>Evaluates key issues and considerations for static and dynamic document management.</t>
  </si>
  <si>
    <t>Leads the implementation of centralized endpoint security solution across the organization.</t>
  </si>
  <si>
    <t>Designs data privacy testing procedures within the organization.</t>
  </si>
  <si>
    <t>Consults on the adoption of advanced cyber risk maturity models specific to organization's business requirements.</t>
  </si>
  <si>
    <t>Predicts risks in diverse digital forensics tools and prepares contingency plans.</t>
  </si>
  <si>
    <t>Compares and contrasts digital threats on different objectives, such as data and infrastructure.</t>
  </si>
  <si>
    <t>Monitors all ERP users to comply with established operational guidelines and standards.</t>
  </si>
  <si>
    <t>Consults on business process improvements and enhancements for various CRM applications.</t>
  </si>
  <si>
    <t>Guides end users on the utilization of complex or advanced functions in the ERP system.</t>
  </si>
  <si>
    <t>Compares and interprets the pros and cons of XP versus other agile methodologies.</t>
  </si>
  <si>
    <t>Teaches others the calculations necessary to capture data and develop more complex reports.</t>
  </si>
  <si>
    <t>Customizes fonts, styles and other components of text in mail messages.</t>
  </si>
  <si>
    <t>Facilitates the adoption of best practices for data entry and relevant technology.</t>
  </si>
  <si>
    <t>Evaluates impact of CRM on organization's bottom line.</t>
  </si>
  <si>
    <t>Solicits professional and customer feedback regarding agent performance.</t>
  </si>
  <si>
    <t>Advises others on the key benefits, drawbacks and rationale for using CA to predict customer trends.</t>
  </si>
  <si>
    <t>Participates in successful implementation or improvement customer service initiatives.</t>
  </si>
  <si>
    <t>Advises on the benefits and drawbacks of new trends and directions in customer support policies.</t>
  </si>
  <si>
    <t>Evaluates the impact of standards and policies across functional specialties.</t>
  </si>
  <si>
    <t>Advises on the key benefits and drawbacks of each type of service class.</t>
  </si>
  <si>
    <t>Creates processes for multiple sources of incoming inquiries (e.g. fax, e-mail, telephone).</t>
  </si>
  <si>
    <t>Teaches techniques for transitioning from problem solving to sales opportunities.</t>
  </si>
  <si>
    <t>Manages hardware and software transitions with minimal disruption.</t>
  </si>
  <si>
    <t>Oversees the integration and migration of major existing and planned business changes.</t>
  </si>
  <si>
    <t>Teaches others about key interfaces and interdependencies with other applications systems.</t>
  </si>
  <si>
    <t>Evaluates and updates practices for employee grievances, performance or disciplinary actions.</t>
  </si>
  <si>
    <t>Facilitates end-user learning through proper tools and demonstrating knowledge of product.</t>
  </si>
  <si>
    <t>Advises on advanced methods for defining target populations and selecting e-sales partners.</t>
  </si>
  <si>
    <t>Extends and modifies existing designs to accommodate new application requirements.</t>
  </si>
  <si>
    <t>Compares DHTML strengths and weaknesses versus comparable tools.</t>
  </si>
  <si>
    <t>Uses Director to create elaborate online marketing presentations or product tutorials.</t>
  </si>
  <si>
    <t>Researches best practices for Delphi application design and performance.</t>
  </si>
  <si>
    <t>Uses the Extension Manager to provide additional functionalities to web pages.</t>
  </si>
  <si>
    <t>Researches best practices for Enterprise JavaBeans design and performance.</t>
  </si>
  <si>
    <t>Researches best practices for working with Endevor.</t>
  </si>
  <si>
    <t>Teaches others about designing and customizing Essbase applications to meet unique needs.</t>
  </si>
  <si>
    <t>Develops backup and maintenance procedures for Exchange Server.</t>
  </si>
  <si>
    <t>Cites examples of troubleshooting and problem resolution of DataJoiner implementations.</t>
  </si>
  <si>
    <t>Implements new subsystems, fixes and version upgrades.</t>
  </si>
  <si>
    <t>Explains all hardware and software required to run DB2 Connect in a three-tier architecture.</t>
  </si>
  <si>
    <t>Elaborates on best practices for working with end-users to build an ERwin data model.</t>
  </si>
  <si>
    <t>Helps management modify workflow processes based on the implementation of ETI Solution.</t>
  </si>
  <si>
    <t>Develops custom batch files to accommodate business applications.</t>
  </si>
  <si>
    <t>Instructs on the use of DECnet best practices throughout the implementation process.</t>
  </si>
  <si>
    <t>Guides on the capabilities and limitations of different types of Ethernet media.</t>
  </si>
  <si>
    <t>Establishes the DASD requirements for an environment, including dataset naming conventions.</t>
  </si>
  <si>
    <t>Established best practices in using Doc-To-Help in diverse environments and applications.</t>
  </si>
  <si>
    <t>Teaches others about using advanced formatting, formulas, features and facilities.</t>
  </si>
  <si>
    <t>Explains technical and business challenges associated with implementing and utilizing Eclipse.</t>
  </si>
  <si>
    <t>Consults on the effects of various training programs on organizational performance.</t>
  </si>
  <si>
    <t>Advises others on the integration of new designs and solutions for existing products or product lines.</t>
  </si>
  <si>
    <t>Explains issues and considerations for field service requirements for different products.</t>
  </si>
  <si>
    <t>Advises end users on advanced functions and operational techniques of application software.</t>
  </si>
  <si>
    <t>Supervises the integration of groupware systems to other organizational platforms.</t>
  </si>
  <si>
    <t>Advises on advanced functions of imaging tools (including bar-coding, converting, annotating, etc.).</t>
  </si>
  <si>
    <t>Develops capabilities, features and uses for major IM platforms.</t>
  </si>
  <si>
    <t>Recommends load-balancing and other optimization techniques for major applications.</t>
  </si>
  <si>
    <t>Diagnoses problems concerning handheld portable device software; recommends dynamic solutions.</t>
  </si>
  <si>
    <t>Guides employees on the integration of IT hardware throughout other organization-wide platforms.</t>
  </si>
  <si>
    <t>Diagnoses handheld hardware problems and recommends dynamic solutions.</t>
  </si>
  <si>
    <t>Diagnoses hardware platform problems and recommends dynamic solutions.</t>
  </si>
  <si>
    <t>Facilitates integration with other telephony products: voice recognition, text-to-speech, fax, etc.</t>
  </si>
  <si>
    <t>Consults to others on how to update firewall systems to meet emerging business needs.</t>
  </si>
  <si>
    <t>Measures the effectiveness of IT services provided by the help desk team.</t>
  </si>
  <si>
    <t>Elaborates on components that compromise network defense architecture; evaluates the effectiveness of information security systems.</t>
  </si>
  <si>
    <t>Revises IT security policies and procedures based on each department's feedback and emerging technical issues.</t>
  </si>
  <si>
    <t>Consults on encryption technologies and security certificates.</t>
  </si>
  <si>
    <t>Consults to others on how to proactively identify potential threats, prioritize solutions and determine preventive actions.</t>
  </si>
  <si>
    <t>Assesses the extent of threats or damage to systems and recommends improvements.</t>
  </si>
  <si>
    <t>Designs and develops information security awareness and training programs.</t>
  </si>
  <si>
    <t>Establishes best practices for addressing various types of IoT attacks.</t>
  </si>
  <si>
    <t>Advises on ways to reduce complicated information risks in the likelihood of an emergency.</t>
  </si>
  <si>
    <t>Directs the performance evaluation of ISOC.</t>
  </si>
  <si>
    <t>Manages one or more aspects of the company's information security activities.</t>
  </si>
  <si>
    <t>Compares different types of intrusion detection and prevention systems and technologies.</t>
  </si>
  <si>
    <t>Advises informatics practitioners on advanced information technologies and methodologies.</t>
  </si>
  <si>
    <t>Oversees HRMS implementation project operations; closely manages timelines and budgets.</t>
  </si>
  <si>
    <t>Re-engineers business processes for the sake of improving internal controls.</t>
  </si>
  <si>
    <t>Contributes to the updating or establishment of organizational standards for investment reports.</t>
  </si>
  <si>
    <t>Selects and supervises appropriate investment managers to ensure effective portfolio management.</t>
  </si>
  <si>
    <t>Compares and contrasts alternative internal audit strategies for diverse situations.</t>
  </si>
  <si>
    <t>Investigates unauthorized access; recommends enhancement to prevent recurrence.</t>
  </si>
  <si>
    <t>Has used ISPL to prepare delivery plan and documents for high-impact projects.</t>
  </si>
  <si>
    <t>Advises on the benefits and drawbacks of alternative financial analysis tool sets.</t>
  </si>
  <si>
    <t>Evaluates financial statements and ensures regulatory compliance.</t>
  </si>
  <si>
    <t>Coaches others on the use of a variety of financial record keeping tools.</t>
  </si>
  <si>
    <t>Monitors and ensures accuracy of the use of a variety of financial report-writing tools.</t>
  </si>
  <si>
    <t>Advises others on a variety of risk and reward factors and their relationships.</t>
  </si>
  <si>
    <t>Facilitates organizational procedures to ensure effective HR strategic planning and operations.</t>
  </si>
  <si>
    <t>Advises on strategic HR operations planning within the organization.</t>
  </si>
  <si>
    <t>Consults on HR policies and regulations changes and their impact on HR operations.</t>
  </si>
  <si>
    <t>Directs the adoption of HRIS for employee information management.</t>
  </si>
  <si>
    <t>Formulates approaches for monitoring the effectiveness of Internet-based marketing.</t>
  </si>
  <si>
    <t>Guides the implementation of tools for semi-automated buying to facilitate repetitive transactions.</t>
  </si>
  <si>
    <t>Monitors the relationship between margin levels and degree of globalization.</t>
  </si>
  <si>
    <t>Develops standard processes to maximize field sales efficiency and effectiveness.</t>
  </si>
  <si>
    <t>Communicates Application Performance Analyzer benefits, drawbacks, strengths and weaknesses.</t>
  </si>
  <si>
    <t>Trains others on using debug tool to show the total impact of a proposed application change.</t>
  </si>
  <si>
    <t>Interprets the types of errors that Fault Analyzer will not catch and how to diagnose them.</t>
  </si>
  <si>
    <t>Provides OJT in File-Aid to less experienced employees.</t>
  </si>
  <si>
    <t>Researches best practices for Fortran application design and performance.</t>
  </si>
  <si>
    <t>Combines other tools with FrontPage to search forms, create marquees, graphics, counters, etc.</t>
  </si>
  <si>
    <t>Leads the migration of applications to the insurance suite.</t>
  </si>
  <si>
    <t>Develops, publishes and implements test plans using Hogan Umbrella.</t>
  </si>
  <si>
    <t>Compares HTML strengths and weaknesses versus comparable tools.</t>
  </si>
  <si>
    <t>Advises on how to strike a balance between meaningful content and distracting graphical overload.</t>
  </si>
  <si>
    <t>Enhances and maintains Impromptu applications written by others.</t>
  </si>
  <si>
    <t>Uses InstallShield for multiple enterprise-wide software deployments.</t>
  </si>
  <si>
    <t>Modifies JCL statements as required to migrate from one JES environment to another.</t>
  </si>
  <si>
    <t>Develops reports with the FOCUS report writer.</t>
  </si>
  <si>
    <t>Helps management modify workflow processes based on the implementation of ImagePlus.</t>
  </si>
  <si>
    <t>Schedules training on the meaning and relevance of data fragmentation.</t>
  </si>
  <si>
    <t>Consults on PowerCenter tools and approaches for addressing and ensuring data quality.</t>
  </si>
  <si>
    <t>Debates the pros and cons of using QUEL versus SQL for a given application.</t>
  </si>
  <si>
    <t>Supervises automating update-triggered backup.</t>
  </si>
  <si>
    <t>Oversees implementation, maintenance and upgrading for Foresight.</t>
  </si>
  <si>
    <t>Monitors the security and availability status of the HP-UX operating system.</t>
  </si>
  <si>
    <t>Monitors operational considerations for virtualizing desktops, mid-range, servers and mainframes.</t>
  </si>
  <si>
    <t>Ensures that policies related to IE Content Advisor settings are strictly adhered to.</t>
  </si>
  <si>
    <t>Optimizes the integration of IIS with server operating systems to provide faster web page serving.</t>
  </si>
  <si>
    <t>Initiates and executes IMS programs related to Batch Message Processing (BMP) and MPP (Media Process Platform).</t>
  </si>
  <si>
    <t>Consults on using RMF to identify, track and resolve existing or potential problems.</t>
  </si>
  <si>
    <t>Elaborates on Power Systems configuration considerations for different environments and business needs.</t>
  </si>
  <si>
    <t>Coaches on potential add-on modules to F5's products; reviews their functionalities.</t>
  </si>
  <si>
    <t>Explains GPFS performance considerations, measurement, monitoring and tuning.</t>
  </si>
  <si>
    <t>Instructs on how to use advanced Filenet features and facilities.</t>
  </si>
  <si>
    <t>Creates and delivers training on the product's benefits, drawbacks, strengths and weaknesses.</t>
  </si>
  <si>
    <t>Generalizes product benefits, drawbacks, strengths and weaknesses from a business perspective.</t>
  </si>
  <si>
    <t>Consults on effective use and performance of advanced product features and facilities.</t>
  </si>
  <si>
    <t>Elaborates on and readily demonstrates advanced product facilities and usage.</t>
  </si>
  <si>
    <t>Discusses approaches for assessing business value and cost of services or activities.</t>
  </si>
  <si>
    <t>Discusses ways to validate that IT strategies and tactics support business vision and mission.</t>
  </si>
  <si>
    <t>Discusses integration and implementation issues and their architectural implications.</t>
  </si>
  <si>
    <t>Evaluates the key benefits and drawbacks for an organization's existing IT structure.</t>
  </si>
  <si>
    <t>Consults on the utilization and optimization of specific and multiple industry information sources.</t>
  </si>
  <si>
    <t>Directs the discussion of issues and considerations for adopting an open architecture.</t>
  </si>
  <si>
    <t>Revises IT policies, standards and procedures based on each department's feedback.</t>
  </si>
  <si>
    <t>Compares and contrasts benefits and risks of internal and external IT services.</t>
  </si>
  <si>
    <t>Facilitates modeling sessions when dealing with complex logical data models.</t>
  </si>
  <si>
    <t>Resolves complicated JAD problems; cooperates with technologists when necessary.</t>
  </si>
  <si>
    <t>Consults on key issues and challenges of development tools associated with the mainframe environment.</t>
  </si>
  <si>
    <t>Directs knowledge-based/AI models; integrates them with the standard knowledge-based/AI application delivery cycle.</t>
  </si>
  <si>
    <t>Coaches others on implementing and supporting mainframe operating systems and facilities.</t>
  </si>
  <si>
    <t>Trains others on the functionality of individual hardware components and discusses their underlying architectural platform.</t>
  </si>
  <si>
    <t>Monitors Local Area Network service processes and ensures related activities follow established plans.</t>
  </si>
  <si>
    <t>Helps others identify and understand LAN performance monitoring utilities and considerations.</t>
  </si>
  <si>
    <t>Delivers the implementation and configuration process in IT systems.</t>
  </si>
  <si>
    <t>Manages contracts for hardware, software, network, application licensing, etc.</t>
  </si>
  <si>
    <t>Leads in the implementation of IT governance planning and integration processes.</t>
  </si>
  <si>
    <t>Coaches others on the process of conducting quality reviews and audits.</t>
  </si>
  <si>
    <t>Monitors testing processes and ensures all applications are tested thoroughly before they are released.</t>
  </si>
  <si>
    <t>Controls quality standards and budgeting in an ongoing IT project.</t>
  </si>
  <si>
    <t>Collaborates with the project administration office to allocate resources in IT project portfolios.</t>
  </si>
  <si>
    <t>Justifies varying and appropriate levels of scrutiny for differently experienced team members.</t>
  </si>
  <si>
    <t>Evaluates technical objectives against functional requirements; ensures they align with perspective and scope.</t>
  </si>
  <si>
    <t>Designs standardized procedures for IT service operations and product development.</t>
  </si>
  <si>
    <t>Estimates time, effort, costs, and resources required for IT service project introduction.</t>
  </si>
  <si>
    <t>Communicates key benefits and challenges of each type of service class and associated SLAs.</t>
  </si>
  <si>
    <t>Performs availability risk analysis while using resilience measures and recommending improvements.</t>
  </si>
  <si>
    <t>Analyzes and presents the pros and cons of potential risks to IT service changes.</t>
  </si>
  <si>
    <t>Consults on typical action plans when a major disruption occurs; can implement plans, as necessary.</t>
  </si>
  <si>
    <t>Develops and implements processes designed to collect service costs.</t>
  </si>
  <si>
    <t>Communicates with clients to analyze potential needs of IT service.</t>
  </si>
  <si>
    <t>Has experience working on a variety of unusual or uncommon incidents and their resolution.</t>
  </si>
  <si>
    <t>Facilitates the adoption of best practices for content maintenance and upkeep.</t>
  </si>
  <si>
    <t>Analyzes product benefits, drawbacks, strengths and weaknesses.</t>
  </si>
  <si>
    <t>Coordinates planned enhancements and interprets the business rationale for them.</t>
  </si>
  <si>
    <t>Prepares and presents budget requirements for ITIL acquisition and implementation.</t>
  </si>
  <si>
    <t>Consults on alternative approaches for building, testing, and integrating application components.</t>
  </si>
  <si>
    <t>Elaborates on all services the data center must provide to the business to adequately support it.</t>
  </si>
  <si>
    <t>Designs department goals, strategies and objectives according to customer requirements.</t>
  </si>
  <si>
    <t>Establishes multi-channel strategies for diverse products, services, and markets.</t>
  </si>
  <si>
    <t>Develops the criteria for assessing product performance.</t>
  </si>
  <si>
    <t>Evaluates best practices for J2EE design and performance.</t>
  </si>
  <si>
    <t>Provides insight into applicability and use of J2ME in other environments.</t>
  </si>
  <si>
    <t>Elaborates on best practices for Java / Java 2 application design and performance.</t>
  </si>
  <si>
    <t>Describes JavaBeans strengths and weaknesses vs. comparable tools.</t>
  </si>
  <si>
    <t>Elaborates on best practices for JavaScript application design and performance.</t>
  </si>
  <si>
    <t>Helps others analyze the data provided by the JProbe Analysis Engine.</t>
  </si>
  <si>
    <t>Evaluates best practices for Jscript application design and performance.</t>
  </si>
  <si>
    <t>Evaluates best practices in designing Web applications with JSP.</t>
  </si>
  <si>
    <t>Describes the advantages of using Java Servlets over CGI Scripts.</t>
  </si>
  <si>
    <t>Evaluates best practices for LoadRunner use.</t>
  </si>
  <si>
    <t>Debugs, enhances and maintains Lotus Notes applications written by others.</t>
  </si>
  <si>
    <t>Designs and implements work-around procedures to resolve technical problems.</t>
  </si>
  <si>
    <t>Compares and contrasts specific differences between JDBC and ODBC.</t>
  </si>
  <si>
    <t>Ensures that all aspects of initialization and shut downs such as hot, cold and warm start are compliant with existing processes.</t>
  </si>
  <si>
    <t>Maintains a client log of support requests and follows up on resolution.</t>
  </si>
  <si>
    <t>Cites prior experience with using advanced features and functions.</t>
  </si>
  <si>
    <t>Configures diverse types of devices on enterprise Jini networks.</t>
  </si>
  <si>
    <t>Designs administrative processes and procedures for initiating failover and failback.</t>
  </si>
  <si>
    <t>Directs important business decisions based on information provided by Lexis-Nexis.</t>
  </si>
  <si>
    <t>Consults on alternative solutions to manage LIMWC infrastructures on enterprise networks.</t>
  </si>
  <si>
    <t>Coaches advanced administration, problem solving and performance optimization functions and techniques.</t>
  </si>
  <si>
    <t>Directs all activities from product design to release to ensure overall operations meet target plans.</t>
  </si>
  <si>
    <t>Consults on and resolves issues regarding implementation of heterogeneous open systems.</t>
  </si>
  <si>
    <t>Explains major international governing bodies; compares and contrasts work and results.</t>
  </si>
  <si>
    <t>Advises others on providing high quality deliverables of platform architectural roadmaps to fully satisfy client needs.</t>
  </si>
  <si>
    <t>Recommends improvements to existing model database, including data, processes or event models.</t>
  </si>
  <si>
    <t>Coaches and supports others in building use case development skills.</t>
  </si>
  <si>
    <t>Evaluates packaged software for overall architectural fit and ease of integration.</t>
  </si>
  <si>
    <t>Designs and implements journaling and logging functions and associated recovery processes.</t>
  </si>
  <si>
    <t>Ensures the implementation of object-oriented tools, methodologies and techniques are compliant with existing processes.</t>
  </si>
  <si>
    <t>Advises on the pros and cons of object versus relational databases.</t>
  </si>
  <si>
    <t>Evaluates the practices for selection and implementation of specialized databases (snap-ins).</t>
  </si>
  <si>
    <t>Consults experts on key issues and challenges of software and utilities associated with middleware environment.</t>
  </si>
  <si>
    <t>Coaches others on implementing and supporting mid-range operating systems and facilities.</t>
  </si>
  <si>
    <t>Advises on performance monitoring and tuning techniques for PC/workstation software.</t>
  </si>
  <si>
    <t>Assesses the impact of planned changes to the environment on system performance.</t>
  </si>
  <si>
    <t>Monitors the performance of connecting mid-range systems for other platforms.</t>
  </si>
  <si>
    <t>Advises on performance monitoring and tuning techniques for PC/workstation hardware.</t>
  </si>
  <si>
    <t>Oversees network schedules and ensures related activities follow established plans.</t>
  </si>
  <si>
    <t>Controls the operating budget for an assigned network architecture.</t>
  </si>
  <si>
    <t>Trains others on the operation of multiple and diverse interconnected networks.</t>
  </si>
  <si>
    <t>Explains benefits and drawbacks for major network implementation options and alternatives.</t>
  </si>
  <si>
    <t>Oversees communications hardware and overall system performance in diverse and various environments.</t>
  </si>
  <si>
    <t>Evaluates the impact of planned changes to the environment on network performance.</t>
  </si>
  <si>
    <t>Supervises the distribution of schedules, priorities, deliverables and measurements on the impact of delays.</t>
  </si>
  <si>
    <t>Interprets major methods hackers employ to gain access to systems and their respective countermeasures.</t>
  </si>
  <si>
    <t>Champions the adoption of advanced mobile data encryption methods and techniques.</t>
  </si>
  <si>
    <t>Coaches others on the use of social engineering in penetration testing.</t>
  </si>
  <si>
    <t>Coaches others on the features and usages of the software developers' kit.</t>
  </si>
  <si>
    <t>Estimates costs and benefits of potential solutions and makes recommendations.</t>
  </si>
  <si>
    <t>Implements techniques such as haptics to enhance user experience when accessing and using content.</t>
  </si>
  <si>
    <t>Guides centralized advertising services to avoid JavaScript requests.</t>
  </si>
  <si>
    <t>Collaborates with engineering experts on any technical barriers of utilizing SEO/SEM approaches; delivers appropriate solutions.</t>
  </si>
  <si>
    <t>Compares and contrasts major storage technologies used in mobile computing.</t>
  </si>
  <si>
    <t>Elaborates on key issues and solutions for mobile device configuration, installation, testing and distribution process.</t>
  </si>
  <si>
    <t>Processes and documents requirements for equipment or staff requisitions.</t>
  </si>
  <si>
    <t>Interfaces with a variety of public and trade media.</t>
  </si>
  <si>
    <t>Advises others on the key factors and considerations when working with industry analysts.</t>
  </si>
  <si>
    <t>Teaches others about the video production process (i.e. filming, capture, pre-processing, editing, compression).</t>
  </si>
  <si>
    <t>Evaluates alternative approaches to resolving a customer problem.</t>
  </si>
  <si>
    <t>Develops executive level OD sessions according to OD strategies.</t>
  </si>
  <si>
    <t>Develops successful implementation or improvement initiatives for the marketing unit or department.</t>
  </si>
  <si>
    <t>Conducts market climate surveys and determines implications for a business unit.</t>
  </si>
  <si>
    <t>Creates formal market research processes according to organization's requirements.</t>
  </si>
  <si>
    <t>Designs alternative approaches for determining revenue and profit potential.</t>
  </si>
  <si>
    <t>Analyzes considerations for the optimal balancing of marketing channels.</t>
  </si>
  <si>
    <t>Develops and presents marketing system report recommendations.</t>
  </si>
  <si>
    <t>Implements media channel management cost reduction measures and media channel influence improvement.</t>
  </si>
  <si>
    <t>Resolves critical or costly workflow problem areas and recommends improvements.</t>
  </si>
  <si>
    <t>Interprets application errors to developers in a way that leads to quick problem resolution.</t>
  </si>
  <si>
    <t>Communicates on best practices for Oracle Developer application design and performance.</t>
  </si>
  <si>
    <t>Evaluates best practices for Oracle Lite design and performance.</t>
  </si>
  <si>
    <t>Evaluates best practices for PowerBuilder application design and performance.</t>
  </si>
  <si>
    <t>Evaluates best practices for Perl application design and performance.</t>
  </si>
  <si>
    <t>Shows samples that illustrate the benefits of various types of masking.</t>
  </si>
  <si>
    <t>Evaluates best practices for PHP application design and performance.</t>
  </si>
  <si>
    <t>Evaluates best practices for PL/I application design and performance.</t>
  </si>
  <si>
    <t>Helps others with upgrading from prior releases of PeopleSoft.</t>
  </si>
  <si>
    <t>Explains performance considerations, measurement approaches and tuning.</t>
  </si>
  <si>
    <t>Analyzes and presents strengths and weaknesses on PL/SQL versus other data retrieval tools.</t>
  </si>
  <si>
    <t>Configures groups of servers to manage business documents in a BizTalk Server environment.</t>
  </si>
  <si>
    <t>Executes Firefox browser customization plans according to pre-established policies.</t>
  </si>
  <si>
    <t>Analyzes and develops message priority sequencing procedures for MSMQ traffic.</t>
  </si>
  <si>
    <t>Monitors the security and reliability of Netscape Navigator.</t>
  </si>
  <si>
    <t>Uses Oracle Application Server to publish content on a corporate intranet.</t>
  </si>
  <si>
    <t>Guides on OS/2 Warp best practices in the implementation process.</t>
  </si>
  <si>
    <t>Instructs on the use of best practices of Workload Manager and Resource Measurement Facility.</t>
  </si>
  <si>
    <t>Instructs on the use of best practices related to advanced Palm OS features and facilities.</t>
  </si>
  <si>
    <t>Optimizes techniques for implementing and validating real-time production changes to rules.</t>
  </si>
  <si>
    <t>Designs, installs and manages Active Directory services across the enterprise.</t>
  </si>
  <si>
    <t>Works with tuning protocols and using protocol modeling functions of IT Guru.</t>
  </si>
  <si>
    <t>Creates designs for maximizing the efficiency and scalability of NDS/eDirectory trees.</t>
  </si>
  <si>
    <t>Configures and troubleshoots the virtual network properties.</t>
  </si>
  <si>
    <t>Configures and troubleshoots Nexus 5000/7000 hardware and FCoE configurations.</t>
  </si>
  <si>
    <t>Consults on differences in functionality versus prior releases of Netware.</t>
  </si>
  <si>
    <t>Provides insight into the tradeoffs between using RIP versus OSPF in a given network application.</t>
  </si>
  <si>
    <t>Consults on the benefits, drawbacks, strengths and weaknesses of OmegaMon.</t>
  </si>
  <si>
    <t>Develops Excel workbooks containing macros for use in production applications.</t>
  </si>
  <si>
    <t>Configures Outlook to utilize Microsoft Word as the e-mail editor.</t>
  </si>
  <si>
    <t>Leads discussions on pcAnywhere benefits, drawbacks, strengths and weaknesses, from a business perspective.</t>
  </si>
  <si>
    <t>Trains others on using special effects to improve the quality of presentations.</t>
  </si>
  <si>
    <t>Customizes SSPM to needs of project; creates monitoring and control mechanisms.</t>
  </si>
  <si>
    <t>Controls the overall application of resources with proper coordination among various functions.</t>
  </si>
  <si>
    <t>Develops performance detractors and criteria to assess and recommend product reliability improvements.</t>
  </si>
  <si>
    <t>Directs the collection of information on product failures and uses this information to redesign or enhance products.</t>
  </si>
  <si>
    <t>Analyzes business requirements and produces technical specifications for hardware product development.</t>
  </si>
  <si>
    <t>Interprets results of quantitative and statistical tools and presents to others.</t>
  </si>
  <si>
    <t>Oversees the activities and documentation associated with the preparation, administration, validation, and publications of QA audits.</t>
  </si>
  <si>
    <t>Develops product testing procedures; participates in selecting testing environments and tools.</t>
  </si>
  <si>
    <t>Explains pros and cons of various physical and logical interfaces and linkage capabilities.</t>
  </si>
  <si>
    <t>Proposes new schemes for the introduction of state-of-art technology to strengthen protection forces.</t>
  </si>
  <si>
    <t>Consults to others regarding process, tools and techniques for RFP requirements determination and impact.</t>
  </si>
  <si>
    <t>Builds and leverages social networks to facilitate communication about organization products and services.</t>
  </si>
  <si>
    <t>Compares and contrasts all major server systems and platforms.</t>
  </si>
  <si>
    <t>Participates in generalizing, externalizing, standardizing and sharing web services.</t>
  </si>
  <si>
    <t>Produces detailed functional and information requirements models and documentation.</t>
  </si>
  <si>
    <t>Conducts walkthroughs and monitors the quality of development activities.</t>
  </si>
  <si>
    <t>Coaches others on the effective organization of components and materials in evolutionary prototyping.</t>
  </si>
  <si>
    <t>Compares and contrasts the benefits and drawbacks of RAD and other development approaches.</t>
  </si>
  <si>
    <t>Supervises the development and testing of back-out procedures to restore prior software versions.</t>
  </si>
  <si>
    <t>Consults on approaches and facilities used in handling arrays and variables.</t>
  </si>
  <si>
    <t>Conducts walkthroughs and monitors quality of the development activities.</t>
  </si>
  <si>
    <t>Defines and models metadata at conceptual, logical and physical levels.</t>
  </si>
  <si>
    <t>Compares and contrasts approaches, methods, and tools for records management.</t>
  </si>
  <si>
    <t>Writes, debugs and implements complex queries involving multiple tables or databases.</t>
  </si>
  <si>
    <t>Trains others on high level normalization and associated tools and techniques.</t>
  </si>
  <si>
    <t>Provides resolutions on issues related to configuration management facilities, tools and procedures.</t>
  </si>
  <si>
    <t>Installs, relocates, and connects a variety of servers.</t>
  </si>
  <si>
    <t>Facilitates the development of a remote access architecture (networks, firewalls, access etc.).</t>
  </si>
  <si>
    <t>Maintains communication with clients on scheduled and unscheduled production work.</t>
  </si>
  <si>
    <t>Controls production, service and support requirements and relevant back-up and recovery options.</t>
  </si>
  <si>
    <t>Leads in the regulated use of materials and forms for the selection of products and vendors.</t>
  </si>
  <si>
    <t>Customizes SIEM dashboards based on organizational requirements.</t>
  </si>
  <si>
    <t>Evaluates key factors in matching a social software platform to application requirements.</t>
  </si>
  <si>
    <t>Consults on the migration of applications to SOA architecture and platforms.</t>
  </si>
  <si>
    <t>Integrates social application with organizational IT systems based on organization development objectives.</t>
  </si>
  <si>
    <t>Evaluates the security and effectiveness of identity and entitlement management for a specific service platform.</t>
  </si>
  <si>
    <t>Trains other on the development and implementation of tools and applications for reliability predictions and improvements.</t>
  </si>
  <si>
    <t>Monitors user experiences and pursues continuous improvement.</t>
  </si>
  <si>
    <t>Evaluates the primary building blocks (including identity, presence and etc.) of one's own social media and diagnoses marketing failures.</t>
  </si>
  <si>
    <t>Coaches others on planning and designing social network architecture.</t>
  </si>
  <si>
    <t>Communicates and negotiates with stakeholders about priorities, scope, schedule; educates them in the development process.</t>
  </si>
  <si>
    <t>Instructs security guards on facility-specific monitoring and control procedures.</t>
  </si>
  <si>
    <t>Customizes the tools, techniques and uses for automated personalization tools.</t>
  </si>
  <si>
    <t>Collaborates with the design and development of service request process flow and templates.</t>
  </si>
  <si>
    <t>Evaluates established scheduling policies and processes and updates them.</t>
  </si>
  <si>
    <t>Develops proof-of-concept exercises to prove or disprove validity of proposed products.</t>
  </si>
  <si>
    <t>Advises improvement plans for the organization's current product returns software.</t>
  </si>
  <si>
    <t>Participates in the development of sales strategies and plans.</t>
  </si>
  <si>
    <t>Develops new sales projects for an organization.</t>
  </si>
  <si>
    <t>Advises on strategies and support mechanisms for growth initiatives at existing accounts.</t>
  </si>
  <si>
    <t>Analyzes customer feedback to provide better proposals and presentations.</t>
  </si>
  <si>
    <t>Implements sales closing standards within the organization.</t>
  </si>
  <si>
    <t>Implements sales support and administration standards within the organization.</t>
  </si>
  <si>
    <t>Advises on how to use new methodologies and technologies in designing and implementing a product development strategy.</t>
  </si>
  <si>
    <t>Elaborates on product mix configuration considerations for different environments and business needs.</t>
  </si>
  <si>
    <t>Advises others regarding key considerations for designing and developing WebSphere applications.</t>
  </si>
  <si>
    <t>Describes experience with using advanced features and facilities.</t>
  </si>
  <si>
    <t>Interprets features and benefits of using associative arrays and dynamic variable scoping.</t>
  </si>
  <si>
    <t>Produces database designs and demonstrates benefits of the data modeling process.</t>
  </si>
  <si>
    <t>Helps others with upgrading from prior releases of SAP software.</t>
  </si>
  <si>
    <t>Evaluates CRM product effectiveness, depending on sales and marketing results and customer feedback.</t>
  </si>
  <si>
    <t>Guides others on upgrading and integrating SAP ERP system releases.</t>
  </si>
  <si>
    <t>Controls the budget, risks and bottlenecks in SAP PLM related projects, according to business and technical objectives.</t>
  </si>
  <si>
    <t>Helps others with upgrading from prior releases of Siebel software.</t>
  </si>
  <si>
    <t>Debugs, enhances and maintains Smalltalk programs written by others.</t>
  </si>
  <si>
    <t>Teaches others about designing and customizing QMF applications to meet unique needs.</t>
  </si>
  <si>
    <t>Monitors and evaluates efficiency and effectiveness of SAS customization processes.</t>
  </si>
  <si>
    <t>Oversees control processes for source codes through the use of PVCS Version Manager.</t>
  </si>
  <si>
    <t>Instructs on the use of best practices of SharePoint technologies.</t>
  </si>
  <si>
    <t>Configures SIP proxy servers to manage traffic on corporate networks.</t>
  </si>
  <si>
    <t>Configures routers to manage SMTP traffic on organizational networks.</t>
  </si>
  <si>
    <t>Configures VTAM and NCP on enterprise SNA networks.</t>
  </si>
  <si>
    <t>Coaches others on how to remotely access Sniffer from a web browser.</t>
  </si>
  <si>
    <t>Designs static and dynamic links to other applications.</t>
  </si>
  <si>
    <t>Replans projects and tracks costs using actual time spent.</t>
  </si>
  <si>
    <t>Provides product configuration alternatives, including associated benefits and drawbacks.</t>
  </si>
  <si>
    <t>Oversees the research and implementation of advanced tools for automating and simplifying testing procedures.</t>
  </si>
  <si>
    <t>Advises others on how storage products are connected to other devices, and provides an overview on their integration.</t>
  </si>
  <si>
    <t>Describes the regulatory environment for domestic and global markets.</t>
  </si>
  <si>
    <t>Participates in estimating, drafting and negotiating consulting contracts.</t>
  </si>
  <si>
    <t>Participates in defining, estimating and pricing special enhancement requests.</t>
  </si>
  <si>
    <t>Collects, documents, and maintains product functional requirements; makes recommendations.</t>
  </si>
  <si>
    <t>Collects, documents and maintains product configuration requirements and instances.</t>
  </si>
  <si>
    <t>Discusses tools for analyzing and measuring value and effect of document for intended use.</t>
  </si>
  <si>
    <t>Contrasts benefits, drawbacks and appropriateness of different engineering methodologies.</t>
  </si>
  <si>
    <t>Implements the generic functions, features and facilities of modern structured methods.</t>
  </si>
  <si>
    <t>Explains design considerations for commercial database systems, operating systems and web.</t>
  </si>
  <si>
    <t>Oversees the analysis, design and development of transformation codes.</t>
  </si>
  <si>
    <t>Conducts walkthroughs and monitors effectiveness and quality of the development activities.</t>
  </si>
  <si>
    <t>Participates in the development and testing of back-out procedures and recovery strategies.</t>
  </si>
  <si>
    <t>Describes tools and techniques for determining product service requirements.</t>
  </si>
  <si>
    <t>Defines and manages the fulfillment of plans for integration with other products and platforms.</t>
  </si>
  <si>
    <t>Resolves problems in environments with integrated products and multiple-vendors.</t>
  </si>
  <si>
    <t>Gathers information on product failures to be used for product redesign or enhancement.</t>
  </si>
  <si>
    <t>Participates in design and execution of custom packaging.</t>
  </si>
  <si>
    <t>Plays a leading role in applying channel strategies to various products and customer bases.</t>
  </si>
  <si>
    <t>Explains and cites examples of cost of QA failures.</t>
  </si>
  <si>
    <t>Performs cost/benefit analysis for types of testing to be employed vs. potential software errors.</t>
  </si>
  <si>
    <t>Explains approaches and tools for functional, reliability, and vulnerability testing.</t>
  </si>
  <si>
    <t>Matches testing methodology and defines tool-kit for specific products being tested.</t>
  </si>
  <si>
    <t>Directs software code analysis and vulnerability assessments by adopting automated scanners and other advanced tools and techniques.</t>
  </si>
  <si>
    <t>Develops physical models of the solution in terms of the service system, data, and technology.</t>
  </si>
  <si>
    <t>Advises others on implementing quality assurance deliverables and estimated outcomes for target architecture.</t>
  </si>
  <si>
    <t>Designs and develops applications or technology interfaces and bridges.</t>
  </si>
  <si>
    <t>Verifies the proper flow of transactions across all input, output and storage channels or devices.</t>
  </si>
  <si>
    <t>Evaluates major structured methodologies available within the marketplace.</t>
  </si>
  <si>
    <t>Implements linkage to and integration with other systems and technologies.</t>
  </si>
  <si>
    <t>Controls the selection of a specific set of testing tools.</t>
  </si>
  <si>
    <t>Resolves issues regarding the implementation of heterogeneous open systems.</t>
  </si>
  <si>
    <t>Designs and executes plans for major software installations.</t>
  </si>
  <si>
    <t>Resolves a variety of system problems; navigates through system dumps.</t>
  </si>
  <si>
    <t>Monitors installation experiences; recommends process improvements.</t>
  </si>
  <si>
    <t>Coaches others on compliance with ISO 9000-3, six sigma and other software quality requirements.</t>
  </si>
  <si>
    <t>Explains how to use diagnostic techniques for detecting problems and bottlenecks found in storage hardware.</t>
  </si>
  <si>
    <t>Supervises the use of installed bridges, routers and gateways.</t>
  </si>
  <si>
    <t>Resolves any network design, implementation or operational issues.</t>
  </si>
  <si>
    <t>Supervises the design and configuration of complex SAN or NAS systems.</t>
  </si>
  <si>
    <t>Assesses and addresses various technical needs of storage management in different business environment.</t>
  </si>
  <si>
    <t>Monitors the performance of specific system configurations (print pool, DASD pool, etc.).</t>
  </si>
  <si>
    <t>Evaluates the relationship between software licensing costs and value of software support for an organization.</t>
  </si>
  <si>
    <t>Coaches others on advanced diagnostic techniques and tools for unusual or performance-related problems.</t>
  </si>
  <si>
    <t>Consults on the use of SPI-related tools, techniques, standards and methodologies.</t>
  </si>
  <si>
    <t>Supervises the analysis, design and data collation on large documentation initiatives.</t>
  </si>
  <si>
    <t>Consults on matching testing methodology and tools to application being tested.</t>
  </si>
  <si>
    <t>Consults on the evaluation of workflow and improvements made to working processes for various SCM applications.</t>
  </si>
  <si>
    <t>Directs and oversees the customization process of SRM systems for specific business needs.</t>
  </si>
  <si>
    <t>Generates SEM architecture design and development specifications for customized projects.</t>
  </si>
  <si>
    <t>Solicits professional and customer feedback regarding agent courtesy and knowledge level.</t>
  </si>
  <si>
    <t>Provides management reports that identify potential business performance problems.</t>
  </si>
  <si>
    <t>Provides guidance on how to use TOGAF to develop Security and Service-Oriented Architectures.</t>
  </si>
  <si>
    <t>Facilitates the utilization of recruiting and retention best practices and benchmarking.</t>
  </si>
  <si>
    <t>Builds strategic relationships between the succession planning department and other business units.</t>
  </si>
  <si>
    <t>Produces in-depth technical writings within a department.</t>
  </si>
  <si>
    <t>Evaluates potential suppliers for a wide variety of products.</t>
  </si>
  <si>
    <t>Debugs, enhances and maintains Java code within the Struts framework.</t>
  </si>
  <si>
    <t>Resolves issues regarding functions, features and components of database integration.</t>
  </si>
  <si>
    <t>Explains SQL strengths and weaknesses vs. other data retrieval tools.</t>
  </si>
  <si>
    <t>Helps others with using advanced SQL Server features and facilities.</t>
  </si>
  <si>
    <t>Measures database performance against established benchmarks.</t>
  </si>
  <si>
    <t>Oversees the compliance of Solaris security; develops standards for security.</t>
  </si>
  <si>
    <t>Coaches the technical team on TPNS best practices to ensure the smooth running of standard processes.</t>
  </si>
  <si>
    <t>Elaborates on System zSeries configuration considerations for different environments and business needs.</t>
  </si>
  <si>
    <t>Models enterprise networks; filters and forwards events as needed.</t>
  </si>
  <si>
    <t>Configures routers to manage TCP/IP traffic on organizational networks.</t>
  </si>
  <si>
    <t>Configures Clients, Servers and MAUs on enterprise Token Ring networks.</t>
  </si>
  <si>
    <t>Provides technical leadership to the overall administration and support of the Tivoli software products.</t>
  </si>
  <si>
    <t>Installs and configures TAM components and supporting software in multi-system scenarios.</t>
  </si>
  <si>
    <t>Consults on the benefits, drawbacks, strengths and weaknesses of Tivoli.</t>
  </si>
  <si>
    <t>Provides EAM product administration and support to a large, dispersed organization.</t>
  </si>
  <si>
    <t>Determines and explains product benefits, costs, strengths and weaknesses.</t>
  </si>
  <si>
    <t>Explains alternative statistical tools, techniques and approaches for analyses.</t>
  </si>
  <si>
    <t>Evaluates the effectiveness and drawbacks of existing T&amp;D policies, standards and procedures.</t>
  </si>
  <si>
    <t>Initiates the application or use of advanced or uncommon anti-virus software features and facilities.</t>
  </si>
  <si>
    <t>Elaborates on risk, exposure and security issues; explains the uses of filtering software.</t>
  </si>
  <si>
    <t>Develops proposals and documentation for web-related design trends.</t>
  </si>
  <si>
    <t>Evaluates multi-phase migration plans to ensure the high quality of deliverables.</t>
  </si>
  <si>
    <t>Analyzes each department's reports to optimize the existing workflow.</t>
  </si>
  <si>
    <t>Creates and maintains all user experience documents including user task flows, prototypes, screen mock-ups and wireframes.</t>
  </si>
  <si>
    <t>Chooses specialized software for filtering or website personalization.</t>
  </si>
  <si>
    <t>Coaches others on the use of WSDL to build entries for a private or public Web Services registry.</t>
  </si>
  <si>
    <t>Creates and oversees working orders for web services implementation and integration.</t>
  </si>
  <si>
    <t>Oversees the implementation of building maintenance and vendor personnel issues.</t>
  </si>
  <si>
    <t>Oversees the defining and documenting of performance and capacity requirements.</t>
  </si>
  <si>
    <t>Directs the cooperation of Network Service Providers to solve transmission problems.</t>
  </si>
  <si>
    <t>Creates development procedures for wireless systems based on new business requirements.</t>
  </si>
  <si>
    <t>Evaluates the interrelations of VOIP Infrastructure hardware, software and networking components.</t>
  </si>
  <si>
    <t>Recommends tools and considerations for providing and monitoring secure web sites and servers.</t>
  </si>
  <si>
    <t>Develops, delivers and evaluates training materials for IT professionals and managers.</t>
  </si>
  <si>
    <t>Evaluates the benefits and drawbacks of alternative delivery vehicles and makes recommendations as necessary.</t>
  </si>
  <si>
    <t>Advises on learning principles and delivers relevant examples.</t>
  </si>
  <si>
    <t>Troubleshoots the technical issues happened through the processes of vulnerability assessment.</t>
  </si>
  <si>
    <t>Consults on test strategies, components, processes, plans and approaches during the user acceptance testing process.</t>
  </si>
  <si>
    <t>Consults on optimizing mental, visual and manual work loads.</t>
  </si>
  <si>
    <t>Consults on workflow evaluation and improvement for various TM applications.</t>
  </si>
  <si>
    <t>Develops service-oriented architectures for Web 2.0 platforms.</t>
  </si>
  <si>
    <t>Determines how mobile users are allowed to access to websites.</t>
  </si>
  <si>
    <t>Measures a website's potential audience (opportunity), share of voice (visibility), and buzz (comments) as compared to the Internet as a whole.</t>
  </si>
  <si>
    <t>Proposes perspective business opportunities based on trends in user group behaviors within the database.</t>
  </si>
  <si>
    <t>Teaches others about the linkage and integration of various toolkit components.</t>
  </si>
  <si>
    <t>Solicits professional and customer feedback regarding website ease of use.</t>
  </si>
  <si>
    <t>Analyzes each department's reports to optimize the existing workforce.</t>
  </si>
  <si>
    <t>Evaluates website content according to the intended purpose and intended audience of the site.</t>
  </si>
  <si>
    <t>Refines processes for evaluating vendor/supplier capabilities.</t>
  </si>
  <si>
    <t>Facilitates the sales and negotiation process by making appropriate and prompt recommendations.</t>
  </si>
  <si>
    <t>Elaborates on best practices for Uniface application design and performance.</t>
  </si>
  <si>
    <t>Develops systems with VAG for accessing legacy DL/I databases, VSAM files, or OS/401 files.</t>
  </si>
  <si>
    <t>Consults on when, why and how to use various Workbench browsers.</t>
  </si>
  <si>
    <t>Follows industry best practices for Visual Basic.net application design and performance.</t>
  </si>
  <si>
    <t>Adhere to best practices for VBScript application design and performance.</t>
  </si>
  <si>
    <t>Adheres to best practices for Visual C++ application design and performance.</t>
  </si>
  <si>
    <t>Adheres to best practices for Visual FoxPro design and performance.</t>
  </si>
  <si>
    <t>Adheres to best practices for Visual Interdev design and performance.</t>
  </si>
  <si>
    <t>Adheres to best practices for Visual Basic application design and performance.</t>
  </si>
  <si>
    <t>Adheres to best practices in using Visio for drawing and diagramming.</t>
  </si>
  <si>
    <t>Adheres to best practices in Visual J++ application design and performance.</t>
  </si>
  <si>
    <t>Utilizes WSAD for integrating back end legacy apps into web-based apps.</t>
  </si>
  <si>
    <t>Utilizes WebSphere Studio for transforming legacy apps into web-based apps.</t>
  </si>
  <si>
    <t>Analyzes and communicates on XHTML strengths and weaknesses against comparable tools.</t>
  </si>
  <si>
    <t>Describes XML strengths and weaknesses vs. comparable tools.</t>
  </si>
  <si>
    <t>Transforms existing DTD into XML Schemas.</t>
  </si>
  <si>
    <t>Coaches others on the application of tools or techniques for complex XML transformations.</t>
  </si>
  <si>
    <t>Uses Expediter to show the total impact of a proposed application change.</t>
  </si>
  <si>
    <t>Develops backup and maintenance procedures for MQ Series.</t>
  </si>
  <si>
    <t>Creates or modifies dataset profiles by data manipulation utilities.</t>
  </si>
  <si>
    <t>Coaches on the use of UNIX best practices throughout the implementation process.</t>
  </si>
  <si>
    <t>Helps others in using the Resource Analyzer and other performance monitoring tools.</t>
  </si>
  <si>
    <t>Determines the best hardware and cabling to support Windows 2000/Me.</t>
  </si>
  <si>
    <t>Coaches the use of new and advanced operating system features and facilities.</t>
  </si>
  <si>
    <t>Determines the best hardware and cabling to support Windows NT.</t>
  </si>
  <si>
    <t>Selects the best hardware and cabling to support Windows XP.</t>
  </si>
  <si>
    <t>Designs and implements security processes for WebSphere Portal.</t>
  </si>
  <si>
    <t>Oversees software migration issues, considerations and contingency plans.</t>
  </si>
  <si>
    <t>Configures routers and gateways to manage VoIP traffic on organizational networks.</t>
  </si>
  <si>
    <t>Successfully integrates TCP/IP-based applications with WAP-based applications.</t>
  </si>
  <si>
    <t>Resolves issues with migrating legacy enterprise X.25 networks to more modern technologies.</t>
  </si>
  <si>
    <t>Teaches others about incorporating graphics and external tables into documents.</t>
  </si>
  <si>
    <t>Develops targeted programs for management and high potential employees.</t>
  </si>
  <si>
    <t>Proposes yearly training program objectives for organizational business development.</t>
  </si>
  <si>
    <t>Designs and delivers requests for proposal and invitations to tender documents according to training needs.</t>
  </si>
  <si>
    <t>Evaluates the structure and content of training needs questionnaires.</t>
  </si>
  <si>
    <t>Develops organizational criteria of training solution design.</t>
  </si>
  <si>
    <t>Coaches junior colleagues in choosing proper delivery methods for complicated training situations.</t>
  </si>
  <si>
    <t>Coaches personnel on how to use evaluation tools and techniques for training evaluation.</t>
  </si>
  <si>
    <t>Evaluates functions and features of leading training administration tools.</t>
  </si>
  <si>
    <t>Develops technologies which support distributed and distance learning.</t>
  </si>
  <si>
    <t>Consults on the development of quality assurance standards and policies for web-based training.</t>
  </si>
  <si>
    <t>Differentiates approaches for building mainframe, distributed, and mobile platforms.</t>
  </si>
  <si>
    <t>Collects different kinds of objects that can be derived from class definitions and their associated possible behaviors.</t>
  </si>
  <si>
    <t>Coordinates materials for architecture design modeling.</t>
  </si>
  <si>
    <t>Utilizes industry experience and benchmarks to evaluate methodology effectiveness.</t>
  </si>
  <si>
    <t>Interprets application services such as API; integrates them with technical design.</t>
  </si>
  <si>
    <t>Estimates time, effort and resources required for thorough testing.</t>
  </si>
  <si>
    <t>Evaluates the challenges, difficulties, and barriers involved in international deployment.</t>
  </si>
  <si>
    <t>Facilitates regulatory and mandated system enhancements.</t>
  </si>
  <si>
    <t>Designs and implements interfaces for integrating agile development with other frameworks.</t>
  </si>
  <si>
    <t>Compares and contrasts approaches for building mainframe applications with other platforms.</t>
  </si>
  <si>
    <t>Interprets alternative optimization tools, lifecycle models, techniques and considerations.</t>
  </si>
  <si>
    <t>Applies methodology to multiple application environments, platform integration and system linkages.</t>
  </si>
  <si>
    <t>Gathers, organizes and interprets object models and relationships, such as the conceptual model and relational data model.</t>
  </si>
  <si>
    <t>Interprets benefits and drawbacks of procedural and event-driven toolkits.</t>
  </si>
  <si>
    <t>Directs the implementation of advanced application security solution across the organization.</t>
  </si>
  <si>
    <t>Provides expertise on the structure and organization of an agile team.</t>
  </si>
  <si>
    <t>Consults on the effective measures to build self-organizing team.</t>
  </si>
  <si>
    <t>Develops software testing plans based on development methods and processes.</t>
  </si>
  <si>
    <t>Finds gaps and redundancies in software development processes via agile modeling methods.</t>
  </si>
  <si>
    <t>Compares and contrasts agile with other project management methodologies.</t>
  </si>
  <si>
    <t>Monitors the working software building progress to ensure it is on a regular, incremental basis to meet the highest-priority needs of stakeholders.</t>
  </si>
  <si>
    <t>Contributes to the establishment of best practices for A&amp;C.</t>
  </si>
  <si>
    <t>Develops and presents reports on audit findings and recommendations.</t>
  </si>
  <si>
    <t>Discusses how the software is able to detect and handle failures at the application layer.</t>
  </si>
  <si>
    <t>Finds and adapts products or product features to suit unusual customer needs.</t>
  </si>
  <si>
    <t>Debates tradeoffs of lost productivity while learning .NET technology versus long-term gains.</t>
  </si>
  <si>
    <t>Optimizes Abend-Aid's operational processes to increase productivity.</t>
  </si>
  <si>
    <t>Develops error handlers for use in production applications.</t>
  </si>
  <si>
    <t>Uses more than one programming language to develop ActiveX controls.</t>
  </si>
  <si>
    <t>Utilizes model layers to handle interaction with data sources and business logic.</t>
  </si>
  <si>
    <t>Teaches programming techniques required for use in an online versus batch environment.</t>
  </si>
  <si>
    <t>Communicates the roles that ASP can play at different levels of an n-tier application architecture.</t>
  </si>
  <si>
    <t>Debates the pros and cons of using ASP.NET Web Forms to dynamically generate Web pages.</t>
  </si>
  <si>
    <t>Designs different tests to be used at different stages of the Systems Development Life Cycle.</t>
  </si>
  <si>
    <t>Train others on how to create content by integrating other software into Flash.</t>
  </si>
  <si>
    <t>Installs or enhances data marts or data warehouses using Adabas.</t>
  </si>
  <si>
    <t>Conducts AIX performance measurement and tuning activities.</t>
  </si>
  <si>
    <t>Trains others on tools and techniques for monitoring and tuning hardware performance.</t>
  </si>
  <si>
    <t>Configures local and non-local Group Policy Objects and is familiar with Group Policy interaction.</t>
  </si>
  <si>
    <t>Implements procedures to limit the use of instant messaging to business purposes only.</t>
  </si>
  <si>
    <t>Conducts ATM performance measurement and tuning activities.</t>
  </si>
  <si>
    <t>Interprets maintenance and upgrading requirements and considerations.</t>
  </si>
  <si>
    <t>Creates documentation on how to modify the form's hierarchy.</t>
  </si>
  <si>
    <t>Creates ACF2 reports tailored to specific business needs.</t>
  </si>
  <si>
    <t>Facilitates the integration of anti-virus software with the enterprise firewall.</t>
  </si>
  <si>
    <t>Advises on performance considerations, measurement, tuning and optimization facilities.</t>
  </si>
  <si>
    <t>Solves learning and administration problems that arise in a professional manner.</t>
  </si>
  <si>
    <t>Determines and communicates the impact of change requests on service level agreements.</t>
  </si>
  <si>
    <t>Articulates key benefits and drawbacks of existing industry products and services.</t>
  </si>
  <si>
    <t>Describes different business and pricing models associated with software manufacturing.</t>
  </si>
  <si>
    <t>Oversees the use of business data analysis software and troubleshoots for common errors.</t>
  </si>
  <si>
    <t>Articulates how Bend-Aid can increase productivity of end users and problem solvers.</t>
  </si>
  <si>
    <t>Analyzes the stakeholders' business needs and makes changes to design processes where necessary to ensure that stakeholder requirements are fully met.</t>
  </si>
  <si>
    <t>Describes considerations for upgrading or integrating the IT CMMI with other frameworks.</t>
  </si>
  <si>
    <t>Defines success factors for potential applications or systems.</t>
  </si>
  <si>
    <t>Finds gaps and redundancies in business processes via BPM techniques.</t>
  </si>
  <si>
    <t>Implements multi-tier environments, cooperative processing and peer-to-peer processing.</t>
  </si>
  <si>
    <t>Trains others on the implementation of CASE tools and techniques for specific areas of responsibility.</t>
  </si>
  <si>
    <t>Resolves the main problems that occur in CRM integration and other organizational systems.</t>
  </si>
  <si>
    <t>Manages developers and editors, and ensures they comply with quality standards.</t>
  </si>
  <si>
    <t>Extends database security into big data environments; automates compliance and data security management.</t>
  </si>
  <si>
    <t>Evaluates the benefits and potential risks of local environments for CTI usage.</t>
  </si>
  <si>
    <t>Teaches others about technical and administrative problems in computer operations.</t>
  </si>
  <si>
    <t>Coordinates partial and full tests of the contingency and disaster recovery plan.</t>
  </si>
  <si>
    <t>Integrates demand forecasting and capacity modeling into capacity management processes.</t>
  </si>
  <si>
    <t>Defines and communicates change risks, contingency alternatives and associated benefits and drawbacks.</t>
  </si>
  <si>
    <t>Evaluates an organization's existing technology infrastructure for potential computer crime risks.</t>
  </si>
  <si>
    <t>Optimizes computer forensics processes and standards to increase the response speed and outcome reliability.</t>
  </si>
  <si>
    <t>Optimizes the processes and standards of network defense implementation to strength the network security and reduce risk.</t>
  </si>
  <si>
    <t>Explains processes, deliverables and best practices for configuration audits and reviews.</t>
  </si>
  <si>
    <t>Monitors and optimizes the ability of the data processing center to meet cloud computing demands.</t>
  </si>
  <si>
    <t>Incorporates a scalable, holistic, and proactive approach to security threats spanning people, data, applications, and infrastructure.</t>
  </si>
  <si>
    <t>Implements methods for shutting down and restarting cloud machines as needed.</t>
  </si>
  <si>
    <t>Develops a risk defense system to ensure user privacy and community security.</t>
  </si>
  <si>
    <t>Discusses approaches for matching social tools, platforms and structures with business need and objectives.</t>
  </si>
  <si>
    <t>Discusses issues and considerations regarding privacy and collection of personally identifiable information.</t>
  </si>
  <si>
    <t>Discusses approaches and tools for ensuring the integrity, accuracy and veracity of data.</t>
  </si>
  <si>
    <t>Customizes crystal process with company-specific tools and techniques.</t>
  </si>
  <si>
    <t>Participates in discussions about style and tone differences of press releases, marketing brochures and newsletters.</t>
  </si>
  <si>
    <t>Discusses CRM operational bottlenecks and challenges.</t>
  </si>
  <si>
    <t>Studies call center workflow and makes recommendations to improve efficiency.</t>
  </si>
  <si>
    <t>Explains pros and cons of integrating customer information across multiple channels.</t>
  </si>
  <si>
    <t>Develops targeted marketing campaigns based on BI analysis.</t>
  </si>
  <si>
    <t>Troubleshoots operational issues for various technologies.</t>
  </si>
  <si>
    <t>Delivers well-informed perspectives of key consulting operational issues and considerations for multiple services and/or operating environments.</t>
  </si>
  <si>
    <t>Manages group processes to achieve desired outcomes, using tools and techniques to maximize the group's decision-making potential.</t>
  </si>
  <si>
    <t>Works with client to determine handover process to ensure skills transfer, sustainability of results and appropriate knowledge capture.</t>
  </si>
  <si>
    <t>Plays a leadership role in establishing consulting proposal design, content and response.</t>
  </si>
  <si>
    <t>Establishes key engagement management principles, methods, techniques and critical success factors.</t>
  </si>
  <si>
    <t>Emphasizes importance of diversity by equal treatment of clients/colleagues of varied culture, religion, race and gender.</t>
  </si>
  <si>
    <t>Teaches others how to use liquidity management tools and techniques.</t>
  </si>
  <si>
    <t>Correlates quantified benefits with user objectives.</t>
  </si>
  <si>
    <t>Reviews benefits reports and analyzes financial aspects of recommended alternatives.</t>
  </si>
  <si>
    <t>Analyzes alternative business development approaches and strategies.</t>
  </si>
  <si>
    <t>Compares and contrasts the different types of competition that will be faced in the future.</t>
  </si>
  <si>
    <t>Develops standard processes to maximize contracts efficiency and effectiveness.</t>
  </si>
  <si>
    <t>Reviews and ensures compliance with relevant organizational and legal policies and procedures.</t>
  </si>
  <si>
    <t>Defines and implements plans for keeping brand on track and ensuring ongoing success.</t>
  </si>
  <si>
    <t>Deftly coordinates buying or procurement across functions or departments.</t>
  </si>
  <si>
    <t>Implements performance considerations, measurement and tuning.</t>
  </si>
  <si>
    <t>Provides solutions for programming considerations for sequential and random access data files.</t>
  </si>
  <si>
    <t>Champions using Broadcast Server and OnDemand server to control data access.</t>
  </si>
  <si>
    <t>Communicates considerations for different types of databases and access methods.</t>
  </si>
  <si>
    <t>Directs in in the development of competencies used to manipulate objects.</t>
  </si>
  <si>
    <t>Explains the proper use of inline functions, virtual functions and destructors.</t>
  </si>
  <si>
    <t>Evaluates C/AIX programs to ensure POSIX compliance before releasing into production.</t>
  </si>
  <si>
    <t>Communicates programming considerations for diverse types of databases and access methods.</t>
  </si>
  <si>
    <t>Uses Screen Design Aid to create and maintain display files that contain subfiles.</t>
  </si>
  <si>
    <t>Advises others on considerations for different types of databases and access methods.</t>
  </si>
  <si>
    <t>Advises others on programming considerations for diverse types of databases and access methods.</t>
  </si>
  <si>
    <t>Shares applied knowledge of performance considerations, measurement and tuning.</t>
  </si>
  <si>
    <t>Consults on tools and considerations for metadata sharing and building metadata bridges.</t>
  </si>
  <si>
    <t>Designs and builds interfaces to and from other software platforms.</t>
  </si>
  <si>
    <t>Provides insight into development considerations for different types of environments.</t>
  </si>
  <si>
    <t>Shows others how to make effective use of built-in styles and templates.</t>
  </si>
  <si>
    <t>Provides insights that facilitate programmers' understanding of POA policies.</t>
  </si>
  <si>
    <t>Communicates best practices for Crystal Reports application design and performance.</t>
  </si>
  <si>
    <t>Researches best practices for CA-Easytrieve application design and performance.</t>
  </si>
  <si>
    <t>Analyzes and presents development considerations for different types of environments.</t>
  </si>
  <si>
    <t>Helps others learn to use BMC Image Copy Plus.</t>
  </si>
  <si>
    <t>Helps others learn to use the BMCIBT tools.</t>
  </si>
  <si>
    <t>Shows others how to use CA/DB2 tools to manage table spaces, extents, and buffer pools.</t>
  </si>
  <si>
    <t>Enables Web access to legacy CA-IDMS databases.</t>
  </si>
  <si>
    <t>Conducts CICS performance measurement and tuning activities.</t>
  </si>
  <si>
    <t>Deploys required hardware to enable connectivity and traffic transport in multilayer networks.</t>
  </si>
  <si>
    <t>Consults on the BladeLogic tools and techniques for controlling configuration changes.</t>
  </si>
  <si>
    <t>Provides comprehensive explanations of performance, measurement and tuning considerations.</t>
  </si>
  <si>
    <t>Trains end users in Centra features and functionalities.</t>
  </si>
  <si>
    <t>Recognizes types and patterns of rules and models them using the Corticon Rule Language.</t>
  </si>
  <si>
    <t>Formulates an organizational gap analysis and competency distribution reporting system.</t>
  </si>
  <si>
    <t>Solicits and evaluates feedback to content in use; implements changes to practices.</t>
  </si>
  <si>
    <t>Teaches others advanced database management system technologies.</t>
  </si>
  <si>
    <t>Oversees the use of data analysis software and troubleshoots for common errors.</t>
  </si>
  <si>
    <t>Describes approaches to quantifying risk tolerance and conducting risk assessments.</t>
  </si>
  <si>
    <t>Discusses leading frameworks or providers of methods and tools for developing an enterprise architecture.</t>
  </si>
  <si>
    <t>Guides junior data architects on considerations in the design of architecture building blocks.</t>
  </si>
  <si>
    <t>Resolves all technical and administrative problems that occur in the design, application and evaluation of information technology.</t>
  </si>
  <si>
    <t>Highlights the benefits and challenges of collective code ownership and test-driven development.</t>
  </si>
  <si>
    <t>Supervises the integrating and interfacing of multiple development tools.</t>
  </si>
  <si>
    <t>Monitors compliance with electronic data interchange standards, policies and guidelines.</t>
  </si>
  <si>
    <t>Explores complicated methods of querying across multiple spreadsheets or forms.</t>
  </si>
  <si>
    <t>Designs an organization's data governance projects.</t>
  </si>
  <si>
    <t>Directs migration considerations to and from other platforms and structures.</t>
  </si>
  <si>
    <t>Analyzes the advantages and disadvantages of an organization's newly designed database.</t>
  </si>
  <si>
    <t>Monitors data quality, compatibility and stability to meet current and future needs of the organization.</t>
  </si>
  <si>
    <t>Monitors the compliance of security policies for data users.</t>
  </si>
  <si>
    <t>Consults on suitability of neural networks versus OLAP systems for given data mining applications.</t>
  </si>
  <si>
    <t>Educates others on the latest data movement tools used in the organization.</t>
  </si>
  <si>
    <t>Educates others on advanced database backup and migration technologies.</t>
  </si>
  <si>
    <t>Supervises employees in complying with ETL policies.</t>
  </si>
  <si>
    <t>Compares and contrasts major features of alternative data network technologies.</t>
  </si>
  <si>
    <t>Consults to others on solutions to problems that occur during the encryption technology implementation process.</t>
  </si>
  <si>
    <t>Monitors data center users while encouraging them to follow standard guidelines and policies.</t>
  </si>
  <si>
    <t>Directs the implementation of backup and disaster recovery plans.</t>
  </si>
  <si>
    <t>Advises on how to effectively automate tasks in a data center environment.</t>
  </si>
  <si>
    <t>Controls and supports e-mail automation software, backup and recovery mechanisms.</t>
  </si>
  <si>
    <t>Monitors e-mail routing and response software users in order to comply with security policies.</t>
  </si>
  <si>
    <t>Manages directory outages, and performance or data problems through tools and processes.</t>
  </si>
  <si>
    <t>Details and operates specific requirements on content management, archiving and audit trails.</t>
  </si>
  <si>
    <t>Consults on streamlining endpoint threat defense life-cycle.</t>
  </si>
  <si>
    <t>Collaborates with colleagues, partners and clients in protecting data privacy.</t>
  </si>
  <si>
    <t>Provides insight into cyber risks management based on a whole-system understanding of organization IT infrastructure.</t>
  </si>
  <si>
    <t>Appraises the associated costs and benefits of various digital forensics tools.</t>
  </si>
  <si>
    <t>Takes effective measures to reduce the rates of internal threats.</t>
  </si>
  <si>
    <t>Resolves all technical and administrative problems that occur throughout the ERP design and implementation process.</t>
  </si>
  <si>
    <t>Evaluates the performance of CRM applications based on test user communication.</t>
  </si>
  <si>
    <t>Mentors junior engineers on how to implement an ERP system in a timely and efficient manner.</t>
  </si>
  <si>
    <t>Creates a design structure to guide the logic organization for the system/software development while considering changeable business requirements.</t>
  </si>
  <si>
    <t>Prepares cost-benefit analyses of alternative approaches.</t>
  </si>
  <si>
    <t>Advises others on using filters to manage, sort and store incoming mail.</t>
  </si>
  <si>
    <t>Develops, implements and communicates data access and dissemination policies and practices.</t>
  </si>
  <si>
    <t>Facilitates the integration of CRM best practices into established marketing channels.</t>
  </si>
  <si>
    <t>Develops policies and procedures for accepting returns of products purchased by e-mail.</t>
  </si>
  <si>
    <t>Trains others on the design and implementation databases to be used with CA.</t>
  </si>
  <si>
    <t>Established best practices for customer support.</t>
  </si>
  <si>
    <t>Consults on the impact of organizational customer support trends, directions, and overall business environment.</t>
  </si>
  <si>
    <t>Analyzes existing and evolving procedures for their efficiency and effectiveness.</t>
  </si>
  <si>
    <t>Analyzes legal and operational considerations of different types of agreements.</t>
  </si>
  <si>
    <t>Integrates and migrates existing customer support technologies and platforms.</t>
  </si>
  <si>
    <t>Analyzes the characteristics of threats and selects the proper plan of action for handling them.</t>
  </si>
  <si>
    <t>Evaluates tools and techniques for anticipating demand and assuring capacity.</t>
  </si>
  <si>
    <t>Coaches others on planning, migration and implementation of enterprise architectural changes.</t>
  </si>
  <si>
    <t>Participates in developing or enhancing customer support applications and sub-systems.</t>
  </si>
  <si>
    <t>Advises on employment rights when dealing with employee relations issues.</t>
  </si>
  <si>
    <t>Coaches others in implementing effective end-user training programs.</t>
  </si>
  <si>
    <t>Trains others on operational and technological considerations for web-based sales.</t>
  </si>
  <si>
    <t>Discusses the use of DB2 with alternative programming languages and environments.</t>
  </si>
  <si>
    <t>Develops and interprets criteria for choosing DHTML as a markup language.</t>
  </si>
  <si>
    <t>Trains others on using Lingo to create advanced animation and sound effects.</t>
  </si>
  <si>
    <t>Provides insight into different types of databases and access methods for Delphi deployment.</t>
  </si>
  <si>
    <t>Teaches others how to use DreamWeaver to populate tables with data from a database.</t>
  </si>
  <si>
    <t>Communicates development considerations for different types of environments.</t>
  </si>
  <si>
    <t>Interprets how Endevor is used to answer EDP (Electronic Data Processing) Audit group concerns.</t>
  </si>
  <si>
    <t>Trains end-users in how to get the most out of Essbase Analytic Application Software.</t>
  </si>
  <si>
    <t>Provides insight into performance considerations, measurement and tuning.</t>
  </si>
  <si>
    <t>Consults on the use of DB3 performance tuning tools and techniques.</t>
  </si>
  <si>
    <t>Consults on the use of locking mechanisms implemented by DB2.</t>
  </si>
  <si>
    <t>Manages all phases of a migration project from a prior version of DB2 Connect.</t>
  </si>
  <si>
    <t>Develops ERwin data models for diverse platforms and databases.</t>
  </si>
  <si>
    <t>Uses ETI Solution to build a corporate data warehouse from legacy databases.</t>
  </si>
  <si>
    <t>Evaluates performance related issues for various DOS application types.</t>
  </si>
  <si>
    <t>Guides on the capabilities and limitations of different types of DECnet media.</t>
  </si>
  <si>
    <t>Conducts Ethernet performance measurement and tuning activities.</t>
  </si>
  <si>
    <t>Implements techniques for forecasting future DASD growth.</t>
  </si>
  <si>
    <t>Facilitates translation of legacy documentation applications into Doc-To-Help.</t>
  </si>
  <si>
    <t>Delivers training on how to customize workbooks to better meet organizational needs.</t>
  </si>
  <si>
    <t>Demonstrates experience with extending Eclipse with plug-ins.</t>
  </si>
  <si>
    <t>Establishes and controls yearly budgets related to development programs and systems.</t>
  </si>
  <si>
    <t>Anticipates key problems and challenges for multi-device, multi-protocol integration.</t>
  </si>
  <si>
    <t>Monitors, analyzes and reports on product weaknesses and deficiencies.</t>
  </si>
  <si>
    <t>Monitors employees to solve software application problems in a timely and efficient manner.</t>
  </si>
  <si>
    <t>Monitors employees' compliance with groupware operational guidance policies.</t>
  </si>
  <si>
    <t>Ensures employees resolve imaging tool issues in a timely and efficient manner.</t>
  </si>
  <si>
    <t>Advises on improvement plans for existing and forecasted information architecture.</t>
  </si>
  <si>
    <t>Trains others on the all monitoring and logging utilities and server management tools.</t>
  </si>
  <si>
    <t>Monitors employees' compliance with operational guidelines and policies concerning handheld portable device software.</t>
  </si>
  <si>
    <t>Diagnoses IT hardware problems and recommends dynamic solutions.</t>
  </si>
  <si>
    <t>Monitors employees' compliance with handheld hardware operational guidelines and policies.</t>
  </si>
  <si>
    <t>Monitors employees' compliance with hardware platform operational policies.</t>
  </si>
  <si>
    <t>Relates functional requirements to infrastructure and storage capacity requirements.</t>
  </si>
  <si>
    <t>Monitors the work of firewall administrators to comply with operational rules.</t>
  </si>
  <si>
    <t>Replaces existing help desk software and tools according to new or emerging organizational needs.</t>
  </si>
  <si>
    <t>Defines, implements and monitors a BYOD security policy.</t>
  </si>
  <si>
    <t>Elaborates the importance of IT security and improves organizational awareness.</t>
  </si>
  <si>
    <t>Performs cost/benefit analyses of alternative security systems, processes and technologies.</t>
  </si>
  <si>
    <t>Evaluates the cost-effectiveness of proposed alternative solutions for security breaches.</t>
  </si>
  <si>
    <t>Evaluates the validity of audit trails produced by internal software change control.</t>
  </si>
  <si>
    <t>Leads in diagnosing current virus threats; provides anti-virus response software for virus threats.</t>
  </si>
  <si>
    <t>Provides insight into the differences between IoT network security and traditional network security.</t>
  </si>
  <si>
    <t>Evaluates an organization's information assurance projects with auditors and management.</t>
  </si>
  <si>
    <t>Leads in complex cyber threat investigation and analyses.</t>
  </si>
  <si>
    <t>Coaches on the adoption of advanced technologies and tools for information security related crimes in activities.</t>
  </si>
  <si>
    <t>Advocates best practices of intrusion detection and prevention.</t>
  </si>
  <si>
    <t>Monitors informatics practitioners on solving problems in a timely and efficient manner.</t>
  </si>
  <si>
    <t>Organizes and delivers system application training to end users.</t>
  </si>
  <si>
    <t>Trains others in processes required for compliance with new internal controls.</t>
  </si>
  <si>
    <t>Advises others on how to track and correct errors in investment reports.</t>
  </si>
  <si>
    <t>Consults on how to balance the trade-off between investment risk and return.</t>
  </si>
  <si>
    <t>Delivers internal audit operational reports for executive management.</t>
  </si>
  <si>
    <t>Consults on the use of authentication mechanisms and digital certificates.</t>
  </si>
  <si>
    <t>Consults on integrating ISPL practices across the supply or customer networks.</t>
  </si>
  <si>
    <t>Creates and interprets a variety of financial reports.</t>
  </si>
  <si>
    <t>Directs others work with financial and cash flow ratios and trend analyses.</t>
  </si>
  <si>
    <t>Creates a variety of financial reports from raw financial data.</t>
  </si>
  <si>
    <t>Designs and interprets varied and complex financial reports.</t>
  </si>
  <si>
    <t>Evaluates the benefits and drawbacks of alternative risk management approaches.</t>
  </si>
  <si>
    <t>Consults on the resolution of any legal and professional consequences of HR policy breaches.</t>
  </si>
  <si>
    <t>Facilitates strategic HR operations development within the organization.</t>
  </si>
  <si>
    <t>Advises others on improvements to routine HR operations and employee services.</t>
  </si>
  <si>
    <t>Develops and enhances the effectiveness of HRIS applications and sub-systems.</t>
  </si>
  <si>
    <t>Compares and contrasts the benefits and risks of relying on Internet-based marketing.</t>
  </si>
  <si>
    <t>Contributes to the definition of criteria for, and the selection of, products offered.</t>
  </si>
  <si>
    <t>Participates in selecting Product Lifestyle Management (PLM) and sourcing visibility applications.</t>
  </si>
  <si>
    <t>Designs systematic protocols and procedures for field sales in the organization.</t>
  </si>
  <si>
    <t>Uses APA to determine the performance impact of increased workload.</t>
  </si>
  <si>
    <t>Reviews platforms and environments to determine where Debug Tool can and cannot be used.</t>
  </si>
  <si>
    <t>Articulates on how Fault Analyzer can increase end user and problem solver productivity.</t>
  </si>
  <si>
    <t>Creates documentation to show how File-Aid can contribute to Quality Assurance initiatives.</t>
  </si>
  <si>
    <t>Communicates considerations for different types of calculations and mathematical scenarios.</t>
  </si>
  <si>
    <t>Shows others how to use FrontPage forms to gather data and post to a database.</t>
  </si>
  <si>
    <t>Consults on interfaces, interdependencies and criticalities of various Guidewire product components.</t>
  </si>
  <si>
    <t>Communicates on performance considerations, measurement and tuning for Hogan Umbrella and PEM.</t>
  </si>
  <si>
    <t>Interprets criteria for choosing HTML as a markup language.</t>
  </si>
  <si>
    <t>Uses Illustrator to create elaborate online marketing presentations or product tutorials.</t>
  </si>
  <si>
    <t>Shows end-users how to subscribe to selected reports.</t>
  </si>
  <si>
    <t>Shows others how to create or modify existing dialog boxes.</t>
  </si>
  <si>
    <t>Shows others how to minimize coding by using backward references.</t>
  </si>
  <si>
    <t>Conducts extensive performance measurement and tuning activities.</t>
  </si>
  <si>
    <t>Designs the data structures required for document archival and retrieval.</t>
  </si>
  <si>
    <t>Oversees the operation of locking mechanisms implemented by IMS/DB.</t>
  </si>
  <si>
    <t>Conducts performance measurement and tuning activities.</t>
  </si>
  <si>
    <t>Trains others in best practices for performance tuning and optimization management.</t>
  </si>
  <si>
    <t>Monitors the implementation and efficiency of the locking mechanisms implemented by Ingres.</t>
  </si>
  <si>
    <t>Assesses approaches to managing backup/archiving, and storage media costs.</t>
  </si>
  <si>
    <t>Conducts HP-UX performance measurement and tuning activities.</t>
  </si>
  <si>
    <t>Interprets daily activity and performance reports; tunes and tweaks accordingly.</t>
  </si>
  <si>
    <t>Deploys, manages, or supports enterprise installations of Internet Explorer.</t>
  </si>
  <si>
    <t>Conducts IIS performance measurement and tuning activities.</t>
  </si>
  <si>
    <t>Conducts IMS/TM performance measurement and tuning activities.</t>
  </si>
  <si>
    <t>Resolves considerations and operational issues for integrating RMF with other products.</t>
  </si>
  <si>
    <t>Plays a leading role in planning and executing major enhancements and upgrades.</t>
  </si>
  <si>
    <t>Coordinates interfaces with third-party software, hardware, and service provider solutions.</t>
  </si>
  <si>
    <t>Provides guidance and support to projects and team members regarding enhancements and upgrades.</t>
  </si>
  <si>
    <t>Provides insight into Filenet performance considerations, measurement and tuning.</t>
  </si>
  <si>
    <t>Supervises the implementation of advanced Image Services system features and facilities.</t>
  </si>
  <si>
    <t>Monitors the planning and preparing of IBM FileNet P8 installation.</t>
  </si>
  <si>
    <t>Provides detailed considerations for configuring multiple products given different environments and needs.</t>
  </si>
  <si>
    <t>Elaborates on configuring the product mix for different environments and business needs.</t>
  </si>
  <si>
    <t>Explains product performance factors and associated tuning and optimization best practices.</t>
  </si>
  <si>
    <t>Contrasts alternative approaches for structuring, bundling, and costing IT services.</t>
  </si>
  <si>
    <t>Describes cost and benefits of alternative approaches for using measurement to drive improvement.</t>
  </si>
  <si>
    <t>Compares and contrasts different architectural frameworks and components.</t>
  </si>
  <si>
    <t>Analyzes potential impact of new releases on existing and planned software products.</t>
  </si>
  <si>
    <t>Provides insights into key aspects of strategic systems and technology development plans.</t>
  </si>
  <si>
    <t>Outlines organizational implications associated with major IT trends.</t>
  </si>
  <si>
    <t>Consults on planning, integrating and migrating IT architecture.</t>
  </si>
  <si>
    <t>Develops templates for designing IT standards and procedures for technical business plans.</t>
  </si>
  <si>
    <t>Evaluates current standards, policies and guidelines in the development of IT business services.</t>
  </si>
  <si>
    <t>Teaches others how to develop existing and published data models; customizes models as required.</t>
  </si>
  <si>
    <t>Develops procedures for applying JAD to multiple development projects.</t>
  </si>
  <si>
    <t>Supervises the evaluation of mainframe development tools for diverse environments.</t>
  </si>
  <si>
    <t>Trains others on Knowledge-Based Technology (KBT) languages, interface level programming and Knowledge-Based Technology (KBT) paradigms.</t>
  </si>
  <si>
    <t>Directs the adoption of system parameters for the monitoring of effective resource utilization on mainframe software and utilities.</t>
  </si>
  <si>
    <t>Directs the adoption of advanced hardware through monitoring the development of mainframe processes.</t>
  </si>
  <si>
    <t>Coaches others on the implementation, integration and support of Local Area Networks.</t>
  </si>
  <si>
    <t>Supervises LAN software installation, upgrades and maintenance.</t>
  </si>
  <si>
    <t>Enhances the use of automated management in IT systems.</t>
  </si>
  <si>
    <t>Provides insight into key functions and features of current asset management applications.</t>
  </si>
  <si>
    <t>Directs the discussion of issues and considerations for regulatory agencies and reporting requirements.</t>
  </si>
  <si>
    <t>Oversees cost benefit analyses of various audit and control tools and techniques.</t>
  </si>
  <si>
    <t>Controls the QA budget and the timeline for IT project operations.</t>
  </si>
  <si>
    <t>Monitors every step in an IT project to ensure all aspects of the project are delivered on-time.</t>
  </si>
  <si>
    <t>Consults on tracking techniques for project progress; reports project status to optimize the IT project scheduling.</t>
  </si>
  <si>
    <t>Consolidates the progress of many IT projects into a single progress report.</t>
  </si>
  <si>
    <t>Monitors IT project goals, objectives and timelines to ensure their consistent with the corporate strategy.</t>
  </si>
  <si>
    <t>Compares IT service frameworks and methodologies with other industry professionals or organizations.</t>
  </si>
  <si>
    <t>Assesses and presents the impact of new services or types of services on the IT environment.</t>
  </si>
  <si>
    <t>Monitors and investigates operational issues; coordinates the implementation of improvements.</t>
  </si>
  <si>
    <t>Implements cost-effective contingency plans to meet IT availability requirements.</t>
  </si>
  <si>
    <t>Evaluates the effectiveness of change management through professional group discussions.</t>
  </si>
  <si>
    <t>Organizes and presents on integration challenges for continuity management processes.</t>
  </si>
  <si>
    <t>Analyzes and presents pros and cons as well as types of chargeback for IT services.</t>
  </si>
  <si>
    <t>Coordinates incident action planning meetings for major or uncommon incidents.</t>
  </si>
  <si>
    <t>Implements and communicates access and dissemination policies and practices.</t>
  </si>
  <si>
    <t>Evaluates operational considerations for using the tool.</t>
  </si>
  <si>
    <t>Analyzes key interfaces and interdependencies of the specific customer support role to other functions.</t>
  </si>
  <si>
    <t>Institutes training programs to facilitate understanding and comfort with ITIL standards.</t>
  </si>
  <si>
    <t>Monitors effectiveness of ITIL AM processes and procedures; recommends and implements improvements.</t>
  </si>
  <si>
    <t>Monitors effectiveness of ITIL delivery processes, tools, and procedures; recommends improvements.</t>
  </si>
  <si>
    <t>Develops and nurtures personal relationships with key customer decision makers.</t>
  </si>
  <si>
    <t>Evaluates the considerations for the optimal balancing of sales channels.</t>
  </si>
  <si>
    <t>Evaluates benefits and competitive advantages of flagship products.</t>
  </si>
  <si>
    <t>Describes considerations for different types of databases and access methods.</t>
  </si>
  <si>
    <t>Describes development considerations for different types of environments.</t>
  </si>
  <si>
    <t>Stores data in complex arrays and manipulates arrays via sort, join, reverse, etc.</t>
  </si>
  <si>
    <t>Advises others on considerations for performance management and optimization tools and techniques.</t>
  </si>
  <si>
    <t>Uses JProbe to achieve more effective heap management.</t>
  </si>
  <si>
    <t>Communicates on complex considerations for different types of databases and access methods.</t>
  </si>
  <si>
    <t>Uses the Struts framework to simplify application design.</t>
  </si>
  <si>
    <t>Shows others how to develop Java Servlets for building interactive Web applications.</t>
  </si>
  <si>
    <t>Interprets how to modify options and run-time settings for specific purposes.</t>
  </si>
  <si>
    <t>Develops applications that take advantage of the unique capabilities of Domino.</t>
  </si>
  <si>
    <t>Adds or deletes servers in production systems.</t>
  </si>
  <si>
    <t>Describes situations where use of the JDBC-ODBC bridge is appropriate.</t>
  </si>
  <si>
    <t>Executes JES3 networking and network control for remote job processing.</t>
  </si>
  <si>
    <t>Ensures that best practices related to Laplink products are applied throughout the implementation process.</t>
  </si>
  <si>
    <t>Conducts Linux performance measurement and tuning activities.</t>
  </si>
  <si>
    <t>Conducts Jini performance measurement and tuning activities.</t>
  </si>
  <si>
    <t>Trains others on various network appliances, their interactions and respective pros and cons.</t>
  </si>
  <si>
    <t>Uses Lexis-Nexis to keep current on latest developments of a technology, organization or industry.</t>
  </si>
  <si>
    <t>Trains end users in LIMWC features and functionality.</t>
  </si>
  <si>
    <t>Elaborates on all factors influencing product performance, associated tuning and optimization best practices.</t>
  </si>
  <si>
    <t>Coaches project team on the application of new methods to facilitate working processes.</t>
  </si>
  <si>
    <t>Elaborates on key architectural and design issues for alternative and multiple host platforms.</t>
  </si>
  <si>
    <t>Assesses and addresses impact of new formats and standards on existing and planned products.</t>
  </si>
  <si>
    <t>Recommends improvements to the effectiveness and efficiency of platform modeling standard processes.</t>
  </si>
  <si>
    <t>Evaluates the benefits/production gained from new data model process optimization.</t>
  </si>
  <si>
    <t>Directs employees in translating use cases into detailed functional requirements.</t>
  </si>
  <si>
    <t>Consults with others on integrating applications with multiple technology platforms.</t>
  </si>
  <si>
    <t>Teaches system optimization: execution time parameters and dynamic resource allocation.</t>
  </si>
  <si>
    <t>Evaluates the benefits and drawbacks of installed object-oriented tools.</t>
  </si>
  <si>
    <t>Oversees the accuracy and efficiency of object-oriented deliverables.</t>
  </si>
  <si>
    <t>Consults on the integration of OR and application tools and techniques.</t>
  </si>
  <si>
    <t>Monitors the performance of individual components and the overall middleware products and platforms.</t>
  </si>
  <si>
    <t>Directs the adoption of system parameters for the monitoring of effective resource utilization on mid-range software and utilities.</t>
  </si>
  <si>
    <t>Leads in the debugging and troubleshooting of difficult PC/workstation software problems.</t>
  </si>
  <si>
    <t>Supervises the evaluation and selection of performance tools for the entire system.</t>
  </si>
  <si>
    <t>Modifies tools and techniques developed to tune hardware, when a failure occurs.</t>
  </si>
  <si>
    <t>Leads in the debugging and troubleshooting of difficult PC/workstation hardware problems.</t>
  </si>
  <si>
    <t>Optimizes existing work processes and management systems for effective well network administration.</t>
  </si>
  <si>
    <t>Coaches others on the application of technical tools and technologies for network architecture.</t>
  </si>
  <si>
    <t>Optimizes existing work processes and management systems for effective and smooth running network operations.</t>
  </si>
  <si>
    <t>Defines and documents organizational procedures for network operations personnel.</t>
  </si>
  <si>
    <t>Consults on key issues and challenges of hardware associated with the network environment.</t>
  </si>
  <si>
    <t>Advises on the evaluation and selection of performance tools within the network.</t>
  </si>
  <si>
    <t>Resolves key issues in the operations of cross-platform output routing and printing projects.</t>
  </si>
  <si>
    <t>Designs network and Internet perimeter protection strategies and creates countermeasures in case of attack.</t>
  </si>
  <si>
    <t>Leads the implementation of integrated mobile management solution across the organization.</t>
  </si>
  <si>
    <t>Defines the scope and standards of in-house penetration testing activities.</t>
  </si>
  <si>
    <t>Compares and contrasts development efforts for different host operating systems and mobile devices.</t>
  </si>
  <si>
    <t>Conducts trend and root cause analysis to identify and address recurring problems.</t>
  </si>
  <si>
    <t>Leverages mobile data to provide location-based services and contextual information; adheres to all privacy regulations.</t>
  </si>
  <si>
    <t>Proposes various smaller-scale advertisements (e.g. floating ad and pop-ups) to cut costs for the vendor.</t>
  </si>
  <si>
    <t>Designs specific pricing and return policies.</t>
  </si>
  <si>
    <t>Evaluates planned platform changes and the impact of planned changes.</t>
  </si>
  <si>
    <t>Compares and contrasts the security features and considerations for multiple environments.</t>
  </si>
  <si>
    <t>Develops and maintains physical and electronic filing systems.</t>
  </si>
  <si>
    <t>Organizes executive briefings and arranges for proper media coverage.</t>
  </si>
  <si>
    <t>Guides projects involved with trade media.</t>
  </si>
  <si>
    <t>Evaluates key factors and considerations for selecting appropriate multimedia tool.</t>
  </si>
  <si>
    <t>Oversees OD processes and plans according to organizational business plans.</t>
  </si>
  <si>
    <t>Contributes to the establishment of best practices for marketing.</t>
  </si>
  <si>
    <t>Develops marketing plans and programs for multiple products.</t>
  </si>
  <si>
    <t>Recommends strategies to senior management based on market research results.</t>
  </si>
  <si>
    <t>Compares and contrasts alternative pricing strategies and options.</t>
  </si>
  <si>
    <t>Monitors effectiveness of all marketing channels and promotional campaigns.</t>
  </si>
  <si>
    <t>Compares and contrasts alternative system approaches for diverse marketing situations.</t>
  </si>
  <si>
    <t>Compares the costs and benefits of diverse media channel management methods and reports on the alternatives.</t>
  </si>
  <si>
    <t>Identifies demand patterns; implements demand management processes.</t>
  </si>
  <si>
    <t>Develops MTS tests for complex, multi-platform n-tier client-server applications.</t>
  </si>
  <si>
    <t>Masters design and prototyping functions including wizards and GUI design features.</t>
  </si>
  <si>
    <t>Communicates development considerations for different types of mobile device environments.</t>
  </si>
  <si>
    <t>Communicates on considerations for different types of databases and access methods.</t>
  </si>
  <si>
    <t>Creates Photoshop images tailored to specific business needs.</t>
  </si>
  <si>
    <t>Provides insight into performance considerations, measurement and tuning for various PeopleSoft applications.</t>
  </si>
  <si>
    <t>Analyzes and presents the advantages and drawbacks of using ODBC instead of embedded SQL.</t>
  </si>
  <si>
    <t>Elaborates on considerations for configuring the product mix for different environments and business needs.</t>
  </si>
  <si>
    <t>Implements Oracle Partitioning to enhance the performance of large databases.</t>
  </si>
  <si>
    <t>Shows others how to automate complicated tasks with PL/SQL.</t>
  </si>
  <si>
    <t>Creates Application Integration Components to enable passing of data to application interfaces.</t>
  </si>
  <si>
    <t>Implements the evaluation and improvement of Firefox performance.</t>
  </si>
  <si>
    <t>Deploys, manages, or supports enterprise installations of Netscape.</t>
  </si>
  <si>
    <t>Conducts Oracle Application Server performance measurement and tuning activities.</t>
  </si>
  <si>
    <t>Conducts OS/2 Warp performance measurement and tuning activities.</t>
  </si>
  <si>
    <t>Conducts OS/390 performance measurement and tuning activities.</t>
  </si>
  <si>
    <t>Conducts Palm OS performance measurement and tuning activities.</t>
  </si>
  <si>
    <t>Works with business process owners to define business rules and then codifies them in PegaRULES.</t>
  </si>
  <si>
    <t>Implements and deploys Windows Server backup and recovery across the enterprise.</t>
  </si>
  <si>
    <t>Guides on variable analysis for a complex performance environment.</t>
  </si>
  <si>
    <t>Conducts NDS/eDirectory performance measurement and tuning activities.</t>
  </si>
  <si>
    <t>Selects, implements and explains the Nexus 1000 high availability options and features.</t>
  </si>
  <si>
    <t>Consults on how to configure Layer 2 and Layer 3 features, QoS, scalability and security.</t>
  </si>
  <si>
    <t>Conducts Netware performance measurement and tuning activities.</t>
  </si>
  <si>
    <t>Administers OmegaMon thresholds to flag deviations from system performance and availability goals.</t>
  </si>
  <si>
    <t>Designs new Word templates for use in production applications.</t>
  </si>
  <si>
    <t>Enhances or performs maintenance on custom Outlook applications developed in-house.</t>
  </si>
  <si>
    <t>Trains help desk professionals in techniques for using pcAnywhere.</t>
  </si>
  <si>
    <t>Designs and develops slide shows for use in trade shows or customer presentations.</t>
  </si>
  <si>
    <t>Compares and contrasts SSPM with other project management methodologies.</t>
  </si>
  <si>
    <t>Advises others on translating marketplace variance to product development processes.</t>
  </si>
  <si>
    <t>Consults on the implementation of accelerated testing methods in reliability engineering.</t>
  </si>
  <si>
    <t>Designs evaluation metrics to assess reliability improvement plans and programs for hardware products.</t>
  </si>
  <si>
    <t>Directs development of alternative solutions for product configurations, platforms and implementation options.</t>
  </si>
  <si>
    <t>Evaluates the pros and cons of alternative quality assurance and testing methodologies.</t>
  </si>
  <si>
    <t>Interprets QA failures, analyzes the underlying causes and estimates associated costs.</t>
  </si>
  <si>
    <t>Recommends alternative approaches and tools for functionality, reliability, and vulnerability testing.</t>
  </si>
  <si>
    <t>Evaluates market experience with peripheral equipment and leading products.</t>
  </si>
  <si>
    <t>Consults on security regulations design and provides suggestions for unique circumstances.</t>
  </si>
  <si>
    <t>Plays a leadership role in establishing RFP design, response, and proposed technical content.</t>
  </si>
  <si>
    <t>Defines and selects social media content to be created, published, and shared.</t>
  </si>
  <si>
    <t>Participates in the selection of vendors in service-oriented business processes, workflow, and tools.</t>
  </si>
  <si>
    <t>Trains others on requirements workthroughs and quality reviews.</t>
  </si>
  <si>
    <t>Compares and contrasts similarities and differences between multiple programming languages.</t>
  </si>
  <si>
    <t>Directs the selection of appropriate techniques or tools according to application delivery of multiple prototyping.</t>
  </si>
  <si>
    <t>Optimizes exiting RAD procedures used for constructing new software systems.</t>
  </si>
  <si>
    <t>Develops and delivers training and communications on new releases.</t>
  </si>
  <si>
    <t>Develops procedures for interfacing script with graphics and overlays with animation.</t>
  </si>
  <si>
    <t>Consults on key issues and challenges of programming languages associated with the IT environment.</t>
  </si>
  <si>
    <t>Manages metadata repository, including the loading of tools from other sources.</t>
  </si>
  <si>
    <t>Designs performance indicators and metrics for records management</t>
  </si>
  <si>
    <t>Works with aggregate functions, complex joins, groupings, dynamic and embedded SQL's (Structured Query Languages).</t>
  </si>
  <si>
    <t>Uses advanced tools and techniques for testing relational and referential integrity.</t>
  </si>
  <si>
    <t>Evaluates and interprets statistical and management reports on server activity.</t>
  </si>
  <si>
    <t>Oversees the design and operation of server clusters and clustering technologies.</t>
  </si>
  <si>
    <t>Addresses security issues, features, functions and administrative requirements.</t>
  </si>
  <si>
    <t>Consults on key issues and challenges of production control within the IT environment.</t>
  </si>
  <si>
    <t>Teaches others on inter-connectivity and communications capabilities with other data centers.</t>
  </si>
  <si>
    <t>Trains others on evaluating products or services from multiple vendors.</t>
  </si>
  <si>
    <t>Leads in log record auditing and review processes and procedures to detect alerts.</t>
  </si>
  <si>
    <t>Designs processes for integrating social software with legacy systems and third party applications.</t>
  </si>
  <si>
    <t>Conducts analyses and readiness assessments on different types of technologies.</t>
  </si>
  <si>
    <t>Evaluates the benefits and negative impacts of various types of social networking services.</t>
  </si>
  <si>
    <t>Trains others how to address and resolve key issues in operations on a specific service platform.</t>
  </si>
  <si>
    <t>Facilitates reliability testing procedures; ensures that these procedures are in-line with site environment changes.</t>
  </si>
  <si>
    <t>Shares approaches for maximizing the co-creative value of business social networks.</t>
  </si>
  <si>
    <t>Directs lawsuit procedures for patent infringement, to protect one's own intellectual property.</t>
  </si>
  <si>
    <t>Solves complex problems occurred in the social networking architecture design process.</t>
  </si>
  <si>
    <t>Prepares user stories for a software product, prioritizes product backlogs and plans sprint goals according to stakeholders requirements.</t>
  </si>
  <si>
    <t>Oversees access control procedures; monitors access violations.</t>
  </si>
  <si>
    <t>Designs the benchmarks for measuring effectiveness of a virtual call center.</t>
  </si>
  <si>
    <t>Employs alternative methods for verifying and prioritizing service request completion.</t>
  </si>
  <si>
    <t>Anticipates obstacles, barriers or gaps that would impact the efficiency of work and activities.</t>
  </si>
  <si>
    <t>Develops organizational standards and processes in order to maximize complex product services' efficiency and effectiveness.</t>
  </si>
  <si>
    <t>Evaluates key performance issues and considerations for returns system software.</t>
  </si>
  <si>
    <t>Evaluates sales targets and ensures they are met.</t>
  </si>
  <si>
    <t>Advises on sales issues and their solutions.</t>
  </si>
  <si>
    <t>Recommends solutions to prospecting problems in an effective and timely manner.</t>
  </si>
  <si>
    <t>Leads discussions on customer types and the effective sales proposals and presentations applied to them.</t>
  </si>
  <si>
    <t>Develops special deals and non-standard sales agreements.</t>
  </si>
  <si>
    <t>Validates all the documents provided for a sale.</t>
  </si>
  <si>
    <t>Solves problems that occur in designing and implementing a product development strategy.</t>
  </si>
  <si>
    <t>Advises others on performance considerations, measurement and tuning.</t>
  </si>
  <si>
    <t>Elaborates on the management and re-use of solution architectures and architectural building blocks</t>
  </si>
  <si>
    <t>Explains considerations for performance management and optimization tools and techniques.</t>
  </si>
  <si>
    <t>Compares and contrasts REXX facilities for CICS and other REXX programming languages.</t>
  </si>
  <si>
    <t>Reverse engineers DDL scripts into data models by comparing and synchronizing.</t>
  </si>
  <si>
    <t>Designs different tests to be used at different stages of the application development life cycle.</t>
  </si>
  <si>
    <t>Provides insights into performance considerations, measurement and tuning.</t>
  </si>
  <si>
    <t>Directs framework utilization for CRM application, especially Client Resource and Sales Order Management.</t>
  </si>
  <si>
    <t>Conducts SAP ERP systems performance evaluation and tuning.</t>
  </si>
  <si>
    <t>Evaluates the efficiency and effectiveness of both financial and technical aspects of SAP PLM projects.</t>
  </si>
  <si>
    <t>Monitors and guides performance measurement and tuning activities.</t>
  </si>
  <si>
    <t>Uses sophisticated techniques for manipulating objects.</t>
  </si>
  <si>
    <t>Provides solutions to the challenges of multiple, diverse users accessing diverse enterprise databases.</t>
  </si>
  <si>
    <t>Oversees measurement and tuning processes for SAS solutions.</t>
  </si>
  <si>
    <t>Facilitate sharing of progress reports and statistics with the PVCS Metrics tool.</t>
  </si>
  <si>
    <t>Resolves problems for integration with 3rd party technologies and add-ons.</t>
  </si>
  <si>
    <t>Conducts SIP performance measurement and tuning activities.</t>
  </si>
  <si>
    <t>Conducts SMTP performance measurement and tuning activities.</t>
  </si>
  <si>
    <t>Conducts SNA performance measurement and tuning activities.</t>
  </si>
  <si>
    <t>Explains how to use Sniffer for performance considerations, measurement and tuning.</t>
  </si>
  <si>
    <t>Develops training material on the use, creation and power of macros in MSP.</t>
  </si>
  <si>
    <t>Teaches others to use loading patterns and priorities to adjust schedules.</t>
  </si>
  <si>
    <t>Establishes organizational policy rules which are subsequently implemented in SiteMinder.</t>
  </si>
  <si>
    <t>Evaluates regular reports on test processes to ensure all requirements for hardware products are met.</t>
  </si>
  <si>
    <t>Oversees R&amp;D activities and standard processes for storage devices.</t>
  </si>
  <si>
    <t>Describes different types of business and pricing models for telecom products and services.</t>
  </si>
  <si>
    <t>Monitors and manages customer satisfaction and project scope; addresses concerns.</t>
  </si>
  <si>
    <t>Gathers, summarizes and prioritizes ideas for new products, or new versions of existing products.</t>
  </si>
  <si>
    <t>Participates in enhancing the sales process and expanding sales opportunities.</t>
  </si>
  <si>
    <t>Elaborates on alternative product configurations, platforms, and implementation options.</t>
  </si>
  <si>
    <t>Determines production issues and considerations for all major media and audiences.</t>
  </si>
  <si>
    <t>Makes use of industry experience and benchmarks for methodology effectiveness.</t>
  </si>
  <si>
    <t>Consults on effective application of structured product development methodologies.</t>
  </si>
  <si>
    <t>Analyzes benefits and drawbacks of specific software designs and architecture.</t>
  </si>
  <si>
    <t>Works on designing scalable and efficient ETL models and templates.</t>
  </si>
  <si>
    <t>Contrasts advantages and drawbacks of different development languages and tools.</t>
  </si>
  <si>
    <t>Develops and disseminates communications about new release training.</t>
  </si>
  <si>
    <t>Estimates time and resources for initial installation and on-going support.</t>
  </si>
  <si>
    <t>Uses advanced diagnostic techniques and tools for non-recurring and unusual problems.</t>
  </si>
  <si>
    <t>Contributes to the design and development of request process flow and templates.</t>
  </si>
  <si>
    <t>Identifies methods to improve product performance and recommends design changes.</t>
  </si>
  <si>
    <t>Names key regulatory issues around specific product packaging and safety.</t>
  </si>
  <si>
    <t>Describes experience with and application of automated delivery tools and systems.</t>
  </si>
  <si>
    <t>Can discuss pros and cons of alternative quality assurance and testing methods.</t>
  </si>
  <si>
    <t>Describes strengths and weaknesses of major quality assurance methodologies and associated tools.</t>
  </si>
  <si>
    <t>Consults on approaches and tools for testing compatibility with other software products.</t>
  </si>
  <si>
    <t>Provides input to design team to ensure testing considerations are incorporated into system design.</t>
  </si>
  <si>
    <t>Compares and contrasts alternative testing methodologies, tools, and vendors.</t>
  </si>
  <si>
    <t>Reviews and monitors regression testing and changes in normal coding to enhance the accuracy of software security.</t>
  </si>
  <si>
    <t>Assesses and communicates the business costs, benefits, risks and issues for alternative solutions.</t>
  </si>
  <si>
    <t>Guides less experienced architects in the processes involved in analyzing target architecture.</t>
  </si>
  <si>
    <t>Discusses with line areas on data, technology and application integration issues.</t>
  </si>
  <si>
    <t>Evaluates interoperability of new systems with existing systems during the beta testing phase.</t>
  </si>
  <si>
    <t>Monitors enterprise experience, recommends and institutes improvements.</t>
  </si>
  <si>
    <t>Advises on migration to new releases; integrates speech recognition technologies with other systems (e.g. language processing).</t>
  </si>
  <si>
    <t>Designs standards, guidelines and practices for using system testing tools.</t>
  </si>
  <si>
    <t>Develops software architecture and data management policies and procedures.</t>
  </si>
  <si>
    <t>Uses and monitors software distribution channels, techniques and auto-discovery tools.</t>
  </si>
  <si>
    <t>Supervises the design, coding, testing and implementation of a system level exit program.</t>
  </si>
  <si>
    <t>Develops and documents data conversion mechanisms and procedures.</t>
  </si>
  <si>
    <t>Develops tools to facilitate in quality requirements tests.</t>
  </si>
  <si>
    <t>Supervises the evaluation and selection of new storage devices and technologies.</t>
  </si>
  <si>
    <t>Trains others on network, voice, data and video architecture and components.</t>
  </si>
  <si>
    <t>Orders, collects and reviews regulatory documentation (i.e. The National Environmental Protection Act).</t>
  </si>
  <si>
    <t>Compares and contrasts fiber channel topologies such as point-to-point and switched fabric.</t>
  </si>
  <si>
    <t>Monitors storage capacity and performance; finds opportunities for improvements.</t>
  </si>
  <si>
    <t>Alerts appropriate personnel when peripheral devices are in need of corrective maintenance.</t>
  </si>
  <si>
    <t>Analyzes and recommends various leasing and hosting options.</t>
  </si>
  <si>
    <t>Directs the resolution of communications problems in multi-vendor environments.</t>
  </si>
  <si>
    <t>Trains others on Capability Maturity Model, level 2 and 3 key process areas.</t>
  </si>
  <si>
    <t>Manages cost items in producing and maintaining documentation.</t>
  </si>
  <si>
    <t>Compares and contrasts effectiveness and appropriateness of manual and automated test execution.</t>
  </si>
  <si>
    <t>Tests the performance of SCM applications based on the execution of supply chain transactions.</t>
  </si>
  <si>
    <t>Participates in the review of operation efficiency for implemented SRM systems.</t>
  </si>
  <si>
    <t>Consults on workflow evaluations and improvement for various SEM applications.</t>
  </si>
  <si>
    <t>Develops policies and procedures for accepting returns of products purchased by phone.</t>
  </si>
  <si>
    <t>Proposes the benefits and drawbacks of alternative sampling techniques.</t>
  </si>
  <si>
    <t>Provides resolutions to difficult problems and issues encountered when using TOGAF.</t>
  </si>
  <si>
    <t>Evaluates the effectiveness of current recruiting system, techniques and methods.</t>
  </si>
  <si>
    <t>Advises on improving the effectiveness of an organization's succession planning processes.</t>
  </si>
  <si>
    <t>Monitors compliance with company documentation and quality standards.</t>
  </si>
  <si>
    <t>Designs key aspects of and processes for evaluating a supplier's capabilities.</t>
  </si>
  <si>
    <t>Reports Struts bugs and requests new Struts features from Apache.</t>
  </si>
  <si>
    <t>Shows others how to embed complex SQL procedures in their source code.</t>
  </si>
  <si>
    <t>Resolves compatibility problems between Sybase and the host operating system.</t>
  </si>
  <si>
    <t>Conducts Solaris performance measurement and tuning activities.</t>
  </si>
  <si>
    <t>Guides end users to design and build realistic test cases.</t>
  </si>
  <si>
    <t>Support others on utilizing Management Information Base (MIB) tools and functions.</t>
  </si>
  <si>
    <t>Conducts TCP/IP performance measurement and tuning activities.</t>
  </si>
  <si>
    <t>Conducts Token Ring performance measurement and tuning activities.</t>
  </si>
  <si>
    <t>Advises others on product performance considerations, facilities, measurement, tuning and optimization.</t>
  </si>
  <si>
    <t>Designs and implements interfaces with other products and platforms.</t>
  </si>
  <si>
    <t>Evaluates and selects Tivoli/Plus products to be added to the environment.</t>
  </si>
  <si>
    <t>Explains Maximo performance factors, and associated configuration, deployment and tuning considerations.</t>
  </si>
  <si>
    <t>Evaluates and selects related products and enhancements to be added to the environment.</t>
  </si>
  <si>
    <t>Consults on effective utilization of the basic and comprehensive SPSS modeler.</t>
  </si>
  <si>
    <t>Establishes and controls yearly budgets related to the T&amp;D department.</t>
  </si>
  <si>
    <t>Describes CORBA and CGI and associated design considerations.</t>
  </si>
  <si>
    <t>Evaluates the effectiveness of on-going web service infrastructure and content.</t>
  </si>
  <si>
    <t>Controls risk in migration processes.</t>
  </si>
  <si>
    <t>Directs the implementation of workflow mapping and automation.</t>
  </si>
  <si>
    <t>Designs and implements interaction flows, wireframes, paper mock-ups and interactive mock-ups.</t>
  </si>
  <si>
    <t>Manages risk, exposure and security issues, and the use of filtering software.</t>
  </si>
  <si>
    <t>Actively searches for new public Web Services Tools and determines their value-add.</t>
  </si>
  <si>
    <t>Evaluates the efficiency of the organization's current propriety web services applications.</t>
  </si>
  <si>
    <t>Delivers training on enhanced service options for each location.</t>
  </si>
  <si>
    <t>Compares the costs and benefits of private and alternative virtual private networks.</t>
  </si>
  <si>
    <t>Generates optimization solutions for existing Wide Area Networks.</t>
  </si>
  <si>
    <t>Determines information transmission types in a specific wireless environment.</t>
  </si>
  <si>
    <t>Monitors discussions on bundling and packet wrapping for VOIP conversations.</t>
  </si>
  <si>
    <t>Supervises the analysis of the server log files; develops and implements improvement actions.</t>
  </si>
  <si>
    <t>Reviews, analyzes and summarizes program evaluations; takes appropriate action when evaluations are not up to expectations.</t>
  </si>
  <si>
    <t>Designs and develops users' guides for complex applications.</t>
  </si>
  <si>
    <t>Evaluates the effectiveness of modules and lesson plans.</t>
  </si>
  <si>
    <t>Challenges to use automation skills in vulnerability assessment with high level of accuracy.</t>
  </si>
  <si>
    <t>Compares and contrasts features and benefits of major acceptance testing frameworks.</t>
  </si>
  <si>
    <t>Advises on key factors and provides information needed in effective user experience design.</t>
  </si>
  <si>
    <t>Tests the performance of TM applications based on shipping cost evaluation.</t>
  </si>
  <si>
    <t>Consults on advanced techniques and methods to improve the democratization of websites.</t>
  </si>
  <si>
    <t>Uses client-side scripting to add functionality, such as interactive experience.</t>
  </si>
  <si>
    <t>Compares performance of organization website against key performance indicators.</t>
  </si>
  <si>
    <t>Coordinates various service departments to deliver technical solutions to complex customer complaints.</t>
  </si>
  <si>
    <t>Evaluates strengths and weaknesses of alternative development tools.</t>
  </si>
  <si>
    <t>Composes and distributes scripts for standard responses to common problems.</t>
  </si>
  <si>
    <t>Consults on the selection, application and implementation of workforce metrics.</t>
  </si>
  <si>
    <t>Teaches others how to properly research and evaluate web page content.</t>
  </si>
  <si>
    <t>Compares alternative methods and tools for evaluating products/services.</t>
  </si>
  <si>
    <t>Recommends the specific types of products appropriate for a customer.</t>
  </si>
  <si>
    <t>Communicates on critical considerations for databases and access methods.</t>
  </si>
  <si>
    <t>Elaborates on the differences between VAG and VisualAge for Java IDE.</t>
  </si>
  <si>
    <t>Directs VAJ customization for optimum use in the Java environment.</t>
  </si>
  <si>
    <t>Helps others to configure their debugging environment and debug their applications.</t>
  </si>
  <si>
    <t>Researches and presents considerations on different types of databases and access methods.</t>
  </si>
  <si>
    <t>Researches and communicates on considerations for different types of databases and access methods.</t>
  </si>
  <si>
    <t>Researches and communicates on development considerations for different types of environments.</t>
  </si>
  <si>
    <t>Analyzes and communicates development considerations for different types of environments.</t>
  </si>
  <si>
    <t>Analyzes and communicates on considerations made for different types of databases and access methods.</t>
  </si>
  <si>
    <t>Evaluates the effectiveness of using built-in templates.</t>
  </si>
  <si>
    <t>Researches and presents considerations for different types of databases and access methods.</t>
  </si>
  <si>
    <t>Directs operations in the building of application prototypes with WSAD.</t>
  </si>
  <si>
    <t>Uses WebSphere Studio to build application prototypes.</t>
  </si>
  <si>
    <t>Creates criteria for choosing XHTML as a markup language.</t>
  </si>
  <si>
    <t>Describes criteria for choosing XML as a markup language.</t>
  </si>
  <si>
    <t>Supervises the creation of shared vocabularies.</t>
  </si>
  <si>
    <t>Designs unique XML transformations that add business value to existing applications.</t>
  </si>
  <si>
    <t>Judges the platforms and environments where Xpediter can and cannot be used.</t>
  </si>
  <si>
    <t>Develops application help files to be used with TSO/ISPF.</t>
  </si>
  <si>
    <t>Conducts UNIX performance measurement and tuning activities.</t>
  </si>
  <si>
    <t>Helps others in debugging, testing and troubleshooting WAS-based applications.</t>
  </si>
  <si>
    <t>Conducts Windows 2000/Me performance measurement and tuning activities.</t>
  </si>
  <si>
    <t>Shares experiences with performance levels, expectations, monitoring and tuning.</t>
  </si>
  <si>
    <t>Conducts Windows NT performance measurement and tuning activities.</t>
  </si>
  <si>
    <t>Conducts Windows XP performance measurement and tuning activities.</t>
  </si>
  <si>
    <t>Modifies existing applications as needed to integrate them into WebSphere Portal.</t>
  </si>
  <si>
    <t>Coaches others on adjusting system parameters for effective resource utilization.</t>
  </si>
  <si>
    <t>Conducts VoIP performance measurement and tuning activities.</t>
  </si>
  <si>
    <t>Conducts WAP performance measurement and tuning activities.</t>
  </si>
  <si>
    <t>Conducts X.25 performance measurement and tuning activities.</t>
  </si>
  <si>
    <t>Shows others how to create and enhance a multi-column newsletter, brochure or web page in Word.</t>
  </si>
  <si>
    <t>Advises others regarding performance considerations, measurement, tuning and optimization.</t>
  </si>
  <si>
    <t>Monitors employee progress in specialized programs to ensure that all program goals are met.</t>
  </si>
  <si>
    <t>Manages and adheres to the budget for all training departments.</t>
  </si>
  <si>
    <t>Develops evaluation and selection criteria for training vendors within the organization.</t>
  </si>
  <si>
    <t>Consults on advanced approaches to analyzing training needs.</t>
  </si>
  <si>
    <t>Evaluates the effectiveness and drawbacks of training solution programs.</t>
  </si>
  <si>
    <t>Evaluates the benefits and drawbacks of each delivery mechanism for various training programs.</t>
  </si>
  <si>
    <t>Oversees staff in the implementation of training evaluation for individuals, teams and departments.</t>
  </si>
  <si>
    <t>Advises others on the improvement of training program administration.</t>
  </si>
  <si>
    <t>Evaluates key operational issues and considerations for various training technologies.</t>
  </si>
  <si>
    <t>Interprets operational issues and considerations in implementing web-based training.</t>
  </si>
  <si>
    <t>Articulates key issues and considerations for delivering global distributed applications.</t>
  </si>
  <si>
    <t>Implements protocols based on proxy methods for remote invocations; enables APIs to hide the detail of the transport protocol.</t>
  </si>
  <si>
    <t>Evaluates technology product roles and strengths within the project and locates appropriate technology providers based on results.</t>
  </si>
  <si>
    <t>Oversees development of best practices documentation for all major activities and tasks.</t>
  </si>
  <si>
    <t>Creates and evaluates technical alternatives for complex applications.</t>
  </si>
  <si>
    <t>Interprets considerations for selecting an optimal testing environment for specific applications.</t>
  </si>
  <si>
    <t>Consults on the relationship between, and integration of localization (l10n), internationalization (i18n) and globalization (g12n) requirements.</t>
  </si>
  <si>
    <t>Supervises the planning and development of enhancements for production systems.</t>
  </si>
  <si>
    <t>Monitors the effectiveness of agile development against stated objectives.</t>
  </si>
  <si>
    <t>Interprets capacity planning approaches, tools and techniques.</t>
  </si>
  <si>
    <t>Contrasts alternative approaches and facilities for integrating image, audio and video components.</t>
  </si>
  <si>
    <t>Integrates client/server methodology with other methodologies.</t>
  </si>
  <si>
    <t>Evaluates major similarities and differences between traditional development and OODM.</t>
  </si>
  <si>
    <t>Oversees the evaluation and recommendation of delivery tools and platforms.</t>
  </si>
  <si>
    <t>Provides training for users to improve applications security awareness.</t>
  </si>
  <si>
    <t>Consults on the selection and implementation of appropriate agile approaches for specific agile project.</t>
  </si>
  <si>
    <t>Instructs to balance between clients' expectation and delivered working software.</t>
  </si>
  <si>
    <t>Consults on methods to improve usability and adaptability of software component.</t>
  </si>
  <si>
    <t>Selects technology or modifies decisions based on agile modeling study results.</t>
  </si>
  <si>
    <t>Consults on methods for assigning agile activities to project management phases.</t>
  </si>
  <si>
    <t>Finds opportunities to improve the effectiveness and productivity of AUP projects.</t>
  </si>
  <si>
    <t>Implements specific organizational changes made in response to the Sarbanes-Oxley Act.</t>
  </si>
  <si>
    <t>Facilitates preparation for and execution of external audits.</t>
  </si>
  <si>
    <t>Shares experiences with issues to consider when writing MapReduce code and creating MapReduce jobs.</t>
  </si>
  <si>
    <t>Supports and maintains many major accounts over long periods of time and diverse circumstances.</t>
  </si>
  <si>
    <t>Teaches others to prepare and present valid business cases for adopting .NET and other technologies.</t>
  </si>
  <si>
    <t>Shows others how to combine Abend-Aid with other tools for complete problem analysis.</t>
  </si>
  <si>
    <t>Develops custom Access applications with Visual Basic Applications Edition (VBA).</t>
  </si>
  <si>
    <t>Communicates common pitfalls and solutions for key problems in ActiveX component development.</t>
  </si>
  <si>
    <t>Directs others on building ADF applications with Web, Wireless, and Rich Client interfaces.</t>
  </si>
  <si>
    <t>Shows others how to send and receive data to or from independently assembled modules.</t>
  </si>
  <si>
    <t>Utilizes existing ASP optimization tools and techniques for more human-friendly server pages.</t>
  </si>
  <si>
    <t>Teaches others about migrating classic ASP applications to the ASP.Net platform.</t>
  </si>
  <si>
    <t>Creates load and stress tests for multiple and diverse production applications.</t>
  </si>
  <si>
    <t>Shows others how to apply cascading style sheets to Flash content.</t>
  </si>
  <si>
    <t>Trains others on Adabas performance tuning tools and techniques.</t>
  </si>
  <si>
    <t>Ensures that AIX tools and techniques are compliant with existing standards.</t>
  </si>
  <si>
    <t>Monitors and coordinates preventive and unscheduled hardware maintenance.</t>
  </si>
  <si>
    <t>Troubleshoots any problems that occur during installation and operation stages of Active Directory.</t>
  </si>
  <si>
    <t>Implements security controls to ensure privacy of AIM messages.</t>
  </si>
  <si>
    <t>Shares prior experience on optimization tools and techniques with trainees.</t>
  </si>
  <si>
    <t>Advises on performance considerations, measurement and tuning.</t>
  </si>
  <si>
    <t>Establishes and references best practices in designing and maintaining document templates.</t>
  </si>
  <si>
    <t>Consults on the benefits and challenges associated with a single sign-on process.</t>
  </si>
  <si>
    <t>Discusses the pros and cons of competitive anti-virus products from a business perspective.</t>
  </si>
  <si>
    <t>Compares and contrasts the features of competitive software and application suites.</t>
  </si>
  <si>
    <t>Evaluates the impact of adult learning programs on employee performance.</t>
  </si>
  <si>
    <t>Monitors, analyzes and reports on change request patterns and trends.</t>
  </si>
  <si>
    <t>Provides insights into strategic technology development plans across major segments.</t>
  </si>
  <si>
    <t>Provides insights into strategic development plans across major segments.</t>
  </si>
  <si>
    <t>Suggests conclusions with results drawn from business data analysis.</t>
  </si>
  <si>
    <t>Shows others how to combine Bend-Aid with other tools for complete problem analysis.</t>
  </si>
  <si>
    <t>Instructs less experienced architects on what should be considered in business services mapping.</t>
  </si>
  <si>
    <t>Elaborates on specific practices and approaches for achieving defect-free software.</t>
  </si>
  <si>
    <t>Evaluates the processes and tools for risk assessment and benefits analysis.</t>
  </si>
  <si>
    <t>Selects technology or modifies decisions based on BPM study results.</t>
  </si>
  <si>
    <t>Consults on identifying applications suitable for migration to the Client/Server environment.</t>
  </si>
  <si>
    <t>Provides mechanisms for sharing information among all tools contained in the system environment.</t>
  </si>
  <si>
    <t>Monitors the effectiveness of CRM systems in accordance with overall customer service standards and costs.</t>
  </si>
  <si>
    <t>Advises on leading methodologies in content management.</t>
  </si>
  <si>
    <t>Identifies correlations that reveal trends and determine conditions.</t>
  </si>
  <si>
    <t>Analyzes competing CTI products in the market to learn their concepts and practices.</t>
  </si>
  <si>
    <t>Manages hardware and software transitions with minimal disruptions in a computer center.</t>
  </si>
  <si>
    <t>Creates and maintains data center contingency documents and action plans.</t>
  </si>
  <si>
    <t>Oversees the evaluation and selection of capacity management software tools.</t>
  </si>
  <si>
    <t>Oversees the development of organizational change management policies and procedures.</t>
  </si>
  <si>
    <t>Re-designs business processes to minimize potential exposure to computer crime.</t>
  </si>
  <si>
    <t>Evaluates the performance, cost-effectiveness and efficiency of computer forensics practices; makes improvements where necessary.</t>
  </si>
  <si>
    <t>Inspects policies, standards and processes compliance of network defense implementation; monitors corrections where necessary.</t>
  </si>
  <si>
    <t>Participates in the detection of non-conforming products; makes decisions on what tools should no longer be used.</t>
  </si>
  <si>
    <t>Implements server virtualization to maximize the output of individual servers and reduce the need for additional hardware.</t>
  </si>
  <si>
    <t>Identifies hardware and software needed for central servers that monitor traffic and client demands.</t>
  </si>
  <si>
    <t>Applies virtual clusters in resource provision and deployment.</t>
  </si>
  <si>
    <t>Coaches engineers on community data maintenance and analysis; provides solutions to technical problems.</t>
  </si>
  <si>
    <t>Consults on transforming business processes to incorporate collaboration tools for sharing expertise.</t>
  </si>
  <si>
    <t>Elaborates on the challenges and opportunities of big data and cloud computing.</t>
  </si>
  <si>
    <t>Reviews tools and approaches for defining and refining capacity requirements for big data applications.</t>
  </si>
  <si>
    <t>Compares and contrasts crystal methods to other agile methodologies.</t>
  </si>
  <si>
    <t>Trains others on editing for image, business inset, substance and the specific audience.</t>
  </si>
  <si>
    <t>Facilitates integration of CRM strategies into business unit workflows.</t>
  </si>
  <si>
    <t>Creates and manages the call center budget.</t>
  </si>
  <si>
    <t>Facilitates integration of existing applications and technologies under the CRM umbrella.</t>
  </si>
  <si>
    <t>Organizes and maintains data to be captured in the data warehouse for BI applications.</t>
  </si>
  <si>
    <t>Teaches others how to integrate diverse technology platforms into the call center environment.</t>
  </si>
  <si>
    <t>Explains best consulting practices and their rationale for the organization and industry.</t>
  </si>
  <si>
    <t>Builds consensus, resolves conflicts and applies techniques to achieve influence and impact results with stakeholders.</t>
  </si>
  <si>
    <t>Selects and uses appropriate diagnostic tools, methods and techniques and actively seeks out new and appropriate tools.</t>
  </si>
  <si>
    <t>Explains how to position and formulate consulting proposals to enhance future engagement sales.</t>
  </si>
  <si>
    <t>Evaluates and endorses overall consulting industry best management engagement practices and their relative merits.</t>
  </si>
  <si>
    <t>Serves as role model/mentor to others in demonstrating consulting professionalism and ethics.</t>
  </si>
  <si>
    <t>Analyzes the industry and financial benchmarks associated with cash management.</t>
  </si>
  <si>
    <t>Collaborates with senior management in aligning strategies with organizational goals and industry benchmarks.</t>
  </si>
  <si>
    <t>Chooses and audits vendors of outsourced benefits programs.</t>
  </si>
  <si>
    <t>Teaches others about a variety of tools and techniques for evaluating market potential.</t>
  </si>
  <si>
    <t>Monitors market activity, penetration and competitive wins or losses against key competitors.</t>
  </si>
  <si>
    <t>Evaluates operational issues and considerations in contract enforcement.</t>
  </si>
  <si>
    <t>Increases the accuracy and efficiency of contracts review through process improvement.</t>
  </si>
  <si>
    <t>Resolves issues related to brand licensing and private (label) branding.</t>
  </si>
  <si>
    <t>Monitors effectiveness of buying and procurement policies and strategies.</t>
  </si>
  <si>
    <t>Uses optimization tools and techniques for application improvement.</t>
  </si>
  <si>
    <t>Consults and guides others on Basic optimization tools and techniques.</t>
  </si>
  <si>
    <t>Coaches others on migrating a prior release of Brio to a more recent release.</t>
  </si>
  <si>
    <t>Coaches others using optimization tools and techniques.</t>
  </si>
  <si>
    <t>Guides others with writing exception handlers.</t>
  </si>
  <si>
    <t>Helps others with writing exception handlers.</t>
  </si>
  <si>
    <t>Advises others using optimization tools and techniques.</t>
  </si>
  <si>
    <t>Migrates applications from the VS COBOL II run-time library to Language Environment (LE).</t>
  </si>
  <si>
    <t>Communicates on how and why to execute OS/401 commands from a program.</t>
  </si>
  <si>
    <t>Helps others with advanced scripting techniques.</t>
  </si>
  <si>
    <t>Uses COBOL optimization tools and techniques for system improvement.</t>
  </si>
  <si>
    <t>Reviews types of business analytics addressed by the product suite.</t>
  </si>
  <si>
    <t>Provides support on debugging and/or troubleshooting Cognos software and applications.</t>
  </si>
  <si>
    <t>Troubleshoots, obtains support and resolves technical problems with Report Studio implementation.</t>
  </si>
  <si>
    <t>Consults on the applications of optimization tools and techniques</t>
  </si>
  <si>
    <t>Helps others understand a variety of techniques used to publish web pages and animate objects.</t>
  </si>
  <si>
    <t>Provides practical advice on avoiding costly mistakes in working with CORBA.</t>
  </si>
  <si>
    <t>Integrates Crystal Reports functions into proprietary programs.</t>
  </si>
  <si>
    <t>Teaches end-users how to develop and implement simple reports.</t>
  </si>
  <si>
    <t>Provides alternative solutions to testing scenarios with earlier versions of WebLogic.</t>
  </si>
  <si>
    <t>Establishes or modifies schedules for performing image copies based on production considerations.</t>
  </si>
  <si>
    <t>Establishes or modifies schedules for performing backups based on production considerations.</t>
  </si>
  <si>
    <t>Modifies production DB2 systems based on information provided by CA-Insight for DB2.</t>
  </si>
  <si>
    <t>Trains others on CA-IDMS performance tuning tools and techniques.</t>
  </si>
  <si>
    <t>Explains the differences among working with VSAM files, IMS and DB2 databases.</t>
  </si>
  <si>
    <t>Restores proper network operations using Cisco devices and external management tools.</t>
  </si>
  <si>
    <t>Develops change scripts for mass configuration updates and enforcement of policies.</t>
  </si>
  <si>
    <t>Relates experience customizing CSM to integrate and augment service management processes.</t>
  </si>
  <si>
    <t>Teaches others how to customize and develop real-time collaborative applications with Centra.</t>
  </si>
  <si>
    <t>Consults on different rule writing techniques, their advantages and drawbacks.</t>
  </si>
  <si>
    <t>Decides target training investments based on the results of departmental or organizational gap analyses.</t>
  </si>
  <si>
    <t>Implements mechanisms to facilitate the propagation of brand identity throughout content.</t>
  </si>
  <si>
    <t>Designs complete database management systems with other technical experts.</t>
  </si>
  <si>
    <t>Suggests conclusions with results drawn from data analysis.</t>
  </si>
  <si>
    <t>Participates in reviewing and validating solution assessments.</t>
  </si>
  <si>
    <t>Assesses and communicates the business costs, benefits, risks and issues for alternative architectural strategies.</t>
  </si>
  <si>
    <t>Anticipates any obstacles and makes plans accordingly to ensure that stakeholder requirements are fully reflected in data architecture outcomes.</t>
  </si>
  <si>
    <t>Monitors information technology users to ensure compliance with organizational policies.</t>
  </si>
  <si>
    <t>Defines and implements criteria for acceptance testing; oversees the system-wide integration testing to ensure the stability and functionality of the overall system.</t>
  </si>
  <si>
    <t>Monitors the privacy and security capabilities from both web server and client perspectives.</t>
  </si>
  <si>
    <t>Develops procedures to link electronic data interchange applications to other technologies and business applications.</t>
  </si>
  <si>
    <t>Directs data storing processes and input and output procedures among different formats of data files.</t>
  </si>
  <si>
    <t>Supervises the data governance team to solve complex problems.</t>
  </si>
  <si>
    <t>Decides business logic in database management systems and connections among different database structures.</t>
  </si>
  <si>
    <t>Monitors the compliance of core database design policies.</t>
  </si>
  <si>
    <t>Designs data access, usage and change rules for users within and across organizations.</t>
  </si>
  <si>
    <t>Educates others on features and techniques of new data warehousing technologies.</t>
  </si>
  <si>
    <t>Articulates the pros and cons of data mining applications produced by diverse software vendors.</t>
  </si>
  <si>
    <t>Collaborates with other technical experts to complete data backup and migration projects.</t>
  </si>
  <si>
    <t>Manages a data warehousing project that involves ETL activities.</t>
  </si>
  <si>
    <t>Evaluates the effectiveness of network topology, physical and logical networks, links and interfaces.</t>
  </si>
  <si>
    <t>Evaluates the advantages and disadvantages of different encryption technologies within the industry.</t>
  </si>
  <si>
    <t>Improves data center services to meet the business needs of existing and new customers.</t>
  </si>
  <si>
    <t>Provides technical solutions architecture and documentation on data center designs and configurations.</t>
  </si>
  <si>
    <t>Manages a data center automation project, including its staff, time and budget.</t>
  </si>
  <si>
    <t>Takes proactive steps to prevent sensitive information and identify theft by phishers.</t>
  </si>
  <si>
    <t>Consults on integrating web-based functionality with e-mail routing software.</t>
  </si>
  <si>
    <t>Supervises the design, creation and upkeep of meta-directories.</t>
  </si>
  <si>
    <t>Contributes to defining document management processes, procedures and standards.</t>
  </si>
  <si>
    <t>Compares and contrasts the differences of protection techniques on different endpoint devices.</t>
  </si>
  <si>
    <t>Evaluates the costs and benefits of various data privacy protection projects.</t>
  </si>
  <si>
    <t>Develops a practical guide for professionals to handle with cyber risk incidents.</t>
  </si>
  <si>
    <t>Minimizes potential risks involved in the process of using digital forensics tools.</t>
  </si>
  <si>
    <t>Coaches others on the selection of techniques and tools for various threat types.</t>
  </si>
  <si>
    <t>Evaluates the benefits and drawbacks of an organization's own ERP system for further improvement.</t>
  </si>
  <si>
    <t>Collaborates with data engineers to modify customer databases and to accommodate CRM application needs.</t>
  </si>
  <si>
    <t>Consults on how to prioritize during the planning phase of ERP implementation projects.</t>
  </si>
  <si>
    <t>Oversees the system-wide integration testing to ensure the stability and functionality of the overall system.</t>
  </si>
  <si>
    <t>Participates in developing criteria for selecting data gathering and reporting tools and techniques for various projects.</t>
  </si>
  <si>
    <t>Coordinates with facilities to ensure data is sent and received (attaching files).</t>
  </si>
  <si>
    <t>Develops cost analyses of various types of data entry training, technology and hiring.</t>
  </si>
  <si>
    <t>Consults with the business units that have been or will be impacted by adopting CRM processes.</t>
  </si>
  <si>
    <t>Engages third-party providers to balance workloads for peak periods.</t>
  </si>
  <si>
    <t>Validates frequency and cross tabulation algorithms.</t>
  </si>
  <si>
    <t>Advises on the use of technology in current and planned customer support strategies.</t>
  </si>
  <si>
    <t>Evaluates the organization's support practices against other organizations.</t>
  </si>
  <si>
    <t>Implements cross-functional standards and procedures.</t>
  </si>
  <si>
    <t>Participates in designing service classes, associated pricing and best practices.</t>
  </si>
  <si>
    <t>Directs outbound and incoming calls to optimize agent utilization.</t>
  </si>
  <si>
    <t>Evaluates techniques for face-to-face, telephone and web-based interactions.</t>
  </si>
  <si>
    <t>Teaches others about operations routing and back-up capabilities.</t>
  </si>
  <si>
    <t>Develops enterprise architectural principles and standards as a key organizational contributor.</t>
  </si>
  <si>
    <t>Oversees enhancement, conversion and retirement plans for customer support applications.</t>
  </si>
  <si>
    <t>Manages the proper operation of employee relations functions and services.</t>
  </si>
  <si>
    <t>Answers complex client questions and provides proper and efficient solutions.</t>
  </si>
  <si>
    <t>Coaches others on adapting existing sales systems to the Internet.</t>
  </si>
  <si>
    <t>Consults and advises on DB2 optimization tools and techniques.</t>
  </si>
  <si>
    <t>Locates and uses Internet-based DHTML building and debugging tools.</t>
  </si>
  <si>
    <t>Evaluates the benefits, drawbacks, strengths and weaknesses of Director from a business perspective.</t>
  </si>
  <si>
    <t>Describes prior experience with optimization tools and techniques.</t>
  </si>
  <si>
    <t>Explains how to insert applets, plug-ins, and ActiveX controls onto a web page.</t>
  </si>
  <si>
    <t>Utilizes optimization tools and techniques for EJB execution and transaction.</t>
  </si>
  <si>
    <t>Interfaces Endevor with system security software to protect proprietary applications.</t>
  </si>
  <si>
    <t>Trains developers in the use of the Essbase Application Program Interface to build On-Line Analytical Processing applications.</t>
  </si>
  <si>
    <t>Researches best practices for managing the Exchange Server hierarchy and core components.</t>
  </si>
  <si>
    <t>Performs database management activities with optimization tools and techniques.</t>
  </si>
  <si>
    <t>Cites extensive prior experience with DB2 performance tuning tools and techniques.</t>
  </si>
  <si>
    <t>Cites extensive prior experience with database optimization tools and techniques.</t>
  </si>
  <si>
    <t>Uses ERwin to reverse engineer entity relationship diagrams from SQL schemas.</t>
  </si>
  <si>
    <t>Helps others customize and extend the functionality of ETI Data System Libraries.</t>
  </si>
  <si>
    <t>Oversees the enhancement and improvement of DOS related tools and techniques.</t>
  </si>
  <si>
    <t>Optimizes tools and techniques to improve the efficiency of DECnet implementation.</t>
  </si>
  <si>
    <t>Educates on Ethernet best practices in tools and techniques.</t>
  </si>
  <si>
    <t>Shows others how to ensure DFHSM is managing DASD resources effectively.</t>
  </si>
  <si>
    <t>Manages in-house Doc-To-Help software enhancements and migration strategies.</t>
  </si>
  <si>
    <t>Uses Visual Basic for Applications and Macros to extend Excel functionality.</t>
  </si>
  <si>
    <t>Cites detailed examples of Eclipse solution disappointments or failures and their causes.</t>
  </si>
  <si>
    <t>Formulates corrective action plans to remedy training or knowledge gaps in an organization.</t>
  </si>
  <si>
    <t>Assesses hardware on fitness with the intended task.</t>
  </si>
  <si>
    <t>Defines and reviews support agreements; monitors adherence and customer satisfaction.</t>
  </si>
  <si>
    <t>Evaluates best practices of application implementation within the industry; learns the principles and practices of application software.</t>
  </si>
  <si>
    <t>Evaluates the advantages and disadvantages of various groupware products.</t>
  </si>
  <si>
    <t>Monitors best practices and principles of imaging tools within the industry.</t>
  </si>
  <si>
    <t>Directs the implementation of information processing and operation standards to protect and manage information assets.</t>
  </si>
  <si>
    <t>Justifies the cost/benefit of the collaborative software suite.</t>
  </si>
  <si>
    <t>Coaches others on the implementation process of an organization's handheld portable device software.</t>
  </si>
  <si>
    <t>Evaluates the advantages and disadvantages of an organization's hardware components.</t>
  </si>
  <si>
    <t>Oversees the quality and performance of an organization's handheld hardware devices.</t>
  </si>
  <si>
    <t>Evaluates the advantages and disadvantages of an organization's hardware platforms.</t>
  </si>
  <si>
    <t>Works on integrating IVR with existing applications or databases.</t>
  </si>
  <si>
    <t>Evaluates the benefits and drawbacks of the organization's existing firewall systems.</t>
  </si>
  <si>
    <t>Evaluates help desk best practices within the industry to effectively learn the key principles of service.</t>
  </si>
  <si>
    <t>Optimizes operational standards for securing information assets.</t>
  </si>
  <si>
    <t>Leads in IT audit projects and processes to ensure no violation.</t>
  </si>
  <si>
    <t>Compares and contrasts security considerations for all major mobile/BYOD device types.</t>
  </si>
  <si>
    <t>Designs and champions structural changes to enhance facility security.</t>
  </si>
  <si>
    <t>Coaches others on the conduct of risk analyses in both physical and electronic environments.</t>
  </si>
  <si>
    <t>Directs internal communications on existing and potential information security issues.</t>
  </si>
  <si>
    <t>Champions the adoption of tools and technologies to facilitate IoT authentication and data encryption.</t>
  </si>
  <si>
    <t>Analyzes features and functions of the latest information assurance tools in the market; considers their suitability to the organization.</t>
  </si>
  <si>
    <t>Coaches others on the use of advanced testing tools and approaches.</t>
  </si>
  <si>
    <t>Facilitates organizational information security laws compliance-related business process improvements.</t>
  </si>
  <si>
    <t>Resolves difficulties and challenges regarding intrusion detection and prevention.</t>
  </si>
  <si>
    <t>Evaluates informatics best practices within the industry; learns informatics principles and practices.</t>
  </si>
  <si>
    <t>Consults on complex data migration problems throughout the HRMS implementation lifecycle.</t>
  </si>
  <si>
    <t>Advises external auditors on the specifics of the organization's internal controls.</t>
  </si>
  <si>
    <t>Develops an internal database to assess the accuracy of investment reports.</t>
  </si>
  <si>
    <t>Promotes the effectiveness of structured investment processes to maximize investment returns.</t>
  </si>
  <si>
    <t>Detects compliance deficiencies during internal auditing process.</t>
  </si>
  <si>
    <t>Implements, tests, monitors and continuously improves security administration tools and processes.</t>
  </si>
  <si>
    <t>Describes ISPL guidelines, tools and techniques for monitoring of contracts.</t>
  </si>
  <si>
    <t>Suggests approaches for resolving problems with organization's financial methods and procedures.</t>
  </si>
  <si>
    <t>Oversees financial analysis to evaluate organizational and managerial performance.</t>
  </si>
  <si>
    <t>Monitors, traces, and corrects errors in financial records.</t>
  </si>
  <si>
    <t>Consults others on identifying, tracing, and correcting errors in financial reports.</t>
  </si>
  <si>
    <t>Updates and implements improvements to risk assessment and management methods.</t>
  </si>
  <si>
    <t>Trains others on the use of technology in current and planned HR strategies.</t>
  </si>
  <si>
    <t>Guides others on forming relationships between HR functions and business units.</t>
  </si>
  <si>
    <t>Facilitates the adoption of new methods and techniques for HR related problem solving.</t>
  </si>
  <si>
    <t>Evaluates the benefits of applying HRIS in the HR function.</t>
  </si>
  <si>
    <t>Recommends processes to maximize Internet-based marketing efficiency and effectiveness.</t>
  </si>
  <si>
    <t>Participates in decisions relating to the use of e-sales service brokers.</t>
  </si>
  <si>
    <t>Researches and implements changes to support and improve the unified buying process.</t>
  </si>
  <si>
    <t>Compares and contrasts alternative types of field selling applications.</t>
  </si>
  <si>
    <t>Successfully performs troubleshooting and resolution of unusual or critical performance problems.</t>
  </si>
  <si>
    <t>Shows others how to use Debug Tool to analyze and resolve program abends.</t>
  </si>
  <si>
    <t>Consults on combining Fault Analyzer with other tools for complete problem analysis.</t>
  </si>
  <si>
    <t>Consults on using File-Aid to facilitate data conversion projects.</t>
  </si>
  <si>
    <t>Recommends optimization tools and techniques for Fortran programming.</t>
  </si>
  <si>
    <t>Advises on how to insert applets, plug-ins, and ActiveX controls onto a web page.</t>
  </si>
  <si>
    <t>Recommends successful techniques for scalability and customizable features to support insurance business requirements.</t>
  </si>
  <si>
    <t>Utilizes optimization tools and techniques to improve business control and cost effectiveness measures for Hogan.</t>
  </si>
  <si>
    <t>Locates and uses internet-based HTML building and debugging tools.</t>
  </si>
  <si>
    <t>Makes recommendations regarding color and design choices depending on the application.</t>
  </si>
  <si>
    <t>Teaches end-users how to develop and implement simple reports and database queries.</t>
  </si>
  <si>
    <t>Successfully performs multiple Silent Installations.</t>
  </si>
  <si>
    <t>Interprets why and how to concatenate data sets.</t>
  </si>
  <si>
    <t>Employs data adapters to access and manage non-FOCUS databases.</t>
  </si>
  <si>
    <t>Determines hardware recommendations for document scanners and workstations needed for ImagePlus.</t>
  </si>
  <si>
    <t>Trains others on IMS/DB performance tuning tools and techniques.</t>
  </si>
  <si>
    <t>Provides technical solutions using optimization tools and techniques.</t>
  </si>
  <si>
    <t>Oversees the analysis, design and development of transformation ETL code.</t>
  </si>
  <si>
    <t>Consults on the use of Ingres performance tuning tools and techniques.</t>
  </si>
  <si>
    <t>Implements the enhancement and improvement of archiving and automatic recall capabilities.</t>
  </si>
  <si>
    <t>Resolves complex problems and technical issues that in the implementation of Foresight.</t>
  </si>
  <si>
    <t>Optimizes HP-UX tools and techniques while integrating relative recommendations.</t>
  </si>
  <si>
    <t>Resolves issues related to concurrently running different operating systems.</t>
  </si>
  <si>
    <t>Resolves diverse maintenance and support issues related to IE.</t>
  </si>
  <si>
    <t>Resolves inherent IIS security problems.</t>
  </si>
  <si>
    <t>Develops interfaces for IMS/TM to IMS and DB2 databases.</t>
  </si>
  <si>
    <t>Implements RMF Postprocessor and Spreadsheet Reporter.</t>
  </si>
  <si>
    <t>Explains tools and techniques for monitoring and tuning hardware and system performance.</t>
  </si>
  <si>
    <t>Configures and implements protocol profiles types, dependencies and settings.</t>
  </si>
  <si>
    <t>Describes experience with optimization tools and techniques in multiple, diverse environments.</t>
  </si>
  <si>
    <t>Shows end-users how to add, locate and retrieve Filenet-managed documents.</t>
  </si>
  <si>
    <t>Illustrates how to handle advanced queries and advanced customization for FileNet P8.</t>
  </si>
  <si>
    <t>Compares and contrasts the features of alternative BI and EPM software and application suites.</t>
  </si>
  <si>
    <t>Advises others on using tools to aggregate, exchange and share structured and unstructured data.</t>
  </si>
  <si>
    <t>Shares details regarding product suite functionality, benefits, operation and challenges.</t>
  </si>
  <si>
    <t>Translates the desired organizational traits to strategic and tactical steps.</t>
  </si>
  <si>
    <t>Facilitates the process of defining plans to quantify and improve IT performance.</t>
  </si>
  <si>
    <t>Describes issues and considerations for merging two organizations into a common architecture.</t>
  </si>
  <si>
    <t>Describes multiple mainframe operating systems and interoperability issues and considerations.</t>
  </si>
  <si>
    <t>Instructs on day-to-day IT operations: business impacts, priorities and dependencies.</t>
  </si>
  <si>
    <t>Compares the organization's technology practices with those of other organizations.</t>
  </si>
  <si>
    <t>Provides IT architecture solutions based on business and technical requirements.</t>
  </si>
  <si>
    <t>Manages the process for IT standards and procedures delivery and implementation ensuring the organization is under effective management.</t>
  </si>
  <si>
    <t>Supervises the evaluation of IT-related business in multiple and diverse environments.</t>
  </si>
  <si>
    <t>Coaches others on the techniques and methods used in logical data modeling.</t>
  </si>
  <si>
    <t>Optimizes quality assurance and efficiency improvement programs for JAD operations.</t>
  </si>
  <si>
    <t>Evaluates current standards, policies and guidelines in the development of mainframe processes.</t>
  </si>
  <si>
    <t>Evaluates current standards, policies and guidelines on the development of Knowledge-Based Technology (KBT) tools.</t>
  </si>
  <si>
    <t>Evaluates current standards, policies and guidelines in the development of installed mainframe software.</t>
  </si>
  <si>
    <t>Evaluates current standards, policies and guidelines on the development of mainframe hardware.</t>
  </si>
  <si>
    <t>Leads the design and implementation of Local Area Network security strategies.</t>
  </si>
  <si>
    <t>Trains others on the use of network inventory management software.</t>
  </si>
  <si>
    <t>Discusses the business impact and strategic security solutions for IT system implementation.</t>
  </si>
  <si>
    <t>Establishes and maintains beneficial partnerships with vendors.</t>
  </si>
  <si>
    <t>Oversees value proposition and prioritizes requested projects based on IT governance policies.</t>
  </si>
  <si>
    <t>Monitors the implementation of best practices for systems and program development.</t>
  </si>
  <si>
    <t>Delivers testing methods by utilizing complex automation performance tools for quality assurance.</t>
  </si>
  <si>
    <t>Estimates and appropriately addresses potential issues and risks in IT projects.</t>
  </si>
  <si>
    <t>Compares risk management approaches on IT project portfolios with other industry professionals or organizations.</t>
  </si>
  <si>
    <t>Consults on the principles of Earned Value Analysis across multiple IT projects.</t>
  </si>
  <si>
    <t>Oversees various IT projects to support project deployment through the integration of technology and staff resources.</t>
  </si>
  <si>
    <t>Develops processes for on-demand IT service development for specific client requirements.</t>
  </si>
  <si>
    <t>Interprets tangible and intangible aspects of the service design.</t>
  </si>
  <si>
    <t>Determines factors that influence availability and cause of failures; takes appropriate actions.</t>
  </si>
  <si>
    <t>Designs approaches and templates for the implementation and review of IT service changes.</t>
  </si>
  <si>
    <t>Leads regular testing and analysis of contingency and disaster recovery plans.</t>
  </si>
  <si>
    <t>Promotes alternative approaches to assigning IT Service costs.</t>
  </si>
  <si>
    <t>Develops on-demand flexible IT services for a client's specific requirements.</t>
  </si>
  <si>
    <t>Defines, documents and implements resolutions and workarounds for new incidents.</t>
  </si>
  <si>
    <t>Develops cost analyses of various types of services, media and delivery options.</t>
  </si>
  <si>
    <t>Teaches others about performance considerations, measurement and tuning of the specific library software.</t>
  </si>
  <si>
    <t>Advises on key operational issues and considerations in customer support.</t>
  </si>
  <si>
    <t>Presents a holistic view of the long term benefits to be gained from adoption of ITIL standards.</t>
  </si>
  <si>
    <t>Compares and contrasts traditional application lifecycle and ITIL application management processes.</t>
  </si>
  <si>
    <t>Explains tools and techniques for tracking and improving the cost of delivering a service.</t>
  </si>
  <si>
    <t>Advises on the appropriate solutions to complex customer problems.</t>
  </si>
  <si>
    <t>Analyzes market fluctuations on the organization's products in terms of channel mix.</t>
  </si>
  <si>
    <t>Supervises others in product planning, design, testing and delivery.</t>
  </si>
  <si>
    <t>Recommends optimization tools and techniques for J2EE application enhancement.</t>
  </si>
  <si>
    <t>Coaches others on best practices for using core micro-edition APIs.</t>
  </si>
  <si>
    <t>Utilizes optimization tools and techniques for Java application enhancement.</t>
  </si>
  <si>
    <t>Trains others on advanced scripting techniques.</t>
  </si>
  <si>
    <t>Consults on and supports complex implementation, integration, conversion and migration issues.</t>
  </si>
  <si>
    <t>Integrates JProbe into a diverse array of application servers and IDEs.</t>
  </si>
  <si>
    <t>Utilizes optimization tools and techniques for JSP function enhancement.</t>
  </si>
  <si>
    <t>Designs and develops servlets to process complex forms.</t>
  </si>
  <si>
    <t>Helps others in determining when to parameterize script values.</t>
  </si>
  <si>
    <t>Teaches others about incorporating testing and logging agents into applications.</t>
  </si>
  <si>
    <t>Advises others on the use of performance tuning tools and techniques.</t>
  </si>
  <si>
    <t>Shows others how to write code to catch exceptions in JDBC processes.</t>
  </si>
  <si>
    <t>Implements dynamic workload management (WLM) and workload balancing.</t>
  </si>
  <si>
    <t>Evaluates the performance of LapLink computer-to-computer connectivity.</t>
  </si>
  <si>
    <t>Coaches on the use of optimization tools and techniques.</t>
  </si>
  <si>
    <t>Leads in lifecycle management and code upgrades to SRX and NSM products.</t>
  </si>
  <si>
    <t>Helps others learn to use Lexis-Nexis services.</t>
  </si>
  <si>
    <t>Shows others how to customize and develop real-time collaborative applications with LIMWC.</t>
  </si>
  <si>
    <t>Contrasts functionality and support requirements of competitive software and application suites.</t>
  </si>
  <si>
    <t>Evaluates the effectiveness of a specific PC production project for cost efficiency and timeliness.</t>
  </si>
  <si>
    <t>Assesses and communicates the impact of planned enhancements to target operating system.</t>
  </si>
  <si>
    <t>Describes multiple portable operating systems and interoperability issues and considerations.</t>
  </si>
  <si>
    <t>Describes open architecture components and standards for web architecture.</t>
  </si>
  <si>
    <t>Teaches cross-team technology members about their roles and responsibilities associated with allocating resources to various platforms.</t>
  </si>
  <si>
    <t>Coaches others on the concepts and techniques of event model partitioning.</t>
  </si>
  <si>
    <t>Evaluates the usability of various software packages designed to facilitate use case development.</t>
  </si>
  <si>
    <t>Advises on considerations of integration for media-enabled features and technologies.</t>
  </si>
  <si>
    <t>Resolves problems with systems coupling and intersystem processing.</t>
  </si>
  <si>
    <t>Optimizes best practices and standards in the application of object-oriented tools.</t>
  </si>
  <si>
    <t>Compares and contrasts alternative object-oriented programming languages and their features.</t>
  </si>
  <si>
    <t>Advises on common services and interfaces for specific programming languages and API's.</t>
  </si>
  <si>
    <t>Evaluates current standards, policies and guidelines in the development of installed middleware infrastructure.</t>
  </si>
  <si>
    <t>Evaluates current standards, policies and guidelines in the development of installed mid-range software.</t>
  </si>
  <si>
    <t>Optimizes software problem resolution processes to maximize the efficiency of organizational IT operations.</t>
  </si>
  <si>
    <t>Monitors the performance of major elements in a hardware, software or network system on an ongoing and historical basis.</t>
  </si>
  <si>
    <t>Monitors and coordinates preventative and unscheduled mid-range hardware maintenance.</t>
  </si>
  <si>
    <t>Optimizes hardware and resolves problems to maximize the efficiency of organizational IT operations.</t>
  </si>
  <si>
    <t>Coaches others on the use of network inventory management software.</t>
  </si>
  <si>
    <t>Oversees network architecture schedules and ensures that related activities follow an established plan.</t>
  </si>
  <si>
    <t>Oversees the development of potential customer relationships and negotiates new contracts.</t>
  </si>
  <si>
    <t>Tests and installs new releases of telecommunications software.</t>
  </si>
  <si>
    <t>Evaluates current standards, policies and guidelines on the installation and use of communications hardware.</t>
  </si>
  <si>
    <t>Compares and contrasts alternative approaches for network performance management.</t>
  </si>
  <si>
    <t>Evaluates the tools used for monitoring and analyzing the effectiveness of distribution mechanisms.</t>
  </si>
  <si>
    <t>Coaches others on how to implement Secure Socket Layer technology on e-commerce websites.</t>
  </si>
  <si>
    <t>Consults on the countermeasures for the threats from digital distribution platform.</t>
  </si>
  <si>
    <t>Summarizes testing results and makes suggestions on network security defense.</t>
  </si>
  <si>
    <t>Provides for mobile application security and access control.</t>
  </si>
  <si>
    <t>Coaches page editors on the application of Flash and Java technology to ensure quality in services delivered.</t>
  </si>
  <si>
    <t>Collaborates with search engine vendors on how to market projects outside of the platform.</t>
  </si>
  <si>
    <t>Reviews major devices, operating systems and their compatibilities/incompatibilities.</t>
  </si>
  <si>
    <t>Builds bridges to and from mobile operating systems.</t>
  </si>
  <si>
    <t>Coordinates preparation and distribution of standard reports (e.g. status or activity).</t>
  </si>
  <si>
    <t>Discusses the major benefits and drawbacks of different types of communications.</t>
  </si>
  <si>
    <t>Evaluates the benefits and drawbacks of various forms of media.</t>
  </si>
  <si>
    <t>Compares and contrasts strengths and weakness of alternative multimedia tools and products.</t>
  </si>
  <si>
    <t>Oversees problem reporting, tracking, escalation and resolution.</t>
  </si>
  <si>
    <t>Controls costs related to the operation of the OD function.</t>
  </si>
  <si>
    <t>Analyzes the use of technology in current and planned marketing strategies.</t>
  </si>
  <si>
    <t>Compares and contrasts alternative strategies to accelerating product sales.</t>
  </si>
  <si>
    <t>Evaluates key assumptions and variables that factor into the conclusions of market research.</t>
  </si>
  <si>
    <t>Develops marketing plans and checkpoints for monitoring plan effectiveness.</t>
  </si>
  <si>
    <t>Advises on the application of science and mathematics in solving marketing channel problems.</t>
  </si>
  <si>
    <t>Ensures compliance with governmental and organizational requirements for marketing systems.</t>
  </si>
  <si>
    <t>Collaborates with technical staff to solve media production problems.</t>
  </si>
  <si>
    <t>Produces master schedules on all activities to insure the timely delivery of work in media production.</t>
  </si>
  <si>
    <t>Shows others how to build thorough testing plans based on functional requirements.</t>
  </si>
  <si>
    <t>Utilizes SCM (Software Configuration Manager) to manage multi-developer, multi-stream software development projects.</t>
  </si>
  <si>
    <t>Develops expertise in Oracle Lite performance tuning techniques.</t>
  </si>
  <si>
    <t>Utilizes optimization tools and techniques for PowerBuilder functionality enhancement.</t>
  </si>
  <si>
    <t>Utilizes optimization tools and techniques for Perl application enhancement.</t>
  </si>
  <si>
    <t>Evaluates the effectiveness using processes to clean up low resolution art.</t>
  </si>
  <si>
    <t>Utilizes advanced PHP scripting techniques for web application enhancement.</t>
  </si>
  <si>
    <t>Works with PL/I optimization tools and techniques for application enhancement.</t>
  </si>
  <si>
    <t>Utilizes optimization tools and techniques for PeopleSoft Application Enhancement.</t>
  </si>
  <si>
    <t>Coaches others on techniques for working with ODBC.</t>
  </si>
  <si>
    <t>Discusses challenges and opportunities of applications using the complete product suite.</t>
  </si>
  <si>
    <t>Designs and builds Oracle-based Data marts, Data Warehouses or OLTP systems.</t>
  </si>
  <si>
    <t>Measures database performance and efficiency administered by PL/SQL.</t>
  </si>
  <si>
    <t>Performs the integration, management, and automation of business processes with BizTalk Server end users.</t>
  </si>
  <si>
    <t>Resolves diverse maintenance related issues and difficulties with Firefox.</t>
  </si>
  <si>
    <t>Guides on best practices in developing multithreaded message queuing applications.</t>
  </si>
  <si>
    <t>Resolves diverse maintenance and support related issues throughout the implementation of Netscape Navigator.</t>
  </si>
  <si>
    <t>Uses Oracle Application Server to implement single sign-on authentication.</t>
  </si>
  <si>
    <t>Applies feedback mechanisms to collect technical and business issues related to OS/2 Wrap.</t>
  </si>
  <si>
    <t>Optimizes the processes to define a SMP/E database and invoke SMP/E to add, modify, or replace system elements.</t>
  </si>
  <si>
    <t>Evaluates hardware and functionality pros and cons to support the use of Palm OS.</t>
  </si>
  <si>
    <t>Configures interfaces that enable data transfer to and from external data sources.</t>
  </si>
  <si>
    <t>Helps others to design and deploy Windows Server storage management across the enterprise.</t>
  </si>
  <si>
    <t>Uses IT Guru to assess impact of new applications.</t>
  </si>
  <si>
    <t>Consults on the use of optimization tools and techniques related to NDS/eDirectory.</t>
  </si>
  <si>
    <t>Trains others on features and considerations for managing network-level and service-level availability.</t>
  </si>
  <si>
    <t>Anticipates the challenges and opportunities of implementing high-availability configurations.</t>
  </si>
  <si>
    <t>Customizes security features to fit the environment.</t>
  </si>
  <si>
    <t>Compares and generalizes the specific differences between OSPF-1 with OSPF-2.</t>
  </si>
  <si>
    <t>Advises on how to analyze and resolve DASD I/O performance problems based on OmegaMon reports.</t>
  </si>
  <si>
    <t>Applies fixes and service packs to existing Office products.</t>
  </si>
  <si>
    <t>Designs and develops in-house applications that run on the Outlook platform.</t>
  </si>
  <si>
    <t>Consults on security and vulnerability issues of using pcAnywhere from a business perspective.</t>
  </si>
  <si>
    <t>Discusses the effectiveness of transitions and builds to emphasize key points and messages.</t>
  </si>
  <si>
    <t>Elaborates on methods for assigning DMAIC activities to project management phases.</t>
  </si>
  <si>
    <t>Facilitates the updating of new product engineering methods by selecting appropriate professional technology suppliers for design methods.</t>
  </si>
  <si>
    <t>Manages reliability improvement projects and defines success criteria.</t>
  </si>
  <si>
    <t>Consults on the definition of success for hardware products and reliability tests.</t>
  </si>
  <si>
    <t>Consults on complex problems for all mechanical, electrical and electronic components and their interactions.</t>
  </si>
  <si>
    <t>Assesses and communicates the cost of quality management processes against the cost of poor quality processes.</t>
  </si>
  <si>
    <t>Consults on the optimal matching of quality assurance tools to specific products or product groups.</t>
  </si>
  <si>
    <t>Evaluates product testing costs, tools, approaches and benefits.</t>
  </si>
  <si>
    <t>Describes environmental considerations for design of different types of peripherals.</t>
  </si>
  <si>
    <t>Evaluates processes for safeguarding the premises and updates any defective or outdated processes.</t>
  </si>
  <si>
    <t>Explains how to position proposals to expand sales in the future.</t>
  </si>
  <si>
    <t>Manages organizational responses to opportunities and threats presented by consumers.</t>
  </si>
  <si>
    <t>Describes multiple server operating systems and interoperability issues and considerations.</t>
  </si>
  <si>
    <t>Builds an SOA meta-model that links business needs with available services.</t>
  </si>
  <si>
    <t>Plays an active or leading role in recording and storing requirement documents in various forms.</t>
  </si>
  <si>
    <t>Assesses the impact of new productivity improvement tools on one's own area of responsibility.</t>
  </si>
  <si>
    <t>Consults on the key issues and challenges associated with the IT environment in prototyping.</t>
  </si>
  <si>
    <t>Monitors the effectiveness and efficiency of RAD against stated objectives.</t>
  </si>
  <si>
    <t>Discusses and evaluates the challenges of and considerations for upgrading in a distributed environment.</t>
  </si>
  <si>
    <t>Resolves problems with scrolling, writing to the status bar, timeouts, and layering.</t>
  </si>
  <si>
    <t>Assesses the impact of new productivity improvement tools or techniques for creating and writing programming languages.</t>
  </si>
  <si>
    <t>Consults on using metadata to reduce the impact of change in the business environment.</t>
  </si>
  <si>
    <t>Sets standards and guidelines for determining archiving processes and policies.</t>
  </si>
  <si>
    <t>Compares and contrasts the benefits and drawbacks of various SQL products.</t>
  </si>
  <si>
    <t>Reconciles design, operational and performance considerations for distributed databases.</t>
  </si>
  <si>
    <t>Consults on key considerations for data integrity and resource contention.</t>
  </si>
  <si>
    <t>Consults on how to work with local and remote servers and associated connectivity alternatives.</t>
  </si>
  <si>
    <t>Designs, develops and integrates remote computing solutions.</t>
  </si>
  <si>
    <t>Evaluates current standards, policies and guidelines on the development of production.</t>
  </si>
  <si>
    <t>Trains others on configuration design, enhancements and configuration management tools.</t>
  </si>
  <si>
    <t>Designs and develops product and vendor selection criteria and requirements.</t>
  </si>
  <si>
    <t>Coaches others on the integration of SIEM related applications.</t>
  </si>
  <si>
    <t>Monitors the impact of social technologies on productivity, quality and effectiveness.</t>
  </si>
  <si>
    <t>Evaluates alternative technologies for transporting and integrating XML and Web Services.</t>
  </si>
  <si>
    <t>Manages and strengthens a wide-range of social and interpersonal online relationships.</t>
  </si>
  <si>
    <t>Advises others on presence and events management in a multi-user service environment.</t>
  </si>
  <si>
    <t>Integrates the business goals of site reliability engineering and site safety engineering.</t>
  </si>
  <si>
    <t>Develops annual community campaign plans; determines the overall budget and human resources necessary to carry out the plan.</t>
  </si>
  <si>
    <t>Consults on brand monitoring and business reviews for clients through social media measurements.</t>
  </si>
  <si>
    <t>Consults on matching collaborative methods and platforms to the needs.</t>
  </si>
  <si>
    <t>Organizes milestone reviews and makes improvements for the effectiveness and efficiency of scrum process.</t>
  </si>
  <si>
    <t>Liaises and coordinates investigations with local law enforcement agencies.</t>
  </si>
  <si>
    <t>Participates in the evaluation and selection of self-service functions, tools, and platforms.</t>
  </si>
  <si>
    <t>Researches new tools and techniques for monitoring service gaps and improving effectiveness.</t>
  </si>
  <si>
    <t>Develops clear, thorough schedules that deal with a variety of situations.</t>
  </si>
  <si>
    <t>Advises on the appropriate solutions to complex product design and development problems.</t>
  </si>
  <si>
    <t>Leads discussions on complex questions and problems regarding returns system software.</t>
  </si>
  <si>
    <t>Oversees an organization's sales projects; advises the management team on sales matters.</t>
  </si>
  <si>
    <t>Coaches junior-level employees on advanced sales methods.</t>
  </si>
  <si>
    <t>Implements prospecting standards within the organization.</t>
  </si>
  <si>
    <t>Evaluates best practices of sales proposals and presentations within the industry.</t>
  </si>
  <si>
    <t>Evaluates the best practices of closing a sale within the industry.</t>
  </si>
  <si>
    <t>Evaluates best practices of sales support and administration within the industry.</t>
  </si>
  <si>
    <t>Evaluates best practices of the product development strategy within the industry.</t>
  </si>
  <si>
    <t>Explains facilities and approaches for infrastructure configurations and the deployment of software solutions.</t>
  </si>
  <si>
    <t>Compares and contrasts the features of competitive software and application development suites.</t>
  </si>
  <si>
    <t>Directs the implementation of REXX function libraries, mathematical routines, and operating system functions.</t>
  </si>
  <si>
    <t>Elaborates on how visual modeling tools can improve communications among team members.</t>
  </si>
  <si>
    <t>Creates load and stress tests to establish benchmarks for production applications.</t>
  </si>
  <si>
    <t>Monitors relevant CRM service vendors; oversees their performance to ensure a collaborative outcome.</t>
  </si>
  <si>
    <t>Consults on optimization tools and techniques for SAP ERP systems.</t>
  </si>
  <si>
    <t>Improves the capability of SAP PLM by prioritizing PLM activities and optimizing processes.</t>
  </si>
  <si>
    <t>Consults on the use of optimization tools and techniques.</t>
  </si>
  <si>
    <t>Creates and implements Smalltalk idioms for business-specific situations.</t>
  </si>
  <si>
    <t>Trains developers in the use of the QMF API to build data retrieval applications.</t>
  </si>
  <si>
    <t>Consults on the use of SAS optimization tools and techniques.</t>
  </si>
  <si>
    <t>Uses TrackerLink to integrate Tracker information with PVCS Version Manager and popular IDEs.</t>
  </si>
  <si>
    <t>Participates in planning, implementation and risk management for upgrades.</t>
  </si>
  <si>
    <t>Implements authentication, encryption, digital signatures, and firewalls on SIP networks.</t>
  </si>
  <si>
    <t>Coaches others on using utilities to troubleshoot problems.</t>
  </si>
  <si>
    <t>Consults on optimization tools and techniques related to SNA service design.</t>
  </si>
  <si>
    <t>Recommends network enhancements based on analysis data produced by Sniffer.</t>
  </si>
  <si>
    <t>Explains how and when to Link or Combine project plans to others.</t>
  </si>
  <si>
    <t>Applies user-controlled scheduling into the project planning process.</t>
  </si>
  <si>
    <t>Leads SiteMinder implementation and enhancement projects.</t>
  </si>
  <si>
    <t>Advises on the factors that contribute to the optimum balance between the costs and benefits of testing.</t>
  </si>
  <si>
    <t>Evaluates the company's own storage product strengths against competition in the market.</t>
  </si>
  <si>
    <t>Details operational issues, considerations, business impact, priorities and dependencies.</t>
  </si>
  <si>
    <t>Describes major competitors and their strengths and business models.</t>
  </si>
  <si>
    <t>Manages conflicts between business units, sales, marketing, and engineering teams.</t>
  </si>
  <si>
    <t>Maintains and disseminates information on customer use and experiences.</t>
  </si>
  <si>
    <t>Provides recommendations and documentation to field support on technical and platform issues.</t>
  </si>
  <si>
    <t>Discusses mechanisms and linkage for maintenance documentation.</t>
  </si>
  <si>
    <t>Contributes to the development of best practices for all major activities and tasks.</t>
  </si>
  <si>
    <t>Explains how to use multiple, vendor-provided or in-house structured methodologies.</t>
  </si>
  <si>
    <t>Displays experience in estimating the cost of a specific design of a proposed product.</t>
  </si>
  <si>
    <t>Explains requirements and considerations for data movement that involve platform conversion.</t>
  </si>
  <si>
    <t>Elaborates on multiple-development toolkits for traditional and web-based software.</t>
  </si>
  <si>
    <t>Drafts communications about product release delays.</t>
  </si>
  <si>
    <t>Analyzes new releases and data conversion needs to determine impact on installed base.</t>
  </si>
  <si>
    <t>Defines and monitors problem logs, communicates resolutions and lessons learned.</t>
  </si>
  <si>
    <t>Researches new tools and techniques for monitoring product efficacy.</t>
  </si>
  <si>
    <t>Discusses variables used in standard reliability metrics and their impact on a given metric.</t>
  </si>
  <si>
    <t>Compares and contrasts intelligent packaging systems and technologies.</t>
  </si>
  <si>
    <t>Participates in optimization of process and costs for multiple delivery channels.</t>
  </si>
  <si>
    <t>Communicates benefits and costs of a quality management process vis-a-vis costs of poor quality.</t>
  </si>
  <si>
    <t>Consults on optimal matching of quality assurance tools to specific software product or system.</t>
  </si>
  <si>
    <t>Analyzes test executions and results; implements improvements to testing process and tools.</t>
  </si>
  <si>
    <t>Creates test scenarios that ensure all error handling processes perform as expected.</t>
  </si>
  <si>
    <t>Researches tools and techniques for automating, simplifying, and enhancing product testing.</t>
  </si>
  <si>
    <t>Determines what tasks will be executed according to various factors such as data type and the technology platform.</t>
  </si>
  <si>
    <t>Provides examples of solution architecture that does not result in software and/or technical architecture work.</t>
  </si>
  <si>
    <t>Coordinates architectural resources to ensure that the future state of IT meets client requirements.</t>
  </si>
  <si>
    <t>Identifies and quantifies risks of proposed alternatives to a system or technology integration initiative.</t>
  </si>
  <si>
    <t>Designs processes to ensure that the system meets and maintains requirements and expectations.</t>
  </si>
  <si>
    <t>Coaches others on how to use multiple, vendor-provided or in-house structured methodologies.</t>
  </si>
  <si>
    <t>Leads in the evaluation, selection and piloting of new speech recognition technologies.</t>
  </si>
  <si>
    <t>Consults with others on effective testing tool approaches and techniques.</t>
  </si>
  <si>
    <t>Facilitates internal and external cooperative and distributed alignment and processing of systems software infrastructure.</t>
  </si>
  <si>
    <t>Details the features, functions and expected benefits of planned platform changes.</t>
  </si>
  <si>
    <t>Reviews the program proposal to determine the timeframe and system requirements for achieving goals/objectives.</t>
  </si>
  <si>
    <t>Develops and documents recovery strategies in testing environment.</t>
  </si>
  <si>
    <t>Reviews requirements to ensure that software quality issues are stated clearly and are testable.</t>
  </si>
  <si>
    <t>Leads in storage hardware performance monitoring and tuning.</t>
  </si>
  <si>
    <t>Proposes telecom changes while anticipating migration and contingency issues.</t>
  </si>
  <si>
    <t>Consults on the configuration and implementation of domestic and international systems.</t>
  </si>
  <si>
    <t>Evaluates opportunities and threats associated with SAN/NAS technologies.</t>
  </si>
  <si>
    <t>Evaluates and implements new storage technologies, e.g. hierarchical storage management systems for data movement.</t>
  </si>
  <si>
    <t>Coaches others on the impact and consequences of system intervention commands.</t>
  </si>
  <si>
    <t>Develops and implements the policies and practices required to maintain licenses.</t>
  </si>
  <si>
    <t>Creates trouble reports for all issues found and reviews solutions for completeness and correctness.</t>
  </si>
  <si>
    <t>Conducts and directs software quality assurance reviews and monitoring activities.</t>
  </si>
  <si>
    <t>Conducts training on alternative documentation delivery mechanisms, tools and techniques.</t>
  </si>
  <si>
    <t>Differentiates between major testing strategies, methodologies and tools.</t>
  </si>
  <si>
    <t>Recommends data warehousing and database management solutions for an SCM application platform.</t>
  </si>
  <si>
    <t>Coaches end users on the use of complex functions of SRM systems.</t>
  </si>
  <si>
    <t>Recommends data warehousing and database management solutions for a SEM application platform.</t>
  </si>
  <si>
    <t>Evaluates financial performance benchmarks for a variety of business functions.</t>
  </si>
  <si>
    <t>Examines how these characteristic differentiate from the characteristics of other frameworks.</t>
  </si>
  <si>
    <t>Resolves complex problems in the recruiting and staffing processes for various positions.</t>
  </si>
  <si>
    <t>Manages the organization's overall succession planning budget.</t>
  </si>
  <si>
    <t>Oversees the people and activities required for large technical writing projects such as a technical book.</t>
  </si>
  <si>
    <t>Compares and contrasts alternative methods and tools for the evaluation of organizations and products.</t>
  </si>
  <si>
    <t>Builds complex presentations using decoupled, reusable tiles, screens and layouts.</t>
  </si>
  <si>
    <t>Consults on the use of optimization tools and techniques in the Sybase Adaptive Server.</t>
  </si>
  <si>
    <t>Teaches others about working with cursors, triggers, indexes and constraints.</t>
  </si>
  <si>
    <t>Monitors the processes of Sybase database tuning activities.</t>
  </si>
  <si>
    <t>Monitors the utilization of optimization tools and techniques.</t>
  </si>
  <si>
    <t>Uses TPNS to stress test systems using multiple and diverse simulated devices.</t>
  </si>
  <si>
    <t>Consults on performance considerations, measurement, tuning and optimization facilities.</t>
  </si>
  <si>
    <t>Participates in building MIB applications to monitor system and network activity</t>
  </si>
  <si>
    <t>Coaches others on using TCPDUMP and other utilities to troubleshoot problems.</t>
  </si>
  <si>
    <t>Coaches others on optimization tools and techniques for Token Ring.</t>
  </si>
  <si>
    <t>Compares and contrasts the features of competitive service management software products.</t>
  </si>
  <si>
    <t>Resolves complex conversion and migration issues.</t>
  </si>
  <si>
    <t>Determines how many TMRs should be established and configured for an enterprise IT environment.</t>
  </si>
  <si>
    <t>Coaches others regarding advanced administration and tuning functions, features and best practices.</t>
  </si>
  <si>
    <t>Provides scheduling oversight for the disparate systems in the enterprise's distributed IT environment.</t>
  </si>
  <si>
    <t>Demonstrates available predictive tools, decision logic and underlying mathematical techniques.</t>
  </si>
  <si>
    <t>Consults on the process of creating specialized T&amp;D plans.</t>
  </si>
  <si>
    <t>Evaluates the pros and cons of competitive anti-virus products from a business perspective.</t>
  </si>
  <si>
    <t>Contrasts alternative approaches and facilities for integrating image, audio and video.</t>
  </si>
  <si>
    <t>Designs and oversees the development of procedures for future web based trends and directions.</t>
  </si>
  <si>
    <t>Coaches less experienced architects on gap analysis and migration path design.</t>
  </si>
  <si>
    <t>Discusses and evaluates the new workflow and its approaches.</t>
  </si>
  <si>
    <t>Coaches others on how to evaluate design effectiveness (such as themes, readability and visual impact).</t>
  </si>
  <si>
    <t>Evaluates relevant pricing schemas; describes cost and capacity issues and considerations.</t>
  </si>
  <si>
    <t>Uses Web Services Tools to build application prototypes.</t>
  </si>
  <si>
    <t>Coaches developers on transforming legacy applications into web services.</t>
  </si>
  <si>
    <t>Designs and implements planned service features.</t>
  </si>
  <si>
    <t>Chooses tools, techniques and considerations for bandwidth and traffic management.</t>
  </si>
  <si>
    <t>Develops procedures used to implement revised WAN infrastructure.</t>
  </si>
  <si>
    <t>Directs implementation processes for a new wireless system.</t>
  </si>
  <si>
    <t>Compares and contrasts alternative VOIP connections methods and associated services and costs.</t>
  </si>
  <si>
    <t>Controls building and upkeep of firewalls to ensure secure access.</t>
  </si>
  <si>
    <t>Manages individual, group and organizational training needs analyses.</t>
  </si>
  <si>
    <t>Utilizes the principles of learning into the design and development of a lesson plan.</t>
  </si>
  <si>
    <t>Analyzes feedback and suggestions from course developers on potential improvements.</t>
  </si>
  <si>
    <t>Develops a user manual for the complex techniques of vulnerability assessment.</t>
  </si>
  <si>
    <t>Develops approaches for acceptance testing following legal or contractual agreements.</t>
  </si>
  <si>
    <t>Develops design mock-ups, prototypes, usage scenarios, navigation maps, specifications and other design documents.</t>
  </si>
  <si>
    <t>Recommends data warehousing and database management solutions for a TM application platform.</t>
  </si>
  <si>
    <t>Mentors junior engineers in how to utilize Ajax technology to create a richer user experience environment.</t>
  </si>
  <si>
    <t>Integrates client-side web applications with server-side web procedures.</t>
  </si>
  <si>
    <t>Deploys analytics within a local environment and integrates with other in-house applications.</t>
  </si>
  <si>
    <t>Oversees major online campaigns; controls the direction of user opinions through public relations management techniques.</t>
  </si>
  <si>
    <t>Monitors risks, exposures and security issues; uses filtering software.</t>
  </si>
  <si>
    <t>Evaluates workforce data and conclusions to apply to business issues and decisions.</t>
  </si>
  <si>
    <t>Archives important content due to potential volatility of web pages.</t>
  </si>
  <si>
    <t>Analyzes and resolves vendor/supplier quality, support or price problems.</t>
  </si>
  <si>
    <t>Advises others on how to effectively get customers to accurately and thoroughly reveal their needs and priorities.</t>
  </si>
  <si>
    <t>Instructs others on complex problems associated with optimization tools and techniques.</t>
  </si>
  <si>
    <t>Shows others how to build text, GUI and Web interfaces with VAG.</t>
  </si>
  <si>
    <t>Provides alternative ways to conduct a complex VAJ development task.</t>
  </si>
  <si>
    <t>Establishes policies and strategies for effective security management.</t>
  </si>
  <si>
    <t>Consults on the use of advanced scripting techniques.</t>
  </si>
  <si>
    <t>Consults on the best optimization tools and techniques used to maintain a website.</t>
  </si>
  <si>
    <t>Teaches others about SmartShapes, stencils and connectors in a wide variety of drawings.</t>
  </si>
  <si>
    <t>Isolates performance problems and optimizes application throughput with WSAD.</t>
  </si>
  <si>
    <t>Architects, builds and develops non-trivial websites with WebSphere Studio.</t>
  </si>
  <si>
    <t>Locates and uses Internet-based XHTML building and debugging tools.</t>
  </si>
  <si>
    <t>Locates and uses Internet-based XML building and debugging tools.</t>
  </si>
  <si>
    <t>Designs schemas from the perspectives of consistency and future usability</t>
  </si>
  <si>
    <t>Trains others on how to use XML transformations to provide a competitive edge in web functionality.</t>
  </si>
  <si>
    <t>Shows others how to use Xpediter to analyze and resolve program abends.</t>
  </si>
  <si>
    <t>Ensures best practices are used for developing multithreaded message queuing applications.</t>
  </si>
  <si>
    <t>Redefines PF Keys for use with a specific application.</t>
  </si>
  <si>
    <t>Optimizes tools and techniques to improve the efficiency of UNIX implementation.</t>
  </si>
  <si>
    <t>Guides on best practices for working with WAS and its underlying components.</t>
  </si>
  <si>
    <t>Improves operations and efficiency through the use of optimization tools and techniques.</t>
  </si>
  <si>
    <t>Contrasts the features and support requirements of Windows 7 to previous and future versions.</t>
  </si>
  <si>
    <t>Optimizes tools and techniques to improve the implementation of Windows NT.</t>
  </si>
  <si>
    <t>Optimizes Windows XP tools and techniques to improve overall Windows XP offerings.</t>
  </si>
  <si>
    <t>Instructs end-users on how to get the information they need from WebSphere Portal.</t>
  </si>
  <si>
    <t>Consults on the organization's operating environment and installed supplementary products.</t>
  </si>
  <si>
    <t>Uses utilities to troubleshoot and minimize echoes and other problems.</t>
  </si>
  <si>
    <t>Teaches others how to design and build interfaces to and from other types of protocols.</t>
  </si>
  <si>
    <t>Consults on the features of X.25 facilities and protocol versions.</t>
  </si>
  <si>
    <t>Consults on how to create tables of content, indexes, footnotes and other large document features.</t>
  </si>
  <si>
    <t>Evaluates internal and external providers to identify the best supplements to the organization's already existing programs.</t>
  </si>
  <si>
    <t>Designs structures and content for training program materials.</t>
  </si>
  <si>
    <t>Recommends best practices for selecting the right training products and services.</t>
  </si>
  <si>
    <t>Coaches others on the application of training needs assessment techniques.</t>
  </si>
  <si>
    <t>Oversees training solution costs and materials within the department.</t>
  </si>
  <si>
    <t>Evaluates the quality of training delivered throughout the organization.</t>
  </si>
  <si>
    <t>Teaches others to solve actual or potential training evaluation issues and problems.</t>
  </si>
  <si>
    <t>Oversees the effectiveness of the training administration function.</t>
  </si>
  <si>
    <t>Consults on the effects of using various applications to develop training processes.</t>
  </si>
  <si>
    <t>Evaluates the accuracy and effectiveness of web-based training within the organization.</t>
  </si>
  <si>
    <t>Compares and contrasts alternative development and delivery methodologies.</t>
  </si>
  <si>
    <t>Identifies techniques for combining multiple services into mashups.</t>
  </si>
  <si>
    <t>Interprets relevant principles for technology architecture modeling requirements from the National Institute of Standards and Technology (NIST).</t>
  </si>
  <si>
    <t>Evaluates the relative criticality, risk and potential reward of each and all major tasks.</t>
  </si>
  <si>
    <t>Explores and evaluates application design considerations for multiple technologies.</t>
  </si>
  <si>
    <t>Guides in the use of alternative tools and techniques for testing internationalization.</t>
  </si>
  <si>
    <t>Challenges application maintenance engineers to use reverse engineering tools for diagrams and documents.</t>
  </si>
  <si>
    <t>Elaborates on the agile framework and iterative and spiral methodologies.</t>
  </si>
  <si>
    <t>Explores key issues and considerations for cross-platform interoperability.</t>
  </si>
  <si>
    <t>Reviews CORBA and CGI and associated design and development considerations.</t>
  </si>
  <si>
    <t>Consults with others on design, implementation and evaluation issues.</t>
  </si>
  <si>
    <t>Provides insight into techniques for reviewing and improving effective uses of OODM.</t>
  </si>
  <si>
    <t>Provides implementation support on toolkit enhancements or changes.</t>
  </si>
  <si>
    <t>Creates and implements performance matrix to evaluate the efficiency and effectiveness of application vulnerability management programs.</t>
  </si>
  <si>
    <t>Monitors the agile team to facilitate continuously improvements.</t>
  </si>
  <si>
    <t>Troubleshoots software engineering problems without clear technical requirements.</t>
  </si>
  <si>
    <t>Delivers training sessions on common problems of software component.</t>
  </si>
  <si>
    <t>Designs measurements to evaluate the efficiency and effectiveness of software development.</t>
  </si>
  <si>
    <t>Explains the training, accreditation and qualifications process for adopting agile.</t>
  </si>
  <si>
    <t>Facilitates the adoption of AUP in one's own organization; recommends best practices.</t>
  </si>
  <si>
    <t>Improves key relationships and dependencies among Audit, IT and other business functions.</t>
  </si>
  <si>
    <t>Ensures compliance with current government and industry audit practices and requirements.</t>
  </si>
  <si>
    <t>Consults on Advanced MapReduce Programming Custom Writables and WritableComparables.</t>
  </si>
  <si>
    <t>Advises others on how to adjust communication style to suit customer communication preferences.</t>
  </si>
  <si>
    <t>Trains others on techniques for interfacing .NET to other platforms.</t>
  </si>
  <si>
    <t>Oversees errors that Abend-Aid will not catch and ensures that they are diagnosed.</t>
  </si>
  <si>
    <t>Uses Web Services to enable an application to interoperate with others.</t>
  </si>
  <si>
    <t>Develops solutions that allow ActiveX and Java to coexist in the same application.</t>
  </si>
  <si>
    <t>Communicates on how ADF applications are deployed across various application servers and databases.</t>
  </si>
  <si>
    <t>Develops and maintains Assembler modules that interface with modules written in other languages.</t>
  </si>
  <si>
    <t>Designs and develops multiple and diverse multithreaded ASP applications.</t>
  </si>
  <si>
    <t>Discusses ASP.Net benefits, drawbacks, strengths and weaknesses from a business perspective.</t>
  </si>
  <si>
    <t>Instructs on the benefits, drawbacks, strengths and weaknesses of Autotester from a business perspective.</t>
  </si>
  <si>
    <t>Contributes to best practices for coding Flash animations.</t>
  </si>
  <si>
    <t>Implements interfaces with access methods and operating system components.</t>
  </si>
  <si>
    <t>Supervises the implementation of interfaces with other operating systems.</t>
  </si>
  <si>
    <t>Plays a role in evaluation, selection and integration of hardware components.</t>
  </si>
  <si>
    <t>Helps others understand the Active Directory Data Model.</t>
  </si>
  <si>
    <t>Trains others on interfaces with e-mail and voice messaging software products.</t>
  </si>
  <si>
    <t>Installs and configures ATM adapters in multiple and diverse devices.</t>
  </si>
  <si>
    <t>Designs and implements interfaces with other software products.</t>
  </si>
  <si>
    <t>Resolves complex conversion and migration issues; cites examples of actual problems.</t>
  </si>
  <si>
    <t>Provides insights into implementing and using advanced technical ACF features.</t>
  </si>
  <si>
    <t>Helps others to install and maintain enterprise-level anti-virus protection.</t>
  </si>
  <si>
    <t>Interprets complex operational issues, various business and industry cycles and associated considerations.</t>
  </si>
  <si>
    <t>Evaluates adult learning best practices within the industry.</t>
  </si>
  <si>
    <t>Describes methods and considerations for estimating costs for request fulfillment.</t>
  </si>
  <si>
    <t>Describes the economic environment and impact on the industry and each segment.</t>
  </si>
  <si>
    <t>Describes the economic environment and impact on the industry and major segments.</t>
  </si>
  <si>
    <t>Evaluates the quality of business data collected and the effectiveness of data analysis methods.</t>
  </si>
  <si>
    <t>Describes the types of errors that Bend-Aid will not catch and how to diagnose them.</t>
  </si>
  <si>
    <t>Resolves moderately complex issues in business services building processes.</t>
  </si>
  <si>
    <t>Conducts cost assessments for the maintenance of applications for the expected life cycle.</t>
  </si>
  <si>
    <t>Conducts, documents and communicates basic business assessment reviews and walkthroughs.</t>
  </si>
  <si>
    <t>Presents differing views on the same business process for different audiences.</t>
  </si>
  <si>
    <t>Compares and contrasts features and benefits of mainframe-centric and network-centric models.</t>
  </si>
  <si>
    <t>Designs, analyzes and tests CASE Workbenches to support related software process activities.</t>
  </si>
  <si>
    <t>Evaluates best practices in CRM technologies; determine how best practices should apply to the organizations business processes.</t>
  </si>
  <si>
    <t>Evaluates content management best practices to learn its principles and applications.</t>
  </si>
  <si>
    <t>Helps define the parameters of big data for the organization; tests different data management options.</t>
  </si>
  <si>
    <t>Manages accounts and maintains good relationships with computer telephony clients.</t>
  </si>
  <si>
    <t>Evaluates computer operations best practices to learn its principles and applications.</t>
  </si>
  <si>
    <t>Coordinates day-to-day activities with control measures, in recovery plans.</t>
  </si>
  <si>
    <t>Trains others on tools and techniques for monitoring and managing service or system capacities.</t>
  </si>
  <si>
    <t>Develops and publishes comprehensive change and contingency plans.</t>
  </si>
  <si>
    <t>Evaluates suspected computer crime or crime threats with law enforcement agencies.</t>
  </si>
  <si>
    <t>Collaborates with other IT technical teams, to find out the source and possible causes of an security incident or violation.</t>
  </si>
  <si>
    <t>Collaborates with other security teams to enhance the entire network defense systems and solve challenges.</t>
  </si>
  <si>
    <t>Resolves and documents issues and consideration related to updating products in multiple locations.</t>
  </si>
  <si>
    <t>Reduces security risks in cloud environments; automates compliance and data security management.</t>
  </si>
  <si>
    <t>Defines protocols and selects middleware for servers.</t>
  </si>
  <si>
    <t>Provides insight in leveraging developments in technologies that address large-scale applications and dynamic infrastructures.</t>
  </si>
  <si>
    <t>Collaborates with other engineering divisions on the development of new applications to ensure competition among community services.</t>
  </si>
  <si>
    <t>Details regulatory, ethical and practical considerations for internally vs. externally reaching social applications.</t>
  </si>
  <si>
    <t>Reviews approaches and tools for optimizing the value of big data infrastructure and initiatives.</t>
  </si>
  <si>
    <t>Compares and contrasts usage of big data service companies versus in-house clusters.</t>
  </si>
  <si>
    <t>Shares experiences with using crystal methods for Web Development projects.</t>
  </si>
  <si>
    <t>Proposes key considerations in writing business documents and publications.</t>
  </si>
  <si>
    <t>Implements changes to business processes based on CRM methodology.</t>
  </si>
  <si>
    <t>Evaluates the benefits and risks of implementing virtual call centers or other strategies.</t>
  </si>
  <si>
    <t>Conducts cost-benefit studies of alternative CRM systems.</t>
  </si>
  <si>
    <t>Evaluates alternative BI products in terms of their potential value to organization.</t>
  </si>
  <si>
    <t>Conducts cost-benefit analyses of alternative technology platforms.</t>
  </si>
  <si>
    <t>Describes experience with various consulting services relative to relationships, inter-dependencies and integration.</t>
  </si>
  <si>
    <t>Engages the client in selecting and 'owning' optimal design options and proposed solutions.</t>
  </si>
  <si>
    <t>Applies knowledge, tools and technical expertise as evidenced by the creation of noted value to clients, that is tailored to their specific needs.</t>
  </si>
  <si>
    <t>Discusses considerations and organizational practices for joint-venture consulting proposals.</t>
  </si>
  <si>
    <t>Describes experience managing engagement relative to relationships, inter-dependencies and integration.</t>
  </si>
  <si>
    <t>Counsels clients and colleagues regarding unprofessional activities, to include abandoning questionable engagements.</t>
  </si>
  <si>
    <t>Advises on operational requirements and considerations for managing organization's cash.</t>
  </si>
  <si>
    <t>Establishes best practices for quantifying costs and benefits.</t>
  </si>
  <si>
    <t>Creates educational and communications materials for new or enhanced benefits.</t>
  </si>
  <si>
    <t>Develops standard processes to maximize business efficiency and effectiveness.</t>
  </si>
  <si>
    <t>Develops, maintains, and leverages diverse networks for staying informed about competition.</t>
  </si>
  <si>
    <t>Anticipates contract issues and manages risk regarding legal issues.</t>
  </si>
  <si>
    <t>Assists in designing criteria for reviewing organizational contracts.</t>
  </si>
  <si>
    <t>Utilizes a specific methodology for building and maintaining brand recognition.</t>
  </si>
  <si>
    <t>Resolves issues such as those involving differences between purchasing goods versus services.</t>
  </si>
  <si>
    <t>Teaches others about online and batch interfaces with other software products.</t>
  </si>
  <si>
    <t>Develops and links multiple subprograms in Basic.</t>
  </si>
  <si>
    <t>Creates JavaScript programs to provide dynamic control of a BQY document.</t>
  </si>
  <si>
    <t>Writes test scripts to validate the processing of complex C programs.</t>
  </si>
  <si>
    <t>Communicates situations where the use of proprietary C# language extensions would be detrimental.</t>
  </si>
  <si>
    <t>Advises on the best practices in designing and coding C++ modules for reuse.</t>
  </si>
  <si>
    <t>Writes test scripts to validate the processing of complex C/AIX programs.</t>
  </si>
  <si>
    <t>Interfaces with other software products via LE.</t>
  </si>
  <si>
    <t>Creates programs that enable users to enter data into subfile records and update files.</t>
  </si>
  <si>
    <t>Trains others on interfacing CGI Script with ASP and other scripting languages.</t>
  </si>
  <si>
    <t>Instructs on interfacing COBOL with other software products.</t>
  </si>
  <si>
    <t>Compares and contrasts the features of competitive business intelligence tools.</t>
  </si>
  <si>
    <t>Evaluates functions and considerations for migrating metadata models to and from other packages or applications.</t>
  </si>
  <si>
    <t>Leads the integration of Report Studio with non-Cognos software applications and data warehouses.</t>
  </si>
  <si>
    <t>Designs and implements Cold Fusion Advanced Security Services in applications.</t>
  </si>
  <si>
    <t>Trains others on integrating Corel Graphics drawings into other Corel Office documents.</t>
  </si>
  <si>
    <t>Shows CORBA programmers how to write clearer code that is maintainable, portable, and efficient.</t>
  </si>
  <si>
    <t>Uses document import features to build a database from a legacy application-generated report.</t>
  </si>
  <si>
    <t>Develops CA-Easytrieve applications for diverse platforms and databases.</t>
  </si>
  <si>
    <t>Uses WebLogic to design and implement robust Web services that align with business processes.</t>
  </si>
  <si>
    <t>Successfully stress-tests image copy and recovery processes.</t>
  </si>
  <si>
    <t>Successfully stress-tests backup and recovery processes.</t>
  </si>
  <si>
    <t>Assesses benefits, drawbacks, strengths and weaknesses of specific CA/DB3 tools.</t>
  </si>
  <si>
    <t>Differentiates CICS Transaction Servers and CICS Transaction Gateways; explains their linkage.</t>
  </si>
  <si>
    <t>Applies generic and Cisco-specific troubleshooting tools to Cisco routers and switches.</t>
  </si>
  <si>
    <t>Trains others on using the BladeLogic Reporting Tool to generate audit and compliance reports.</t>
  </si>
  <si>
    <t>Coaches others regarding effective use of advanced features and facilities.</t>
  </si>
  <si>
    <t>Develops multiple conferences and complex presentations designed for delivery via Centra.</t>
  </si>
  <si>
    <t>Evaluates the limits and nuances of the Corticon Rules Engine.</t>
  </si>
  <si>
    <t>Coaches others on creating quantifiable objectives for closing gaps.</t>
  </si>
  <si>
    <t>Explains the benefits and drawbacks of alternative content management methodologies.</t>
  </si>
  <si>
    <t>Establishes database management system best practices within the industry to improve operations and applications.</t>
  </si>
  <si>
    <t>Evaluates the quality and effectiveness of data collected for analysis.</t>
  </si>
  <si>
    <t>Consults on new projects and initiatives and developing associated business cases.</t>
  </si>
  <si>
    <t>Solves moderately complex issues in target data architecture design processes (e.g. data management process modeling, data entity matrix design).</t>
  </si>
  <si>
    <t>Evaluates best practices of emerging information technologies to learn and understand principles and applications.</t>
  </si>
  <si>
    <t>Compares and contrasts XP to other agile and traditional development methodologies; finds opportunities to improve XP effectiveness.</t>
  </si>
  <si>
    <t>Resolves high-volume, dynamic content management problems.</t>
  </si>
  <si>
    <t>Evaluates the impact of electronic data interchange tools and techniques on electronic commerce activities.</t>
  </si>
  <si>
    <t>Debugs and runs programs to test the database environment.</t>
  </si>
  <si>
    <t>Evaluates data governance best practices within the industry to learn its principles and methods.</t>
  </si>
  <si>
    <t>Implements and operates multiple types of database structures, and troubleshoots complex problems associated with these structures.</t>
  </si>
  <si>
    <t>Evaluates database design best practices to learn and teach best principles and applications.</t>
  </si>
  <si>
    <t>Evaluates data administration best practices in order to learn the essentials of DA.</t>
  </si>
  <si>
    <t>Evaluates data warehousing best practices within the industry; applies principles and applications.</t>
  </si>
  <si>
    <t>Promotes the value of data mining for business managers.</t>
  </si>
  <si>
    <t>Evaluates the advantages and disadvantages of an organization's data movement project.</t>
  </si>
  <si>
    <t>Evaluates database backup and migration best practices within the industry to learn principles and applications.</t>
  </si>
  <si>
    <t>Evaluates ETL best practices within the industry to learn principles and applications.</t>
  </si>
  <si>
    <t>Analyzes the advantages and drawbacks of cellular, satellite and microwave technologies.</t>
  </si>
  <si>
    <t>Supervises users to comply with encryption technology guidelines and policies.</t>
  </si>
  <si>
    <t>Evaluates data center administration best practices to learn principles and techniques.</t>
  </si>
  <si>
    <t>Participates in the review of data center energy efficiency and recommends appropriate solutions.</t>
  </si>
  <si>
    <t>Evaluates data center automation best practices within the industry; communicates on related policies and principles.</t>
  </si>
  <si>
    <t>Customizes e-mail backup, archiving, and disaster recovery systems.</t>
  </si>
  <si>
    <t>Evaluates the best practices of e-mail routing and response software to learn its principles and business applications.</t>
  </si>
  <si>
    <t>Evaluates how directories integrate with other components, systems, or applications.</t>
  </si>
  <si>
    <t>Consults to others on integrating document management systems with imaging applications.</t>
  </si>
  <si>
    <t>Troubleshoots and resolves the complex and emergent endpoint threats.</t>
  </si>
  <si>
    <t>Consults users on how to develop a complex data privacy protection project.</t>
  </si>
  <si>
    <t>Determines the overall architecture of cyber security risk management system.</t>
  </si>
  <si>
    <t>Coaches others on the proper selection and use of various digital forensics tools.</t>
  </si>
  <si>
    <t>Troubleshoots and resolves the complex and emergent digital threats.</t>
  </si>
  <si>
    <t>Evaluates the ERP system's best practices to learn its principles and applications.</t>
  </si>
  <si>
    <t>Coordinates and integrates CRM applications into the overall enterprise software system(s).</t>
  </si>
  <si>
    <t>Directs and organizes all ERP system integration and customization processes.</t>
  </si>
  <si>
    <t>Improves the effectiveness and performance of XP approach in the agile software development.</t>
  </si>
  <si>
    <t>Reviews and verifies data and reports for accuracy.</t>
  </si>
  <si>
    <t>Evaluates the functionality among different releases; makes recommendations accordingly.</t>
  </si>
  <si>
    <t>Establishes working relationships with external sources and resources.</t>
  </si>
  <si>
    <t>Conducts customer surveys or focus groups to gather insights into customer behaviors.</t>
  </si>
  <si>
    <t>Ensures that employees are trained and kept current on new products and technologies.</t>
  </si>
  <si>
    <t>Uses CA as the basis of sales forecasts for specific product lines or services.</t>
  </si>
  <si>
    <t>Evaluates the key relationships and dependencies with other business functions.</t>
  </si>
  <si>
    <t>Participates in professional customer support associations.</t>
  </si>
  <si>
    <t>Advises on the development of customer support policies and practices.</t>
  </si>
  <si>
    <t>Evaluates multi-service agreements and the inter-dependencies of different service offerings.</t>
  </si>
  <si>
    <t>Evaluates alternative ways of designing and managing call centers.</t>
  </si>
  <si>
    <t>Advises on methods for identifying leads and procedures for turning them over.</t>
  </si>
  <si>
    <t>Recommends procedures for effective and efficient operation and workload optimization.</t>
  </si>
  <si>
    <t>Coordinates planned enhancements and evaluates associated business rationale.</t>
  </si>
  <si>
    <t>Consults managers on effective employee relations practices and strategies.</t>
  </si>
  <si>
    <t>Assesses client proficiency and retention and modifies programs as needed.</t>
  </si>
  <si>
    <t>Educates others on the pros and cons of using the services of e-sales service brokers.</t>
  </si>
  <si>
    <t>Describes tools and approaches for developing stored procedures using DB2 development toolkit.</t>
  </si>
  <si>
    <t>Teaches others the fine points of using cascading style sheets to achieve platform independence.</t>
  </si>
  <si>
    <t>Shows others how to import multimedia content from external sources onto the Director stage.</t>
  </si>
  <si>
    <t>Shows others on how to use IDL (Interface Define Language) to build interfaces with other software products and environments.</t>
  </si>
  <si>
    <t>Teaches others how to use cascading style sheets to achieve platform independence.</t>
  </si>
  <si>
    <t>Designs and develops multiple and diverse reusable Enterprise JavaBeans components.</t>
  </si>
  <si>
    <t>Shows others how to create, process, and migrate change package requests.</t>
  </si>
  <si>
    <t>Trains others on the Essbase Partitioning Option for enterprise applications.</t>
  </si>
  <si>
    <t>Implements interfaces with Outlook and other clients.</t>
  </si>
  <si>
    <t>Enables DataJoiner interfaces with access methods and operating system components.</t>
  </si>
  <si>
    <t>Oversees system performance monitoring and management and reports on benchmarks.</t>
  </si>
  <si>
    <t>Performs and demonstrates the steps to configure host to accept connections from DB2 Connect workstations.</t>
  </si>
  <si>
    <t>Instructs others in complex aspects of ERwin use.</t>
  </si>
  <si>
    <t>Leads in the design and development of major initiatives that fully utilize ETI Solution capabilities.</t>
  </si>
  <si>
    <t>Monitors directory structure design and ensures it's compatibility with existing standards.</t>
  </si>
  <si>
    <t>Conducts DECnet performance measurement and tuning activities.</t>
  </si>
  <si>
    <t>Installs and configures Ethernet adapters in multiple and diverse devices.</t>
  </si>
  <si>
    <t>Maximizes DASD use through migration techniques, while limiting system contention and thrashing.</t>
  </si>
  <si>
    <t>Conducts ongoing research into extending Doc-To-Help features and functionalities.</t>
  </si>
  <si>
    <t>Compares and contrasts functionality among different releases and competitive products.</t>
  </si>
  <si>
    <t>Consults on and supports tools and techniques for integrating Eclipse with other frameworks.</t>
  </si>
  <si>
    <t>Oversees the implementation of development programs and systems across the organization.</t>
  </si>
  <si>
    <t>Guides others in resolving integration issues with different architectures and environments.</t>
  </si>
  <si>
    <t>Participates in architecting and implementing remote support capabilities.</t>
  </si>
  <si>
    <t>Evaluates new application software in order to determine applicability within organizational environments.</t>
  </si>
  <si>
    <t>Researches groupware best practices to learn principles and applications.</t>
  </si>
  <si>
    <t>Evaluates new imaging technology in order to determine its applicability within organizational environments.</t>
  </si>
  <si>
    <t>Consults on information architecture concepts, disciplines and practices.</t>
  </si>
  <si>
    <t>Consults on issues and considerations for integrating multiple products and vendors.</t>
  </si>
  <si>
    <t>Evaluates handheld portable device software vendors within the market; selects the most suitable products for the organization.</t>
  </si>
  <si>
    <t>Evaluates IT hardware vendors in the market and selects the most suitable products for the organization.</t>
  </si>
  <si>
    <t>Evaluates handheld hardware vendors in the market, selecting the most suitable products for the organization.</t>
  </si>
  <si>
    <t>Evaluates vendors of hardware, PCs or workstations in the market; selects suitable products for the organization.</t>
  </si>
  <si>
    <t>Establishes hardware, software and networking component requirements for IVR system configuration and implementation.</t>
  </si>
  <si>
    <t>Evaluates the firewall system's best practices to learn its principles and applications.</t>
  </si>
  <si>
    <t>Evaluates help desk software vendors and products in the market place.</t>
  </si>
  <si>
    <t>Consults on information security architecture concepts, disciplines and practices.</t>
  </si>
  <si>
    <t>Evaluates and reports the effectiveness of IT policies through professional group discussions.</t>
  </si>
  <si>
    <t>Resolves issues and considerations for integrating different technologies.</t>
  </si>
  <si>
    <t>Discusses alternative frameworks for a security architecture.</t>
  </si>
  <si>
    <t>Evaluates the effectiveness of various computer-assisted audit techniques.</t>
  </si>
  <si>
    <t>Designs appropriate and corrective actions for data security incidents.</t>
  </si>
  <si>
    <t>Reviews existing organizational IoT platform and recommends promotion solutions.</t>
  </si>
  <si>
    <t>Monitors information assurance best practices within the industry; applies principles and practices associated with information assurance.</t>
  </si>
  <si>
    <t>Composes and updates operation manuals for ISOC.</t>
  </si>
  <si>
    <t>Advises on appropriate solutions to complex information security laws problems.</t>
  </si>
  <si>
    <t>Updates intrusion detection and prevention technologies accordingly to meet business requirements.</t>
  </si>
  <si>
    <t>Assesses new information technologies in order to determine their applicability within and across organizational environments.</t>
  </si>
  <si>
    <t>Guides junior staff on how to architect a customized HRMS to more effectively meet the client's specific business requirements.</t>
  </si>
  <si>
    <t>Establishes corrective actions for use in cases of financial irregularities or dishonesty.</t>
  </si>
  <si>
    <t>Teaches others the best practices for presenting thorough investment reports.</t>
  </si>
  <si>
    <t>Advises on the use of portfolio management techniques for different types of investments.</t>
  </si>
  <si>
    <t>Develops and implements compliance testing criteria and tools within the organization.</t>
  </si>
  <si>
    <t>Provides support for and responds to security audits.</t>
  </si>
  <si>
    <t>Discusses tools and techniques for measuring the quality of the acquisition process.</t>
  </si>
  <si>
    <t>Coaches others on understanding the financial results and analytical tools used throughout the industry.</t>
  </si>
  <si>
    <t>Anticipates the potential impact of decisions based on financial data analysis.</t>
  </si>
  <si>
    <t>Mentors others on the necessity of keeping accurate financial records.</t>
  </si>
  <si>
    <t>Advises others on the methods and purposes to create accurate financial reports.</t>
  </si>
  <si>
    <t>Evaluates, recommends, and justifies optimum risk management scenarios.</t>
  </si>
  <si>
    <t>Oversees the key relationships and dependencies between HR and other business components.</t>
  </si>
  <si>
    <t>Evaluates best practices of HR planning and development within the industry to learn their practices and rationales.</t>
  </si>
  <si>
    <t>Participates in developing HR operations policies, standards and processes.</t>
  </si>
  <si>
    <t>Controls yearly budgets related to the application of HRIS in the organization.</t>
  </si>
  <si>
    <t>Evaluates applicability, cost, and marketing implications for Internet technologies.</t>
  </si>
  <si>
    <t>Evaluates applicability, cost, and marketing implications for internet technologies.</t>
  </si>
  <si>
    <t>Recommends product mix for sourcing globally based on the margin mix, lead times, and sell channels.</t>
  </si>
  <si>
    <t>Coach others on field sales techniques for a variety of regions, products, and services.</t>
  </si>
  <si>
    <t>Consults on the implementation of APA in diverse environments.</t>
  </si>
  <si>
    <t>Advises on how to interface Debug Tool with other software products.</t>
  </si>
  <si>
    <t>Implements stress, performance, function and capacity planning tests using the Workload Simulator.</t>
  </si>
  <si>
    <t>Adapts File-Aid to non-traditional uses of the tool.</t>
  </si>
  <si>
    <t>Teaches others about interfaces and how they work with other software products.</t>
  </si>
  <si>
    <t>Teaches others to use cascading style sheets to achieve platform independence.</t>
  </si>
  <si>
    <t>Instructs others on the opportunities and challenges of exchanging multiple data formats across applications.</t>
  </si>
  <si>
    <t>Coaches on the use of Hogan umbrella to monitor and maximize operational efficiencies.</t>
  </si>
  <si>
    <t>Evaluates Illustrator's benefits, drawbacks, strengths and weaknesses from a business perspective.</t>
  </si>
  <si>
    <t>Consults on using Impromptu to set up burst reports that generate distinct reports for multiple user classes.</t>
  </si>
  <si>
    <t>Successfully performs diverse Cross-Platform Installations.</t>
  </si>
  <si>
    <t>Analyzes job logs for condition codes and system error messages to find the cause of JCL errors.</t>
  </si>
  <si>
    <t>Implements interfaces with diverse access methods and operating system components.</t>
  </si>
  <si>
    <t>Contributes throughout each phase of the ImagePlus application development life cycle.</t>
  </si>
  <si>
    <t>Teaches others how to evaluate considerations for real-time data integration.</t>
  </si>
  <si>
    <t>Explains and prepares for integrating FDR/ABR with disaster recovery and service management.</t>
  </si>
  <si>
    <t>Assists end-users in learning to work with Foresight components.</t>
  </si>
  <si>
    <t>Implements interfaces to other operating systems.</t>
  </si>
  <si>
    <t>Ensures the use of best practices in application virtualization and mediated sharing.</t>
  </si>
  <si>
    <t>Installs firewalls to protect and isolate corporate intranets.</t>
  </si>
  <si>
    <t>Implements Microsoft Transaction Server to handle web-based transactions.</t>
  </si>
  <si>
    <t>Enhances existing IMS/TM systems to accept and process web-based transactions.</t>
  </si>
  <si>
    <t>Highlights tools and analysis approaches for historical data reporting.</t>
  </si>
  <si>
    <t>Advises others on Power Systems services, facilities, configurations and connectivity.</t>
  </si>
  <si>
    <t>Conducts performance testing, network and application simulations, and develops proof-of-concept designs.</t>
  </si>
  <si>
    <t>Designs and implements highly scalable file systems, including interfaces to other software products.</t>
  </si>
  <si>
    <t>Integrates Filenet tools with other workflow and/or content management applications.</t>
  </si>
  <si>
    <t>Evaluates the performance and reliability of image services system; provides optimization solutions.</t>
  </si>
  <si>
    <t>Evaluates and provides insight into improving the performance and reliability of the FileNet P8 system.</t>
  </si>
  <si>
    <t>Provides technical leadership in operating, administering and supporting the product suite.</t>
  </si>
  <si>
    <t>Explains operational issues associated with implementing PowerCenter and PowerExchange.</t>
  </si>
  <si>
    <t>Integrates various InfoSphere products with other software and applications.</t>
  </si>
  <si>
    <t>Discusses potential impact of changes and identifies ways to increase acceptance.</t>
  </si>
  <si>
    <t>Relates approaches for linking IT benchmarks to business performance benchmarks.</t>
  </si>
  <si>
    <t>Discusses major issues, interfaces, considerations and potential pitfalls and risks.</t>
  </si>
  <si>
    <t>Explains issues and considerations for modifying applications for a mainframe environment.</t>
  </si>
  <si>
    <t>Oversees the IT systems management philosophy, administrative service functions and requirements.</t>
  </si>
  <si>
    <t>Oversees multiple selection, evaluation and certification initiatives for the IT industry.</t>
  </si>
  <si>
    <t>Evaluates IT architecture standards and policies to learn its principles and practices.</t>
  </si>
  <si>
    <t>Evaluates the effectiveness of IT policies through professional group discussions.</t>
  </si>
  <si>
    <t>Monitors and coordinates preventive and scheduled IT business models.</t>
  </si>
  <si>
    <t>Decides on the process for choosing a design that captures the details of logical data requirements and business rules.</t>
  </si>
  <si>
    <t>Teaches others how to facilitate JAD sessions and follow up on post-session assignments.</t>
  </si>
  <si>
    <t>Directs the adoption of new toolkits for the monitoring and development of mainframe processes.</t>
  </si>
  <si>
    <t>Supervises the evaluation of Knowledge-Based Technology (KBT) tools for diverse environments.</t>
  </si>
  <si>
    <t>Evaluates the effectiveness of organizational mainframe software procedures; make corrections where necessary.</t>
  </si>
  <si>
    <t>Monitors and coordinates preventive and scheduled hardware maintenance.</t>
  </si>
  <si>
    <t>Supervises the management of Local Area Networks while improving devices and software.</t>
  </si>
  <si>
    <t>Supervises the development and implementation of LAN strategies.</t>
  </si>
  <si>
    <t>Compares IT system management methodologies with other industry professionals or organizations.</t>
  </si>
  <si>
    <t>Coaches others on managing inventories while keeping plans and budgets in mind.</t>
  </si>
  <si>
    <t>Recommends technology-based solutions that enable or facilitate IT governance.</t>
  </si>
  <si>
    <t>Provides resolutions for complex IT management risks and issues to achieve high IT performance.</t>
  </si>
  <si>
    <t>Designs processes involved in managing quality assurance in large scale IT projects or portfolios.</t>
  </si>
  <si>
    <t>Builds IT related templates for demand analysis and functional reports.</t>
  </si>
  <si>
    <t>Evaluates the effectiveness of IT project lifecycle implementation through professional group discussions.</t>
  </si>
  <si>
    <t>Communicates with managerial, technical and business stakeholders on progress reporting.</t>
  </si>
  <si>
    <t>Develops enterprise administrative processes for IT projects, programs or portfolios.</t>
  </si>
  <si>
    <t>Directs research and development activities in IT services; ensures budget and quality in standards.</t>
  </si>
  <si>
    <t>Analyzes challenges and considerations involved in identifying and managing IT service providers.</t>
  </si>
  <si>
    <t>Consults on alternative methods for setting appropriate and meaningful availability requirements.</t>
  </si>
  <si>
    <t>Compares change impact assessing approaches with other industry professionals or organizations.</t>
  </si>
  <si>
    <t>Provides solutions to avoid or minimize the impact of serious incidents.</t>
  </si>
  <si>
    <t>Leads the design and implementation of chargeback, units of measure, and product cost.</t>
  </si>
  <si>
    <t>Directs the implementation of customized IT services and ensures budget and quality are in line with organizational guidelines and standards.</t>
  </si>
  <si>
    <t>Monitors effectiveness of support processes; recommends improvements.</t>
  </si>
  <si>
    <t>Evaluates interfaces with other resource technologies or platforms.</t>
  </si>
  <si>
    <t>Conducts cost-benefit analyses of specific services.</t>
  </si>
  <si>
    <t>Interviews and evaluates external contractors who propose to assist in implementing ITIL.</t>
  </si>
  <si>
    <t>Discusses issues and consideration for transitioning to ITIL-based application management approach.</t>
  </si>
  <si>
    <t>Participates in integrating service delivery with other ITIL processes.</t>
  </si>
  <si>
    <t>Coaches on the adoption of advanced technologies and tools for different customer activities.</t>
  </si>
  <si>
    <t>Teaches others how to use advanced technologies and tools for sales channels.</t>
  </si>
  <si>
    <t>Revises standard processes to maximize product lines' efficiency and effectiveness.</t>
  </si>
  <si>
    <t>Uses refactoring in various tiers to enhance existing solutions.</t>
  </si>
  <si>
    <t>Trains others designing applications for wireless environments in unique situations.</t>
  </si>
  <si>
    <t>Designs and develops multiple and diverse multithreaded applications.</t>
  </si>
  <si>
    <t>Designs and develops multiple and diverse reusable JavaBeans components.</t>
  </si>
  <si>
    <t>Teaches others about embedding JavaScript into HTML and other scripting languages.</t>
  </si>
  <si>
    <t>Instructs on the use of JProbe to improve the efficiency of their Java applications.</t>
  </si>
  <si>
    <t>Teaches others about embedding Jscript into HTML and other scripting languages.</t>
  </si>
  <si>
    <t>Explains why servlets are preferable to other solutions for certain types of applications.</t>
  </si>
  <si>
    <t>Makes detailed recommendations on how to resolve bottlenecks uncovered by LoadRunner.</t>
  </si>
  <si>
    <t>Produces complex reports from new or existing databases.</t>
  </si>
  <si>
    <t>Develops and implements application-specific security procedures.</t>
  </si>
  <si>
    <t>Speaks to security issues related to using JDBC to access sensitive data.</t>
  </si>
  <si>
    <t>Trains others on generating and interpreting JES3 performance and utilization metrics.</t>
  </si>
  <si>
    <t>Resolves complex issues related to Laplink ability to remotely connect to corporate servers.</t>
  </si>
  <si>
    <t>Educates others on similarities and differences between Jini and RMI.</t>
  </si>
  <si>
    <t>Oversees traffic monitoring, traffic scheduling and troubleshooting traffic problems.</t>
  </si>
  <si>
    <t>Troubleshoots and resolves problems others have while using Lexis-Nexis.</t>
  </si>
  <si>
    <t>Develops multiple conferences and complex presentations designed for delivery via LIMWC.</t>
  </si>
  <si>
    <t>Advises on implementation and support issues, considerations and solutions across the Lotus suite.</t>
  </si>
  <si>
    <t>Coordinates various resources throughout the production line in collaboration with management.</t>
  </si>
  <si>
    <t>Explains key business and technology benchmarks for all operating systems and platforms.</t>
  </si>
  <si>
    <t>Monitors marketplace experiences and trends with major mobile products and vendors.</t>
  </si>
  <si>
    <t>Monitors open systems trends and opportunities for the future; makes business recommendations.</t>
  </si>
  <si>
    <t>Resolves moderately complex issues that occur in platform modeling and roadmaps design processes.</t>
  </si>
  <si>
    <t>Contrasts methods and considerations for normalization and model stabilization.</t>
  </si>
  <si>
    <t>Manages the processes and logistical issues associated with team development in use case models.</t>
  </si>
  <si>
    <t>Determines the impact vendor maintenance and release requirements will have on the organization.</t>
  </si>
  <si>
    <t>Improves the efficiency of various tools in the on-line transaction environment.</t>
  </si>
  <si>
    <t>Consults on the identification of appropriate object-oriented tools for a given application.</t>
  </si>
  <si>
    <t>Develops standardized procedures for programming objected-oriented languages.</t>
  </si>
  <si>
    <t>Teaches others about interfaces to and considerations for multimedia platforms.</t>
  </si>
  <si>
    <t>Evaluates the effectiveness of organizational middleware product procedures; make corrections where necessary.</t>
  </si>
  <si>
    <t>Evaluates the effectiveness of organizational mid-range software procedures; make corrections where necessary.</t>
  </si>
  <si>
    <t>Evaluates the performance of various PC/workstation software and recommends software products with exceptional performance to the organization.</t>
  </si>
  <si>
    <t>Develops and monitors performance objectives.</t>
  </si>
  <si>
    <t>Evaluates the effectiveness of organizational mid-range hardware procedures; makes corrections where necessary.</t>
  </si>
  <si>
    <t>Evaluates the performance of various PC/workstation hardware components and recommends hardware products to the organization.</t>
  </si>
  <si>
    <t>Provides technical solutions for improving the productivity of well network administration.</t>
  </si>
  <si>
    <t>Optimizes existing network architecture processes for effective network operations.</t>
  </si>
  <si>
    <t>Communicates effectively with clients on relevant network services and issues.</t>
  </si>
  <si>
    <t>Coaches others to configure routing between diverse networks.</t>
  </si>
  <si>
    <t>Monitors and coordinates preventive and scheduled communications hardware maintenance.</t>
  </si>
  <si>
    <t>Optimizes existing work processes and management systems for effective network performance.</t>
  </si>
  <si>
    <t>Coordinates responses and alerts for users, the help desk, vendors and internal management.</t>
  </si>
  <si>
    <t>Evaluates the benefits gained from network and Internet security process optimization against pre-established goals.</t>
  </si>
  <si>
    <t>Compares the differences of security practices on different mobile operating systems.</t>
  </si>
  <si>
    <t>Consults on the complicated scenarios of penetration testing.</t>
  </si>
  <si>
    <t>Compares and contrasts major social computing platforms and implications for mobile users.</t>
  </si>
  <si>
    <t>Monitors and improves problem reporting, tracking, escalation and resolution.</t>
  </si>
  <si>
    <t>Uses the integrated development environment tools to write, test, and distribute applications for a variety platforms such as Android, iOS, BlackBerry, and Windows Mobile.</t>
  </si>
  <si>
    <t>Consults on the appropriate use of cookies to track users' browser history and to evaluate the effectiveness of online initiatives.</t>
  </si>
  <si>
    <t>Evaluates any failures pertaining to social network platform brand loyalty; optimizes current marketing channels.</t>
  </si>
  <si>
    <t>Monitors innovations in and consults on mobile cloud computing.</t>
  </si>
  <si>
    <t>Troubleshoots and resolves complex or unusual problems; shares lessons learned.</t>
  </si>
  <si>
    <t>Assists in developing administrative process flow to and from other functions and departments.</t>
  </si>
  <si>
    <t>Aligns appropriate media and communication tools to the intended audience.</t>
  </si>
  <si>
    <t>Oversees organizational interactions and communications with locally relevant media.</t>
  </si>
  <si>
    <t>Oversees setup requirements for a large multimedia meeting and presentation.</t>
  </si>
  <si>
    <t>Advises on the processes and associated costs for different types of problems.</t>
  </si>
  <si>
    <t>Directs the improvement of current OD tools, models, and activities in the organization.</t>
  </si>
  <si>
    <t>Coaches others on building key relationships and dependencies with other business functions.</t>
  </si>
  <si>
    <t>Advises on the strengths and weaknesses of alternative marketing approaches.</t>
  </si>
  <si>
    <t>Collaborates with marketing experts in related disciplines to build on present research within the organization.</t>
  </si>
  <si>
    <t>Establishes mechanisms for communicating with and influencing product developers.</t>
  </si>
  <si>
    <t>Oversees market fluctuations and the market share of own organization's products and services.</t>
  </si>
  <si>
    <t>Troubleshoots complex operational and system problems.</t>
  </si>
  <si>
    <t>Establishes media channel selection and utilization assessment criteria.</t>
  </si>
  <si>
    <t>Oversees production acceptance testing and associated performance measures.</t>
  </si>
  <si>
    <t>Uses MTS to manage all stages of the testing of mission-critical applications.</t>
  </si>
  <si>
    <t>Trains clients in the use of Oracle Discoverer to create, modify, and execute ad hoc queries.</t>
  </si>
  <si>
    <t>Helps others understand the capabilities and limitations of Oracle Lite on specific devices.</t>
  </si>
  <si>
    <t>Trains others on interfacing PowerBuilder-developed applications with other applications.</t>
  </si>
  <si>
    <t>Helps others understand process management and communication with other programs/modules.</t>
  </si>
  <si>
    <t>Communicates on best practices for Web Image Preparation to others.</t>
  </si>
  <si>
    <t>Teaches others about interfacing PHP with other scripting languages.</t>
  </si>
  <si>
    <t>Designs interfaces between PL/I applications and other applications or systems.</t>
  </si>
  <si>
    <t>Advises on online and batch interfaces with other software products.</t>
  </si>
  <si>
    <t>Discusses security issues related to using ODBC to access sensitive data.</t>
  </si>
  <si>
    <t>Explains technical and business challenges associated with implementing and utilizing Oracle.</t>
  </si>
  <si>
    <t>Helps others troubleshoot and debug complex or advanced PL/SQL procedures.</t>
  </si>
  <si>
    <t>Interprets how BizTalk Server adds value to the operating environment.</t>
  </si>
  <si>
    <t>Develops, implements and tests system recovery procedures.</t>
  </si>
  <si>
    <t>Implements interfaces to legacy applications.</t>
  </si>
  <si>
    <t>Implements interfaces for OS/2 Wrap to access other platforms.</t>
  </si>
  <si>
    <t>Resolves complex technical problems through the use of JES3 recovery, debugging and diagnostic tools.</t>
  </si>
  <si>
    <t>Designs, creates, debugs and writes installers for conduits on Windows-hosted desktop computers.</t>
  </si>
  <si>
    <t>Assists end-users in learning to work effectively with PegaRULES applications.</t>
  </si>
  <si>
    <t>Plans, secures and deploys mobile and remote connectivity across the enterprise.</t>
  </si>
  <si>
    <t>Works with developing and analyzing wireless protocols and their behavior.</t>
  </si>
  <si>
    <t>Trains others on how to understand and deal with time synchronization issues.</t>
  </si>
  <si>
    <t>Consults on the concepts and technologies behind strategies in Cisco data center architecture.</t>
  </si>
  <si>
    <t>Evaluates and discusses with others the benefits and costs of implementing Nexus 5000/7000 in the data center.</t>
  </si>
  <si>
    <t>Designs file and directory structures to meet production requirements.</t>
  </si>
  <si>
    <t>Explains when to use an ABR vs. an ASBR.</t>
  </si>
  <si>
    <t>Revises job schedules to minimize resource contention and optimize utilization of system resources.</t>
  </si>
  <si>
    <t>Deploys Office applications on an intranet.</t>
  </si>
  <si>
    <t>Coaches others on techniques of tuning Outlook to optimize performance.</t>
  </si>
  <si>
    <t>Identifies specific applications or scenarios where use of pcAnywhere should be avoided.</t>
  </si>
  <si>
    <t>Directs the implementation of best practices in the use of clip art.</t>
  </si>
  <si>
    <t>Explains the training, accreditation and qualifications process for adopting SSPM.</t>
  </si>
  <si>
    <t>Evaluates each phase of the procedure and provides solutions to address internal errors and standardize operations.</t>
  </si>
  <si>
    <t>Analyzes and optimizes manufacturing processes to improve hardware reliability during the production phase.</t>
  </si>
  <si>
    <t>Guides others in product redesign and feature changes to improve product performance and reliability.</t>
  </si>
  <si>
    <t>Maintains and disseminates technical information to customers; evaluates customer platforms and experiences.</t>
  </si>
  <si>
    <t>Consults on quality metrics and benchmarks; assesses QA contribution.</t>
  </si>
  <si>
    <t>Advises others on the strengths and weaknesses of alternative quality assurance methodologies.</t>
  </si>
  <si>
    <t>Trains others on various product testing methodologies in the hardware industry.</t>
  </si>
  <si>
    <t>Elaborates on relationships and dependencies with hardware, software and networking devices and systems.</t>
  </si>
  <si>
    <t>Coordinates overall security resources among divisions to ensure a safe internal environment.</t>
  </si>
  <si>
    <t>Discusses considerations and organizational practices for joint-venture proposals.</t>
  </si>
  <si>
    <t>Modifies social media management procedures as needs of the organization and users change.</t>
  </si>
  <si>
    <t>Explains issues and considerations for modifying existing applications for server environment.</t>
  </si>
  <si>
    <t>Quantifies and elaborates on returns provided by SOA to enhance business agility.</t>
  </si>
  <si>
    <t>Utilizes automated diagramming tools to ensure traceability of requirements.</t>
  </si>
  <si>
    <t>Evaluates characteristics and advantages of different programming techniques.</t>
  </si>
  <si>
    <t>Monitors the impact of prototyping on standards of productivity and quality.</t>
  </si>
  <si>
    <t>Refines data models/business process models to improve overall product design.</t>
  </si>
  <si>
    <t>Coordinates with other functions to ensure release success, minimize risks and ensure proper support levels.</t>
  </si>
  <si>
    <t>Researches and evaluates the features and capabilities of major script-enabled browsers.</t>
  </si>
  <si>
    <t>Discusses characteristics and advantages of different programming techniques.</t>
  </si>
  <si>
    <t>Communicates on data standards, principles and procedures to data consumers across the organization.</t>
  </si>
  <si>
    <t>Participates in selecting and monitoring storage and retrieval methods, practices and tools.</t>
  </si>
  <si>
    <t>Consults on query optimization, interactive queries, testing and verification.</t>
  </si>
  <si>
    <t>Consults on data migration, integration and transport across diverse platforms.</t>
  </si>
  <si>
    <t>Oversees physical, logical and dynamic server partitioning.</t>
  </si>
  <si>
    <t>Plays an active role in the evaluation and selection of server hardware.</t>
  </si>
  <si>
    <t>Provides insight into the tools and techniques used to access a computer remotely.</t>
  </si>
  <si>
    <t>Oversees production acceptance testing within the IT environment.</t>
  </si>
  <si>
    <t>Determines resources and appropriate contact personnel at the corporate data center and/or vendor facility.</t>
  </si>
  <si>
    <t>Optimizes standard processes to maximize the efficiency of organizational products or services.</t>
  </si>
  <si>
    <t>Oversees digital forensics programs in organizational network.</t>
  </si>
  <si>
    <t>Conducts cost-benefit analysis on specific social technologies; makes recommendations.</t>
  </si>
  <si>
    <t>Participates in the evaluation, selection and piloting of new technologies.</t>
  </si>
  <si>
    <t>Consults on effective methods for online communication, while using various SNS platforms.</t>
  </si>
  <si>
    <t>Oversees the integration of new applications and services into the existing service platform.</t>
  </si>
  <si>
    <t>Recommends appropriate reliability models to evaluate and estimate complex reliability parameters.</t>
  </si>
  <si>
    <t>Champions the adoption of advanced tools for monitoring social site activities and compliance with standards and policies</t>
  </si>
  <si>
    <t>Oversees clients' requests on existing social media platforms and adjusts content.</t>
  </si>
  <si>
    <t>Addresses the integration of social systems to other organizational platforms; designs considerations for intra-company versus outreaching services.</t>
  </si>
  <si>
    <t>Facilitates team events; helps the scrum team to focus on the needed work and remove impediments to ensure progress.</t>
  </si>
  <si>
    <t>Reviews security levels and controls for various areas; recommends changes.</t>
  </si>
  <si>
    <t>Develops the infrastructure and support requirements for a self-service call center.</t>
  </si>
  <si>
    <t>Designs the process and shows the associated costs for different types of requests.</t>
  </si>
  <si>
    <t>Interacts with stakeholders to achieve mutual commitment to deadlines.</t>
  </si>
  <si>
    <t>Creates and introduces new techniques that expedite or simplify the development process.</t>
  </si>
  <si>
    <t>Coaches on the application and functionality of the returns software used in the organization.</t>
  </si>
  <si>
    <t>Builds a strategic relationship between sales and other business functions.</t>
  </si>
  <si>
    <t>Evaluates the best practices of sales activities and tasks within the industry.</t>
  </si>
  <si>
    <t>Evaluates best practices of prospecting in the industry.</t>
  </si>
  <si>
    <t>Collaborates with sales professionals to enhance the organization's proposal and presentation strategies.</t>
  </si>
  <si>
    <t>Coaches others on new sales closing methods.</t>
  </si>
  <si>
    <t>Recommends solutions to sales support and administration related problems.</t>
  </si>
  <si>
    <t>Maintains relationships with all product development strategy stakeholders.</t>
  </si>
  <si>
    <t>Guides others through technical and business challenges associated with implementing and utilizing Rational platform.</t>
  </si>
  <si>
    <t>Consults on tools, techniques for effective testing and validating of software architecture.</t>
  </si>
  <si>
    <t>Designs and implements interfaces with other software products and platforms.</t>
  </si>
  <si>
    <t>Differentiates REXX arithmetic and implications on scientific and business applications.</t>
  </si>
  <si>
    <t>Explains the tradeoffs of using Rational Rose vs. other modeling tools.</t>
  </si>
  <si>
    <t>Interprets RTT benefits, drawbacks, strengths and weaknesses from a business perspective.</t>
  </si>
  <si>
    <t>Uses BAPI to interface with other software products.</t>
  </si>
  <si>
    <t>Explains typical technical and business challenges associated with implementing and utilizing CRM.</t>
  </si>
  <si>
    <t>Oversees the integration of SAP ERP systems with other functional applications.</t>
  </si>
  <si>
    <t>Advises others on critical and/or complex issues in the utilization and enhancement of SAP PLM.</t>
  </si>
  <si>
    <t>Helps others understand online and batch interfaces with other software products.</t>
  </si>
  <si>
    <t>Follows best practices in designing and coding Smalltalk modules for reuse.</t>
  </si>
  <si>
    <t>Shares tricks of the trade for interfacing QMF for Windows with Excel and Access.</t>
  </si>
  <si>
    <t>Directs SAS integration with other software products.</t>
  </si>
  <si>
    <t>Runs queries and reports to review and update organizational version management policies.</t>
  </si>
  <si>
    <t>Implements interfaces to other platforms.</t>
  </si>
  <si>
    <t>Integrates multimedia traffic onto an existing corporate WAN via SIP.</t>
  </si>
  <si>
    <t>Coaches others on what to do when they encounter difficulties in implementing EDI on an SMTP backbone.</t>
  </si>
  <si>
    <t>Installs and configures SNA Front End systems in multiple and diverse environments.</t>
  </si>
  <si>
    <t>Teaches others about interfaces with other software products.</t>
  </si>
  <si>
    <t>Exploits the relationship between MSP and Project Central.</t>
  </si>
  <si>
    <t>Shows others how to use the Earned Value calculation fields.</t>
  </si>
  <si>
    <t>Develops rationale and prepares business case for acquisition and implementation of SiteMinder.</t>
  </si>
  <si>
    <t>Trains others on validity, verification, performance, reliability, usability, and stress testing.</t>
  </si>
  <si>
    <t>Oversees budgeting plans for all working processes within the organization; ensures plans are in line with engineering and production needs.</t>
  </si>
  <si>
    <t>Explains operational considerations; bench strength, resource availability, and project assignments.</t>
  </si>
  <si>
    <t>Monitors, assesses, and communicates opinion of external analysts and professional media.</t>
  </si>
  <si>
    <t>Relates experiences with unusual or non-traditional uses; assesses opportunities and challenges.</t>
  </si>
  <si>
    <t>Maintains and disseminates information on customer platforms and experiences.</t>
  </si>
  <si>
    <t>Compares and contrast automated documentation generators.</t>
  </si>
  <si>
    <t>Explains the relative criticality, risk and potential reward of each and all major tasks.</t>
  </si>
  <si>
    <t>Explores and evaluates major structured methodologies available in the marketplace.</t>
  </si>
  <si>
    <t>Facilitates design reviews and walkthroughs.</t>
  </si>
  <si>
    <t>Compares and contrasts Integration issues with different operating systems and architectures.</t>
  </si>
  <si>
    <t>Provides consulting on both selection and utilization of developers' workbench tools.</t>
  </si>
  <si>
    <t>Develops distribution dates based on development, testing (QA), validation, packaging activities.</t>
  </si>
  <si>
    <t>Influences the development and tools for product installation and support.</t>
  </si>
  <si>
    <t>Participates in selection, implementation and operation of problem reporting and tracking software.</t>
  </si>
  <si>
    <t>Describes methods for estimating costs for request fulfillment.</t>
  </si>
  <si>
    <t>Participates in the definition of success criteria for products and tests.</t>
  </si>
  <si>
    <t>Monitors packaging trends, technology developments and experiences.</t>
  </si>
  <si>
    <t>Implements tools and techniques for monitoring effectiveness of each channel.</t>
  </si>
  <si>
    <t>Consults on quality metrics and benchmarks; assess QA contribution.</t>
  </si>
  <si>
    <t>Compares alternative quality strategies such as ISO 9000-3, CMM, and Six Sigma.</t>
  </si>
  <si>
    <t>Provides time, effort, and resource estimates for thorough testing.</t>
  </si>
  <si>
    <t>Discusses applications of iterative testing using agile methodologies.</t>
  </si>
  <si>
    <t>Describes the benefits, drawbacks, and experiences with automated code analyzers.</t>
  </si>
  <si>
    <t>Designs software security management processes according to security requirements.</t>
  </si>
  <si>
    <t>Participates in and contributes to verification, validation and critical design reviews.</t>
  </si>
  <si>
    <t>Provides solutions to moderately complex architectural modeling problems and significant barriers encountered in the target architecture design process.</t>
  </si>
  <si>
    <t>Documents existing best practices for system or technology integration processes.</t>
  </si>
  <si>
    <t>Coaches end users on the development of test data and test scenarios for system validation.</t>
  </si>
  <si>
    <t>Analyzes the features and benefits of traditional and modern waterfall methodologies.</t>
  </si>
  <si>
    <t>Analyzes the potential of speech recognition for gaining a competitive advantage in business.</t>
  </si>
  <si>
    <t>Develops comparative analyses of various testing tools for specific products.</t>
  </si>
  <si>
    <t>Evaluates the management of software configuration facilities and practices.</t>
  </si>
  <si>
    <t>Communicates the reasons for and advantages of planned upgrades and implementations of software.</t>
  </si>
  <si>
    <t>Coaches others on working with multiple operating systems and software packages.</t>
  </si>
  <si>
    <t>Resolves issues regarding interdependencies and inter-relationships with other platforms.</t>
  </si>
  <si>
    <t>Prioritizes software quality issues from a customer's or end-user's perspective.</t>
  </si>
  <si>
    <t>Explains the adoption and usage of advanced storage hardware to junior colleagues.</t>
  </si>
  <si>
    <t>Manages new and emerging telecom platforms, carriers and connectivity considerations.</t>
  </si>
  <si>
    <t>Coordinates activities with agencies on all deliverables, plans, and certification processes.</t>
  </si>
  <si>
    <t>Implements resource sharing technologies at the logical, physical and application level.</t>
  </si>
  <si>
    <t>Works with data security staff to define back-up and storage standards.</t>
  </si>
  <si>
    <t>Employs system commands to optimize work load, as needed.</t>
  </si>
  <si>
    <t>Manages the software licensing process for centralized as well as distributed environments.</t>
  </si>
  <si>
    <t>Facilitates the distribution of releases reports and correction packages to departments or clients.</t>
  </si>
  <si>
    <t>Plans and recommends deployment processes while evaluating their effectiveness.</t>
  </si>
  <si>
    <t>Collaborates with support function managers, the product management team, and design engineers with writing projects.</t>
  </si>
  <si>
    <t>Recommends tools and techniques for estimating testing time, effort and resources required.</t>
  </si>
  <si>
    <t>Coordinates and integrates SCM applications into the enterprise's software systems.</t>
  </si>
  <si>
    <t>Consults on data mining , analyzing and other functions within SRM systems.</t>
  </si>
  <si>
    <t>Directs the integration of SEM into the overall enterprise software system.</t>
  </si>
  <si>
    <t>Teaches others about distribution theory, estimation theory, and rank test theory.</t>
  </si>
  <si>
    <t>Discusses issues and considerations for migrating to new releases of TOGAF.</t>
  </si>
  <si>
    <t>Monitors the staffing marketplace and competitive environment.</t>
  </si>
  <si>
    <t>Assists in developing succession planning objectives in line with the organization's overall business objectives.</t>
  </si>
  <si>
    <t>Evaluates the concepts, methods and procedures of technical writing among key industry players.</t>
  </si>
  <si>
    <t>Develops a preferred suppliers list for selection and evaluation.</t>
  </si>
  <si>
    <t>Helps others build web applications using Servlets, JSP Pages, Taglibs and JavaBeans in Struts.</t>
  </si>
  <si>
    <t>Helps others troubleshoot and debug complex or advanced SQL procedures.</t>
  </si>
  <si>
    <t>Replicates critical SQL Server databases across multiple servers.</t>
  </si>
  <si>
    <t>Implements warm-backup and hot-backup strategies.</t>
  </si>
  <si>
    <t>Improves TPNS by comparing with other types of terminal emulator software packages.</t>
  </si>
  <si>
    <t>Advises on planned platform changes, expected impacts and risk management considerations.</t>
  </si>
  <si>
    <t>Configures web servers, SNMP, NMC servers and clients.</t>
  </si>
  <si>
    <t>Assigns IP addresses to devices on a corporate LAN.</t>
  </si>
  <si>
    <t>Installs and configures Token Ring adapters in multiple and diverse devices.</t>
  </si>
  <si>
    <t>Explains the technical and business challenges associated with deploying, supporting and using the Tivoli suite.</t>
  </si>
  <si>
    <t>Discusses performance management facilities, considerations and key benchmarks.</t>
  </si>
  <si>
    <t>Helps others to understand TME policies and create TME profiles.</t>
  </si>
  <si>
    <t>Shares experience configuring, integrating and deploying Maximo for different infrastructures and geographies.</t>
  </si>
  <si>
    <t>Explains the scheduling intricacies of controllers, agents, production plans and database.</t>
  </si>
  <si>
    <t>Coaches others on creating quantifiable objectives for T&amp;D procedures.</t>
  </si>
  <si>
    <t>Leads the selection in integration of WSDL and UDDI to describe and deploy web services.</t>
  </si>
  <si>
    <t>Monitors the business and organizational impact and application of new web services.</t>
  </si>
  <si>
    <t>Provides resolutions to moderately complex issues (e.g. dependencies assessment in migration projects) in transitional architecture processes.</t>
  </si>
  <si>
    <t>Compares workflow analysis approaches with other industry professionals or organizations.</t>
  </si>
  <si>
    <t>Elaborates on issues and considerations with site mapping, typography and navigation.</t>
  </si>
  <si>
    <t>Designs procedures for implementing and supporting Internet access and use.</t>
  </si>
  <si>
    <t>Makes build or buy decisions regarding needed new Web Services Tools.</t>
  </si>
  <si>
    <t>Designs, develops and maintains a private UDDI Web Service registry for internal applications.</t>
  </si>
  <si>
    <t>Consults with clients on selecting optimal features for a specific work environment.</t>
  </si>
  <si>
    <t>Evaluates cost, benefit and service considerations for global VPNs.</t>
  </si>
  <si>
    <t>Compares WAN routing algorithm approaches with other industry professionals.</t>
  </si>
  <si>
    <t>Compares applications of wireless technology with other industry professionals or organizations.</t>
  </si>
  <si>
    <t>Executes standard interoperability tests as well as functional testing on a regular basis to ensure VOIP operations.</t>
  </si>
  <si>
    <t>Monitors issues and proposes considerations for integrating multiple products and vendors.</t>
  </si>
  <si>
    <t>Designs and develops training programs and materials; performs program delivery.</t>
  </si>
  <si>
    <t>Develops lesson plans for programs that have multiple learning objectives.</t>
  </si>
  <si>
    <t>Evaluates the proficiency and creativity exhibited in handling multiple skill levels in the same class.</t>
  </si>
  <si>
    <t>Coaches others on the use of various vulnerability assessment systems and tools.</t>
  </si>
  <si>
    <t>Critiques user acceptance plans for appropriateness and completeness.</t>
  </si>
  <si>
    <t>Consults on user mental models and the business impact of user experience designs.</t>
  </si>
  <si>
    <t>Coordinates and integrates TM applications into overall enterprise software systems.</t>
  </si>
  <si>
    <t>Coaches others on how to integrate new concepts in database management and Web 2.0 with previous concepts.</t>
  </si>
  <si>
    <t>Works with a variety of web application frameworks for rapid application development.</t>
  </si>
  <si>
    <t>Applies web analytics to social media for the purpose of reading brand engagement across social channels and campaigns.</t>
  </si>
  <si>
    <t>Evaluates the effectiveness of data drive strategies using customer feedback.</t>
  </si>
  <si>
    <t>Trains others in evaluating and selecting web development platforms and tools.</t>
  </si>
  <si>
    <t>Ensures that employees are trained and kept current on new products and services.</t>
  </si>
  <si>
    <t>Optimizes workforce analysis approaches to improve efficiency and effectiveness.</t>
  </si>
  <si>
    <t>Validates that copyrights are not violated when using published content.</t>
  </si>
  <si>
    <t>Participates in defining criteria for a preferred vendor/supplier list.</t>
  </si>
  <si>
    <t>Consults knowledgeable third parties to gain insight into customer needs.</t>
  </si>
  <si>
    <t>Utilizes Uniface facilities to Web-enable mission critical legacy applications.</t>
  </si>
  <si>
    <t>Creates and tests multiple Java GUI client applets by using Object Scripting techniques.</t>
  </si>
  <si>
    <t>Sets up and manages VAJ IDE for teams of developers working on large applications.</t>
  </si>
  <si>
    <t>Develops application prototypes in Visual Basic.net.</t>
  </si>
  <si>
    <t>Monitors the process of embedding VBScript into HTML and other scripting languages.</t>
  </si>
  <si>
    <t>Compares the use of Class Membership versus Class Inheritance in a typical application.</t>
  </si>
  <si>
    <t>Helps others troubleshoot and resolve complex Visual FoxPro run-time problems.</t>
  </si>
  <si>
    <t>Uses Visual Interdev as the primary tool for managing multiple internet/intranet websites.</t>
  </si>
  <si>
    <t>Develops multiple ActiveX servers and components in Visual Basic.</t>
  </si>
  <si>
    <t>Monitors the integration of Visio drawings into other Microsoft Office documents.</t>
  </si>
  <si>
    <t>Designs and develops multiple and diverse multithreaded applications in Visual J++.</t>
  </si>
  <si>
    <t>Leads developers in using WSAD to build complex production applications.</t>
  </si>
  <si>
    <t>Leads developers in using WebSphere Studio to build complex production applications.</t>
  </si>
  <si>
    <t>Teaches others how to use XSLT to convert XML documents to other formats.</t>
  </si>
  <si>
    <t>Promotes the use of XSDL for building XML Schemas.</t>
  </si>
  <si>
    <t>Provides key operation technical solutions to improve the working performance of XML Transformations.</t>
  </si>
  <si>
    <t>Directs Xpediter integration initiatives with other software products.</t>
  </si>
  <si>
    <t>Develops custom CLISTs and REXX procedures.</t>
  </si>
  <si>
    <t>Builds multiple test and development environments for WAS.</t>
  </si>
  <si>
    <t>Trains others in the use of services such as RAS, WINS, DHCP, DNS, IIS, and clustering.</t>
  </si>
  <si>
    <t>Develops, tests and enables integration of other capabilities and products.</t>
  </si>
  <si>
    <t>Makes recommendations on new uses for WebSphere Portal.</t>
  </si>
  <si>
    <t>Coaches and consults on parallel and symmetrical processing systems.</t>
  </si>
  <si>
    <t>Integrates voice and fax traffic onto an existing corporate LAN/WAN.</t>
  </si>
  <si>
    <t>Shows others how WAP optimizes support for multimedia applications.</t>
  </si>
  <si>
    <t>Installs and configures X.25 in multiple and diverse devices.</t>
  </si>
  <si>
    <t>Develops knowledge and skills sufficient to qualify for Expert Level Word certification.</t>
  </si>
  <si>
    <t>Evaluates complex challenges and promotes solutions that use the WebSphere product suite.</t>
  </si>
  <si>
    <t>Designs or selects programs that meet prioritized needs and allow for variety in learning styles.</t>
  </si>
  <si>
    <t>Oversees schedules and resources for yearly training program implementation.</t>
  </si>
  <si>
    <t>Advises on how to maintain a good professional relationship with all vendors.</t>
  </si>
  <si>
    <t>Develops training needs assessment forms or instruments.</t>
  </si>
  <si>
    <t>Evaluates best practices of training solution provision.</t>
  </si>
  <si>
    <t>Collaborates with other functions to adjust training delivery in light of practical requirements.</t>
  </si>
  <si>
    <t>Analyzes and explains advanced concepts, methodologies and technologies of training evaluation.</t>
  </si>
  <si>
    <t>Develops procedures for training programs registration, confirmations, wait listing, cancellations, etc.</t>
  </si>
  <si>
    <t>Controls yearly budget for the optimization of training technologies.</t>
  </si>
  <si>
    <t>Designs a variety of approaches to monitor the results of departmental or organizational web-based training.</t>
  </si>
  <si>
    <t>Is considered an expert in all major development and delivery phases and activities.</t>
  </si>
  <si>
    <t>Oversees the implementation of APIs in the context of web development.</t>
  </si>
  <si>
    <t>Directs human resources, budgeting plans and business goals within the architecture framework.</t>
  </si>
  <si>
    <t>Conducts training on the full range of delivery methodologies, products and platforms.</t>
  </si>
  <si>
    <t>Mentors juniors to create multiple application designs on multiple technology platforms.</t>
  </si>
  <si>
    <t>Updates and maintains a knowledge base of testing processes and tools on various platforms.</t>
  </si>
  <si>
    <t>Supervises the design and development of complex, multi-platform and world-ready applications.</t>
  </si>
  <si>
    <t>Implements best practices for managing and implementing change for the production environment.</t>
  </si>
  <si>
    <t>Generates complex, multi-platform, and customized solution using agile development methodologies.</t>
  </si>
  <si>
    <t>Conducts training on developing and supporting multiple mainframe applications.</t>
  </si>
  <si>
    <t>Trains others on developing and supporting multi-platform Internet applications.</t>
  </si>
  <si>
    <t>Trains others on developing and supporting multiple client/server applications.</t>
  </si>
  <si>
    <t>Trains others on developing and supporting object-oriented applications.</t>
  </si>
  <si>
    <t>Leads on the evaluation, development and integration of multi-platform development tools.</t>
  </si>
  <si>
    <t>Leads in the design and development of enterprise-wide programs for application security.</t>
  </si>
  <si>
    <t>Promotes and champions the use of agile methodology across the organization.</t>
  </si>
  <si>
    <t>Leads in the implementation of agile philosophy and methods across organization.</t>
  </si>
  <si>
    <t>Promotes the use of ASD method and defines application scope within organization.</t>
  </si>
  <si>
    <t>Evaluates new agile modeling applications, tools and techniques for potential use by the organization.</t>
  </si>
  <si>
    <t>Leads discussion in using agile methodology to deliver multiple and complex applications.</t>
  </si>
  <si>
    <t>Directs the agile projects that applied AUP approach in a multiple environment.</t>
  </si>
  <si>
    <t>Leads and architects major A&amp;C organizations.</t>
  </si>
  <si>
    <t>Leads a variety of diverse audit functions and services.</t>
  </si>
  <si>
    <t>Demonstrates expertise with Hadoop, HDFS MapReduce and all major add-ons and big data ecosystem.</t>
  </si>
  <si>
    <t>Designs effective sales messages used by the organization for multiple targeted audiences.</t>
  </si>
  <si>
    <t>Trains others on use of .NET in diverse environments and applications.</t>
  </si>
  <si>
    <t>Designs processes for the use of multiple Abend-Aid tools in diverse environments.</t>
  </si>
  <si>
    <t>Teaches others about Access development and support in diverse environments.</t>
  </si>
  <si>
    <t>Teaches others about using ActiveX in diverse environments and applications.</t>
  </si>
  <si>
    <t>Leads in mastering all ADF components for multiple applications.</t>
  </si>
  <si>
    <t>Trains others on the use of Assembler in diverse environments and applications.</t>
  </si>
  <si>
    <t>Trains others on the use of ASP in diverse environments and applications.</t>
  </si>
  <si>
    <t>Trains others on use of ASP.Net in diverse environments and applications.</t>
  </si>
  <si>
    <t>Uses Autotester for large-scale system and integration testing of key production applications.</t>
  </si>
  <si>
    <t>Leads in Flash application design, development and implementation.</t>
  </si>
  <si>
    <t>Trains others on administration of Adabas in diverse environments and applications.</t>
  </si>
  <si>
    <t>Designs training programs on the use of AIX in diverse environments and applications.</t>
  </si>
  <si>
    <t>Trains others on a variety of mid-range and related peripheral technologies.</t>
  </si>
  <si>
    <t>Trains others on the use of Active Directory in multiple and diverse networks.</t>
  </si>
  <si>
    <t>Trains others on use of AIM in diverse environments and applications.</t>
  </si>
  <si>
    <t>Trains others on use of diverse forms of ATM networks in diverse environments.</t>
  </si>
  <si>
    <t>Provides insight into the tactical and strategic business impact of using Adobe Acrobat Professional.</t>
  </si>
  <si>
    <t>Develops a theoretical background and understanding of Adobe Designer in multiple environments and applications.</t>
  </si>
  <si>
    <t>Trains others on use of ACF2 in diverse environments and applications.</t>
  </si>
  <si>
    <t>Trains others on use of various anti-virus software in diverse environments.</t>
  </si>
  <si>
    <t>Describes extensive experience with use of Ariba in multiple and diverse applications and environments.</t>
  </si>
  <si>
    <t>Designs critical adult learning programs for the organization that are in line with learning and development strategies.</t>
  </si>
  <si>
    <t>Demonstrates in-depth experience managing product change requests from all sources.</t>
  </si>
  <si>
    <t>Discusses all major segments, market forces and trends across the global marketplace.</t>
  </si>
  <si>
    <t>Consults on modeling, tools, techniques, strategies, and the use of reusable information.</t>
  </si>
  <si>
    <t>Trains others on using multiple Bend-Aid tools in diverse environments.</t>
  </si>
  <si>
    <t>Develops BA processes, standards and best practices to reflect business strategies and objectives.</t>
  </si>
  <si>
    <t>Teaches others implementation techniques for the CMMI software engineering.</t>
  </si>
  <si>
    <t>Advises others on various methods, tools and practices for business assessment.</t>
  </si>
  <si>
    <t>Evaluates new BPM applications, tools and techniques for potential use by the organization.</t>
  </si>
  <si>
    <t>Helps others develop diversified experiences in Client/Server technologies and applications.</t>
  </si>
  <si>
    <t>Develops advanced CASE tool applications for integrated CASE environments.</t>
  </si>
  <si>
    <t>Develops an organization's CRM system to help make strong business decisions.</t>
  </si>
  <si>
    <t>Leads in the development of content for business, technical and other fields.</t>
  </si>
  <si>
    <t>Supports the organization in forming and meeting goals associated big data analytics.</t>
  </si>
  <si>
    <t>Leads in the development of a computer telephony integration project.</t>
  </si>
  <si>
    <t>Develops standard computer operations in a computer center.</t>
  </si>
  <si>
    <t>Defines strategies for contingency and disaster recovery planning and testing.</t>
  </si>
  <si>
    <t>Deploys strategic capacity planning throughout the organization to gain a competitive advantage.</t>
  </si>
  <si>
    <t>Develops a change management strategy according to the business operating environment.</t>
  </si>
  <si>
    <t>Develops standard processes of detecting, investigating and resolving computer crimes.</t>
  </si>
  <si>
    <t>Leads a team to conduct computer forensics of various information security incidents and suspicious events in the enterprise.</t>
  </si>
  <si>
    <t>Leads in the network monitoring and analysis, defense deployment and response for the enterprise.</t>
  </si>
  <si>
    <t>Organizes and manages a configuration management function.</t>
  </si>
  <si>
    <t>Demonstrates experience conceptualizing a wide range of complex cloud computing configurations.</t>
  </si>
  <si>
    <t>Conceptualizes, implements, and optimizes cloud computing architectures.</t>
  </si>
  <si>
    <t>Works to improve resource management for very large scale cloud operations.</t>
  </si>
  <si>
    <t>Demonstrates experience with global social computing applications that reach out to clients, partners and suppliers.</t>
  </si>
  <si>
    <t>Demonstrates expertise in planning and deploying big data across multiple functions on large server networks.</t>
  </si>
  <si>
    <t>Demonstrates expertise with managing big data for mission critical, real-time or near-real time applications.</t>
  </si>
  <si>
    <t>Demonstrates experience with multiple development efforts using the crystal methods and tools.</t>
  </si>
  <si>
    <t>Mentors others on writing and editing a full spectrum of business related publications.</t>
  </si>
  <si>
    <t>Plays a leadership role in establishing organization's CRM strategies, goals and benchmarks.</t>
  </si>
  <si>
    <t>Champions the adoption of new or enhanced call center business processes.</t>
  </si>
  <si>
    <t>Institutes new tools and processes to evaluate the efficiency and effectiveness of CRM systems.</t>
  </si>
  <si>
    <t>Champions the adoption and application of BI to new situations and environments.</t>
  </si>
  <si>
    <t>Consults on all major technologies used in the operation of a customer support function.</t>
  </si>
  <si>
    <t>Designs, develops or deploys one or more consulting services in multiple and diverse environments.</t>
  </si>
  <si>
    <t>Owns, leads and manages complex client bids and proposal teams, applying depth of experience in contract formulation and negotiation.</t>
  </si>
  <si>
    <t>Ensures realistic objectives and advises on delivery design and implementation.</t>
  </si>
  <si>
    <t>Demonstrates experience with the development of successful high-impact, high-cost proposals.</t>
  </si>
  <si>
    <t>Successfully manages multiple consulting engagements for large and/or global clients.</t>
  </si>
  <si>
    <t>Follows the formal code of consulting professionalism/ethical conduct of a respected consulting body.</t>
  </si>
  <si>
    <t>Mentors others on managing an organization's cash assets.</t>
  </si>
  <si>
    <t>Mentors others in developing a full spectrum of cost-benefit analysis.</t>
  </si>
  <si>
    <t>Directs the design, implementation, communication, and administration of corporate benefits programs.</t>
  </si>
  <si>
    <t>Leads in developing strong negotiation skills in staff.</t>
  </si>
  <si>
    <t>Consults on a variety of competitive analyses in the global arena.</t>
  </si>
  <si>
    <t>Designs systematic standards and procedures for managing contracts in the organization.</t>
  </si>
  <si>
    <t>Designs systematic protocols and procedures for contracts in the organization.</t>
  </si>
  <si>
    <t>Demonstrates in-depth understanding of how to create brand recognition that drives business results.</t>
  </si>
  <si>
    <t>Demonstrates in-depth experience with the full spectrum of buying and procurement responsibilities.</t>
  </si>
  <si>
    <t>Instructs on the use of BaanERP in diverse environments and applications.</t>
  </si>
  <si>
    <t>Instructs on the use of Basic in diverse environments and applications.</t>
  </si>
  <si>
    <t>Trains others on use of Brio software in diverse environments and applications.</t>
  </si>
  <si>
    <t>Instructs on use of C in diverse environments and applications.</t>
  </si>
  <si>
    <t>Mentors others on use of C# in diverse environments and applications.</t>
  </si>
  <si>
    <t>Instructs on the use of C++ in diverse environments and applications.</t>
  </si>
  <si>
    <t>Trains others on use of C/AIX in diverse environments and applications.</t>
  </si>
  <si>
    <t>Trains others on the use of COBOL 390 in diverse environments and applications.</t>
  </si>
  <si>
    <t>Trains others on use of COBOL/400 in diverse environments and applications.</t>
  </si>
  <si>
    <t>Trains others on use of CGI Script in diverse environments and applications.</t>
  </si>
  <si>
    <t>Trains others on the use of COBOL in diverse environments and applications.</t>
  </si>
  <si>
    <t>Demonstrates expertise implementing Cognos products across multiple functions and geographies.</t>
  </si>
  <si>
    <t>Plays a technical leadership role in implementing enterprise-wide Cognos BI software and applications.</t>
  </si>
  <si>
    <t>Successfully publishes metadata models for the enterprise.</t>
  </si>
  <si>
    <t>Champions the use of new tools and techniques for developing multidimensional reports.</t>
  </si>
  <si>
    <t>Trains others on use of Cold Fusion in diverse environments and applications.</t>
  </si>
  <si>
    <t>Teaches others about various versions of Corel Graphics tools in diverse environments.</t>
  </si>
  <si>
    <t>Champions the adoption and implementation of CORBA across the organization.</t>
  </si>
  <si>
    <t>Trains others on the use of Crystal Reports in diverse environments and applications.</t>
  </si>
  <si>
    <t>Trains others on use of CA-Easytrieve in diverse environments and applications.</t>
  </si>
  <si>
    <t>Coaches others on use of BEA WebLogic in diverse environments and applications.</t>
  </si>
  <si>
    <t>Instructs others on non-traditional uses of current and prior versions of BMC image copy software.</t>
  </si>
  <si>
    <t>Teaches others about non-traditional uses of current and prior versions of BMCIBR software.</t>
  </si>
  <si>
    <t>Monitors the performance of CA/DB3 tools in diverse environments.</t>
  </si>
  <si>
    <t>Instructs on implementation of CA-IDMS in diverse environments and applications.</t>
  </si>
  <si>
    <t>Demonstrates experience with CICS in a distributed environment with diverse applications.</t>
  </si>
  <si>
    <t>Develops knowledge and experience sufficient to qualify for CCIE certification.</t>
  </si>
  <si>
    <t>Leads the implementation of BladeLogic for multiple and complex applications.</t>
  </si>
  <si>
    <t>Describes extensive experience using advanced facilities in multiple environments and applications.</t>
  </si>
  <si>
    <t>Leads in the implementation and application of Centra to business situations.</t>
  </si>
  <si>
    <t>Trains others on the use of Corticon in diverse environments and applications.</t>
  </si>
  <si>
    <t>Mentors others on using competency-based T&amp;D for a variety of audiences.</t>
  </si>
  <si>
    <t>Demonstrates in-depth experience developing knowledge transfer content for software products.</t>
  </si>
  <si>
    <t>Develops a theoretical understanding of a database management system, including issues and considerations.</t>
  </si>
  <si>
    <t>Demonstrates extensive experience with enterprise-wide assessments and cross-functional business needs.</t>
  </si>
  <si>
    <t>Demonstrates expertise in development and implementation of enterprise-wide architecture for technology, data, applications and business processes.</t>
  </si>
  <si>
    <t>Develops processes, standards and best practices for the design of data architecture (e.g. data manipulating processes).</t>
  </si>
  <si>
    <t>Leads in the design of information technologies for an organization's business application.</t>
  </si>
  <si>
    <t>Directs the use of XP for complex systems with large or distributed teams.</t>
  </si>
  <si>
    <t>Evaluates the impact of tools for B2B and B2C electronic commerce.</t>
  </si>
  <si>
    <t>Provides insight into the effective use of electronic data interchange technologies for business applications.</t>
  </si>
  <si>
    <t>Provides insight into the design and development of complex and distributed databases.</t>
  </si>
  <si>
    <t>Champions the adoption of the latest data governance technologies within the industry.</t>
  </si>
  <si>
    <t>Provides insight into the building of database architecture and leading technologies, especially for big data and distributed data.</t>
  </si>
  <si>
    <t>Provides insight into the design/integration of complex, heterogeneous databases.</t>
  </si>
  <si>
    <t>Designs short-term and long-term goals for data administrative strategies within the organization.</t>
  </si>
  <si>
    <t>Establishes processes used to effectively combine information sources into a data repository.</t>
  </si>
  <si>
    <t>Provides expertise on the development and implementation of complex data mining applications.</t>
  </si>
  <si>
    <t>Leads in transporting data across platforms within the organization.</t>
  </si>
  <si>
    <t>Develops processes used to store an organization's valued data.</t>
  </si>
  <si>
    <t>Leads in the extraction of a large amount of data from various sources.</t>
  </si>
  <si>
    <t>Leads in the design, evaluation, selection, implementation and support of major networks.</t>
  </si>
  <si>
    <t>Leads in the selection of suitable encryption technology vendors and products within the organization.</t>
  </si>
  <si>
    <t>Designs an organization's data center to meet short-term and long-term needs.</t>
  </si>
  <si>
    <t>Leads in designing a stable, productive computer facility for multiple organizations and environments.</t>
  </si>
  <si>
    <t>Provides insight into key activities, equipment and processes in a variety of data centers.</t>
  </si>
  <si>
    <t>Plays a leading role in enterprise-wide e-mail administration programs.</t>
  </si>
  <si>
    <t>Leads in the design of e-mail routing and response software within the business environment.</t>
  </si>
  <si>
    <t>Manages global directory services to ensure that different departments have access to necessary business resources.</t>
  </si>
  <si>
    <t>Evaluates multiple document management products and technologies.</t>
  </si>
  <si>
    <t>Develops and implements the next generation endpoint protection strategy and defense architecture.</t>
  </si>
  <si>
    <t>Establishes processes to confidently share, access and store data.</t>
  </si>
  <si>
    <t>Leads the implementation of enterprise-wide cyber risk management programs.</t>
  </si>
  <si>
    <t>Provides insight into a wide spectrum of tools and technologies for digital media analysis.</t>
  </si>
  <si>
    <t>Defines the strategies, policies and guidelines for organizational digital threat management.</t>
  </si>
  <si>
    <t>Leads in the design of ERP systems to manage an organization's resources.</t>
  </si>
  <si>
    <t>Leads the design, development and implementation of a full spectrum of CRM applications.</t>
  </si>
  <si>
    <t>Monitors major ERP implementation operations and strategies.</t>
  </si>
  <si>
    <t>Directs the application of XP methodology in multiple environments.</t>
  </si>
  <si>
    <t>Leads others to use multiple methods and tools for gathering data and producing reports.</t>
  </si>
  <si>
    <t>Consults on the full range of uses and capabilities of alternative e-mail packages.</t>
  </si>
  <si>
    <t>Manages multiple organizational data entry and reporting resources.</t>
  </si>
  <si>
    <t>Champions the adoption of CRM throughout the organization.</t>
  </si>
  <si>
    <t>Shares best practices and lessons learned from e-mail-based servicing in diverse environments.</t>
  </si>
  <si>
    <t>Champions the adoption and use of CA in diverse applications.</t>
  </si>
  <si>
    <t>Consults on leading and architecting a major customer support organization.</t>
  </si>
  <si>
    <t>Promotes the enterprise-wide impact of all major customer support trends.</t>
  </si>
  <si>
    <t>Evaluates public and private sector standards and examines their impact on the organization.</t>
  </si>
  <si>
    <t>Designs, implements and monitors various types of service agreements.</t>
  </si>
  <si>
    <t>Consults on the full spectrum of technologies for supporting customer inquiries.</t>
  </si>
  <si>
    <t>Consults on the full spectrum of customers and customer service options.</t>
  </si>
  <si>
    <t>Consults others on operating multi-regional, 24-hour call center facilities.</t>
  </si>
  <si>
    <t>Develops in-depth details for all enterprise-level business and technology architecture components.</t>
  </si>
  <si>
    <t>Consults others on all major customer support applications and systems.</t>
  </si>
  <si>
    <t>Mentors others in delivering the full spectrum of employee relations functions.</t>
  </si>
  <si>
    <t>Directs policies and initiatives to be used for end-user training.</t>
  </si>
  <si>
    <t>Develops, coordinates, and manages multi-region e-sales programs.</t>
  </si>
  <si>
    <t>Demonstrates expertise using DB2 Development Center in diverse environments.</t>
  </si>
  <si>
    <t>Trains others on the use of DHTML in diverse environments and applications.</t>
  </si>
  <si>
    <t>Leads in using Director in diverse environments and applications.</t>
  </si>
  <si>
    <t>Trains others on use of Delphi in diverse environments and applications.</t>
  </si>
  <si>
    <t>Trains others on the use of DreamWeaver in diverse environments and applications.</t>
  </si>
  <si>
    <t>Trains others on use of Enterprise JavaBeans in diverse environments and applications.</t>
  </si>
  <si>
    <t>Establishes and validates procedures to utilize Endevor's disaster recovery features.</t>
  </si>
  <si>
    <t>Advocates the adoption of Essbase tools in support of enterprise performance management.</t>
  </si>
  <si>
    <t>Trains others on the use of Exchange Server in diverse environments and applications.</t>
  </si>
  <si>
    <t>Trains others on the use of DataJoiner in diverse environments and applications.</t>
  </si>
  <si>
    <t>Demonstrates in-depth experience with implementing product suite across different functions and geographies.</t>
  </si>
  <si>
    <t>Trains others on the administration of DB2 in diverse environments and applications.</t>
  </si>
  <si>
    <t>Demonstrates broad experience with DB2 Connect in diverse environments.</t>
  </si>
  <si>
    <t>Instructs on the use of ERwin in diverse environments and applications.</t>
  </si>
  <si>
    <t>Instructs on the use of ETI Solution in diverse environments and diverse databases.</t>
  </si>
  <si>
    <t>Establishes best practices in DOS for diverse environments and applications.</t>
  </si>
  <si>
    <t>Designs training courses on installing DECnet networks in diverse environments.</t>
  </si>
  <si>
    <t>Trains others on use of diverse forms of Ethernet networks in diverse environments.</t>
  </si>
  <si>
    <t>Implements DFHSM in a wide variety of environments and applications.</t>
  </si>
  <si>
    <t>Shows in-depth experience with use of Doc-To-Help in diverse environments and applications.</t>
  </si>
  <si>
    <t>Trains others on the use of Excel in diverse environments and applications.</t>
  </si>
  <si>
    <t>Shares experiences with applying Eclipse to a variety of projects and environments.</t>
  </si>
  <si>
    <t>Designs and implements training and development strategies that are in line with organizational business development.</t>
  </si>
  <si>
    <t>Leads the integration of products with multiple platforms and systems.</t>
  </si>
  <si>
    <t>Demonstrates in-depth experience managing large or multiple field support functions.</t>
  </si>
  <si>
    <t>Develops an organization's software strategies for short-term and long-term application situations.</t>
  </si>
  <si>
    <t>Leads in the design of an organization's groupware systems.</t>
  </si>
  <si>
    <t>Develops strategies for an organization's short-term and long-term imaging goals.</t>
  </si>
  <si>
    <t>Designs information lifecycle management processes and practices.</t>
  </si>
  <si>
    <t>Provides insights into enterprise-wide deployment of collaborative computing applications.</t>
  </si>
  <si>
    <t>Leads in the configuration of handheld portable device software to meet organizational needs.</t>
  </si>
  <si>
    <t>Leads in the design of IT hardware to meet organizational needs.</t>
  </si>
  <si>
    <t>Designs a handheld hardware plan that is able to fully serve the organization's needs.</t>
  </si>
  <si>
    <t>Leads in the design of hardware platforms in order to provide IT services for clients.</t>
  </si>
  <si>
    <t>Designs and implements multiple IVR software solutions across diverse applications.</t>
  </si>
  <si>
    <t>Leads in the installation of varied firewall systems, according to business needs.</t>
  </si>
  <si>
    <t>Leads in effectively gathering an organization's computer-related issues.</t>
  </si>
  <si>
    <t>Leads in the design and development of enterprise-wide programs for information security.</t>
  </si>
  <si>
    <t>Designs and drafts the framework of IT security policies while keeping compliance with organizational development goals.</t>
  </si>
  <si>
    <t>Demonstrates expertise in integrating and implementing enterprise-wide security systems.</t>
  </si>
  <si>
    <t>Leads in the development of enterprise-level information security architecture.</t>
  </si>
  <si>
    <t>Creates methodologies used to develop and implement a security audit function.</t>
  </si>
  <si>
    <t>Creates enterprise-wide systems and practices for securing information.</t>
  </si>
  <si>
    <t>Designs IoT strategy based on analysis of daily operation and business requirements.</t>
  </si>
  <si>
    <t>Develops an organization's information assurance strategy.</t>
  </si>
  <si>
    <t>Builds and excites the development plans of ISOC align with organizational requirements.</t>
  </si>
  <si>
    <t>Leads in building an information security services unit.</t>
  </si>
  <si>
    <t>Leads the implementation of intrusion detection and prevention projects for various platforms.</t>
  </si>
  <si>
    <t>Develops short-term and long-term strategies for organizational information technologies.</t>
  </si>
  <si>
    <t>Provides advice on how to improve HRMS project efficiency.</t>
  </si>
  <si>
    <t>Institutes new management strategies to evaluate the efficiency and effectiveness of controls.</t>
  </si>
  <si>
    <t>Develops an advanced methodology for creating accurate and thorough investment reports.</t>
  </si>
  <si>
    <t>Designs investment policies and protocols in accordance with investment objectives.</t>
  </si>
  <si>
    <t>Leads a variety of diverse internal auditing projects and consulting services on internal control.</t>
  </si>
  <si>
    <t>Oversees the implementation and enforcement of security administration requirements world-wide.</t>
  </si>
  <si>
    <t>Has experience with all implementing and operating ISPL across functions and geographies.</t>
  </si>
  <si>
    <t>Consults on a wide spectrum of financial matters across the enterprise.</t>
  </si>
  <si>
    <t>Leads others on the full spectrum of financial analyses.</t>
  </si>
  <si>
    <t>Designs and ensures compliance with organizational standards for financial record keeping.</t>
  </si>
  <si>
    <t>Develops and ensures compliance with organizational standards and procedures for financial reporting.</t>
  </si>
  <si>
    <t>Designs and implements various types of risk management processes.</t>
  </si>
  <si>
    <t>Champions the adoption of new tools and techniques used in leading and directing an HR organization.</t>
  </si>
  <si>
    <t>Develops a system to collect HR operational issues and challenges within the organization.</t>
  </si>
  <si>
    <t>Designs effective work flows and procedures for HR operations.</t>
  </si>
  <si>
    <t>Designs and develops multiple, complex and diverse applications for HRIS.</t>
  </si>
  <si>
    <t>Leads numerous marketing campaigns which include the Internet as a key feature.</t>
  </si>
  <si>
    <t>Demonstrates in-depth understanding of managing high-volume, global reaching virtual sales programs.</t>
  </si>
  <si>
    <t>Demonstrates in-depth experience managing the operations of global sourcing.</t>
  </si>
  <si>
    <t>Leads discussions on the issues and considerations related to field sales.</t>
  </si>
  <si>
    <t>Leads in the implementation and application of APA technology.</t>
  </si>
  <si>
    <t>Leads in using Debug tool for diverse applications and platforms.</t>
  </si>
  <si>
    <t>Consults on the most effective use of the Fault Analyzer tool in diverse environments.</t>
  </si>
  <si>
    <t>Trains others on the use of File-Aid in diverse environments and applications.</t>
  </si>
  <si>
    <t>Trains others on the use of Fortran in diverse environments and applications.</t>
  </si>
  <si>
    <t>Trains others on the use of FrontPage in diverse environments and applications.</t>
  </si>
  <si>
    <t>Plays a leadership role in integrating Guidewire with legacy mainframe systems.</t>
  </si>
  <si>
    <t>Leads in using Hogan Umbrella and PEM in different complex environments.</t>
  </si>
  <si>
    <t>Trains others on the use of HTML in diverse environments and applications.</t>
  </si>
  <si>
    <t>Leads in the application of Illustrator on business graphics projects.</t>
  </si>
  <si>
    <t>Trains others on the use of Impromptu in diverse environments and applications.</t>
  </si>
  <si>
    <t>Champions the adoption of the latest InstallShield/InstallScript tools.</t>
  </si>
  <si>
    <t>Provides insight into all aspects of JCL across diverse operating systems.</t>
  </si>
  <si>
    <t>Instructs on the use of FOCUS in diverse environments and applications.</t>
  </si>
  <si>
    <t>Instructs on the use of ImagePlus in diverse environments and applications.</t>
  </si>
  <si>
    <t>Instructs on the administration of IMS/DB in diverse environments and applications.</t>
  </si>
  <si>
    <t>Instructs on the use of Informix in diverse environments and applications.</t>
  </si>
  <si>
    <t>Directs PowerCenter to implement enterprise-wide data integration.</t>
  </si>
  <si>
    <t>Instructs on the implementation of Ingres in diverse environments and applications.</t>
  </si>
  <si>
    <t>Creates best practices of all FDR functions and features across enterprise storage devices.</t>
  </si>
  <si>
    <t>Develops training courses on the use of all Foresight components in diverse environments and applications.</t>
  </si>
  <si>
    <t>Trains others on the use of HP-UX in diverse environments and applications.</t>
  </si>
  <si>
    <t>Constructs plans for virtualization software and hardware architecture.</t>
  </si>
  <si>
    <t>Trains others on use of IE in diverse environments and applications.</t>
  </si>
  <si>
    <t>Trains others on the use of IIS in diverse environments and applications.</t>
  </si>
  <si>
    <t>Trains others on use of IMS/TM in diverse environments and applications.</t>
  </si>
  <si>
    <t>Designs processes to tune and configure optimally performing systems.</t>
  </si>
  <si>
    <t>Describes extensive experience implementing Power Systems in multiple and varied environments.</t>
  </si>
  <si>
    <t>Leads enterprise-wide implementation of F5 networks.</t>
  </si>
  <si>
    <t>Describes extensive experience supporting the product suite in multiple environments.</t>
  </si>
  <si>
    <t>Presents broad experience in using Filenet tools in diverse environments.</t>
  </si>
  <si>
    <t>Trains others on use of FileNet Image Services system in diverse environments and applications.</t>
  </si>
  <si>
    <t>Shares experience in FileNet across the enterprise.</t>
  </si>
  <si>
    <t>Describes in-depth experience implementing Hyperion suite components across different industries.</t>
  </si>
  <si>
    <t>Demonstrates in-depth experience with implementing product suite across the enterprise.</t>
  </si>
  <si>
    <t>Describes experience deploying complex software solutions in multiple, diverse environments.</t>
  </si>
  <si>
    <t>Demonstrates experience with consulting to executives on optimizing global IT organizations.</t>
  </si>
  <si>
    <t>Demonstrates experience with assessing performance of all IT functions and the entire organization.</t>
  </si>
  <si>
    <t>Defines blueprints and master plans for defining and implementing a global IT architecture.</t>
  </si>
  <si>
    <t>Has expertise in designing software products across all major mainframe operating systems.</t>
  </si>
  <si>
    <t>Compares key IT functions, major roles, and interdependencies to those in comparable organizations.</t>
  </si>
  <si>
    <t>Predicts the enterprise-wide impact of all major technology trends.</t>
  </si>
  <si>
    <t>Directs a high-level enterprise information technology architecture.</t>
  </si>
  <si>
    <t>Creates criteria to measure the effectiveness of IT policies, standards and procedures.</t>
  </si>
  <si>
    <t>Participates in creating business value and costs for all major IT services and activities.</t>
  </si>
  <si>
    <t>Designs logical data modeling strategies for complex and divergent business functions.</t>
  </si>
  <si>
    <t>Designs a systematic quality assurance method for the organization's JAD strategy.</t>
  </si>
  <si>
    <t>Designs yearly mainframe application plans in multiple and diverse mainframe environments.</t>
  </si>
  <si>
    <t>Establishes best practices for the effective use of knowledge-based/AI applications in the IT environment.</t>
  </si>
  <si>
    <t>Elaborates on the organization's operating environment and installed supplementary products.</t>
  </si>
  <si>
    <t>Designs mainframe hardware architectures and supporting hardware configurations.</t>
  </si>
  <si>
    <t>Plays a leading role in the selection of Local Area Network management software and facilities.</t>
  </si>
  <si>
    <t>Advocates the development of advanced techniques for LAN administration.</t>
  </si>
  <si>
    <t>Creates criteria to measure the performance of IT systems management.</t>
  </si>
  <si>
    <t>Provides insight into the nuances of the asset management function.</t>
  </si>
  <si>
    <t>Leads in enacting and overseeing IT governance across the enterprise.</t>
  </si>
  <si>
    <t>Trains others on all aspects of audit and control issues and considerations.</t>
  </si>
  <si>
    <t>Creates standard procedures for IT project planning and organizing from a quality assurance perspective.</t>
  </si>
  <si>
    <t>Designs, plans and reviews IT procedures for all projects.</t>
  </si>
  <si>
    <t>Develops standard templates for project planning and requirements analysis in IT projects.</t>
  </si>
  <si>
    <t>Controls strategic and mission-critical IT projects involving multiple parties.</t>
  </si>
  <si>
    <t>Champions the use of advanced IT project management techniques and technologies within the industry.</t>
  </si>
  <si>
    <t>Creates criteria to measure professional services; ensures the quality of IT services.</t>
  </si>
  <si>
    <t>Defines and implements processes and requirements for multiple IT services.</t>
  </si>
  <si>
    <t>Trains others on designing, negotiating and implementing service agreements for a large customer base.</t>
  </si>
  <si>
    <t>Designs training courses on all aspects and components of availability management across the enterprise.</t>
  </si>
  <si>
    <t>Creates standardized procedures for business justification demonstrations in IT service change management.</t>
  </si>
  <si>
    <t>Leads the development and ongoing maintenance of the recovery capability for all IT services.</t>
  </si>
  <si>
    <t>Provides insight into financial planning, controlling and recovery for all IT costs and investments.</t>
  </si>
  <si>
    <t>Creates standardized procedures for operational reviews and IT service improvements.</t>
  </si>
  <si>
    <t>Is experienced with organizing and managing an incident support function.</t>
  </si>
  <si>
    <t>Manages multiple organizational information resource facilities and services.</t>
  </si>
  <si>
    <t>Consults on all aspects of library resource tools within the organization.</t>
  </si>
  <si>
    <t>Leads others in providing a variety of related support services.</t>
  </si>
  <si>
    <t>Contributes extensive knowledge and experience with ITIL implementations in diverse environments.</t>
  </si>
  <si>
    <t>Contributes extensive knowledge and experience with ITIL implementations for multiple portfolios.</t>
  </si>
  <si>
    <t>Is experienced with the full spectrum of delivery processes used for providing IT services globally.</t>
  </si>
  <si>
    <t>Consults on analyzing customers' sales history, sales cycles, and buying patterns.</t>
  </si>
  <si>
    <t>Advocates the development of new technologies and tools for sales channel.</t>
  </si>
  <si>
    <t>Advocates the development of new technologies and tools for the full spectrum of product groups and products.</t>
  </si>
  <si>
    <t>Trains others on the use of J2EE in diverse environments and applications.</t>
  </si>
  <si>
    <t>Consults on the use of J2ME in diverse environments and applications.</t>
  </si>
  <si>
    <t>Trains others on use of Java / Java 2 in diverse environments and applications.</t>
  </si>
  <si>
    <t>Trains others on use of JavaBeans in diverse environments and applications.</t>
  </si>
  <si>
    <t>Trains others on use of JavaScript in diverse environments and applications.</t>
  </si>
  <si>
    <t>Describes extensive experience implementing JD Edwards for multiple environments and applications.</t>
  </si>
  <si>
    <t>Teaches others about non-traditional uses of current and prior versions of JProbe software.</t>
  </si>
  <si>
    <t>Instructs others on the use of Jscript in diverse environments and applications.</t>
  </si>
  <si>
    <t>Trains others on the use of JSP in diverse environments and applications.</t>
  </si>
  <si>
    <t>Cites experiences that demonstrate in-depth understanding of servlet design and development.</t>
  </si>
  <si>
    <t>Trains others on use of LoadRunner in diverse environments and applications.</t>
  </si>
  <si>
    <t>Trains others on use of Lotus Notes in diverse environments and applications.</t>
  </si>
  <si>
    <t>Instructs others on Domino administration in diverse environments and applications.</t>
  </si>
  <si>
    <t>Trains others on the use of JDBC in diverse environments and applications.</t>
  </si>
  <si>
    <t>Develops guidelines on the use of JES3 in a multi-processor environment.</t>
  </si>
  <si>
    <t>Trains others on the use of Laplink products in diverse environments and applications.</t>
  </si>
  <si>
    <t>Trains others on use of Linux in diverse environments and applications.</t>
  </si>
  <si>
    <t>Trains others on use of diverse forms of Jini networks in diverse environments.</t>
  </si>
  <si>
    <t>Oversees the use of NSM, STRM, SRX and SIEM for large and global networks.</t>
  </si>
  <si>
    <t>Plays a leadership role in the use of Lexis-Nexis services to resolve business related issues.</t>
  </si>
  <si>
    <t>Demonstrates leadership in the implementation and application of LIMWC to business situations.</t>
  </si>
  <si>
    <t>Relates in-depth experience with most Lotus products across different organizations and industries.</t>
  </si>
  <si>
    <t>Predicts future trends and market developments in PC technology.</t>
  </si>
  <si>
    <t>Demonstrates in-depth knowledge of developing software for all major platforms.</t>
  </si>
  <si>
    <t>Is knowledgeable and has experience with developing software for multiple mobile platforms.</t>
  </si>
  <si>
    <t>Is knowledgeable and has experience with developing software for open platforms.</t>
  </si>
  <si>
    <t>Develops strategies for platform architecture; ensures that these strategies align with business requirements.</t>
  </si>
  <si>
    <t>Applies modeling disciplines to complex and divergent business functions.</t>
  </si>
  <si>
    <t>Designs unique adaptations of use case structures to better fit the organization's culture.</t>
  </si>
  <si>
    <t>Designs approaches and methodologies for effective implementation and integration of packaged applications.</t>
  </si>
  <si>
    <t>Designs training courses on the development and support of on-line applications.</t>
  </si>
  <si>
    <t>Creates best practices for the use of object-oriented technology.</t>
  </si>
  <si>
    <t>Provides insight into object-oriented application design and development.</t>
  </si>
  <si>
    <t>Provides insight into multiple ORDMS technologies, platforms and products.</t>
  </si>
  <si>
    <t>Provides insight into the design and implementation of enterprise middleware platforms.</t>
  </si>
  <si>
    <t>Elaborates on the organization's mid-range operating environment and installed supplementary products.</t>
  </si>
  <si>
    <t>Leads in the evaluation and selection of new PC/workstation software products for the organization.</t>
  </si>
  <si>
    <t>Resolves issues regarding performance considerations for complex, distributed environments.</t>
  </si>
  <si>
    <t>Provides insight to others on a variety of mid-range and related peripheral technologies.</t>
  </si>
  <si>
    <t>Leads in the evaluation and selection of new PC/workstation hardware products for the organization.</t>
  </si>
  <si>
    <t>Develops and discusses a theoretical background and understanding of network administration systems.</t>
  </si>
  <si>
    <t>Leads on the development of network architecture and standards for non-homogenous groups.</t>
  </si>
  <si>
    <t>Manages the continuous, effective and efficient operations of the communications network.</t>
  </si>
  <si>
    <t>Leads the design and implementation of major, geographically dispersed telecom networks.</t>
  </si>
  <si>
    <t>Establishes best practices for the effective use of communications hardware in the network environment.</t>
  </si>
  <si>
    <t>Champions new network performance management practices and infrastructure.</t>
  </si>
  <si>
    <t>Creates new high-volume output processes, technologies and service level agreements.</t>
  </si>
  <si>
    <t>Provides insight into the full spectrum of network and Internet security.</t>
  </si>
  <si>
    <t>Establishes the processes and mechanism for responding mobile incidents.</t>
  </si>
  <si>
    <t>Monitors organizational penetration testing projects to ensure compliance with IT security strategies.</t>
  </si>
  <si>
    <t>Demonstrates expertise in developing social applications for a full spectrum of mobile devices.</t>
  </si>
  <si>
    <t>Creates a tracking system to effectively control problem management processes and workflow.</t>
  </si>
  <si>
    <t>Provides strategy for, and oversees, the design, development, distribution, and marketing of mobile applications.</t>
  </si>
  <si>
    <t>Predicts future trends in online ads by analyzing emerging features in social networking services.</t>
  </si>
  <si>
    <t>Predicts future trends in e-business and optimizes online marketing strategies according to predictions.</t>
  </si>
  <si>
    <t>Demonstrates expertise in planning and deploying mobile computing capabilities across multiple technologies and geographies.</t>
  </si>
  <si>
    <t>Demonstrates in-depth knowledge of all major mobile operating systems.</t>
  </si>
  <si>
    <t>Consults on a full spectrum of enterprise office administration activities.</t>
  </si>
  <si>
    <t>Advises others on a wide spectrum of communications programs.</t>
  </si>
  <si>
    <t>Maintains a long-standing relationship with the full spectrum of news media.</t>
  </si>
  <si>
    <t>Mediates the design and staging of organizational or public multimedia events.</t>
  </si>
  <si>
    <t>Consults on problem management process design for a support center.</t>
  </si>
  <si>
    <t>Designs a wide range of strategies and methods for conducting OD activities.</t>
  </si>
  <si>
    <t>Establishes organizational best practices for the marketing function.</t>
  </si>
  <si>
    <t>Designs a full range of marketing activities, tools and techniques.</t>
  </si>
  <si>
    <t>Establishes alternative theories and models based on results of market research.</t>
  </si>
  <si>
    <t>Leads in the process of defining and implementing marketing strategy for multiple products and markets.</t>
  </si>
  <si>
    <t>Establishes best practices for applying diverse marketing channels in complex cases.</t>
  </si>
  <si>
    <t>Consults on developing, enhancing and retiring a marketing system.</t>
  </si>
  <si>
    <t>Designs policies and protocols to ensure the use of appropriate media channels.</t>
  </si>
  <si>
    <t>Monitors the media production schedule; balances and reschedules workloads as necessary.</t>
  </si>
  <si>
    <t>Trains others on the use of MTS in diverse environments and applications.</t>
  </si>
  <si>
    <t>Trains others on use of Oracle Developer in diverse environments and applications.</t>
  </si>
  <si>
    <t>Trains others on the use of Oracle Lite in diverse environments and applications.</t>
  </si>
  <si>
    <t>Trains others on the use of PowerBuilder in diverse environments and applications.</t>
  </si>
  <si>
    <t>Trains others on the use of Perl in diverse environments and applications.</t>
  </si>
  <si>
    <t>Trains others on the use of Photoshop in diverse environments and applications.</t>
  </si>
  <si>
    <t>Trains others on the use of PHP in diverse environments and applications.</t>
  </si>
  <si>
    <t>Trains others on the use of PL/I in diverse environments and applications.</t>
  </si>
  <si>
    <t>Trains others on the use of PeopleSoft in diverse environments and applications.</t>
  </si>
  <si>
    <t>Instructs on the use of ODBC in diverse environments and applications.</t>
  </si>
  <si>
    <t>Demonstrates in-depth experience with implementing and integrating multiple Oracle products in diverse environments.</t>
  </si>
  <si>
    <t>Instructs on administration of Oracle in diverse environments and applications.</t>
  </si>
  <si>
    <t>Instructs on the use of PL/SQL in diverse environments and applications.</t>
  </si>
  <si>
    <t>Develops training programs using BizTalk Server in diverse environments and applications.</t>
  </si>
  <si>
    <t>Consults on the use of Firefox in diverse environments and applications.</t>
  </si>
  <si>
    <t>Trains others on use of MSMQ in diverse environments and applications.</t>
  </si>
  <si>
    <t>Trains others on use of Netscape in diverse environments and applications.</t>
  </si>
  <si>
    <t>Trains others on Oracle Application Server in diverse environments and applications.</t>
  </si>
  <si>
    <t>Trains others on use of OS/2 Warp in diverse environments and applications.</t>
  </si>
  <si>
    <t>Trains others on use of OS/390 in diverse environments and applications.</t>
  </si>
  <si>
    <t>Trains others on use of Palm OS in diverse environments and applications.</t>
  </si>
  <si>
    <t>Develops standard processes on the usage of Pega Systems products in diverse environments and applications.</t>
  </si>
  <si>
    <t>Trains others on the use of Windows Server in diverse environments and applications.</t>
  </si>
  <si>
    <t>Helps others in identifying and solving complex network performance problems.</t>
  </si>
  <si>
    <t>Trains others on the use of NDS/eDirectory in multiple and diverse network infrastructures.</t>
  </si>
  <si>
    <t>Oversees the implementation of global network virtualization that includes Nexus 1000.</t>
  </si>
  <si>
    <t>Plays a leadership role in implementing and operating a global network that includes Nexus 5000/7000.</t>
  </si>
  <si>
    <t>Trains others on the use of Netware in diverse environments and applications.</t>
  </si>
  <si>
    <t>Trains others on implementing OSPF in diverse environments and applications.</t>
  </si>
  <si>
    <t>Leads in the implementation and application of OmegaMon technology.</t>
  </si>
  <si>
    <t>Establishes best practices for diagnosing office application problems in diverse environments.</t>
  </si>
  <si>
    <t>Works extensively with Outlook in diverse environments and applications.</t>
  </si>
  <si>
    <t>Works extensively with pcAnywhere in diverse environments and applications.</t>
  </si>
  <si>
    <t>Acquires the knowledge and skills required to be a certified PowerPoint specialist.</t>
  </si>
  <si>
    <t>Demonstrates extensive experience using SSPM to deliver multiple and complex applications.</t>
  </si>
  <si>
    <t>Constructs a regular methodology for major engineering projects in the industry.</t>
  </si>
  <si>
    <t>Creates organizational reliability testing policies, strategies and methodologies.</t>
  </si>
  <si>
    <t>Creates, implements and monitors processes and procedures for organizational reliability management for hardware products.</t>
  </si>
  <si>
    <t>Establishes processes of teaching and implementing technical knowledge and skills for product components, architecture and integration.</t>
  </si>
  <si>
    <t>Creates hardware product quality assurance strategies and methodologies; ensures they adhere to organizational goals.</t>
  </si>
  <si>
    <t>Develops quality assurance programs for multiple major hardware products.</t>
  </si>
  <si>
    <t>Consults on the effectiveness and efficiency of current product testing procedures.</t>
  </si>
  <si>
    <t>Describes experience with delivering various types of peripheral devices to the global marketplace.</t>
  </si>
  <si>
    <t>Conducts security management seminars to educate others on the most suitable security systems.</t>
  </si>
  <si>
    <t>Demonstrates experience with developing successful high-impact, high-cost proposals.</t>
  </si>
  <si>
    <t>Conceptualizes new social media-based programs to drive leads and sales.</t>
  </si>
  <si>
    <t>Has expertise in designing software for multiple server operating systems and platforms.</t>
  </si>
  <si>
    <t>Plays a leadership role in planning for and deployment of SOA on an enterprise basis.</t>
  </si>
  <si>
    <t>Provides insight into developing diverse and multiple requirements analyses.</t>
  </si>
  <si>
    <t>Provides insight into working with multiple programming languages.</t>
  </si>
  <si>
    <t>Analyzes, examines and determines the organization's prototyping needs and considerations.</t>
  </si>
  <si>
    <t>Develops advanced RAD methodologies used for faster development.</t>
  </si>
  <si>
    <t>Plays a leadership role in developing release strategies, policies, planning and packaging.</t>
  </si>
  <si>
    <t>Provides insight on trends in and the usage of statically-typed language versus dynamically-typed language.</t>
  </si>
  <si>
    <t>Compares and contrasts the advantages and drawbacks of different programming languages.</t>
  </si>
  <si>
    <t>Evaluates tradeoffs among enterprise-level repository tools and platforms.</t>
  </si>
  <si>
    <t>Leads in managing high-volume records in multiple deployment scenarios.</t>
  </si>
  <si>
    <t>Elaborates on the strengths and weaknesses of diverse database access tools.</t>
  </si>
  <si>
    <t>Plays a leadership role in the design, development and interoperability of a heterogeneous relational database.</t>
  </si>
  <si>
    <t>Designs training courses on implementing and supporting software for complex server configurations.</t>
  </si>
  <si>
    <t>Deploys enterprise-wide server hardware and connectivity components throughout the organization.</t>
  </si>
  <si>
    <t>Conducts training on design and development of complex remote computing solutions.</t>
  </si>
  <si>
    <t>Establishes best practices for the effective control of production.</t>
  </si>
  <si>
    <t>Mentors others on the day-to-day requirements of distributed data centers.</t>
  </si>
  <si>
    <t>Establishes industry-wide best practices for product and vendor evaluation.</t>
  </si>
  <si>
    <t>Develops the strategies and policies for SIEM functions.</t>
  </si>
  <si>
    <t>Delivers training sessions on the use of enterprise-wide social software and techniques.</t>
  </si>
  <si>
    <t>Develops training programs on SOA technologies to support the enterprise.</t>
  </si>
  <si>
    <t>Builds industry-wide SNS platforms to serve users and meet business requirements.</t>
  </si>
  <si>
    <t>Establishes operational strategies for various service platforms in order to meet overall business objectives.</t>
  </si>
  <si>
    <t>Develops reliability strategies to improve multi-site operation environments.</t>
  </si>
  <si>
    <t>Demonstrates experience with building and supporting large and high-impact communities.</t>
  </si>
  <si>
    <t>Develops a honeycomb framework for existing social media solutions.</t>
  </si>
  <si>
    <t>Directs in building social platforms for employees, customers, partners and suppliers.</t>
  </si>
  <si>
    <t>Works with the scrum software development in multiple environment.</t>
  </si>
  <si>
    <t>Designs, develops and implements security policies and practices across multiple functions.</t>
  </si>
  <si>
    <t>Leads the implementation and operations of self-service call centers.</t>
  </si>
  <si>
    <t>Leads the process design for a service request center.</t>
  </si>
  <si>
    <t>Establishes expectations, milestones and deliverables in scheduled work throughout the organization.</t>
  </si>
  <si>
    <t>Leads cross-functional teams assembled for the purpose of product design and development.</t>
  </si>
  <si>
    <t>Plans product returns software platform changes with minimal disruption of service.</t>
  </si>
  <si>
    <t>Mentors and guides lower level management in sales functions.</t>
  </si>
  <si>
    <t>Designs short-term and long-term goals and plans for a sales department.</t>
  </si>
  <si>
    <t>Leads in exploring new ways to reach potential customers in the market.</t>
  </si>
  <si>
    <t>Plays leadership role in the development of sales proposals and presentations for critical customers.</t>
  </si>
  <si>
    <t>Leads in successfully closing an organization's sales agreements.</t>
  </si>
  <si>
    <t>Leads an organization's sales support and administrative activities.</t>
  </si>
  <si>
    <t>Establishes best practices in designing a product development strategy.</t>
  </si>
  <si>
    <t>Demonstrates in-depth experience utilizing Rational products for multiple applications.</t>
  </si>
  <si>
    <t>Describes extensive experience with Rational Software Architect in multiple environments and applications.</t>
  </si>
  <si>
    <t>Describes extensive experience with Rational Rhapsody products in multiple applications and environments.</t>
  </si>
  <si>
    <t>Monitors operations for all functions and features of REXX.</t>
  </si>
  <si>
    <t>Demonstrates in-depth experience with using product suite for different applications and environments.</t>
  </si>
  <si>
    <t>Monitors and tests a wide variety of applications with RTT on different platforms.</t>
  </si>
  <si>
    <t>Trains others on use of product in diverse environments and applications.</t>
  </si>
  <si>
    <t>Demonstrates in-depth experience implementing CRM software multiple functions and geographies.</t>
  </si>
  <si>
    <t>Demonstrates in-depth experience implementing ERP across multiple functions and geographies.</t>
  </si>
  <si>
    <t>Establishes best practices, processes and standards in the utilization and enhancement of SAP PLM.</t>
  </si>
  <si>
    <t>Trains others on the use of Siebel based product in diverse environments and applications.</t>
  </si>
  <si>
    <t>Trains others on the use of Smalltalk in diverse environments and applications.</t>
  </si>
  <si>
    <t>Supervises the full spectrum of implementing QMF tools.</t>
  </si>
  <si>
    <t>Provides complex BI solutions with SAS in multiple environments and platforms.</t>
  </si>
  <si>
    <t>Leads in the implementation and application of PVCS technology.</t>
  </si>
  <si>
    <t>Builds an enterprise-wide collaborative environment for transmitting information related to SharePoint Server.</t>
  </si>
  <si>
    <t>Trains others on use of SIP in multiple and diverse networks.</t>
  </si>
  <si>
    <t>Trains others on use of SMTP in multiple and diverse networks.</t>
  </si>
  <si>
    <t>Trains others on use of diverse forms of SNA networks in diverse environments.</t>
  </si>
  <si>
    <t>Trains others on use of Sniffer in diverse environments and applications.</t>
  </si>
  <si>
    <t>Trains others on the use of MSP in diverse environments and applications.</t>
  </si>
  <si>
    <t>Trains others on use of Workbench in diverse environments and applications.</t>
  </si>
  <si>
    <t>Leads in the application of SiteMinder in diverse business situations.</t>
  </si>
  <si>
    <t>Demonstrates in-depth experience with implementing Business Objects products across the enterprise.</t>
  </si>
  <si>
    <t>Designs test programs for complex hardware products.</t>
  </si>
  <si>
    <t>Predicts global market trends on technological innovations for complex storage devices.</t>
  </si>
  <si>
    <t>Demonstrates experience with developing successful consulting functions or organizations.</t>
  </si>
  <si>
    <t>Is considered an expert in bringing new products to a global product marketplace.</t>
  </si>
  <si>
    <t>Is recognized as an expert on product functions, features and implementation issues.</t>
  </si>
  <si>
    <t>Is recognized as an expert on the components, architecture and integration of the product.</t>
  </si>
  <si>
    <t>Demonstrates in-depth experience delivering complete product documentation for multiple products.</t>
  </si>
  <si>
    <t>Demonstrates in-depth experience with software engineering of major or multiple products.</t>
  </si>
  <si>
    <t>Demonstrates extensive experience with using life cycle methodologies to deliver software products.</t>
  </si>
  <si>
    <t>Demonstrates extensive experience with software design, development and deployment.</t>
  </si>
  <si>
    <t>Demonstrates in-depth knowledge of integrating products with multiple platforms and systems.</t>
  </si>
  <si>
    <t>Demonstrates significant experience in building complex software products or systems.</t>
  </si>
  <si>
    <t>Demonstrates in-depth experience with product release management.</t>
  </si>
  <si>
    <t>Demonstrates in-depth experience managing a large field support function.</t>
  </si>
  <si>
    <t>Demonstrates in-depth experience with installation and support for the full range of products.</t>
  </si>
  <si>
    <t>Demonstrates in-depth experience with organizing and managing a problem management function.</t>
  </si>
  <si>
    <t>Demonstrates in-depth experience with software reliability engineering and management.</t>
  </si>
  <si>
    <t>Is experienced with the full cycle of packaging for multiple products or product groups.</t>
  </si>
  <si>
    <t>Demonstrates in-depth experience with all major delivery channels in the global marketplace.</t>
  </si>
  <si>
    <t>Demonstrates in-depth experience with implementation of programs for software quality assurance.</t>
  </si>
  <si>
    <t>Demonstrates in-depth experience with quality assurance of multiple major software products.</t>
  </si>
  <si>
    <t>Demonstrates in-depth knowledge of designing tests and plans for testing complex software products.</t>
  </si>
  <si>
    <t>Demonstrates in-depth experience with testing multiple major software products.</t>
  </si>
  <si>
    <t>Demonstrates in-depth knowledge of all major technologies for testing software under development.</t>
  </si>
  <si>
    <t>Establishes company-specific software design plans for minimizing the risk of outside exposure.</t>
  </si>
  <si>
    <t>Demonstrates expertise in solution architecture for cross-functional and diverse environments.</t>
  </si>
  <si>
    <t>Establishes best practices, strategies and processes for the overall design of target architecture.</t>
  </si>
  <si>
    <t>Monitors system and technology integration trends and directions.</t>
  </si>
  <si>
    <t>Directs the identification, investigation, reporting and follow-up with design teams for all issues raised during the testing process.</t>
  </si>
  <si>
    <t>Establishes industry and marketplace experience case studies and guidelines.</t>
  </si>
  <si>
    <t>Implements speech recognition for diverse applications.</t>
  </si>
  <si>
    <t>Publishes tips and tricks on the use of a variety of testing tools and toolkits.</t>
  </si>
  <si>
    <t>Provides insight into the design, implementation and support of a multi-platform infrastructure.</t>
  </si>
  <si>
    <t>Conducts training on software implementation in a large, distributed environment.</t>
  </si>
  <si>
    <t>Creates plans outlining steps and timetables for developing, testing and installing applications.</t>
  </si>
  <si>
    <t>Advocates advanced approaches for software distribution with a variety of tools.</t>
  </si>
  <si>
    <t>Manages enterprise-wide software quality initiatives in a multi-platform, multi-tiered architecture.</t>
  </si>
  <si>
    <t>Provides subject matter expertise on performance, cost and risks of various storage technologies.</t>
  </si>
  <si>
    <t>Contributes to the implementation of networking technologies and services training.</t>
  </si>
  <si>
    <t>Establishes a positive telecommunications regulatory environment.</t>
  </si>
  <si>
    <t>Conducts training on the design and implementation of SAN/NAS systems.</t>
  </si>
  <si>
    <t>Shares expertise on characteristics, performance and cost considerations of storage technologies and storage management solutions.</t>
  </si>
  <si>
    <t>Consults others on the full spectrum of system and console operations.</t>
  </si>
  <si>
    <t>Provides insight into the licensing of e-commerce products and technology-based services.</t>
  </si>
  <si>
    <t>Plays a leadership role in resolving complex, multi-component failures.</t>
  </si>
  <si>
    <t>Creates SPI strategies for multiple and diverse applications.</t>
  </si>
  <si>
    <t>Provides insight into multiple documentation tools, techniques and delivery mechanisms.</t>
  </si>
  <si>
    <t>Provides insight into the full spectrum of test activities for multiple applications.</t>
  </si>
  <si>
    <t>Leads the design, development and implementation of a full spectrum of SCM applications.</t>
  </si>
  <si>
    <t>Monitors overall processes and procedures for SRM system design and implementation.</t>
  </si>
  <si>
    <t>Leads the design, development and implementation of a full spectrum of SEM applications.</t>
  </si>
  <si>
    <t>Shares best practices and lessons learned from phone-based servicing in diverse environments.</t>
  </si>
  <si>
    <t>Consults on all aspects of statistical analysis and measurement.</t>
  </si>
  <si>
    <t>Provides technical leadership in the full Architecture Development Cycle.</t>
  </si>
  <si>
    <t>Designs policies for global staffing for multiple functions or departments.</t>
  </si>
  <si>
    <t>Leads overall succession planning projects within the organization efficiently.</t>
  </si>
  <si>
    <t>Develops standard procedures for technical writing that can be applied across the industry.</t>
  </si>
  <si>
    <t>Designs systematic protocols and procedures for supplier evaluations &amp; certification in the organization.</t>
  </si>
  <si>
    <t>Addresses any deficiencies in the existing operation of the Struts Framework.</t>
  </si>
  <si>
    <t>Instructs on the use of Sybase Adaptive Server in diverse environments and applications.</t>
  </si>
  <si>
    <t>Trains others on use of SQL in diverse environments and applications.</t>
  </si>
  <si>
    <t>Trains others on use of SQL Server in diverse environments and applications.</t>
  </si>
  <si>
    <t>Trains others on administration of Sybase in diverse environments and applications.</t>
  </si>
  <si>
    <t>Trains others on the use of Solaris in diverse environments and applications.</t>
  </si>
  <si>
    <t>Trains others on use of TPNS in diverse environments and applications.</t>
  </si>
  <si>
    <t>Describes extensive experience with implementing System zSeries in multiple and varied environments.</t>
  </si>
  <si>
    <t>Demonstrates expertise in using NetView to manage critical environments.</t>
  </si>
  <si>
    <t>Trains others on the use of TCP/IP in multiple and diverse networks.</t>
  </si>
  <si>
    <t>Trains others on use of diverse forms of Token Ring networks in diverse environments.</t>
  </si>
  <si>
    <t>Demonstrates in-depth experience with multiple Tivoli products in multiple environments.</t>
  </si>
  <si>
    <t>Describes extensive experience with TAM in multiple and international environments.</t>
  </si>
  <si>
    <t>Leads in the implementation and application of Tivoli technology.</t>
  </si>
  <si>
    <t>Describes extensive expertise with Maximo and other Tivoli components in multiple locations.</t>
  </si>
  <si>
    <t>Demonstrates leadership in the implementation and application of Tivoli technology.</t>
  </si>
  <si>
    <t>Demonstrates expertise with implementing global SPSS solutions across functions and geographies.</t>
  </si>
  <si>
    <t>Promotes new T&amp;D policies and standards within the organization.</t>
  </si>
  <si>
    <t>Establishes organizational security procedures for the use of computers or networks.</t>
  </si>
  <si>
    <t>Demonstrates in-depth experience in designing web-based software products for large consumption.</t>
  </si>
  <si>
    <t>Leads discussions and answers complex questions on hardware improvements.</t>
  </si>
  <si>
    <t>Establishes best practices, processes and standards for transitional architecture design.</t>
  </si>
  <si>
    <t>Develops standardized procedures for workflow analysis in IT systems.</t>
  </si>
  <si>
    <t>Discusses interface design plans with engineering, marketing and other related departments.</t>
  </si>
  <si>
    <t>Provides insight into a wide spectrum of tools and technologies for web-based development.</t>
  </si>
  <si>
    <t>Develops valid business cases for adopting or acquiring specific Web Services Tools.</t>
  </si>
  <si>
    <t>Designs the organization's overall web services infrastructure.</t>
  </si>
  <si>
    <t>Leads in the design, evaluation, selection, implementation and support of major voice networks.</t>
  </si>
  <si>
    <t>Leads the configuration, selection and operation of global VPNs.</t>
  </si>
  <si>
    <t>Leads discussions and answers complex questions about mathematical models related to WANs.</t>
  </si>
  <si>
    <t>Creates standardized development procedures for a wireless service project.</t>
  </si>
  <si>
    <t>Leads the design and implementation of VOIP for multiple applications across the enterprise.</t>
  </si>
  <si>
    <t>Oversees the productivity and cost effectiveness of workflow, hardware and software costs.</t>
  </si>
  <si>
    <t>Develops organizational practices on training and development issues.</t>
  </si>
  <si>
    <t>Leads in the design and development of a full curriculum of programs.</t>
  </si>
  <si>
    <t>Generalizes the pros and cons of using diverse training methods; narrows down what training methods achieve the highest results.</t>
  </si>
  <si>
    <t>Creates, implements, and updates the processes and procedures of organizational vulnerability assessment.</t>
  </si>
  <si>
    <t>Leads discussions acceptance testing for major applications.</t>
  </si>
  <si>
    <t>Guides the integration of user experience designs in the development of software.</t>
  </si>
  <si>
    <t>Leads the design, development and implementation of a full spectrum of TM applications.</t>
  </si>
  <si>
    <t>Evaluates and improves processes to increase the efficiency of Web 2.0 services.</t>
  </si>
  <si>
    <t>Oversees the design, development, and support of web applications.</t>
  </si>
  <si>
    <t>Champions the use of web analytics to form and support organizational goals.</t>
  </si>
  <si>
    <t>Predicts new industry trends in technology for user networking infrastructure.</t>
  </si>
  <si>
    <t>Consults others on a wide range of Internet development tools and technologies.</t>
  </si>
  <si>
    <t>Champions the integration of web-based servicing with other customer interaction channels.</t>
  </si>
  <si>
    <t>Develops policies and standardized procedures for workforce analysis.</t>
  </si>
  <si>
    <t>Creates organizational guidelines for doing online research.</t>
  </si>
  <si>
    <t>Mentors others in evaluating, selecting, and monitoring vendors/suppliers.</t>
  </si>
  <si>
    <t>Anticipates customers' needs based on a perceptive reading of their business issues.</t>
  </si>
  <si>
    <t>Trains others on use of Uniface in diverse environments and applications.</t>
  </si>
  <si>
    <t>Trains others on use the of VAG in diverse environments and applications.</t>
  </si>
  <si>
    <t>Supervises the use of VAJ in diverse environments and applications.</t>
  </si>
  <si>
    <t>Supervises the full spectrum of using Visual Basic.net in diverse environments and applications.</t>
  </si>
  <si>
    <t>Trains others on the use of VBScript in diverse environments and applications.</t>
  </si>
  <si>
    <t>Trains others on the use of Visual C++ in diverse environments and applications.</t>
  </si>
  <si>
    <t>Trains others on use of Visual FoxPro in diverse environments and applications.</t>
  </si>
  <si>
    <t>Trains others on use of Visual Interdev in diverse environments and applications.</t>
  </si>
  <si>
    <t>Trains others on the use of Visual Basic in diverse environments and applications.</t>
  </si>
  <si>
    <t>Trains others on various versions of Visio in diverse environments.</t>
  </si>
  <si>
    <t>Trains others on the use of Visual J++ in diverse environments and applications.</t>
  </si>
  <si>
    <t>Trains others on the use of WSAD in diverse environments and applications.</t>
  </si>
  <si>
    <t>Trains others on the use of WebSphere Studio in diverse environments and applications.</t>
  </si>
  <si>
    <t>Trains others on the use of XHTML in diverse environments and applications.</t>
  </si>
  <si>
    <t>Trains others on use of XML in diverse environments and applications.</t>
  </si>
  <si>
    <t>Provides leadership in the adoption of XML Schema standards across the organization.</t>
  </si>
  <si>
    <t>Leads in establishing policies, regulations and best practices for XML transformations across the organization.</t>
  </si>
  <si>
    <t>Trains others on use of Xpediter in diverse environments and applications.</t>
  </si>
  <si>
    <t>Establishes best practices on the use of MQ Series in diverse environments and applications.</t>
  </si>
  <si>
    <t>Trains others on the use of TSO/ISPF in diverse environments and applications.</t>
  </si>
  <si>
    <t>Trains others on use of UNIX in diverse environments and applications.</t>
  </si>
  <si>
    <t>Trains others on the use of WAS in diverse environments.</t>
  </si>
  <si>
    <t>Trains others on the use of Windows 2000/Me in diverse environments and applications.</t>
  </si>
  <si>
    <t>Describes extensive experience supporting Windows operating systems in multiple, diverse environments.</t>
  </si>
  <si>
    <t>Trains others on the use of Windows NT in diverse environments and applications.</t>
  </si>
  <si>
    <t>Trains others on the use of Windows XP in diverse environments and applications.</t>
  </si>
  <si>
    <t>Coaches others on deploying WebSphere Portal in diverse environments and applications.</t>
  </si>
  <si>
    <t>Develops training courses on all major functions and features of the z/OS operating system.</t>
  </si>
  <si>
    <t>Trains others on use of VoIP in multiple and diverse types of networks.</t>
  </si>
  <si>
    <t>Trains others on the use of WAP in multiple and diverse wireless devices.</t>
  </si>
  <si>
    <t>Trains others on use of diverse forms of X.25 networks in diverse environments.</t>
  </si>
  <si>
    <t>Trains others on use of Word in diverse environments and applications.</t>
  </si>
  <si>
    <t>Demonstrates in-depth experience with implementing multiple WebSphere products in diverse environments.</t>
  </si>
  <si>
    <t>Creates a standard system to provide all audiences with training and development.</t>
  </si>
  <si>
    <t>Predicts training and development trends within the market.</t>
  </si>
  <si>
    <t>Designs strategies for the evaluation, selection and monitoring of multiple training vendors.</t>
  </si>
  <si>
    <t>Leads in developing new assessment tools and techniques for training needs analysis.</t>
  </si>
  <si>
    <t>Leads in the design of recommended training solutions within the organization.</t>
  </si>
  <si>
    <t>Directs the entire training program for the organization.</t>
  </si>
  <si>
    <t>Designs strategies for training evaluation development and implementation.</t>
  </si>
  <si>
    <t>Leads in developing, organizing and running complex, high-pressure training programs.</t>
  </si>
  <si>
    <t>Leads the maintenance and enhancement processes of major technologies used to develop and deliver training programs.</t>
  </si>
  <si>
    <t>Leads in designing web-based training programs, policies and procedures.</t>
  </si>
  <si>
    <t>Elaborates on experience with the design, development and implementation of global applications.</t>
  </si>
  <si>
    <t>Orchestrates the development of API libraries and frameworks.</t>
  </si>
  <si>
    <t>Negotiates with executive management of clients on long-term collaboration, especially for enterprise architecture model maintenance.</t>
  </si>
  <si>
    <t>Articulates key issues and considerations for delivering global, distributed applications.</t>
  </si>
  <si>
    <t>Leads in evaluating and selecting emerging application design tools and techniques.</t>
  </si>
  <si>
    <t>Reviews regression test plans and procedures for validity and completeness.</t>
  </si>
  <si>
    <t>Generalizes on architecture, functions, and features of globalized applications.</t>
  </si>
  <si>
    <t>Consults to others on application integration and migration strategies.</t>
  </si>
  <si>
    <t>Provides insight into alternative agile approaches, frameworks and products.</t>
  </si>
  <si>
    <t>Consults with others on design, implementation and integration issues for mainframe applications.</t>
  </si>
  <si>
    <t>Teaches others about remote and mobile access applications.</t>
  </si>
  <si>
    <t>Seeks opportunities and makes recommendations for client/server applications.</t>
  </si>
  <si>
    <t>Promotes the use of alternative toolkits and methodologies for object-oriented development.</t>
  </si>
  <si>
    <t>Directs the design and implementation of application delivery toolkits.</t>
  </si>
  <si>
    <t>Develops risks and threats monitoring processes and systems to protect application security.</t>
  </si>
  <si>
    <t>Creates the best practice on the implementation of agile methodology within organization.</t>
  </si>
  <si>
    <t>Delivers training session to popularize and apply agile concept within one's own work.</t>
  </si>
  <si>
    <t>Provides insights on implementing Complex Adaptive System in ASD projects.</t>
  </si>
  <si>
    <t>Champions agile methodologies with senior management.</t>
  </si>
  <si>
    <t>Consults on using agile concept for management of high-risk, high-impact technology products.</t>
  </si>
  <si>
    <t>Develops training programs on the AUP approach and related processes.</t>
  </si>
  <si>
    <t>Defines the mission, vision and objectives of the A&amp;C function.</t>
  </si>
  <si>
    <t>Validates enterprise-level internal and external audits.</t>
  </si>
  <si>
    <t>Performs software compatibility and regression testing of software configuration changes.</t>
  </si>
  <si>
    <t>Leads others in successful sales campaigns with a variety of products in diverse markets.</t>
  </si>
  <si>
    <t>Designs and builds interfaces to and from other platforms.</t>
  </si>
  <si>
    <t>Develops Abend-Aid implementation strategies and tradeoffs among other debugging tools, from a technical perspective.</t>
  </si>
  <si>
    <t>Implements workgroup security features to protect production databases.</t>
  </si>
  <si>
    <t>Directs the tradeoffs of using COM objects as DLLs, standalone EXEs, and remote processes.</t>
  </si>
  <si>
    <t>Provides insight into compatibility with other architectures, platforms and tools.</t>
  </si>
  <si>
    <t>Designs types of processing that can be done in Assembler, but not in other languages.</t>
  </si>
  <si>
    <t>Designs interfaces to and from other applications.</t>
  </si>
  <si>
    <t>Advises management regarding security considerations associated with deploying ASP.Net applications.</t>
  </si>
  <si>
    <t>Compares Autotester to other application testing technologies available in the marketplace.</t>
  </si>
  <si>
    <t>Recommends other tools and applications that extend Flash features and functions.</t>
  </si>
  <si>
    <t>Negotiates tradeoffs between the use of Adabas versus other DBMS, from a business perspective.</t>
  </si>
  <si>
    <t>Establishes best practices on the implementation of network and distributed file systems.</t>
  </si>
  <si>
    <t>Leads the design of hardware architecture and supporting AS/400 configurations.</t>
  </si>
  <si>
    <t>Integrates Active Directory namespaces into existing DNS infrastructures.</t>
  </si>
  <si>
    <t>Designs and builds interfaces to and from other types of networks.</t>
  </si>
  <si>
    <t>Troubleshoots and resolves complex conversion and migration issues.</t>
  </si>
  <si>
    <t>Consults on using Adobe Designer for document template creation and enhancement.</t>
  </si>
  <si>
    <t>Integrates ACF2 with other tools to secure a distributed computing environment.</t>
  </si>
  <si>
    <t>Stays informed of attack trends, the newest threats, and network security developments.</t>
  </si>
  <si>
    <t>Leads discussions on the process of implementing adult learning programs.</t>
  </si>
  <si>
    <t>Contributes to best practices for effective change request management processes.</t>
  </si>
  <si>
    <t>Explains key business and technology benchmarks for all industry segments.</t>
  </si>
  <si>
    <t>Explains and assesses key business and technology benchmarks for the industry.</t>
  </si>
  <si>
    <t>Establishes working processes for business data analysis and supervises team progress.</t>
  </si>
  <si>
    <t>Discusses tradeoffs between Bend-Aid vs. other debugging tools from a technical perspective.</t>
  </si>
  <si>
    <t>Designs or introduces advanced frameworks and methodologies of business process modeling to increase functional effectiveness.</t>
  </si>
  <si>
    <t>Monitors the industry and marketplace for successful practices and approaches.</t>
  </si>
  <si>
    <t>Leads in more complex business assessment reviews and walkthroughs for high-impact projects.</t>
  </si>
  <si>
    <t>Champions BPM techniques and protocols with senior management.</t>
  </si>
  <si>
    <t>Elaborates and presents information on all major applications for Client/Server architectures and platforms.</t>
  </si>
  <si>
    <t>Leads in evaluating the impact of CASE technology on productivity and quality.</t>
  </si>
  <si>
    <t>Elaborates on key challenges and issues of CRM technologies in different business departments.</t>
  </si>
  <si>
    <t>Designs policies and processes of content delivering within the organization.</t>
  </si>
  <si>
    <t>Oversees the use of advanced analytics disciplines such as predictive analytics and data mining.</t>
  </si>
  <si>
    <t>Champions the adoption of advanced computer telephony integration technologies.</t>
  </si>
  <si>
    <t>Elaborates on key issues in computer operations in a wide range of business environments.</t>
  </si>
  <si>
    <t>Selects back-up providers; negotiates back-up site facilities and services.</t>
  </si>
  <si>
    <t>Contributes to advanced methodology development for capacity planning and management.</t>
  </si>
  <si>
    <t>Plays a leadership role in revising and updating technical standards for change control and management.</t>
  </si>
  <si>
    <t>Champions the adoption of crime detection technologies.</t>
  </si>
  <si>
    <t>Designs training courses on computer forensics methods, tools and techniques for the organization.</t>
  </si>
  <si>
    <t>Consults on the design of network defense plan and solves project challenges based on a deep consideration.</t>
  </si>
  <si>
    <t>Participates in the evaluation and selection of service management suites for configuration management.</t>
  </si>
  <si>
    <t>Researches and champions cloud computing aggregation and integration.</t>
  </si>
  <si>
    <t>Designs monitoring mechanisms for multi-tiered architectures.</t>
  </si>
  <si>
    <t>Participates in industry efforts to create increasingly efficient cloud computing systems that minimize energy consumption.</t>
  </si>
  <si>
    <t>Builds relationships with external agencies to enhance the brand's overall impact.</t>
  </si>
  <si>
    <t>Monitors and measures effectiveness of social computing; shares lessons learned and continuously improves.</t>
  </si>
  <si>
    <t>Consults on implementation of real or near-real time information delivery.</t>
  </si>
  <si>
    <t>Establishes metrics for measuring quality of data; addresses problems and continuously improves.</t>
  </si>
  <si>
    <t>Monitors effectiveness of crystal methods; recommends and implements improvements.</t>
  </si>
  <si>
    <t>Designs marketing literature, speeches, press releases and other high-exposure documents.</t>
  </si>
  <si>
    <t>Reviews existing CRM implementation and identifies opportunities for improvement.</t>
  </si>
  <si>
    <t>Designs strategies to reduce costs and increase efficiency within call centers.</t>
  </si>
  <si>
    <t>Defines the criteria to be used to evaluate CRM solutions.</t>
  </si>
  <si>
    <t>Defines key BI performance indicators that assess the present state of business.</t>
  </si>
  <si>
    <t>Leads in planning and executing major platform changes or migrations.</t>
  </si>
  <si>
    <t>Elaborates on prior experiences with most major consulting services, issues and practice considerations.</t>
  </si>
  <si>
    <t>Utilizes knowledge of external issues and depth of experience to inform, challenge and define scope of work.</t>
  </si>
  <si>
    <t>Manages high risk projects with significant change (major clients, multi-disciplinary teams).</t>
  </si>
  <si>
    <t>Discusses numerous ways to effectively propose consulting services and associated pricing solutions.</t>
  </si>
  <si>
    <t>Defines process for communicating with client, sales, marketing, accounting &amp; product support.</t>
  </si>
  <si>
    <t>Models knowledge, skills, abilities and behavior that generates great respect among the senior professional and client communities.</t>
  </si>
  <si>
    <t>Leads discussions on the major instruments for managing cash assets and their relevance to own organization.</t>
  </si>
  <si>
    <t>Leads evaluations of organization's financial reports for accuracy of major cost-benefit projections.</t>
  </si>
  <si>
    <t>Mediates labor disputes regarding benefits programs among the organization, employees and vendors.</t>
  </si>
  <si>
    <t>Leads in the evaluation of business development activities of industry leaders and key competitors.</t>
  </si>
  <si>
    <t>Develops processes to improve the accuracy and effectiveness of the competitive analysis function and information.</t>
  </si>
  <si>
    <t>Creates a system to manage documentation for the organization's contracts and litigation.</t>
  </si>
  <si>
    <t>Advocates the development of new technologies and tools for contracts review.</t>
  </si>
  <si>
    <t>Integrates brand management into broader business and marketing objectives.</t>
  </si>
  <si>
    <t>Explains the rationale behind current buying and procurement policies and practices.</t>
  </si>
  <si>
    <t>Designs and builds interfaces to and from other applications.</t>
  </si>
  <si>
    <t>Instructs others in complex query and report building techniques.</t>
  </si>
  <si>
    <t>Debates the pros and cons of the ILE COBOL compiler versus the standard COBOL/401 compiler.</t>
  </si>
  <si>
    <t>Assesses the tradeoffs among CGI, ASP, JSP, PHP and other server-side scripting languages.</t>
  </si>
  <si>
    <t>Consults on selecting and implementing applications suitable to Cognos BI software solutions.</t>
  </si>
  <si>
    <t>Oversees others in optimizing and tuning Framework Manager Models.</t>
  </si>
  <si>
    <t>Designs and tailors complex solutions to end user reporting, analysis and modeling requirements.</t>
  </si>
  <si>
    <t>Designs and develops innovative interfaces to and from LDAP (Lightweight Directory Access Protocol) directories.</t>
  </si>
  <si>
    <t>Discusses the evolution of Corel Graphics tools since their inception.</t>
  </si>
  <si>
    <t>Compares and contrasts CORBA with the Microsoft DCOM and IBM DSOM Architectures.</t>
  </si>
  <si>
    <t>Instructs others in sophisticated aspects of product use.</t>
  </si>
  <si>
    <t>Instructs others in advanced aspects of CA-Easytrieve programming.</t>
  </si>
  <si>
    <t>Provides insights into advantages of using WebLogic over other J2EE platforms.</t>
  </si>
  <si>
    <t>Creates business cases that justify acquisition or upgrade of BMC Image Copy Plus.</t>
  </si>
  <si>
    <t>Creates business cases that justify acquisition or upgrade of BMCIBR software.</t>
  </si>
  <si>
    <t>Develops DB2 database management strategies based on the use of CA/DB2 tools.</t>
  </si>
  <si>
    <t>Negotiates tradeoffs between using CA-IDMS versus other DBMS from a business perspective.</t>
  </si>
  <si>
    <t>Helps others understand component-based design and Web programming in CICS.</t>
  </si>
  <si>
    <t>Designs and configures highly complex networks for diverse applications.</t>
  </si>
  <si>
    <t>Develops the process, tools, and challenges of applying and managing patches.</t>
  </si>
  <si>
    <t>Consults on how to extend the functionalities of Centra.</t>
  </si>
  <si>
    <t>Recognizes and actively seeks ways to facilitate better and faster development of business rules.</t>
  </si>
  <si>
    <t>Designs and implements assessment instruments to help determine actual competencies.</t>
  </si>
  <si>
    <t>Researches and recommends reusable content and open source policies, tools and practices.</t>
  </si>
  <si>
    <t>Creates a system to improve the security and efficiency of the database management system.</t>
  </si>
  <si>
    <t>Establishes data analysis working processes and supervises team progress.</t>
  </si>
  <si>
    <t>Leads the research, analysis, findings, solution definition and prepares the decision package to stakeholders.</t>
  </si>
  <si>
    <t>Contributes to the creation and review of a systems capability strategy which meets the strategic requirements of the business.</t>
  </si>
  <si>
    <t>Establishes feedback mechanisms to track problems that occur in data architecture processes and collect corresponding suggestions.</t>
  </si>
  <si>
    <t>Establishes best practices for implementation of new information technology within an organization.</t>
  </si>
  <si>
    <t>Consults on the selection of projects suitable to XP methodology.</t>
  </si>
  <si>
    <t>Champions industry-leading technologies for web-buying, selling and authentication.</t>
  </si>
  <si>
    <t>Leads in the selection of new data interchange tools and their evaluation.</t>
  </si>
  <si>
    <t>Leads discussions and answers complex questions regarding model creation for database programming.</t>
  </si>
  <si>
    <t>Develops new quality standards and safety policies for an organization's data governance function.</t>
  </si>
  <si>
    <t>Establishes a standardized procedure for database structures while addressing the completion of demand analysis.</t>
  </si>
  <si>
    <t>Sets organizational direction for database design principles and practices.</t>
  </si>
  <si>
    <t>Leads in the design and construction of data resources within the organization.</t>
  </si>
  <si>
    <t>Leads discussions regarding effective data access policies and processes for users.</t>
  </si>
  <si>
    <t>Guides others on tools and techniques used to apply data mining processes to specific business needs.</t>
  </si>
  <si>
    <t>Provides insight into major data movement tools, methodologies, and vendors.</t>
  </si>
  <si>
    <t>Improves existing data migration processes within the organization.</t>
  </si>
  <si>
    <t>Establishes best practices for transforming data into business/technical decisions.</t>
  </si>
  <si>
    <t>Develops standard processes for analyzing network performance and potential risks.</t>
  </si>
  <si>
    <t>Champions the adoption of new encryption technologies in an organization's business environment.</t>
  </si>
  <si>
    <t>Develops an effective process for the construction of an organization's data center.</t>
  </si>
  <si>
    <t>Establishes best practices for data center facility maintenance.</t>
  </si>
  <si>
    <t>Leads in effectively measuring automating data center tasks.</t>
  </si>
  <si>
    <t>Establishes organizational standards and guidelines for the monitoring and management of e-mail.</t>
  </si>
  <si>
    <t>Establishes best practices for e-mail routing and response systems within the organization.</t>
  </si>
  <si>
    <t>Leads in providing directory-enabled application and resource sharing services.</t>
  </si>
  <si>
    <t>Develops document management architecture and technology infrastructure.</t>
  </si>
  <si>
    <t>Creates and improves organizational process and procedures for endpoint detection and response.</t>
  </si>
  <si>
    <t>Monitors industry directions and market trends for data privacy protection.</t>
  </si>
  <si>
    <t>Consults on matching cyber security risks and risk management tools, processes and benchmarks.</t>
  </si>
  <si>
    <t>Develops strategies to minimize potential risks when using digital forensics analysis tools.</t>
  </si>
  <si>
    <t>Creates and improves organizational processes and procedures for digital threat management.</t>
  </si>
  <si>
    <t>Establishes the ERP system's best practices, implementing them according to the organization's standards.</t>
  </si>
  <si>
    <t>Builds integrated technical architecture for various CRM applications.</t>
  </si>
  <si>
    <t>Leads in designing and developing plans for ERP implementation.</t>
  </si>
  <si>
    <t>Creates training courses on the XP approach, process and relevant considerations.</t>
  </si>
  <si>
    <t>Designs training programs on a variety of approaches to analyzing and presenting results.</t>
  </si>
  <si>
    <t>Builds composer, template and header facilities (or their equivalents) in different packages.</t>
  </si>
  <si>
    <t>Designs multiple data entry and reporting processes and standards.</t>
  </si>
  <si>
    <t>Advises teams who design or modify business processes to fit organization's CRM methodology.</t>
  </si>
  <si>
    <t>Evaluates the cost-effectiveness of hosted e-mail operations.</t>
  </si>
  <si>
    <t>Designs targeted customer contact processes based on CA results.</t>
  </si>
  <si>
    <t>Develops the mission, vision and objectives of the customer support function.</t>
  </si>
  <si>
    <t>Creates a monitoring system for major vendors with high-impact industry implications.</t>
  </si>
  <si>
    <t>Leads in developing policies and standards for customer support.</t>
  </si>
  <si>
    <t>Establishes policy, strategy and best practices for customer service agreements.</t>
  </si>
  <si>
    <t>Leads the design of multiple call centers with routing and alternate capabilities.</t>
  </si>
  <si>
    <t>Promotes best customer interaction practices across geographies and cultures.</t>
  </si>
  <si>
    <t>Designs and plans the operation and integration of multiple call centers.</t>
  </si>
  <si>
    <t>Identifies the business costs, benefits, risks and issues for alternative architectural strategies.</t>
  </si>
  <si>
    <t>Develops the organization's application architecture for customer support systems.</t>
  </si>
  <si>
    <t>Designs the organization's strategies for employee relations services and results.</t>
  </si>
  <si>
    <t>Oversees the assessment, implementation and maintenance of end-user training programs.</t>
  </si>
  <si>
    <t>Designs organizational e-sales and multi-channel strategies.</t>
  </si>
  <si>
    <t>Compares and contrasts tools and resources for different platforms and operating environments.</t>
  </si>
  <si>
    <t>Facilitates translation of legacy applications into Web-based applications using DHTML.</t>
  </si>
  <si>
    <t>Develops standards and guidelines for the use of multimedia content on external websites.</t>
  </si>
  <si>
    <t>Designs interfaces using latest Delphi version to and from other applications.</t>
  </si>
  <si>
    <t>Designs and implements DreamWeaver-based web portals.</t>
  </si>
  <si>
    <t>Provides insight into situations that require EJBs rather than JSPs, servlets or regular Java applications.</t>
  </si>
  <si>
    <t>Defines and communicates corporate change management processes.</t>
  </si>
  <si>
    <t>Designs and builds interfaces to and from other messaging systems.</t>
  </si>
  <si>
    <t>Designs and builds DataJoiner-based Data marts and Data Warehouses.</t>
  </si>
  <si>
    <t>Consults on security issues and consideration and optimizing and tuning complex databases.</t>
  </si>
  <si>
    <t>Contrasts the tradeoffs of using DB2 vs. other DBMS's from business and technical perspectives.</t>
  </si>
  <si>
    <t>Creates and deploys enterprise-edition for large scale development environments.</t>
  </si>
  <si>
    <t>Evaluates alternative products and data modeling strategies in light of business needs.</t>
  </si>
  <si>
    <t>Evaluates alternatives to ETI Solution and identifies the best fit for the organization.</t>
  </si>
  <si>
    <t>Designs and builds interfaces to transfer data to and from other platforms.</t>
  </si>
  <si>
    <t>Initiates in-house DECnet enhancements and migration strategies.</t>
  </si>
  <si>
    <t>Designs comprehensive DASD capacity management strategies based on use of DFHSM and SMS.</t>
  </si>
  <si>
    <t>Evaluates competitive products and documentation strategies in light of business needs.</t>
  </si>
  <si>
    <t>Designs and develops complex workbooks for use in a production environment.</t>
  </si>
  <si>
    <t>Quantifies and presents measurements, results and financial savings attributable to Eclipse.</t>
  </si>
  <si>
    <t>Predicts future training and development trends within the organization and industry.</t>
  </si>
  <si>
    <t>Mentors others on the technical, process, and cost considerations for creating hardware compatibility.</t>
  </si>
  <si>
    <t>Defines, monitors, and analyzes benchmarks and effectiveness measures for field support function.</t>
  </si>
  <si>
    <t>Leads in the implementation of software application within the organization.</t>
  </si>
  <si>
    <t>Champions the adoption of new technologies in an organization's groupware systems.</t>
  </si>
  <si>
    <t>Leads in the multiple selection and implementation of imaging tools within the organization.</t>
  </si>
  <si>
    <t>Shapes the future perspective of information architecture within the organization.</t>
  </si>
  <si>
    <t>Articulates the enterprise collaborative topology and infrastructure.</t>
  </si>
  <si>
    <t>Develops processes and policies associated with the installation of handheld portable device software.</t>
  </si>
  <si>
    <t>Develops policies and processes associated with the implementation of IT hardware.</t>
  </si>
  <si>
    <t>Establishes a feedback mechanism designed to track problems and collect recommendations for handheld hardware.</t>
  </si>
  <si>
    <t>Develops policies and processes associated with the installation of hardware platforms.</t>
  </si>
  <si>
    <t>Discusses considerations for providing multi-site capabilities.</t>
  </si>
  <si>
    <t>Leads in the overall maintenance of firewall system management.</t>
  </si>
  <si>
    <t>Builds an organizational example of ways to manage computer-related issues and queues.</t>
  </si>
  <si>
    <t>Develops risks monitoring processes and systems to protect information security.</t>
  </si>
  <si>
    <t>Leads discussions and answers complex questions regarding cross-functional IT policies and standards.</t>
  </si>
  <si>
    <t>Researches and evaluates emerging security technologies in terms of their business benefit.</t>
  </si>
  <si>
    <t>Constructs a monitoring system to effectively evaluate and resolve challenges of multi-tiered architecture.</t>
  </si>
  <si>
    <t>Develops and executes appropriate policies and procedures to ensure that audit trails are intact.</t>
  </si>
  <si>
    <t>Sets standards for organizing and conducting risk and vulnerability assessments.</t>
  </si>
  <si>
    <t>Develops methodology on the introduction and implementation of IoT gateways.</t>
  </si>
  <si>
    <t>Establishes best practices for information assurance within the industry.</t>
  </si>
  <si>
    <t>Manages and monitors the operation of ISOC.</t>
  </si>
  <si>
    <t>Oversees focus groups to discuss emerging issues and best practices related to information security laws and regulations.</t>
  </si>
  <si>
    <t>Establishes best practices of intrusion detection and prevention.</t>
  </si>
  <si>
    <t>Creates training programs on how to collect, communicate and store information within and across organizations.</t>
  </si>
  <si>
    <t>Tracks a client's business performance after an HRMS has been implemented; compares the difference between before and after the implementation.</t>
  </si>
  <si>
    <t>Analyzes the changing nature of controls and increased need for risk-based control analysis.</t>
  </si>
  <si>
    <t>Establishes organizational or industry standards and procedures for investment reporting.</t>
  </si>
  <si>
    <t>Creates a system to provide ongoing services and collects clients' feedback on investment consulting.</t>
  </si>
  <si>
    <t>Consults on the design and implementation of corrective activities on compliance deficiencies.</t>
  </si>
  <si>
    <t>Participates in security reviews of new networks, enhanced networks and new technologies.</t>
  </si>
  <si>
    <t>Consults on choosing the appropriate acquisition approach for large or complex acquisitions.</t>
  </si>
  <si>
    <t>Mentors others on the relationship between financial strategies and organizational results.</t>
  </si>
  <si>
    <t>Adapts financial analysis methods to support organizational goals.</t>
  </si>
  <si>
    <t>Directs the implementation of organizational methods and procedures for financial record keeping.</t>
  </si>
  <si>
    <t>Oversees compliance with and business implications of Section 302 of the Sarbanes-Oxley Act.</t>
  </si>
  <si>
    <t>Develops policy, strategy, and best practices for measurement and management of risk.</t>
  </si>
  <si>
    <t>Advocates the mission, vision and objectives of the HR function.</t>
  </si>
  <si>
    <t>Predicts key roles and trends of HR planning and development within the industry.</t>
  </si>
  <si>
    <t>Deploys new systematic policies and strategies for HR operational activities.</t>
  </si>
  <si>
    <t>Predicts application trends of HRIS within the organization and industry.</t>
  </si>
  <si>
    <t>Leads discussions on the integration of the Internet in the overall sales and marketing strategy.</t>
  </si>
  <si>
    <t>Participates in decisions about alternative web-based marketing approaches, tools and techniques.</t>
  </si>
  <si>
    <t>Discusses policies and procedures for managing multiple currencies, languages and regulations.</t>
  </si>
  <si>
    <t>Establishes organizational best practices for field sales.</t>
  </si>
  <si>
    <t>Consults on combining APA with other tools to complement performance analysis.</t>
  </si>
  <si>
    <t>Provides insight into the features and benefits of most Debug Tool functions.</t>
  </si>
  <si>
    <t>Compares and contrasts Fault Analyzer versus other debugging tools.</t>
  </si>
  <si>
    <t>Educates non-technical employees in using File-Aid for user acceptance testing.</t>
  </si>
  <si>
    <t>Designs and implements FrontPage-based web portals.</t>
  </si>
  <si>
    <t>Works with web service APIs to enable integration with other applications and technologies.</t>
  </si>
  <si>
    <t>Designs and builds interfaces to and from other applications and systems.</t>
  </si>
  <si>
    <t>Facilitates translation of legacy GUI applications into Web-based applications using HTML.</t>
  </si>
  <si>
    <t>Evaluates competitive products in light of business needs.</t>
  </si>
  <si>
    <t>Instructs others on advanced aspects of Impromptu use.</t>
  </si>
  <si>
    <t>Compares and contrasts differences among various versions of InstallShield.</t>
  </si>
  <si>
    <t>Designs or redesigns the job class structure for an installation based on available resources.</t>
  </si>
  <si>
    <t>Develops and presents a cogent business case either for or against the implementation of FOCUS.</t>
  </si>
  <si>
    <t>Recommends image storage device acquisitions according to cost versus access time considerations.</t>
  </si>
  <si>
    <t>Negotiates tradeoffs between using IMS/DB versus other DBMS from a business perspective.</t>
  </si>
  <si>
    <t>Designs and builds Informix-based Data marts and Data Warehouses.</t>
  </si>
  <si>
    <t>Relates approaches for integrating structured, unstructured, and semi-structured data.</t>
  </si>
  <si>
    <t>Negotiates tradeoffs between using Ingres versus other DBMS from a business perspective.</t>
  </si>
  <si>
    <t>Designs and builds interfaces for non-supported platforms.</t>
  </si>
  <si>
    <t>Introduces new technologies and tools related to HP-UX performance monitoring.</t>
  </si>
  <si>
    <t>Develops training courses on virtualizing in a large multi-processor and cluster installation.</t>
  </si>
  <si>
    <t>Designs monitoring applications to track Internet usage by internal employees.</t>
  </si>
  <si>
    <t>Establishes procedures for replicating content to multiple servers.</t>
  </si>
  <si>
    <t>Implements processes to measure and improve transaction response times.</t>
  </si>
  <si>
    <t>Directs in monitoring and addressing service, delays and resource usage.</t>
  </si>
  <si>
    <t>Develops, tests and implements iControl APIs; monitors private and public shared libraries.</t>
  </si>
  <si>
    <t>Designs and builds GPFS interfaces to and from other platforms.</t>
  </si>
  <si>
    <t>Plays a leadership role in applying Filenet to working processes in diverse business units.</t>
  </si>
  <si>
    <t>Leads discussions on the history and future of FileNet Image Services.</t>
  </si>
  <si>
    <t>Promotes and deploys FileNet P8 system enhancements and migration strategies.</t>
  </si>
  <si>
    <t>Consults on complex Hyperion implementation, integration, conversion and migration issues.</t>
  </si>
  <si>
    <t>Relates extensive knowledge and experience operating and supporting all the InfoSphere suite products.</t>
  </si>
  <si>
    <t>Assesses the entire IT organization; identifies areas of risks and opportunities.</t>
  </si>
  <si>
    <t>Specializes in adapting industry benchmarks to specific clients and environments.</t>
  </si>
  <si>
    <t>Advises clients in defining philosophy and principles for global architecture.</t>
  </si>
  <si>
    <t>Leads the selection of mainframe software design and development toolkit.</t>
  </si>
  <si>
    <t>Contributes to the definition or architecture of the global IT environment.</t>
  </si>
  <si>
    <t>Monitors IT industry trends and directions; makes recommendations to senior management.</t>
  </si>
  <si>
    <t>Leads in operational platform design for multiple functions.</t>
  </si>
  <si>
    <t>Advocates for process reviews in on-going IT projects or services under defined IT policies.</t>
  </si>
  <si>
    <t>Establishes best practices for the effective use of pricing and business services in the IT environment.</t>
  </si>
  <si>
    <t>Leads in establishing standards, processes and best practices for logical data modeling.</t>
  </si>
  <si>
    <t>Champions the design of advanced technologies for JAD operations.</t>
  </si>
  <si>
    <t>Establishes best practices for the effective use of development tools in the mainframe environment.</t>
  </si>
  <si>
    <t>Plays a leadership role in the development of integration, architecture and standards for Knowledge-Based Technology (KBT) tools.</t>
  </si>
  <si>
    <t>Provides insight to others on advanced mainframe system components, functions and facilities.</t>
  </si>
  <si>
    <t>Establishes best practices for the effective use of hardware in the mainframe environment.</t>
  </si>
  <si>
    <t>Provides insight to others into the architecture of multiple configurations of Local Area Networks.</t>
  </si>
  <si>
    <t>Monitors upcoming network activities and market trends for effective LAN administration.</t>
  </si>
  <si>
    <t>Promotes the use of standard procedures in supporting IT systems functions.</t>
  </si>
  <si>
    <t>Directs the development of and enforces compliance with asset management processes.</t>
  </si>
  <si>
    <t>Creates IT business decisions that are in-line with the organizational business strategy and culture.</t>
  </si>
  <si>
    <t>Designs organization-specific strategic plan of IT audit and control to assure the effective IT systems operation.</t>
  </si>
  <si>
    <t>Develops testing methodologies to ensure efficiency and quality in the technical production of products.</t>
  </si>
  <si>
    <t>Leads in the development of technology and technical applications.</t>
  </si>
  <si>
    <t>Leads discussions and answers complex questions regarding WBS decomposition for IT project planning.</t>
  </si>
  <si>
    <t>Provides insight into the technical standards of monitoring and reviewing IT projects.</t>
  </si>
  <si>
    <t>Develops corporate administrative systems required for the implementation of an IT project, program or portfolio.</t>
  </si>
  <si>
    <t>Promotes the use of standard procedures in each function of IT services.</t>
  </si>
  <si>
    <t>Evaluates and improves processes for effective service management.</t>
  </si>
  <si>
    <t>Establishes policies, strategies and best practices for creating and managing service agreements.</t>
  </si>
  <si>
    <t>Develops effective availability management processes and improvement plans.</t>
  </si>
  <si>
    <t>Advocates the use of effectiveness measures in demand analysis for proposed IT service changes.</t>
  </si>
  <si>
    <t>Defines and monitors metrics for service continuity management.</t>
  </si>
  <si>
    <t>Implements and monitors the process used to track total cost of ownership; reports findings.</t>
  </si>
  <si>
    <t>Advocates process review for on-going IT services to address critical issues or problems.</t>
  </si>
  <si>
    <t>Leads the selection, implementation, and effective utilization of event management systems.</t>
  </si>
  <si>
    <t>Designs and implements multiple distributed information resources.</t>
  </si>
  <si>
    <t>Leads others in assessing, selecting, planning and executing major platform changes.</t>
  </si>
  <si>
    <t>Evaluates alternative delivery methods and approaches for customer support.</t>
  </si>
  <si>
    <t>Pursues and obtains buy-in for ITIL from the business process owners and IT management.</t>
  </si>
  <si>
    <t>Defines and ensures best practices for application portfolio management across applications.</t>
  </si>
  <si>
    <t>Defines and ensures best practices for service delivery across the enterprise applications.</t>
  </si>
  <si>
    <t>Designs various customer profiles and associated means of generating additional sales.</t>
  </si>
  <si>
    <t>Develops, coordinates, and manages multi-channel sales strategies.</t>
  </si>
  <si>
    <t>Creates a system to organize and maintain different product lines.</t>
  </si>
  <si>
    <t>Participates in design and development of interfaces to and from ActiveX controls.</t>
  </si>
  <si>
    <t>Creates interactive applications using forms, cookies, and other devices.</t>
  </si>
  <si>
    <t>Mentors others on configuring product mix and infrastructure components for different environments and business needs.</t>
  </si>
  <si>
    <t>Creates a business case that justifies acquisition or upgrade of JProbe software.</t>
  </si>
  <si>
    <t>Leads in the design and development of interfaces to and from other scripting languages.</t>
  </si>
  <si>
    <t>Describes differences among various iterations of the Java Servlet API Specification.</t>
  </si>
  <si>
    <t>Establishes and validates procedures to be followed for capacity testing.</t>
  </si>
  <si>
    <t>Validates and shares the tradeoffs of using Domino vs. other servers from a business perspective.</t>
  </si>
  <si>
    <t>Positions JDBC as an integral component of a comprehensive data management strategy.</t>
  </si>
  <si>
    <t>Designs best practices on the use of global and local processors in a sysplex environment.</t>
  </si>
  <si>
    <t>Leads in the application of Laplink technology across the organization.</t>
  </si>
  <si>
    <t>Implements network and distributed file systems.</t>
  </si>
  <si>
    <t>Establishes policies and practices for configuring high availability capability and debugging issues relating to SRX failover.</t>
  </si>
  <si>
    <t>Creates business cases that justify acquisition of one or more Lexis-Nexis services.</t>
  </si>
  <si>
    <t>Champions all new features, add-ons, and facilities that extend LIMWC functionality.</t>
  </si>
  <si>
    <t>Provides extensive product suite knowledge regarding implementation, administration and support.</t>
  </si>
  <si>
    <t>Develops product binding programs with the integration of other digital devices and PC products.</t>
  </si>
  <si>
    <t>Articulates a vision and business opportunities across all major platforms.</t>
  </si>
  <si>
    <t>Compares and contrasts all major mobile platforms and associated business opportunities.</t>
  </si>
  <si>
    <t>Describes the process for evolving and publishing open formats and open standards.</t>
  </si>
  <si>
    <t>Establishes best practices, processes and standards in platform architecture for one's own department and throughout the organization.</t>
  </si>
  <si>
    <t>Constructs a monitoring system to supervise modeling (data, process, event and object) processes.</t>
  </si>
  <si>
    <t>Establishes format and style guidelines for the implementation of an organization's use case models.</t>
  </si>
  <si>
    <t>Creates training courses on reconciling incompatibility in workflow between packaged software and current practices.</t>
  </si>
  <si>
    <t>Leads in the definition of guidelines and best practices for on-line development environment.</t>
  </si>
  <si>
    <t>Leads in introducing or developing new object-oriented tools and techniques.</t>
  </si>
  <si>
    <t>Monitors the marketplace, major vendors and products and makes recommendations.</t>
  </si>
  <si>
    <t>Leads in the analysis of similarities and differences among major database servers and technologies.</t>
  </si>
  <si>
    <t>Designs strategies on the usage of middleware facilities and services for the organization's operating environment.</t>
  </si>
  <si>
    <t>Provides insight into advanced mid-range system components, functions and facilities.</t>
  </si>
  <si>
    <t>Advocates the development of advanced functions and capabilities of PC/workstation software.</t>
  </si>
  <si>
    <t>Establishes industry benchmarks for multiple technology environments.</t>
  </si>
  <si>
    <t>Plays a leading role in the design of hardware architecture and support for mid-range configurations.</t>
  </si>
  <si>
    <t>Advocates for the development of advanced functions and capabilities of PC/workstation hardware.</t>
  </si>
  <si>
    <t>Monitors the productivity and cost effectiveness of workflow, hardware and software costs.</t>
  </si>
  <si>
    <t>Develops best practices to ensure an effective workflow in network architecture operations.</t>
  </si>
  <si>
    <t>Establishes network operations practices, standards, measurements and reporting requirements.</t>
  </si>
  <si>
    <t>Identifies, evaluates and recommends a variety of core or supplementary products.</t>
  </si>
  <si>
    <t>Develops comprehensive communications equipment evaluations and recommendations within the network environment.</t>
  </si>
  <si>
    <t>Provides insight into network architecture and issues optimizing performance and capacity.</t>
  </si>
  <si>
    <t>Predicts and recommends changes to media, distribution software and methods.</t>
  </si>
  <si>
    <t>Builds best practices for safeguarding network and Internet security.</t>
  </si>
  <si>
    <t>Builds best practices for mobile threats prevention and detection.</t>
  </si>
  <si>
    <t>Designs organizational penetration testing objectives and integrates pen-test with IT security audit processes.</t>
  </si>
  <si>
    <t>Shares experiences with social business application with global reach for BYOD devices.</t>
  </si>
  <si>
    <t>Reviews error control best practices to effectively resolve problems.</t>
  </si>
  <si>
    <t>Identifies business objectives and aligns them with mobile technologies.</t>
  </si>
  <si>
    <t>Constructs partnerships with vendors and provides annual promotional services.</t>
  </si>
  <si>
    <t>Consults with the R&amp;D department on the customization of platforms to better serve marketing campaigns.</t>
  </si>
  <si>
    <t>Monitors mobile computing trends and technologies; assesses implications and makes recommendations.</t>
  </si>
  <si>
    <t>Discusses the advantages and drawbacks of proprietary and open operating systems.</t>
  </si>
  <si>
    <t>Organizes and coordinates large meetings and conferences.</t>
  </si>
  <si>
    <t>Leads in the design and development of multimedia communications campaigns.</t>
  </si>
  <si>
    <t>Promotes communications events with trade journals, newspapers, radio and television.</t>
  </si>
  <si>
    <t>Takes a lead role in evaluating and selecting multimedia platforms and tools.</t>
  </si>
  <si>
    <t>Contributes to best practices for effective problem resolution process.</t>
  </si>
  <si>
    <t>Predicts OD trends within the organization and industry.</t>
  </si>
  <si>
    <t>Advocates the development of new technologies and tools for the marketing function.</t>
  </si>
  <si>
    <t>Develops organizational best practices for the evaluation of market potential from a legal and economic climate.</t>
  </si>
  <si>
    <t>Develops advanced tools and techniques for validating market research.</t>
  </si>
  <si>
    <t>Designs methods for assessing the impact of internal and external environmental factors.</t>
  </si>
  <si>
    <t>Creates a system to organize and maintain multi-channel marketing campaigns.</t>
  </si>
  <si>
    <t>Leads the monitoring of marketplace experience for marketing support applications and information sources.</t>
  </si>
  <si>
    <t>Promotes the use of new media channel management methods as appropriate for the organization.</t>
  </si>
  <si>
    <t>Devises practices for managing media production change control.</t>
  </si>
  <si>
    <t>Creates and delivers a business case that justifies acquisition of additional MTS components.</t>
  </si>
  <si>
    <t>Facilitates the transitioning of developers from other platforms to Oracle Developer Suite.</t>
  </si>
  <si>
    <t>Designs and builds interfaces to and from mainframe-based Oracle applications.</t>
  </si>
  <si>
    <t>Designs and develops interfaces to and from other applications.</t>
  </si>
  <si>
    <t>Consults with others on how to plan and create animated GIFs (Graphics Interchange Formats) with Photoshop.</t>
  </si>
  <si>
    <t>Articulates the tradeoffs among PHP, Perl and other scripting languages in typical applications.</t>
  </si>
  <si>
    <t>Positions ODBC as an integral component of a comprehensive data management strategy.</t>
  </si>
  <si>
    <t>Assesses the applicability of Oracle versus competitive products to business requirements.</t>
  </si>
  <si>
    <t>Negotiates the trade-offs related to using either PL/SQL or Java for a given scenario.</t>
  </si>
  <si>
    <t>Establishes policies related to granting and managing security in a BizTalk Server environment.</t>
  </si>
  <si>
    <t>Designs and builds interfaces to and from MQ Series or other messaging systems.</t>
  </si>
  <si>
    <t>Manages system workload according to capacity, average and peak workload levels.</t>
  </si>
  <si>
    <t>Creates plans for Palm OS database architecture and application design.</t>
  </si>
  <si>
    <t>Coaches others in designing and building new PegaRULES applications from 'scratch.'</t>
  </si>
  <si>
    <t>Provides insight into planning the deployment of Windows Server across an enterprise.</t>
  </si>
  <si>
    <t>Performs analysis to plan future networks in support of planned production environment.</t>
  </si>
  <si>
    <t>Establishes policies for managing security and granting rights.</t>
  </si>
  <si>
    <t>Consults on the pros and cons of deploying Nexus 1000 and Nexus 5000/7000 together.</t>
  </si>
  <si>
    <t>Consults on the pros and cons of deploying the Nexus 5000/7000 and Nexus 1000 together.</t>
  </si>
  <si>
    <t>Discusses tradeoffs between Netware and Microsoft networks, from a business perspective.</t>
  </si>
  <si>
    <t>Designs and builds interfaces to and from other networking platforms.</t>
  </si>
  <si>
    <t>Generalizes on the differences among various OmegaMon products.</t>
  </si>
  <si>
    <t>Leads discussions on the pros and cons of upgrading to the current software release, from a business perspective.</t>
  </si>
  <si>
    <t>Configures messaging and collaboration platforms that use Outlook clients for front-ends.</t>
  </si>
  <si>
    <t>Evaluates pcAnywhere vs. competitive products from a functionality perspective.</t>
  </si>
  <si>
    <t>Provides insight into the new features, add-ons, and facilities that extend PowerPoint's functionality.</t>
  </si>
  <si>
    <t>Consults on using SSPM for management of high-risk, high-impact technology products.</t>
  </si>
  <si>
    <t>Establishes budget strategies to control financial issues related to product engineering within the organization.</t>
  </si>
  <si>
    <t>Designs, implements and continuously improves reliability testing and engineering processes.</t>
  </si>
  <si>
    <t>Leads evaluations of product associated costs with the costs of designing reliability tests.</t>
  </si>
  <si>
    <t>Leads in analyzing and supporting unusual and complex integration and platform needs.</t>
  </si>
  <si>
    <t>Mentors others on Six Sigma, ISO 9000, or Baldrige methodologies.</t>
  </si>
  <si>
    <t>Establishes and monitors standards for the organization's QA process.</t>
  </si>
  <si>
    <t>Predicts industry trends and developments in product testing methods and technologies.</t>
  </si>
  <si>
    <t>Plays a leading role in implementing new technologies and architecture for peripheral devices.</t>
  </si>
  <si>
    <t>Designs safety standards to effectively direct overall security behaviors within the organization.</t>
  </si>
  <si>
    <t>Discusses a variety of ways of pricing the solution and consulting services.</t>
  </si>
  <si>
    <t>Stays abreast of the expanding scope and functionality of social media options; evaluates for applicability to organizational goals.</t>
  </si>
  <si>
    <t>Leads the selection of server software design and development toolkits.</t>
  </si>
  <si>
    <t>Leads in planning and developing strategies for the transition of applications and portfolios.</t>
  </si>
  <si>
    <t>Implements best practices for functional and information analysis and maintains the requirements definition.</t>
  </si>
  <si>
    <t>Mentors others on program development: methods, tools, techniques, standards and procedures.</t>
  </si>
  <si>
    <t>Develops organizational best practices for prototyping approaches.</t>
  </si>
  <si>
    <t>Leads in revising and updating technical standards for RAD applications.</t>
  </si>
  <si>
    <t>Promotes advanced applications for effective version control and audit trails.</t>
  </si>
  <si>
    <t>Leads in comparing and contrasting alternative scripting tools, platforms and engines.</t>
  </si>
  <si>
    <t>Establishes standards, policies and guidelines for advanced programming languages.</t>
  </si>
  <si>
    <t>Consults to business users on becoming more effective information consumers.</t>
  </si>
  <si>
    <t>Provides insight into the engineering and management of enterprise document management systems.</t>
  </si>
  <si>
    <t>Leads in updating and revising key technical standards for query and database access tools.</t>
  </si>
  <si>
    <t>Revises and updates technical standards to achieve high performance for a relational databases system.</t>
  </si>
  <si>
    <t>Plays a leading role in the selection and implementation of server platforms.</t>
  </si>
  <si>
    <t>Establishes a hardware architecture and configuration that is in line with IT architectural principles.</t>
  </si>
  <si>
    <t>Monitors vendor directions and marketplace experience for remote computing.</t>
  </si>
  <si>
    <t>Monitors the production schedule; balances and reschedules as necessary.</t>
  </si>
  <si>
    <t>Briefs managers on physical premises and security requirements for mini-data centers.</t>
  </si>
  <si>
    <t>Plays a leadership role in defining the product or service evaluation process and selection criteria.</t>
  </si>
  <si>
    <t>Designs and implements framework for cyber security compliance audit and review.</t>
  </si>
  <si>
    <t>Architects and implements technological frameworks for social applications.</t>
  </si>
  <si>
    <t>Monitors new SOA technologies and marketplace experiences.</t>
  </si>
  <si>
    <t>Develops various online tools and applications to enhance social network functions on social networking sites.</t>
  </si>
  <si>
    <t>Leads others in revising and updating technical standards used to gauge usability and accessibility improvements made to service platforms.</t>
  </si>
  <si>
    <t>Leads others in reviewing and updating technical criteria for site reliability measurements.</t>
  </si>
  <si>
    <t>Leads discussion on issues, considerations and challenges of international and multi-lingual/cultural collaboration.</t>
  </si>
  <si>
    <t>Predicts application trends for future social media and leads technology replacements to maintain market competitiveness.</t>
  </si>
  <si>
    <t>Monitors and measures social site/network effectiveness; shares lessons learned and continuously makes improvements.</t>
  </si>
  <si>
    <t>Designs training courses on the scrum methodology, processes and tool kits for the organization.</t>
  </si>
  <si>
    <t>Recommends acquisition and installation of alarm systems and surveillance equipment.</t>
  </si>
  <si>
    <t>Directs the effective use of interactive dialog, virtual agents, and video-based sales.</t>
  </si>
  <si>
    <t>Contributes to best practices for effective service request management processes.</t>
  </si>
  <si>
    <t>Advocates advanced tools and technologies application for complex and significant scheduling.</t>
  </si>
  <si>
    <t>Advocates the development of new technologies and tools for product design and development.</t>
  </si>
  <si>
    <t>Creates industry guidelines and standards for various returns system software.</t>
  </si>
  <si>
    <t>Leads evaluations of the business performance of an organization's sales function.</t>
  </si>
  <si>
    <t>Negotiates with new potential clients for the organization.</t>
  </si>
  <si>
    <t>Consults on the full spectrum of prospecting activities, tools and techniques.</t>
  </si>
  <si>
    <t>Designs training programs for developing and delivering formal sales proposals and presentations.</t>
  </si>
  <si>
    <t>Designs unique deals to meet complex needs of large customers.</t>
  </si>
  <si>
    <t>Develops and implements ways to achieve higher customer satisfaction with sales support services.</t>
  </si>
  <si>
    <t>Leads discussions on effective problem solving techniques for designing and implementing a product development strategy.</t>
  </si>
  <si>
    <t>Consults on the use of REXX in diverse environments and applications.</t>
  </si>
  <si>
    <t>Develops a valid business case for upgrading or acquiring additional Rational Rose tools.</t>
  </si>
  <si>
    <t>Teaches others how to develop test scripts to be used with RTT.</t>
  </si>
  <si>
    <t>Predicts new business opportunities through the CRM web channel (e.g. E-Commerce, E-Marketing) to assure market competition.</t>
  </si>
  <si>
    <t>Designs and builds SAP ERP interfaces for and from other platforms.</t>
  </si>
  <si>
    <t>Creates a feedback mechanism designed to report issues and recommend improvements for PLM processes.</t>
  </si>
  <si>
    <t>Designs and tailors complex QMF solutions to end user reporting and analysis requirements.</t>
  </si>
  <si>
    <t>Designs and applies interface development processes to and from other platforms.</t>
  </si>
  <si>
    <t>Helps others understand how PVCS integrates with diverse technologies.</t>
  </si>
  <si>
    <t>Consults to others on use of SharePoint Server in diverse environments and applications.</t>
  </si>
  <si>
    <t>Provides insight into the issues associated with implementing SIP on an SS7 network.</t>
  </si>
  <si>
    <t>Designs and builds protocol conversion interfaces to and from other types of protocols.</t>
  </si>
  <si>
    <t>Designs and builds network security processes based on analysis of Sniffer data.</t>
  </si>
  <si>
    <t>Manages multiple projects with shared resources.</t>
  </si>
  <si>
    <t>Diagnoses and forecasts trends in security threats and network security developments.</t>
  </si>
  <si>
    <t>Champions the use of new testing tools and methods; makes recommendations for current test technologies and processes.</t>
  </si>
  <si>
    <t>Builds business partnerships with excellent outsourcing players for key production methods to speed up the production process.</t>
  </si>
  <si>
    <t>Designs, monitors, and adjusts pricing models for consulting services.</t>
  </si>
  <si>
    <t>Drives new product development; leads product visioning and planning activities.</t>
  </si>
  <si>
    <t>Plays a key role in analyzing and dealing with unusual and complex customization needs.</t>
  </si>
  <si>
    <t>Plays a key role in analyzing and supporting unusual and complex integration and platform needs.</t>
  </si>
  <si>
    <t>Creates strategies for documentation internationalization (translations, protocols, standards).</t>
  </si>
  <si>
    <t>Articulates key issues and considerations for delivering products with global reach.</t>
  </si>
  <si>
    <t>Compares and contrasts multiple product development methodologies.</t>
  </si>
  <si>
    <t>Compares and contrasts software design and architecture of competitive products.</t>
  </si>
  <si>
    <t>Describes the technical, process, and cost considerations for creating software compatibility.</t>
  </si>
  <si>
    <t>Oversees the evaluation and selection of developer's workbench and tool-kits.</t>
  </si>
  <si>
    <t>Elaborates on tools, techniques and approaches for effective version control and audit trails.</t>
  </si>
  <si>
    <t>Monitors current and evolving software installation and support trends and practices.</t>
  </si>
  <si>
    <t>Monitors and measures of effectiveness of problem handling; recommends improvements.</t>
  </si>
  <si>
    <t>Compares costs of faults and performance problems vs. costs of designing software reliability tests.</t>
  </si>
  <si>
    <t>Pilots and champions implementation of new intelligent packaging technologies.</t>
  </si>
  <si>
    <t>Describes key elements of planning and executing a multi-channel delivery strategy.</t>
  </si>
  <si>
    <t>Compares and contrasts Six Sigma, ISO 9000, or Baldrige methodologies.</t>
  </si>
  <si>
    <t>Establishes and monitors standards for organization's QA process.</t>
  </si>
  <si>
    <t>Researches software testing tools and methods; makes recommendations for the organization.</t>
  </si>
  <si>
    <t>Defines and monitors industry and company practices, testing metrics, and benchmarks.</t>
  </si>
  <si>
    <t>Explains and justifies product testing costs, tools, approach, and benefits.</t>
  </si>
  <si>
    <t>Develops coding guidelines and secures coding practices; plans for tool and technique selection during the software development phase.</t>
  </si>
  <si>
    <t>Shares experiences with all phases of the Solution Architecture Life Cycle.</t>
  </si>
  <si>
    <t>Creates or introduces advanced methodologies to design target data, applications, technology and business architecture.</t>
  </si>
  <si>
    <t>Holds an industry wide conference on system integration and migration issues, problems and considerations.</t>
  </si>
  <si>
    <t>Leads the team in testing activities and provides technical guidance on multiple testing projects.</t>
  </si>
  <si>
    <t>Leads in the selection and implementation of vendor-specific or in-house methodologies.</t>
  </si>
  <si>
    <t>Leads in implementing multi-language speech recognition systems for global reach.</t>
  </si>
  <si>
    <t>Explores alternative testing tool products and vendors.</t>
  </si>
  <si>
    <t>Plays a leadership role in establishing software principles, blueprints and standards.</t>
  </si>
  <si>
    <t>Teaches others about various multi-vendor environments; explains key considerations and issues.</t>
  </si>
  <si>
    <t>Creates strategies for contingency plans and risk mitigation.</t>
  </si>
  <si>
    <t>Plays a leadership role in selecting distribution tools and mechanisms.</t>
  </si>
  <si>
    <t>Trains others on principles and practices for evaluation of third-party software products.</t>
  </si>
  <si>
    <t>Trains others to evaluate, select and implement major storage technologies.</t>
  </si>
  <si>
    <t>Leads in the development of network architecture and configuration management practices.</t>
  </si>
  <si>
    <t>Predicts industry trends and marketplace experiences for any impact on one's own organization.</t>
  </si>
  <si>
    <t>Monitors the marketplace and industry for network storage developments.</t>
  </si>
  <si>
    <t>Evaluates and elaborates on the benefits and drawbacks of centralized vs. distributed storage management.</t>
  </si>
  <si>
    <t>Trains others in master and peripheral console operations.</t>
  </si>
  <si>
    <t>Coaches others on key provisions such as Internet advertising, co-branding, alliance and partnering agreements.</t>
  </si>
  <si>
    <t>Elaborates on ways of distinguishing between hardware, software and communications problems.</t>
  </si>
  <si>
    <t>Markets the benefits of process improvements in the IT organization.</t>
  </si>
  <si>
    <t>Leads the design and development of high-impact, wide-audience documentation systems.</t>
  </si>
  <si>
    <t>Monitors the effectiveness and efficiency metrics of the test processes and tools.</t>
  </si>
  <si>
    <t>Builds integrated technical architecture for various SCM applications.</t>
  </si>
  <si>
    <t>Leads discussions on efficiency improvements for SRM implementation.</t>
  </si>
  <si>
    <t>Champions emerging or advanced technical models for improving SEM implementation processes.</t>
  </si>
  <si>
    <t>Evaluates the cost-effectiveness of hosted call center operations alternatives.</t>
  </si>
  <si>
    <t>Predicts industry trends through the application of statistics in related business problems.</t>
  </si>
  <si>
    <t>Establishes best practices, standards and processes in TOGAF throughout the enterprise.</t>
  </si>
  <si>
    <t>Leads discussions on both theoretical and practical values of staffing strategies.</t>
  </si>
  <si>
    <t>Establishes succession planning best practices within the industry.</t>
  </si>
  <si>
    <t>Establishes best practices for technical writing within the industry.</t>
  </si>
  <si>
    <t>Establishes organizational standards, metrics and best practices for supplier evaluations &amp; certification in the organization.</t>
  </si>
  <si>
    <t>Develops and presents a cogent business case for acquiring, deploying and actively using Struts.</t>
  </si>
  <si>
    <t>Designs and builds interfaces to and from other databases.</t>
  </si>
  <si>
    <t>Develops and presents a cogent business case either for or against the implementation of SQL.</t>
  </si>
  <si>
    <t>Establishes best practices of Sybase database for the organization.</t>
  </si>
  <si>
    <t>Builds valid business cases to justify the cost of acquiring and using TPNS.</t>
  </si>
  <si>
    <t>Works with remote IP sessions and commands such as RSH, REXEC and trace.</t>
  </si>
  <si>
    <t>Designs and builds interfaces to and from other types of protocols.</t>
  </si>
  <si>
    <t>Consults on and supports implementation, integration, conversion and migration issues.</t>
  </si>
  <si>
    <t>Helps others understand how TME interfaces with diverse technologies.</t>
  </si>
  <si>
    <t>Leads overall administration, tuning, optimization and support in a large, diverse business enterprise.</t>
  </si>
  <si>
    <t>Helps others understand how TWSz interfaces with diverse technologies.</t>
  </si>
  <si>
    <t>Consults on and supports complex implementation, integration, conversion and migration initiatives.</t>
  </si>
  <si>
    <t>Establishes best practices of T&amp;D procedure design within the organization.</t>
  </si>
  <si>
    <t>Maintains awareness of attack trends, the newest threats, and network security developments.</t>
  </si>
  <si>
    <t>Is considered an expert on designing for open database connectivity and open systems architecture.</t>
  </si>
  <si>
    <t>Discusses and presents information on the history and evolution of methodology used for web data storage.</t>
  </si>
  <si>
    <t>Develops methods for documenting problems and providing resolutions in transitional architecture.</t>
  </si>
  <si>
    <t>Provides insight and advises others on the development of workflow analysis applications and tools.</t>
  </si>
  <si>
    <t>Leads in the selection of optimal dialog techniques for a given task and user group.</t>
  </si>
  <si>
    <t>Elaborates on the organizational use of multiple-development toolkits and applications in relation to their industry.</t>
  </si>
  <si>
    <t>Counsels managers on security issues related to the use of Web Services Tools.</t>
  </si>
  <si>
    <t>Develops innovative ways to apply web services to an organization's business.</t>
  </si>
  <si>
    <t>Develops practices for assuring reliable and expedient information flow throughout the network.</t>
  </si>
  <si>
    <t>Establishes the processes necessary to compare and select different options, features and providers.</t>
  </si>
  <si>
    <t>Promotes cloud computing within WAN implementation.</t>
  </si>
  <si>
    <t>Provides insight into the application of wireless technologies in aspects of telecommunication.</t>
  </si>
  <si>
    <t>Leads discussions on existing and planned FCC regulations; predicts potential actionable items.</t>
  </si>
  <si>
    <t>Leads the evaluation and selection of web administration and content management software.</t>
  </si>
  <si>
    <t>Directs design initiatives to expand capacity and improve productivity.</t>
  </si>
  <si>
    <t>Plays a leadership role in conducting needs analysis for wide-impact training.</t>
  </si>
  <si>
    <t>Leads others by means of evaluation, feedback and train-the-trainer methods.</t>
  </si>
  <si>
    <t>Promotes and introduces advanced techniques and methodologies of vulnerability assessment.</t>
  </si>
  <si>
    <t>Leads in the design and implementation of acceptance testing frameworks and methodologies.</t>
  </si>
  <si>
    <t>Compares and contrasts approaches and tools to measure the business impact of alternative user experience designs.</t>
  </si>
  <si>
    <t>Builds integrated technical architecture for various TM applications.</t>
  </si>
  <si>
    <t>Leads the design and development of Web 2.0 platforms.</t>
  </si>
  <si>
    <t>Leads the selection of web application frameworks.</t>
  </si>
  <si>
    <t>Evaluates tools that provide data and insights about online customers and prospects.</t>
  </si>
  <si>
    <t>Develops enterprise database framework and generates analytical methodologies for participants.</t>
  </si>
  <si>
    <t>Creates educational programs based on the evolution of Internet technologies and their associated development tools.</t>
  </si>
  <si>
    <t>Evaluates the cost-effectiveness of hosted web service center operations.</t>
  </si>
  <si>
    <t>Champions the use of new workforce analysis applications and tools.</t>
  </si>
  <si>
    <t>Develops a list of key websites that are uniquely suited for research activities.</t>
  </si>
  <si>
    <t>Leads evaluations of foreign vendors/suppliers.</t>
  </si>
  <si>
    <t>Designs training programs to help sales team recognize the actual, unspoken needs of potential customers.</t>
  </si>
  <si>
    <t>Elaborates on the migration process from Cross System Product to VAG.</t>
  </si>
  <si>
    <t>Conducts ongoing research into extending VAJ features and functionalities with third-party tools.</t>
  </si>
  <si>
    <t>Monitors the creation of applications for the Pocket PC as well as other smart devices.</t>
  </si>
  <si>
    <t>Participates in the design and development of interfaces to and from other scripting languages.</t>
  </si>
  <si>
    <t>Creates business cases either for or against upgrading to the newest release of Visual FoxPro.</t>
  </si>
  <si>
    <t>Designs and develops interfaces to and from legacy applications.</t>
  </si>
  <si>
    <t>Articulates the evolution of Visio since its inception.</t>
  </si>
  <si>
    <t>Helps others decide whether to build a JSP, Servlet or Web Service for a given situation.</t>
  </si>
  <si>
    <t>Consults on decisions about whether to build a JSP, Servlet or Web Service for a given situation.</t>
  </si>
  <si>
    <t>Facilitates translation of legacy applications into Web-based applications using XHTML.</t>
  </si>
  <si>
    <t>Facilitates translation of legacy applications into Web-based applications using XML.</t>
  </si>
  <si>
    <t>Creates standards and guidelines for effective, internal schema design.</t>
  </si>
  <si>
    <t>Develops a theoretical background and understanding of XML transformations; leads discussions based on this.</t>
  </si>
  <si>
    <t>Generalizes the features and benefits of products in the Xpediter family.</t>
  </si>
  <si>
    <t>Designs and builds interfaces to and from MSMQ or other messaging systems.</t>
  </si>
  <si>
    <t>Explains why certain commands can only be done in TSO and not with ISPF.</t>
  </si>
  <si>
    <t>Designs and builds interfaces to and from other application servers.</t>
  </si>
  <si>
    <t>Resolves complex implementation, integration, conversion and migration issues.</t>
  </si>
  <si>
    <t>Evaluates competitive portal products in terms of their potential benefit to the organization.</t>
  </si>
  <si>
    <t>Provides insight into advanced system components, functions and pricing options.</t>
  </si>
  <si>
    <t>Utilizes various traffic models to optimize messaging traffic on different types of networks.</t>
  </si>
  <si>
    <t>Leads in comparing and contrasting the use of WAP versus Bluetooth technologies for given devices.</t>
  </si>
  <si>
    <t>Shows others how to use master and subdocuments to collaboratively develop large documents.</t>
  </si>
  <si>
    <t>Designs assessment instruments to help evaluate learning outcomes.</t>
  </si>
  <si>
    <t>Designs yearly training program strategies to achieve high business performance.</t>
  </si>
  <si>
    <t>Leads in evaluation of multiple vendors for multiple topics and target audiences.</t>
  </si>
  <si>
    <t>Creates a training needs analysis system according to the job performance analysis system.</t>
  </si>
  <si>
    <t>Predicts industry trends and market directions of training solution provision.</t>
  </si>
  <si>
    <t>Establishes and redesigns training delivery procedures according to audience feedback.</t>
  </si>
  <si>
    <t>Establishes procedures, policies and regulations for training evaluation.</t>
  </si>
  <si>
    <t>Directs the development and implementation of a multi-function learning center.</t>
  </si>
  <si>
    <t>Directs the planning and execution of major training platform changes or migrations.</t>
  </si>
  <si>
    <t>Advocates the development of advanced techniques for improving the effectiveness of web-based training.</t>
  </si>
  <si>
    <t>Plays a leading role in planning and optimizing the development effort, time and cost.</t>
  </si>
  <si>
    <t>Coaches on the adaptation of APIs for different languages and API sharing and reuse through virtual machines.</t>
  </si>
  <si>
    <t>Develops a technology deployment group to standardize how technology is applied within architecture modeling.</t>
  </si>
  <si>
    <t>Monitors industry and other organizations for innovations in applications delivery approaches.</t>
  </si>
  <si>
    <t>Directs the development of technical standards and platforms for application design.</t>
  </si>
  <si>
    <t>Leads in the development of application testing best practices for the organization.</t>
  </si>
  <si>
    <t>Leads on the definition of globalization strategies, practices and tools.</t>
  </si>
  <si>
    <t>Leads in developing and monitoring key performance and availability factors.</t>
  </si>
  <si>
    <t>Champions advanced agile development standards across the organization.</t>
  </si>
  <si>
    <t>Provides insight into migration, linkage and integration features with other systems.</t>
  </si>
  <si>
    <t>Compares and contrasts on the interoperability of multiple development tools.</t>
  </si>
  <si>
    <t>Provides insight into various client/server methodologies available in the marketplace.</t>
  </si>
  <si>
    <t>Reconciles issues and considerations for integrating object-oriented applications with other types of applications.</t>
  </si>
  <si>
    <t>Provides strategic insight for integrating third party software or applications.</t>
  </si>
  <si>
    <t>Establishes principles, blueprints and standards for application security.</t>
  </si>
  <si>
    <t>Stays abreast on the latest tools and techniques to improve agile team maturity.</t>
  </si>
  <si>
    <t>Stays abreast on the latest agile methods and champions to use within organization.</t>
  </si>
  <si>
    <t>Establishes the best practices of responding to changing requirements in the software development.</t>
  </si>
  <si>
    <t>Developing methodologies and best practices of applying agile modeling.</t>
  </si>
  <si>
    <t>Measures and assesses the effectiveness of agile methodology and deliverables.</t>
  </si>
  <si>
    <t>Communicates and negotiates with stakeholders about business requirements, funding, time frame, etc.</t>
  </si>
  <si>
    <t>Leads major A&amp;C reengineering initiatives and programs.</t>
  </si>
  <si>
    <t>Predicts industry trends and developments regarding the effectiveness of audit practices.</t>
  </si>
  <si>
    <t>Reviews the approach, tools and procedures for backup, recovery and disaster recovery planning.</t>
  </si>
  <si>
    <t>Establishes organizational guidelines for properly addressing customer needs.</t>
  </si>
  <si>
    <t>Teaches others about conversion and migration issues.</t>
  </si>
  <si>
    <t>Shows others how to troubleshoot, diagnose and correct complex technical problems.</t>
  </si>
  <si>
    <t>Leads Access database design teams.</t>
  </si>
  <si>
    <t>Facilitates translation of legacy applications into ActiveX component-based applications.</t>
  </si>
  <si>
    <t>Details design and development considerations for ADF application portability.</t>
  </si>
  <si>
    <t>Translates programs written in other languages into Assembler to improve efficiency.</t>
  </si>
  <si>
    <t>Facilitates translation of legacy applications into ASP-based applications.</t>
  </si>
  <si>
    <t>Coaches others in ASP.Net performance tuning techniques.</t>
  </si>
  <si>
    <t>Recommends changes to Systems Quality Assurance standards to leverage Autotester capabilities.</t>
  </si>
  <si>
    <t>Chooses among several versions of Flash and explains the differences between them, and why that particular version was selected.</t>
  </si>
  <si>
    <t>Shows others how to troubleshoot, diagnose and correct technical problems.</t>
  </si>
  <si>
    <t>Consults on the conversion and migration of AIX to/from other operating systems as a subject matter expert.</t>
  </si>
  <si>
    <t>Stays informed on vendor directions and potential impact on the organization.</t>
  </si>
  <si>
    <t>Manages the entire Active Directory network operating environment.</t>
  </si>
  <si>
    <t>Analyzes and makes recommendations concerning competing instant messaging products.</t>
  </si>
  <si>
    <t>Consults on the advantages and disadvantages of ATM versus other network topologies.</t>
  </si>
  <si>
    <t>Leads discussions on Adobe Acrobat Professional, including its history and future.</t>
  </si>
  <si>
    <t>Leads establishment of practices on the use and security of deployed templates to all environments.</t>
  </si>
  <si>
    <t>Adjusts security policies to meet changing business needs.</t>
  </si>
  <si>
    <t>Actively serves as a member of a threat management enterprise strategic advisory council.</t>
  </si>
  <si>
    <t>Fully articulates planned product enhancements, migration strategies and associated business rationale.</t>
  </si>
  <si>
    <t>Promotes the importance of adult learning and its effects to stockholders.</t>
  </si>
  <si>
    <t>Coaches others on evaluating and prioritizing requests in relation to product direction.</t>
  </si>
  <si>
    <t>Describes the trends and opportunities for the future; makes business recommendations.</t>
  </si>
  <si>
    <t>Advocates better communication of data requirements in business data analysis processes to increase the efficiency of data analysis.</t>
  </si>
  <si>
    <t>Builds feedback mechanisms in BA design processes to gather input and make necessary improvements.</t>
  </si>
  <si>
    <t>Elaborates on the cultural requirements for and significance of adopting the CMMI model.</t>
  </si>
  <si>
    <t>Selects and standardizes business assessment tools and techniques across multiple methodologies.</t>
  </si>
  <si>
    <t>Integrates competency models with BPM to ensure that actors have or will develop proper skill sets.</t>
  </si>
  <si>
    <t>Plays a leadership role in selecting new Client/Server tools and techniques for the organization.</t>
  </si>
  <si>
    <t>Champions the use of CASE technologies and instructs on how to select appropriate candidates.</t>
  </si>
  <si>
    <t>Leads in introducing CRM technologies to speed up business operations.</t>
  </si>
  <si>
    <t>Establishes best practices in transferring outdated information to updated information.</t>
  </si>
  <si>
    <t>Researches open source software frameworks to support the processing of large data sets across clustered systems.</t>
  </si>
  <si>
    <t>Establishes best practices of computer telephony integration.</t>
  </si>
  <si>
    <t>Leads in improving computer center services for business users.</t>
  </si>
  <si>
    <t>Leads the entire process of contingency plans development for multiple environments.</t>
  </si>
  <si>
    <t>Builds a well-defined capacity planning and management process for multiple environment.</t>
  </si>
  <si>
    <t>Develops, implements and maintains change control processes and procedures.</t>
  </si>
  <si>
    <t>Leads in helping a business recover from a computer crime incident.</t>
  </si>
  <si>
    <t>Stays current about technology development of computer forensics; evaluates and introduces advanced methodologies and technologies to the organization.</t>
  </si>
  <si>
    <t>Designs performance metrics of network defense systems and measures; arranges regular evaluations of defense systems.</t>
  </si>
  <si>
    <t>Defines best practices for requesting, evaluating, approving and implementing changes.</t>
  </si>
  <si>
    <t>Participates in industry-wide cloud computing consortiums; helps clarify the cloud computing concept.</t>
  </si>
  <si>
    <t>Mentors staff in relation to virtual machine technology.</t>
  </si>
  <si>
    <t>Champions the use of advanced scaling technologies to build stable cloud environments.</t>
  </si>
  <si>
    <t>Establishes industrial standards and principles to direct integral community platform operations.</t>
  </si>
  <si>
    <t>Champions the adoption of the social business model throughout the enterprise.</t>
  </si>
  <si>
    <t>Shares approaches for capacity management to ensure ability to handle volume, variety and velocity of data.</t>
  </si>
  <si>
    <t>Defines and monitors best practices for data ingestion and transformation.</t>
  </si>
  <si>
    <t>Discusses issues and consideration for transitioning to a crystal methods-based software development.</t>
  </si>
  <si>
    <t>Develops business plans to identify, recommend and set up writing operations.</t>
  </si>
  <si>
    <t>Develops and presents the business case for CRM solution acquisition or enhancement.</t>
  </si>
  <si>
    <t>Develops business cases to justify investments in call center resources and facilities.</t>
  </si>
  <si>
    <t>Monitors the marketplace for developments in CRM technologies and systems</t>
  </si>
  <si>
    <t>Establishes the standards, policies and strategies for the organization based on BI indicators.</t>
  </si>
  <si>
    <t>Leads in the development of technology principles, blueprints and standards.</t>
  </si>
  <si>
    <t>Demonstrates a leadership role in establishing consulting service policies, strategies and best practices.</t>
  </si>
  <si>
    <t>Manages complex, high risk, group dynamics, conflicts and concerns to promote win-win outcomes.</t>
  </si>
  <si>
    <t>Leads quality assurance reviews and advises others on design of a quality assurance process.</t>
  </si>
  <si>
    <t>Determines overall consulting organization requirements for proposal creation and response.</t>
  </si>
  <si>
    <t>Contributes to the definition of best practices for consulting engagement processes.</t>
  </si>
  <si>
    <t>Mentors others regarding ethical guidelines and their appropriate application to all ethical challenges.</t>
  </si>
  <si>
    <t>Establishes and implements new cash management strategies and best practices.</t>
  </si>
  <si>
    <t>Leads in developing cost-benefit approaches to meet organizational goals and strategies.</t>
  </si>
  <si>
    <t>Monitors regulations compliance and cost effectiveness of benefits programs.</t>
  </si>
  <si>
    <t>Advocates the development of new technologies and tools for business development.</t>
  </si>
  <si>
    <t>Leads discussions on the historical background and future perspective of leading competitors markets.</t>
  </si>
  <si>
    <t>Leads in defining the processes and tools for contracts administration.</t>
  </si>
  <si>
    <t>Develops processes and standards on evaluating contracts proposals and identifying alternatives.</t>
  </si>
  <si>
    <t>Trains others on how to work with marketing and advertising to keep brand name visible.</t>
  </si>
  <si>
    <t>Discusses the organization's historic experience and future plans with buying and procurement.</t>
  </si>
  <si>
    <t>Leads planned BaanERP enhancements and migration processes.</t>
  </si>
  <si>
    <t>Facilitates translation of legacy Basic applications into Visual Basic or other languages.</t>
  </si>
  <si>
    <t>Facilitates translation of applications written in other languages into C.</t>
  </si>
  <si>
    <t>Facilitates translation of legacy C or C++ Language applications into C#.</t>
  </si>
  <si>
    <t>Facilitates translation of legacy applications into C++.</t>
  </si>
  <si>
    <t>Leads in the migration of legacy C applications to the AIX platform.</t>
  </si>
  <si>
    <t>Facilitates the migration of legacy COBOL 390 applications into newer technologies.</t>
  </si>
  <si>
    <t>Leads in migrating legacy COBOL applications to the AS/401 platform.</t>
  </si>
  <si>
    <t>Facilitates translation of legacy applications into Web-based applications using CGI Script.</t>
  </si>
  <si>
    <t>Facilitates the translation of legacy COBOL applications into current technologies.</t>
  </si>
  <si>
    <t>Promotes planned product enhancements, business rationale and migration strategies.</t>
  </si>
  <si>
    <t>Advises management on security considerations associated with deploying Cognos BI applications.</t>
  </si>
  <si>
    <t>Consults on selecting applications suitable to Cognos software.</t>
  </si>
  <si>
    <t>Facilitates the conversion of legacy reporting applications to the Cognos platform.</t>
  </si>
  <si>
    <t>Facilitates translation of legacy server applications into Cold Fusion applications.</t>
  </si>
  <si>
    <t>Constantly seeks new opportunities to use Corel Graphics within the organization.</t>
  </si>
  <si>
    <t>Discusses functionality tradeoffs among ORBIX, VisiBroker, and other vendor ORBs.</t>
  </si>
  <si>
    <t>Facilitates translation of legacy applications into Crystal Reports.</t>
  </si>
  <si>
    <t>Facilitates translation of legacy applications into CA-Easytrieve.</t>
  </si>
  <si>
    <t>Guides teams to develop Web-based applications with the BEA WebLogic platform.</t>
  </si>
  <si>
    <t>Compares and contrasts BMC Image Copy Plus against other competitive products.</t>
  </si>
  <si>
    <t>Compares and contrasts BMCIBR tools to competitive products.</t>
  </si>
  <si>
    <t>Builds business cases to justify the acquisition of the CA/DB2 Performance Management Suite.</t>
  </si>
  <si>
    <t>Facilitates extending the CICS capability with add-ons; consults on implementation and usage.</t>
  </si>
  <si>
    <t>Helps others understand Cisco LAN switching technologies and protocols.</t>
  </si>
  <si>
    <t>Monitors organizational trends and developments with Server Objects, Job Objects, System Objects and their properties.</t>
  </si>
  <si>
    <t>Provides technical leadership for CSM support in complex, high performance computing environments.</t>
  </si>
  <si>
    <t>Performs in-depth comparisons of Centra versus competitor web conferencing solutions.</t>
  </si>
  <si>
    <t>Leads in planning architectures and projects that focus on the Corticon Rules Engine.</t>
  </si>
  <si>
    <t>Predicts industry and marketplace trends and developments in competency-based training.</t>
  </si>
  <si>
    <t>Describes techniques for measuring value and effect of document for intended audience and purpose.</t>
  </si>
  <si>
    <t>Designs standards and policies to regulate database management system activities.</t>
  </si>
  <si>
    <t>Advocates stronger communication of data requirements in software development processes to increase data analysis efficiency.</t>
  </si>
  <si>
    <t>Reports back to the decision-makers about how the results of the project compare with the business case.</t>
  </si>
  <si>
    <t>Creates a monitoring system to effectively evaluate and potentially improve an enterprise architecture.</t>
  </si>
  <si>
    <t>Creates training programs on the techniques and frameworks used in data architecture design (e.g. data management process modeling) for the entire organization.</t>
  </si>
  <si>
    <t>Contributes to the organization's overall growth and development through the use of information technology recommendations for hard to solve problems.</t>
  </si>
  <si>
    <t>Defines benchmarks for project velocity and success; monitors industry benchmarks.</t>
  </si>
  <si>
    <t>Consults others on e-business application infrastructure, strategies and toolkit selection.</t>
  </si>
  <si>
    <t>Provides insight into key issues and challenges of integrating electronic data interchange systems with other technologies and business applications.</t>
  </si>
  <si>
    <t>Establishes processes to address, investigate and document database programming procedure.</t>
  </si>
  <si>
    <t>Leads in providing excellent data services for customers within and across organizations.</t>
  </si>
  <si>
    <t>Develops programming solutions for migration and integration of a variety of database structures.</t>
  </si>
  <si>
    <t>Leads in the evaluation and selection of new database technologies.</t>
  </si>
  <si>
    <t>Champions the adoption of data administration tools with the latest technologies.</t>
  </si>
  <si>
    <t>Elaborates on various data warehousing projects in business environments.</t>
  </si>
  <si>
    <t>Evaluates data mining tools and acquires those that benefit the business.</t>
  </si>
  <si>
    <t>Directs the evaluation and selection of new and emerging data movement tools.</t>
  </si>
  <si>
    <t>Designs standards and policies to regulate database backup and migration activities.</t>
  </si>
  <si>
    <t>Directs a data loading project according to business needs.</t>
  </si>
  <si>
    <t>Establishes best practices for data network management.</t>
  </si>
  <si>
    <t>Improves an organization's existing encryption technologies according to business needs.</t>
  </si>
  <si>
    <t>Develops new security, stability and cleanliness standards for data center maintenance activities.</t>
  </si>
  <si>
    <t>Develops operational processes to improve the efficiency of data center management.</t>
  </si>
  <si>
    <t>Monitors new technology and trends in methodology for data center automation vendors.</t>
  </si>
  <si>
    <t>Establishes best practices to control or reduce the cost of e-mail systems.</t>
  </si>
  <si>
    <t>Leads discussions on key issues and their associated solutions in the software design and implementation process.</t>
  </si>
  <si>
    <t>Evaluates and selects appropriate data administration toolkits.</t>
  </si>
  <si>
    <t>Provides insight into the enterprise use of document management.</t>
  </si>
  <si>
    <t>Leads in the establishment of organizational endpoint security risk management policies.</t>
  </si>
  <si>
    <t>Advocates the use of leading technologies to secure data safety in business environments.</t>
  </si>
  <si>
    <t>Creates or introduces advanced processes and methodologies of cyber security risk assessment.</t>
  </si>
  <si>
    <t>Designs best practices to ensure the efficiency of forensics processes.</t>
  </si>
  <si>
    <t>Leads in the building and optimization of digital threat intelligence systems and processes.</t>
  </si>
  <si>
    <t>Develops operational guidance for ERP users within the company.</t>
  </si>
  <si>
    <t>Advocates web-based CRM applications to improve the usability and flexibility of CRM systems.</t>
  </si>
  <si>
    <t>Contributes to the establishment of best practices and processes for ERP implementation.</t>
  </si>
  <si>
    <t>Fosters XP values appreciated culture in the organization, and facilitates the adoption of XP in the organization.</t>
  </si>
  <si>
    <t>Leads evaluation of errors in data results and data reports; assesses their impact on the organization and industry.</t>
  </si>
  <si>
    <t>Leads in the design of policies and procedures for the use of e-mail software in the organization.</t>
  </si>
  <si>
    <t>Leads discussions on industry and marketplace trends and directions and cites relevant case studies.</t>
  </si>
  <si>
    <t>Promotes CRM technologies and establishes best practices throughout the organization.</t>
  </si>
  <si>
    <t>Ensures that agents present a consistent image with catalogs, stores and other channels.</t>
  </si>
  <si>
    <t>Promotes the strategic opportunities that the effective use of CA can bring to the organization.</t>
  </si>
  <si>
    <t>Leads and implements major customer support initiatives and programs.</t>
  </si>
  <si>
    <t>Consults others in the industry and collaborates on research of major case studies.</t>
  </si>
  <si>
    <t>Consults on the development and implementation of cross-functional standards.</t>
  </si>
  <si>
    <t>Predicts industry trends and developments for customer support service agreements.</t>
  </si>
  <si>
    <t>Leads design evaluations to assure integration of calls, e-mail, fax and Internet-based inquiries are properly supported.</t>
  </si>
  <si>
    <t>Builds a model for matching customer needs with appropriate types of interactions.</t>
  </si>
  <si>
    <t>Creates a monitoring system for changing business and customer needs; provides operational response.</t>
  </si>
  <si>
    <t>Elaborates on philosophy and principles for global enterprise architectures.</t>
  </si>
  <si>
    <t>Designs strategies for integration with other enterprise systems.</t>
  </si>
  <si>
    <t>Develops and shapes employee relations policies and practices.</t>
  </si>
  <si>
    <t>Establishes goals and strategies of end-user training programs.</t>
  </si>
  <si>
    <t>Establishes e-sales competitive practices and policies.</t>
  </si>
  <si>
    <t>Mentors others on design, development and operational considerations for a distributed environment.</t>
  </si>
  <si>
    <t>Articulates page and site design best practices from a DHTML perspective.</t>
  </si>
  <si>
    <t>Compares and contrasts competitive products against Director, in light of business needs.</t>
  </si>
  <si>
    <t>Upgrades legacy Delphi applications to take advantage of new capabilities.</t>
  </si>
  <si>
    <t>Articulates page and site design best practices from a DreamWeaver perspective.</t>
  </si>
  <si>
    <t>Facilitates translation of legacy server applications into Enterprise JavaBeans applications.</t>
  </si>
  <si>
    <t>Develops and communicates corporate change management processes.</t>
  </si>
  <si>
    <t>Plays a leadership role in a wide variety of Essbase application development projects.</t>
  </si>
  <si>
    <t>Coaches others on conversion and migration projects to or from Exchange Server.</t>
  </si>
  <si>
    <t>Uses DataJoiner to provide business intelligence that was previously unavailable.</t>
  </si>
  <si>
    <t>Fully articulates planned product enhancements, business rationale and migration strategies.</t>
  </si>
  <si>
    <t>Demonstrates how to troubleshoot, diagnose and correct highly complex technical problems.</t>
  </si>
  <si>
    <t>Conducts ongoing research into extending DB2 Connect features and functionality.</t>
  </si>
  <si>
    <t>Justifies the business decision to upgrade to the most recent version of ERwin.</t>
  </si>
  <si>
    <t>Facilitates integration of incompatible databases necessitated due to a merger or acquisition.</t>
  </si>
  <si>
    <t>Develops training courses on how to troubleshoot and errors in DOC that were caused by applications.</t>
  </si>
  <si>
    <t>Leads ongoing research into extending DECnet features and functionalities.</t>
  </si>
  <si>
    <t>Consults on the advantages and disadvantages of Ethernet versus other network infrastructures.</t>
  </si>
  <si>
    <t>Establishes policies to ensure that sufficient DASD space is always available.</t>
  </si>
  <si>
    <t>Performs effective workgroup collaboration on one or more workbooks.</t>
  </si>
  <si>
    <t>Leads and paves the way for Eclipse implementation across the enterprise.</t>
  </si>
  <si>
    <t>Establishes standards for evaluating the effectiveness of training and development programs and systems.</t>
  </si>
  <si>
    <t>Consults on domestic and global integration standards; evaluates implications for product development.</t>
  </si>
  <si>
    <t>Compares and contrasts alternative pricing models for field support.</t>
  </si>
  <si>
    <t>Elaborates on key functions and operational techniques for various application software programs.</t>
  </si>
  <si>
    <t>Develops procedures and policies for the implementation of groupware to a system.</t>
  </si>
  <si>
    <t>Designs metrics to select key imaging tools and operational techniques.</t>
  </si>
  <si>
    <t>Establishes the principles, blueprints and standards for information management in the organization.</t>
  </si>
  <si>
    <t>Resolves integration and connectivity issues of multiple groupware products.</t>
  </si>
  <si>
    <t>Improves the functionality of an organization's handheld portable device software.</t>
  </si>
  <si>
    <t>Leads in the integration of IT hardware for other platforms within the organization.</t>
  </si>
  <si>
    <t>Creates strategies to improve the functionality of an organization's handheld hardware systems.</t>
  </si>
  <si>
    <t>Shapes the functionality of an organization's hardware platforms.</t>
  </si>
  <si>
    <t>Provides insight into the characteristics of effective and ineffective IVR technologies.</t>
  </si>
  <si>
    <t>Champions the adoption of new technologies among firewall systems.</t>
  </si>
  <si>
    <t>Develops policies and processes for the provision of help desk services.</t>
  </si>
  <si>
    <t>Establishes principles, blueprints and standards for information integrity and security.</t>
  </si>
  <si>
    <t>Creates and defines criteria to measure the effectiveness of IT security policies, standards and procedures.</t>
  </si>
  <si>
    <t>Creates and monitors best practices and standards for mobile/BYOD environment globally.</t>
  </si>
  <si>
    <t>Discusses architectural considerations for securing BYOD on any network.</t>
  </si>
  <si>
    <t>Establishes audit programs and compliance metrics for information security.</t>
  </si>
  <si>
    <t>Leads in the establishment of organizational information security risk management policies.</t>
  </si>
  <si>
    <t>Directs the deployment and assessment of IoT data analytic infrastructure.</t>
  </si>
  <si>
    <t>Champions the adoption of advanced information assurance tools within the organization.</t>
  </si>
  <si>
    <t>Contributes to the establishment of best practices for ISOC operation.</t>
  </si>
  <si>
    <t>Consults on the design and implementation of information security specific automated legal compliance tools.</t>
  </si>
  <si>
    <t>Monitors the market players of intrusion detection and prevention systems and technologies.</t>
  </si>
  <si>
    <t>Champions the adoption of new information technologies and methodologies within the organization.</t>
  </si>
  <si>
    <t>Leads the design and optimization of HRMS implementation processes and procedures.</t>
  </si>
  <si>
    <t>Champions the need for changes in specific internal controls.</t>
  </si>
  <si>
    <t>Promotes the use of new technology to improve the effectiveness of investment reporting.</t>
  </si>
  <si>
    <t>Advocates the development of advanced techniques for investment portfolio management.</t>
  </si>
  <si>
    <t>Predicts industry trends and developments regarding the effectiveness of internal audit practices.</t>
  </si>
  <si>
    <t>Develops and continuously improves best practices for network identity and access administration.</t>
  </si>
  <si>
    <t>Describes the relationship and integration considerations for other frameworks (ITIL, ISO....)</t>
  </si>
  <si>
    <t>Formulates and implements organization's financial methods and procedures.</t>
  </si>
  <si>
    <t>Consults on all major financial analysis approaches, quantitative and qualitative measures.</t>
  </si>
  <si>
    <t>Designs training programs for a full range of financial record keeping tools.</t>
  </si>
  <si>
    <t>Designs training programs for a full range of financial report-writing tools.</t>
  </si>
  <si>
    <t>Develops alternative risk and effectiveness measurement approaches.</t>
  </si>
  <si>
    <t>Leads the design and implementation of major HR initiatives and programs.</t>
  </si>
  <si>
    <t>Establishes best practices of human resources planning and development within the industry.</t>
  </si>
  <si>
    <t>Establishes processes to address, investigate and document illegal and inaccurate HR operations.</t>
  </si>
  <si>
    <t>Creates the standards for evaluating the effectiveness of HRIS.</t>
  </si>
  <si>
    <t>Develops organizational best practices for the Internet-based marketing.</t>
  </si>
  <si>
    <t>Strategizes on the integration of the internet within the overall sales and marketing strategy.</t>
  </si>
  <si>
    <t>Fosters an environment that facilitates collaboration between suppliers, logistics, buyers, etc.</t>
  </si>
  <si>
    <t>Advocates the development of new technologies and tools for field sales.</t>
  </si>
  <si>
    <t>Compares and contrasts APA and marketplace experience with competitive products.</t>
  </si>
  <si>
    <t>Articulates the cost savings and productivity gains realized by using Debug Tool.</t>
  </si>
  <si>
    <t>Debates the strengths and weaknesses of File-Aid versus competitive products.</t>
  </si>
  <si>
    <t>Facilitates translation of legacy Fortran applications into current technologies.</t>
  </si>
  <si>
    <t>Articulates page and site design best practices from a FrontPage perspective.</t>
  </si>
  <si>
    <t>Ensures that the regulatory and reporting features of the product suite are properly implemented.</t>
  </si>
  <si>
    <t>Provides insight into complex Hogan system conversion, support and migration issues.</t>
  </si>
  <si>
    <t>Articulates page and site design best practices from an HTML perspective.</t>
  </si>
  <si>
    <t>Develops a compendium of tricks and techniques to minimize development time.</t>
  </si>
  <si>
    <t>Facilitates translation of legacy reporting applications into Impromptu.</t>
  </si>
  <si>
    <t>Develops a valid business case to justify acquiring or upgrading InstallShield.</t>
  </si>
  <si>
    <t>Establishes in-house standards and conventions for JCL coding.</t>
  </si>
  <si>
    <t>Converts legacy databases to FOCUS.</t>
  </si>
  <si>
    <t>Designs complete document management infrastructures based on ImagePlus and related components.</t>
  </si>
  <si>
    <t>Converts legacy databases to Informix.</t>
  </si>
  <si>
    <t>Consults on considerations for real-time, batch, or change data capture (CDC) data access.</t>
  </si>
  <si>
    <t>Shows others how to troubleshoot, diagnose and correct highly complex technical problems.</t>
  </si>
  <si>
    <t>Develops training programs to manage software, processes and storage devices.</t>
  </si>
  <si>
    <t>Leads in planning for Foresight enhancements; develops migration strategies.</t>
  </si>
  <si>
    <t>Develops training courses on how to troubleshoot and fix HP-UX errors caused by applications.</t>
  </si>
  <si>
    <t>Implements interfaces and integration with different products and architectures.</t>
  </si>
  <si>
    <t>Establishes best practices, standards and processes for IE usage.</t>
  </si>
  <si>
    <t>Plans migration from prior releases of IIS for the organization.</t>
  </si>
  <si>
    <t>Facilitates the transformation of legacy IMS/DC applications into IMS/TM.</t>
  </si>
  <si>
    <t>Facilitates the integration of RMF with other products.</t>
  </si>
  <si>
    <t>Evaluates emerging technologies, vendor directions and potential organizational impacts.</t>
  </si>
  <si>
    <t>Consults on integrating applications and F5 products, and defines best practices for integration.</t>
  </si>
  <si>
    <t>Consults on and supports complex implementation, conversion, migration and operational issues.</t>
  </si>
  <si>
    <t>Consults with end-users regarding the applicability of Filenet to support their workflow processes.</t>
  </si>
  <si>
    <t>Conducts ongoing research into vendor directions and plans; advocates for enhancements.</t>
  </si>
  <si>
    <t>Conducts ongoing research into the vendor directions and plans; advocates for enhancements.</t>
  </si>
  <si>
    <t>Explains detailed product benefits, drawbacks, strengths and weaknesses vis-a-vis competitive products.</t>
  </si>
  <si>
    <t>Facilitates the definition or refinement of IT mission, vision and strategic objectives.</t>
  </si>
  <si>
    <t>Consults on measuring the ROI in IT investments.</t>
  </si>
  <si>
    <t>Monitors major infrastructure vendors and industry experience; assesses impact for clients.</t>
  </si>
  <si>
    <t>Monitors industry and marketplace experiences and trends with major products and vendors.</t>
  </si>
  <si>
    <t>Predicts blueprints for the future of IT and their expected impact on the bottom line.</t>
  </si>
  <si>
    <t>Leads in the establishment of standards, processes and best practices for IT trends analysis.</t>
  </si>
  <si>
    <t>Develops IT architecture design policies and standards.</t>
  </si>
  <si>
    <t>Publishes internal documentation on the history, evolution and future of alternative pricing and IT service models.</t>
  </si>
  <si>
    <t>Forecasts future developments in logical data modeling tools and techniques.</t>
  </si>
  <si>
    <t>Develops processes to improve the efficiency of JAD problems within the IT industry.</t>
  </si>
  <si>
    <t>Plays a leadership role in the selection of advanced tools for mainframe development and support.</t>
  </si>
  <si>
    <t>Leads in the research and development of Knowledge-Based Technology (KBT) tools and methodologies.</t>
  </si>
  <si>
    <t>Champions the use of updated methodology and technology for the mainframe software within the organization.</t>
  </si>
  <si>
    <t>Plays a leadership role in the selection of advanced hardware for mainframe development and support.</t>
  </si>
  <si>
    <t>Establishes guidelines, standards and procedures for Local Area Network services.</t>
  </si>
  <si>
    <t>Leads in the establishment of best practices for effective networks.</t>
  </si>
  <si>
    <t>Leads discussions and answers complex questions regarding world-class infrastructure and management of IT systems.</t>
  </si>
  <si>
    <t>Implements best practices for asset management and risk assessment.</t>
  </si>
  <si>
    <t>Constructs a monitoring system to evaluate and supervise synchronization and synergy between IT governance and corporate governance processes.</t>
  </si>
  <si>
    <t>Monitors marketplace trends and experiences on security, audit and control issues.</t>
  </si>
  <si>
    <t>Promotes the use of automated testing tools to improve IT quality assurance processes.</t>
  </si>
  <si>
    <t>Provides insight into the methodology and techniques of IT project management.</t>
  </si>
  <si>
    <t>Establishes processes to address, investigate and document risk management identification, mitigation and tracking in IT projects.</t>
  </si>
  <si>
    <t>Controls IT projects by creating a list of rules and guidelines for projects.</t>
  </si>
  <si>
    <t>Advocates a review system for on-going IT projects used to address critical issues or problems.</t>
  </si>
  <si>
    <t>Provides insight into system optimization and development of process-focused IT services.</t>
  </si>
  <si>
    <t>Compares and contrasts different theories on service designs.</t>
  </si>
  <si>
    <t>Consults on service disagreements, resolves disputes, and defines penalty and termination cases.</t>
  </si>
  <si>
    <t>Consults on serviceability, reliability, recoverability, maintainability, resiliency and security.</t>
  </si>
  <si>
    <t>Provides insight into developing solutions for infrastructure changes in IT service.</t>
  </si>
  <si>
    <t>Provides insight into risk mitigation approaches, costs and rewards, availability risks and countermeasures.</t>
  </si>
  <si>
    <t>Consults on resource usage measurement, forecasting, and resource rate determination.</t>
  </si>
  <si>
    <t>Provides insight into the methodology and technical applications of IT service operations.</t>
  </si>
  <si>
    <t>Defines best practices for handling critical incidents and defining strategy for recovery.</t>
  </si>
  <si>
    <t>Monitors industry and marketplace trends and directions and cites relevant case studies.</t>
  </si>
  <si>
    <t>Designs and implements interfaces of library software to and from other platforms.</t>
  </si>
  <si>
    <t>Leads discussions on costs, benefits and risks of planned changes and strategies.</t>
  </si>
  <si>
    <t>Participates in integrating/linking ITIL with other frameworks for IT.</t>
  </si>
  <si>
    <t>Consults on selection of ITIL compatible development, deployments and support tools.</t>
  </si>
  <si>
    <t>Explains costs and benefits of existing, planned, and potential service delivery environments.</t>
  </si>
  <si>
    <t>Develops presentations and proposals that reflect customer profiles and goals.</t>
  </si>
  <si>
    <t>Plays a leadership role in applying multi-channel strategies to diverse markets and products.</t>
  </si>
  <si>
    <t>Designs systematic protocols and procedures for product lines in the organization.</t>
  </si>
  <si>
    <t>Converts legacy applications into Web-based applications built on the J2EE platform.</t>
  </si>
  <si>
    <t>Provides thorough and detailed explanations of compatibility issues among Java environments.</t>
  </si>
  <si>
    <t>Facilitates translation of legacy applications into Java-based applications.</t>
  </si>
  <si>
    <t>Facilitates translation of legacy applications into component-based applications.</t>
  </si>
  <si>
    <t>Facilitates translation of legacy applications into Web-based applications using JavaScript.</t>
  </si>
  <si>
    <t>Explains organization and industry best practices for implementing the product suite.</t>
  </si>
  <si>
    <t>Compares and contrasts the features of competitive tools in the marketplace.</t>
  </si>
  <si>
    <t>Facilitates translation of legacy applications into Web-based applications using Jscript.</t>
  </si>
  <si>
    <t>Facilitates translation of legacy applications into JSP-based applications.</t>
  </si>
  <si>
    <t>Demonstrates leadership in adopting new enhancements to the Java Servlet specification.</t>
  </si>
  <si>
    <t>Conducts database capacity planning and determines transaction throughput service levels.</t>
  </si>
  <si>
    <t>Facilitates translation of legacy applications into Lotus Notes.</t>
  </si>
  <si>
    <t>Shows others how to troubleshoot, diagnose and resolve complex technical problems.</t>
  </si>
  <si>
    <t>Shows programmers how to read and manipulate table structures by using Metadata classes.</t>
  </si>
  <si>
    <t>Teaches others about conversion, migration and recovery management issues.</t>
  </si>
  <si>
    <t>Manages Laplink software throughout its product life cycle.</t>
  </si>
  <si>
    <t>Shows others how to troubleshoot and fix Linux errors caused by applications.</t>
  </si>
  <si>
    <t>Consults on the advantages and disadvantages of Jini versus competing technologies.</t>
  </si>
  <si>
    <t>Consults on defining and implementing enterprise-wise routing and firewall policy.</t>
  </si>
  <si>
    <t>Integrates Lexis-Nexis into comprehensive organizational knowledge management strategies.</t>
  </si>
  <si>
    <t>Performs in-depth comparisons of LIMWC vs. competitor IM and web conferencing solutions.</t>
  </si>
  <si>
    <t>Elaborates on benefits, drawbacks, strengths and weaknesses vis-a-vis competitive products.</t>
  </si>
  <si>
    <t>Leads the design of mobile technology for PC products to implement new concepts in the direction of PC development.</t>
  </si>
  <si>
    <t>Leads the selection and optimizations of a mobile software design and development toolkit.</t>
  </si>
  <si>
    <t>Monitors industry trends, marketplace experiences and major initiatives; assesses implications.</t>
  </si>
  <si>
    <t>Creates or introduces new methodologies and approaches to develop platform architecture.</t>
  </si>
  <si>
    <t>Establishes data, process or event models standards and procedures for the organization.</t>
  </si>
  <si>
    <t>Designs advanced measurement methods for use cases and offers suggestions for improvements.</t>
  </si>
  <si>
    <t>Develops integration strategies and delivers high-impact packaged applications.</t>
  </si>
  <si>
    <t>Develops processes to design and maintain tools, toolkits and platforms.</t>
  </si>
  <si>
    <t>Predicts the impact of object-oriented technology on IT productivity and quality.</t>
  </si>
  <si>
    <t>Creates metrics to evaluate and select the objected-oriented development toolkit and framework.</t>
  </si>
  <si>
    <t>Elaborates on considerations and alternatives for distributed and scalable OR databases.</t>
  </si>
  <si>
    <t>Creates metrics appropriate for selecting middleware products and services for the organization.</t>
  </si>
  <si>
    <t>Champions the use of updated methodology and technology for mid-range software, within the organization.</t>
  </si>
  <si>
    <t>Elaborates on prior experience with major issues and considerations in PC/workstation software installation, configuration, maintenance and troubleshooting.</t>
  </si>
  <si>
    <t>Creates and presents reports on performance to management.</t>
  </si>
  <si>
    <t>Elaborates on the organization's operating environment and installed mid-range hardware.</t>
  </si>
  <si>
    <t>Elaborates on prior experiences with major issues and considerations in PC/workstation hardware installation, configuration, maintenance and troubleshooting.</t>
  </si>
  <si>
    <t>Develops best practices to ensure an effective workflow in network administration.</t>
  </si>
  <si>
    <t>Designs network architecture platforms that are in line with corporate technology principles.</t>
  </si>
  <si>
    <t>Implements network service policies and negotiates realistic and satisfactory service level agreements.</t>
  </si>
  <si>
    <t>Differentiates the layers of the OSI model vis-a-vis existing software platforms.</t>
  </si>
  <si>
    <t>Plays a leadership role in the selection of advanced hardware for communications development and support.</t>
  </si>
  <si>
    <t>Plays a leading role in defining network architecture across the enterprise.</t>
  </si>
  <si>
    <t>Analyses costs, benefits, advantages and drawbacks of major types of output mechanisms.</t>
  </si>
  <si>
    <t>Designs and institutes business processes to manage network security risks.</t>
  </si>
  <si>
    <t>Integrates cognitive techniques and methods into the procedures of mobile security management.</t>
  </si>
  <si>
    <t>Promotes the use of emerging tools and techniques of penetration testing within one's own organization.</t>
  </si>
  <si>
    <t>Designs interfaces for integrating social software with legacy systems and third party applications.</t>
  </si>
  <si>
    <t>Designs and implements processes and best practices used in handling unusual problems.</t>
  </si>
  <si>
    <t>Develops criteria (target mobile platforms, infrastructure, development skills, performance, etc.) for selecting a development platform.</t>
  </si>
  <si>
    <t>Develops processes and procedures for crisis management, (e.g. implementing public relations management), to alleviate damage from business fraud.</t>
  </si>
  <si>
    <t>Directs public relations management procedures for online marketing campaigns to ensure the sustainability of the operations environment.</t>
  </si>
  <si>
    <t>Discusses technical and regulatory considerations for domestic and international mobile services.</t>
  </si>
  <si>
    <t>Monitors new releases and planned functionality for impact to the organization.</t>
  </si>
  <si>
    <t>Monitors industry and marketplace trends and directions for office administration.</t>
  </si>
  <si>
    <t>Develops organizational communication strategies and policies.</t>
  </si>
  <si>
    <t>Leads the development and improvement of the organization's strategy for media coverage.</t>
  </si>
  <si>
    <t>Champions planned product enhancements and migration strategies.</t>
  </si>
  <si>
    <t>Predicts industry and marketplace trends and developments in vendors and tools.</t>
  </si>
  <si>
    <t>Sets standards for evaluating the effectiveness of OD programs and processes.</t>
  </si>
  <si>
    <t>Leads in implementing major marketing initiatives and programs.</t>
  </si>
  <si>
    <t>Predicts the future perspective of marketing tasks and activities.</t>
  </si>
  <si>
    <t>Leads in establishing rigorous policies and standards for market information.</t>
  </si>
  <si>
    <t>Develops organizational best practices for the management of marketing positioning and strategy.</t>
  </si>
  <si>
    <t>Leads marketing teams in applying multi-channel strategies for diverse markets and products.</t>
  </si>
  <si>
    <t>Evaluates benefits, risks and strategic business impact of all marketing systems.</t>
  </si>
  <si>
    <t>Builds best practices and industry standards for media channel management.</t>
  </si>
  <si>
    <t>Leads short and long-range production planning efforts and monitors plans against actual results.</t>
  </si>
  <si>
    <t>Designs processes to maintain confidentiality when using production data for testing purposes.</t>
  </si>
  <si>
    <t>Successfully creates and presents business cases to justify acquiring Oracle Developer Suite.</t>
  </si>
  <si>
    <t>Develops procedures to centrally control and manage secure application and file distribution.</t>
  </si>
  <si>
    <t>Leads the translation of legacy applications into client-server applications using PowerBuilder.</t>
  </si>
  <si>
    <t>Provides insight into sophisticated programming techniques for Web-based programs.</t>
  </si>
  <si>
    <t>Takes responsibility for establishing policies on use of images on corporate websites.</t>
  </si>
  <si>
    <t>Facilitates translation of legacy applications into Web-based applications using PHP.</t>
  </si>
  <si>
    <t>Facilitates translation of legacy PL/I applications into current technologies.</t>
  </si>
  <si>
    <t>Leads planned PeopleSoft enhancements and migration processes.</t>
  </si>
  <si>
    <t>Creates standards, guidelines and best practices for developing ODBC applications and drivers.</t>
  </si>
  <si>
    <t>Converts other databases to Oracle.</t>
  </si>
  <si>
    <t>Evaluates the proficiencies of other developers in their use of PL/SQL.</t>
  </si>
  <si>
    <t>Designs best practices for optimizing and monitoring BizTalk Server.</t>
  </si>
  <si>
    <t>Elaborates on how various markup languages can affect what can be displayed on a screen.</t>
  </si>
  <si>
    <t>Establishes how to use MSMQ in the organization to effectively communicate across platforms and systems.</t>
  </si>
  <si>
    <t>Builds a feedback mechanism designed to collect suggestions on Netscape improvements.</t>
  </si>
  <si>
    <t>Creates plans and strategies on the usage of Oracle Application Server in implementing e-business applications.</t>
  </si>
  <si>
    <t>Facilitates migration to/from other operating systems.</t>
  </si>
  <si>
    <t>Manages migrations to and from other operating systems.</t>
  </si>
  <si>
    <t>Evaluates suitability of CodeWarrior, DeveloperStudio and other development platforms.</t>
  </si>
  <si>
    <t>Creates plans for PegaRULES enhancements and developing migration strategies.</t>
  </si>
  <si>
    <t>Evaluates the various capabilities of Windows Server and leads the organization throughout each phase of deployment.</t>
  </si>
  <si>
    <t>Uses OPNET Model to perform network modeling and simulation.</t>
  </si>
  <si>
    <t>Compares and contrasts advantages and disadvantages of NDS/eDirectory versus other directory services.</t>
  </si>
  <si>
    <t>Compares and contrasts Nexus 1000 with other switching products and platforms.</t>
  </si>
  <si>
    <t>Compares and contrasts Nexus 5000/7000 with other switching products and platforms.</t>
  </si>
  <si>
    <t>Accepts responsibility for conversion from prior releases.</t>
  </si>
  <si>
    <t>Teaches others about conversion and migration related issues.</t>
  </si>
  <si>
    <t>Compares and contrasts the OmegaMon product line with competitive products.</t>
  </si>
  <si>
    <t>Helps others troubleshoot and diagnose problems in Office applications.</t>
  </si>
  <si>
    <t>Coaches others in the most sophisticated uses of Outlook.</t>
  </si>
  <si>
    <t>Designs help desk troubleshooting scripts based on pcAnywhere functionality.</t>
  </si>
  <si>
    <t>Coaches others in the most sophisticated uses of PowerPoint.</t>
  </si>
  <si>
    <t>Measures and assesses the effectiveness of SSPM methodology and deliverables.</t>
  </si>
  <si>
    <t>Predicts market trends and directions for the innovation of product engineering.</t>
  </si>
  <si>
    <t>Leads discussions on complex reliability metrics issues with other industry experts or competitors.</t>
  </si>
  <si>
    <t>Establishes best practices for hardware reliability testing design and implementation.</t>
  </si>
  <si>
    <t>Promotes the use of new technologies and technical environments for hardware product development.</t>
  </si>
  <si>
    <t>Predicts industry trends and developments for quality testing techniques and related regulations.</t>
  </si>
  <si>
    <t>Predicts quality assurance trends; provides recommendations for the organization.</t>
  </si>
  <si>
    <t>Leads cost/benefit analyses of alternative testing approaches and toolkits.</t>
  </si>
  <si>
    <t>Explains the competitive landscape among all issuers of similar products.</t>
  </si>
  <si>
    <t>Develops integration systems in collaboration with medical and fire control institutions to solve accidents in a timely manner.</t>
  </si>
  <si>
    <t>Determines technical and process requirements for RFP creation and response.</t>
  </si>
  <si>
    <t>Leads the organization in understanding the social media landscape.</t>
  </si>
  <si>
    <t>Oversees the development of technical architecture, standards, best practices, and governance of SOA.</t>
  </si>
  <si>
    <t>Shares expertise and his/her broad experience in using modeling tools for multiple requirements.</t>
  </si>
  <si>
    <t>Leads in the development of complex, cross-functional applications.</t>
  </si>
  <si>
    <t>Leads in setting organizational standards for prototyping.</t>
  </si>
  <si>
    <t>Plays a leading role in implementing RAD within the organization.</t>
  </si>
  <si>
    <t>Redesigns or enhances release management processes, practices and procedures.</t>
  </si>
  <si>
    <t>Plays a leadership role in matching scripting tools to application requirements.</t>
  </si>
  <si>
    <t>Provides insight into the development of complex, cross-functional program applications.</t>
  </si>
  <si>
    <t>Directs the definition and modeling of metadata architecture.</t>
  </si>
  <si>
    <t>Creates and monitors programs for achieving compliance and productivity in managing content.</t>
  </si>
  <si>
    <t>Takes a leadership role in identifying new database access tools and techniques.</t>
  </si>
  <si>
    <t>Elaborates on the pros and cons of major relational database platforms and vendors and presents information to professional groups.</t>
  </si>
  <si>
    <t>Establishes best practices and architectural blueprints for server technologies.</t>
  </si>
  <si>
    <t>Works with vendors to assure optimal performance of servers and associated peripherals.</t>
  </si>
  <si>
    <t>Consults to others on remote access opportunities, benefits, costs and risks.</t>
  </si>
  <si>
    <t>Plays a leadership role in the selection of advanced software for production control.</t>
  </si>
  <si>
    <t>Advocates the application of secure console servers to leverage data center efficiency.</t>
  </si>
  <si>
    <t>Establishes standards, policies and guidelines for advanced product and vendor evaluation.</t>
  </si>
  <si>
    <t>Constructs the best practices of SIEM operation.</t>
  </si>
  <si>
    <t>Monitors marketplace, industry and vendor products for social application improvements and enhancements.</t>
  </si>
  <si>
    <t>Consults on the current state of an organization's technology infrastructure; plans to employ SOA technologies to the organization.</t>
  </si>
  <si>
    <t>Designs strategies to improve usability and user experience on various SNS platforms.</t>
  </si>
  <si>
    <t>Champions the application of new technologies in identity and entitlement management.</t>
  </si>
  <si>
    <t>Advocates the application of advanced reliability modeling for reliability simulation.</t>
  </si>
  <si>
    <t>Monitors and analyzes community users' requirements; provides technical solutions to their requests.</t>
  </si>
  <si>
    <t>Leads discussions with management on the customization of building blocks or the development of subordinate building blocks.</t>
  </si>
  <si>
    <t>Promotes a self-organization and collaborative culture within a scrum team.</t>
  </si>
  <si>
    <t>Conducts facility-specific vulnerability assessment studies; reports findings to senior management.</t>
  </si>
  <si>
    <t>Develops and implements the new software for using interactive virtual customer support agents.</t>
  </si>
  <si>
    <t>Predicts industry trends and monitors marketplace experiences, vendors and tools.</t>
  </si>
  <si>
    <t>Leads in developing workflows and timely completion of activities that deliver results.</t>
  </si>
  <si>
    <t>Develops organizational best practices for the management of product design and development.</t>
  </si>
  <si>
    <t>Develops training programs for returns software design and promotes them industry wide.</t>
  </si>
  <si>
    <t>Designs policies and procedures for an organization's sales function.</t>
  </si>
  <si>
    <t>Designs and implements new sales strategies to be used within the organization.</t>
  </si>
  <si>
    <t>Creates and implements strategies and plans for joint-venture prospecting and alliances.</t>
  </si>
  <si>
    <t>Develops organizational strategies for increasing sales through effective proposals and presentations.</t>
  </si>
  <si>
    <t>Develops steps for gaining progressive commitment for long sales cycles.</t>
  </si>
  <si>
    <t>Contributes to and publishes formal internal documents pertaining to sales support and administration.</t>
  </si>
  <si>
    <t>Designs processes to improve the performance of implementing a product development strategy.</t>
  </si>
  <si>
    <t>Provides technical leadership for application development using the complete Rational Software Architect product suite.</t>
  </si>
  <si>
    <t>Discusses challenges and opportunities of applications using the complete Rational Rhapsody product suite.</t>
  </si>
  <si>
    <t>Explores the pros and cons of using REXX versus other development languages.</t>
  </si>
  <si>
    <t>Plays a contributing role on architecture, policies, strategy and best practices.</t>
  </si>
  <si>
    <t>Compares RTT to other application testing tools available in the marketplace.</t>
  </si>
  <si>
    <t>Leads planned SAP R/3 enhancements and migration processes.</t>
  </si>
  <si>
    <t>Integrates CRM applications with other SAP enterprise management applications (e.g. ERP) to streamline organizational operations.</t>
  </si>
  <si>
    <t>Leads the enhancement and migration processes for implemented SAP ERP systems.</t>
  </si>
  <si>
    <t>Champions the use of PLM software and life cycle throughout the enterprise.</t>
  </si>
  <si>
    <t>Leads planned Siebel enhancements and migration processes.</t>
  </si>
  <si>
    <t>Facilitates translation of non-OO applications into Smalltalk.</t>
  </si>
  <si>
    <t>Leads in a wide variety of QMF application development projects.</t>
  </si>
  <si>
    <t>Creates and environment designed to share working knowledge of conversion and migration issues.</t>
  </si>
  <si>
    <t>Introduces or creates advanced version management techniques to develop the PVCS product line.</t>
  </si>
  <si>
    <t>Leads discussions on the advantages and disadvantages of SIP versus other multimedia protocol.</t>
  </si>
  <si>
    <t>Leads in the development and implementation of corporate messaging infrastructure.</t>
  </si>
  <si>
    <t>Leads in the development and implementation of the SNA network infrastructure.</t>
  </si>
  <si>
    <t>Integrates Sniffer into enterprise-wide network capacity planning and management processes.</t>
  </si>
  <si>
    <t>Teaches fine points on the creation, use and saving of advanced management reports.</t>
  </si>
  <si>
    <t>Teaches the fine points of the creation, use and saving of advanced management reports.</t>
  </si>
  <si>
    <t>Contrasts SiteMinder versus competitive products in terms of benefit to the organization.</t>
  </si>
  <si>
    <t>Develops metrics for the effectiveness of testing.</t>
  </si>
  <si>
    <t>Consults with senior management on the product mix plan to strengthen their competitiveness.</t>
  </si>
  <si>
    <t>Articulates a vision for future of technology consulting opportunities and potential business.</t>
  </si>
  <si>
    <t>Defines and communicates product strategies, directions, and roadmaps.</t>
  </si>
  <si>
    <t>Leads functional product planning effort; summarizes and communicates planned functionality.</t>
  </si>
  <si>
    <t>Stays abreast of new technologies and technical environments; makes recommendations.</t>
  </si>
  <si>
    <t>Plays a leadership role in the selection and adoption of knowledge transfer tools and trends.</t>
  </si>
  <si>
    <t>Monitors industry and other organizations for innovations in software delivery approaches.</t>
  </si>
  <si>
    <t>Remains current with evolving product design and development tools, techniques and materials.</t>
  </si>
  <si>
    <t>Directs the evaluation and selection of new data movement tools and products.</t>
  </si>
  <si>
    <t>Discusses process and criteria for determining best development process and tools.</t>
  </si>
  <si>
    <t>Redesigns or improves release management practices and tools.</t>
  </si>
  <si>
    <t>Analyzes, troubleshoots, and reports on product performance and quality deficiencies.</t>
  </si>
  <si>
    <t>Monitors and updates escalation policies to create proactive processes with clients.</t>
  </si>
  <si>
    <t>Stays abreast of industry and marketplace experiences, vendors and tools.</t>
  </si>
  <si>
    <t>Defines and monitors software reliability metrics and reliability management practices.</t>
  </si>
  <si>
    <t>Continuously improves the packaging design process, technologies and tools.</t>
  </si>
  <si>
    <t>Monitors trends and technologies; leads development and integration of new delivery channels.</t>
  </si>
  <si>
    <t>Monitors organization and industry experience and identifies improvement opportunities.</t>
  </si>
  <si>
    <t>Stays current on software assurance trends; provides recommendations for organization.</t>
  </si>
  <si>
    <t>Defines and communicates a philosophy and methodology for testing.</t>
  </si>
  <si>
    <t>Conducts cost/benefit analyses on alternative testing approaches.</t>
  </si>
  <si>
    <t>Leads the evaluation, selection, and implementation of testing products.</t>
  </si>
  <si>
    <t>Stays abreast of trends in testing techniques, tools and procedures in the software industry.</t>
  </si>
  <si>
    <t>Creates a monitoring system to effectively evaluate and potentially improve solution architectures.</t>
  </si>
  <si>
    <t>Develops training programs in target architecture techniques and practices across the organization.</t>
  </si>
  <si>
    <t>Consults with others on system and/or technology integration efforts.</t>
  </si>
  <si>
    <t>Builds testing and software QA methodologies and practices for the organization.</t>
  </si>
  <si>
    <t>Elaborates on the evolution of structured development methodologies.</t>
  </si>
  <si>
    <t>Establishes and communicates relevant best practice scenarios for speech recognition.</t>
  </si>
  <si>
    <t>Leads in the evaluation, selection and implementation of testing tool products.</t>
  </si>
  <si>
    <t>Elaborates on key features and considerations within global software infrastructure.</t>
  </si>
  <si>
    <t>Consults on planning, design, implementation and support of software platforms.</t>
  </si>
  <si>
    <t>Leads in selecting, implementing and fine-tuning system features and facilities.</t>
  </si>
  <si>
    <t>Leads in the development of policies and practices for software distribution.</t>
  </si>
  <si>
    <t>Conducts cost/benefit analyses and evaluates ROI on alternative quality approaches.</t>
  </si>
  <si>
    <t>Works with vendors to optimize performance of each storage hardware component and the overall configuration.</t>
  </si>
  <si>
    <t>Devises standards and directives for use in telecommunications technologies and services.</t>
  </si>
  <si>
    <t>Leads license negotiations and regulatory proceedings.</t>
  </si>
  <si>
    <t>Analyzes cost/benefit tradeoffs of alternative SAN/NAS technologies.</t>
  </si>
  <si>
    <t>Oversees long-range planning efforts for future storage requirements.</t>
  </si>
  <si>
    <t>Oversees routine systems startup and shutdown, as necessary.</t>
  </si>
  <si>
    <t>Establishes, evaluates and enforces policies on volume licensing.</t>
  </si>
  <si>
    <t>Develops and demonstrates an extensive knowledge base and best practice on how to troubleshoot non-recurring and performance-related problems.</t>
  </si>
  <si>
    <t>Consults with IT groups on process improvement metrics, policies and selection criteria.</t>
  </si>
  <si>
    <t>Plays a leadership role in supporting the analysis, design and development of a documentation solution.</t>
  </si>
  <si>
    <t>Directs the development of strategies and best practices for testing.</t>
  </si>
  <si>
    <t>Advocates web-based SCM applications to improve the adaptability and flexibility of supply chain transactions.</t>
  </si>
  <si>
    <t>Facilitates the design of SRM organizational strategies for SRM systems.</t>
  </si>
  <si>
    <t>Assesses and optimizes the efficiency and effectiveness of current SEM project processes.</t>
  </si>
  <si>
    <t>Ensures that agents present a brand identity consistent with catalogs, stores and other channels.</t>
  </si>
  <si>
    <t>Leads the implementation of innovative analysis and measurement methods.</t>
  </si>
  <si>
    <t>Creates monitoring and feedback mechanisms on the performance of TOGAF to improve working processes.</t>
  </si>
  <si>
    <t>Formulates the organization's staffing strategies for current and future demands.</t>
  </si>
  <si>
    <t>Champions organizational business continuity through succession planning.</t>
  </si>
  <si>
    <t>Advocates changes to company documentation and quality standards for technical writing.</t>
  </si>
  <si>
    <t>Advocates the development of new technologies and tools for supplier evaluations and certification.</t>
  </si>
  <si>
    <t>Publishes tips and tricks on the use of Struts Framework and toolkits.</t>
  </si>
  <si>
    <t>Converts legacy databases to the Sybase Adaptive Server.</t>
  </si>
  <si>
    <t>Evaluates the proficiencies of others in their use of SQL.</t>
  </si>
  <si>
    <t>Converts other databases to SQL Server.</t>
  </si>
  <si>
    <t>Develops training courses on how to troubleshoot, diagnose and correct technical problems.</t>
  </si>
  <si>
    <t>Positions TPNS as an integral component of a comprehensive enterprise systems testing strategy.</t>
  </si>
  <si>
    <t>Monitors, evaluates and advises on emerging technologies, vendor directions and potential organizational impact.</t>
  </si>
  <si>
    <t>Coaches others on how to migrate to new releases; plays a leading role in migration planning.</t>
  </si>
  <si>
    <t>Determines and develops the standards and procedures for building TOE (TCP Offload Engines).</t>
  </si>
  <si>
    <t>Accepts responsibility for the corporate Token Ring networking infrastructure.</t>
  </si>
  <si>
    <t>Elaborates on product suite strengths and weaknesses vis-a-vis competitive products.</t>
  </si>
  <si>
    <t>Redesigns and implements security and access control standards to leverage TAM capabilities.</t>
  </si>
  <si>
    <t>Contrasts the current Tivoli product line with the Tivoli product line prior to the IBM merger.</t>
  </si>
  <si>
    <t>Consults on complex technical issues regarding implementation, conversion and performance.</t>
  </si>
  <si>
    <t>Elaborates on product strengths and weaknesses vis-a-vis competitive products.</t>
  </si>
  <si>
    <t>Predicts industry trends and market directions of T&amp;D policies, standards and procedures.</t>
  </si>
  <si>
    <t>Actively provides threat management strategic solutions for the enterprise's computer network.</t>
  </si>
  <si>
    <t>Consults on design considerations for high-traffic, high-volume and associated performance.</t>
  </si>
  <si>
    <t>Elaborates on the security and privacy of protection approaches in web services.</t>
  </si>
  <si>
    <t>Creates training programs for transitional architecture to improve the skills of less experienced architects.</t>
  </si>
  <si>
    <t>Promotes the use of workflow mapping approaches to analyze efficiency.</t>
  </si>
  <si>
    <t>Builds a working guide including information ordering, layout, page printability and usability testing for user interface design.</t>
  </si>
  <si>
    <t>Evaluates the strengths and weaknesses of major products for web-based development.</t>
  </si>
  <si>
    <t>Provides leadership on architecture, strategy and best practices in the use of Web Services Tools.</t>
  </si>
  <si>
    <t>Leads in the transformation of existing business process applications into web services.</t>
  </si>
  <si>
    <t>Establishes alternate scenarios and provides functional and price considerations.</t>
  </si>
  <si>
    <t>Negotiates end-to-end service level agreements.</t>
  </si>
  <si>
    <t>Elaborates on network protocols for the legal use of WANs.</t>
  </si>
  <si>
    <t>Promotes research on further business uses for wireless technologies.</t>
  </si>
  <si>
    <t>Promotes the use of VOIP for public carrier networks, the Internet, and private enterprise intranet.</t>
  </si>
  <si>
    <t>Leads, evaluates and selects appropriate data administration toolkits.</t>
  </si>
  <si>
    <t>Discusses needs with related departments to identify learning objectives and create effective training solutions.</t>
  </si>
  <si>
    <t>Leads the development and implementation of multiple training evaluation tools and techniques.</t>
  </si>
  <si>
    <t>Designs and develops a variety of training courses for audiences of different levels and backgrounds.</t>
  </si>
  <si>
    <t>Makes recommendations on the cybersecurity risk management regarding to computer vulnerabilities.</t>
  </si>
  <si>
    <t>Utilizes and improves mechanisms for communicating test results to developers, clients and sponsors.</t>
  </si>
  <si>
    <t>Builds approaches for balancing business and marketing goals while catering to users.</t>
  </si>
  <si>
    <t>Advocates web-based technologies and tools to improve the adaptability and flexibility of TM applications.</t>
  </si>
  <si>
    <t>Establishes best practices for Web 2.0 website user experience.</t>
  </si>
  <si>
    <t>Researches and implements methods for optimizing websites for mobile access.</t>
  </si>
  <si>
    <t>Assesses the relative advantages of on-premise versus software as a service (SaaS) web analytics.</t>
  </si>
  <si>
    <t>Collaborates with online platform vendors on the development of new services and products for clients.</t>
  </si>
  <si>
    <t>Designs and develops planned product enhancements and migration strategies.</t>
  </si>
  <si>
    <t>Ensures that websites present a consistent image with catalogs, stores and other channels.</t>
  </si>
  <si>
    <t>Advises industry professionals or organizations on workforce analysis approaches.</t>
  </si>
  <si>
    <t>Advocates the application of effective web-based research techniques.</t>
  </si>
  <si>
    <t>Establishes policies for the vendor/supplier selection and evaluation process.</t>
  </si>
  <si>
    <t>Develops guidelines for potential alternatives when creating appropriate solutions for customers.</t>
  </si>
  <si>
    <t>Facilitates translation of legacy applications into client-server applications using Uniface.</t>
  </si>
  <si>
    <t>Describes major enhancements in current the release of VAG versus prior releases.</t>
  </si>
  <si>
    <t>Creates plans for migrating from VAJ to the WebSphere Studio development environment.</t>
  </si>
  <si>
    <t>Facilitates the migration and upgrade of legacy Visual Basic applications to Visual Basic.net.</t>
  </si>
  <si>
    <t>Facilitates translation of legacy applications into Web-based applications using VBScript.</t>
  </si>
  <si>
    <t>Facilitates translation of legacy applications into Visual C++-based applications.</t>
  </si>
  <si>
    <t>Facilitates translation of legacy database applications into Visual FoxPro applications.</t>
  </si>
  <si>
    <t>Uses Visual Interdev to transform legacy apps into Web-based apps.</t>
  </si>
  <si>
    <t>Facilitates translation of legacy applications into Visual Basic applications.</t>
  </si>
  <si>
    <t>Constantly seeks new opportunities to use Visio within the organization.</t>
  </si>
  <si>
    <t>Facilitates translation of legacy applications into Java-based applications using Visual J++.</t>
  </si>
  <si>
    <t>Leads in creating architecture, strategies and best practices in the use of WSAD.</t>
  </si>
  <si>
    <t>Leads in the architecture, strategies and best practices of using WebSphere Studio.</t>
  </si>
  <si>
    <t>Articulates page and site design best practices from an XHTML perspective.</t>
  </si>
  <si>
    <t>Articulates page and site design best practices from an XML perspective.</t>
  </si>
  <si>
    <t>Comments on the relevance of the approved W3C recommendation to internal business processes.</t>
  </si>
  <si>
    <t>Advocates the application of new tools and technologies for XML transformations.</t>
  </si>
  <si>
    <t>Articulates the cost savings and productivity gains realized by using Xpediter.</t>
  </si>
  <si>
    <t>Coaches others on conversion and migration projects to or from MQ Series.</t>
  </si>
  <si>
    <t>Facilitates the transformation of legacy TSO/ISPF applications into current technologies.</t>
  </si>
  <si>
    <t>Shows others how to troubleshoot and fix UNIX errors caused by applications.</t>
  </si>
  <si>
    <t>Coaches others on conversion and migration to WAS.</t>
  </si>
  <si>
    <t>Plans and facilitates migration to/from other operating systems.</t>
  </si>
  <si>
    <t>Provides key technical expertise regarding operating system policies, strategy and best practices.</t>
  </si>
  <si>
    <t>Evaluates the need for other WebSphere Portal services, e.g., Vault, Content, et al.</t>
  </si>
  <si>
    <t>Stays informed on industry trends and market experience; recommends actions.</t>
  </si>
  <si>
    <t>Leads discussions on the advantages and disadvantages of VoIP versus PSTN.</t>
  </si>
  <si>
    <t>Oversees the full spectrum of organizational wireless networking infrastructure.</t>
  </si>
  <si>
    <t>Leads discussions on the advantages and disadvantages of X.25 versus other network topologies.</t>
  </si>
  <si>
    <t>Contrasts functionality of current version with prior versions and other word processors.</t>
  </si>
  <si>
    <t>Provides WebSphere support for open standard interfaces and database connectivity across different operating system platforms.</t>
  </si>
  <si>
    <t>Advocates for the support of senior management to help meet the organization's planning and training needs.</t>
  </si>
  <si>
    <t>Establishes standards, processes and best practices for training program delivery.</t>
  </si>
  <si>
    <t>Promotes an organization's evaluation and selection process and criteria to stakeholders.</t>
  </si>
  <si>
    <t>Contributes to and publishes internal documents with regards to both met and unmet training needs.</t>
  </si>
  <si>
    <t>Contributes to and publishes internal documents that informs and updates stakeholders of recently finished, current and future projects.</t>
  </si>
  <si>
    <t>Builds selection guidelines and application manuals for training delivery.</t>
  </si>
  <si>
    <t>Leads in analyzing industry benchmarks for training measurement and evaluation.</t>
  </si>
  <si>
    <t>Develops criteria for evaluating the effectiveness of the training program administration processes.</t>
  </si>
  <si>
    <t>Designs standards and guidelines for evaluating the effectiveness of current e-learning systems.</t>
  </si>
  <si>
    <t>Leads in the establishment of best practices for the use of web-based training.</t>
  </si>
  <si>
    <t>Assesses customer's development environment and process; recommends improvements.</t>
  </si>
  <si>
    <t>Advances techniques for API usage in object-oriented languages.</t>
  </si>
  <si>
    <t>Predicts new market technological requirements; adjusts existing methodologies to meet client needs.</t>
  </si>
  <si>
    <t>Designs and implements new and emerging delivery methodologies.</t>
  </si>
  <si>
    <t>Consults to others on the technical design of high-impact, multi-technology complex applications.</t>
  </si>
  <si>
    <t>Provides insight into alpha testing methodologies and principles for new software.</t>
  </si>
  <si>
    <t>Builds an organization example of effective cost and benefit analysis for localization, internationalization and globalization.</t>
  </si>
  <si>
    <t>Monitors industry trends on application maintenance services; makes recommendations.</t>
  </si>
  <si>
    <t>Leads in the evaluation and selection of specific agile methodologies and toolkits.</t>
  </si>
  <si>
    <t>Elaborates on the operational considerations of mainframe applications.</t>
  </si>
  <si>
    <t>Elaborates on operational considerations for maintaining web applications.</t>
  </si>
  <si>
    <t>Plays a leading role in implementing and marketing client/server methodologies.</t>
  </si>
  <si>
    <t>Advocates the use of advanced object-oriented architecture for web application testing.</t>
  </si>
  <si>
    <t>Provides consultation on both the selection and utilization of developers' workbench tools.</t>
  </si>
  <si>
    <t>Champions the use of new techniques and methods in monitoring application security.</t>
  </si>
  <si>
    <t>Integrates agile methodology into creating organizational development strategy and objectives.</t>
  </si>
  <si>
    <t>Articulates the impact of Agile Manifesto on the software development.</t>
  </si>
  <si>
    <t>Compares and contrasts waterfall development model and ASD model.</t>
  </si>
  <si>
    <t>Uses agile modeling sessions to identify innovative opportunities and acts on them.</t>
  </si>
  <si>
    <t>Champions use of agile methodology across the enterprise; leads complex improvement initiatives.</t>
  </si>
  <si>
    <t>Designs metrics to evaluate the suitability and compatibility of processes to be unified with agile projects.</t>
  </si>
  <si>
    <t>Develops financial, staffing and competency requirements for A&amp;C.</t>
  </si>
  <si>
    <t>Evaluates alignment of industry-standard audit processes and practices against organization's business goals.</t>
  </si>
  <si>
    <t>Develops and monitors use of best practices for Hadoop development, testing and deployment.</t>
  </si>
  <si>
    <t>Leads major account teams requiring extensive creative positioning and adjustment of products.</t>
  </si>
  <si>
    <t>Leads planned product enhancements and migration processes.</t>
  </si>
  <si>
    <t>Reads pure memory dumps and diagnoses errors that are beyond the scope of Abend-Aid.</t>
  </si>
  <si>
    <t>Provides insight into production and development considerations associated with new releases of Access.</t>
  </si>
  <si>
    <t>Provides insight into key strengths and weaknesses of ActiveX versus Java equivalents.</t>
  </si>
  <si>
    <t>Explores expected benefits against actual benefits, when using ADF; monitors productivity.</t>
  </si>
  <si>
    <t>Teaches sophisticated programming techniques for highly efficient applications.</t>
  </si>
  <si>
    <t>Compares and contrasts key strengths and weaknesses of Sun JSP versus Microsoft ASP.</t>
  </si>
  <si>
    <t>Develops and presents business cases to justify migration to the ASP.Net platform.</t>
  </si>
  <si>
    <t>Teaches others how to develop test scripts to be used with Autotester.</t>
  </si>
  <si>
    <t>Provides information, tips and insights on the effective use of Flash to those learning the tool.</t>
  </si>
  <si>
    <t>Defines and implements in-house enhancements and migration strategies.</t>
  </si>
  <si>
    <t>Initiates in-house AIX enhancements and migration strategies.</t>
  </si>
  <si>
    <t>Provides insights into new and emerging mid-range technologies and hardware.</t>
  </si>
  <si>
    <t>Leads technical teams in the process of migrating legacy environments to Active Directory.</t>
  </si>
  <si>
    <t>Leads planned AIM enhancements and migration processes.</t>
  </si>
  <si>
    <t>Initiates in-house ATM enhancements and migration strategies.</t>
  </si>
  <si>
    <t>Fully articulates planned product enhancements and migration strategies.</t>
  </si>
  <si>
    <t>Prepares migration strategies for deployment in advance of product enhancement releases.</t>
  </si>
  <si>
    <t>Initiates for in-house ACF2 enhancements and migration strategies.</t>
  </si>
  <si>
    <t>Leads internal virus-awareness employee communications campaigns.</t>
  </si>
  <si>
    <t>Contributes to and publishes internal documents with regards to adult learning.</t>
  </si>
  <si>
    <t>Leads the selection, implementation and effective utilization of change management systems.</t>
  </si>
  <si>
    <t>Compares management philosophy, applications and experiences across the computer industry.</t>
  </si>
  <si>
    <t>Compares management philosophy and experiences across the software industry.</t>
  </si>
  <si>
    <t>Leads discussions and answers complex questions regarding business data analysis software.</t>
  </si>
  <si>
    <t>Reads pure memory dumps and diagnoses errors that are beyond the scope of Bend-Aid.</t>
  </si>
  <si>
    <t>Creates training programs on the design of business process modeling frameworks across the organization.</t>
  </si>
  <si>
    <t>Advocates high-payoff software engineering practices and technologies.</t>
  </si>
  <si>
    <t>Monitors industry and enterprise effectiveness and experiences; initiates improvements.</t>
  </si>
  <si>
    <t>Uses BPM sessions to identify innovative opportunities and acts on them.</t>
  </si>
  <si>
    <t>Monitors the impact of Client/Server technology on the effectiveness of delivered systems.</t>
  </si>
  <si>
    <t>Monitors industry and vendor products for CASE tools improvements and enhancements.</t>
  </si>
  <si>
    <t>Provides insight into the effective combination of CRM and other systems.</t>
  </si>
  <si>
    <t>Provides insight and consults on existing and future content management standards.</t>
  </si>
  <si>
    <t>Leads in the selection of security products and options for big data.</t>
  </si>
  <si>
    <t>Monitors industry trends and market directions of computer telephony integration.</t>
  </si>
  <si>
    <t>Monitors industry trends and market directions for computer operations.</t>
  </si>
  <si>
    <t>Evaluates external back-up facilities (e.g., disaster recovery services).</t>
  </si>
  <si>
    <t>Develops training material on alternative hardware and software configurations to meet capacity requirements.</t>
  </si>
  <si>
    <t>Recounts industry case studies of ineffective change control practices and how they have impacted the bottom line.</t>
  </si>
  <si>
    <t>Designs channels to cooperate with law enforcement agencies to completely prevent computer crime.</t>
  </si>
  <si>
    <t>Develops computer forensics best practices to provide cost-effective measures for the information security incidents investigation.</t>
  </si>
  <si>
    <t>Fosters network defense awareness and emphasizes network compliance inspections across the entire organization.</t>
  </si>
  <si>
    <t>Provides insight into the relationships and interdependencies of all configuration components.</t>
  </si>
  <si>
    <t>Monitors industry trends and market directions of cloud computing service models.</t>
  </si>
  <si>
    <t>Provides paradigms for determining storage device capacity requirements based on client activity and projections.</t>
  </si>
  <si>
    <t>Leads in the development of resource deployment policies for data storage and migration.</t>
  </si>
  <si>
    <t>Interprets legal procedures for the entire organization in order to address issues related to intelligence security.</t>
  </si>
  <si>
    <t>Participates in the definition and monitoring of best practices and social networking behavioral standards.</t>
  </si>
  <si>
    <t>Discusses technical and regulatory considerations for gathering international data.</t>
  </si>
  <si>
    <t>Establishes the principles, blueprints and standards for big data management in the organization.</t>
  </si>
  <si>
    <t>Leads the selection of tools and metrics for operating and measuring crysta effectiveness.</t>
  </si>
  <si>
    <t>Advocates new methods for writing and editing processes, techniques and solutions.</t>
  </si>
  <si>
    <t>Directly influences wide or high-impact CRM decisions and initiatives.</t>
  </si>
  <si>
    <t>Designs workstation configurations according to roles of associates.</t>
  </si>
  <si>
    <t>Leads the effort to determine resources needed to implement or expand CRM business processes.</t>
  </si>
  <si>
    <t>Leads discussions based on results of poor intelligence; cites cases about ineffective use of BI.</t>
  </si>
  <si>
    <t>Promotes best practices for effective use of software technology and services.</t>
  </si>
  <si>
    <t>Discusses advisory consulting industry and marketplace trends, directions and cites relevant case studies.</t>
  </si>
  <si>
    <t>Proactively coaches and develops others via a range of leadership styles to ensure effective growth and development.</t>
  </si>
  <si>
    <t>Leads and advises others on design of withdrawal process.</t>
  </si>
  <si>
    <t>Defines organization's methods for requirements assessment, analysis, design and solution delivery.</t>
  </si>
  <si>
    <t>Anticipates and actively seeks out additional consulting opportunities.</t>
  </si>
  <si>
    <t>Attains formal credentials as the highest level practitioner of impeccable professionalism and ethics.</t>
  </si>
  <si>
    <t>Champions the use of the newest methods, strategies and technologies in managing organizational cash.</t>
  </si>
  <si>
    <t>Integrates cost-benefit practices with other financial applications and systems.</t>
  </si>
  <si>
    <t>Compares and contrasts the organization's total benefits package with industry and key competitors.</t>
  </si>
  <si>
    <t>Contributes to the development and measurement of industry best practices for business development.</t>
  </si>
  <si>
    <t>Predicts the strengths and weaknesses of the full product line compared to the competition.</t>
  </si>
  <si>
    <t>Advocates the development of new technologies and tools for contracts management and administration.</t>
  </si>
  <si>
    <t>Predicts the future trends of contracts review methods and practices; makes recommendations accordingly.</t>
  </si>
  <si>
    <t>Presents brand investment requirements and strategy to corporate management.</t>
  </si>
  <si>
    <t>Coaches others to use industry benchmarks for cost of goods, supplies, equipment and services.</t>
  </si>
  <si>
    <t>Recommends product enhancements and migration strategies in light of business needs.</t>
  </si>
  <si>
    <t>Compares and utilizes the key strengths of Basic versus other languages.</t>
  </si>
  <si>
    <t>Designs and facilitates the conversion of legacy reporting applications to the Brio platform.</t>
  </si>
  <si>
    <t>Compares and contrasts key strengths and weaknesses of C versus other programming languages.</t>
  </si>
  <si>
    <t>Initiates in-house C# enhancements and migration strategies.</t>
  </si>
  <si>
    <t>Initiates in-house C++ enhancements and migration strategies.</t>
  </si>
  <si>
    <t>Compares and contrasts key strengths and weaknesses of C/AIX versus other programming languages.</t>
  </si>
  <si>
    <t>Consults others on highly advanced COBOL 390 programming techniques for online applications.</t>
  </si>
  <si>
    <t>Consults on highly advanced COBOL/401 programming for online applications.</t>
  </si>
  <si>
    <t>Compares and contrasts key strengths and weaknesses of CGI Script versus other scripting languages.</t>
  </si>
  <si>
    <t>Leads in the development of sophisticated programming techniques for online applications.</t>
  </si>
  <si>
    <t>Leads evaluations of product suite benefits, drawbacks, strengths and weaknesses vis-a-vis competitive products.</t>
  </si>
  <si>
    <t>Establishes functions, features and best practices for reusing metadata.</t>
  </si>
  <si>
    <t>Advises management on the security features and facilities of Framework Manager.</t>
  </si>
  <si>
    <t>Establishes organizational policies for integrating Report Studio with other products and mobile devices.</t>
  </si>
  <si>
    <t>Compares and contrasts key strengths and weaknesses of Cold Fusion vs. other server tools.</t>
  </si>
  <si>
    <t>Develops a cogent business case either for or against the acquisition of Corel Graphics tools.</t>
  </si>
  <si>
    <t>Recommends a specific programming language choice for a specific CORBA-based application.</t>
  </si>
  <si>
    <t>Initiates in-house Crystal Reports enhancements and migration strategies.</t>
  </si>
  <si>
    <t>Leads in-house CA-Easytrieve enhancements and migration strategies.</t>
  </si>
  <si>
    <t>Compares and contrasts key strengths and weaknesses of BEA WebLogic versus other platforms.</t>
  </si>
  <si>
    <t>Promotes and deploys product enhancements and migration strategies planned by BMC.</t>
  </si>
  <si>
    <t>Deploys product enhancements and migration strategies planned by BMC.</t>
  </si>
  <si>
    <t>Evaluates the proficiencies of others in their use of CA/DB2 tools.</t>
  </si>
  <si>
    <t>Promotes planned CICS enhancements and migration strategies.</t>
  </si>
  <si>
    <t>Redesigns legacy networks to leverage current state-of-the-art Cisco technologies.</t>
  </si>
  <si>
    <t>Measures and validates compliance with internal and external standards and regulations.</t>
  </si>
  <si>
    <t>Articulates planned CSM architecture, enhancements and migration strategies.</t>
  </si>
  <si>
    <t>Establishes internal polices and best practices regarding use of Centra.</t>
  </si>
  <si>
    <t>Leads in defining usage strategies and best practices for implementing the Corticon Rules Engine.</t>
  </si>
  <si>
    <t>Establishes baseline benchmarks and measures improvement between assessments.</t>
  </si>
  <si>
    <t>Coaches on methods and tools for ensuring the relevancy of, and maintaining, content.</t>
  </si>
  <si>
    <t>Leads in the establishment of best practices for the database management system.</t>
  </si>
  <si>
    <t>Leads discussions and answers complex questions regarding data analysis software.</t>
  </si>
  <si>
    <t>Compares and contrasts alternative frameworks and platforms for enterprise analysis.</t>
  </si>
  <si>
    <t>Ensures compliance among enterprise strategies, transformation activities and technology directions.</t>
  </si>
  <si>
    <t>Designs advanced data architecture methodologies and frameworks for the enterprise.</t>
  </si>
  <si>
    <t>Elaborates on key issues and solutions for a wide range of new information technologies and their applications.</t>
  </si>
  <si>
    <t>Explains challenges and opportunities in integrating XP with other methodologies.</t>
  </si>
  <si>
    <t>Provides insight into e-commerce standards, initiatives, certifications and governing bodies.</t>
  </si>
  <si>
    <t>Establishes best practices for applying EDI to electronic commerce.</t>
  </si>
  <si>
    <t>Contributes to the establishment and use of best practices for database development programming.</t>
  </si>
  <si>
    <t>Establishes best practices for the data governance projects.</t>
  </si>
  <si>
    <t>Monitors technology industry trends and directions of database development.</t>
  </si>
  <si>
    <t>Leads the design of complex, multi-platform databases in structured and unstructured data.</t>
  </si>
  <si>
    <t>Elaborates on key issues and solutions in controlling data quality, compatibility and stability.</t>
  </si>
  <si>
    <t>Develops organizational policies for data warehouse users.</t>
  </si>
  <si>
    <t>Creates and justifies the business case for applying data mining processes to CRM or ERP functions.</t>
  </si>
  <si>
    <t>Determines and develops standards and procedures for transforming data.</t>
  </si>
  <si>
    <t>Champions the adoption of leading technologies for database backup and migration.</t>
  </si>
  <si>
    <t>Develops an organization's Extraction-Transformation-Loading policies.</t>
  </si>
  <si>
    <t>Monitors data network industry experiences and directions; assesses implications for organization.</t>
  </si>
  <si>
    <t>Elaborates on key issues and solutions during the encryption technology implementation process.</t>
  </si>
  <si>
    <t>Elaborates on key issues by giving guidance and maintaining policies in a variety of data centers.</t>
  </si>
  <si>
    <t>Champions the use of virtual facility technology to improve data center performance.</t>
  </si>
  <si>
    <t>Builds an organizational example of how to improve monetary benefits by using data center automation.</t>
  </si>
  <si>
    <t>Develops policies and best practices for employee e-mail use and responsiveness.</t>
  </si>
  <si>
    <t>Develops security policies for e-mail routing and response software users within the organization.</t>
  </si>
  <si>
    <t>Establishes and articulates data maintenance and access policies, practices, and conventions.</t>
  </si>
  <si>
    <t>Leads in analyzing benefits and drawbacks of different technology products/platforms.</t>
  </si>
  <si>
    <t>Constructs emergency defense mechanisms to prevent endpoint data losses.</t>
  </si>
  <si>
    <t>Provides insight into data privacy protection policies.</t>
  </si>
  <si>
    <t>Integrates cognitive techniques and methods into the procedures of cyber risk management.</t>
  </si>
  <si>
    <t>Expounds on future developments in digital forensics tools and their applications.</t>
  </si>
  <si>
    <t>Champions advanced tools and technologies to enhance organizational security capabilities.</t>
  </si>
  <si>
    <t>Elaborates on key issues and solutions in ERP systems design and implementation.</t>
  </si>
  <si>
    <t>Predicts industry trends and market directions for CRM applications.</t>
  </si>
  <si>
    <t>Champions new methods of evaluating success in projects for ERP implementation.</t>
  </si>
  <si>
    <t>Establishes XP best practices for agile software development in one's own organization.</t>
  </si>
  <si>
    <t>Predicts trends based on patterns found in organizational data reports.</t>
  </si>
  <si>
    <t>Develops security safeguards that protect the e-mail system from viruses, malicious programs, phishing, or other threats.</t>
  </si>
  <si>
    <t>Monitors and analyzes cost effectiveness of the data entry department, technology and services.</t>
  </si>
  <si>
    <t>Creates and publishes CRM policies and guidelines.</t>
  </si>
  <si>
    <t>Elaborates on the value of providing e-mail-based self-service as part of the CRM strategy.</t>
  </si>
  <si>
    <t>Evaluates alternative CA vendors and software platforms in terms of their potential usefulness.</t>
  </si>
  <si>
    <t>Defines financial, staffing and competency requirements for customer support.</t>
  </si>
  <si>
    <t>Leads in architecting organization's customer call center and support strategy.</t>
  </si>
  <si>
    <t>Creates a system to ensure communication vehicles are in order to keep affected areas and personnel better informed.</t>
  </si>
  <si>
    <t>Designs training programs on how to bundle different types of service classes.</t>
  </si>
  <si>
    <t>Designs and develops technical architecture and standards.</t>
  </si>
  <si>
    <t>Leads in evaluation and selection of automated self-service tools for customer interaction.</t>
  </si>
  <si>
    <t>Designs customer service and quality management strategies.</t>
  </si>
  <si>
    <t>Creates a monitoring system to effectively evaluate and supervise an enterprise architecture.</t>
  </si>
  <si>
    <t>Establishes the budget for operating costs of all major customer support applications.</t>
  </si>
  <si>
    <t>Predicts industry trends and developments with employee relations vehicles.</t>
  </si>
  <si>
    <t>Designs improved programs using the most current research and training methodologies.</t>
  </si>
  <si>
    <t>Creates a system to monitor the use and effectiveness of electronic sales in industry and marketplace.</t>
  </si>
  <si>
    <t>Consults on production and development considerations associated with new releases.</t>
  </si>
  <si>
    <t>Leads teams of DHTML developers in building and deploying complex websites.</t>
  </si>
  <si>
    <t>Develops a compendium of Director tricks and techniques to minimize development time.</t>
  </si>
  <si>
    <t>Compares and contrasts key strengths and weaknesses of Delphi versus competitors applications.</t>
  </si>
  <si>
    <t>Leads teams of DreamWeaver developers in building and deploying a complex website.</t>
  </si>
  <si>
    <t>Contrasts key strengths and weaknesses of Enterprise JavaBeans vs. COM &amp; DCOM.</t>
  </si>
  <si>
    <t>Initiates in-house Endevor enhancements and migration strategies.</t>
  </si>
  <si>
    <t>Creates business cases that justify acquisition or upgrade of Essbase software.</t>
  </si>
  <si>
    <t>Successfully migrates foreign messaging systems to the Exchange platform.</t>
  </si>
  <si>
    <t>Initiates in-house DataJoiner enhancements and migration strategies.</t>
  </si>
  <si>
    <t>Elaborates on product suite benefits, drawbacks, strengths and weaknesses vis-a-vis competitive products.</t>
  </si>
  <si>
    <t>Initiates in-house DB2 enhancements and migration strategies.</t>
  </si>
  <si>
    <t>Demonstrates leadership in connectivity for multi-tier enterprise-wide applications.</t>
  </si>
  <si>
    <t>Evaluates the proficiencies of others in their use of ERwin.</t>
  </si>
  <si>
    <t>Develops and successfully presents business cases to justify acquiring ETI Solution.</t>
  </si>
  <si>
    <t>Creates conversion and migration processes from DOS-based applications to other operating systems.</t>
  </si>
  <si>
    <t>Directs in the migration to/from a DECnet environment.</t>
  </si>
  <si>
    <t>Initiates in-house Ethernet enhancements and migration strategies.</t>
  </si>
  <si>
    <t>Implements automation of daily monitoring, management and performance tuning functions.</t>
  </si>
  <si>
    <t>Creates complex worksheets and publishes them as interactive web pages.</t>
  </si>
  <si>
    <t>Promotes and enhances the process, criteria and standards for contributing to the Eclipse platform.</t>
  </si>
  <si>
    <t>Leads in designing annual training budgets and measuring the ROI of training programs.</t>
  </si>
  <si>
    <t>Establishes and implements the integration testing environment and processes.</t>
  </si>
  <si>
    <t>Discusses organizational strategies versus business and industry trends and experiences.</t>
  </si>
  <si>
    <t>Builds an organizational example of effective problem-solving in application software.</t>
  </si>
  <si>
    <t>Creates organizational standards for operating groupware systems.</t>
  </si>
  <si>
    <t>Develops training courses on effective imaging tools usage to solve problems related to quality and effectiveness.</t>
  </si>
  <si>
    <t>Leads in the selection of platforms, software, services, and support for enterprise-wide initiatives.</t>
  </si>
  <si>
    <t>Contrasts the pros and cons of uni- and bi-directional approaches and databases.</t>
  </si>
  <si>
    <t>Develops operational guidelines and policies for handheld portable device software users within the organization.</t>
  </si>
  <si>
    <t>Improves the functionality of an organization's IT hardware.</t>
  </si>
  <si>
    <t>Develops operational guidelines and policies for handheld hardware within the organization.</t>
  </si>
  <si>
    <t>Develops operational policies for hardware platform users, within the organization.</t>
  </si>
  <si>
    <t>Leads in developing policies and best practices of IVR and related technologies.</t>
  </si>
  <si>
    <t>Develops a set of criteria for controlling the access of business information.</t>
  </si>
  <si>
    <t>Champions the adoption of new software and tools for the help desk.</t>
  </si>
  <si>
    <t>Presents strategic initiatives, industry trends, information security products and services to management and stakeholders.</t>
  </si>
  <si>
    <t>Contributes to the establishment and use of best practices in IT security policies, standards and procedures.</t>
  </si>
  <si>
    <t>Evaluates multiple DBMS from both a business and an information security perspective.</t>
  </si>
  <si>
    <t>Creates network access policies for a wide mix of users, devices, locations and applications.</t>
  </si>
  <si>
    <t>Monitors industry markets and vendors; introduces new audit techniques to the business.</t>
  </si>
  <si>
    <t>Establishes guidelines for Internet use and other resources to stay abreast of security issues.</t>
  </si>
  <si>
    <t>Stays abreast with advanced techniques used in improving IoT security platform.</t>
  </si>
  <si>
    <t>Monitors information assurance for industry directions and market trends.</t>
  </si>
  <si>
    <t>Champions the use of emerging tools and technologies in ISOC.</t>
  </si>
  <si>
    <t>Develops organizational best practices for the management of information security activities.</t>
  </si>
  <si>
    <t>Develops strategies and business goals of intrusion detection and prevention for the organization.</t>
  </si>
  <si>
    <t>Builds an organizational example of effective problem solving in informatics.</t>
  </si>
  <si>
    <t>Contributes to the establishment of best practices for designing HRMS architecture.</t>
  </si>
  <si>
    <t>Designs changes to the organization's internal controls in order to conform to COSO standards.</t>
  </si>
  <si>
    <t>Predicts industry trends and future developments in investment reporting.</t>
  </si>
  <si>
    <t>Leads in the establishment of best practices for investment consulting.</t>
  </si>
  <si>
    <t>Creates training programs for internal audit policies and procedures.</t>
  </si>
  <si>
    <t>Defines and implements principles, blueprints, and standards for security administration.</t>
  </si>
  <si>
    <t>Consults on situation and risk analyses, service delivery strategy and decision point planning.</t>
  </si>
  <si>
    <t>Leads discussions on financial trends, markets, and benchmarks for implications to own organization.</t>
  </si>
  <si>
    <t>Champions the use of new technologies and tools for analyzing financial data.</t>
  </si>
  <si>
    <t>Consults on the understanding of data flow from raw financial records through complex organizational reports.</t>
  </si>
  <si>
    <t>Consults on the data flow from raw financial records through complex organizational reports.</t>
  </si>
  <si>
    <t>Champions the use of new risk management approaches and tools.</t>
  </si>
  <si>
    <t>Designs financial, staffing and competency requirements for HR associates.</t>
  </si>
  <si>
    <t>Forecasts future developments within the HR industry and plans accordingly.</t>
  </si>
  <si>
    <t>Builds criteria and quality review systems for HR operations based on industry benchmarks.</t>
  </si>
  <si>
    <t>Champions the establishment of best practices for HRIS management.</t>
  </si>
  <si>
    <t>Establishes policies and processes for Internet-based marketing.</t>
  </si>
  <si>
    <t>Plays a leading role in setting policy and defining best practices for web-based marketing.</t>
  </si>
  <si>
    <t>Coaches others on strategies for implementing &amp; mastering global and private label sourcing.</t>
  </si>
  <si>
    <t>Predicts the future trends of field sales.</t>
  </si>
  <si>
    <t>Develops a valid business case for upgrading to the next release of APA.</t>
  </si>
  <si>
    <t>Compares and contrasts IBM Debug Tool versus other debugging tools.</t>
  </si>
  <si>
    <t>Reads pure memory dumps and diagnoses errors that are beyond the scope of Fault Analyzer.</t>
  </si>
  <si>
    <t>Shows if a given component of the File-Aid product line is useful to the in-house IT environment.</t>
  </si>
  <si>
    <t>Compares and contrasts key strengths and weaknesses of Fortran versus comparable languages.</t>
  </si>
  <si>
    <t>Leads teams of FrontPage developers in building and deploying complex websites.</t>
  </si>
  <si>
    <t>Develops Guidewire facilities for identification and detection of fraud or potential fraud.</t>
  </si>
  <si>
    <t>Fully articulates planned Hogan PEM and Umbrella enhancements and migration strategies.</t>
  </si>
  <si>
    <t>Leads teams of HTML developers in building and deploying complex websites.</t>
  </si>
  <si>
    <t>Articulates page and site design best practices from an Illustrator perspective.</t>
  </si>
  <si>
    <t>Leads in-house Impromptu enhancements and migration strategies.</t>
  </si>
  <si>
    <t>Provides advice, tips and insights on using InstallShield to those who are learning the tool.</t>
  </si>
  <si>
    <t>Reviews all JCL submitted for production applications to ensure conformity with standards.</t>
  </si>
  <si>
    <t>Initiates in-house FOCUS enhancements and migration strategies.</t>
  </si>
  <si>
    <t>Builds business cases to justify acquiring ImagePlus-based document management systems.</t>
  </si>
  <si>
    <t>Initiates in-house Informix enhancements and migration strategies.</t>
  </si>
  <si>
    <t>Designs standards and procedures for transforming data.</t>
  </si>
  <si>
    <t>Initiates Ingres enhancements and migration strategies.</t>
  </si>
  <si>
    <t>Establishes processes and standards for backup, restoring and archiving functionality.</t>
  </si>
  <si>
    <t>Creates processes and standards for the enhancements of Foresight, in light of business needs.</t>
  </si>
  <si>
    <t>Performs conversion and migration of HP-UX-based applications to other operating systems.</t>
  </si>
  <si>
    <t>Evaluates expected and actual benefits and cost reductions associated with Hypervisor.</t>
  </si>
  <si>
    <t>Develops training programs on the implementation and maintenance of IE.</t>
  </si>
  <si>
    <t>Initiates in-house IIS enhancements and migration strategies.</t>
  </si>
  <si>
    <t>Initiates IMS/TM enhancements and migration strategies.</t>
  </si>
  <si>
    <t>Consults on using RMF effectively in complex shared environments.</t>
  </si>
  <si>
    <t>Monitors market experience with various mid-range computers and underlying technologies.</t>
  </si>
  <si>
    <t>Champions new approaches for deterring new security threats and implementation of iRules and iControls.</t>
  </si>
  <si>
    <t>Elaborates on benefits, costs, strengths and weaknesses vis-a-vis competitive products.</t>
  </si>
  <si>
    <t>Evaluates content management solutions in terms of applicability to the business.</t>
  </si>
  <si>
    <t>Executes strategic changes in product and infrastructure; explains and mitigates associated risks.</t>
  </si>
  <si>
    <t>Contrasts product suite benefits, drawbacks, strengths and weaknesses vis-a-vis competitive solutions.</t>
  </si>
  <si>
    <t>Articulates planned enhancements, business rationale and migration strategies.</t>
  </si>
  <si>
    <t>Monitors industry and marketplace experiences with alternative pricing and service models.</t>
  </si>
  <si>
    <t>Explains industry benchmarks and experiences for major architectural changes.</t>
  </si>
  <si>
    <t>Discusses issues and considerations for implementing multi-vendor, multi-system software.</t>
  </si>
  <si>
    <t>Develops an operational business model for the IT organization.</t>
  </si>
  <si>
    <t>Designs the IT strategy for an organization while keeping in mind major IT trends.</t>
  </si>
  <si>
    <t>Establishes best practices for merging applications and formulating architecture.</t>
  </si>
  <si>
    <t>Contributes to the establishment and use of best practices in IT policies, standards and procedures.</t>
  </si>
  <si>
    <t>Promotes the use of advanced techniques and approaches for IT services.</t>
  </si>
  <si>
    <t>Develops and demonstrates a theoretical background and understanding of logical data modeling.</t>
  </si>
  <si>
    <t>Plays a leadership role in implementing and marketing JAD within the organization.</t>
  </si>
  <si>
    <t>Predicts industry trends and market experiences relevant to mainframe development tools.</t>
  </si>
  <si>
    <t>Predicts industry trends and market experiences relevant to Knowledge-Based Technology (KBT) tools.</t>
  </si>
  <si>
    <t>Plays a leading role in the selection of products used to interface with the operating system for mainframe environments.</t>
  </si>
  <si>
    <t>Elaborates and presents information on the history, evolution and future of mainframe hardware.</t>
  </si>
  <si>
    <t>Develops best practices to ensure an effective workflow in Local Area Network operations.</t>
  </si>
  <si>
    <t>Creates administration improvement programs and processes for large networks.</t>
  </si>
  <si>
    <t>Provides insight into management procedures to ensure excellent performance in IT systems.</t>
  </si>
  <si>
    <t>Designs and negotiates policies for acquisition guidelines and standards.</t>
  </si>
  <si>
    <t>Designs a program focused on accountability and personal ownership to encourage desirable behavior in IT services.</t>
  </si>
  <si>
    <t>Contributes to policies and best practices for auditing business application systems.</t>
  </si>
  <si>
    <t>Develops quality assurance solutions with multiple automation performance tools.</t>
  </si>
  <si>
    <t>Contributes to the establishment and use of best practices in IT project management.</t>
  </si>
  <si>
    <t>Advocates the use of project lifecycle models to avoid critical issues in a more efficient manner.</t>
  </si>
  <si>
    <t>Optimizes control processes for IT projects that span disciplines, geographic areas and business cultures.</t>
  </si>
  <si>
    <t>Leads in the establishment of a scale economy to reduce handling costs in IT projects.</t>
  </si>
  <si>
    <t>Oversees the establishment and use of best practices in IT service management.</t>
  </si>
  <si>
    <t>Ensures that service design integrates future and current products/services.</t>
  </si>
  <si>
    <t>Analyzes and communicates on the legal and operational considerations of different types of agreements.</t>
  </si>
  <si>
    <t>Ensures understanding between customer and IT; determines appropriate levels of investment.</t>
  </si>
  <si>
    <t>Contributes to the establishment and use of best practices in IT service change management.</t>
  </si>
  <si>
    <t>Develops vigilance processes in monitoring change, and identifying new or unique risks.</t>
  </si>
  <si>
    <t>Monitors budgets versus actual expenditures; addresses and explains overages.</t>
  </si>
  <si>
    <t>Contributes to the establishment and best practices of IT service improvements.</t>
  </si>
  <si>
    <t>Leads major incident resolution; coordinates across functions, mobilizes resources and communicates.</t>
  </si>
  <si>
    <t>Monitors and analyzes cost effectiveness of the services and associated technology platforms.</t>
  </si>
  <si>
    <t>Predicts industry and market trends of library software and their potential impact on the organization.</t>
  </si>
  <si>
    <t>Predicts industry and marketplace trends with comparable support.</t>
  </si>
  <si>
    <t>Acts as a catalyst for establishing culture of service management in the IT organization.</t>
  </si>
  <si>
    <t>Participates in selection of tools and metrics for operating and measuring ITIL AM effectiveness.</t>
  </si>
  <si>
    <t>Participates in integrating/linking ITIL with other frameworks (e.g. ISO).</t>
  </si>
  <si>
    <t>Predicts future industry wide developments and improvements in customer buying capabilities and requirements.</t>
  </si>
  <si>
    <t>Designs a system to improve communication among sales, marketing, and other departments.</t>
  </si>
  <si>
    <t>Leads discussions on the future perspective of cross-functional products or services in the organization.</t>
  </si>
  <si>
    <t>Compares and contrasts key strengths and weaknesses of J2EE versus other platforms.</t>
  </si>
  <si>
    <t>Compares and contrasts key strengths and weaknesses of J2ME and other platforms.</t>
  </si>
  <si>
    <t>Identifies key strengths and weaknesses of Java/Java2 vs. Microsoft equivalents.</t>
  </si>
  <si>
    <t>Helps others develop proficiency in JavaBeans component development.</t>
  </si>
  <si>
    <t>Identifies key strengths and weaknesses of JavaScript vs. other scripting languages.</t>
  </si>
  <si>
    <t>Leads product enhancements and migration strategies planned by vendor.</t>
  </si>
  <si>
    <t>Provides insight into key strengths and weaknesses of Jscript versus other scripting languages.</t>
  </si>
  <si>
    <t>Provides insight into key strengths and weaknesses of Sun JSP versus Microsoft ASP.</t>
  </si>
  <si>
    <t>Creates in-depth analyses that show how Java Servlets enhance existing applications.</t>
  </si>
  <si>
    <t>Initiates in-house LoadRunner enhancements and migration strategies.</t>
  </si>
  <si>
    <t>Leads planned Lotus Notes enhancements and migration processes.</t>
  </si>
  <si>
    <t>Takes technical responsibility for implementing in-house enhancements and migration strategies.</t>
  </si>
  <si>
    <t>Establishes internal database management polices and best practices based on the use of JDBC.</t>
  </si>
  <si>
    <t>Develops and presents solid business cases for acquiring Laplink and related technology.</t>
  </si>
  <si>
    <t>Performs conversion and migration of Linux-based applications to other operating systems.</t>
  </si>
  <si>
    <t>Initiates in-house Jini enhancements and migration strategies.</t>
  </si>
  <si>
    <t>Trains on how to use Security Explorer to explain the relationships between hosts, networks, services and attacks.</t>
  </si>
  <si>
    <t>Compares and contrasts Lexis-Nexis services with alternative means of conducting research.</t>
  </si>
  <si>
    <t>Establishes internal polices and best practices regarding use of LIMWC.</t>
  </si>
  <si>
    <t>Plays technical leadership role planning, deploying and supporting major Lotus initiatives.</t>
  </si>
  <si>
    <t>Establishes strategic partnerships with new technology suppliers to enhance technological content.</t>
  </si>
  <si>
    <t>Leads the selection of target software development platforms and development toolkits.</t>
  </si>
  <si>
    <t>Discusses issues and considerations for implementing global mobile computing applications.</t>
  </si>
  <si>
    <t>Explains the regional and global legal, regulatory and governance implications of open systems.</t>
  </si>
  <si>
    <t>Consults on complex issues in platform architecture design for the entire organization.</t>
  </si>
  <si>
    <t>Champions the use of the latest techniques in modeling across the industry.</t>
  </si>
  <si>
    <t>Shapes the future perspective of use case models within the organization.</t>
  </si>
  <si>
    <t>Plays a leading role in defining system/application integration processes and practices.</t>
  </si>
  <si>
    <t>Monitors industry and vendor trends and experiences for improvement.</t>
  </si>
  <si>
    <t>Provides insight on the benefits and challenges of implementing object-oriented tools within the environment.</t>
  </si>
  <si>
    <t>Elaborates on the challenges of migrating from traditional to object-oriented systems.</t>
  </si>
  <si>
    <t>Evaluates tools and techniques for performance evaluation and optimization.</t>
  </si>
  <si>
    <t>Establishes standards, policies and guidelines for advanced middleware development systems.</t>
  </si>
  <si>
    <t>Stays informed on mid-range software and utilities industry experience to assess implications for own organization.</t>
  </si>
  <si>
    <t>Establishes organizational protocols and procedures for PC/workstation software problem debugging and troubleshooting.</t>
  </si>
  <si>
    <t>Leads in the selection of new hardware, software, database and network components.</t>
  </si>
  <si>
    <t>Champions the use of updated methodology for mid-range hardware within the organization.</t>
  </si>
  <si>
    <t>Establishes organizational protocols and procedures for PC/workstation hardware problem debugging and troubleshooting.</t>
  </si>
  <si>
    <t>Designs administration improvement programs and processes for network services.</t>
  </si>
  <si>
    <t>Elaborates on design considerations for high-impact, high-volume and global networks.</t>
  </si>
  <si>
    <t>Devises and enforces procedures for network startup, access, abnormal conditions, etc.</t>
  </si>
  <si>
    <t>Helps management to understand issues regarding installed and planned global communications software.</t>
  </si>
  <si>
    <t>Leads in network design optimization initiatives for high speed transmission equipment and facilities.</t>
  </si>
  <si>
    <t>Develops and discusses a theoretical background and future perspectives of network performance management theory.</t>
  </si>
  <si>
    <t>Builds the work flow of all major output processes (centralized, satellite and remote).</t>
  </si>
  <si>
    <t>Champions the use of new techniques and methods in monitoring network and Internet security.</t>
  </si>
  <si>
    <t>Stays abreast with emerging mobile malwares; introduces responding antivirus programs.</t>
  </si>
  <si>
    <t>Addresses challenges in penetration testing for operation systems, organizational infrastructure, and servers.</t>
  </si>
  <si>
    <t>Participates in selecting and implementing mobile applications development platforms.</t>
  </si>
  <si>
    <t>Leads in the selection, implementation and operation of problem reporting and tracking of software.</t>
  </si>
  <si>
    <t>Evaluates cross-platform development and mobile communication issues; makes recommendations.</t>
  </si>
  <si>
    <t>Collaborates with competitors to lead in larger-scale marketing strategies and campaigns.</t>
  </si>
  <si>
    <t>Establishes partnerships with competitors to generate affiliate marketing through social media.</t>
  </si>
  <si>
    <t>Differentiates utility of distant immobile clouds, proximate immobile and proximate mobile entities, and various hybrids.</t>
  </si>
  <si>
    <t>Develops processes and policies for the installation of portable software.</t>
  </si>
  <si>
    <t>Designs office administration functions and workflow.</t>
  </si>
  <si>
    <t>Ensures proper dissemination of information to the public and to shareholders.</t>
  </si>
  <si>
    <t>Develops policies and procedures for dealing with analysts and investors.</t>
  </si>
  <si>
    <t>Predicts vendor and market trends and developments for multimedia publishing.</t>
  </si>
  <si>
    <t>Leads in formalizing of linkages to other processes and providers.</t>
  </si>
  <si>
    <t>Provides leadership in designing annual OD budgets according to organizational annual budgets.</t>
  </si>
  <si>
    <t>Predicts the future trends and developments for the marketing function or unit.</t>
  </si>
  <si>
    <t>Leads in creating marketing strategies and approaches.</t>
  </si>
  <si>
    <t>Predicts industry trends and innovations in market research.</t>
  </si>
  <si>
    <t>Develops, coordinates, and manages multi-channel marketing campaigns.</t>
  </si>
  <si>
    <t>Designs systematic standards and procedures for structural marketing channels in the organization.</t>
  </si>
  <si>
    <t>Develops organizational best practices for the management of all marketing systems.</t>
  </si>
  <si>
    <t>Establishes client counseling protocols to overcome communication roadblocks and improve customer satisfaction towards media channel management.</t>
  </si>
  <si>
    <t>Evaluates, recommends and implements media production control software.</t>
  </si>
  <si>
    <t>Compares and contrasts strengths and weaknesses of MTS versus other application testing tools.</t>
  </si>
  <si>
    <t>Evaluates the competency of others who work with Oracle Developer Suite.</t>
  </si>
  <si>
    <t>Compares and contrasts key strengths and weaknesses of Oracle Lite versus other mobile platforms.</t>
  </si>
  <si>
    <t>Compares and contrasts the strengths and weaknesses of PowerBuilder versus other application development tools.</t>
  </si>
  <si>
    <t>Compares and contrasts key strengths and weaknesses of Perl versus comparable languages.</t>
  </si>
  <si>
    <t>Initiates for in-house Photoshop enhancements and migration strategies.</t>
  </si>
  <si>
    <t>Compares and contrasts key strengths and weaknesses of PHP versus comparable tools.</t>
  </si>
  <si>
    <t>Compares and contrasts key strengths and weaknesses of PL/I versus comparable tools.</t>
  </si>
  <si>
    <t>Establishes reasons for choosing ODBC rather than OLE-DB or other database access methods.</t>
  </si>
  <si>
    <t>Initiates in-house Oracle enhancements and migration strategies.</t>
  </si>
  <si>
    <t>Establishes in-house policies and standards related to the coding and use of PL/SQL.</t>
  </si>
  <si>
    <t>Develops and presents cogent business cases that identify the need for BizTalk Server.</t>
  </si>
  <si>
    <t>Develops training courses on the implementation and maintenance of Firefox for the department.</t>
  </si>
  <si>
    <t>Leads in migrating legacy messaging systems to the MSMQ platform.</t>
  </si>
  <si>
    <t>Expands research on the functionality of current versus prior versions of Netscape to gain insight on future capabilities of Netscape.</t>
  </si>
  <si>
    <t>Initiates in-house Oracle Application Server enhancements and migration strategies.</t>
  </si>
  <si>
    <t>Initiates in-house OS/2 Warp enhancements and migration strategies.</t>
  </si>
  <si>
    <t>Creates and presents the business case for upgrading from MVS or prior OS/390 releases.</t>
  </si>
  <si>
    <t>Designs a feedback mechanism to collect challenges associated with developing applications for wireless devices.</t>
  </si>
  <si>
    <t>Advocates the adoption of PegaRULES technology by other organizational components.</t>
  </si>
  <si>
    <t>Coordinates, plans and implements required security features across the enterprise network.</t>
  </si>
  <si>
    <t>Shows others how to perform periodic network integrity and security audits.</t>
  </si>
  <si>
    <t>Determines future activities in the total NDS/eDirectory environment.</t>
  </si>
  <si>
    <t>Analyzes systems performance; publishes and interprets system performance reports.</t>
  </si>
  <si>
    <t>Trains others on how to analyze systems performance and how to interpret systems performance reports.</t>
  </si>
  <si>
    <t>Initiates in-house Netware enhancements and migration strategies.</t>
  </si>
  <si>
    <t>Plays a lead role in executing planned network enhancements and migration strategies.</t>
  </si>
  <si>
    <t>Provides system tuning and customization tips, and advice about common mistakes to others.</t>
  </si>
  <si>
    <t>Explains when and why to use relative versus absolute addresses when creating hyperlinks.</t>
  </si>
  <si>
    <t>Builds and presents business cases to justify upgrading to the current release of Outlook.</t>
  </si>
  <si>
    <t>Creates organizational strategy for large-scale software deployments based on pcAnywhere.</t>
  </si>
  <si>
    <t>Builds business cases to justify upgrading to the most recent release of PowerPoint.</t>
  </si>
  <si>
    <t>Champions use of SSPM methodology across the enterprise; leads complex improvement initiatives.</t>
  </si>
  <si>
    <t>Establishes engineering standards for a new product family.</t>
  </si>
  <si>
    <t>Publishes internal documentation on improving the effectiveness of decision trees, merging reliability and costs.</t>
  </si>
  <si>
    <t>Champions the use of new technologies and methods for reliability management.</t>
  </si>
  <si>
    <t>Defines and communicates product platform strategies and technology roadmaps.</t>
  </si>
  <si>
    <t>Oversees the development of quality guidelines, policies, procedures, and benchmarks.</t>
  </si>
  <si>
    <t>Leads cost/benefit analyses and evaluates ROI for alternative quality approaches.</t>
  </si>
  <si>
    <t>Champions the use of various methodologies and techniques to improve product testing effectiveness.</t>
  </si>
  <si>
    <t>Evaluates new and emerging computer technologies; assesses impact on product group.</t>
  </si>
  <si>
    <t>Predicts future trends and developments in security systems for organizations.</t>
  </si>
  <si>
    <t>Defines the requirements assessment methodologies for analysis, design, and delivery of solutions.</t>
  </si>
  <si>
    <t>Establishes new methods of using social media to improve brand visibility and demonstrate thought leadership.</t>
  </si>
  <si>
    <t>Discusses issues and considerations for implementing multi-vendor distributed software.</t>
  </si>
  <si>
    <t>Addresses sociological aspects of SOA (i.e. culture, politics, collaboration and organizational behavior) within the organization and the industry.</t>
  </si>
  <si>
    <t>Establishes and communicates on advance technical standards for each stage of requirements analysis.</t>
  </si>
  <si>
    <t>Oversees programming development activities, checkpoints and deliverables.</t>
  </si>
  <si>
    <t>Establishes policies and guidelines for advanced prototyping.</t>
  </si>
  <si>
    <t>Provides insight into strategies used for marketing the benefits of RAD across the organization.</t>
  </si>
  <si>
    <t>Monitors marketplace experiences; enhances existing practices or creates transition strategies.</t>
  </si>
  <si>
    <t>Develops scripts for dynamic web pages and dynamic graphic creations.</t>
  </si>
  <si>
    <t>Plays a leadership role in the selection of advanced tools or techniques for programming development and support.</t>
  </si>
  <si>
    <t>Provides insight into using metadata as an information resource management tool.</t>
  </si>
  <si>
    <t>Plays a leadership role in identifying best practices for storing and safe-guarding information.</t>
  </si>
  <si>
    <t>Helps others learn to make the best use of multiple query tools and platforms.</t>
  </si>
  <si>
    <t>Monitors marketplace and vendor experiences with products, technologies and benchmarks.</t>
  </si>
  <si>
    <t>Leads in comparative analyses of major server software technologies and platforms.</t>
  </si>
  <si>
    <t>Leads in the evaluation, selection and integration of heterogeneous server clusters.</t>
  </si>
  <si>
    <t>Designs metrics to evaluate and optimize the performance of remote computing tools and techniques.</t>
  </si>
  <si>
    <t>Establishes standards, policies and guidelines for organizational production control.</t>
  </si>
  <si>
    <t>Oversees the design and operation of infrastructure in multiple data centers.</t>
  </si>
  <si>
    <t>Leads the selection and approval of products or services within the IT environment.</t>
  </si>
  <si>
    <t>Defines and implements compliance standards and regulations.</t>
  </si>
  <si>
    <t>Develops pricing and billing models for members or participants of social applications.</t>
  </si>
  <si>
    <t>Champions initiatives for standardization of application architecture in support of SOA.</t>
  </si>
  <si>
    <t>Monitors and predicts social network service industry trends and market directions.</t>
  </si>
  <si>
    <t>Predicts the technical trends and directions of service platform management and maintenance.</t>
  </si>
  <si>
    <t>Predicts industry trends and technical directions of site reliability engineering.</t>
  </si>
  <si>
    <t>Gathers approaches and methods used to enhance community effectiveness.</t>
  </si>
  <si>
    <t>Generates internal principles for the non-disclosure of technology, as well as auditing procedures.</t>
  </si>
  <si>
    <t>Monitors emerging trends and technologies regarding social network services; makes recommendations to senior management.</t>
  </si>
  <si>
    <t>Develops best practices of scrum software development for the enterprise.</t>
  </si>
  <si>
    <t>Makes recommendations on practical applications of biometric technologies.</t>
  </si>
  <si>
    <t>Develops the best practices for selection and use of self-service systems.</t>
  </si>
  <si>
    <t>Leads in formalizing linkages to other processes and providers.</t>
  </si>
  <si>
    <t>Discusses industry trends and market directions in scheduling methodologies.</t>
  </si>
  <si>
    <t>Establishes new product development strategies and processes for the organization.</t>
  </si>
  <si>
    <t>Contributes to the development of returns software architecture, policies, strategies and best practices.</t>
  </si>
  <si>
    <t>Predicts trends and directions of sales function in the market.</t>
  </si>
  <si>
    <t>Predicts trends and directions of sales activities and tasks.</t>
  </si>
  <si>
    <t>Forecasts trends in the current market and how they may affect the organization.</t>
  </si>
  <si>
    <t>Predicts trends and directions of sales proposals and presentations.</t>
  </si>
  <si>
    <t>Predicts trends and directions of closing a sale in the market.</t>
  </si>
  <si>
    <t>Predicts the trends and directions of sales support and administration.</t>
  </si>
  <si>
    <t>Predicts the trends and directions of the product development strategy.</t>
  </si>
  <si>
    <t>Establishes and communicates organization and industry best practices for implementing the product suite.</t>
  </si>
  <si>
    <t>Designs and implements REXX standards, policies and standardization groups/bodies.</t>
  </si>
  <si>
    <t>Initiates in-house Rational Rose enhancements and migration strategies.</t>
  </si>
  <si>
    <t>Develops a feedback mechanism to collect the pros and cons of automated versus manual testing.</t>
  </si>
  <si>
    <t>Elaborates on implementing sales force automation system through CRM applications.</t>
  </si>
  <si>
    <t>Builds product enhancements and migration strategies based on business needs.</t>
  </si>
  <si>
    <t>Oversees SAP PLM projects and resources related to business within the organization.</t>
  </si>
  <si>
    <t>Leads planned Smalltalk enhancements and migration processes.</t>
  </si>
  <si>
    <t>Creates business cases that justify the acquisition or upgrade of QMF software.</t>
  </si>
  <si>
    <t>Initiates planned product enhancements and migration strategies.</t>
  </si>
  <si>
    <t>Establishes internal polices regarding management of users &amp; user groups through PVCS.</t>
  </si>
  <si>
    <t>Monitors and strives to improve productivity and business benefits of collaboration software.</t>
  </si>
  <si>
    <t>Designs and implements gateways between SIP and PSTN networks.</t>
  </si>
  <si>
    <t>Leads discussions on the potential impact of workflow technology on mail routing.</t>
  </si>
  <si>
    <t>Initiates in-house SNA enhancements and migration strategies.</t>
  </si>
  <si>
    <t>Leads planned Sniffer enhancements and migration processes.</t>
  </si>
  <si>
    <t>Compares and contrasts MSP with other project management tools.</t>
  </si>
  <si>
    <t>Compares and contrasts Workbench with other project management tools.</t>
  </si>
  <si>
    <t>Accepts responsibility for enterprise-wide identity and access management policies.</t>
  </si>
  <si>
    <t>Leads the cost/benefit analysis for a variety of test options and compares this information against the costs associated with potential errors.</t>
  </si>
  <si>
    <t>Champions the use of new and emerging storage technologies and promotes their application and prospect.</t>
  </si>
  <si>
    <t>Compares management philosophy and experiences across the telecom industry.</t>
  </si>
  <si>
    <t>Explains and defends the business model for technology consulting services.</t>
  </si>
  <si>
    <t>Defines and communicates benchmarks for product success; monitors revenue goals.</t>
  </si>
  <si>
    <t>Defines and communicates product strategy, vision and functional roadmap.</t>
  </si>
  <si>
    <t>Defines and communicates product platform strategies and technology roadmap.</t>
  </si>
  <si>
    <t>Uses extensive experience to align process goals with cost, quality, and time considerations.</t>
  </si>
  <si>
    <t>Displays experience in estimating the total cost of developing new products.</t>
  </si>
  <si>
    <t>Leads the selection and implementation of vendor-specific or in-house methodologies.</t>
  </si>
  <si>
    <t>Directs company-wide application software architecture design methods, tools, and practices.</t>
  </si>
  <si>
    <t>Plays a leadership role in establishing multi-vendor systems software standards and policies.</t>
  </si>
  <si>
    <t>Introduces new software product development approaches that expedite or simplify delivery.</t>
  </si>
  <si>
    <t>Monitors marketplace experiences; enhances existing practices and transition strategies.</t>
  </si>
  <si>
    <t>Addresses support requirements for different types of infrastructures and environments.</t>
  </si>
  <si>
    <t>Leads the selection, implementation, and effective utilization of problem management systems.</t>
  </si>
  <si>
    <t>Collaborates with internal groups and providers to formalize linkages for request processing.</t>
  </si>
  <si>
    <t>Describes and compares statistical models used for software reliability measurement.</t>
  </si>
  <si>
    <t>Plays a leading role in devising packaging design strategy and practices.</t>
  </si>
  <si>
    <t>Elaborates on considerations for optimal balancing of delivery channels.</t>
  </si>
  <si>
    <t>Directs development of quality guidelines, policies, procedures, and benchmarks.</t>
  </si>
  <si>
    <t>Describes benefits and drawbacks of a 'test-driven software development' model.</t>
  </si>
  <si>
    <t>Stays current on software testing trends; makes recommendations for organization.</t>
  </si>
  <si>
    <t>Assesses and communicates organization's experience with testing processes and technologies.</t>
  </si>
  <si>
    <t>Develops benchmarks for compliance checks for future reference and for the development of counter-measures.</t>
  </si>
  <si>
    <t>Works proactively to maintain architectural stability and ensure consistency in designs across projects.</t>
  </si>
  <si>
    <t>Creates feedback mechanisms for problem identification and resolution to improve all target architecture working processes.</t>
  </si>
  <si>
    <t>Designs complex interfaces, integration strategies and plans.</t>
  </si>
  <si>
    <t>Advocates appropriate levels of quality by resolution of important defects.</t>
  </si>
  <si>
    <t>Shapes the business environment through consulting with others on effective application of structured methodologies.</t>
  </si>
  <si>
    <t>Plays a leading role in designing implementation strategies for speech recognition systems.</t>
  </si>
  <si>
    <t>Predicts industry and marketplace trends and experiences; proposes recommendations.</t>
  </si>
  <si>
    <t>Structures and delivers training programs to the team for planning and executing major platform changes or migrations.</t>
  </si>
  <si>
    <t>Establishes guidelines and practices for software support, distribution and installation.</t>
  </si>
  <si>
    <t>Demonstrates leadership to determine optimal systems configuration and the impact on production systems.</t>
  </si>
  <si>
    <t>Provides insight into software distribution across multiple platforms and technologies.</t>
  </si>
  <si>
    <t>Provides insight into various quality theories and practices for static and dynamic evaluations.</t>
  </si>
  <si>
    <t>Monitors storage hardware performance of various vendor products.</t>
  </si>
  <si>
    <t>Develops vehicles to inform clients of the impact and expected benefits in major upgrades.</t>
  </si>
  <si>
    <t>Leads in planning processes for all documents and regulatory requirements.</t>
  </si>
  <si>
    <t>Defines and monitors best practices for SAN/NAS design and management.</t>
  </si>
  <si>
    <t>Designs performance metrics of the big data and cloud storage management solutions.</t>
  </si>
  <si>
    <t>Verifies proper system operations, after establishing vendor services or system upgrades.</t>
  </si>
  <si>
    <t>Monitors and influences how software licensing impacts capital expenditures, taxes and asset depreciation.</t>
  </si>
  <si>
    <t>Provides insight into alternative troubleshooting approaches and their applicability to solve problems.</t>
  </si>
  <si>
    <t>Monitors the industry and marketplace on the best practices and tools for building software.</t>
  </si>
  <si>
    <t>Monitors the effectiveness of existing tools and techniques and implements improvements.</t>
  </si>
  <si>
    <t>Monitors marketplace trends and experiences; explores new methods and technologies.</t>
  </si>
  <si>
    <t>Predicts industry trends and market directions for SCM applications.</t>
  </si>
  <si>
    <t>Contributes to the establishment of best practices for monitoring supplier cost.</t>
  </si>
  <si>
    <t>Contributes to the establishment of best practices for designing SEM architecture.</t>
  </si>
  <si>
    <t>Elaborates on the value of providing phone-based self-service as part of the CRM strategy.</t>
  </si>
  <si>
    <t>Integrates measurement methods to overall financial strategy.</t>
  </si>
  <si>
    <t>Evaluates TOGAF deliverables and makes improvements, where necessary, to ensure high quality standards are met.</t>
  </si>
  <si>
    <t>Predicts the bottom-line impact of adopting various staffing strategies within the organization.</t>
  </si>
  <si>
    <t>Establishes an industry-leading employee assessment system for succession.</t>
  </si>
  <si>
    <t>Predicts the market trends and directions of technical writing.</t>
  </si>
  <si>
    <t>Leads discussions on the case studies of effective and ineffective processes and what can be learned from each.</t>
  </si>
  <si>
    <t>Populates and maintains a local library of Struts best practices.</t>
  </si>
  <si>
    <t>Initiates in-house Sybase Adaptive Server enhancements and migration strategies.</t>
  </si>
  <si>
    <t>Establishes in-house policies and standards related to the coding and use of SQL.</t>
  </si>
  <si>
    <t>Initiates in-house SQL Server enhancements and migration strategies.</t>
  </si>
  <si>
    <t>Initiates in-house Sybase enhancements and migration strategies.</t>
  </si>
  <si>
    <t>Initiates in-house Solaris enhancements and migration strategies.</t>
  </si>
  <si>
    <t>Articulates planned TPNS enhancements and migration strategies.</t>
  </si>
  <si>
    <t>Details the architecture and components capable of hot failovers to ensure continuous operations.</t>
  </si>
  <si>
    <t>Configures NetView for TCP/IP management functions and SNMP services.</t>
  </si>
  <si>
    <t>Designs and implements processes to avoid timeouts and congestion.</t>
  </si>
  <si>
    <t>Leads in the development and implementation of in-house Token Ring enhancements and migration strategies.</t>
  </si>
  <si>
    <t>Sets up end-to-end system performance monitoring, providing automation and alerts to troubleshoot and mitigate issues.</t>
  </si>
  <si>
    <t>Leads planned TME enhancements and migration processes.</t>
  </si>
  <si>
    <t>Plays key role in all asset management considerations regarding architecture, strategy, and practices.</t>
  </si>
  <si>
    <t>Evaluates, plans and leads software enhancements and migration processes.</t>
  </si>
  <si>
    <t>Leads in the development and implementation of cross-functional standards and policies.</t>
  </si>
  <si>
    <t>Researches emerging hardware and software technologies that leverage web resources.</t>
  </si>
  <si>
    <t>Consults others on legal web protocol for applications and services.</t>
  </si>
  <si>
    <t>Designs advanced methodologies in transitional architecture for the organization.</t>
  </si>
  <si>
    <t>Leads discussions and answers complex questions on the establishment of the workflow management system.</t>
  </si>
  <si>
    <t>Contrasts and analyzes the business impact of alternative GUI designs and hierarchies.</t>
  </si>
  <si>
    <t>Builds open database connectivity and open systems architecture.</t>
  </si>
  <si>
    <t>Champions the adoption and deployment of Web Services Tools across the organization.</t>
  </si>
  <si>
    <t>Deploys vendor solutions which facilitate the development and deployment of web services applications.</t>
  </si>
  <si>
    <t>Leads others to optimize the integration of shared functions in data networks.</t>
  </si>
  <si>
    <t>Provides insight into matching network facilities, topologies, and security levels for organizational needs.</t>
  </si>
  <si>
    <t>Contributes to the establishment and use of best practices in WANs.</t>
  </si>
  <si>
    <t>Leads discussions and answers complex questions addressing solutions to wireless communication range limits.</t>
  </si>
  <si>
    <t>Provides insight into marketplace experiences the plans of major providers, makes recommendations.</t>
  </si>
  <si>
    <t>Coaches staff members and manages individual and project-related training issues.</t>
  </si>
  <si>
    <t>Develops overall course evaluation tools and techniques during program development.</t>
  </si>
  <si>
    <t>Plays a leadership role in managing training developers to improve course designs, lesson plans, and user guides.</t>
  </si>
  <si>
    <t>Stays current on emerging tools and technologies of vulnerability assessment, and adjusts organizational goals as needed.</t>
  </si>
  <si>
    <t>Evaluates considerations and develops criteria for the selection of participants for alpha and beta testing.</t>
  </si>
  <si>
    <t>Leads discussions on issues and considerations with site mapping, typography and navigation during the design process.</t>
  </si>
  <si>
    <t>Predicts industry trends and market directions for TM applications.</t>
  </si>
  <si>
    <t>Advocates the use of the latest Web 2.0 development methodologies in a more efficient manner.</t>
  </si>
  <si>
    <t>Develops technical standards for web applications.</t>
  </si>
  <si>
    <t>Ensure the adherence to current laws and regulations pertaining to internet data and privacy.</t>
  </si>
  <si>
    <t>Establishes an organization's policies and procedures for handling customer complaints or lawsuits.</t>
  </si>
  <si>
    <t>Predicts vendor and market trends, directions and developments.</t>
  </si>
  <si>
    <t>Elaborates on the value and purpose of providing web self-service as part of the CRM strategy.</t>
  </si>
  <si>
    <t>Makes Staffing recommendations to Senior Management based on the outcomes of analytics results.</t>
  </si>
  <si>
    <t>Champions the use of new style sheets for citing web-based resources.</t>
  </si>
  <si>
    <t>Leads discussions on case studies of effective and ineffective processes and lessons learned.</t>
  </si>
  <si>
    <t>Leads the evaluation of the needs and preferences of complex or uncommunicative customers.</t>
  </si>
  <si>
    <t>Identifies key strengths and weaknesses of Uniface compared to other development systems.</t>
  </si>
  <si>
    <t>Develops and presents a cogent business case either for or against the acquisition of VAG.</t>
  </si>
  <si>
    <t>Elaborates on the relevance and importance of the Model-View-Controller (MVC) design paradigm.</t>
  </si>
  <si>
    <t>Articulates the key strengths and weaknesses of Visual Basic.net versus comparable tools.</t>
  </si>
  <si>
    <t>Generalizes key strengths and weaknesses of VBScript.</t>
  </si>
  <si>
    <t>Generalizes key strengths and weaknesses of Visual C++ versus comparable tools.</t>
  </si>
  <si>
    <t>Compares and contrasts key strengths and weaknesses of Visual FoxPro versus other database tools.</t>
  </si>
  <si>
    <t>Generalizes key strengths and weaknesses of Visual Interdev versus comparable tools.</t>
  </si>
  <si>
    <t>Identifies key strengths and weaknesses of Visual Basic versus comparable tools.</t>
  </si>
  <si>
    <t>Develops and presents a cogent business case either for or against the acquisition of Visio.</t>
  </si>
  <si>
    <t>Identifies key strengths and weaknesses of Visual J++ versus comparable tools.</t>
  </si>
  <si>
    <t>Generalizes key strengths and weaknesses of WSAD versus other application development tools.</t>
  </si>
  <si>
    <t>Researches and communicates on key strengths and weaknesses of WebSphere Studio versus Microsoft equivalents.</t>
  </si>
  <si>
    <t>Leads teams of XHTML developers in building and deploying complex websites.</t>
  </si>
  <si>
    <t>Leads teams of XML developers in building and deploying complex websites.</t>
  </si>
  <si>
    <t>Introduces practical techniques for writing schemas to support various internal applications.</t>
  </si>
  <si>
    <t>Develops the budget scheme in business cases to train developers in XML transformations.</t>
  </si>
  <si>
    <t>Negotiates tradeoffs between Expediter and other debugging tools from a technical perspective.</t>
  </si>
  <si>
    <t>Successfully migrates foreign messaging systems to the MQ Series platform.</t>
  </si>
  <si>
    <t>Plans migration strategies for moving TSO-based applications to GUI or Web front-ends.</t>
  </si>
  <si>
    <t>Performs conversion and migration of UNIX-based applications to other operating systems.</t>
  </si>
  <si>
    <t>Helps others determine which tool to choose for developing an application under WAS.</t>
  </si>
  <si>
    <t>Initiates in-house Windows 2000/Me enhancements and migration strategies.</t>
  </si>
  <si>
    <t>Elaborates on planned enhancements and migration strategies.</t>
  </si>
  <si>
    <t>Consults on the various functionalities among Windows operating systems.</t>
  </si>
  <si>
    <t>Consults on the various differences among Windows operating systems.</t>
  </si>
  <si>
    <t>Develops and presents business cases to justify the adoption of WebSphere Portal technology.</t>
  </si>
  <si>
    <t>Directs in selecting products to interface with the operating system.</t>
  </si>
  <si>
    <t>Designs and implements CAC processes to maintain high levels of QoS.</t>
  </si>
  <si>
    <t>Participates in Open Mobile Alliance activities on a regular basis.</t>
  </si>
  <si>
    <t>Initiates in-house X.25 enhancements and migration strategies.</t>
  </si>
  <si>
    <t>Develops and presents business cases to justify upgrading to current version of Word.</t>
  </si>
  <si>
    <t>Leads in defining strategies and best practices for training and development.</t>
  </si>
  <si>
    <t>Contributes to and publishes internal documents on current and upcoming projects within the department.</t>
  </si>
  <si>
    <t>Mentors others on effective vendor selection and evaluation methodology via case studies.</t>
  </si>
  <si>
    <t>Designs yearly training needs analysis plans in multiple and diverse environments.</t>
  </si>
  <si>
    <t>Develops organizational standards to evaluate training solution recommendation outcomes.</t>
  </si>
  <si>
    <t>Develops new mechanisms to improve the impact of training delivery.</t>
  </si>
  <si>
    <t>Leads discussions on the theoretical background of training evaluation, including issues and considerations.</t>
  </si>
  <si>
    <t>Establishes policies, standards and best practices for training program administration.</t>
  </si>
  <si>
    <t>Establishes best practices for using training technologies.</t>
  </si>
  <si>
    <t>Establishes web-based systems for training program evaluation.</t>
  </si>
  <si>
    <t>Creates parameters for the development of Web APIs.</t>
  </si>
  <si>
    <t>Constructs strategic partnerships with technology vendors.</t>
  </si>
  <si>
    <t>Monitors organization's development environment; contributes to best practices and policies.</t>
  </si>
  <si>
    <t>Provides application architecture consulting and educational support to associates and business line areas.</t>
  </si>
  <si>
    <t>Evaluates and implements automated application testing packages.</t>
  </si>
  <si>
    <t>Monitors marketplace experiences and technology innovations; makes recommendations.</t>
  </si>
  <si>
    <t>Defines strategies and practices for enhancing, maintaining and retiring application systems.</t>
  </si>
  <si>
    <t>Establishes metrics for evaluating the effectiveness of the agile approach.</t>
  </si>
  <si>
    <t>Monitors industry and vendor experiences with mainframe technologies and methodologies.</t>
  </si>
  <si>
    <t>Monitors industry and vendor experiences with web technologies and methodologies.</t>
  </si>
  <si>
    <t>Establishes, communicates, and monitors effectiveness for best practices.</t>
  </si>
  <si>
    <t>Monitors industry and vendor experiences with object-oriented technologies and methodologies.</t>
  </si>
  <si>
    <t>Contributes to the establishment of best practices for toolkit enhancement.</t>
  </si>
  <si>
    <t>Leads in the development of contingency plans and disaster recovery procedures for serious breaches.</t>
  </si>
  <si>
    <t>Establishes a theoretical background on the development of agile methodology; predicts the future trends.</t>
  </si>
  <si>
    <t>Predicts the future trends of agile methodologies.</t>
  </si>
  <si>
    <t>Predicts the future development of ASD and agile methodology.</t>
  </si>
  <si>
    <t>Plays an active role in establishing best practices for use of agile development within the organization.</t>
  </si>
  <si>
    <t>Defines and monitors agile project success metrics.</t>
  </si>
  <si>
    <t>Coordinates and ensures all resources are available for the team as needed.</t>
  </si>
  <si>
    <t>Defends organizational A&amp;C strategies versus business and industry trends and experiences.</t>
  </si>
  <si>
    <t>Participates in defining global internal audit practices.</t>
  </si>
  <si>
    <t>Elaborates on approaches for implementing and continuously improving the Hadoop ecosystem.</t>
  </si>
  <si>
    <t>Creates training programs for others to recognize, understand and adapt to the communication preferences of customers.</t>
  </si>
  <si>
    <t>Provides leadership on architecture, network strategy and best practices in the use of .NET.</t>
  </si>
  <si>
    <t>Makes a valid business case for upgrading to the most current release of Abend-Aid.</t>
  </si>
  <si>
    <t>Compares and contracts advantages and disadvantages of Access versus other database platforms.</t>
  </si>
  <si>
    <t>Conducts ongoing research into extending ActiveX features and functionalities.</t>
  </si>
  <si>
    <t>Consults on matching framework components to the application.</t>
  </si>
  <si>
    <t>Instructs others in complex Assembler programming techniques.</t>
  </si>
  <si>
    <t>Conducts ongoing research into extending ASP features and functionality.</t>
  </si>
  <si>
    <t>Conducts ongoing research into extending ASP.Net features and functionality.</t>
  </si>
  <si>
    <t>Champions the use of Autotester by technical professionals and end-users.</t>
  </si>
  <si>
    <t>Designs or redesigns websites to take advantage of Flash features and functionality.</t>
  </si>
  <si>
    <t>Conducts ongoing research into extending ADABAS features and functionalities.</t>
  </si>
  <si>
    <t>Leads in researching how to extend AIX features and functionalities.</t>
  </si>
  <si>
    <t>Stays informed of market experience with various mid-range components.</t>
  </si>
  <si>
    <t>Leads ongoing research into extending Active Directory features and functionalities.</t>
  </si>
  <si>
    <t>Establishes instant messaging policies, strategies and best practices.</t>
  </si>
  <si>
    <t>Leads ongoing research into extending ATM features and functionalities.</t>
  </si>
  <si>
    <t>Conducts ongoing research into extending Adobe Acrobat Professional features and functionalities.</t>
  </si>
  <si>
    <t>Conducts research into extending Adobe Designer features, tools and functionality.</t>
  </si>
  <si>
    <t>Conducts ongoing research into extending ACF2 features and functionality.</t>
  </si>
  <si>
    <t>Publishes white papers on virus management topics.</t>
  </si>
  <si>
    <t>Plays a technical leadership role in planning and executing major enhancements and upgrades.</t>
  </si>
  <si>
    <t>Creates a knowledge sharing environment throughout all departments to enhance the outcomes of adult learning.</t>
  </si>
  <si>
    <t>Coordinates and mobilizes resources for resolution across functions or groups.</t>
  </si>
  <si>
    <t>Monitors and analyzes major technologies, issues, marketplace trends and competitive landscape.</t>
  </si>
  <si>
    <t>Monitors and assesses major technologies, issues, trends and competitive landscape.</t>
  </si>
  <si>
    <t>Defines processes and methods for integrating global models and component reusability.</t>
  </si>
  <si>
    <t>Makes a valid business case for upgrading to the most current release of Bend-Aid.</t>
  </si>
  <si>
    <t>Consults on complex issues and problems in business scenarios mapping and business services modeling for the whole enterprise.</t>
  </si>
  <si>
    <t>Identifies, evaluates and develops new or underused technologies or practices.</t>
  </si>
  <si>
    <t>Consults to others on alternative approaches and tools for business assessments and selection processes.</t>
  </si>
  <si>
    <t>Plays an active role in establishing best practices for use of BPM within the organization.</t>
  </si>
  <si>
    <t>Monitors industry and vendor products for tool improvements and enhancements.</t>
  </si>
  <si>
    <t>Plays a leadership role in recommending new CASE tools and techniques.</t>
  </si>
  <si>
    <t>Champions the improvement of quality service and the reduction of operational costs through CRM technologies.</t>
  </si>
  <si>
    <t>Elaborates on key benefits and drawbacks of various content management methodologies.</t>
  </si>
  <si>
    <t>Identifies strategic opportunities associated with big data analytics.</t>
  </si>
  <si>
    <t>Establishes strategic relationships with computer telephony clients.</t>
  </si>
  <si>
    <t>Evaluates productivity and cost effectiveness of workflow, hardware and software costs.</t>
  </si>
  <si>
    <t>Establishes practices for communicating with management regarding the status of disruption.</t>
  </si>
  <si>
    <t>Promotes the use of capability management techniques to improve Service Level Agreement (SLA) compliance.</t>
  </si>
  <si>
    <t>Establishes an effective mechanism for communicating planned changes with personnel involved in change control.</t>
  </si>
  <si>
    <t>Monitors computer crime detection industry trends and market directions.</t>
  </si>
  <si>
    <t>Designs policies, processes and standards for the computer forensics practices of the organization.</t>
  </si>
  <si>
    <t>Establishes network defense best practices to realize a cost effective network security system.</t>
  </si>
  <si>
    <t>Develops and monitors measures of effectiveness for configuration management.</t>
  </si>
  <si>
    <t>Researches and selectively applies developments in cloud architecture.</t>
  </si>
  <si>
    <t>Researches and selectively applies new methods for ensuring data redundancy.</t>
  </si>
  <si>
    <t>Identifies solutions for situations where resources are needed on a temporary basis and/or leased basis.</t>
  </si>
  <si>
    <t>Predicts the future trends of competitors in community relations management and optimizes existing strategies within the social media community to surpass market demands.</t>
  </si>
  <si>
    <t>Analyzes social networks to identify local and global patterns, locate influential entities, and examine network dynamics.</t>
  </si>
  <si>
    <t>Elaborates on approaches and business models for big data capacity planning and disaster recovery planning.</t>
  </si>
  <si>
    <t>Ensures that the implementation and delivery process are compliant with information architecture disciplines and practices.</t>
  </si>
  <si>
    <t>Plays a leading role in integrating Scrum with other development and delivery processes.</t>
  </si>
  <si>
    <t>Plays a leading role in defining organization-specific writing approaches and practices.</t>
  </si>
  <si>
    <t>Compares and contrasts organization's CRM approach versus those of industry competitors.</t>
  </si>
  <si>
    <t>Designs and develops specific metrics and reporting procedures that evaluate efficiency.</t>
  </si>
  <si>
    <t>Describes the characteristics of call center systems that enable them to operate as profit centers.</t>
  </si>
  <si>
    <t>Creates processes to verify the accuracy and relevance of BI tool-generated information.</t>
  </si>
  <si>
    <t>Predicts industry trends and their potential impact on the organization.</t>
  </si>
  <si>
    <t>Directly influences all major consulting service decisions and initiatives.</t>
  </si>
  <si>
    <t>Leverages effective, established networks to create added value for clients.</t>
  </si>
  <si>
    <t>Tailors existing tools, develops new tools and advises on use of a range of diagnostic tools, methods and consulting techniques.</t>
  </si>
  <si>
    <t>Elaborates on success factors matching proposed solutions to customer's budget, priorities and strategy.</t>
  </si>
  <si>
    <t>Monitors clients' business vision, direction, plans, culture and project environment.</t>
  </si>
  <si>
    <t>Actively sought as speaker, practitioner and teacher of consulting practice professionalism and ethics.</t>
  </si>
  <si>
    <t>Predicts industry trends and developments for cash management.</t>
  </si>
  <si>
    <t>Champions the use of new and updated approaches and tools.</t>
  </si>
  <si>
    <t>Develops Human Resources Information Systems to support benefits analysis, evaluation and reporting.</t>
  </si>
  <si>
    <t>Leads discussions on the historical background and future perspective of business development.</t>
  </si>
  <si>
    <t>Leads in participating in evaluation and selection of competitive analysis tools and technologies.</t>
  </si>
  <si>
    <t>Establishes organizational best practices for the management and administration of contracts.</t>
  </si>
  <si>
    <t>Consults on evaluating and managing contracts in the industry and marketplace.</t>
  </si>
  <si>
    <t>Elaborates on issues and considerations for co-branding and family branding.</t>
  </si>
  <si>
    <t>Participates in architecting global buying and procurement strategy and processes.</t>
  </si>
  <si>
    <t>Leads on the architecture, strategies and best practices of BaanERP.</t>
  </si>
  <si>
    <t>Develops a valid business case either for or against coding a given application in Basic.</t>
  </si>
  <si>
    <t>Trains end-users to design and implement reports and alternative data views.</t>
  </si>
  <si>
    <t>Leads ongoing research into extending C features and functionalities.</t>
  </si>
  <si>
    <t>Instructs others in sophisticated aspects of the language.</t>
  </si>
  <si>
    <t>Instructs others in complex C++ programming techniques.</t>
  </si>
  <si>
    <t>Leads ongoing research into extending C/AIX features and functionalities.</t>
  </si>
  <si>
    <t>Instructs others in complex aspects of the COBOL 390 language and LE.</t>
  </si>
  <si>
    <t>Instructs others in complex aspects of the COBOL/400 language.</t>
  </si>
  <si>
    <t>Instructs others in sophisticated aspects of using CGI Script.</t>
  </si>
  <si>
    <t>Demonstrates expertise on configuring the product mix for different functions, environments and business needs.</t>
  </si>
  <si>
    <t>Develops and presents business cases to justify migration to the Cognos BI framework.</t>
  </si>
  <si>
    <t>Contributes to architecture, strategies and best practices for Cognos environment.</t>
  </si>
  <si>
    <t>Conducts ongoing research into extending Cold Fusion features and functionality.</t>
  </si>
  <si>
    <t>Plays a leadership role in introducing Corel Graphics tools to the organization.</t>
  </si>
  <si>
    <t>Provides advice on selecting appropriate application architectures and designs.</t>
  </si>
  <si>
    <t>Conducts ongoing research into extending Crystal Reports features and functionalities.</t>
  </si>
  <si>
    <t>Conducts ongoing research into extending CA-Easytrieve features and functionality.</t>
  </si>
  <si>
    <t>Conducts ongoing research into extending BEA WebLogic features and functionalities.</t>
  </si>
  <si>
    <t>Maintains a compendium of best practices in the application of CA/DB2 tools.</t>
  </si>
  <si>
    <t>Conducts ongoing research into extending CA-IDMS features and functionalities.</t>
  </si>
  <si>
    <t>Conducts ongoing research into extending CICS features and functionality.</t>
  </si>
  <si>
    <t>Submits recommendations for hardware or software enhancements to Cisco.</t>
  </si>
  <si>
    <t>Advises management on security considerations associated with deploying the BladeLogic product suite.</t>
  </si>
  <si>
    <t>Monitors and assesses big data vendor and market trends, directions and experience.</t>
  </si>
  <si>
    <t>Develops a valid business case for upgrading or acquiring and implementing Centra.</t>
  </si>
  <si>
    <t>Conducts ongoing research into extending Corticon features and functionalities.</t>
  </si>
  <si>
    <t>Leads in defining strategies and best practices for competency-based training.</t>
  </si>
  <si>
    <t>Defines policies, practices and methods for testing and quality assuring content.</t>
  </si>
  <si>
    <t>Monitors database management system industry trends and market directions.</t>
  </si>
  <si>
    <t>Monitors the effectiveness of chosen solutions as well as the enterprise analysis process/methodology.</t>
  </si>
  <si>
    <t>Consults on complex issues (e.g. data model management, data warehousing) in the design process of data architecture while considering stakeholder requirements and technical capabilities.</t>
  </si>
  <si>
    <t>Develops organizational policies for information technology users.</t>
  </si>
  <si>
    <t>Defines performance metrics for XP effectiveness; refactors XP to suit own organization.</t>
  </si>
  <si>
    <t>Evaluates the pros and cons of alternative vendors' platforms and development tools.</t>
  </si>
  <si>
    <t>Monitors national and global legislative and regulatory activities.</t>
  </si>
  <si>
    <t>Elaborates and presents information on technology trends and directions for database language development.</t>
  </si>
  <si>
    <t>Elaborates on critical issues associated with data governance and discusses solutions.</t>
  </si>
  <si>
    <t>Leads in the establishment and use of best practices for database management system operations.</t>
  </si>
  <si>
    <t>Elaborates and presents information on design, performance and optimal hardware and software configuration standards.</t>
  </si>
  <si>
    <t>Evaluates the advantages and disadvantages of current data industry rules and data administration policies; renews information continually.</t>
  </si>
  <si>
    <t>Champions the adoption of new technologies for data warehousing.</t>
  </si>
  <si>
    <t>Reviews data mining applications frequently to ensure that false conclusions are not produced.</t>
  </si>
  <si>
    <t>Establishes best practices for the use and enhancement of data movement tools.</t>
  </si>
  <si>
    <t>Monitors database backup and migration industry trends and market directions.</t>
  </si>
  <si>
    <t>Provides insight into the relationship between data warehousing and ETL processes.</t>
  </si>
  <si>
    <t>Provides insight into routing and inter-networking strategies for major, high-traffic networks.</t>
  </si>
  <si>
    <t>Monitors market trends and industry directions for encryption technologies.</t>
  </si>
  <si>
    <t>Predicts customers' emergent data center services and related issues while providing countermeasures in advance.</t>
  </si>
  <si>
    <t>Consults on the features of electrical and mechanical systems used in a data center environment.</t>
  </si>
  <si>
    <t>Establishes data center automation best practices within the industry.</t>
  </si>
  <si>
    <t>Leads on the evaluation and selection of e-mail management software.</t>
  </si>
  <si>
    <t>Champions the adoption of latest technologies for e-mail routing and response systems within the company.</t>
  </si>
  <si>
    <t>Creates and implements administration improvement programs and processes.</t>
  </si>
  <si>
    <t>Elaborates on document management alternatives, issues and considerations.</t>
  </si>
  <si>
    <t>Stays abreast of emerging technologies and knowledge; predicts the trends of advanced endpoint intelligence.</t>
  </si>
  <si>
    <t>Leads in planning and implementing data privacy protection projects.</t>
  </si>
  <si>
    <t>Improves cyber risk management processes based on changing requirements.</t>
  </si>
  <si>
    <t>Develops and implements mechanisms to monitor use, performance and growth of tools used in extracting evidence.</t>
  </si>
  <si>
    <t>Stays abreast of emerging technologies and knowledge; predicts the trends of digital threat.</t>
  </si>
  <si>
    <t>Improves the organization's existing ERP system according to business changes.</t>
  </si>
  <si>
    <t>Champions a new CRM strategy that will encompass social network applications into traditional applications.</t>
  </si>
  <si>
    <t>Predicts future trends and directions of methodologies in ERP implementation.</t>
  </si>
  <si>
    <t>Makes plans for XP projects and manages the budgets, resources and time frame.</t>
  </si>
  <si>
    <t>Leads discussions on the theoretical background and understanding of fact finding and analysis.</t>
  </si>
  <si>
    <t>Predicts marketplace trends and directions for intra- and inter-organization e-mail.</t>
  </si>
  <si>
    <t>Devises and monitors policies for data entry services and charge-backs.</t>
  </si>
  <si>
    <t>Develops business plans to identify, recommend and set up new CRM components.</t>
  </si>
  <si>
    <t>Discusses the pros and cons of e-mail-based servicing vs. web, phone, and in-person servicing.</t>
  </si>
  <si>
    <t>Designs data visualization platforms to display CA results on executive dashboards.</t>
  </si>
  <si>
    <t>Leads discussions on organizational strategies versus business and industry trends and experiences.</t>
  </si>
  <si>
    <t>Predicts the major industry trends and their implications.</t>
  </si>
  <si>
    <t>Designs guidelines for organizational and functional adherence to standards and policies as a risk management initiative.</t>
  </si>
  <si>
    <t>Leads meetings on industry-specific support and service issues, considerations and experiences.</t>
  </si>
  <si>
    <t>Promotes the philosophy and principles for global architecture.</t>
  </si>
  <si>
    <t>Leads discussions on the costs and benefits of alternative tools for customer interaction.</t>
  </si>
  <si>
    <t>Leads in implementing and measuring improvement initiatives.</t>
  </si>
  <si>
    <t>Leads analysis on benefits, risks and strategic business impact of all support applications.</t>
  </si>
  <si>
    <t>Consults on HR policy initiatives through formal channels.</t>
  </si>
  <si>
    <t>Consults on the costs and benefits of the whole training program as well as each step.</t>
  </si>
  <si>
    <t>Leads the evaluations of issues and considerations for integrating e-sales with other sales channels.</t>
  </si>
  <si>
    <t>Compares advantages and disadvantages of DB2 Development Center versus other development platforms.</t>
  </si>
  <si>
    <t>Lays the foundation for ongoing research into extending DHTML features and functionalities.</t>
  </si>
  <si>
    <t>Determines whether or not to upgrade to most recent version of Director, and explains the reason why this decision was made.</t>
  </si>
  <si>
    <t>Conducts ongoing research on ways to extend Delphi features and functionalities.</t>
  </si>
  <si>
    <t>Conducts ongoing research into extending DreamWeaver features and functionalities.</t>
  </si>
  <si>
    <t>Conducts ongoing research into extending Enterprise JavaBeans features and functionality.</t>
  </si>
  <si>
    <t>Conducts ongoing research on extending Endevor features and functionality.</t>
  </si>
  <si>
    <t>Compares and contrasts Essbase to competitive products.</t>
  </si>
  <si>
    <t>Provides leadership on Exchange Server architecture, policies, strategies and best practices.</t>
  </si>
  <si>
    <t>Conducts ongoing research into extending DataJoiner features and functionalities.</t>
  </si>
  <si>
    <t>Conducts ongoing research into extending DB2 features and functionality.</t>
  </si>
  <si>
    <t>Presents cogent business cases either for or against the implementation of DB2 Connect.</t>
  </si>
  <si>
    <t>Conducts ongoing research into extending ERwin features and functionalities.</t>
  </si>
  <si>
    <t>Conducts ongoing research into extending ETI Solution features and functionalities.</t>
  </si>
  <si>
    <t>Leads the team in conducting ongoing research into extending DOS features and functionalities.</t>
  </si>
  <si>
    <t>Develops and presents a cogent business case either for or against the implementation of DECnet.</t>
  </si>
  <si>
    <t>Directs ongoing research into extending Ethernet features and functionalities.</t>
  </si>
  <si>
    <t>Predicts when and what tuning will be required before it becomes necessary.</t>
  </si>
  <si>
    <t>Conducts ongoing research into extending Doc-To-Help features and functionality.</t>
  </si>
  <si>
    <t>Leads in integrating Excel functions into other Microsoft Office tools.</t>
  </si>
  <si>
    <t>Monitors market experience with Eclipse technologies and assesses implication for own environment.</t>
  </si>
  <si>
    <t>Develops new programs and systems in response to organizational training needs.</t>
  </si>
  <si>
    <t>Predicts the trends and directions for open architecture, open standards and associated technologies.</t>
  </si>
  <si>
    <t>Describes relationship to other functions and field-support contribution to the bottom line.</t>
  </si>
  <si>
    <t>Champions the adoption of advanced application software within the organization.</t>
  </si>
  <si>
    <t>Provides insight into the key issues and challenges discovered during the design and usage of groupware programs.</t>
  </si>
  <si>
    <t>Establishes imaging tools best practices within the industry.</t>
  </si>
  <si>
    <t>Develops strategies for information technology that are in line with business needs.</t>
  </si>
  <si>
    <t>Monitors industry and marketplace experiences and benchmarks.</t>
  </si>
  <si>
    <t>Elaborates on key issues and solutions during the handheld portable device software configuration, installation and testing process.</t>
  </si>
  <si>
    <t>Elaborates on key issues and solutions during the hardware design, implementation and integration process.</t>
  </si>
  <si>
    <t>Provides expertise on key issues and solutions during the handheld hardware configuration, installation and testing processes for an organization.</t>
  </si>
  <si>
    <t>Elaborates and provides guidance on key issues and solutions during the hardware design, installation and maintenance process.</t>
  </si>
  <si>
    <t>Predicts industry trends and marketplace directions for IVR systems.</t>
  </si>
  <si>
    <t>Elaborates on key issues and solutions for the installation, maintenance and upkeep on firewall systems.</t>
  </si>
  <si>
    <t>Establishes best practices for the help desk within the industry.</t>
  </si>
  <si>
    <t>Leads in the development and implementation of information security management methodologies.</t>
  </si>
  <si>
    <t>Monitors organizational and functional adherence to IT security policies and procedures when addressing risk management.</t>
  </si>
  <si>
    <t>Presents and actively participates at information security conferences.</t>
  </si>
  <si>
    <t>Leads discussion on the historical and future perspective of alternative security software platforms or systems.</t>
  </si>
  <si>
    <t>Develops audits to expose vulnerabilities from system configuration changes and network growth.</t>
  </si>
  <si>
    <t>Predicts security issues and their potential impact on customer operations.</t>
  </si>
  <si>
    <t>Constructs IoT defense mechanisms to prevent data losses or security incidents from occurring.</t>
  </si>
  <si>
    <t>Elaborates on key issues, challenges and solutions that occur during the information assurance process.</t>
  </si>
  <si>
    <t>Provides insights on comparison between in-house and outsourced ISOC.</t>
  </si>
  <si>
    <t>Predicts future industry wide developments and improvements in information security law.</t>
  </si>
  <si>
    <t>Keeps informed of evolving threat landscape, introduces advanced approaches and technologies of intrusion detection and prevention.</t>
  </si>
  <si>
    <t>Predicts key issues of various information systems and their potential impact on the organization's business.</t>
  </si>
  <si>
    <t>Champions the application of advanced business models for HRMS, such as SaaS.</t>
  </si>
  <si>
    <t>Evaluates internal controls in light of new federal laws and emerging industry auditing practices.</t>
  </si>
  <si>
    <t>Establishes industry-wide systems for investment reporting evaluation and control.</t>
  </si>
  <si>
    <t>Monitors global industry and competitive trends and practices in investment consulting.</t>
  </si>
  <si>
    <t>Establishes the best practices of internal audit and facilitates the best practices.</t>
  </si>
  <si>
    <t>Monitors market trends and experiences; explores new tools and practices and makes recommendations.</t>
  </si>
  <si>
    <t>Establishes business justifications for the application ISPL across enterprise.</t>
  </si>
  <si>
    <t>Presents the financial results to external board or regulatory body.</t>
  </si>
  <si>
    <t>Promotes the importance of accurate organization-wide financial record keeping.</t>
  </si>
  <si>
    <t>Develops troubleshooting mechanisms for finding and correcting errors in financial reports.</t>
  </si>
  <si>
    <t>Leads discussions on industry-specific and state-of-the-art risk management methods and models.</t>
  </si>
  <si>
    <t>Develops HR organizational strategies based on business and industry trends and experiences.</t>
  </si>
  <si>
    <t>Designs training programs to improve the communication between HR functions and business units.</t>
  </si>
  <si>
    <t>Constructs a monitoring system to ensure high quality and strategic HR operations.</t>
  </si>
  <si>
    <t>Leads the analysis of the benefits, risks and strategic business impacts of HRIS applications.</t>
  </si>
  <si>
    <t>Promotes industry wide developments and improvements in Internet-based marketing.</t>
  </si>
  <si>
    <t>Advises on target margins for domestic and international sourcing.</t>
  </si>
  <si>
    <t>Leads in monitoring the use and effectiveness of field sales in the industry and marketplace.</t>
  </si>
  <si>
    <t>Consults on troubleshooting, diagnosing and correcting complex application performance issues.</t>
  </si>
  <si>
    <t>Lays the foundation for ongoing research into extending Debug Tool features and functionalities.</t>
  </si>
  <si>
    <t>Evaluates the effectiveness of new releases and makes a valid business case for when to upgrade.</t>
  </si>
  <si>
    <t>Provides leadership on File-Aid policies, strategies and best practices.</t>
  </si>
  <si>
    <t>Conducts ongoing research into extending Fortran features and functionality.</t>
  </si>
  <si>
    <t>Publishes and manages sites and generates site management reports.</t>
  </si>
  <si>
    <t>Consults on selecting applications that will be migrated to the Guidewire platform.</t>
  </si>
  <si>
    <t>Plays a contributing role on Hogan and PEM architecture, policies, strategy and best practices.</t>
  </si>
  <si>
    <t>Conducts ongoing research into extending HTML features and functionalities.</t>
  </si>
  <si>
    <t>Decides whether not to upgrade to the most recent version of Illustrator, based on the analysis of its new features.</t>
  </si>
  <si>
    <t>Conducts ongoing research into extending Impromptu features and functionalities.</t>
  </si>
  <si>
    <t>Provides insight into the pros and cons of using alternative software installation methods and tools.</t>
  </si>
  <si>
    <t>Designs keyword and symbolic parameters to meet unique application requirements.</t>
  </si>
  <si>
    <t>Conducts ongoing research into extending FOCUS features and functionalities.</t>
  </si>
  <si>
    <t>Conducts ongoing research into extending ImagePlus features and functionalities.</t>
  </si>
  <si>
    <t>Conducts ongoing research into extending IMS/DB features and functionalities.</t>
  </si>
  <si>
    <t>Conducts ongoing research into extending Informix features and functionalities.</t>
  </si>
  <si>
    <t>Supports implementation and teams across the enterprise.</t>
  </si>
  <si>
    <t>Conducts ongoing research into extending Ingres features and functionalities.</t>
  </si>
  <si>
    <t>Monitors product direction vis-a-vis technological changes and innovations.</t>
  </si>
  <si>
    <t>Provides leadership on architecture, strategies and best practices in the use of Foresight.</t>
  </si>
  <si>
    <t>Establishes best practices and processes for the implementation of HP-UX.</t>
  </si>
  <si>
    <t>Designs processes and standards for security auditability and control related to Hypervisor.</t>
  </si>
  <si>
    <t>Evaluates virus protection alternatives and selects/adopts the most appropriate choices.</t>
  </si>
  <si>
    <t>Leads ongoing research into extending IIS features and functionalities.</t>
  </si>
  <si>
    <t>Leads in extending IMS/TM features and functionalities.</t>
  </si>
  <si>
    <t>Leads migration to new software releases and manages associated risks.</t>
  </si>
  <si>
    <t>Compares and contrasts F5 with competitive web and application platforms and systems.</t>
  </si>
  <si>
    <t>Provides technical leadership regarding architecture, policies, strategy and best practices.</t>
  </si>
  <si>
    <t>Designs complete document management infrastructures based on Filenet and related components.</t>
  </si>
  <si>
    <t>Consults on the architecture of FileNet, related systems and interactions with other systems.</t>
  </si>
  <si>
    <t>Leads discussions on FileNet P8 architecture, related systems and interactions.</t>
  </si>
  <si>
    <t>Provides technical leadership for planning and executing major integration software enhancements.</t>
  </si>
  <si>
    <t>Consults on strategies, tactics, and communications campaign for organization transformation.</t>
  </si>
  <si>
    <t>Assesses and communicates implementation efforts and experiences with various architectural designs.</t>
  </si>
  <si>
    <t>Determines and champions best practices for mainframe architecture and development frameworks.</t>
  </si>
  <si>
    <t>Elaborates on industry and marketplace experiences in terms of technology infrastructure and processes.</t>
  </si>
  <si>
    <t>Evaluates and communicates implications of all major IT trends.</t>
  </si>
  <si>
    <t>Provides insight into IT architecture performance measurements.</t>
  </si>
  <si>
    <t>Monitors organizational and functional adherence to IT policies and procedures when addressing risk management.</t>
  </si>
  <si>
    <t>Predicts industry trends and market experiences relevant to IT business models.</t>
  </si>
  <si>
    <t>Plays a leadership role in the integration of disparate organizational data models into a cohesive whole.</t>
  </si>
  <si>
    <t>Establishes industrial norms, standards and guidelines for JAD operations.</t>
  </si>
  <si>
    <t>Establishes standards, policies and guidelines for advanced mainframe development tools.</t>
  </si>
  <si>
    <t>Articulates the long-term benefits and risks of Knowledge-Based Technology (KBT) tools.</t>
  </si>
  <si>
    <t>Establishes standards, policies and guidelines for advanced mainframe development systems.</t>
  </si>
  <si>
    <t>Predicts industry trends and market experiences relevant to mainframe hardware.</t>
  </si>
  <si>
    <t>Champions the use of the latest techniques and tools in Local Area Network services.</t>
  </si>
  <si>
    <t>Designs LAN policies and protocols in accordance with network objectives.</t>
  </si>
  <si>
    <t>Oversees the establishment and use of best practices in IT systems management.</t>
  </si>
  <si>
    <t>Monitors vendor and industry trends and operations; assesses the impact asset management has had on the organization.</t>
  </si>
  <si>
    <t>Establishes strategies, organizational structure and services provided by the IT governance function.</t>
  </si>
  <si>
    <t>Provides insight into auditing complex and diverse application systems.</t>
  </si>
  <si>
    <t>Monitors IT industry trends and new testing methodologies in quality assurance.</t>
  </si>
  <si>
    <t>Creates standard quality and budget control procedures for IT project management.</t>
  </si>
  <si>
    <t>Provides insight into leading evaluation methods on budget and duration control in IT projects.</t>
  </si>
  <si>
    <t>Reconciles multiple project progress reports with department budgets.</t>
  </si>
  <si>
    <t>Contributes to the establishment and use of best practices in IT projects and office administration.</t>
  </si>
  <si>
    <t>Leads in the development of information technology and personal technical skills.</t>
  </si>
  <si>
    <t>Participates in the design of service marketing campaigns.</t>
  </si>
  <si>
    <t>Drafts service level contracts that involve public and/or private networks or third party services.</t>
  </si>
  <si>
    <t>Analyzes the impact of training, skills, policy, process, procedures, and tools on availability.</t>
  </si>
  <si>
    <t>Elaborates on industry trends and directions in IT service change management.</t>
  </si>
  <si>
    <t>Creates and implements education and awareness programs for the organization and its customers.</t>
  </si>
  <si>
    <t>Designs and monitors processes and mechanisms for IT procurement practices.</t>
  </si>
  <si>
    <t>Leads in the development of information technology and technical applications.</t>
  </si>
  <si>
    <t>Defines and monitors measures of effectiveness of incident handling.</t>
  </si>
  <si>
    <t>Devises and monitors policies for services and charge-back.</t>
  </si>
  <si>
    <t>Develops library software product enhancement plans and migration strategies.</t>
  </si>
  <si>
    <t>Negotiates with relevant vendors or service providers.</t>
  </si>
  <si>
    <t>Provides management support on challenges of implementation and cultural acceptance of ITIL.</t>
  </si>
  <si>
    <t>Participates in integrating application management with other ITIL processes.</t>
  </si>
  <si>
    <t>Defines what constitutes a high quality, operable application.</t>
  </si>
  <si>
    <t>Establishes organizational best practices for customer activities.</t>
  </si>
  <si>
    <t>Develops organizational best practices for the management of sales channel strategy.</t>
  </si>
  <si>
    <t>Establishes organizational best practices for the product strategies.</t>
  </si>
  <si>
    <t>Conducts ongoing research into extending J2EE features and functionalities.</t>
  </si>
  <si>
    <t>Conducts ongoing research into extending J2ME features and functionalities.</t>
  </si>
  <si>
    <t>Conducts ongoing research into extending Java / Java 2 features and functionality.</t>
  </si>
  <si>
    <t>Conducts ongoing research into extending JavaBeans features and functionality.</t>
  </si>
  <si>
    <t>Conducts ongoing research into extending JavaScript features and functionality.</t>
  </si>
  <si>
    <t>Writes articles or white papers on JProbe analysis techniques.</t>
  </si>
  <si>
    <t>Conducts ongoing research into extending Jscript features and functionalities.</t>
  </si>
  <si>
    <t>Conducts ongoing research into extending JSP features and functionalities.</t>
  </si>
  <si>
    <t>Advises others on when to use servlets rather than JSP, EJBs, JScript or other alternatives.</t>
  </si>
  <si>
    <t>Conducts ongoing research into extending LoadRunner features and functionality.</t>
  </si>
  <si>
    <t>Instructs others in sophisticated aspects of Lotus Notes application development.</t>
  </si>
  <si>
    <t>Conducts ongoing research into extending product features and functionality.</t>
  </si>
  <si>
    <t>Champions the use and proliferation of JDBC across the enterprise.</t>
  </si>
  <si>
    <t>Plays a leading role in configuring JES3 in diverse environments.</t>
  </si>
  <si>
    <t>Creates and publishes organizational standards and guidelines for LapLink use.</t>
  </si>
  <si>
    <t>Conducts ongoing research into extending Linux features and functionality.</t>
  </si>
  <si>
    <t>Leads ongoing research into extending Jini features and functionalities.</t>
  </si>
  <si>
    <t>Mediates with vendors to assess new features and provide guidance on code selection for upgrades to SRX, NSM products.</t>
  </si>
  <si>
    <t>Actively seeks opportunities to utilize and leverage Lexis-Nexis services across the organization.</t>
  </si>
  <si>
    <t>Develops a valid business case for upgrading or acquiring and implementing LIMWC.</t>
  </si>
  <si>
    <t>Frequently resolves complex problems requiring extensive product suite knowledge and experience.</t>
  </si>
  <si>
    <t>Monitors the global marketplace of PC and discovers new opportunities in market exploration.</t>
  </si>
  <si>
    <t>Elaborates on key features and considerations of current and future global software infrastructure.</t>
  </si>
  <si>
    <t>Determines and champions best practices for mobile architecture and development frameworks.</t>
  </si>
  <si>
    <t>Elaborates on current and planned global open frameworks and relevance to own organization.</t>
  </si>
  <si>
    <t>Designs training programs to improve the technical ability of platform architects and evaluates the effectiveness of this program on a regular basis.</t>
  </si>
  <si>
    <t>Builds best practices and industry standards for modeling business information, processes and events.</t>
  </si>
  <si>
    <t>Builds standards to enhance the effectiveness of the use case modeling process.</t>
  </si>
  <si>
    <t>Promotes best practices for effective integration of packaged software and applications.</t>
  </si>
  <si>
    <t>Provides expertise on the selection of tools and techniques for a given application in the organization.</t>
  </si>
  <si>
    <t>Monitors industry and vendor products for improvements and enhancements; updates object-oriented tools to stay current in the design market.</t>
  </si>
  <si>
    <t>Champions organizational commitment to the object-oriented environment.</t>
  </si>
  <si>
    <t>Predicts emerging ORDMS industry trends, directions and benchmarks.</t>
  </si>
  <si>
    <t>Improves existing or introduces new methodology and technology for middleware platforms within the organization.</t>
  </si>
  <si>
    <t>Establishes standards, policies and guidelines for advanced mid-range development systems.</t>
  </si>
  <si>
    <t>Monitors industry trends and marketplace experience for PC/workstation software.</t>
  </si>
  <si>
    <t>Stays informed of industry trends and market experience with performance issues and tools.</t>
  </si>
  <si>
    <t>Establishes standards, policies and guidelines for advanced mid-range development hardware.</t>
  </si>
  <si>
    <t>Monitors industry trends and marketplace experience for PC/workstation hardware.</t>
  </si>
  <si>
    <t>Advocates the application of new tools and technologies for network administration.</t>
  </si>
  <si>
    <t>Establishes organizational regulations for network architecture and promotes regulations throughout the industry.</t>
  </si>
  <si>
    <t>Monitors and consults others on network performance, capacity and reliability.</t>
  </si>
  <si>
    <t>Leads the evaluation and selection of major software platforms and technologies.</t>
  </si>
  <si>
    <t>Establishes standards, policies and guidelines for the installation and use of advanced communications hardware.</t>
  </si>
  <si>
    <t>Monitors industry trends and directions for network performance management methodologies.</t>
  </si>
  <si>
    <t>Mentors others on applications and business functions for output alternatives and considerations.</t>
  </si>
  <si>
    <t>Stays current with penetration testing trends; makes recommendation for organization.</t>
  </si>
  <si>
    <t>Contributes to the establishment of best practices for designing mobile social applications.</t>
  </si>
  <si>
    <t>Develops industry benchmarks within one's own organization.</t>
  </si>
  <si>
    <t>Coaches website developers on optimization for mobile access and usage.</t>
  </si>
  <si>
    <t>Negotiates with the platform development department on how to customize online ad processes.</t>
  </si>
  <si>
    <t>Builds partnerships with external vendors to enhance the brand extension of one's own social media solutions.</t>
  </si>
  <si>
    <t>Leads the selection and implementation of wireless access standards and technologies.</t>
  </si>
  <si>
    <t>Stays abreast of new technologies and services provided by mobile software vendors.</t>
  </si>
  <si>
    <t>Contributes to office administration improvements and best practices.</t>
  </si>
  <si>
    <t>Champions the use of innovative communications vehicles and practices.</t>
  </si>
  <si>
    <t>Designs a system to monitor the effectiveness of news media coverage.</t>
  </si>
  <si>
    <t>Advocates the application of new multimedia technologies.</t>
  </si>
  <si>
    <t>Leads in evaluations of industry benchmarks as compared with those of own organization.</t>
  </si>
  <si>
    <t>Leads in developing organizational capabilities for the application of OD programs.</t>
  </si>
  <si>
    <t>Leads the process of defining and implementing marketing strategy for multiple products and markets.</t>
  </si>
  <si>
    <t>Evaluates benefits, risks and strategic business impact of all marketing activities.</t>
  </si>
  <si>
    <t>Contributes to the development of methodologies and approaches for conducting market research.</t>
  </si>
  <si>
    <t>Mentors senior management on the organization's marketing model and strategies.</t>
  </si>
  <si>
    <t>Advocates the development of new tools or techniques for marketing channels.</t>
  </si>
  <si>
    <t>Leads the design and development of marketing applications.</t>
  </si>
  <si>
    <t>Champions the effective management of media channels in niche markets.</t>
  </si>
  <si>
    <t>Defines problem escalation procedures for business unit personnel and customers.</t>
  </si>
  <si>
    <t>Establishes detailed testing standards for the organization based on use of MTS.</t>
  </si>
  <si>
    <t>Conducts ongoing research into extending Oracle Developer features and functionality.</t>
  </si>
  <si>
    <t>Conducts ongoing research into extending Oracle Lite features and functionalities.</t>
  </si>
  <si>
    <t>Conducts ongoing research into extending PowerBuilder features and functionalities.</t>
  </si>
  <si>
    <t>Conducts ongoing research into extending Perl features and functionalities.</t>
  </si>
  <si>
    <t>Conducts ongoing research into extending Photoshop features and functionalities.</t>
  </si>
  <si>
    <t>Conducts ongoing research into extending PHP features and functionalities.</t>
  </si>
  <si>
    <t>Provides leadership on architecture, strategies and best practices in the use of PeopleSoft.</t>
  </si>
  <si>
    <t>Champions the use and proliferation of ODBC across the enterprise.</t>
  </si>
  <si>
    <t>Conducts ongoing research into extending Oracle features and functionalities.</t>
  </si>
  <si>
    <t>Shows others how to optimize their PL/SQL code and avoid potential pitfalls.</t>
  </si>
  <si>
    <t>Keeps track of all third-party vendors who develop adapters and other BizTalk-related products.</t>
  </si>
  <si>
    <t>Leads in extending MSMQ features and functionalities through ongoing research.</t>
  </si>
  <si>
    <t>Leads ongoing research into extending Oracle Application Server features and functionalities.</t>
  </si>
  <si>
    <t>Leads ongoing research on extending OS/2 Warp features and functionalities.</t>
  </si>
  <si>
    <t>Leads in ongoing research into extending OS/390 features and functionalities.</t>
  </si>
  <si>
    <t>Leads ongoing research into extending Palm OS features and functionalities.</t>
  </si>
  <si>
    <t>Provides leadership on architecture, strategies and best practices for PegaRULES applications.</t>
  </si>
  <si>
    <t>Monitors Windows Server updates, assesses impact and plans implementation into the enterprise.</t>
  </si>
  <si>
    <t>Conducts cost/benefit analyses; monitors actual productivity metrics vis-a-vis expectations.</t>
  </si>
  <si>
    <t>Conducts ongoing research into extending NDS/eDirectory features and functionalities.</t>
  </si>
  <si>
    <t>Establishes measures of success and monitors return on virtualization investment.</t>
  </si>
  <si>
    <t>Conducts ongoing research into extending Netware features and functionalities.</t>
  </si>
  <si>
    <t>Plays a major role in defining network architecture, management policies and best practices.</t>
  </si>
  <si>
    <t>Develops a valid business case for upgrading or acquiring additional OmegaMon technology.</t>
  </si>
  <si>
    <t>Incorporates data from multiple Office files into single, complex documents.</t>
  </si>
  <si>
    <t>Designs and institutes team collaboration processes and practices based on the use of Outlook.</t>
  </si>
  <si>
    <t>Provides insight into the rationale behind the business decision whether or not to upgrade to the most recent version.</t>
  </si>
  <si>
    <t>Discusses pros and cons or considerations for use of color, font and other style features.</t>
  </si>
  <si>
    <t>Defines and monitors project success metrics.</t>
  </si>
  <si>
    <t>Develops the organization's engineering benchmarks and recommends improvements.</t>
  </si>
  <si>
    <t>Champions the use of advanced and emerging reliability testing technologies and methodologies.</t>
  </si>
  <si>
    <t>Leads the definition, implementation and reporting of hardware reliability requirements.</t>
  </si>
  <si>
    <t>Predicts industry trends based on the feedback of current and potential users, analysts and users of competitive products.</t>
  </si>
  <si>
    <t>Contributes to the establishment of best practices to implement product quality assurance systems.</t>
  </si>
  <si>
    <t>Builds quality assurance processes for all product development projects.</t>
  </si>
  <si>
    <t>Directs and monitors the methodology for estimating required testing time, effort and resources.</t>
  </si>
  <si>
    <t>Monitors global marketplace and forces, economic environment, and trends; assesses impact.</t>
  </si>
  <si>
    <t>Constructs emergency defense mechanisms to prevent losses or accidents from occurring.</t>
  </si>
  <si>
    <t>Elaborates on issues for matching a solution to a customer's budget, priorities and strategy.</t>
  </si>
  <si>
    <t>Coaches others in raising awareness of products or services through social media.</t>
  </si>
  <si>
    <t>Determines and champions best practices for server architecture and development frameworks.</t>
  </si>
  <si>
    <t>Provides insight and presents research on the measurement and improvement of SOA scalability, performance and reliability.</t>
  </si>
  <si>
    <t>Monitors industry and vendor products in terms of improvements and enhancements.</t>
  </si>
  <si>
    <t>Guides others on the optimal use and choice of programming platforms for a given application.</t>
  </si>
  <si>
    <t>Provides insight to top management and develops multiple types and variants of prototyping tools or techniques.</t>
  </si>
  <si>
    <t>Elaborates on the framework and model of iterative and spiral methodologies.</t>
  </si>
  <si>
    <t>Creates new methodologies for the purpose of release version improvements.</t>
  </si>
  <si>
    <t>Revises and updates scripting standards to improve application performance.</t>
  </si>
  <si>
    <t>Consults on the optimal use and choice of a programming platform for a given application.</t>
  </si>
  <si>
    <t>Sets the direction and standards of metadata for the organization.</t>
  </si>
  <si>
    <t>Interprets and translates information management legislation to corporate responsibility; communicates as needed.</t>
  </si>
  <si>
    <t>Provides insight into using query and access tools across multiple platforms.</t>
  </si>
  <si>
    <t>Justifies the costs, benefits, and applicability of all levels of normalization.</t>
  </si>
  <si>
    <t>Consults on performance and optimization issues, considerations and trade-offs.</t>
  </si>
  <si>
    <t>Consults on connectivity with heterogeneous mid-range, mainframe and server platforms.</t>
  </si>
  <si>
    <t>Evaluates Internet-based remote computing opportunities.</t>
  </si>
  <si>
    <t>Predicts industry trends and market experiences relevant to production control.</t>
  </si>
  <si>
    <t>Determines roles and responsibilities for the installation and maintenance process.</t>
  </si>
  <si>
    <t>Predicts industry trends and market experiences relevant to product and vendor evaluation.</t>
  </si>
  <si>
    <t>Provides technical background and knowledge on SIEM.</t>
  </si>
  <si>
    <t>Leads in comparing and selecting major social software products and vendors.</t>
  </si>
  <si>
    <t>Plays a leading role in developing and conducting SOA technology awareness programs.</t>
  </si>
  <si>
    <t>Establishes high-impact online user groups or communities to facilitate social network services.</t>
  </si>
  <si>
    <t>Consults on application integrations across multiple service platforms.</t>
  </si>
  <si>
    <t>Consults on the processes involved in integrating and implementing various reliability applications.</t>
  </si>
  <si>
    <t>Defines and publishes membership criteria and responsibilities.</t>
  </si>
  <si>
    <t>Establishes social media based marketing strategies, that include customer localization, channel maintenance and cooperative approaches.</t>
  </si>
  <si>
    <t>Consults on the design and optimization of interoperability between social networks.</t>
  </si>
  <si>
    <t>Monitors industry markets of scrum methodology development; introduces advanced ideas and concepts into one's own organization.</t>
  </si>
  <si>
    <t>Negotiates contracts with security guard agencies and security equipment vendors.</t>
  </si>
  <si>
    <t>Designs and develops compatibilities with other customer relationship management systems.</t>
  </si>
  <si>
    <t>Compares and contrasts industry benchmarks with those of own organization.</t>
  </si>
  <si>
    <t>Constructs scheduling standards that directly impact organizational delivery capabilities.</t>
  </si>
  <si>
    <t>Leads in designing and implementing new production and distribution methods.</t>
  </si>
  <si>
    <t>Designs new system software for product returns and promotes it industry wide.</t>
  </si>
  <si>
    <t>Establishes best practices for the sales function in the industry.</t>
  </si>
  <si>
    <t>Liaises and updates different departments (e.g. marketing) about the current projects of the sales department.</t>
  </si>
  <si>
    <t>Leads discussions on problems and solutions in a range of prospecting cases.</t>
  </si>
  <si>
    <t>Mentors others on the quality of sales proposals and presentations that are designed and developed.</t>
  </si>
  <si>
    <t>Consults on all aspects of legal and contracts requirements.</t>
  </si>
  <si>
    <t>Leads discussions on how so solve problems that arise in sales administration cases.</t>
  </si>
  <si>
    <t>Promotes the adoption of the latest technologies in designing and implementing a product development strategy.</t>
  </si>
  <si>
    <t>Leads the planning and deployment of major enhancements and upgrades.</t>
  </si>
  <si>
    <t>Establishes and references best practices for implementing REXX operators.</t>
  </si>
  <si>
    <t>Conducts ongoing research into extending Rational Rose features and functionalities.</t>
  </si>
  <si>
    <t>Champions the use of RTT by technical professionals and end-users.</t>
  </si>
  <si>
    <t>Provides leadership on architecture, strategy and best practices in the use of SAP R/3.</t>
  </si>
  <si>
    <t>Negotiates with CRM service suppliers on any functional discrepancies encountered.</t>
  </si>
  <si>
    <t>Provides leadership on architecture, strategies and best practices in the use of ERP systems.</t>
  </si>
  <si>
    <t>Implements a continuous learning process for SAP PLM, to stay current in the industry.</t>
  </si>
  <si>
    <t>Provides leadership on architecture, strategy and best practices in the use of Siebel.</t>
  </si>
  <si>
    <t>Instructs others in complex Smalltalk programming techniques.</t>
  </si>
  <si>
    <t>Compares and contrasts QMF to competitive data retrieval products.</t>
  </si>
  <si>
    <t>Leads in developing and deploying SAS architecture, policies, strategies and best practices.</t>
  </si>
  <si>
    <t>Develops a valid business case for upgrading or acquiring additional PVCS components.</t>
  </si>
  <si>
    <t>Establishes and enforces best practices for SharePoint deployment and upgrades.</t>
  </si>
  <si>
    <t>Conducts ongoing research into extending SIP features and functionality.</t>
  </si>
  <si>
    <t>Conducts ongoing research into extending SMTP features and functionality.</t>
  </si>
  <si>
    <t>Conducts ongoing research into extending SNA features and functionality.</t>
  </si>
  <si>
    <t>Develops a cogent business case either for or against the acquisition or abandonment of Sniffer.</t>
  </si>
  <si>
    <t>Initiates in-house MSP enhancements and migration strategies.</t>
  </si>
  <si>
    <t>Initiates in-house Project Workbench enhancements and migration strategies.</t>
  </si>
  <si>
    <t>Publishes white papers on identity and access management topics.</t>
  </si>
  <si>
    <t>Creates the budget for expenditures needed for developing or acquiring state-of-the-art testing tools.</t>
  </si>
  <si>
    <t>Establishes key industrial standards to guide overall operations within the field.</t>
  </si>
  <si>
    <t>Monitors technology consulting business; designs new services and offerings.</t>
  </si>
  <si>
    <t>Explains alternative pricing models and their relative strengths and weaknesses.</t>
  </si>
  <si>
    <t>Ensures feedback from current and potential users, analysts and users of competitive products.</t>
  </si>
  <si>
    <t>Sets up, and ensures the efficacy of, processes for documentation quality assurance.</t>
  </si>
  <si>
    <t>Monitors organization's development benchmarks; recommends improvements.</t>
  </si>
  <si>
    <t>Monitors industry and marketplace experience and direction of structured methodologies.</t>
  </si>
  <si>
    <t>Plays a leading role in the development of technical standards and platforms.</t>
  </si>
  <si>
    <t>Discusses industry trends with open architecture and ETL tools and technologies.</t>
  </si>
  <si>
    <t>Contributes to the development of best practices.</t>
  </si>
  <si>
    <t>Observes and evaluates releases for the purpose of process improvement.</t>
  </si>
  <si>
    <t>Influences company-wide software installation and support methodologies and practices.</t>
  </si>
  <si>
    <t>Discusses industry benchmarks as compared with those of own organization.</t>
  </si>
  <si>
    <t>Leads the definition and implementation and reporting of software reliability requirements.</t>
  </si>
  <si>
    <t>Monitors effectiveness of and continuously improves existing packaging processes.</t>
  </si>
  <si>
    <t>Coordinates with product development in setting long-term distribution and delivery strategies.</t>
  </si>
  <si>
    <t>Builds quality assurance processes into all software development projects.</t>
  </si>
  <si>
    <t>Explains factors that contribute to the optimum balance between costs and benefits of testing.</t>
  </si>
  <si>
    <t>Explains the process and criteria for software and documentation testing certification.</t>
  </si>
  <si>
    <t>Monitors the throughput and efficiency of major tools and associated processes.</t>
  </si>
  <si>
    <t>Educates stakeholders (such as architects, engineers and testers) on the development of software security throughout the software development life cycle.</t>
  </si>
  <si>
    <t>Discusses leading frameworks or providers of methods and tools for developing a solution architecture.</t>
  </si>
  <si>
    <t>Consults on resolving complex issues and problems in target architectural design for the entire organization.</t>
  </si>
  <si>
    <t>Plays a leadership role in defining systems integration processes and practices.</t>
  </si>
  <si>
    <t>Solicits and evaluates feedback from business process owners during pilot and parallel testing.</t>
  </si>
  <si>
    <t>Addresses any deficiencies in the existing system with specific proposals for improvements.</t>
  </si>
  <si>
    <t>Champions the use of new technologies; researches relative service providers and regulatory issues.</t>
  </si>
  <si>
    <t>Directs the development of standards, guidelines and practices for using testing tools.</t>
  </si>
  <si>
    <t>Develops software technology platforms that are in-line with stated architectural principles and product requirements.</t>
  </si>
  <si>
    <t>Communicates with clients, vendors and management on the benefits and risks of platform changes.</t>
  </si>
  <si>
    <t>Predicts industry trends and directions, shares marketplace experience.</t>
  </si>
  <si>
    <t>Monitors market directions and vendor experiences in software distribution.</t>
  </si>
  <si>
    <t>Develops strategies for functionality and quality testing for complex and high-risk systems.</t>
  </si>
  <si>
    <t>Consults on optimal use of storage devices and technologies.</t>
  </si>
  <si>
    <t>Consults with team leaders and key clients on network services, facilities and interconnectivity issues.</t>
  </si>
  <si>
    <t>Designs consolidated strategies, plans, and goals for regulatory requirements.</t>
  </si>
  <si>
    <t>Describes SAN/NAS-readiness certification process from storage systems suppliers.</t>
  </si>
  <si>
    <t>Establishes storage management best practices and standards for the organization.</t>
  </si>
  <si>
    <t>Trains others to adjust their work load as needed to emergency requests.</t>
  </si>
  <si>
    <t>Predicts organization and industry trends and directions in software licensing.</t>
  </si>
  <si>
    <t>Creates and oversees policies and procedures to ensure alignment with product and service requirements.</t>
  </si>
  <si>
    <t>Directs the development of metrics, policies and procedures.</t>
  </si>
  <si>
    <t>Directs the design and production of a full spectrum of written technical materials.</t>
  </si>
  <si>
    <t>Consults on key issues and considerations for outsourcing all or parts of the testing process.</t>
  </si>
  <si>
    <t>Champions advanced technical protocol on data transformation across multiple SCM applications.</t>
  </si>
  <si>
    <t>Forecasts the future development of SRM features and functions.</t>
  </si>
  <si>
    <t>Predicts industry trends and market directions for SEM applications.</t>
  </si>
  <si>
    <t>Discusses the pros and cons of phone-based servicing vs. web, mail, and in-person servicing.</t>
  </si>
  <si>
    <t>Compares and contrasts cases of effective and ineffective statistical measurements.</t>
  </si>
  <si>
    <t>Consults throughout the enterprise on complex issues related to the application of TOGAF.</t>
  </si>
  <si>
    <t>Predicts industry and marketplace trends and practices in staffing and recruiting.</t>
  </si>
  <si>
    <t>Develops policies and processes for generating strategic cooperation between succession planning and other organizational HR and business functions.</t>
  </si>
  <si>
    <t>Elaborates on prior experience in key issues, solutions and considerations of technical writing.</t>
  </si>
  <si>
    <t>Creates a system to document the performance and quality of existing suppliers and products.</t>
  </si>
  <si>
    <t>Instructs others in complex programming techniques within the Struts Framework.</t>
  </si>
  <si>
    <t>Conducts ongoing research into extending Sybase Adaptive Server features and functionalities.</t>
  </si>
  <si>
    <t>Shows others how to optimize their SQL code and avoid potential pitfalls.</t>
  </si>
  <si>
    <t>Conducts ongoing research into extending SQL Server features and functionality.</t>
  </si>
  <si>
    <t>Leads ongoing research into extending Sybase features and functions.</t>
  </si>
  <si>
    <t>Leads ongoing research into extending Solaris features and functionalities.</t>
  </si>
  <si>
    <t>Leads ongoing research into extending TPNS features and functionalities.</t>
  </si>
  <si>
    <t>Provides expert advice regarding vendor and market trends, directions and experience.</t>
  </si>
  <si>
    <t>Conducts ongoing research into extending TCP/IP features and functionality.</t>
  </si>
  <si>
    <t>Conducts ongoing research into extending Token Ring features and functionality.</t>
  </si>
  <si>
    <t>Provides technical direction for service management program engineering and solution deployment activities.</t>
  </si>
  <si>
    <t>Plays a leadership role regarding TAM architecture, policies, strategy and best practices.</t>
  </si>
  <si>
    <t>Develops a valid business case for upgrading or acquiring additional TME components.</t>
  </si>
  <si>
    <t>Leads planning, configuration, integration and deployment in a highly complex technical environment.</t>
  </si>
  <si>
    <t>Leads planning, integration and deployment in a high 'volume, availability and reliability' environment.</t>
  </si>
  <si>
    <t>Supports and advises on developing and presenting business cases to justify migration to the SPSS environment.</t>
  </si>
  <si>
    <t>Establishes baseline benchmarks to measure the effectiveness of current T&amp;D procedures.</t>
  </si>
  <si>
    <t>Publishes white papers on virus management topics and solutions; designs anti-virus best practices.</t>
  </si>
  <si>
    <t>Creates and publishes web services best practices.</t>
  </si>
  <si>
    <t>Contributes to the establishment and use of best practices in web trends and designs.</t>
  </si>
  <si>
    <t>Consults on complex issues in transitional architecture for the entire organization.</t>
  </si>
  <si>
    <t>Contributes to the establishment and use of best practices in IT workflow analysis.</t>
  </si>
  <si>
    <t>Creates and executes platform-level architectural strategies that enable the implementation of design principles.</t>
  </si>
  <si>
    <t>Develops and implements mechanisms to monitor use, performance and growth of web development tools.</t>
  </si>
  <si>
    <t>Researches, identifies and approves specific public Web Services Tools for internal applications.</t>
  </si>
  <si>
    <t>Contributes to the establishment and use of best practices of web services.</t>
  </si>
  <si>
    <t>Interacts with management level personnel on implementation and maintenance-related issues.</t>
  </si>
  <si>
    <t>Discusses the considerations for centralized versus distributed VPN management.</t>
  </si>
  <si>
    <t>Provides insight into the research and development of multi-WAN fields.</t>
  </si>
  <si>
    <t>Establishes and uses best practices in wireless technology implementation.</t>
  </si>
  <si>
    <t>Develops and enhances best practices; establishes and monitors performance benchmarks.</t>
  </si>
  <si>
    <t>Plays a leadership role in training-related management status and metrics reporting.</t>
  </si>
  <si>
    <t>Predicts industry trends and monitors the marketplace for training innovations and experiences.</t>
  </si>
  <si>
    <t>Negotiates with external training providers on course components and payment plans.</t>
  </si>
  <si>
    <t>Establishes the best practices of using vulnerability assessment models, such as Markov, Petri, and Bayesian.</t>
  </si>
  <si>
    <t>Monitors the effectiveness of user acceptance testing throughout the testing process and during post-implementation.</t>
  </si>
  <si>
    <t>Leads in the design of desktop versus mobile user experience.</t>
  </si>
  <si>
    <t>Champions advanced technical protocol on data transformation across multiple TM applications.</t>
  </si>
  <si>
    <t>Predicts future trends and directions of web development models.</t>
  </si>
  <si>
    <t>Works to improve scalability while allowing for true specialization of layers.</t>
  </si>
  <si>
    <t>Consults on the integration of analytics with other applications such as enterprise data warehouses, business intelligence tools, and predictive analytic models.</t>
  </si>
  <si>
    <t>Verifies industrial regulations and corporate principles for user privacy protection throughout the organization.</t>
  </si>
  <si>
    <t>Leads evaluations and makes recommendations on new state-of-the-art web technologies.</t>
  </si>
  <si>
    <t>Discusses the pros and cons of web-based servicing vs. phone, mail, and in-person servicing.</t>
  </si>
  <si>
    <t>Establishes workforce analysis best practices for the organization.</t>
  </si>
  <si>
    <t>Predicts new trends in web-based research.</t>
  </si>
  <si>
    <t>Monitors organization's experience with existing vendors/suppliers and products/services.</t>
  </si>
  <si>
    <t>Designs strategies to exceed standard sales hit ratios due to insights into customers' true needs.</t>
  </si>
  <si>
    <t>Conducts ongoing research into extending Uniface features and functionalities.</t>
  </si>
  <si>
    <t>Leads in the establishment and implementation of VAG development strategies and best practices.</t>
  </si>
  <si>
    <t>Leads in establishing and implementing VAJ development strategies and best practices.</t>
  </si>
  <si>
    <t>Conducts ongoing research into extending Visual Basic.net features and functionalities.</t>
  </si>
  <si>
    <t>Conducts ongoing research into extending VBScript features and functionalities.</t>
  </si>
  <si>
    <t>Conducts ongoing research into extending Visual C++ features and functionalities.</t>
  </si>
  <si>
    <t>Conducts ongoing research into extending Visual FoxPro features and functionalities.</t>
  </si>
  <si>
    <t>Conducts ongoing research into extending Visual Interdev features and functionalities.</t>
  </si>
  <si>
    <t>Conducts ongoing research into extending Visual Basic features and functionalities.</t>
  </si>
  <si>
    <t>Evaluates Visio add-ons and add-ins in terms of their usefulness to the organization.</t>
  </si>
  <si>
    <t>Conducts ongoing research into extending Visual J++ features and functionalities.</t>
  </si>
  <si>
    <t>Conducts ongoing research into extending WSAD features and functionalities.</t>
  </si>
  <si>
    <t>Conducts ongoing research into extending WebSphere Studio features and functionalities.</t>
  </si>
  <si>
    <t>Conducts ongoing research into extending XHTML features and functionality.</t>
  </si>
  <si>
    <t>Conducts ongoing research into extending XML features and functionality.</t>
  </si>
  <si>
    <t>Advocates the use of xCBL for business-to-business e-commerce</t>
  </si>
  <si>
    <t>Forecasts industry and marketplace trends and directions for XML transformation languages.</t>
  </si>
  <si>
    <t>Conducts ongoing research into extending Xpediter features and functionality.</t>
  </si>
  <si>
    <t>Leads in conducting ongoing research into extending MQ Series features and functionalities.</t>
  </si>
  <si>
    <t>Conducts ongoing research into extending TSO/ISPF features and functionalities.</t>
  </si>
  <si>
    <t>Leads ongoing research into extending UNIX features and functionalities.</t>
  </si>
  <si>
    <t>Leads ongoing research into extending WAS features and functionalities.</t>
  </si>
  <si>
    <t>Leads in extending Windows 2000/Me features and functionalities through on-going research.</t>
  </si>
  <si>
    <t>Consults on the detailed considerations for linking to other vendors' products and platforms.</t>
  </si>
  <si>
    <t>Leads in extending research on Windows NT features and functionalities.</t>
  </si>
  <si>
    <t>Leads in Windows XP research to promote Windows XP features and functionalities.</t>
  </si>
  <si>
    <t>Leads in researching methods to extend WebSphere Portal features and functionalities.</t>
  </si>
  <si>
    <t>Provides insight into cooperative and distributed operating environments.</t>
  </si>
  <si>
    <t>Conducts ongoing research into extending VoIP features and functionality.</t>
  </si>
  <si>
    <t>Conducts ongoing research into extending WAP features and functionalities.</t>
  </si>
  <si>
    <t>Conducts ongoing research into extending X.25 features and functionality.</t>
  </si>
  <si>
    <t>Designs and delivers training on how to approach, troubleshoot and diagnose complex problems in Word documents.</t>
  </si>
  <si>
    <t>Predicts industry and marketplace trends in training and development.</t>
  </si>
  <si>
    <t>Develops organizational capabilities in the application of training programs.</t>
  </si>
  <si>
    <t>Creates a monitoring system for the organization's relationships with existing vendors and training products or services.</t>
  </si>
  <si>
    <t>Establishes guidelines, standards and best practices for determining learning needs.</t>
  </si>
  <si>
    <t>Creates a system to enhance communication between training solution providers and end users.</t>
  </si>
  <si>
    <t>Creates quality evaluation guidelines for training delivery.</t>
  </si>
  <si>
    <t>Promotes the design of advanced tools and technologies for training evaluation.</t>
  </si>
  <si>
    <t>Champions the use of new training program administration tools and platforms.</t>
  </si>
  <si>
    <t>Promotes the application of advanced training software for developing training programs.</t>
  </si>
  <si>
    <t>Monitors global industry and competitive trends and practices in web-based training.</t>
  </si>
  <si>
    <t>Contributes to the success and growth of application consulting services and practices.</t>
  </si>
  <si>
    <t>Establishes the API release and copyrights policy.</t>
  </si>
  <si>
    <t>Leads the formatting of enterprise architectural models after NIST (National Institute of Standards and Technology).</t>
  </si>
  <si>
    <t>Presents information on the history and evolution of application delivery processes and components.</t>
  </si>
  <si>
    <t>Contributes to the establishment and implementation of best practices for application design.</t>
  </si>
  <si>
    <t>Monitors industry trends with emerging application testing tools and processes.</t>
  </si>
  <si>
    <t>Predicts future trends and directions on the globalization of applications and systems.</t>
  </si>
  <si>
    <t>Promotes the use of reverse engineering tools for diagram legacy systems.</t>
  </si>
  <si>
    <t>Monitors and discusses the industry trends, experiences and directions of major players.</t>
  </si>
  <si>
    <t>Articulates historical and future perspectives on mainframe applications.</t>
  </si>
  <si>
    <t>Presents information on the evolution of web-based development and convergence with other technologies.</t>
  </si>
  <si>
    <t>Monitors industry and vendor experiences with client/server technologies and methodologies.</t>
  </si>
  <si>
    <t>Publishes internal documentation on the evolution of OODM and its convergence with other development technologies.</t>
  </si>
  <si>
    <t>Monitors market trends and emerging application development technologies; makes appropriate recommendations.</t>
  </si>
  <si>
    <t>Plays a leadership role in debating relative merits of alternative encryption algorithms.</t>
  </si>
  <si>
    <t>Leads in discussing the benefit and prerequisites of successful agile methodology implementation.</t>
  </si>
  <si>
    <t>Elaborates on the history and evolution of Agile Manifesto.</t>
  </si>
  <si>
    <t>Elaborates on the history and evolution of Adaptive Software Development.</t>
  </si>
  <si>
    <t>Articulates the history and evolution of agile modeling.</t>
  </si>
  <si>
    <t>Elaborates on the history, evolution and future of agile project management.</t>
  </si>
  <si>
    <t>Provides insights on the historical background and future development of AUP.</t>
  </si>
  <si>
    <t>Initiates communications campaigns to promote awareness of key A&amp;C issues.</t>
  </si>
  <si>
    <t>Plays a leadership role in the Institute of Internal Auditors or similar organization.</t>
  </si>
  <si>
    <t>Plays a leading role in defining and/or selecting algorithms for big data processing.</t>
  </si>
  <si>
    <t>Articulates historical background and future perspective of addressing customer needs.</t>
  </si>
  <si>
    <t>Monitors .Net trends and assesses implications for the in-house production environment.</t>
  </si>
  <si>
    <t>Monitors Abend-Aid trends; assesses implications for the in-house production environment.</t>
  </si>
  <si>
    <t>Monitors Microsoft Access trends and assesses implications for the in-house production environment.</t>
  </si>
  <si>
    <t>Monitors ActiveX trends and assesses implications for the in-house production environment.</t>
  </si>
  <si>
    <t>Participates in planning and executing major releases of the ADF platform.</t>
  </si>
  <si>
    <t>Monitors Assembler trends and assesses implications for in-house production environment.</t>
  </si>
  <si>
    <t>Monitors ASP trends and assesses implications for the in-house production environment.</t>
  </si>
  <si>
    <t>Monitors ASP.Net trends and assesses implications for in-house production environment.</t>
  </si>
  <si>
    <t>Actively seeks to adapt Autotester to new uses.</t>
  </si>
  <si>
    <t>Compares and contrasts the features and benefits of other Adobe tools.</t>
  </si>
  <si>
    <t>Monitors ADABAS trends and assesses implications for the in-house production environment.</t>
  </si>
  <si>
    <t>Monitors AIX trends and assesses implications for in-house production environment.</t>
  </si>
  <si>
    <t>Advises others on AS/400 services, facilities, configurations and connectivity.</t>
  </si>
  <si>
    <t>Monitors Active Directory trends; assesses implications for the in-house production environment.</t>
  </si>
  <si>
    <t>Monitors vendor and market trends, directions and experience.</t>
  </si>
  <si>
    <t>Monitors ATM trends and assesses implications for the in-house production environment.</t>
  </si>
  <si>
    <t>Contributes to the design and development of architecture, policies, strategies and best practices of Adobe Acrobat Professional.</t>
  </si>
  <si>
    <t>Monitors product trends and assesses implications for the in-house production environment.</t>
  </si>
  <si>
    <t>Monitors ACF2 trends and assesses implications for in-house production environment.</t>
  </si>
  <si>
    <t>Monitors virus trends and assesses implications for in-house production environment.</t>
  </si>
  <si>
    <t>Shares comprehensive knowledge of vendor and product suite, including its history and future.</t>
  </si>
  <si>
    <t>Predicts trends and directions of adult learning in the market.</t>
  </si>
  <si>
    <t>Quantifies and relates impact of change request management on profits and customer satisfaction.</t>
  </si>
  <si>
    <t>Speaks to the history, evolution and future of the industry.</t>
  </si>
  <si>
    <t>Speaks to the history, evolution and future of software engineering industry.</t>
  </si>
  <si>
    <t>Monitors industry and vendor trends and directions of business data analysis technologies.</t>
  </si>
  <si>
    <t>Monitors Bend-Aid trends and assesses implications for in-house production environment.</t>
  </si>
  <si>
    <t>Leads discussions on BA updates and trends throughout the enterprise.</t>
  </si>
  <si>
    <t>Champions and drives the process and acceptance of best practices for software engineering.</t>
  </si>
  <si>
    <t>Develops best practices for identifying and validating opportunities, risks and benefits analysis.</t>
  </si>
  <si>
    <t>Articulates the history and evolution of BPM tools, techniques and strategies.</t>
  </si>
  <si>
    <t>Articulates the technical development and predicts future perspectives of Client/Server applications.</t>
  </si>
  <si>
    <t>Articulates the historical background and future perspective of CASE tools development to others.</t>
  </si>
  <si>
    <t>Monitors industry trends and market directions of CRM technologies.</t>
  </si>
  <si>
    <t>Monitors industry trends and market directions in content management.</t>
  </si>
  <si>
    <t>Addresses challenges associated with big data capture, curation, storage, search, sharing, analysis, and visualization.</t>
  </si>
  <si>
    <t>Leads discussions on key computer telephony integration issues and associated solutions in various business cases.</t>
  </si>
  <si>
    <t>Develops a system to enhance communication among IT staff, users and management teams.</t>
  </si>
  <si>
    <t>Monitors industry trends and marketplace experiences for application to one's own organization.</t>
  </si>
  <si>
    <t>Assimilates capacity forecasts into an overall plan for managing computing or information resources.</t>
  </si>
  <si>
    <t>Executes contingency plans effectively and directs key players and activities.</t>
  </si>
  <si>
    <t>Leads in the evaluation and improvement of computer crime safeguards.</t>
  </si>
  <si>
    <t>Forecasts the development of computer forensics future trends; makes evaluation of corresponding impacts on the enterprise.</t>
  </si>
  <si>
    <t>Predicts technology and practice trends of computer network defense; provides insights of their impacts on one's own organization.</t>
  </si>
  <si>
    <t>Monitors industry standards and frameworks for configuration management; implements these, as needed.</t>
  </si>
  <si>
    <t>Ensures that cloud implementations adhere to the applicable IT governance model and comply with organizational information technology policies.</t>
  </si>
  <si>
    <t>Participates in industry groups that predict future trends and directions in cloud computing architecture.</t>
  </si>
  <si>
    <t>Evaluates new tools for securing data and identities as part of cloud resource management.</t>
  </si>
  <si>
    <t>Generates new methodologies for community platform design through discussions with executive management.</t>
  </si>
  <si>
    <t>Shares the history, evolution and trends in social computing technologies and applications.</t>
  </si>
  <si>
    <t>Monitors industry and vendor trends and directions for new big data technologies, processes and best practices.</t>
  </si>
  <si>
    <t>Plays a leading role in selecting and implementing tools and technologies for managing big data applications.</t>
  </si>
  <si>
    <t>Elaborates on the history and evolution of agile methodologies and crystal methods.</t>
  </si>
  <si>
    <t>Articulates historical background and future perspective of copywriting and editing.</t>
  </si>
  <si>
    <t>Discusses industry and marketplace trends and directions and cites relevant case studies.</t>
  </si>
  <si>
    <t>Monitors emerging technologies for potential applicability to call center operations.</t>
  </si>
  <si>
    <t>Elaborates on the history and probable future of CRM tools.</t>
  </si>
  <si>
    <t>Presents BI-generated information at executive, board and shareholder meetings.</t>
  </si>
  <si>
    <t>Develops technology strategies based on costs and benefits of each major technology platform.</t>
  </si>
  <si>
    <t>Provides background, understanding and valued consulting service future perspective to major audiences.</t>
  </si>
  <si>
    <t>Actively sought and delivers confident, engaging presentations to a wide range of audiences (Board level, conferences, press, etc.).</t>
  </si>
  <si>
    <t>Perceived and recognized as a thought leader in the consulting field; actively sought and solicited by others for knowledge and expertise.</t>
  </si>
  <si>
    <t>Discusses risk/reward considerations for special deals and when to 'walk away' from potential business.</t>
  </si>
  <si>
    <t>Implements tools to measure and monitor consulting engagement success and profitability.</t>
  </si>
  <si>
    <t>Chairs/participates on industry committees/oversight bodies to advance professional and ethical standards in the consulting workspace.</t>
  </si>
  <si>
    <t>Promotes the current and planned cash management strategies and transition approach.</t>
  </si>
  <si>
    <t>Leads discussions of effective and ineffective cost-benefits analysis scenarios using major case studies in the industry.</t>
  </si>
  <si>
    <t>Establishes effective communication mechanisms between the organization and vendors of outsourced benefits programs.</t>
  </si>
  <si>
    <t>Promotes an organization's business model for developing marketing strategies and objectives.</t>
  </si>
  <si>
    <t>Leads analyses of the organization's current and potential competitive environment and strategies.</t>
  </si>
  <si>
    <t>Predicts future trends of contracts management and administration.</t>
  </si>
  <si>
    <t>Establishes best practices for contract design throughout the industry.</t>
  </si>
  <si>
    <t>Coaches organization on using labor practices and community involvement to impact brand reputation.</t>
  </si>
  <si>
    <t>Describes the relationship between profits and the composite cost of buying and procurement.</t>
  </si>
  <si>
    <t>Monitors trends and assesses implications of BaanERP for the in-house production environment.</t>
  </si>
  <si>
    <t>Monitors programming trends and assesses implications for the in-house production environment.</t>
  </si>
  <si>
    <t>Monitors market trends and makes recommendations for new business intelligence applications.</t>
  </si>
  <si>
    <t>Monitors trends in C and assesses implications for the in-house production environment.</t>
  </si>
  <si>
    <t>Monitors C# trends and assesses implications for in-house production environment.</t>
  </si>
  <si>
    <t>Monitors C++ trends and assesses implications for the in-house production environment.</t>
  </si>
  <si>
    <t>Monitors C/AIX trends and assesses implications for the in-house production environment.</t>
  </si>
  <si>
    <t>Monitors COBOL 390 trends and assesses implications for the in-house production environment.</t>
  </si>
  <si>
    <t>Monitors COBOL/400 and ILE trends and assesses implications for the in-house production environment.</t>
  </si>
  <si>
    <t>Monitors CGI Script trends and assesses implications for the in-house production environment.</t>
  </si>
  <si>
    <t>Monitors COBOL trends and assesses implications for in-house production environment.</t>
  </si>
  <si>
    <t>Monitors Cognos BI product plans and assesses implications for development and production.</t>
  </si>
  <si>
    <t>Monitors Cognos product plans and assesses implications for development and production.</t>
  </si>
  <si>
    <t>Monitors Cold Fusion trends and assesses implications for in-house production environment.</t>
  </si>
  <si>
    <t>Monitors Corel Graphics trends and assesses implications for an in-house production environment.</t>
  </si>
  <si>
    <t>Monitors trends in CORBA and assesses implications for an in-house production environment.</t>
  </si>
  <si>
    <t>Monitors trends in Crystal Reports and assesses implications for the in-house production environment.</t>
  </si>
  <si>
    <t>Monitors CA-Easytrieve trends and assesses implications for in-house production environment.</t>
  </si>
  <si>
    <t>Monitors BEA WebLogic trends and assesses implications for the in-house production environment.</t>
  </si>
  <si>
    <t>Monitors BMC product trends and assesses implications for in-house production environment.</t>
  </si>
  <si>
    <t>Monitors BMC product trends and assesses implications for the in-house production environment.</t>
  </si>
  <si>
    <t>Monitors CA/DB2 product trends and assesses implications for the in-house production environment.</t>
  </si>
  <si>
    <t>Monitors CA-IDMS trends and assesses implications for the in-house production environment.</t>
  </si>
  <si>
    <t>Monitors CICS trends and assesses implications for in-house production environment.</t>
  </si>
  <si>
    <t>Provides insight into Cisco products, networking history, trends, and directions.</t>
  </si>
  <si>
    <t>Defines best practices for creating and managing BladeLogic Components Access.</t>
  </si>
  <si>
    <t>Elaborates on CSM benefits, costs, strengths and weaknesses vis-a-vis competitive products.</t>
  </si>
  <si>
    <t>Leads discussions on the history, evolution and potential future of Centra web conferencing technology.</t>
  </si>
  <si>
    <t>Conducts 'what-if' analysis and tests new business initiatives through business rules.</t>
  </si>
  <si>
    <t>Leads discussions on the theoretical background and understanding of competency-based T&amp;D.</t>
  </si>
  <si>
    <t>Monitors industry for new content development tools, media and best practices.</t>
  </si>
  <si>
    <t>Elaborates and presents information on issues and solutions for a wide range of database management system projects.</t>
  </si>
  <si>
    <t>Monitors industry and vendor trends and directions of data analysis technologies.</t>
  </si>
  <si>
    <t>Ensures compliance among all IT functions and services.</t>
  </si>
  <si>
    <t>Discusses challenges, issues and considerations for an extended enterprise that includes partners, suppliers, and customers.</t>
  </si>
  <si>
    <t>Forecasts future trends of data architecture related topics (e.g. database design, data governance) and shares these perspectives across the organization.</t>
  </si>
  <si>
    <t>Monitors industry directions and market trends for information technologies.</t>
  </si>
  <si>
    <t>Recounts and provides insights on the history, evolution, trends and directions of XP.</t>
  </si>
  <si>
    <t>Monitors industry and vendor experiences with e-commerce platforms and technologies.</t>
  </si>
  <si>
    <t>Articulates the historical background and future perspectives of EDI technologies and electronic commerce.</t>
  </si>
  <si>
    <t>Constructs comparisons and troubleshooting across multiple database management systems.</t>
  </si>
  <si>
    <t>Monitors market trends and industry directions on data governance.</t>
  </si>
  <si>
    <t>Articulates past and future perspectives of indexing and processing methods under a specific database structure.</t>
  </si>
  <si>
    <t>Monitors industry trends and directions for physical design tools and techniques.</t>
  </si>
  <si>
    <t>Monitors data administration industry directions and market trends.</t>
  </si>
  <si>
    <t>Monitors data warehousing industry trends and market directions.</t>
  </si>
  <si>
    <t>Makes recommendations for business process changes based on data mining results.</t>
  </si>
  <si>
    <t>Monitors industry trends and marketplace experiences with data movement tools and technologies.</t>
  </si>
  <si>
    <t>Elaborates and presents information on issues and solutions for a wide range of database backup and migration projects.</t>
  </si>
  <si>
    <t>Monitors trends and directions related to the use of ETL in data warehousing.</t>
  </si>
  <si>
    <t>Elaborates and presents information on the availability, reliability and effectiveness of critical, multi-vendor networks.</t>
  </si>
  <si>
    <t>Creates guidelines and policies for users of an organization's encryption technology services.</t>
  </si>
  <si>
    <t>Monitors the data center administration industry directions and market trends.</t>
  </si>
  <si>
    <t>Predicts the future trends and directions of data center energy efficiency management models.</t>
  </si>
  <si>
    <t>Champions the adoption of automation system features in a data center environment.</t>
  </si>
  <si>
    <t>Monitors and discusses e-mail industry trends and marketplace experiences.</t>
  </si>
  <si>
    <t>Monitors market trends and industry directions for e-mail routing and response software.</t>
  </si>
  <si>
    <t>Monitors industry trends and directions, giving feedback to the corporation.</t>
  </si>
  <si>
    <t>Monitors the marketplace and emerging document management technologies.</t>
  </si>
  <si>
    <t>Develops a theoretical perspective of effective network access control processes for endpoint security.</t>
  </si>
  <si>
    <t>Leads data privacy protection discussions among internal and external stakeholders.</t>
  </si>
  <si>
    <t>Leads discussions on the history and future perspective of cyber security risk assessment programs.</t>
  </si>
  <si>
    <t>Develops a theoretical understanding of digital forensics tools.</t>
  </si>
  <si>
    <t>Establishes the best practices of identifying potential vulnerabilities of organizational network.</t>
  </si>
  <si>
    <t>Monitors the ERP system's industry directions and market trends.</t>
  </si>
  <si>
    <t>Leads discussions on the historical background and future perspective of CRM applications.</t>
  </si>
  <si>
    <t>Builds an organizational workflow of effective problem solving for processes in ERP implementation.</t>
  </si>
  <si>
    <t>Provides insights on the influence of XP development on the organization for major decision making.</t>
  </si>
  <si>
    <t>Directs in the selection of statistical tools and methodologies for organizational data.</t>
  </si>
  <si>
    <t>Leads decisions concerning upgrades or changes in e-mail software.</t>
  </si>
  <si>
    <t>Develops organization's current and planned support strategies and transition approach.</t>
  </si>
  <si>
    <t>Leads discussions on the history and probable future direction of CRM methodologies.</t>
  </si>
  <si>
    <t>Monitors the marketplace for technologies and products that enhance e-mail-based servicing.</t>
  </si>
  <si>
    <t>Leads discussions on industry acceptance of CA, its trends and directions, and cites relevant case studies.</t>
  </si>
  <si>
    <t>Leads communications campaigns to promote awareness of key customer support issues.</t>
  </si>
  <si>
    <t>Leads discussions on organization's current and planned support strategies and transition approach.</t>
  </si>
  <si>
    <t>Determines and negotiates policies for guidelines and standards.</t>
  </si>
  <si>
    <t>Mentors others in developing a theoretical background and understanding of service support.</t>
  </si>
  <si>
    <t>Predicts vendor and industry trends; assesses impact on organization.</t>
  </si>
  <si>
    <t>Designs strategies and policies governing customer interactions.</t>
  </si>
  <si>
    <t>Predicts industry trends and marketplace developments with call centers and call center operations.</t>
  </si>
  <si>
    <t>Directs and oversees development of complex enterprise architectures and migration strategies.</t>
  </si>
  <si>
    <t>Predicts marketplace trends and developments in state-of-the-art customer support applications.</t>
  </si>
  <si>
    <t>Predicts high-impact issues and problems and recommends enterprise-wide solutions.</t>
  </si>
  <si>
    <t>Leads discussions on the historical background and future perspective of end-user training.</t>
  </si>
  <si>
    <t>Articulates historical background and future perspective of e-sales.</t>
  </si>
  <si>
    <t>Monitors DB2 development trends and assesses implications for in-house production environment.</t>
  </si>
  <si>
    <t>Monitors DHTML trends and assesses implications for an in-house production environment.</t>
  </si>
  <si>
    <t>Conducts ongoing research into the use of Director in new and challenging applications.</t>
  </si>
  <si>
    <t>Monitors Delphi trends and assesses implications for in-house production environment.</t>
  </si>
  <si>
    <t>Monitors DreamWeaver trends and assesses implications for their in-house production environment.</t>
  </si>
  <si>
    <t>Monitors Enterprise JavaBeans trends and assesses implications for the in-house production environment.</t>
  </si>
  <si>
    <t>Monitors Endevor trends and assesses implications for the in-house production environment.</t>
  </si>
  <si>
    <t>Monitors Hyperion product trends and assesses implications for an in-house production environment.</t>
  </si>
  <si>
    <t>Monitors Exchange Server trends and assesses implications for in-house production environment.</t>
  </si>
  <si>
    <t>Monitors DataJoiner trends and assesses implications for the in-house production environment.</t>
  </si>
  <si>
    <t>Monitors DB2 trends and assesses implications for in-house production environment.</t>
  </si>
  <si>
    <t>Provides expert guidance regarding the past, present and future of database connectivity.</t>
  </si>
  <si>
    <t>Monitors data modeling trends and assesses implications for application design/development effort.</t>
  </si>
  <si>
    <t>Monitors data transformation trends and assesses implications for the organization.</t>
  </si>
  <si>
    <t>Monitors DOS trends and assesses implications for in-house production environment.</t>
  </si>
  <si>
    <t>Provides insight into the history and future of DECnet within the organization.</t>
  </si>
  <si>
    <t>Monitors trends in Ethernet and assesses implications for the in-house production environment.</t>
  </si>
  <si>
    <t>Monitors developments in storage technology and capacity management and assesses business impact.</t>
  </si>
  <si>
    <t>Monitors Doc-To-Help trends and assesses implications for in-house production environment.</t>
  </si>
  <si>
    <t>Monitors Excel trends and assesses implications for in-house production environment.</t>
  </si>
  <si>
    <t>Elaborates on the history and future of the Eclipse Platform, Eclipse Project and Eclipse Foundation.</t>
  </si>
  <si>
    <t>Promotes the role of training programs and systems in the overall success of the business.</t>
  </si>
  <si>
    <t>Leads discussions on the evolution of hardware products and integration approaches and technologies.</t>
  </si>
  <si>
    <t>Plays a leadership role in establishing field support performance standards and practices.</t>
  </si>
  <si>
    <t>Monitors various industries' directions and market trends in application software.</t>
  </si>
  <si>
    <t>Monitors groupware system industry trends and directions.</t>
  </si>
  <si>
    <t>Provides perspectives on the trends of new imaging technology within the organization.</t>
  </si>
  <si>
    <t>Elaborates on strategic initiatives, industry trends, products and services in information management.</t>
  </si>
  <si>
    <t>Leads in defining collaborative architecture, platforms and best practices.</t>
  </si>
  <si>
    <t>Monitors new technologies and services provided by handheld portable device software vendors.</t>
  </si>
  <si>
    <t>Monitors new IT hardware technologies provided by vendors.</t>
  </si>
  <si>
    <t>Monitors new technologies and services provided by handheld hardware vendors.</t>
  </si>
  <si>
    <t>Monitors the latest hardware platform products provided by vendors.</t>
  </si>
  <si>
    <t>Compares and contrasts cost and benefits of alternative IVR technologies.</t>
  </si>
  <si>
    <t>Monitors the firewall system's industry directions and market trends.</t>
  </si>
  <si>
    <t>Monitors help desk industry trends and market directions.</t>
  </si>
  <si>
    <t>Provides leadership on information security tactics and strategies in multiple environments.</t>
  </si>
  <si>
    <t>Forecasts technological industry trends and potential risks in the implementation of defined IT security policies.</t>
  </si>
  <si>
    <t>Monitors industry for emerging or improved information security technologies.</t>
  </si>
  <si>
    <t>Stays abreast of and anticipates regulatory changes affecting information security policies and procedures.</t>
  </si>
  <si>
    <t>Establishes best practices for the use of information audits and control technologies and techniques.</t>
  </si>
  <si>
    <t>Develops a theoretical perspective of effective information security administration processes.</t>
  </si>
  <si>
    <t>Predicts future trends and developments in IoT security platform for organizations.</t>
  </si>
  <si>
    <t>Leads in the establishment of information assurance programs within the organization.</t>
  </si>
  <si>
    <t>Predicts the development trends of ISOC; adjusts organizational plans as needed.</t>
  </si>
  <si>
    <t>Leads discussions on the historical background and future perspective of information security laws.</t>
  </si>
  <si>
    <t>Predicts the future trends of intrusion detection and prevention development.</t>
  </si>
  <si>
    <t>Monitors information systems industry directions and market trends.</t>
  </si>
  <si>
    <t>Predicts future trends and directions in HRMS.</t>
  </si>
  <si>
    <t>Promotes industry-wide enhancements to internal controls.</t>
  </si>
  <si>
    <t>Advocates the mission, vision, and value of investment reporting throughout the organization.</t>
  </si>
  <si>
    <t>Predicts the future perspectives and directions of investment consulting.</t>
  </si>
  <si>
    <t>Promotes the use of advanced auditing techniques and tools to improve the efficiency and effectiveness of internal audits.</t>
  </si>
  <si>
    <t>Ensures that all identified breaches in security are promptly and thoroughly investigated.</t>
  </si>
  <si>
    <t>Adapts and implements strategy and best practices for managing technology acquisitions.</t>
  </si>
  <si>
    <t>Designs strategies based on current world financial conditions and their impact on own industry.</t>
  </si>
  <si>
    <t>Directs others in interpreting and drawing reliable conclusions from industry financial data.</t>
  </si>
  <si>
    <t>Develops mechanisms for ensuring the accuracy of record keeping systems and practices.</t>
  </si>
  <si>
    <t>Promotes the importance of accurate organization-wide financial reporting.</t>
  </si>
  <si>
    <t>Predicts future trends of risk assessment and management.</t>
  </si>
  <si>
    <t>Leads discussions on the theoretical background of the evolving roles and responsibilities of the HR function.</t>
  </si>
  <si>
    <t>Leads in aligning HR planning and development with the organization's overall strategy.</t>
  </si>
  <si>
    <t>Predicts industry trends and marketplace developments relevant to HR operations.</t>
  </si>
  <si>
    <t>Builds standards and procedures for the selection of HRIS providers and applications.</t>
  </si>
  <si>
    <t>Predicts trends and directions with tools and techniques for Internet-based marketing.</t>
  </si>
  <si>
    <t>Monitors trends, directions, and experiences with tools and techniques for web-based retailing.</t>
  </si>
  <si>
    <t>Evaluates and recommends technology to support global purchasing.</t>
  </si>
  <si>
    <t>Articulates historical background and future perspective of field sales.</t>
  </si>
  <si>
    <t>Elaborates on the history, evolution and perspective future of application performance technology.</t>
  </si>
  <si>
    <t>Monitors Debug Tool trends and assesses implications for the in-house production environment.</t>
  </si>
  <si>
    <t>Monitors Fault Analyzer trends and assesses implications for in-house production environment.</t>
  </si>
  <si>
    <t>Monitors File-Aid trends and assesses implications for the in-house production environment.</t>
  </si>
  <si>
    <t>Monitors trends in Fortran and assesses implications for the in-house production environment.</t>
  </si>
  <si>
    <t>Monitors FrontPage trends and assesses implications for the in-house production environment.</t>
  </si>
  <si>
    <t>Monitors Guidewire product plans and strategies and assesses implications for development processes.</t>
  </si>
  <si>
    <t>Discusses Hogan vendor and market trends, directions and experience.</t>
  </si>
  <si>
    <t>Monitors HTML trends and assesses implications for the in-house production environment.</t>
  </si>
  <si>
    <t>Conducts ongoing research into extending Illustrator features and functionalities.</t>
  </si>
  <si>
    <t>Monitors Impromptu trends and assesses implications for the in-house production environment.</t>
  </si>
  <si>
    <t>Monitors InstallShield product trends and assesses implications for the in-house production environment.</t>
  </si>
  <si>
    <t>Establishes and enforces security procedures to guard against unauthorized access to sensitive data.</t>
  </si>
  <si>
    <t>Monitors trends in FOCUS and assesses implications for the in-house production environment.</t>
  </si>
  <si>
    <t>Monitors IBM Content Management trends and assesses implications for the organization.</t>
  </si>
  <si>
    <t>Monitors IMS/DB trends and assesses implications for the in-house production environment.</t>
  </si>
  <si>
    <t>Monitors Informix trends and assesses implications for the in-house production environment.</t>
  </si>
  <si>
    <t>Monitors trends in Ingres and assesses implications for the in-house production environment.</t>
  </si>
  <si>
    <t>Assesses vendor trends and marketplace; makes recommendations for in-house use.</t>
  </si>
  <si>
    <t>Monitors Foresight trends and assesses implications for production environment.</t>
  </si>
  <si>
    <t>Monitors HP-UX trends and assesses implications for the in-house production environment.</t>
  </si>
  <si>
    <t>Monitors virtualization trends and experiences; recommends courses of action.</t>
  </si>
  <si>
    <t>Monitors Internet Explorer trends and assesses implications for in-house production environment.</t>
  </si>
  <si>
    <t>Monitors IIS trends and assesses implications for in-house production environment.</t>
  </si>
  <si>
    <t>Monitors IMS/TM trends and assesses implications for in-house production environment.</t>
  </si>
  <si>
    <t>Defines and monitors peak performance metrics and goals; resolves problems.</t>
  </si>
  <si>
    <t>Provides a detailed history, evolution and future of IBM Power Systems brand of computers.</t>
  </si>
  <si>
    <t>Monitors product plans and strategies, and assesses implications for the production environment.</t>
  </si>
  <si>
    <t>Shares an expert viewpoint of market trends and experience regarding big data, clustered file systems.</t>
  </si>
  <si>
    <t>Monitors Content Management trends and assesses implications for the organization.</t>
  </si>
  <si>
    <t>Conducts ongoing research into extending FileNet Image Services features and functionalities.</t>
  </si>
  <si>
    <t>Monitors a FileNet P8 family of product trends and assesses implications for the in-house production environment.</t>
  </si>
  <si>
    <t>Shares comprehensive knowledge of Hyperion product suite, including its history and future.</t>
  </si>
  <si>
    <t>Provides expert guidance regarding vendor and market trends, directions and experience.</t>
  </si>
  <si>
    <t>Elaborates on alternative vendors to include expected product and service trends, directions and offerings.</t>
  </si>
  <si>
    <t>Recounts historical and future perspective on IT organizations, departments, functions and services.</t>
  </si>
  <si>
    <t>Consults and coaches on the theory and practice of micro and macro metrics.</t>
  </si>
  <si>
    <t>Speaks to the history, evolution and future of mainframe environment and platforms.</t>
  </si>
  <si>
    <t>Contributes to the creation of technology-related best practices and processes.</t>
  </si>
  <si>
    <t>Articulates the historical background and future perspective of the IT industry.</t>
  </si>
  <si>
    <t>Monitors industry trends and market directions in IT architecture.</t>
  </si>
  <si>
    <t>Forecasts technological industry trends and potential risks in the implementation of defined IT policies, standards and procedures.</t>
  </si>
  <si>
    <t>Leads in refining and restructuring IT business service models.</t>
  </si>
  <si>
    <t>Monitors industry and vendor trends and developments of data modeling technologies.</t>
  </si>
  <si>
    <t>Expounds on the history and future of JAD analysis from an IT industry perspective.</t>
  </si>
  <si>
    <t>Elaborates and presents information on the history, evolution and future of mainframe development tools.</t>
  </si>
  <si>
    <t>Establishes standards, policies and guidelines for advanced Knowledge-Based Technology (KBT) tools.</t>
  </si>
  <si>
    <t>Elaborates and presents information on the history, evolution and future of mainframe software and utilities.</t>
  </si>
  <si>
    <t>Establishes standards, policies and guidelines for advanced mainframe hardware.</t>
  </si>
  <si>
    <t>Elaborates and presents information on the history, evolution and future trends of Local Area Network products and services.</t>
  </si>
  <si>
    <t>Researches and analyzes the historical background and future perspective of LAN administration and presents information to others.</t>
  </si>
  <si>
    <t>Forecasts technological industry trends and methodologies in IT systems management.</t>
  </si>
  <si>
    <t>Assesses the impact of effective asset management on enterprise finances.</t>
  </si>
  <si>
    <t>Builds best practices for operating the IT organization within governance-mandated requirements.</t>
  </si>
  <si>
    <t>Creates or introduces advanced methodologies and approaches for application control within the organization.</t>
  </si>
  <si>
    <t>Leads in the establishment and use of best practices of IT quality assurance.</t>
  </si>
  <si>
    <t>Forecasts future technology and industry trends and developments for project management.</t>
  </si>
  <si>
    <t>Contributes to the establishment and use of best practices of IT project planning.</t>
  </si>
  <si>
    <t>Develops project reporting methods and presentations at the senior management level.</t>
  </si>
  <si>
    <t>Provides insight into the future development of IT project office administration skill sets.</t>
  </si>
  <si>
    <t>Forecasts technological industry trends and potential risks in IT service management.</t>
  </si>
  <si>
    <t>Negotiates agreements with providers who deliver the service.</t>
  </si>
  <si>
    <t>Consults on approaches and considerations for bundling services or service classes.</t>
  </si>
  <si>
    <t>Participates in developing service availability costing; service charges, and penalties.</t>
  </si>
  <si>
    <t>Generalizes on the value of understanding past and future perspectives in IT service change management.</t>
  </si>
  <si>
    <t>Designs practices and mechanisms to maintain customer satisfaction during outages.</t>
  </si>
  <si>
    <t>Designs practices for project and application development financial management.</t>
  </si>
  <si>
    <t>Forecasts technology industry trends and the development of the IT service framework.</t>
  </si>
  <si>
    <t>Quantifies and communicates impact of incidents on the business.</t>
  </si>
  <si>
    <t>Establishes best practices for the use of the specific technology.</t>
  </si>
  <si>
    <t>Designs specific customer support plans that improve the effectiveness of the organization.</t>
  </si>
  <si>
    <t>Monitors industry trends related to acceptance and adoption of ITIL.</t>
  </si>
  <si>
    <t>Elaborate on the benefits of managing applications as corporate assets.</t>
  </si>
  <si>
    <t>Contributes extensive knowledge and experience with ITIL service delivery globally.</t>
  </si>
  <si>
    <t>Leads discussions on the historical background and future perspective of customer profiles.</t>
  </si>
  <si>
    <t>Articulates historical background and future perspective of sales channels.</t>
  </si>
  <si>
    <t>Reports current product lines, their history, evolution and future plans to stakeholders.</t>
  </si>
  <si>
    <t>Monitors J2EE trends and assesses implications for the in-house production environment.</t>
  </si>
  <si>
    <t>Monitors J2ME trends and assesses implications for the in-house production environment.</t>
  </si>
  <si>
    <t>Monitors Java / Java 2 trends and assesses implications for in-house production environment.</t>
  </si>
  <si>
    <t>Monitors JavaBeans trends and assesses implications for in-house production environment.</t>
  </si>
  <si>
    <t>Monitors JavaScript trends and assesses implications for in-house production environment.</t>
  </si>
  <si>
    <t>Monitors and discusses vendor and market trends, directions and experience.</t>
  </si>
  <si>
    <t>Monitors JProbe trends and assesses implications for in-house production environment.</t>
  </si>
  <si>
    <t>Monitors Jscript trends and assesses implications for the in-house production environment.</t>
  </si>
  <si>
    <t>Monitors JSP trends and assesses implications for the in-house production environment.</t>
  </si>
  <si>
    <t>Monitors Java Servlet trends and assesses implications for in-house production environment.</t>
  </si>
  <si>
    <t>Monitors LoadRunner trends and assesses implications for in-house production environment.</t>
  </si>
  <si>
    <t>Monitors Lotus Notes trends and assesses implications for the in-house production environment.</t>
  </si>
  <si>
    <t>Monitors trends and assesses implications for in-house production environment.</t>
  </si>
  <si>
    <t>Monitors JDBC trends and assesses implications for in-house production environment.</t>
  </si>
  <si>
    <t>Monitors trends in JES2 and JES3 while providing insight into benefits and drawbacks from a technical and business perspectives.</t>
  </si>
  <si>
    <t>Monitors Laplink trends and assesses implications for the in-house environment.</t>
  </si>
  <si>
    <t>Monitors Linux trends and assesses implications for in-house production environment.</t>
  </si>
  <si>
    <t>Monitors trends in Jini and assesses implications for the in-house production environment.</t>
  </si>
  <si>
    <t>Develops a feedback mechanism to analyze the costs, benefits and considerations for high network availability.</t>
  </si>
  <si>
    <t>Monitors Lexis-Nexis product and service trends and assesses implications for organization.</t>
  </si>
  <si>
    <t>Articulates on the history, evolution, and potential future of IM and web conferencing technology.</t>
  </si>
  <si>
    <t>Consults on and supports complex Lotus implementation, integration, conversion and migration issues.</t>
  </si>
  <si>
    <t>Leads discussions with senior management from each division on the reorganization of the product mix.</t>
  </si>
  <si>
    <t>Speaks to the history, evolution and future of operating systems and platforms.</t>
  </si>
  <si>
    <t>Speaks to the history, evolution and future of mobile computing.</t>
  </si>
  <si>
    <t>Discusses the history, evolution, and future of open systems and open standards.</t>
  </si>
  <si>
    <t>Leads discussions on future trends, methodologies and processes of platform architecture throughout the enterprise.</t>
  </si>
  <si>
    <t>Expounds on the history and future of data, processes or event models.</t>
  </si>
  <si>
    <t>Articulates a theoretical background and understanding of use case modeling.</t>
  </si>
  <si>
    <t>Monitors vendor and industry experience in packaged applications integration; assesses this impact on the organization.</t>
  </si>
  <si>
    <t>Sets direction in the selection and use of transaction processing development tools.</t>
  </si>
  <si>
    <t>Presents information on the evolution of objects and their convergence with web and client/server technologies.</t>
  </si>
  <si>
    <t>Develops a theoretical background on the history and evolution of the object-oriented development processes and database tools.</t>
  </si>
  <si>
    <t>Justifies the costs, benefits and applications of object relational databases.</t>
  </si>
  <si>
    <t>Elaborates and presents information on the history, evolution and future of middleware facilities and services.</t>
  </si>
  <si>
    <t>Elaborates and presents information on the history, evolution and future of mid-range software and utilities.</t>
  </si>
  <si>
    <t>Articulates the historical background and future perspective of PC/workstation software.</t>
  </si>
  <si>
    <t>Forecasts future performance measurement targets.</t>
  </si>
  <si>
    <t>Elaborates and presents information on the history, evolution and future of mid-range hardware.</t>
  </si>
  <si>
    <t>Articulates the historical background and future perspective of PC/workstation hardware.</t>
  </si>
  <si>
    <t>Monitors industry trends and directions for network administration methodologies.</t>
  </si>
  <si>
    <t>Monitors industry trends and directions for network architecture operations and methodologies.</t>
  </si>
  <si>
    <t>Leads on the establishment and maintenance of network contingency and disaster recovery plans.</t>
  </si>
  <si>
    <t>Monitors industry trends and emerging telecommunications technology.</t>
  </si>
  <si>
    <t>Predicts industry trends and market experiences relevant to communications hardware.</t>
  </si>
  <si>
    <t>Forecasts future network performance measurement targets; builds predictive models.</t>
  </si>
  <si>
    <t>Monitors industry trends and marketplace experiences for the management of output technologies.</t>
  </si>
  <si>
    <t>Predicts the development direction of mobile security; adjusts organizational methodology as needed.</t>
  </si>
  <si>
    <t>Establishes best practices of organizational penetration testing programs.</t>
  </si>
  <si>
    <t>Monitors enhancements to major mobile systems and technologies and assesses implications for existing applications.</t>
  </si>
  <si>
    <t>Recommends improvements on industry and marketplace experiences, vendors and tools.</t>
  </si>
  <si>
    <t>Formulates application distribution and revenue sharing strategies.</t>
  </si>
  <si>
    <t>Communicates the principles and ethics within embedded advertisement throughout the organization.</t>
  </si>
  <si>
    <t>Develops operating standards and principles to regulate online marketing initiatives within the industry.</t>
  </si>
  <si>
    <t>Establishes a governance and development framework for enablement of mobile devices, users, applications, information, and experiences.</t>
  </si>
  <si>
    <t>Elaborates o the history, evolution and future of mobile software and utilities.</t>
  </si>
  <si>
    <t>Monitors effectiveness of support staff; recommends improvements.</t>
  </si>
  <si>
    <t>Articulates historical background and future perspective of organizational communications.</t>
  </si>
  <si>
    <t>Articulates historical background and future perspective of news media communications.</t>
  </si>
  <si>
    <t>Leads discussions on the historical and future perspective of multimedia tools.</t>
  </si>
  <si>
    <t>Designs innovative process flows for providing enterprise wide problem management support.</t>
  </si>
  <si>
    <t>Advocates the design of advanced tools and models for OD.</t>
  </si>
  <si>
    <t>Creates a system to organize and document marketing programs.</t>
  </si>
  <si>
    <t>Designs training programs for various marketing strategies, channels, and technologies.</t>
  </si>
  <si>
    <t>Leads discussions on the historical background and future perspectives of market research.</t>
  </si>
  <si>
    <t>Predicts the future trends and developments for marketing strategy and positioning.</t>
  </si>
  <si>
    <t>Predicts the future trends and developments for marketing channels.</t>
  </si>
  <si>
    <t>Predicts the future trends and developments for marketing systems.</t>
  </si>
  <si>
    <t>Elaborates on the history and future perspectives of media channel management.</t>
  </si>
  <si>
    <t>Creates mechanisms for recognizing and addressing capacity-related problems.</t>
  </si>
  <si>
    <t>Monitors MTS trends and assesses implications for in-house production environment.</t>
  </si>
  <si>
    <t>Monitors Oracle Developer trends and assesses implications for in-house production environment.</t>
  </si>
  <si>
    <t>Monitors Oracle Lite trends and assesses implications for the in-house production environment.</t>
  </si>
  <si>
    <t>Monitors PowerBuilder trends and assesses implications for the in-house production environment.</t>
  </si>
  <si>
    <t>Monitors trends in Perl and assesses implications for the in-house production environment.</t>
  </si>
  <si>
    <t>Monitors Photoshop trends and assesses implications for the in-house production environment.</t>
  </si>
  <si>
    <t>Monitors PHP trends and assesses implications for the in-house production environment.</t>
  </si>
  <si>
    <t>Monitors PL/I trends and assesses implications for the in-house production environment.</t>
  </si>
  <si>
    <t>Monitors PeopleSoft trends and assesses implications for in-house production environment.</t>
  </si>
  <si>
    <t>Monitors trends in ODBC and assesses implications for the in-house production environment.</t>
  </si>
  <si>
    <t>Monitors, analyzes and explains vendor and market trends, directions and experience.</t>
  </si>
  <si>
    <t>Monitors trends in Oracle and assesses implications for the in-house production environment.</t>
  </si>
  <si>
    <t>Monitors trends in PL/SQL and assesses implications for the in-house production environment.</t>
  </si>
  <si>
    <t>Monitors BizTalk trends and assesses implications for the in-house production environment.</t>
  </si>
  <si>
    <t>Monitors Firefox trends and assesses implications for the in-house production environment.</t>
  </si>
  <si>
    <t>Monitors MSMQ trends and assesses implications for the in-house production environment.</t>
  </si>
  <si>
    <t>Monitors trends in Netscape and assesses implications for the in-house production environment.</t>
  </si>
  <si>
    <t>Monitors Oracle Application Server trends and assesses implications for production environment.</t>
  </si>
  <si>
    <t>Monitors OS/2 Warp trends and assesses implications for the in-house production environment.</t>
  </si>
  <si>
    <t>Monitors IBM operating system trends and assesses implications for the in-house production environment.</t>
  </si>
  <si>
    <t>Monitors PDA trends and assesses implications for the in-house production environment.</t>
  </si>
  <si>
    <t>Monitors PegaRULES product announcements and assesses implications for the production environment.</t>
  </si>
  <si>
    <t>Leads in the use of Windows Server for turning key business processes into Web services.</t>
  </si>
  <si>
    <t>Champions the use of best practices for network performance management.</t>
  </si>
  <si>
    <t>Monitors NDS/eDirectory trends and assesses implications for the in-house production environment.</t>
  </si>
  <si>
    <t>Monitors Nexus product plans and strategies and assesses implications for the production environment.</t>
  </si>
  <si>
    <t>Monitors Netware trends and assesses implications for the in-house production environment.</t>
  </si>
  <si>
    <t>Leads discussion on enterprise networking trends and future directions from a business perspective.</t>
  </si>
  <si>
    <t>Leads discussions on the history, evolution and probable future of OmegaMon technology.</t>
  </si>
  <si>
    <t>Demonstrates leadership in the application of Office tools to complex applications.</t>
  </si>
  <si>
    <t>Establishes document retention and archival policies and standards for Outlook users.</t>
  </si>
  <si>
    <t>Monitors pcAnywhere product trends and assesses implications for in-house production environment.</t>
  </si>
  <si>
    <t>Trains others on importing and exporting content to and from other MS Office applications.</t>
  </si>
  <si>
    <t>Elaborates on the history, evolution and future of SSPM.</t>
  </si>
  <si>
    <t>Designs the organizational strategy for product engineering and leads the market exploration and research.</t>
  </si>
  <si>
    <t>Contributes to the establishment of best practices for implementing reliability engineering processes and procedures.</t>
  </si>
  <si>
    <t>Predicts industry and marketplace trends and developments in reliability management in order to optimize current processes.</t>
  </si>
  <si>
    <t>Designs technical enhancements and anticipates new opportunities and needs for hardware products.</t>
  </si>
  <si>
    <t>Designs training programs on improving product design, production workmanship and processes based on current quality testing results.</t>
  </si>
  <si>
    <t>Leads discussions on the historical background and future perspective of product quality assurance.</t>
  </si>
  <si>
    <t>Establishes best practices for the operation of product testing functions.</t>
  </si>
  <si>
    <t>Elaborates on the evolution and future of peripheral equipment and technologies.</t>
  </si>
  <si>
    <t>Mentors the management team among all divisions on maintaining secure operations.</t>
  </si>
  <si>
    <t>Discusses risk and reward considerations for special or unusual deals.</t>
  </si>
  <si>
    <t>Monitors and influences the strength, passion, sentiment, and reach of users and brands through social media.</t>
  </si>
  <si>
    <t>Speaks to the history, evolution and future of distributed server environments and platforms.</t>
  </si>
  <si>
    <t>Monitors vendor and industry experience of SOA; assesses their impact on the organization.</t>
  </si>
  <si>
    <t>Creates leadership positions in identifying and implementing new tools and techniques.</t>
  </si>
  <si>
    <t>Monitors industry experience; recommends languages for inclusion into toolkit.</t>
  </si>
  <si>
    <t>Predicts industry trends and market experiences relevant to prototyping.</t>
  </si>
  <si>
    <t>Monitors current RAD industry trends and experiences; presents findings to professional groups.</t>
  </si>
  <si>
    <t>Elaborates on the strengths and weaknesses of alternative release management technologies.</t>
  </si>
  <si>
    <t>Predicts future changes in alternative scripting models, methods and applications.</t>
  </si>
  <si>
    <t>Predicts industry trends and market experiences relevant to programming languages.</t>
  </si>
  <si>
    <t>Monitors industry trends and marketplace experience with metadata.</t>
  </si>
  <si>
    <t>Monitors industry and vendor experience on information management technologies and services.</t>
  </si>
  <si>
    <t>Monitors industry and vendor experiences; assesses the impact on productivity and quality.</t>
  </si>
  <si>
    <t>Explains the rules for determining DBMS conformity to the relational model.</t>
  </si>
  <si>
    <t>Predicts industry trends and marketplace experience for sever software applications.</t>
  </si>
  <si>
    <t>Monitors market trends and developments on new and existing server/network hardware.</t>
  </si>
  <si>
    <t>Directs the development of policies and best practices for remote computing.</t>
  </si>
  <si>
    <t>Designs training materials on the history, evolution and future of production control.</t>
  </si>
  <si>
    <t>Directs the coordination of installation activities between clients, vendors, and corporate data centers.</t>
  </si>
  <si>
    <t>Leads discussions on the history, evolution and future of product and vendor evaluation.</t>
  </si>
  <si>
    <t>Monitors the industry trends and makes proposals on SIEM development.</t>
  </si>
  <si>
    <t>Elaborates on the history and evolution of social applications and conversational technologies.</t>
  </si>
  <si>
    <t>Promotes SOA technology potential for gaining a competitive advantage in business.</t>
  </si>
  <si>
    <t>Leads discussions on the historical background and future perspective of social networking services.</t>
  </si>
  <si>
    <t>Leads discussions on the historical background and future perspective of service platform operations.</t>
  </si>
  <si>
    <t>Leads discussions on the historical background and future perspective of site reliability engineering.</t>
  </si>
  <si>
    <t>Constructs partnerships with other e-business vendors (e.g. search engine corporations) to streamline services provided.</t>
  </si>
  <si>
    <t>Provides insight into the key issues and challenges discovered during the design and usage of social computing.</t>
  </si>
  <si>
    <t>Provides insights on the historical background and future development of scrum software development.</t>
  </si>
  <si>
    <t>Predicts trends and new developments in the loss prevention field.</t>
  </si>
  <si>
    <t>Monitors vendor and industry experience; assesses impact on organization.</t>
  </si>
  <si>
    <t>Consults others on innovative process flow designs for providing a full spectrum of services.</t>
  </si>
  <si>
    <t>Leads discussions on the historical and future perspective in work scheduling systems.</t>
  </si>
  <si>
    <t>Predicts future trends of product design and development.</t>
  </si>
  <si>
    <t>Monitors development directions and trends for product returns software across the industry.</t>
  </si>
  <si>
    <t>Articulates historical background and future perspective of a sales function.</t>
  </si>
  <si>
    <t>Articulates historical background and future perspective of sales tasks and activities.</t>
  </si>
  <si>
    <t>Articulates historical background and future perspective of prospecting.</t>
  </si>
  <si>
    <t>Articulates historical background and future perspective of sales proposals and presentations.</t>
  </si>
  <si>
    <t>Articulates historical background and future perspective of sales closing and agreements.</t>
  </si>
  <si>
    <t>Articulates historical background and future perspective of sales support and administration.</t>
  </si>
  <si>
    <t>Creates a positive environment to encourage cooperation among product development strategy stakeholders.</t>
  </si>
  <si>
    <t>Monitors REXX trends and assesses implications for in-house production environment.</t>
  </si>
  <si>
    <t>Shares product and vendor trends and experiences and implications for the organization.</t>
  </si>
  <si>
    <t>Structures and delivers training programs for adapting RTT to new uses or environments.</t>
  </si>
  <si>
    <t>Monitors SAP R/3 trends and assesses implications for in-house production environment.</t>
  </si>
  <si>
    <t>Establishes CRM application security principles and privacy regulations throughout the corporation.</t>
  </si>
  <si>
    <t>Monitors vendor and industry trends and assesses the implications for the production environment.</t>
  </si>
  <si>
    <t>Monitors Siebel trends and assesses implications for the in-house production environment.</t>
  </si>
  <si>
    <t>Monitors Smalltalk trends and assesses implications for the in-house production environment.</t>
  </si>
  <si>
    <t>Monitors database product trends and assesses implications for the in-house production environment.</t>
  </si>
  <si>
    <t>Monitors BI industry trends and assesses implications for the in-house production environment.</t>
  </si>
  <si>
    <t>Monitors the history, evolution and future developments in management technology.</t>
  </si>
  <si>
    <t>Monitors vendor and marketplace trends and assesses implications for the in-house environment.</t>
  </si>
  <si>
    <t>Monitors SIP trends and assesses implications for in-house production environment.</t>
  </si>
  <si>
    <t>Monitors SMTP trends and assesses implications for in-house production environment.</t>
  </si>
  <si>
    <t>Monitors SNA trends and assesses implications for in-house production environment.</t>
  </si>
  <si>
    <t>Leads discussions on the history, evolution and perspective future of Sniffer technology.</t>
  </si>
  <si>
    <t>Monitors Project trends and assesses implications for the in-house production environment.</t>
  </si>
  <si>
    <t>Monitors Project Workbench trends and assesses implications for in-house production environment.</t>
  </si>
  <si>
    <t>Monitors industry standards as they relate to identity and access management.</t>
  </si>
  <si>
    <t>Shares comprehensive knowledge of product suite, including its history and future.</t>
  </si>
  <si>
    <t>Develops and communicates a clear philosophy and strategy for testing.</t>
  </si>
  <si>
    <t>Mentors a team of technological experts on how to create and upgrade the methodology to be applied to the storage development processes.</t>
  </si>
  <si>
    <t>Speaks to the history, evolution and future of telecom industry.</t>
  </si>
  <si>
    <t>Contributes to the creation of computer management consulting services and practices.</t>
  </si>
  <si>
    <t>Champions the product with customers, industry and stakeholders.</t>
  </si>
  <si>
    <t>Drives functional enhancements and anticipates new opportunities and needs.</t>
  </si>
  <si>
    <t>Drives technical enhancements and anticipates new opportunities and needs.</t>
  </si>
  <si>
    <t>Monitors industry benchmarks and best practices; makes recommendations.</t>
  </si>
  <si>
    <t>Recounts the history and evolution of software engineering processes and components.</t>
  </si>
  <si>
    <t>Elaborates on the evolution of technical design tools, techniques and strategies.</t>
  </si>
  <si>
    <t>Elaborates on the evolution of software products and software integration approaches and strategies.</t>
  </si>
  <si>
    <t>Monitors industry benchmarks for effectiveness of development; makes recommendations.</t>
  </si>
  <si>
    <t>Evaluates strengths and weaknesses of alternative release management technologies.</t>
  </si>
  <si>
    <t>Creates and establishes software installation and support policies, practices and standards.</t>
  </si>
  <si>
    <t>Quantifies and communicates impact of problems on profits and customer satisfaction.</t>
  </si>
  <si>
    <t>Monitors industry and marketplace trends and experiences; makes recommendations.</t>
  </si>
  <si>
    <t>Coordinates with product stakeholders in setting long-term packaging and distribution strategies.</t>
  </si>
  <si>
    <t>Discusses the relationship between market fluctuations, penetration and channel mix.</t>
  </si>
  <si>
    <t>Assesses and communicates the relationship between QA and the organization's bottom line.</t>
  </si>
  <si>
    <t>Defines and monitors metrics used to measure completeness of testing and the state of the software.</t>
  </si>
  <si>
    <t>Compares and contrasts major testing methodologies and philosophies.</t>
  </si>
  <si>
    <t>Stays current on industry trends and marketplace experiences; explores new methods and technologies.</t>
  </si>
  <si>
    <t>Designs cases for effective security management practices for future security requirements compliance.</t>
  </si>
  <si>
    <t>Ensures compliance with enterprise strategies, transformation activities and technology directions.</t>
  </si>
  <si>
    <t>Forecasts future trends in the design and development of IT architectures; shares these perspectives throughout the enterprise.</t>
  </si>
  <si>
    <t>Demonstrates extensive experience with system and technology integration.</t>
  </si>
  <si>
    <t>Champions the employment of technology to maximize system test throughput and coverage.</t>
  </si>
  <si>
    <t>Releases the latest version of system life cycle if there are any modifications or updates.</t>
  </si>
  <si>
    <t>Monitors industry and marketplace trends, directions and experience.</t>
  </si>
  <si>
    <t>Champions the employment of tool technology to maximize system testing throughput and coverage.</t>
  </si>
  <si>
    <t>Publishes and promotes best practices for effective use of software technology and services.</t>
  </si>
  <si>
    <t>Monitors an organization's experience with vendor software performance and support.</t>
  </si>
  <si>
    <t>Directs and oversees the system programming project team and manages conflict within the group.</t>
  </si>
  <si>
    <t>Consults on high-impact software distribution (large populations, critical applications).</t>
  </si>
  <si>
    <t>Monitors current software quality assurance trends; provides recommendations for the organization.</t>
  </si>
  <si>
    <t>Monitors industry directions of storage hardware; assesses implications for the organization.</t>
  </si>
  <si>
    <t>Predicts industry trends and marketplace experiences in telecommunication services.</t>
  </si>
  <si>
    <t>Establishes strong interfaces with regulatory contacts to assure success towards meeting regulatory requirements.</t>
  </si>
  <si>
    <t>Evaluates multiple storage area network vendors' product solutions and makes appropriate recommendations.</t>
  </si>
  <si>
    <t>Monitors industry trends and market experience; makes recommendations for the enterprise.</t>
  </si>
  <si>
    <t>Evaluates advanced console facilities used in diagnosing and correcting systems problems.</t>
  </si>
  <si>
    <t>Educates staff on software copyright, patent protection and patent protection laws.</t>
  </si>
  <si>
    <t>Builds standards to design and support troubleshooting situations and maintain cost effectiveness.</t>
  </si>
  <si>
    <t>Provides insight into the theory and practice of Capability Maturity Model key process areas.</t>
  </si>
  <si>
    <t>Predicts industry and marketplace trends regarding documentation tools and techniques.</t>
  </si>
  <si>
    <t>Articulates the history, evolution and trends in testing IT applications and services.</t>
  </si>
  <si>
    <t>Leads discussions on the historical background and future perspective of SCM applications.</t>
  </si>
  <si>
    <t>Leads evaluations of the benefits experienced after the implementation of the SRM system.</t>
  </si>
  <si>
    <t>Delivers internal technical training on the design and implementation of large scale SEM applications.</t>
  </si>
  <si>
    <t>Monitors the marketplace for technologies and products that enhance phone-based servicing.</t>
  </si>
  <si>
    <t>Leads discussions on how statistical measurements are used in business decisions.</t>
  </si>
  <si>
    <t>Monitors TOGAF experience and industry trends; makes recommendations to own organization.</t>
  </si>
  <si>
    <t>Establishes best practices, processes and organizational considerations for recruiting and staff relocation.</t>
  </si>
  <si>
    <t>Monitors and forecasts industry changes and new directions of succession planning concepts and practices; evaluates their impact on the organization.</t>
  </si>
  <si>
    <t>Develops a system to effectively analyze the needs of technical writing within the organization.</t>
  </si>
  <si>
    <t>Predicts the future trends of supplier evaluations &amp; certification.</t>
  </si>
  <si>
    <t>Monitors Struts trends and assesses implications for the in-house production environment.</t>
  </si>
  <si>
    <t>Monitors trends in Sybase and assesses implications for the in-house production environment.</t>
  </si>
  <si>
    <t>Monitors SQL trends and assesses implications for in-house production environment.</t>
  </si>
  <si>
    <t>Monitors SQL Server trends and assesses implications for in-house production environment.</t>
  </si>
  <si>
    <t>Monitors Sybase trends and assesses implications for in-house production environment.</t>
  </si>
  <si>
    <t>Monitors Solaris trends and assesses implications for the in-house production environment.</t>
  </si>
  <si>
    <t>Monitors TPNS trends and assesses implications for the in-house production environment.</t>
  </si>
  <si>
    <t>Leads cost/benefit analyses of NetView for large networks.</t>
  </si>
  <si>
    <t>Monitors TCP/IP trends and assesses implications for in-house production environment.</t>
  </si>
  <si>
    <t>Monitors Token Ring trends and assesses implications for in-house production environment.</t>
  </si>
  <si>
    <t>Provides expert assessments of Tivoli and competitor market trends, directions and experience.</t>
  </si>
  <si>
    <t>Monitors and communicates vendor and market trends, directions and experience.</t>
  </si>
  <si>
    <t>Leads discussions on the history, evolution and probable future of TME technology.</t>
  </si>
  <si>
    <t>Provides expert guidance regarding EAM software vendors, market trends, directions and experience.</t>
  </si>
  <si>
    <t>Elaborates on the history, evolution and probable future of TWSz technology.</t>
  </si>
  <si>
    <t>Leads discussions on all key issues and challenges of T&amp;D policies and standards implementation.</t>
  </si>
  <si>
    <t>Predicts virus trends and assesses implications for in-house production environment.</t>
  </si>
  <si>
    <t>Monitors technological trends and emerging consumer requirements.</t>
  </si>
  <si>
    <t>Leads discussions on the future trends of transitional architecture.</t>
  </si>
  <si>
    <t>Monitors industry trends and developments for workflow analysis methodologies.</t>
  </si>
  <si>
    <t>Predicts and translates design concept trends into formal design requirements and specifications documents.</t>
  </si>
  <si>
    <t>Discusses the evolution of Internet technologies and associated development tools.</t>
  </si>
  <si>
    <t>Monitors emergence of new Web Services Tools assesses implications for the in-house environment.</t>
  </si>
  <si>
    <t>Monitors industry trends and developments in web services.</t>
  </si>
  <si>
    <t>Predicts industry and vendor trends and directions; assesses implications for the organization.</t>
  </si>
  <si>
    <t>Promotes the use of best practices to improve VPN vendor evaluation, certification and selection.</t>
  </si>
  <si>
    <t>Monitors technological trends and network developments for WANs.</t>
  </si>
  <si>
    <t>Monitors industry trends and developments in wireless technologies.</t>
  </si>
  <si>
    <t>Provides leadership in VOIP and network elements; reviews vendor bulletins and emergency software defect notifications.</t>
  </si>
  <si>
    <t>Predicts industry trends and directions; assesses impact to the corporation.</t>
  </si>
  <si>
    <t>Publishes formal training documents, standards and processes as the basis for the company's training function and for further reference.</t>
  </si>
  <si>
    <t>Coaches team leaders on training lifecycle methodology and the effective use of tools and techniques.</t>
  </si>
  <si>
    <t>Promotes a variety of tools and techniques to measure results against learning objectives.</t>
  </si>
  <si>
    <t>Develops training programs and courses of vulnerability assessment for the department or entire organization.</t>
  </si>
  <si>
    <t>Champions employment of new technology and innovation in order to maximize the effectiveness of UAT.</t>
  </si>
  <si>
    <t>Provides insight into the history, evolution and trends in applying user experience to build applications.</t>
  </si>
  <si>
    <t>Delivers internal technical training on the design and implementation of large scale TM applications.</t>
  </si>
  <si>
    <t>Creates and implements strategies and goals for the development of Web 2.0 applications.</t>
  </si>
  <si>
    <t>Participates in industry symposiums on web application security.</t>
  </si>
  <si>
    <t>Recommends methods for using web analytics to cultivate high-value customers.</t>
  </si>
  <si>
    <t>Constructs operational standards, procedures and best practices in user operations support.</t>
  </si>
  <si>
    <t>Articulates historical background and future perspective of web publishing tools.</t>
  </si>
  <si>
    <t>Monitors the marketplace for technologies and products that enhance web-based servicing.</t>
  </si>
  <si>
    <t>Predicts industry trends and developments for workforce analysis methodologies; shares insights within the organization.</t>
  </si>
  <si>
    <t>Consults on new web research tools and techniques.</t>
  </si>
  <si>
    <t>Develops enterprise-wide guidelines for selection, licensing and costs.</t>
  </si>
  <si>
    <t>Works successfully with the most difficult customers by preparing responses to possible objections.</t>
  </si>
  <si>
    <t>Monitors Uniface trends and assesses implications for the in-house production environment.</t>
  </si>
  <si>
    <t>Establishes a reputation within the organization as the VAG expert.</t>
  </si>
  <si>
    <t>Establishes a reputation within the organization as the VAJ expert.</t>
  </si>
  <si>
    <t>Monitors Visual Basic.net trends and assesses implications for the in-house production environment.</t>
  </si>
  <si>
    <t>Monitors VBScript trends and assesses implications for the in-house production environment.</t>
  </si>
  <si>
    <t>Monitors Visual C++ trends and assesses implications for the in-house production environment.</t>
  </si>
  <si>
    <t>Monitors Visual FoxPro trends and assesses implications for the in-house production environment.</t>
  </si>
  <si>
    <t>Monitors Visual Interdev trends and assesses implications for in-house production environment.</t>
  </si>
  <si>
    <t>Monitors Visual Basic trends and assesses implications for the in-house production environment.</t>
  </si>
  <si>
    <t>Monitors Visio trends and assesses implications for in-house production environment.</t>
  </si>
  <si>
    <t>Monitors Visual J++ trends and assesses implications for the in-house production environment.</t>
  </si>
  <si>
    <t>Monitors WSAD trends and assesses implications for the in-house production environment.</t>
  </si>
  <si>
    <t>Monitors WebSphere Studio trends and assesses implications for the in-house production environment.</t>
  </si>
  <si>
    <t>Monitors XHTML trends and assesses implications for the in-house production environment.</t>
  </si>
  <si>
    <t>Monitors XML trends and assesses implications for in-house production environment.</t>
  </si>
  <si>
    <t>Monitors the evolution of XML Schemas and assesses implications for the organization.</t>
  </si>
  <si>
    <t>Monitors the evolution of XML transformations and assesses implications for the organization.</t>
  </si>
  <si>
    <t>Monitors Xpediter trends and assesses implications for the in-house production environment.</t>
  </si>
  <si>
    <t>Monitors MQ Series trends and assesses implications for in-house production environment.</t>
  </si>
  <si>
    <t>Monitors TSO/ISPF trends and assesses implications for the in-house production environment.</t>
  </si>
  <si>
    <t>Monitors UNIX trends and assesses implications for the in-house production environment.</t>
  </si>
  <si>
    <t>Monitors WAS trends and assesses implications for the in-house production environment.</t>
  </si>
  <si>
    <t>Monitors Windows 2000/Me trends and assesses implications for the in-house production environment.</t>
  </si>
  <si>
    <t>Shares comprehensive comparison of alternative PC operating systems, including history and future.</t>
  </si>
  <si>
    <t>Monitors trends in Windows NT and assesses implications for the in-house production environment.</t>
  </si>
  <si>
    <t>Monitors trends in Windows XP and assesses implications for the in-house production environment.</t>
  </si>
  <si>
    <t>Monitors trends in WebSphere Portal and assesses implications for the in-house production environment.</t>
  </si>
  <si>
    <t>Consults on the history, evolution and future of mainframe operating systems.</t>
  </si>
  <si>
    <t>Monitors VoIP trends and assesses implications for in-house production environment.</t>
  </si>
  <si>
    <t>Monitors trends in WAP and assesses implications for the in-house production environment.</t>
  </si>
  <si>
    <t>Monitors X.25 trends and assesses implications for in-house production environment.</t>
  </si>
  <si>
    <t>Monitors Word trends and assesses implications for in-house production environment.</t>
  </si>
  <si>
    <t>Shapes the field of training and development by taking an active part in HRD societies and conferences.</t>
  </si>
  <si>
    <t>Creates a knowledge sharing environment among all the training professionals.</t>
  </si>
  <si>
    <t>Predicts enterprise-wide considerations for selection, licensing and costs.</t>
  </si>
  <si>
    <t>Leads discussions on the history, evolution and future trends of training needs analysis.</t>
  </si>
  <si>
    <t>Leads discussions on key issues and challenges of training solutions recommendation.</t>
  </si>
  <si>
    <t>Leads discussions on the historical background and future perspective of training delivery.</t>
  </si>
  <si>
    <t>Predicts global industry and competitive trends and practices in training evaluation.</t>
  </si>
  <si>
    <t>Designs strategies for the training administration function according to learning and development strategies.</t>
  </si>
  <si>
    <t>Predicts the trends of each major training technology platform in the organization.</t>
  </si>
  <si>
    <t>Elaborates on the theoretical background and perspective of web-based training.</t>
  </si>
  <si>
    <t>Technical - High Technology</t>
  </si>
  <si>
    <t>Technical - Information Technology</t>
  </si>
  <si>
    <t>Technical - Audit and Compliance</t>
  </si>
  <si>
    <t>Technical Framework</t>
  </si>
  <si>
    <t>Technical - Sales</t>
  </si>
  <si>
    <t>Technical - Technology Tools</t>
  </si>
  <si>
    <t>Technical - Training and Development</t>
  </si>
  <si>
    <t>Technical - High Technology - Computer Hardware</t>
  </si>
  <si>
    <t>Technical - Corporate Communications</t>
  </si>
  <si>
    <t>Technical - CRM</t>
  </si>
  <si>
    <t>Technical - Customer Support</t>
  </si>
  <si>
    <t>Technical - Consulting Services</t>
  </si>
  <si>
    <t>Technical - Finance and Accounting</t>
  </si>
  <si>
    <t>Technical - Human Resources</t>
  </si>
  <si>
    <t>Technical - Marketing</t>
  </si>
  <si>
    <t>Technical - Purchasing</t>
  </si>
  <si>
    <t>Technical - Retail</t>
  </si>
  <si>
    <t>Technical - Administration</t>
  </si>
  <si>
    <t>Technical - Manufacturing</t>
  </si>
  <si>
    <t>Technical - Banking and Financial Services</t>
  </si>
  <si>
    <t>Technical - Telecommunications</t>
  </si>
  <si>
    <t>Technical - Media and Publishing</t>
  </si>
  <si>
    <t>Technical - Rehabilitation Services</t>
  </si>
  <si>
    <t>Technical - Research and Development</t>
  </si>
  <si>
    <t>Business Tools</t>
  </si>
  <si>
    <t>ACT-088: Monitor/Review Systems Under Development</t>
  </si>
  <si>
    <t>BK-HTS015: APIs: A Strategy Guide</t>
  </si>
  <si>
    <t>BK-NEW004: Enterprise Architecture As Strategy: Creating a Foundation for Business Execution</t>
  </si>
  <si>
    <t>ACT-024: Participate in a Design Review or Walk-through</t>
  </si>
  <si>
    <t>ACT-074: Review/Study Application Test Plans</t>
  </si>
  <si>
    <t>ACT-143: Search the Web</t>
  </si>
  <si>
    <t>ACT-058: Review Application Change/Problem History</t>
  </si>
  <si>
    <t>BK-0461: Professional Java for Web Applications</t>
  </si>
  <si>
    <t>BK-0273: Backup &amp; Recovery</t>
  </si>
  <si>
    <t>BK-01556: Network Security Essentials</t>
  </si>
  <si>
    <t>BK-NEW002: Agile Software Development, Principles, Patterns, and Practices</t>
  </si>
  <si>
    <t>BK-1306: Agile Software Requirements</t>
  </si>
  <si>
    <t>BK-01473: Adaptive Software Development</t>
  </si>
  <si>
    <t>BK-01470: Learning Agile</t>
  </si>
  <si>
    <t>BK-4318: How to Comply with Sarbanes-Oxley Section 404</t>
  </si>
  <si>
    <t>BK-0865: Managing the Audit Function: A Corporate Audit Department Procedures Guide</t>
  </si>
  <si>
    <t>BK-HTS009: Big Data Now: 2012 Edition</t>
  </si>
  <si>
    <t>ACT-133: Sponsor Technology Work Sessions</t>
  </si>
  <si>
    <t>ACT-083: Assist In Hardware Installation</t>
  </si>
  <si>
    <t>ACT-114: Locate Local and Regional Training Resources</t>
  </si>
  <si>
    <t>BK-0827: Art of Teaching Adults, The</t>
  </si>
  <si>
    <t>ACT-145: Review Conference Abstracts</t>
  </si>
  <si>
    <t>BK-HTS010: Human Face of Big Data, The</t>
  </si>
  <si>
    <t>BK-0611: Securing Cisco IP Telephony Networks</t>
  </si>
  <si>
    <t>BK-NEW018: Build the Best Data Center Facility for Your Business</t>
  </si>
  <si>
    <t>BK-0707: Business Continuity and Disaster Recovery Planning for IT Professionals</t>
  </si>
  <si>
    <t>BK-0559: Information Security Analytics</t>
  </si>
  <si>
    <t>BK-01455: Computer Forensics and Digital Investigation with EnCase Forensic v7</t>
  </si>
  <si>
    <t>BK-01458: Hands-On Ethical Hacking and Network Defense</t>
  </si>
  <si>
    <t>BK-6025: Metrics for IT Service Management</t>
  </si>
  <si>
    <t>BK-NEW009: Cloud Security and Privacy</t>
  </si>
  <si>
    <t>BK-NEW012: Cloud Computing Architected: Solution Design Handbook</t>
  </si>
  <si>
    <t>BK-NEW010: Cloud Computing: Automating the Virtualized Data Center (Networking Technology)</t>
  </si>
  <si>
    <t>BK-NEW015: Connect Effect, The</t>
  </si>
  <si>
    <t>BK-6011: Supply Chain Collaboration</t>
  </si>
  <si>
    <t>BK-NEW001: Art of Agile Development, The</t>
  </si>
  <si>
    <t>BK-4061: Business Intelligence</t>
  </si>
  <si>
    <t>BK-NEW028: Data Mining Techniques in CRM: Inside Customer Segmentation</t>
  </si>
  <si>
    <t>ACT-00033: Participate on project with unfamiliar consulting service or market</t>
  </si>
  <si>
    <t>ACT-00034: Assist use of specific consulting process or tool</t>
  </si>
  <si>
    <t>ACT-00035: Assist consulting proposal development</t>
  </si>
  <si>
    <t>BK-01359: Employee Benefit Plans (2010)</t>
  </si>
  <si>
    <t>BK-00309: Bids, Tenders and Proposals: Winning Business through Best Practice</t>
  </si>
  <si>
    <t>BK-NEW025: New Rules of Marketing &amp; PR, The</t>
  </si>
  <si>
    <t>BK-00561: Brand Gap, The</t>
  </si>
  <si>
    <t>BK-00831: Supply Management Handbook, The</t>
  </si>
  <si>
    <t>ACT-146: Online Tutorials/Help Facilities</t>
  </si>
  <si>
    <t>BK-Z0176: Programming In COBOL/400</t>
  </si>
  <si>
    <t>BK-00846: IBM Cognos 8 Business Intelligence</t>
  </si>
  <si>
    <t>BK-01348: Competency-Based Training Basics</t>
  </si>
  <si>
    <t>ACT-129: Ask for Database of Known Problems</t>
  </si>
  <si>
    <t>BK-NEW016: Data Architecture: From Zen to Reality</t>
  </si>
  <si>
    <t>BK-0690: BizTalk 2013 EDI for Supply Chain Management</t>
  </si>
  <si>
    <t>BK-0406: Database Systems</t>
  </si>
  <si>
    <t>ACT-00036: Database Management System Vendor Manuals</t>
  </si>
  <si>
    <t>BK-0251: Corporate Intelligence</t>
  </si>
  <si>
    <t>BK-0282: Data Warehouse Lifecycle Toolkit, The</t>
  </si>
  <si>
    <t>BK-00737: Data Warehouse ETL Toolkit, The</t>
  </si>
  <si>
    <t>BK-01448: Data Communications and Computer Networks</t>
  </si>
  <si>
    <t>BK-0816: Gift of Fire, A</t>
  </si>
  <si>
    <t>BK-1019: Cataloging And Classification For Library Technicians</t>
  </si>
  <si>
    <t>BK-01559: Endpoint security Complete Self-Assessment Guide</t>
  </si>
  <si>
    <t>BK-01558: Cyber Risk Handbook, The</t>
  </si>
  <si>
    <t>PUB-00209: Top 20 Free Digital Forensic Investigation Tools for SysAdmins</t>
  </si>
  <si>
    <t>BK-01546: Cyber Threat!</t>
  </si>
  <si>
    <t>BK-0344: Database Concepts</t>
  </si>
  <si>
    <t>BK-4052: CRM</t>
  </si>
  <si>
    <t>ACT-003: Visit Another Site/Unit</t>
  </si>
  <si>
    <t>BK-0805: Call Center Management on Fast Forward</t>
  </si>
  <si>
    <t>BK-01193: Customer Support Handbook, The</t>
  </si>
  <si>
    <t>ACT-132: Attend Briefing or Training in Another Business Area</t>
  </si>
  <si>
    <t>ACT-106: Visit with Other Companies</t>
  </si>
  <si>
    <t>BK-01429: Launch</t>
  </si>
  <si>
    <t>BK-00119: The Chief Learning Officer (CLO): Driving Value Within a Changing Organization</t>
  </si>
  <si>
    <t>BK-0602: Information Systems Reengineering, Integration and Normalization</t>
  </si>
  <si>
    <t>BK-0537: Computer Graphics</t>
  </si>
  <si>
    <t>BK-00669: Managing Information Technology</t>
  </si>
  <si>
    <t>BK-0658: System Analysis, Design, and Development</t>
  </si>
  <si>
    <t>BK-0096: Communication Technology Update and Fundamentals</t>
  </si>
  <si>
    <t>BK-1046: Call Centers For Dummies</t>
  </si>
  <si>
    <t>BK-00640: InfoSec Handbook, The</t>
  </si>
  <si>
    <t>BK-1298: Information Security Policy Development for Compliance</t>
  </si>
  <si>
    <t>BK-1281: Information Security Architecture</t>
  </si>
  <si>
    <t>BK-1299: Incident Response &amp; Computer Forensics</t>
  </si>
  <si>
    <t>BK-0631: Applied Cryptography: Protocols, Algorithms, and Source Code in C</t>
  </si>
  <si>
    <t>BK-01548: IoT Security</t>
  </si>
  <si>
    <t>BK-00882: Information Assurance Architecture</t>
  </si>
  <si>
    <t>BK-01547: Security Operations Center</t>
  </si>
  <si>
    <t>BK-7027: Computer and Information Security Handbook</t>
  </si>
  <si>
    <t>BK-01553: NIST Special Publication 800-94 Guide to Intrusion Detection and Prevention Systems (IDPS)</t>
  </si>
  <si>
    <t>BK-01322: Internal Controls Policies and Procedures</t>
  </si>
  <si>
    <t>BK-00147: Quantitative Investment Analysis, Workbook (CFA Institute Investment Series)</t>
  </si>
  <si>
    <t>ACT-00008: Attend Financial Investment Brainstorming</t>
  </si>
  <si>
    <t>BK-00191: Commercial Loan Review and Audit Manual</t>
  </si>
  <si>
    <t>BK-6023: IT Services Procurement Based on ISPL</t>
  </si>
  <si>
    <t>BK-0857: Asset Allocation</t>
  </si>
  <si>
    <t>BK-1039: Analysis for Financial Management</t>
  </si>
  <si>
    <t>PUB-AAF: Accounting and Finance</t>
  </si>
  <si>
    <t>BK-3017: Human Resource Management</t>
  </si>
  <si>
    <t>BK-1294: Internet Marketing Start to Finish</t>
  </si>
  <si>
    <t>BK-00571: Starting an Online Business All-in-One For Dummies</t>
  </si>
  <si>
    <t>BK-00629: Global Sourcing &amp; Purchasing Post 9/11: New Logistics Compliance Requirements and Best Practices</t>
  </si>
  <si>
    <t>BK-1292: Virtualization For Dummies</t>
  </si>
  <si>
    <t>BK-1108: Reference and Information Services</t>
  </si>
  <si>
    <t>BK-1318: Enterprise Governance of Information Technology</t>
  </si>
  <si>
    <t>BK-01319: A Handbook of Digital Library Economics</t>
  </si>
  <si>
    <t>BK-6024: Foundations of IT Service Management Based on ITIL</t>
  </si>
  <si>
    <t>ACT-105: Attend a Technical Fair</t>
  </si>
  <si>
    <t>BK-7019: Network Security</t>
  </si>
  <si>
    <t>BK-0666: Embedded Linux Systems with the Yocto Project</t>
  </si>
  <si>
    <t>BK-0648: A Software Engineer Learns Java and Object Orientated Programming</t>
  </si>
  <si>
    <t>BK-01162: Object-Oriented Analysis and Design with Applications</t>
  </si>
  <si>
    <t>BK-0117: IBM DB2 SQL for Beginners</t>
  </si>
  <si>
    <t>BK-0584: Art of Network Architecture, The</t>
  </si>
  <si>
    <t>BK-0157: Business Networking For Dummies</t>
  </si>
  <si>
    <t>BK-1271: Information Security Management Handbook</t>
  </si>
  <si>
    <t>BK-01555: Mobile Forensic Investigations</t>
  </si>
  <si>
    <t>BK-01453: Penetration Testing</t>
  </si>
  <si>
    <t>BK-00134: Mobile Persuasion</t>
  </si>
  <si>
    <t>BK-00129: Designing the Mobile User Experience</t>
  </si>
  <si>
    <t>BK-NEW020: Digital Impact: The Two Secrets to Online Marketing Success</t>
  </si>
  <si>
    <t>BK-NEW024: Marketing in the Age of Google: Your Online Strategy IS Your Business Strategy</t>
  </si>
  <si>
    <t>BK-00128: 24/7: How Cell Phones and the Internet Change the Way We Live, Work, and Play</t>
  </si>
  <si>
    <t>BK-01330: Administrative Assistant's and Secretary's Handbook</t>
  </si>
  <si>
    <t>BK-01363: World News Prism, The</t>
  </si>
  <si>
    <t>BK-1075: Do It! Marketing</t>
  </si>
  <si>
    <t>BK-0943: CMO Manifesto, The</t>
  </si>
  <si>
    <t>BK-3044: The Handbook of Online and Social Media Research</t>
  </si>
  <si>
    <t>BK-00658: Marketing Channels</t>
  </si>
  <si>
    <t>BK-3036: The System</t>
  </si>
  <si>
    <t>BK-00515: 2008 Thumbnail Media Planner</t>
  </si>
  <si>
    <t>ACT-00039: Discuss Service Support Plan and Expectations with Clients</t>
  </si>
  <si>
    <t>BK-6001: Manufacturing Engineering &amp; Technology</t>
  </si>
  <si>
    <t>BK-00961: An Introduction to Reliability and Maintainability Engineering</t>
  </si>
  <si>
    <t>BK-GCF-CT-0006: Reliability and Warranties</t>
  </si>
  <si>
    <t>BK-00692: ISO 9000 Quality Systems Handbook - updated for the ISO 9001:2008 standard, Sixth Edition: Using the standards as a framework for business improvement</t>
  </si>
  <si>
    <t>BK-00956: Digital Video Surveillance and Security</t>
  </si>
  <si>
    <t>BK-HTS026: Content is Currency: Developing Powerful Content for Web and Mobile</t>
  </si>
  <si>
    <t>BK-1303: Software Change Impact Analysis</t>
  </si>
  <si>
    <t>BK-0783: 10-Minute Guide to ActiveX Control Pad</t>
  </si>
  <si>
    <t>ACT-059: Review Multi-Language Application Systems</t>
  </si>
  <si>
    <t>BK-1290: Database Design and Relational Theory</t>
  </si>
  <si>
    <t>BK-01550: Security Operations Center - Analyst Guide</t>
  </si>
  <si>
    <t>BK-1323: Service-Oriented Architecture</t>
  </si>
  <si>
    <t>BK-NEW038: The Social Network Business Plan, The</t>
  </si>
  <si>
    <t>BK-0937: Creating Development Environments with Vagrant</t>
  </si>
  <si>
    <t>BK-NEW033: Reliability Theory and Practice</t>
  </si>
  <si>
    <t>BK-NEW035: Social Media Analytics: Effective Tools for Building, Interpreting, and Using Metrics</t>
  </si>
  <si>
    <t>BK-1044: Call Center Management: by the Numbers</t>
  </si>
  <si>
    <t>PUB-CSN: Customer Service Newsletter</t>
  </si>
  <si>
    <t>REF-HEC-HRS-0007: Making Flexible Scheduling Work</t>
  </si>
  <si>
    <t>ACT-00005: Attend Internal Seminars on Returns System Software</t>
  </si>
  <si>
    <t>BK-0993: Crossing the Chasm</t>
  </si>
  <si>
    <t>BK-6008: Distribution Channels: Understanding and Managing Channels to Market</t>
  </si>
  <si>
    <t>BK-1308: Foundations of Software Testing</t>
  </si>
  <si>
    <t>BK-00745: Threat Modeling</t>
  </si>
  <si>
    <t>BK-0317: Advanced Computer Architecture: A Systems Design Approach</t>
  </si>
  <si>
    <t>BK-1263: Newton's Telecom Dictionary</t>
  </si>
  <si>
    <t>BK-00646: Logistics &amp; Supply Chain Management: creating value-adding networks</t>
  </si>
  <si>
    <t>BK-0235: Implementing Application Solutions in a Client Server Environment</t>
  </si>
  <si>
    <t>BK-3020: Basic Statistical Analysis</t>
  </si>
  <si>
    <t>BK-NEW043: TOGAF 9 Certified Study Guide</t>
  </si>
  <si>
    <t>BK-01382: Real Recruiting! Winning Search Strategies</t>
  </si>
  <si>
    <t>BK-1150: Effective Succession Planning</t>
  </si>
  <si>
    <t>BK-0931: Training Needs Analysis Toolkit, The</t>
  </si>
  <si>
    <t>BK-NEW045: Enterprise Architecture at Work: Modelling, Communication and Analysis</t>
  </si>
  <si>
    <t>BK-0081: Designing Interfaces</t>
  </si>
  <si>
    <t>BK-0543: Programming the World Wide Web</t>
  </si>
  <si>
    <t>BK-Z0060: Delphi 6 Developer's Guide (With CD-ROM)</t>
  </si>
  <si>
    <t>BK-1238: VoIP and Unified Communications</t>
  </si>
  <si>
    <t>BK-1270: Cisco ASA</t>
  </si>
  <si>
    <t>BK-0094: WAN Optimization 51 Success Secrets</t>
  </si>
  <si>
    <t>BK-0213: 802.11 Wireless Networks</t>
  </si>
  <si>
    <t>BK-Z0166: Putting VoIP to Work: Softswitch Network Design and Testing</t>
  </si>
  <si>
    <t>BK-0469: Web Design with HTML, CSS, JavaScript and jQuery Set</t>
  </si>
  <si>
    <t>BK-0719: Training That Delivers Results</t>
  </si>
  <si>
    <t>BK-0885: Mastering the Instructional Design Process: A Systematic Approach</t>
  </si>
  <si>
    <t>BK-3035: Incidental Trainer</t>
  </si>
  <si>
    <t>BK-01457: Network Defense</t>
  </si>
  <si>
    <t>BK-00127: Software Testing</t>
  </si>
  <si>
    <t>BK-00813: A Practical Guide to Transportation and Logistics</t>
  </si>
  <si>
    <t>BK-Z0041: Building XML Web Services for the Microsoft .NET Platform</t>
  </si>
  <si>
    <t>BK-1171: Web Style Guide</t>
  </si>
  <si>
    <t>BK-HTS011: Web Analytics 2.0</t>
  </si>
  <si>
    <t>BK-NEW049: Likeable Social Media</t>
  </si>
  <si>
    <t>BK-4304: Web Wisdom</t>
  </si>
  <si>
    <t>BK-00554: Vendor Management Office, The: Unleashing the Power of Strategic Sourcing</t>
  </si>
  <si>
    <t>BK-Z0212: XSLT and XPATH</t>
  </si>
  <si>
    <t>BK-Z0179: Mastering IBM WebSphere Portal Server: Expert Guidance to Build and Deploy Portal Applications</t>
  </si>
  <si>
    <t>BK-0327: Instructor Excellence: Mastering the Delivery of Training</t>
  </si>
  <si>
    <t>BK-01241: Designing and Developing Training Programs</t>
  </si>
  <si>
    <t>BK-0476: Evaluating Training Programs: The Four Levels</t>
  </si>
  <si>
    <t>BK-3064: Needs Assessments Basics</t>
  </si>
  <si>
    <t>BK-0740: Assuring Quality in Online Education</t>
  </si>
  <si>
    <t>BK-3033: Designing Effective eLearning</t>
  </si>
  <si>
    <t>BK-4010: Creating and Sustaining Online Professional Learning Communities</t>
  </si>
  <si>
    <t>BK-0655: Nature of Software Development, The</t>
  </si>
  <si>
    <t>BK-NEW006: Patterns of Enterprise Application Architecture</t>
  </si>
  <si>
    <t>BK-01199: Managing and Leading Software Projects</t>
  </si>
  <si>
    <t>BK-0468: Web Development with Node and Express</t>
  </si>
  <si>
    <t>BK-0912: Building Client/Server Applications Under VB .NET</t>
  </si>
  <si>
    <t>BK-0222: Beginning Java Programming</t>
  </si>
  <si>
    <t>BK-0656: Beginning Software Engineering</t>
  </si>
  <si>
    <t>BK-0981: Web Commerce Security</t>
  </si>
  <si>
    <t>BK-IT15-002: Hadoop Operations by Cloudera's Eric Sammer</t>
  </si>
  <si>
    <t>BK-3012: Digital Game-Based Learning</t>
  </si>
  <si>
    <t>BK-00736: Theory and Practice of Change Management, The</t>
  </si>
  <si>
    <t>BK-NEW053: Enterprise Business Architecture: The Formal Link between Strategy and Results</t>
  </si>
  <si>
    <t>BK-NEW042: Guide to Software Development</t>
  </si>
  <si>
    <t>ACT-108: Participate in a Requirement Walk-through</t>
  </si>
  <si>
    <t>BK-0989: MySQL Client-Server Applications with Visual FoxPro</t>
  </si>
  <si>
    <t>BK-0164: Object-Oriented Rapid Prototyping</t>
  </si>
  <si>
    <t>BK-1131: Call Center Management</t>
  </si>
  <si>
    <t>PUB-CW: Computerworld</t>
  </si>
  <si>
    <t>BK-1003: Disaster Recovery</t>
  </si>
  <si>
    <t>BK-1283: Tangled Webs</t>
  </si>
  <si>
    <t>BK-01454: Guide to Computer Forensics and Investigations</t>
  </si>
  <si>
    <t>BK-01459: Network Attacks and Defenses</t>
  </si>
  <si>
    <t>BK-NEW008: Cloud Computing Bible</t>
  </si>
  <si>
    <t>BK-NEW014: Likeable Social Media: How to Delight Your Customers, Create an Irresistible Brand, and …</t>
  </si>
  <si>
    <t>BK-SCH0470: Social Networking: The Essence of Innovation</t>
  </si>
  <si>
    <t>BK-HTS008: Big Data Now: Current Perspectives from O'Reilly Radar</t>
  </si>
  <si>
    <t>BK-00124: Succeeding with Agile</t>
  </si>
  <si>
    <t>BK-4060: Business Intelligence Guidebook</t>
  </si>
  <si>
    <t>PUB-TCCS: CRM Exchange (fka Telemarketing &amp; Call Center Solutions)</t>
  </si>
  <si>
    <t>BK-00721: Management Consultancy: Boundaries and Knowledge in Action</t>
  </si>
  <si>
    <t>BK-00724: Writing Winning Business Proposals</t>
  </si>
  <si>
    <t>BK-01360: Handbook of Employee Benefits, The</t>
  </si>
  <si>
    <t>BK-1164: Business Development For Dummies</t>
  </si>
  <si>
    <t>BK-00906: Law of Contracts and the Uniform Commercial Code, The</t>
  </si>
  <si>
    <t>BK-00603: Designing Brand Identity</t>
  </si>
  <si>
    <t>BK-00612: Retail Buying</t>
  </si>
  <si>
    <t>BK-0347: COBOL for the 21st Century</t>
  </si>
  <si>
    <t>BK-NEW017: Enterprise Data Model, The</t>
  </si>
  <si>
    <t>BK-4202: Spectacular Support Centers</t>
  </si>
  <si>
    <t>BK-4067: Turning Learning into Action</t>
  </si>
  <si>
    <t>BK-0985: Electronic data interchange and e-invoicing, The</t>
  </si>
  <si>
    <t>BK-0322: New Trends in Intelligent Information and Database Systems</t>
  </si>
  <si>
    <t>BK-1317: Governance of Enterprise IT based on COBIT 5</t>
  </si>
  <si>
    <t>BK-0192: Principles of Distributed Database Systems</t>
  </si>
  <si>
    <t>BK-1287: Six-Step Relational Database Design</t>
  </si>
  <si>
    <t>BK-0172: Open System, The</t>
  </si>
  <si>
    <t>PUB-DAT: Datamation</t>
  </si>
  <si>
    <t>BK-0348: Data Warehousing Fundamentals for IT Professionals</t>
  </si>
  <si>
    <t>PUB-AUR04: Data Communications Management</t>
  </si>
  <si>
    <t>BK-0976: Data Breach and Encryption Handbook</t>
  </si>
  <si>
    <t>BK-1009: Information Systems Management in Practice</t>
  </si>
  <si>
    <t>BK-01557: Endpoint Security Paradox, The</t>
  </si>
  <si>
    <t>BK-00668: Information Security Risk Assessment Toolkit</t>
  </si>
  <si>
    <t>PUB-00208: Digital Forensics Magazine</t>
  </si>
  <si>
    <t>BK-1177: Effective Methods for Software and Systems Integration</t>
  </si>
  <si>
    <t>BK-4200: Customer Relationship Management</t>
  </si>
  <si>
    <t>BK-00742: Data Analysis for Continuous School Improvement</t>
  </si>
  <si>
    <t>BK-01349: Data Stewardship</t>
  </si>
  <si>
    <t>BK-00733: Design of Enterprise Systems, Theory, Architecture, and Methods</t>
  </si>
  <si>
    <t>BK-01412: Employee Relations</t>
  </si>
  <si>
    <t>BK-01430: Sell It Online</t>
  </si>
  <si>
    <t>PUB-INFW: InformationWeek</t>
  </si>
  <si>
    <t>BK-00120: Handbook of Adult Development and Learning</t>
  </si>
  <si>
    <t>ACT-103: Review Existing Lotus Notes Applications</t>
  </si>
  <si>
    <t>BK-0436: Multimedia Networking and Coding</t>
  </si>
  <si>
    <t>BK-0316: Designing Groupware</t>
  </si>
  <si>
    <t>BK-0191: Fundamentals of Wireless Sensor Networks</t>
  </si>
  <si>
    <t>BK-0730: Effective Help Desk Specialist Skills</t>
  </si>
  <si>
    <t>BK-01175: Information Security</t>
  </si>
  <si>
    <t>BK-0801: Beyond Cybersecurity</t>
  </si>
  <si>
    <t>BK-1284: Security Risk Management</t>
  </si>
  <si>
    <t>BK-00744: 24 Programming Flaws in Software Security</t>
  </si>
  <si>
    <t>BK-01549: IoT Security Issues</t>
  </si>
  <si>
    <t>BK-00881: Information Assurance Handbook</t>
  </si>
  <si>
    <t>BK-0768: Designing and Building a Security Operations Center</t>
  </si>
  <si>
    <t>BK-00610: Enterprise Information Security and Privacy</t>
  </si>
  <si>
    <t>BK-01551: State of the Art in Intrusion Prevention and Detection, The</t>
  </si>
  <si>
    <t>BK-00413: Human Resource Information Systems: Basics, Applications, and Future Directions</t>
  </si>
  <si>
    <t>BK-00148: Essential Project Investment Governance and Reporting</t>
  </si>
  <si>
    <t>BK-00171: Investment Valuation</t>
  </si>
  <si>
    <t>BK-00641: Internal Auditing Pocket Guide, The: Preparing, Performing, Reporting and Follow-up</t>
  </si>
  <si>
    <t>PUB-JCAF: Journal of Corporate Accounting and Finance</t>
  </si>
  <si>
    <t>ORG-HRPS: Human Resource Planning Society</t>
  </si>
  <si>
    <t>BK-00604: E-Commerce Essentials</t>
  </si>
  <si>
    <t>BK-00631: Handbook of Global Outsourcing and Offshoring, The</t>
  </si>
  <si>
    <t>PUB-INS: Insurance &amp; Technology</t>
  </si>
  <si>
    <t>BK-0733: CMM 101 Success Secrets</t>
  </si>
  <si>
    <t>BK-0708: Oracle Database 12c PL / SQL Programming</t>
  </si>
  <si>
    <t>BK-1319: The Entrepreneur's Guide to Managing Information Technology</t>
  </si>
  <si>
    <t>BK-0249: Introduction to Local Area Networks</t>
  </si>
  <si>
    <t>BK-1010: The Grey Line</t>
  </si>
  <si>
    <t>BK-0851: Asset and Liability Management Handbook</t>
  </si>
  <si>
    <t>BK-0106: Certified Software Quality Engineer Handbook, The</t>
  </si>
  <si>
    <t>BK-6026: Manage IT!</t>
  </si>
  <si>
    <t>BK-01320: Corporate Libraries</t>
  </si>
  <si>
    <t>PUB-CCNS: Call Center News Service</t>
  </si>
  <si>
    <t>BK-Z0208: Visible Ops Handbook</t>
  </si>
  <si>
    <t>BK-01424: Sales Channel Development Guide, The</t>
  </si>
  <si>
    <t>BK-0544: Network Security Through Data Analysis</t>
  </si>
  <si>
    <t>BK-0679: Linux Programming Interface</t>
  </si>
  <si>
    <t>BK-0645: Beginning C# Object-Oriented Programming</t>
  </si>
  <si>
    <t>BK-01163: Object-Oriented Thought Process, The</t>
  </si>
  <si>
    <t>BK-0258: Object-Oriented Analysis and Design</t>
  </si>
  <si>
    <t>BK-0804: IT Disaster Recovery Planning For Dummies</t>
  </si>
  <si>
    <t>BK-0603: Integrating Macs into Windows Networks</t>
  </si>
  <si>
    <t>BK-0071: Computer Networking</t>
  </si>
  <si>
    <t>BK-0605: Cabling Part 1: LAN Networks and Cabling Systems</t>
  </si>
  <si>
    <t>BK-0580: Quantitative Security Risk Assessment of Enterprise Networks</t>
  </si>
  <si>
    <t>BK-00135: Mobile Web Services</t>
  </si>
  <si>
    <t>BK-1045: Evergreen</t>
  </si>
  <si>
    <t>BK-00132: Mobile Interaction Design</t>
  </si>
  <si>
    <t>BK-NEW022: Advertising Media Planning, Seventh Edition</t>
  </si>
  <si>
    <t>BK-NEW023: McGraw-Hill 36-Hour Course, The</t>
  </si>
  <si>
    <t>BK-0736: Certified Professional Secretary Examination and Certified Administrative Professional Examination Review</t>
  </si>
  <si>
    <t>BK-0945: Public Relations Writing and Media Techniques</t>
  </si>
  <si>
    <t>BK-0613: Effective Media Relations</t>
  </si>
  <si>
    <t>BK-4007: Growth Hacker Marketing</t>
  </si>
  <si>
    <t>BK-3042: New Sales. Simplified.</t>
  </si>
  <si>
    <t>BK-00586: Co-Marketing Solution, The</t>
  </si>
  <si>
    <t>BK-00516: Telecommunications and Strategic Planning: Industry Structures and Planning Strategies</t>
  </si>
  <si>
    <t>ACT-00038: Internal Presentations, Briefings</t>
  </si>
  <si>
    <t>BK-Z0163: Internetworking SNA with Cisco Solutions</t>
  </si>
  <si>
    <t>BK-SCH0467: Six Sigma Way Team Fieldbook, The</t>
  </si>
  <si>
    <t>BK-4102: Value Engineering Mastermind</t>
  </si>
  <si>
    <t>BK-00962: Certified Reliability Engineer Handbook, The</t>
  </si>
  <si>
    <t>BK-00954: Remote Sensing and GIS Technologies for Monitoring and Prediction of Disasters</t>
  </si>
  <si>
    <t>BK-HTS021: Content Strategy for the World Wide Web</t>
  </si>
  <si>
    <t>BK-Z0141: WebSphere Application Server Bible</t>
  </si>
  <si>
    <t>BK-0782: Active Xpert</t>
  </si>
  <si>
    <t>BK-0556: VRML: Browsing and Building Cyberspace</t>
  </si>
  <si>
    <t>BK-1321: Document Management 62 Success Secrets</t>
  </si>
  <si>
    <t>BK-1289: Database Design for Mere Mortals</t>
  </si>
  <si>
    <t>ACT-078: Review a Formal Evaluation</t>
  </si>
  <si>
    <t>BK-00131: Wikinomics - How Mass Collaboration Changes Everything</t>
  </si>
  <si>
    <t>BK-NEW039: Design to Thrive: Creating Social Networks and Online Communities that Last</t>
  </si>
  <si>
    <t>BK-0371: Complete Social Media Community Manager's Guide, The</t>
  </si>
  <si>
    <t>BK-NEW036: Social Media at Work: How Networking Tools Propel Organizational Performance</t>
  </si>
  <si>
    <t>BK-01165: Computer Architecture, Fifth Edition: A Quantitative Approach</t>
  </si>
  <si>
    <t>BK-01472: Scrum Mastery</t>
  </si>
  <si>
    <t>REF-HEC-HRS-0008: Scheduling Work</t>
  </si>
  <si>
    <t>BK-00122: Return on Software: Maximizing the Return on Your Software Investment</t>
  </si>
  <si>
    <t>BK-01394: Sales</t>
  </si>
  <si>
    <t>BK-NEW027: CRM at the Speed of Light, Fourth Edition</t>
  </si>
  <si>
    <t>BK-NEW030: Materials Management with SAP ERP</t>
  </si>
  <si>
    <t>BK-NEW031: Product Lifecycle Management with SAP</t>
  </si>
  <si>
    <t>BK-0357: Foundations of Software Testing ISTQB Certification</t>
  </si>
  <si>
    <t>BK-0657: Developer's Guide to Debugging, The</t>
  </si>
  <si>
    <t>BK-1351: Business Without Borders</t>
  </si>
  <si>
    <t>BK-0353: Effective Methods for Software Testing</t>
  </si>
  <si>
    <t>BK-00743: Software Security in SDLC (Software Development Lifecycle)</t>
  </si>
  <si>
    <t>BK-0059: Computer Organization and Architecture: Designing for Performance</t>
  </si>
  <si>
    <t>BK-0079: Architecture of Computer Hardware and Systems Software, The</t>
  </si>
  <si>
    <t>BK-0653: Dynamics of Software Development</t>
  </si>
  <si>
    <t>BK-0352: Managing the Testing Process</t>
  </si>
  <si>
    <t>BK-0218: Introduction to 64 Bit Windows Assembly Programming</t>
  </si>
  <si>
    <t>CNF-CCC: IEEE Conferences</t>
  </si>
  <si>
    <t>BK-1280: Data Storage Networking</t>
  </si>
  <si>
    <t>BK-0125: Optimizing and Testing WLANs</t>
  </si>
  <si>
    <t>BK-Z0192: ISO 9000 Quality Systems Handbook</t>
  </si>
  <si>
    <t>BK-00614: Essentials of Supply Chain Management</t>
  </si>
  <si>
    <t>BK-00566: Supplier Evaluation &amp; Performance Excellence</t>
  </si>
  <si>
    <t>BK-NEW041: Strategic Enterprise Management</t>
  </si>
  <si>
    <t>BK-NEW044: Guide to Enterprise IT Architecture</t>
  </si>
  <si>
    <t>BK-01380: Recruiting, Interviewing, Selecting &amp;amp; Orienting New Employees</t>
  </si>
  <si>
    <t>BK-1301: Blue Team Handbook</t>
  </si>
  <si>
    <t>BK-NEW046: Service-Oriented Architecture (SOA): Concepts, Technology, and Design</t>
  </si>
  <si>
    <t>BK-0253: Essential Guide to User Interface Design, The</t>
  </si>
  <si>
    <t>BK-Z0140: IBM Web sphere Application Server: The Complete Reference</t>
  </si>
  <si>
    <t>BK-Z0167: Voice Internetworking: VoIP Quality of Service</t>
  </si>
  <si>
    <t>BK-1268: Cisco VPN Configuration Guide</t>
  </si>
  <si>
    <t>BK-0097: Networking Essentials</t>
  </si>
  <si>
    <t>BK-0221: Digital Front-End in Wireless Communications and Broadcasting</t>
  </si>
  <si>
    <t>BK-00799: Web Server Administration</t>
  </si>
  <si>
    <t>BK-0148: PCs All-in-One For Dummies</t>
  </si>
  <si>
    <t>BK-0351: Handbook of Usability Testing</t>
  </si>
  <si>
    <t>BK-1304: The Practitioner's Guide to User Experience Design</t>
  </si>
  <si>
    <t>BK-00795: Transportation</t>
  </si>
  <si>
    <t>BK-Z0173: Understanding Web Services: XML, WSDL, SOAP, and UDDI</t>
  </si>
  <si>
    <t>BK-HTS012: Advanced Web Metrics with Google Analytics</t>
  </si>
  <si>
    <t>BK-NEW050: Measure What Matters</t>
  </si>
  <si>
    <t>BK-01004: New HR Analytics, The</t>
  </si>
  <si>
    <t>BK-4302: Research Paper, The</t>
  </si>
  <si>
    <t>BK-Z0204: Definitive XML Schema</t>
  </si>
  <si>
    <t>BK-Z0104: Version 3.5 Self Study Guide: VisualAge for Java and WebSphere Studio</t>
  </si>
  <si>
    <t>BK-3063: Telling Ain't Training</t>
  </si>
  <si>
    <t>PUB-JIDS: Journal of Applied Learning Technology</t>
  </si>
  <si>
    <t>BK-1210: Soft Skills</t>
  </si>
  <si>
    <t>PUB-PCM: PC Magazine</t>
  </si>
  <si>
    <t>BK-NEW005: Value Driven Enterprise Architecture</t>
  </si>
  <si>
    <t>BK-1349: Localizing Apps</t>
  </si>
  <si>
    <t>BK-00123: Component-Based Software Engineering</t>
  </si>
  <si>
    <t>BK-0141: Effective Engineer, The</t>
  </si>
  <si>
    <t>BK-0070: Client Server</t>
  </si>
  <si>
    <t>BK-0163: Growing Object-Oriented Software, Guided by Tests</t>
  </si>
  <si>
    <t>GOV-NSA: US Government: National Security Agency</t>
  </si>
  <si>
    <t>ORG-11253: Agile Alliance Group</t>
  </si>
  <si>
    <t>BK-4316: What is Sarbanes-Oxley?</t>
  </si>
  <si>
    <t>PUB-SM: Security Management Online</t>
  </si>
  <si>
    <t>BK-IT15-001: Hadoop: The Definitive Guide</t>
  </si>
  <si>
    <t>GOV-00044: Export.gov</t>
  </si>
  <si>
    <t>BK-0034: Information Technology for Management</t>
  </si>
  <si>
    <t>BK-NEW054: Introduction to Business Architecture</t>
  </si>
  <si>
    <t>BK-0702: Programming Microsoft SQL Server 2012</t>
  </si>
  <si>
    <t>BK-0057: Product Design Modeling using CAD/CAE</t>
  </si>
  <si>
    <t>INT-003: Data Center 3-5 Year Plan</t>
  </si>
  <si>
    <t>BK-0732: Principles of Incident Response and Disaster Recovery</t>
  </si>
  <si>
    <t>BK-01460: Network Defense and Countermeasures</t>
  </si>
  <si>
    <t>ORG-IEEE: Institute of Electrical &amp; Electronics Engineers (IEEE)</t>
  </si>
  <si>
    <t>REF-00121: Cloud Computing and Information Policy</t>
  </si>
  <si>
    <t>BK-IT15-003: Ethics of Big Data: Balancing Risk and Innovation</t>
  </si>
  <si>
    <t>PUB-DBM: Online Magazine</t>
  </si>
  <si>
    <t>ACT-008: Present/Demo a New Concept/Idea</t>
  </si>
  <si>
    <t>ACT-117: Discuss Desired Practices at Team Meetings</t>
  </si>
  <si>
    <t>REF-APQ10: Measuring Call Center Performance</t>
  </si>
  <si>
    <t>BK-00723: Consulting Bible, The</t>
  </si>
  <si>
    <t>BK-SCH0443: Project Management - Best Practices</t>
  </si>
  <si>
    <t>BK-01191: Corporate Cash Management</t>
  </si>
  <si>
    <t>CNF-HRMS: HR Technology Conference &amp; Expo</t>
  </si>
  <si>
    <t>ORG-COC: Chamber of Commerce</t>
  </si>
  <si>
    <t>BK-01406: Contract and Risk Management for Supply Chain Management Professionals</t>
  </si>
  <si>
    <t>BK-00572: Strategic Brand Management</t>
  </si>
  <si>
    <t>BK-00653: Mathematics for Retail Buying with CDROM</t>
  </si>
  <si>
    <t>BK-0504: Professional C++</t>
  </si>
  <si>
    <t>BK-00848: IBM Cognos 8 Report Studio Cookbook</t>
  </si>
  <si>
    <t>PUB-HEC-HPH-0005: Competency and Quality Assurance</t>
  </si>
  <si>
    <t>BK-0521: Database Administration</t>
  </si>
  <si>
    <t>ACT-027: Arrange Special Project Assignment</t>
  </si>
  <si>
    <t>BK-00125: The C++ Programming Language</t>
  </si>
  <si>
    <t>BK-0665: ISDN Implementer's Guide</t>
  </si>
  <si>
    <t>BK-0067: Concepts of Database Management</t>
  </si>
  <si>
    <t>BK-1320: IT Governance Implementation Guide: Using COBIT and Val IT</t>
  </si>
  <si>
    <t>BK-0494: Starting Out with C++ from Control Structures to Objects</t>
  </si>
  <si>
    <t>BK-0520: Database Systems: Design, Implementation, &amp; Management</t>
  </si>
  <si>
    <t>REF-ProdForum: Online Product Forums</t>
  </si>
  <si>
    <t>BK-0525: Oracle RMAN 11g Backup and Recovery</t>
  </si>
  <si>
    <t>PUB-NC: Network Computing</t>
  </si>
  <si>
    <t>BK-00619: Facility Management Handbook, The</t>
  </si>
  <si>
    <t>BK-Z0210: E-Policy Handbook, The</t>
  </si>
  <si>
    <t>BK-0416: Mastering Software Project Management</t>
  </si>
  <si>
    <t>BK-0574: Designing NetWare Directory Services</t>
  </si>
  <si>
    <t>BK-0660: Managing Electronic Records</t>
  </si>
  <si>
    <t>BK-0550: Data-Driven Security</t>
  </si>
  <si>
    <t>REF-01050: Top 20 Digital Forensic Investigation Tools for SysAdmins</t>
  </si>
  <si>
    <t>BK-0128: Analyzing Computer Security</t>
  </si>
  <si>
    <t>BK-0262: GUI Bloopers 2.0</t>
  </si>
  <si>
    <t>REF-ASTD: Infoline</t>
  </si>
  <si>
    <t>BK-01350: Master Data Management And Data Governance</t>
  </si>
  <si>
    <t>BK-1307: Data Mining Techniques</t>
  </si>
  <si>
    <t>BK-00598: Customer Service Training 101</t>
  </si>
  <si>
    <t>VND-GARTNER: Gartner Group</t>
  </si>
  <si>
    <t>ORG-ATA: American Teleservices Association</t>
  </si>
  <si>
    <t>PUB-DCRM: Destination CRM.com</t>
  </si>
  <si>
    <t>PUB-HRDR: Human Resource Development Review</t>
  </si>
  <si>
    <t>BK-01428: Smart Selling on the Phone and Online</t>
  </si>
  <si>
    <t>CNF-CMX: Interop</t>
  </si>
  <si>
    <t>BK-0610: Multimedia over Cognitive Radio Networks</t>
  </si>
  <si>
    <t>PUB-INF: InfoWorld</t>
  </si>
  <si>
    <t>BK-1291: GroupWare</t>
  </si>
  <si>
    <t>BK-Z0035: Palm OS Cobalt Programming From the Ground Up</t>
  </si>
  <si>
    <t>BK-0731: Help Desk 95 Success Secrets</t>
  </si>
  <si>
    <t>BK-0546: Complete Guide to Internet Privacy, Anonymity &amp; Security</t>
  </si>
  <si>
    <t>PUB-NEW001: Top Threats to Cloud Computing</t>
  </si>
  <si>
    <t>BK-1350: Build Your Own Security Lab</t>
  </si>
  <si>
    <t>BK-01554: Intrusion Detection and Prevention for Mobile Ecosystems</t>
  </si>
  <si>
    <t>BK-00879: Information Science</t>
  </si>
  <si>
    <t>BK-4317: Manager's Guide to the Sarbanes-Oxley Act</t>
  </si>
  <si>
    <t>BK-00139: Managing Investment Portfolios: A Dynamic Process</t>
  </si>
  <si>
    <t>CNF-ISSE: InfoSec World Conference &amp; Exposition</t>
  </si>
  <si>
    <t>ORG-ABA: American Bankers Association</t>
  </si>
  <si>
    <t>BK-0438: Disaster Recovery Testing</t>
  </si>
  <si>
    <t>BK-01397: Human Resource Information Systems</t>
  </si>
  <si>
    <t>AUD-010: Psychology of Selling, The</t>
  </si>
  <si>
    <t>ORG-IIA: American Institute for CPCU and Insurance Institute of America - 2</t>
  </si>
  <si>
    <t>BK-1309: The Art of Application Performance Testing</t>
  </si>
  <si>
    <t>BK-00227: Making Sense of Data: A Practical Guide to Exploratory Data Analysis and Data Mining</t>
  </si>
  <si>
    <t>BK-0687: Foundations of Software Testing (2nd Edition)</t>
  </si>
  <si>
    <t>GOV-NIHCIT: Center for Information Technology</t>
  </si>
  <si>
    <t>BK-0291: Client/Server Architecture</t>
  </si>
  <si>
    <t>ACT-093: Present a Data Model to Business Associate</t>
  </si>
  <si>
    <t>BK-0118: Introduction to Networks Companion Guide</t>
  </si>
  <si>
    <t>BK-0608: Network Flow Analysis</t>
  </si>
  <si>
    <t>BK-0229: Risk Modeling, Assessment, and Management</t>
  </si>
  <si>
    <t>BK-1267: Guidance for IT Asset Management (ITAM)</t>
  </si>
  <si>
    <t>BK-1313: Handbook of Software Quality Assurance</t>
  </si>
  <si>
    <t>ORG-ITSMF: IT Service Management Forum (ITSMF)</t>
  </si>
  <si>
    <t>BK-01318: Understanding Digital Libraries</t>
  </si>
  <si>
    <t>REF-ITILCF: ITIL Community Forum</t>
  </si>
  <si>
    <t>BK-01423: Building An Industry-leading Sales Channel Program</t>
  </si>
  <si>
    <t>BK-0287: Network Management Fundamentals</t>
  </si>
  <si>
    <t>BK-0746: Lotus Notes Developer's Guide</t>
  </si>
  <si>
    <t>BK-0646: Mastering Object-oriented Python</t>
  </si>
  <si>
    <t>BK-0918: An Object-Oriented Approach to Programming Logic and Design</t>
  </si>
  <si>
    <t>BK-0647: Principles of Object-Oriented JavaScript, The</t>
  </si>
  <si>
    <t>BK-1285: Middleware and Cloud Computing</t>
  </si>
  <si>
    <t>BK-0127: Software Metrics</t>
  </si>
  <si>
    <t>BK-0507: Upgrading and Repairing PCs</t>
  </si>
  <si>
    <t>BK-0115: Network Your Computer &amp; Devices Step by Step</t>
  </si>
  <si>
    <t>BK-0589: Network Security Essentials Applications and Standards</t>
  </si>
  <si>
    <t>BK-0956: Architecture and Protocols for High-Speed Networks</t>
  </si>
  <si>
    <t>BK-0604: Troubleshooting and Maintaining Cisco IP Networks (TSHOOT) Foundation Learning Guide</t>
  </si>
  <si>
    <t>BK-1334: Mobile Media and Applications, From Concept to Cash: Successful Service Creation and Launch</t>
  </si>
  <si>
    <t>PUB-PR: World Press Review</t>
  </si>
  <si>
    <t>BK-4051: Managing Customer Relationships</t>
  </si>
  <si>
    <t>BK-0944: Marketing Plan Template</t>
  </si>
  <si>
    <t>BK-00514: Media Handbook, The</t>
  </si>
  <si>
    <t>BK-00751: Master Scheduling (Proud)</t>
  </si>
  <si>
    <t>BK-1219: Cisco Networking All-in-One For Dummies</t>
  </si>
  <si>
    <t>VND-Novell: Novell Corporation</t>
  </si>
  <si>
    <t>BK-0705: Project Management: A Compact Guide to the Complex World of Project Management</t>
  </si>
  <si>
    <t>BK-00317: An Introduction to Value Engineering</t>
  </si>
  <si>
    <t>BK-1276: Practical Reliability Engineering</t>
  </si>
  <si>
    <t>BK-00955: Security Monitoring: Proven Methods for Incident Detection on Enterprise Networks</t>
  </si>
  <si>
    <t>BK-00732: RFPs Suck!</t>
  </si>
  <si>
    <t>REF-SOASYS: SOA Systems: Books</t>
  </si>
  <si>
    <t>BK-0616: Design for Software</t>
  </si>
  <si>
    <t>BK-01160: Prototyping Architecture</t>
  </si>
  <si>
    <t>BK-0763: ActiveX from the Ground Up</t>
  </si>
  <si>
    <t>BK-0701: Visual Basic Manual</t>
  </si>
  <si>
    <t>BK-1018: Understanding Database Administration</t>
  </si>
  <si>
    <t>BK-1322: Enterprise Content Management Methods</t>
  </si>
  <si>
    <t>BK-1288: Inside Relational Databases</t>
  </si>
  <si>
    <t>BK-0120: DB2 9 Fundamentals</t>
  </si>
  <si>
    <t>BK-7026: The Basics of Information Security: Understanding the Fundamentals of InfoSec in Theory and Practice</t>
  </si>
  <si>
    <t>BK-SCH0471: Social Networks: Development, Evaluation and Influence</t>
  </si>
  <si>
    <t>BK-NEW037: How to Use Social Media to Tap the Collective Genius of Your Customers and Employees</t>
  </si>
  <si>
    <t>BK-01471: Scrum Shortcuts without Cutting Corners</t>
  </si>
  <si>
    <t>BK-01346: Security Risk Assessment</t>
  </si>
  <si>
    <t>BK-01200: Customer Service Solution, The</t>
  </si>
  <si>
    <t>GOV-HEC-HRS-0001: Guidance on Scheduling Work and Granting Time Off to Permit Federal Employees to Participate in Volunteer Activities</t>
  </si>
  <si>
    <t>BK-01393: Secrets of a Master Closer</t>
  </si>
  <si>
    <t>BK-01413: Sales Prospecting</t>
  </si>
  <si>
    <t>BK-Z0088: Mastering UML with Rational Rose 2002</t>
  </si>
  <si>
    <t>BK-NEW029: Microsoft Dynamics CRM 2011 Step by Step</t>
  </si>
  <si>
    <t>BK-1314: Starting to Unit Test</t>
  </si>
  <si>
    <t>BK-0422: Design for Manufacturability</t>
  </si>
  <si>
    <t>BK-0332: Software Cost Estimation</t>
  </si>
  <si>
    <t>BK-0154: Passionate Programmer, The</t>
  </si>
  <si>
    <t>BK-0241: Essentials of Business Processes and Information Systems</t>
  </si>
  <si>
    <t>BK-1275: How Google Tests Software</t>
  </si>
  <si>
    <t>BK-1337: Context-Aware Pervasive Systems</t>
  </si>
  <si>
    <t>BK-0331: Computer Systems</t>
  </si>
  <si>
    <t>BK-00788: Springer Handbook of Speech Processing</t>
  </si>
  <si>
    <t>BK-0359: Pragmatic Software Testing</t>
  </si>
  <si>
    <t>BK-1249: Beginning Programming All-In-One Desk Reference For Dummies</t>
  </si>
  <si>
    <t>BK-0080: Introduction to Information Retrieval</t>
  </si>
  <si>
    <t>GOV-FCC: Federal Communications Commission</t>
  </si>
  <si>
    <t>BK-1278: Information Storage and Management</t>
  </si>
  <si>
    <t>BK-0622: Introduction to Data Compression</t>
  </si>
  <si>
    <t>BK-0511: A+ Guide to Managing &amp; Maintaining Your PC</t>
  </si>
  <si>
    <t>BK-0749: Process of Software Architecting, The</t>
  </si>
  <si>
    <t>BK-0014: Insider's Guide to Technical Writing, The</t>
  </si>
  <si>
    <t>BK-00621: Flowcasting the Retail Supply Chain</t>
  </si>
  <si>
    <t>BK-00145: Strategic Management</t>
  </si>
  <si>
    <t>PUB-MMT: Popular Measurement</t>
  </si>
  <si>
    <t>BK-01381: Strategic Staffing</t>
  </si>
  <si>
    <t>PUB-00204: Workforce</t>
  </si>
  <si>
    <t>BK-00499: Technical Writing: Process and Product</t>
  </si>
  <si>
    <t>BK-0325: Discovering SQL</t>
  </si>
  <si>
    <t>BK-0614: Programming Graphical User Interfaces in R</t>
  </si>
  <si>
    <t>BK-0545: How to Build a Home or Office Web Server</t>
  </si>
  <si>
    <t>BK-1256: Guide to Voice and Video over IP</t>
  </si>
  <si>
    <t>BK-0093: Networks</t>
  </si>
  <si>
    <t>BK-0224: Personal Networks</t>
  </si>
  <si>
    <t>BK-1310: Implementing Automated Software Testing</t>
  </si>
  <si>
    <t>BK-NEW047: Transportation Management with SAP TM</t>
  </si>
  <si>
    <t>BK-NEW052: Web2.0 Architecture</t>
  </si>
  <si>
    <t>BK-HTS013: Data-Driven Marketing</t>
  </si>
  <si>
    <t>BK-NEW048: Participative Web And User-Created Content: Web 2.0 Wikis and Social Networking</t>
  </si>
  <si>
    <t>WEB-Search1: BARE BONES 101</t>
  </si>
  <si>
    <t>BK-00567: Analysis of Ship To Use Program for Supplier Certification</t>
  </si>
  <si>
    <t>BK-1212: Liferay in Action</t>
  </si>
  <si>
    <t>BK-HTS018: High Availability and Disaster Recovery: Concepts, Design, Implementation</t>
  </si>
  <si>
    <t>BK-0821: Migrating from Microsoft® Windows NT® Server 4.0 to Windows Server™ 2003</t>
  </si>
  <si>
    <t>BK-0994: Word 2013 In Depth</t>
  </si>
  <si>
    <t>BK-00117: Work in the 21st Century</t>
  </si>
  <si>
    <t>PUB-TM: Training</t>
  </si>
  <si>
    <t>BK-3030: e-Learning and the Science of Instruction</t>
  </si>
  <si>
    <t>BK-0650: Programming in Objective-C</t>
  </si>
  <si>
    <t>BK-1352: The Culturally Customized Web Site</t>
  </si>
  <si>
    <t>BK-0017: Data Warehouse Toolkit, The</t>
  </si>
  <si>
    <t>BK-0590: Client-Server Web Apps with JavaScript and Java</t>
  </si>
  <si>
    <t>GOV-00174: Department of Homeland Security</t>
  </si>
  <si>
    <t>WEB-01211: Agile Manifesto</t>
  </si>
  <si>
    <t>VND-01054: Agile Learning Labs</t>
  </si>
  <si>
    <t>PUB-RM: Risk Management Magazine</t>
  </si>
  <si>
    <t>WEB-ActvX: ActiveX Controls</t>
  </si>
  <si>
    <t>ORG-00106: Global Sourcing Council (GSC)</t>
  </si>
  <si>
    <t>PUB-OOS: Cutter IT Journal</t>
  </si>
  <si>
    <t>PUB-ISM: Journal of Management Information Systems</t>
  </si>
  <si>
    <t>PUB-IST: Information &amp; Software Technology</t>
  </si>
  <si>
    <t>INT-014: Application Delivery Methodology Guide</t>
  </si>
  <si>
    <t>BK-0911: PowerBuilder 9</t>
  </si>
  <si>
    <t>BK-0355: Software Development and Professional Practice</t>
  </si>
  <si>
    <t>INT-012: Hardware Configuration Charts</t>
  </si>
  <si>
    <t>BK-1006: Performance by Design</t>
  </si>
  <si>
    <t>BK-1282: Digital Evidence and Computer Crime</t>
  </si>
  <si>
    <t>PUB-00207: Digital Investigation</t>
  </si>
  <si>
    <t>BK-01456: Network Security Test Lab, The</t>
  </si>
  <si>
    <t>ORG-NEW003: CCA: Cloud Computing Association</t>
  </si>
  <si>
    <t>BK-4050: Consumer Insights</t>
  </si>
  <si>
    <t>BK-4203: The Positive Coach Approach</t>
  </si>
  <si>
    <t>BK-Z0091: eBusiness</t>
  </si>
  <si>
    <t>VND-DWIN: TDWI (Data Warehousing Institute)</t>
  </si>
  <si>
    <t>VND-ICMI: International Customer Management Institute (ICMI)</t>
  </si>
  <si>
    <t>BK-00340: Practice Standard for Project Estimating</t>
  </si>
  <si>
    <t>PUB-ABA: ABA Banking Journal</t>
  </si>
  <si>
    <t>BK-01405: Contract Management Body of Knowledge</t>
  </si>
  <si>
    <t>BK-0492: Programming</t>
  </si>
  <si>
    <t>BK-Z0205: Pure Corba</t>
  </si>
  <si>
    <t>BK-1013: Content to Commerce</t>
  </si>
  <si>
    <t>BK-Z0085: Web Database Applications with PHP &amp; MySQL</t>
  </si>
  <si>
    <t>BK-0984: Implementation of Electronic Data Interchange</t>
  </si>
  <si>
    <t>BK-0073: Oracle Essentials</t>
  </si>
  <si>
    <t>BK-0695: Beginning Database Design</t>
  </si>
  <si>
    <t>BK-0144: Wireless Networking Absolute Beginner's Guide</t>
  </si>
  <si>
    <t>ORG-IWLA: International Warehouse Logistics Association</t>
  </si>
  <si>
    <t>PUB-NET: Network World</t>
  </si>
  <si>
    <t>BK-0983: Outlook 2010 All-in-One For Dummies</t>
  </si>
  <si>
    <t>BK-0009: Mobile Computing</t>
  </si>
  <si>
    <t>BK-NEW019: MCSE: Windows Directory Services Administration Study Guide</t>
  </si>
  <si>
    <t>BK-0012: Information Development: Managing Your Documentation Projects, Portfolio, and People</t>
  </si>
  <si>
    <t>ORG-ISSA: Information Systems Security Association (ISSA)</t>
  </si>
  <si>
    <t>ORG-11250: American Society of Digital Forensics and eDiscovery, Inc</t>
  </si>
  <si>
    <t>ORG-ERPF: ERP Fan Club and User Forum</t>
  </si>
  <si>
    <t>TR-00096: Hands-On Extreme Programming Workshop</t>
  </si>
  <si>
    <t>BK-00599: Data Entry: Skillbuilding &amp; Applications</t>
  </si>
  <si>
    <t>BK-0484: Power Relationships</t>
  </si>
  <si>
    <t>ORG-NEW005: The Open Group</t>
  </si>
  <si>
    <t>ORG-SEMAT: SEMATECH</t>
  </si>
  <si>
    <t>BK-0564: Multimedia Programming with Pure Data</t>
  </si>
  <si>
    <t>BK-0434: GroupWare: Collaborative Strategies for Corporate LANs and Intranets</t>
  </si>
  <si>
    <t>BK-0726: A Guide to Computer User Support for Help Desk and Support Specialists</t>
  </si>
  <si>
    <t>REF-HORSE: Holistic Operational Readiness Security Evaluation (HORSE)</t>
  </si>
  <si>
    <t>BK-1300: Hacking Exposed</t>
  </si>
  <si>
    <t>BK-NEW011: Cloud Security &amp; Privacy</t>
  </si>
  <si>
    <t>GOV-00175: National Initiative of Cybersecurity Education (NICE)</t>
  </si>
  <si>
    <t>TR-00098: Intrusion Prevention Online Course</t>
  </si>
  <si>
    <t>BK-00194: The Essential Handbook of Internal Auditing</t>
  </si>
  <si>
    <t>CNF-00017: Black Hat Conference</t>
  </si>
  <si>
    <t>GOV-TRS: U.S. Department of the Treasure</t>
  </si>
  <si>
    <t>ORG-CRM: Certified Risk Managers International</t>
  </si>
  <si>
    <t>PUB-HRE: Human Resource Executive Online</t>
  </si>
  <si>
    <t>ORG-WAW: World at Work</t>
  </si>
  <si>
    <t>ORG-BMA: Business Marketing Association</t>
  </si>
  <si>
    <t>ORG-00065: Insurance Information Institute</t>
  </si>
  <si>
    <t>REF-IBM-HYP: IBM's Research Site for Hyperion</t>
  </si>
  <si>
    <t>BK-01166: IT Architectures and Middleware: Strategies for Building Large, Integrated Systems</t>
  </si>
  <si>
    <t>BK-0946: Operating System Concepts Essentials</t>
  </si>
  <si>
    <t>ORG-11178: Association of Information Technology Professionals</t>
  </si>
  <si>
    <t>BK-0697: Inside ODBC</t>
  </si>
  <si>
    <t>BK-0588: LAN Switching and Wireless</t>
  </si>
  <si>
    <t>BK-0718: Cryptography and Network Security</t>
  </si>
  <si>
    <t>BK-0803: Disaster Recovery Handbook, The</t>
  </si>
  <si>
    <t>BK-1315: Earned Value Project Management</t>
  </si>
  <si>
    <t>BK-1316: Earned Value Management</t>
  </si>
  <si>
    <t>PUB-JIL: Journal of Interlibrary Loan, Document Delivery and Information Supply</t>
  </si>
  <si>
    <t>ORG-ITIL: ITIL.org</t>
  </si>
  <si>
    <t>BK-0147: Lotus Notes Developer's Toolbox</t>
  </si>
  <si>
    <t>INT-008: IT Architecture Plan/Blueprint</t>
  </si>
  <si>
    <t>BK-0817: Transaction Processing</t>
  </si>
  <si>
    <t>BK-0010: Object-Oriented Analysis and Design for Information Systems</t>
  </si>
  <si>
    <t>BK-00734: Information Technology Project Management</t>
  </si>
  <si>
    <t>BK-1286: Middleware for Network Eccentric and Mobile Applications</t>
  </si>
  <si>
    <t>BK-0627: Computer Performance Optimization</t>
  </si>
  <si>
    <t>BK-0195: Sybase Developer (Ase 15) Survival Guide</t>
  </si>
  <si>
    <t>BK-0689: Computer Organization and Design</t>
  </si>
  <si>
    <t>BK-0600: Applied Network Security Monitoring: Collection, Detection, and Analysis</t>
  </si>
  <si>
    <t>BK-0085: Routing and Switching Essentials Companion Guide</t>
  </si>
  <si>
    <t>ORG-AFCOM: Association for Computer Operations Management</t>
  </si>
  <si>
    <t>BK-01306: Penetration Testing and Network Defense</t>
  </si>
  <si>
    <t>PUB-AAU: Administrative Assistant's Update</t>
  </si>
  <si>
    <t>BK-0715: Effective Public Relations</t>
  </si>
  <si>
    <t>PUB-CJR: Columbia Journalism Review</t>
  </si>
  <si>
    <t>BK-00926: Problem Management Best Practice Handbook</t>
  </si>
  <si>
    <t>BK-01387: Organization Development</t>
  </si>
  <si>
    <t>REF-LIBbus: Library Spot - Business Libraries</t>
  </si>
  <si>
    <t>BK-00750: Gaining Control (Correll and Herbert)</t>
  </si>
  <si>
    <t>BK-Z0133: Oracle9i Application Server Portal Handbook</t>
  </si>
  <si>
    <t>VND-TOV: Training on Video</t>
  </si>
  <si>
    <t>ORG-11176: Testing and Certification</t>
  </si>
  <si>
    <t>BK-00731: Art of Creating a Quality RFP, The</t>
  </si>
  <si>
    <t>ORG-BCS: British Computer Society (BCS)</t>
  </si>
  <si>
    <t>BK-01171: Business Analysis Techniques</t>
  </si>
  <si>
    <t>BK-01161: Better Software. Faster!</t>
  </si>
  <si>
    <t>BK-0152: Head First Software Development</t>
  </si>
  <si>
    <t>ORG-CVS: Concurrent Version Systems</t>
  </si>
  <si>
    <t>BK-0210: New Netscape &amp; HTML Explorer, The</t>
  </si>
  <si>
    <t>BK-0158: NT Server: Management and Control</t>
  </si>
  <si>
    <t>BK-0663: Technical Foundations of Client/Server Systems</t>
  </si>
  <si>
    <t>BK-0595: Windows Server 2012 Unified Remote Access Planning and Deployment</t>
  </si>
  <si>
    <t>BK-01178: Network Security, Firewalls And Vans</t>
  </si>
  <si>
    <t>BK-00130: Multi-Agent Programming</t>
  </si>
  <si>
    <t>BK-1324: Service-Oriented Architecture (Marks and Bell)</t>
  </si>
  <si>
    <t>REF-NEW005: The Benefits of Social Networking Services</t>
  </si>
  <si>
    <t>REF-NEW003: The Applied Informatics Open Service Platform</t>
  </si>
  <si>
    <t>REF-00039: IBM Center for Social Software</t>
  </si>
  <si>
    <t>ORG-11251: Scrum.org</t>
  </si>
  <si>
    <t>BK-4350: Effective Physical Security</t>
  </si>
  <si>
    <t>ORG-ICCBC: International Contact Center Benchmarking Consortium</t>
  </si>
  <si>
    <t>TR-039: Information Systems Project Management</t>
  </si>
  <si>
    <t>TR-00005: Oracle: Returns Management Business Introduction - RWS</t>
  </si>
  <si>
    <t>BK-00985: Sales Management: Building Customer Relationships and Partnerships</t>
  </si>
  <si>
    <t>BK-1073: Strategic Marketing Analysis</t>
  </si>
  <si>
    <t>BK-3062: Elements of Style, The</t>
  </si>
  <si>
    <t>BK-0632: C Programming Absolute Beginner's Guide</t>
  </si>
  <si>
    <t>BK-0542: Data Center 148 Success Secrets</t>
  </si>
  <si>
    <t>BK-Z0195: Administrator's Introduction to Application Repackaging and Software Deployment</t>
  </si>
  <si>
    <t>BK-1330: The Art of Software Testing</t>
  </si>
  <si>
    <t>BK-NEW040: Speech Recognition Applications: The Basics and Beyond</t>
  </si>
  <si>
    <t>BK-0612: Software Requirements</t>
  </si>
  <si>
    <t>BK-0623: Book of SCSI 2/E</t>
  </si>
  <si>
    <t>ORG-ETSI: European Telecommunications Standards Institute</t>
  </si>
  <si>
    <t>PUB-CMG: Contract Management</t>
  </si>
  <si>
    <t>PUB-PWHR: PeopleWise (fka PeopleWise HR Forum)</t>
  </si>
  <si>
    <t>ORG-11237: International Succession Planning Association</t>
  </si>
  <si>
    <t>BK-00498: Handbook of Technical Writing, The</t>
  </si>
  <si>
    <t>BK-0766: Expert T-SQL Window Functions in SQL Server</t>
  </si>
  <si>
    <t>BK-0692: Routing TCP/IP, Volume II</t>
  </si>
  <si>
    <t>CNF-Train: Training Conference &amp; Expo</t>
  </si>
  <si>
    <t>BK-0594: Application Acceleration and WAN Optimization Fundamentals</t>
  </si>
  <si>
    <t>BK-0581: Wireless Network Security A Beginner's Guide</t>
  </si>
  <si>
    <t>GOV-FCC2: Federal Communications Commission - VOIP</t>
  </si>
  <si>
    <t>BK-0965: Learning Web Design</t>
  </si>
  <si>
    <t>PUB-HTS006: Tripwire Magazine</t>
  </si>
  <si>
    <t>BK-HTS014: What Is Web Analytics and How to Get Started</t>
  </si>
  <si>
    <t>WEB-Search3: Web research made easy: How to find and store info.</t>
  </si>
  <si>
    <t>BK-0735: Sams Teach Yourself Visual Basic 2012 in 24 Hours</t>
  </si>
  <si>
    <t>WEB-UNIX: USENIX The Advanced Computing Systems Association</t>
  </si>
  <si>
    <t>BK-0583: Networking Windows NT 3.51</t>
  </si>
  <si>
    <t>BK-0986: Microsoft Office Professional 2013 Step by Step</t>
  </si>
  <si>
    <t>BK-Z0106: WebSphere Version 4 Application Development Handbook</t>
  </si>
  <si>
    <t>BK-00118: Coaching: Approaches &amp; Perspectives</t>
  </si>
  <si>
    <t>PUB-TD: T+D Magazine</t>
  </si>
  <si>
    <t>ORG-ASTD: American Society for Training and Development (ASTD)</t>
  </si>
  <si>
    <t>GOV-HEC-HNU-0008: United States Department of Labor Employment and Training Administration</t>
  </si>
  <si>
    <t>PUB-elearn: Learning &amp; Training Innovations (fka E-Learning)</t>
  </si>
  <si>
    <t>BK-1302: It Project Management</t>
  </si>
  <si>
    <t>ORG-NEW001: Essential Project</t>
  </si>
  <si>
    <t>BK-0625: Software Testing: A Craftsman's Approach</t>
  </si>
  <si>
    <t>BK-1353: .NET Internationalization: Developer's Guide to Building Global Windows and Web Applications</t>
  </si>
  <si>
    <t>BK-00959: Complete Guide to Predictive and Preventive Maintenance</t>
  </si>
  <si>
    <t>PUB-SOF: Software Magazine</t>
  </si>
  <si>
    <t>BK-0593: IP Routing on Cisco IOS, IOS XE, and IOS XR</t>
  </si>
  <si>
    <t>VND-IBM: IBM</t>
  </si>
  <si>
    <t>WEB-01210: All About Agile</t>
  </si>
  <si>
    <t>BK-01422: Customer Analytics For Dummies</t>
  </si>
  <si>
    <t>WEB-ActX: ActiveX Resource Center</t>
  </si>
  <si>
    <t>VND-Adobe: Adobe Systems Incorporated</t>
  </si>
  <si>
    <t>BK-0681: Developing Cooperative and C/S Systems</t>
  </si>
  <si>
    <t>BK-0016: Experiences of Test Automation</t>
  </si>
  <si>
    <t>BK-6007: Manufacturing Resource Planning (MRP II) with Introduction to ERP, SCM, and CRM</t>
  </si>
  <si>
    <t>INT-011: Network Diagrams</t>
  </si>
  <si>
    <t>BK-1017: Guide to Network Security</t>
  </si>
  <si>
    <t>BK-0245: Capacity Planning and Performance Modeling</t>
  </si>
  <si>
    <t>ORG-11248: International Association of Computer Investigative Specialists (IACIS)</t>
  </si>
  <si>
    <t>BK-HTS017: Engineering Long-Lasting Software: An Agile Approach Using SaaS and Cloud Computing</t>
  </si>
  <si>
    <t>ORG-SHARE: SHARE</t>
  </si>
  <si>
    <t>TR-NEW001: Cloud Computing Training</t>
  </si>
  <si>
    <t>PUB-NEW002: Social Media Examiner</t>
  </si>
  <si>
    <t>BK-SCH0198: Driving Results through Social Networks: How Top Organizations Leverage Networks for Performance and Growth</t>
  </si>
  <si>
    <t>REF-IT15-002: Hadoop Users Groups</t>
  </si>
  <si>
    <t>BK-4201: 337 Killer Voice Processing Applications</t>
  </si>
  <si>
    <t>WEB-BI: Business Intelligence Knowledgebase</t>
  </si>
  <si>
    <t>WEB-CCLC: Call Center Learning Center</t>
  </si>
  <si>
    <t>CNF-00013: Consulting Conference 2010 (or similar professional consulting conference)</t>
  </si>
  <si>
    <t>BK-00341: Cost Estimating and Contract Pricing</t>
  </si>
  <si>
    <t>TR-00050: Brand Management for Sustained Success</t>
  </si>
  <si>
    <t>TR-00055: Senior Professional in Supply Management Certification</t>
  </si>
  <si>
    <t>BK-0499: C++ Primer</t>
  </si>
  <si>
    <t>BK-Z0061: Mastering Delphi 6</t>
  </si>
  <si>
    <t>BK-0887: Copyediting and Proofreading For Dummies</t>
  </si>
  <si>
    <t>BK-0072: Database Systems (6th Edition)</t>
  </si>
  <si>
    <t>BK-00677: Strategic IT Portfolio Management: Governing Enterprise Transformation</t>
  </si>
  <si>
    <t>ORG-WERC: Warehousing Education and Research Council</t>
  </si>
  <si>
    <t>WEB-DMBA: Data Mining Benchmarking Association</t>
  </si>
  <si>
    <t>UNV-00050: ETL Architecture in Depth</t>
  </si>
  <si>
    <t>ORG-IETF: Internet Engineering Task Force (IETF)</t>
  </si>
  <si>
    <t>BK-0365: Art of Computer Systems Performance Analysis</t>
  </si>
  <si>
    <t>BK-0388: E-Mail</t>
  </si>
  <si>
    <t>BK-0290: Records Management For Dummies</t>
  </si>
  <si>
    <t>ORG-FIRST: Forum of Incident Response and Security Teams</t>
  </si>
  <si>
    <t>ORG-11247: Digital Forensics Association</t>
  </si>
  <si>
    <t>BK-0900: Modern ERP</t>
  </si>
  <si>
    <t>ORG-CRMA: CRM Association</t>
  </si>
  <si>
    <t>ORG-ERPW: ERP World</t>
  </si>
  <si>
    <t>VND-HDI: Help Desk Institute</t>
  </si>
  <si>
    <t>VND-Siebel: Oracle (acquired Siebel Systems)</t>
  </si>
  <si>
    <t>UNV-155: Building and Managing Employee Relations</t>
  </si>
  <si>
    <t>ORG-IDUG: International DB2 Users Group</t>
  </si>
  <si>
    <t>ORG-EclipseF: Eclipse Foundation</t>
  </si>
  <si>
    <t>ORG-SME: Society of Manufacturing Engineers (SME)</t>
  </si>
  <si>
    <t>BK-0283: Essential Intranets</t>
  </si>
  <si>
    <t>BK-0535: An Introduction to 3D Computer Graphics, Stereoscopic Image, and Animation in OpenGL and C/C++</t>
  </si>
  <si>
    <t>BK-0960: Instant IBM Lotus Notes 8.5.3 How-to</t>
  </si>
  <si>
    <t>BK-0529: Upgrading and Fixing Computers Do-it-Yourself For Dummies</t>
  </si>
  <si>
    <t>BK-0957: Network Design Cookbook</t>
  </si>
  <si>
    <t>BK-1269: The InfoSec Handbook</t>
  </si>
  <si>
    <t>PUB-ANTI: AntiOnline</t>
  </si>
  <si>
    <t>ORG-INCID: SANS Institute</t>
  </si>
  <si>
    <t>GOV-NIST: National Institute of Standards and Technology</t>
  </si>
  <si>
    <t>TR-134: Creating Information Security Awareness</t>
  </si>
  <si>
    <t>VND-01060: Cisco IPS Specialist Certification</t>
  </si>
  <si>
    <t>PUB-INFR: Informatics Review, The</t>
  </si>
  <si>
    <t>ORG-FASB: Financial Accounting Standards Board</t>
  </si>
  <si>
    <t>REF-00041: Guidance for Recipients of Investment Reporting</t>
  </si>
  <si>
    <t>BK-00563: Brink's Modern Internal Auditing: A Common Body of Knowledge</t>
  </si>
  <si>
    <t>PUB-00203: Dark Reading</t>
  </si>
  <si>
    <t>GOV-GAO: U.S. Government Accounting Office</t>
  </si>
  <si>
    <t>ORG-EHRF: European Human Resources Forum</t>
  </si>
  <si>
    <t>ORG-11233: Human Resources Professionals Association</t>
  </si>
  <si>
    <t>ORG-AIPMM: Association of International Product Marketing &amp; Management (AIPMM)</t>
  </si>
  <si>
    <t>VND-00105: eMarketer</t>
  </si>
  <si>
    <t>ORG-AICPCU/IIA: The Institutes</t>
  </si>
  <si>
    <t>VND-00163: Innovation Data Processing</t>
  </si>
  <si>
    <t>UNV-CAMB: University of Cambridge</t>
  </si>
  <si>
    <t>ORG-INFORM: Informatica User Group (IUG)</t>
  </si>
  <si>
    <t>BK-1343: About Face 3: The Essentials of Interaction Design</t>
  </si>
  <si>
    <t>ORG-11177: Information Technology Association (ITA)</t>
  </si>
  <si>
    <t>BK-0021: ISO 9000</t>
  </si>
  <si>
    <t>PUB-ADT: Application Development Trends</t>
  </si>
  <si>
    <t>BK-0319: Knowledge-Based Systems</t>
  </si>
  <si>
    <t>PUB-ESJ: Enterprise Systems Journal</t>
  </si>
  <si>
    <t>BK-0135: Network Maintenance and Troubleshooting Guide</t>
  </si>
  <si>
    <t>BK-0456: Project Management Metrics, KPIs, and Dashboards</t>
  </si>
  <si>
    <t>WEB-ITSD: IT Service Today</t>
  </si>
  <si>
    <t>VND-ISFMA: IT Financial Management Association (ITFMA)</t>
  </si>
  <si>
    <t>GOV-LOC: Library of Congress</t>
  </si>
  <si>
    <t>BK-01324: Library and Information Center Management (Library and Information Science Text)</t>
  </si>
  <si>
    <t>ORG-ITILOGC: ITIL - UK Chapter</t>
  </si>
  <si>
    <t>ORG-DISA: Data Interchange Standards Association</t>
  </si>
  <si>
    <t>BK-0748: Lotus Notes 8.5 Mail Quick Reference Guide</t>
  </si>
  <si>
    <t>BK-4078: Contemporary Security Management</t>
  </si>
  <si>
    <t>PUB-PCO: PC World</t>
  </si>
  <si>
    <t>BK-0138: Understanding Linux Network Internals</t>
  </si>
  <si>
    <t>BK-0624: Object-Oriented JavaScript</t>
  </si>
  <si>
    <t>TR-00085: Lesson: Object-Oriented Programming Concepts</t>
  </si>
  <si>
    <t>BK-0621: Software Engineering</t>
  </si>
  <si>
    <t>BK-0054: Digital Design and Computer Architecture</t>
  </si>
  <si>
    <t>BK-0149: What On Earth is a Mainframe?</t>
  </si>
  <si>
    <t>BK-0651: Introduction to Networking</t>
  </si>
  <si>
    <t>BK-0807: Handbook of Networking and Connectivity</t>
  </si>
  <si>
    <t>ORG-AFE: Association for Facilities Engineering</t>
  </si>
  <si>
    <t>ORG-NEW006: Online Advertising</t>
  </si>
  <si>
    <t>VND-NEW005: Entrepreneur</t>
  </si>
  <si>
    <t>PUB-JBC: Journal of Business Communication</t>
  </si>
  <si>
    <t>PUB-PRST: Public Relations Strategist, The</t>
  </si>
  <si>
    <t>BK-01379: Haptics Technologies</t>
  </si>
  <si>
    <t>BK-01388: Organization Development: A Practitioner's Guide for OD and HR</t>
  </si>
  <si>
    <t>ORG-ORAF: Oracle Fan Club</t>
  </si>
  <si>
    <t>BK-0788: Oracle 12c For Dummies</t>
  </si>
  <si>
    <t>PUB-INMAG: Internet Week</t>
  </si>
  <si>
    <t>ORG-VPNC: Virtual Private Network Consortium (VPNC)</t>
  </si>
  <si>
    <t>WEB-NOVUI: Novell Users International</t>
  </si>
  <si>
    <t>VND-BN: Barnes and Noble</t>
  </si>
  <si>
    <t>ORG-ISSSP: International Society of Six Sigma Professionals</t>
  </si>
  <si>
    <t>VND-HWC: Hardware Central</t>
  </si>
  <si>
    <t>VND-01021: Central Alarms</t>
  </si>
  <si>
    <t>TR-00027: Service Oriented Architecture (SOA) Concepts, Design, and Implementation</t>
  </si>
  <si>
    <t>BK-01172: Systems Analysis and Design in a Changing World</t>
  </si>
  <si>
    <t>VND-MKS: MKS Systems</t>
  </si>
  <si>
    <t>BK-Z0002: Professional Active Server Pages 3.0</t>
  </si>
  <si>
    <t>ORG-RMS: Records Management Society</t>
  </si>
  <si>
    <t>BK-0082: Netscape Server Survival Guide</t>
  </si>
  <si>
    <t>BK-0187: Programming Distributed Computing Systems</t>
  </si>
  <si>
    <t>VND-NEW007: Facebook</t>
  </si>
  <si>
    <t>VND-NEW006: Digitalvisitor</t>
  </si>
  <si>
    <t>ORG-11252: SCRUM ALLIANCE&amp;#174;</t>
  </si>
  <si>
    <t>TR-00059: Customer Service Training</t>
  </si>
  <si>
    <t>WEB-HEC-HRS-0008: Planning and Scheduling Work</t>
  </si>
  <si>
    <t>WEB-JSPD: Journal of Sustainable Design-Online</t>
  </si>
  <si>
    <t>VND-00018: TrueShip: ReadyShipper - Product Returns Software</t>
  </si>
  <si>
    <t>REF-APQ9: Maximizing Sales Force Effectiveness</t>
  </si>
  <si>
    <t>ACT-128: Offer to Draft Reports</t>
  </si>
  <si>
    <t>BK-01416: Sales Force Management</t>
  </si>
  <si>
    <t>BK-01431: New Product Development For Dummies</t>
  </si>
  <si>
    <t>ORG-RationalUG: Rational User Community</t>
  </si>
  <si>
    <t>REF-IBM-REXX: IBM: Product Information for REXX</t>
  </si>
  <si>
    <t>PUB-eLOG: Fulfilment and e-Logistics</t>
  </si>
  <si>
    <t>ORG-00142: CERT (Computer Emergency Response Team)</t>
  </si>
  <si>
    <t>WEB-00144: System Development Life Cycle (SDLC)</t>
  </si>
  <si>
    <t>BK-0729: A+ Guide to Software</t>
  </si>
  <si>
    <t>REF-XP3: XProgramming.com</t>
  </si>
  <si>
    <t>ORG-ITU: International Telecommunications Union</t>
  </si>
  <si>
    <t>BK-1279: Network Management</t>
  </si>
  <si>
    <t>ORG-ACM: Association for Computing Machinery</t>
  </si>
  <si>
    <t>BK-0811: Software Process Definition and Management</t>
  </si>
  <si>
    <t>ORG-00102: Supply Chain Management Institute (SCMI)</t>
  </si>
  <si>
    <t>VND-00086: Ariba Supplier Management Solutions</t>
  </si>
  <si>
    <t>ORG-11236: O*NET</t>
  </si>
  <si>
    <t>ORG-11238: Succession Planning, Career Pathing, Skills Replacement Benchmarking Association</t>
  </si>
  <si>
    <t>BK-01219: Purchasing and Supply Chain Management</t>
  </si>
  <si>
    <t>BK-0767: SQL in 10 Minutes, Sams Teach Yourself</t>
  </si>
  <si>
    <t>BK-0894: Sams Teach Yourself TCP/IP in 24 Hours</t>
  </si>
  <si>
    <t>ORG-OASIS: Organization for the Advancement of Structured Information Standards (OASIS)</t>
  </si>
  <si>
    <t>CNF-CCG: ACM Conferences</t>
  </si>
  <si>
    <t>ORG-AWP: Association of Web Professionals (AWP)</t>
  </si>
  <si>
    <t>BK-0609: Building Service-Aware Networks</t>
  </si>
  <si>
    <t>BK-0225: Wireless Telecommunications Systems and Networks</t>
  </si>
  <si>
    <t>ORG-VOISPSA: Voice over IP Security Alliance (VOIPSA)</t>
  </si>
  <si>
    <t>BK-NEW051: Web Server Administration (Web Warrior)</t>
  </si>
  <si>
    <t>REF-00124: Usability Evaluation</t>
  </si>
  <si>
    <t>ORG-NEW011: Ignite</t>
  </si>
  <si>
    <t>BK-01383: Sams Teach Yourself Web Publishing with HTML and CSS in One Hour a Day</t>
  </si>
  <si>
    <t>WEB-RDO: Research and Documentation Online</t>
  </si>
  <si>
    <t>ORG-00108: Institute for Supply Management (ISM)</t>
  </si>
  <si>
    <t>BK-0159: Visual FoxPro 5 Enterprise Development</t>
  </si>
  <si>
    <t>BK-0401: Microsoft Visual Basic 2013 Step by Step</t>
  </si>
  <si>
    <t>WEB-UGU: Unix Guru Universe</t>
  </si>
  <si>
    <t>BK-0638: Developing International Software for Windows 95 and Windows NT</t>
  </si>
  <si>
    <t>WEB-TRG: Training Registry, The</t>
  </si>
  <si>
    <t>ORG-ADA: ADAPT</t>
  </si>
  <si>
    <t>BK-4011: Teach Beyond Your Reach</t>
  </si>
  <si>
    <t>VND-NEW001: Sparxsystem</t>
  </si>
  <si>
    <t>BK-0662: Real World Client/Server</t>
  </si>
  <si>
    <t>BK-0092: Object Oriented Modeling and Design</t>
  </si>
  <si>
    <t>ORG-INTAUD: Institute of Internal Auditors</t>
  </si>
  <si>
    <t>WEB-Advsr: Advisor Network</t>
  </si>
  <si>
    <t>REF-ORA-ADF: Oracle: Product Information for ADF</t>
  </si>
  <si>
    <t>TR-042: Instructional Design for Trainers</t>
  </si>
  <si>
    <t>BK-0430: Training Guide Installing and Configuring Windows Server 2012 R2 (MCSA)</t>
  </si>
  <si>
    <t>BK-0342: Joint Application Development</t>
  </si>
  <si>
    <t>WEB-DWIC: Data Warehousing Information Center</t>
  </si>
  <si>
    <t>VND-TrainC: Training City</t>
  </si>
  <si>
    <t>BK-0244: Capacity Planning for Computer Systems</t>
  </si>
  <si>
    <t>BK-0509: Architecture of Computer Hardware, Systems Software, and Networking, The</t>
  </si>
  <si>
    <t>VND-CMCR: CM Crossroads</t>
  </si>
  <si>
    <t>VND-NEW002: Amazon EC2</t>
  </si>
  <si>
    <t>ORG-ISTC: The Intel Science and Technology Center for Big Data (ISTC)</t>
  </si>
  <si>
    <t>WEB-CRM: CRM Assist</t>
  </si>
  <si>
    <t>WEB-00132: The Confluent Forms Blog</t>
  </si>
  <si>
    <t>ORG-SCIP: Society for Competitive Intelligence Professionals</t>
  </si>
  <si>
    <t>TR-00051: Build Your Own BIZ(tm) - Branding and Beyond</t>
  </si>
  <si>
    <t>VND-00114: Javelin Group</t>
  </si>
  <si>
    <t>BK-0727: C++ Primer: For Beginners &amp; Experts</t>
  </si>
  <si>
    <t>WEB-COBCtr: COBOL Center</t>
  </si>
  <si>
    <t>BK-Z0008: Object-Oriented Programming in ColdFusion</t>
  </si>
  <si>
    <t>BK-Z0026: CorelDraw 12</t>
  </si>
  <si>
    <t>BK-Z0207: Teach Yourself CORBA in 14 Days</t>
  </si>
  <si>
    <t>VND-00130: BladeLogic Server Automation Suite</t>
  </si>
  <si>
    <t>WEB-00037: Data Analysis - Training Resources</t>
  </si>
  <si>
    <t>ORG-ILWA: Warehouse Logistics</t>
  </si>
  <si>
    <t>VND-Cisco: Cisco Systems Website</t>
  </si>
  <si>
    <t>BK-0098: Publishing E-Books For Dummies</t>
  </si>
  <si>
    <t>TR-00099: Symantec Endpoint Security Training</t>
  </si>
  <si>
    <t>WEB-01209: Infosecinstitute</t>
  </si>
  <si>
    <t>REF-01056: Symantec 2016 Internet Security Threat Report</t>
  </si>
  <si>
    <t>WEB-NEW005: ERP.com</t>
  </si>
  <si>
    <t>WEB-00105: What Is Data Entry?</t>
  </si>
  <si>
    <t>VND-CRMX: CRM Exchange</t>
  </si>
  <si>
    <t>VND-ASK: Ask International</t>
  </si>
  <si>
    <t>INT-025: Service Level Agreements</t>
  </si>
  <si>
    <t>ORG-00140: Enterprise Architecture Research Forum</t>
  </si>
  <si>
    <t>UNV-BOS: Boston University</t>
  </si>
  <si>
    <t>BK-0790: DB2 Developer's Guide</t>
  </si>
  <si>
    <t>ORG-EclipseUG: Eclipse Users Group</t>
  </si>
  <si>
    <t>WEB-UE: Ulrich-Eppinger</t>
  </si>
  <si>
    <t>BK-0566: Multimedia Programming using Max/MSP and TouchDesigner</t>
  </si>
  <si>
    <t>GOV-CIO: Federal Agency Security Practices (FASP)</t>
  </si>
  <si>
    <t>WEB-00128: Information Security Policy Templates</t>
  </si>
  <si>
    <t>VND-01061: Infosec Institute</t>
  </si>
  <si>
    <t>ORG-00109: Institute of Internal Auditors (IIA)</t>
  </si>
  <si>
    <t>ORG-00032: Financial Accounting Standards Board (FASB)</t>
  </si>
  <si>
    <t>ORG-IPMA: International Public Management Association for Human Resources</t>
  </si>
  <si>
    <t>ORG-MRAnet: Marketing Research Association</t>
  </si>
  <si>
    <t>VND-00090: CBX Sourcing Solutions</t>
  </si>
  <si>
    <t>VND-00131: Guidewire</t>
  </si>
  <si>
    <t>WEB-IBMRED: IBM Red Books</t>
  </si>
  <si>
    <t>ORG-IMIS: Institute for the Management of Information Systems (IMIS)</t>
  </si>
  <si>
    <t>BK-1215: Networks, Data Mining, And Artificial Intelligence</t>
  </si>
  <si>
    <t>BK-0958: Networking</t>
  </si>
  <si>
    <t>BK-0592: Networking Fundamentals</t>
  </si>
  <si>
    <t>BK-0977: Information Technology Control and Audit</t>
  </si>
  <si>
    <t>BK-00735: Effective IT Project Management: Using Teams to Get Projects Completed on Time and Under Budget</t>
  </si>
  <si>
    <t>VND-iSixS: I Six Sigma</t>
  </si>
  <si>
    <t>ORG-SLA: Special Libraries Association (SLA)</t>
  </si>
  <si>
    <t>BK-01326: Library Management for the Digital Age</t>
  </si>
  <si>
    <t>BK-0328: Lotus Notes and Domino 6 Development</t>
  </si>
  <si>
    <t>ORG-LUG: Lotus User Group</t>
  </si>
  <si>
    <t>BK-1225: Data Modeling Made Simple</t>
  </si>
  <si>
    <t>BK-Z0036: Object-oriented Systems Analysis and Design Using UML</t>
  </si>
  <si>
    <t>UNV-00045: Information Technology Research Institute</t>
  </si>
  <si>
    <t>BK-0620: How Computers Work</t>
  </si>
  <si>
    <t>BK-0205: IT Systems Management</t>
  </si>
  <si>
    <t>BK-0289: IBM AS/400: A Business Perspective</t>
  </si>
  <si>
    <t>BK-0110: Enterprise Network Testing</t>
  </si>
  <si>
    <t>WEB-00136: Penetration Testing Guide</t>
  </si>
  <si>
    <t>ORG-HTS005: Social Media Today</t>
  </si>
  <si>
    <t>WEB-NEW007: Ontoplist</t>
  </si>
  <si>
    <t>ORG-ABS: International Association for Business Communication</t>
  </si>
  <si>
    <t>PUB-PRT: Public Relations Tactics</t>
  </si>
  <si>
    <t>BK-01378: Multimedia</t>
  </si>
  <si>
    <t>ORG-DMA: Direct Marketing Association (DMA)</t>
  </si>
  <si>
    <t>UNV-00027: Marketing and Event Management Training</t>
  </si>
  <si>
    <t>TR-00044: Media Seminars &amp; Webinars</t>
  </si>
  <si>
    <t>REF-00134: Order Management, A Core Competency</t>
  </si>
  <si>
    <t>BK-Z0012: Learning Perl</t>
  </si>
  <si>
    <t>ORG-OAUG: Oracle Applications Users Group (OAUG)</t>
  </si>
  <si>
    <t>BK-0519: Oracle Application Server Portal Handbook</t>
  </si>
  <si>
    <t>BK-Z0198: Windows Server 2003 Bible</t>
  </si>
  <si>
    <t>PUB-PCW: eWeek</t>
  </si>
  <si>
    <t>VND-Books2Read: Books-to-Read.com</t>
  </si>
  <si>
    <t>ORG-IRI: Industrial Research Institute (IRI)</t>
  </si>
  <si>
    <t>WEB-CIOIRC: CIO Infrastructure</t>
  </si>
  <si>
    <t>WEB-01164: SecuritySystems. net</t>
  </si>
  <si>
    <t>BK-01173: The Object-Oriented Thought Process</t>
  </si>
  <si>
    <t>BK-0630: Writing Solid Code</t>
  </si>
  <si>
    <t>BK-Z0004: Professional Search Engine Optimization with ASP.NET</t>
  </si>
  <si>
    <t>ORG-ARMA: ARMA International</t>
  </si>
  <si>
    <t>BK-1007: Maintaining Mission Critical Systems in a 24/7 Environment</t>
  </si>
  <si>
    <t>WEB-NEW009: Linkedin</t>
  </si>
  <si>
    <t>REF-NEW004: Engineering Reliability into Web Sites: Google SRE</t>
  </si>
  <si>
    <t>VND-01053: SCRUMstudy</t>
  </si>
  <si>
    <t>ORG-ASIS: American Society for Industrial Security (ASIS)</t>
  </si>
  <si>
    <t>WEB-PDD: Product Design and Development</t>
  </si>
  <si>
    <t>VND-00017: Oracle: Retail Returns Management</t>
  </si>
  <si>
    <t>VND-RATION: Rational Software</t>
  </si>
  <si>
    <t>ORG-REXX: Rexx Language Association</t>
  </si>
  <si>
    <t>ORG-NEW008: SAP AG</t>
  </si>
  <si>
    <t>REF-MSFT-ShareP: Microsoft: Product Information for SharePoint</t>
  </si>
  <si>
    <t>ORG-SAPF: SAP Fan Club</t>
  </si>
  <si>
    <t>ORG-IDDE: International Disk Drive Equipment and Material Association (IDDEMA)</t>
  </si>
  <si>
    <t>BK-1347: Software Product Lines in Action: The Best Industrial Practice in Product Line Engineering</t>
  </si>
  <si>
    <t>BK-1331: The Passionate Programmer</t>
  </si>
  <si>
    <t>PUB-PACK: Packaging Digest</t>
  </si>
  <si>
    <t>BK-0579: Networking Self-Teaching Guide</t>
  </si>
  <si>
    <t>WEB-00145: Systems Development Life Cycle (SDLC)</t>
  </si>
  <si>
    <t>ORG-STC: Society for Technical Communication (STC)</t>
  </si>
  <si>
    <t>ORG-SNIA: Storage Networking Industry Association (SNIA)</t>
  </si>
  <si>
    <t>ORG-BSA: Business Software Alliance</t>
  </si>
  <si>
    <t>WEB-TEKT: Tek Tips</t>
  </si>
  <si>
    <t>BK-Z0191: Software Process Improvement</t>
  </si>
  <si>
    <t>BK-0269: Designing and Writing Online Documentation</t>
  </si>
  <si>
    <t>TR-00056: JDE Inventory Management Training</t>
  </si>
  <si>
    <t>VND-00120: SAP Supplier Relationship Management</t>
  </si>
  <si>
    <t>TR-NEW005: TOGAF 9 for Practitioners</t>
  </si>
  <si>
    <t>ORG-11234: Human Resources Management Association</t>
  </si>
  <si>
    <t>BK-01138: Excellence in Supplier Management</t>
  </si>
  <si>
    <t>BK-0765: SQL QuickStart Guide</t>
  </si>
  <si>
    <t>BK-01188: Database Administration: The Complete Guide to DBA Practices and Procedures</t>
  </si>
  <si>
    <t>REF-TPNS: TPNS Documentation Library</t>
  </si>
  <si>
    <t>BK-0277: TCP/IP Guide, The</t>
  </si>
  <si>
    <t>ORG-TIVOLI: Tivoli Users Group Council</t>
  </si>
  <si>
    <t>ORG-SPSSforum: SPSS Forum.com</t>
  </si>
  <si>
    <t>PUB-CGA: IEEE Computer Graphics and Applications</t>
  </si>
  <si>
    <t>WEB-WDN: Wireless Developer Network</t>
  </si>
  <si>
    <t>BK-Z0064: DreamWeaver MX Bible with CD-ROM</t>
  </si>
  <si>
    <t>WEB-TechW: TechWeb</t>
  </si>
  <si>
    <t>BK-0100: Business Data Communications</t>
  </si>
  <si>
    <t>WEB-VOIP: Voice over IP Calculator</t>
  </si>
  <si>
    <t>ORG-00029: Usability Professionals' Association</t>
  </si>
  <si>
    <t>WEB-NEW011: Socialmedia Today</t>
  </si>
  <si>
    <t>ORG-11235: International Association for Human Resource Information Management(IHRIM)</t>
  </si>
  <si>
    <t>BK-0523: Visual FoxPro Made Simple</t>
  </si>
  <si>
    <t>BK-0799: Mastering Windows NT Server 4</t>
  </si>
  <si>
    <t>WEB-Ccert: Computer Certification</t>
  </si>
  <si>
    <t>VND-WatchIT: WatchIT</t>
  </si>
  <si>
    <t>ORG-AECT: Association for Educational Communications and Technology</t>
  </si>
  <si>
    <t>PUB-00205: International Journal of Web-Based Learning and Teaching Technologies</t>
  </si>
  <si>
    <t>BK-0372: Web Design All-in-One For Dummies</t>
  </si>
  <si>
    <t>BK-0088: SQL Server Query Performance Tuning</t>
  </si>
  <si>
    <t>BK-01181: How to Cheat in Adobe Flash CC</t>
  </si>
  <si>
    <t>ORG-VICS: Voluntary Interindustry Commerce Solutions (VICS)</t>
  </si>
  <si>
    <t>BK-0041: Anticipate</t>
  </si>
  <si>
    <t>TR-00095: Advanced Network Defense</t>
  </si>
  <si>
    <t>VND-ICMHQ: Institute of Configuration Management</t>
  </si>
  <si>
    <t>WEB-HTS004: Best Practices For Managing Big Data</t>
  </si>
  <si>
    <t>VND-BDUniv: Big Data University</t>
  </si>
  <si>
    <t>WEB-00133: Working with Consultants - Professionalism</t>
  </si>
  <si>
    <t>GOV-DOL: Department of Labor</t>
  </si>
  <si>
    <t>BK-NEW007: Effective Business Intelligence Systems</t>
  </si>
  <si>
    <t>BK-0497: Programming in C</t>
  </si>
  <si>
    <t>BK-0644: C++ Programming</t>
  </si>
  <si>
    <t>BK-Z0186: C++ Programming Language, The</t>
  </si>
  <si>
    <t>WEB-COBPt: COBOL Portal</t>
  </si>
  <si>
    <t>ORG-IBAUG: The International Business Analytics Users' Groups</t>
  </si>
  <si>
    <t>BK-Z0007: Sams Teach Yourself ColdFusion MX in 21 Days</t>
  </si>
  <si>
    <t>VND-Corel: Corel Corporation</t>
  </si>
  <si>
    <t>BK-Z0206: Advanced CORBA(R) Programming with C++</t>
  </si>
  <si>
    <t>WEB-ESRVR: eServer Users' Group</t>
  </si>
  <si>
    <t>VND-00162: CORTICON</t>
  </si>
  <si>
    <t>WEB-00027: Data Analysis Tools, Techniques, and Software</t>
  </si>
  <si>
    <t>REF-XP2: XP practices</t>
  </si>
  <si>
    <t>WEB-RADN: RAD University Tutorials</t>
  </si>
  <si>
    <t>WEB-FFCAL: Fraud, Forensics, Compliance Auditing Library</t>
  </si>
  <si>
    <t>BK-01338: Lean Email Simple System, The</t>
  </si>
  <si>
    <t>WEB-CRMSch: SearchCRM.com</t>
  </si>
  <si>
    <t>VND-Dartnell: Dartnell Corporation</t>
  </si>
  <si>
    <t>WEB-00108: Steps to a New Customer Interaction Process</t>
  </si>
  <si>
    <t>UNV-COR: Cornell University</t>
  </si>
  <si>
    <t>BK-Z0063: Macromedia DreamWeaver MX: Training from the Source</t>
  </si>
  <si>
    <t>ORG-00027: Society for Human Resource Management</t>
  </si>
  <si>
    <t>PUB-BRIGHT: Bright Hand</t>
  </si>
  <si>
    <t>BK-0587: Interactive Voice Response</t>
  </si>
  <si>
    <t>BK-01177: Managing Risk and Information Security: Protect to Enable (Expert's Voice in Information Technology)</t>
  </si>
  <si>
    <t>ORG-CSRC: Computer Security Resource Center (CSRC)</t>
  </si>
  <si>
    <t>VND-Gocert: Go Certify</t>
  </si>
  <si>
    <t>ORG-11283: IoT Security Foundation</t>
  </si>
  <si>
    <t>ORG-11284: ISO/IEC 27000</t>
  </si>
  <si>
    <t>WEB-HRCOM: HR.com</t>
  </si>
  <si>
    <t>VND-MASP: Management Advisory Services and Publications</t>
  </si>
  <si>
    <t>SG-4540: How to Build Effective Financial Reporting Systems</t>
  </si>
  <si>
    <t>PUB-00005: Journal of Investment Consulting</t>
  </si>
  <si>
    <t>ORG-IHRIM: International Association for HR Information Management</t>
  </si>
  <si>
    <t>ORG-00115: Marketing Science Institute</t>
  </si>
  <si>
    <t>VND-AIAF112: Insurance Information Systems</t>
  </si>
  <si>
    <t>BK-Z0193: Official InstallShield for Windows Installer Developer's Guide</t>
  </si>
  <si>
    <t>VND-00129: F5 Networks</t>
  </si>
  <si>
    <t>VND-00127: Informatica</t>
  </si>
  <si>
    <t>VND-SYBEX: Sybex Computer Books</t>
  </si>
  <si>
    <t>BK-1312: Data Model Patterns</t>
  </si>
  <si>
    <t>PUB-PCAI: PC AI</t>
  </si>
  <si>
    <t>ORG-CONTIT: Control IT Users Group</t>
  </si>
  <si>
    <t>ORG-SFIA: Skills Framework for Information Age</t>
  </si>
  <si>
    <t>ORG-JDE: JDE Users Group</t>
  </si>
  <si>
    <t>VND-LapLink: LapLink Software Inc. Website</t>
  </si>
  <si>
    <t>BK-0404: Database Modeling and Design</t>
  </si>
  <si>
    <t>BK-1305: Use Case Driven Object Modeling with UML</t>
  </si>
  <si>
    <t>WEB-00160: The Emerald Programming Language</t>
  </si>
  <si>
    <t>CNF-AS: IBM's Conferences</t>
  </si>
  <si>
    <t>ORG-TIA: Telecommunications Industry Association (TIA)</t>
  </si>
  <si>
    <t>WEB-01217: Center for Internet Security</t>
  </si>
  <si>
    <t>WEB-NEW006: WebSource</t>
  </si>
  <si>
    <t>UNV-JONES: Jones International University (Virtual)</t>
  </si>
  <si>
    <t>ORG-PRSA: Public Relations Society of America, Inc.</t>
  </si>
  <si>
    <t>WEB-00056: Activerain - Online Marketing Channel</t>
  </si>
  <si>
    <t>VND-00072: Main Street Direct</t>
  </si>
  <si>
    <t>ORG-00145: An National Committee For Quality Assurance</t>
  </si>
  <si>
    <t>BK-Z0187: Programming with Oracle Developer</t>
  </si>
  <si>
    <t>ORG-CPAN: Comprehensive Perl Archive Network</t>
  </si>
  <si>
    <t>BK-Z0188: Oracle Database 10g PL/SQL 101</t>
  </si>
  <si>
    <t>WEB-BizTDev: Microsoft Developers Network BizTalk Website</t>
  </si>
  <si>
    <t>BK-Z0132: Pro MSMQ</t>
  </si>
  <si>
    <t>BK-0787: Oracle Business Intelligence Discoverer 11g Handbook</t>
  </si>
  <si>
    <t>BK-Z0190: Palm OS Programming</t>
  </si>
  <si>
    <t>REF-EWEEK: e-week</t>
  </si>
  <si>
    <t>WEB-OMEGA: Candle Omegamon Website</t>
  </si>
  <si>
    <t>ORG-00085: Computer Hardware Manufacturing Benchmarking Association (CHMBA)</t>
  </si>
  <si>
    <t>ORG-00066: American Society for Engineering Education (ASEE)</t>
  </si>
  <si>
    <t>VND-SOASYS: SOA Systems, Inc.</t>
  </si>
  <si>
    <t>BK-1257: Rapid Instructional Design</t>
  </si>
  <si>
    <t>BK-0713: Python Scripting for ArcGIS</t>
  </si>
  <si>
    <t>CNF-CUC: Common Seminars</t>
  </si>
  <si>
    <t>ORG-NEW009: Society of Reliability Engineers</t>
  </si>
  <si>
    <t>VND-NatCrime: National Crime Prevention Institute</t>
  </si>
  <si>
    <t>BK-01414: Strategic Sales Presentations</t>
  </si>
  <si>
    <t>VND-RaTmTs: Rational TeamTest Website</t>
  </si>
  <si>
    <t>BK-Z0034: Smalltalk, Objects, and Design</t>
  </si>
  <si>
    <t>BK-NEW032: SAS and R: Data Management, Statistical Analysis, and Graphics</t>
  </si>
  <si>
    <t>BK-00786: Sniffer Pro</t>
  </si>
  <si>
    <t>ORG-BOB: Business Objects Board (BOB)</t>
  </si>
  <si>
    <t>ORG-IIST: Institute for Information Storage Technology</t>
  </si>
  <si>
    <t>BK-1329: Power Tools for Technical Communication</t>
  </si>
  <si>
    <t>BK-0578: Computer Networking from LANs to WANs</t>
  </si>
  <si>
    <t>TR-NEW006: TOGAF Certification Training</t>
  </si>
  <si>
    <t>TR-00038: Technical Writing Training</t>
  </si>
  <si>
    <t>BK-Z0216: Struts Framework, The</t>
  </si>
  <si>
    <t>VND-Sybase: Sybase</t>
  </si>
  <si>
    <t>BK-0582: TCP/IP Illustrated, Volume 1</t>
  </si>
  <si>
    <t>VND-Tivoli: Tivoli Software Division</t>
  </si>
  <si>
    <t>ORG-SPSS: SPSS Users' Group</t>
  </si>
  <si>
    <t>WEB-IIS1: Microsoft TechNet Website for IIS</t>
  </si>
  <si>
    <t>BK-0296: Success Secrets of the Online Marketing Superstars</t>
  </si>
  <si>
    <t>WEB-00150: Delivery Methods</t>
  </si>
  <si>
    <t>ORG-W3: World Wide Web Consortium</t>
  </si>
  <si>
    <t>BK-0114: Building Visual FoxPro 5 Applications</t>
  </si>
  <si>
    <t>BK-0694: Murach's Visual Basic 2012</t>
  </si>
  <si>
    <t>ORG-XML: XML Registry (XML)</t>
  </si>
  <si>
    <t>BK-00800: Xpediter</t>
  </si>
  <si>
    <t>BK-0822: Windows NT/2000 Native API Reference</t>
  </si>
  <si>
    <t>ORG-ODNet: Organizational Development Network</t>
  </si>
  <si>
    <t>ORG-00026: National Staff Development and Training Association</t>
  </si>
  <si>
    <t>WEB-HTS010: How To Design A Good API and Why It Matters</t>
  </si>
  <si>
    <t>WEB-SlsBd: thesalesboard.com</t>
  </si>
  <si>
    <t>WEB-ASPNT: Developer Resources for ASP.NET</t>
  </si>
  <si>
    <t>BK-01180: Adobe Flash Professional CC Classroom in a Book</t>
  </si>
  <si>
    <t>VND-AIM: AIM vendor website</t>
  </si>
  <si>
    <t>VND-Forres: Forrester Research</t>
  </si>
  <si>
    <t>WEB-UIST: ACM PORTAL</t>
  </si>
  <si>
    <t>ORG-11249: Association of Digital Forensics, Security and Law (ADFSL)</t>
  </si>
  <si>
    <t>WEB-McAfee: McAfee Corporate Website</t>
  </si>
  <si>
    <t>PUB-HTS002: The NIST Definition of Cloud Computing: NIST Special Publication 800-145</t>
  </si>
  <si>
    <t>WEB-HTS005: Big Data's Big Challenges for Content Management</t>
  </si>
  <si>
    <t>ORG-NEW004: SocialMediopolis</t>
  </si>
  <si>
    <t>ORG-00137: Association of Management Consulting Firms</t>
  </si>
  <si>
    <t>REF-00116: Customer Value Management</t>
  </si>
  <si>
    <t>BK-0635: C++ Recipes</t>
  </si>
  <si>
    <t>BK-0491: C++ Programming Professional Made Easy</t>
  </si>
  <si>
    <t>WEB-COBREL: COBOL Release History Web Page</t>
  </si>
  <si>
    <t>BK-0418: Beginning COBOL for Programmers</t>
  </si>
  <si>
    <t>ORG-IIBA: The International Institute of Business Analysis (IIBA)</t>
  </si>
  <si>
    <t>BK-Z0006: Adobe ColdFusion 8 Web Application Construction Kit, Volume 1</t>
  </si>
  <si>
    <t>WEB-COREL: Corel Products (CorelDraw, CorelPaint, etc.) Reference Site</t>
  </si>
  <si>
    <t>VND-BMC: BMC Software, Inc.</t>
  </si>
  <si>
    <t>VND-00161: Saba</t>
  </si>
  <si>
    <t>WEB-NEW004: Progress Software</t>
  </si>
  <si>
    <t>WEB-00026: TechRepublic: Data Analysis Tool</t>
  </si>
  <si>
    <t>WEB-INT: Internet.com</t>
  </si>
  <si>
    <t>BK-1266: Data Mining</t>
  </si>
  <si>
    <t>ORG-AIIM: Association for Information &amp; Image Management</t>
  </si>
  <si>
    <t>BK-01168: Control Your Day</t>
  </si>
  <si>
    <t>VND-AHI: AHI's Employment Law Resource Center</t>
  </si>
  <si>
    <t>BK-Z0065: DreamWeaver 4 Hands-On Training</t>
  </si>
  <si>
    <t>WEB-Essbase: Hyperion Essbase Website</t>
  </si>
  <si>
    <t>BK-0180: Power Over Ethernet Interoperability GuidePower Over Ethernet Interoperability Guide</t>
  </si>
  <si>
    <t>BK-0922: Electrical Wiring Commercial</t>
  </si>
  <si>
    <t>REF-AboutPALM: About: Palmtops/PDAs</t>
  </si>
  <si>
    <t>VND-ISPL: ISPL (Information Services Procurement Library)</t>
  </si>
  <si>
    <t>ORG-GPFS: GPFS User Group</t>
  </si>
  <si>
    <t>ORG-HyperionSIG: Hyperion Special Interest Group (SIG)</t>
  </si>
  <si>
    <t>PUB-RED: Red Herring</t>
  </si>
  <si>
    <t>BK-1311: Data Model Resource Book, The</t>
  </si>
  <si>
    <t>PUB-EXP: IEEE Expert</t>
  </si>
  <si>
    <t>BK-0980: The Handbook of Data Communications and Networks</t>
  </si>
  <si>
    <t>ORG-CRC: Computer Recycling Center</t>
  </si>
  <si>
    <t>ORG-ISACA: Information Systems Audit and Control Association</t>
  </si>
  <si>
    <t>PUB-AUR06: EDP Auditing</t>
  </si>
  <si>
    <t>ORG-ALA: American Library Association</t>
  </si>
  <si>
    <t>BK-Z0078: JavaScript: A Beginner's Guide</t>
  </si>
  <si>
    <t>REF-JProbe: JProbe Tool Report</t>
  </si>
  <si>
    <t>WEB-JavLrn: Sun Java Technology Learning Portal</t>
  </si>
  <si>
    <t>VND-Lotus: Lotus</t>
  </si>
  <si>
    <t>BK-0812: UNIX Unleashed</t>
  </si>
  <si>
    <t>BK-0023: Agile Data Warehouse Design</t>
  </si>
  <si>
    <t>BK-Z0089: Visual Modeling with Rational Rose 2002 and UML (3rd Edition)</t>
  </si>
  <si>
    <t>WEB-HTS011: Application Program Interfaces</t>
  </si>
  <si>
    <t>BK-0636: Art of Computer Programming, The</t>
  </si>
  <si>
    <t>WEB-00100: Case for Magazines and TV, The</t>
  </si>
  <si>
    <t>ORG-00144: Association in Production Management</t>
  </si>
  <si>
    <t>ORG-Perl: Perl Mongers</t>
  </si>
  <si>
    <t>VND-00145: Oracle University</t>
  </si>
  <si>
    <t>WEB-BizT: Microsoft BizTalk Website</t>
  </si>
  <si>
    <t>BK-Z0189: Palm OS Programming Bible</t>
  </si>
  <si>
    <t>REF-WinSvr: Index of Windows Server 2003 Technical Articles</t>
  </si>
  <si>
    <t>VND-ITguru: IT Guru</t>
  </si>
  <si>
    <t>WEB-PPTFAQ: PowerPoint FAQ</t>
  </si>
  <si>
    <t>WEB-TRADEP: TradePub.com</t>
  </si>
  <si>
    <t>BK-0211: Rapid Prototyping and Engineering Applications</t>
  </si>
  <si>
    <t>BK-0628: Linux Command Line and Shell Scripting Bible</t>
  </si>
  <si>
    <t>BK-Z0092: Smalltalk Best Practice Patterns</t>
  </si>
  <si>
    <t>BK-NEW034: Sniffer Pro Network Optimization and Troubleshooting Handbook</t>
  </si>
  <si>
    <t>VND-AutoTstr: AutoTester, Inc.</t>
  </si>
  <si>
    <t>WEB-NEW010: Supply chain management (SCM) modules guide</t>
  </si>
  <si>
    <t>ORG-IASC: International Accounting Standards Board</t>
  </si>
  <si>
    <t>TR-00039: Writing Technical Information Certificate</t>
  </si>
  <si>
    <t>BK-Z0218: Struts</t>
  </si>
  <si>
    <t>BK-0586: Guide to TCP/IP (Networking (Course Technology))</t>
  </si>
  <si>
    <t>VND-Vendor: Vendor Website</t>
  </si>
  <si>
    <t>WEB-WDVL: Web Developer's Virtual Library</t>
  </si>
  <si>
    <t>WEB-DevX: Development Exchange (DevX)</t>
  </si>
  <si>
    <t>BK-0137: Pros Talk Microsoft Visual FoxPro 3: Strategic issues for Developers</t>
  </si>
  <si>
    <t>BK-0737: Stephens' Visual Basic Programming 24-Hour Trainer</t>
  </si>
  <si>
    <t>WEB-00134: Investigating XSLT</t>
  </si>
  <si>
    <t>WEB-OMA: Open Mobile Alliance</t>
  </si>
  <si>
    <t>TR-001: Training Director Workshop, The</t>
  </si>
  <si>
    <t>BK-0505: Java EE Architect's Handbook, The</t>
  </si>
  <si>
    <t>WEB-SEW: Search Engine Watch</t>
  </si>
  <si>
    <t>BK-0431: Microsoft SQL Server 2012 T-SQL Fundamentals</t>
  </si>
  <si>
    <t>WEB-SlsTrCp: salestrainingcamp.com</t>
  </si>
  <si>
    <t>BK-Z0042: Applied Microsoft Windows .NET Framework Programming</t>
  </si>
  <si>
    <t>BK-Z0043: Microsoft Access 2002 Bible</t>
  </si>
  <si>
    <t>WEB-OrDev: Oracle Developer Suite Home Page</t>
  </si>
  <si>
    <t>BK-Z0046: Advanced Assembler Language and MVS Interfaces</t>
  </si>
  <si>
    <t>BK-Z0048: Sams Teach Yourself ASP.NET 4 in 24 Hours</t>
  </si>
  <si>
    <t>WEB-ASPNTa: ASP.NET Official Website</t>
  </si>
  <si>
    <t>BK-01183: UNIX: The Complete Reference</t>
  </si>
  <si>
    <t>ORG-COMMON: Common</t>
  </si>
  <si>
    <t>BK-Z0146: Inside Active Directory: A System Administrator's Guide</t>
  </si>
  <si>
    <t>BK-01169: Asynchronous Transfer Mode</t>
  </si>
  <si>
    <t>BK-Z0215: The Art of Business Process Modeling</t>
  </si>
  <si>
    <t>WEB-01207: Computer Forensics World</t>
  </si>
  <si>
    <t>PUB-HTS004: Cloud Computing Privacy Concerns on Our Doorstep</t>
  </si>
  <si>
    <t>WEB-HTS006: Big data: The next frontier for innovation, competition, and productivity</t>
  </si>
  <si>
    <t>UNV-00049: Harvard Business School (or other major business school)</t>
  </si>
  <si>
    <t>ORG-ACT: Association of Corporate Treasurers</t>
  </si>
  <si>
    <t>ORG-IFEBP: International Foundation of Employee Benefit Plans</t>
  </si>
  <si>
    <t>ORG-NCMA: National Contract Management Association</t>
  </si>
  <si>
    <t>BK-Z0049: BaanERP Business Solutions</t>
  </si>
  <si>
    <t>BK-0634: Teach Yourself QBasic</t>
  </si>
  <si>
    <t>VND-00158: Brio Software</t>
  </si>
  <si>
    <t>BK-0760: C Programming in One Hour a Day</t>
  </si>
  <si>
    <t>BK-Z0050: Professional C#</t>
  </si>
  <si>
    <t>BK-0493: Data Structures &amp; Algorithm Analysis in C++</t>
  </si>
  <si>
    <t>BK-0177: COBOL Software Modernization</t>
  </si>
  <si>
    <t>WEB-ILECOBOL: ILE COBOL Compiler Information Page</t>
  </si>
  <si>
    <t>BK-Z0055: Perl and Apache</t>
  </si>
  <si>
    <t>VND-NEW003: IBM Cognos Business Intelligence</t>
  </si>
  <si>
    <t>VND-NEW004: Envisn Web Based Cognos BI Tools</t>
  </si>
  <si>
    <t>BK-Z0021: Adobe ColdFusion 9 Web Application Construction Kit, Volume 3</t>
  </si>
  <si>
    <t>ORG-CORBA: CORBA Website</t>
  </si>
  <si>
    <t>BK-Z0056: Language of SQL, The</t>
  </si>
  <si>
    <t>BK-Z0219: J2EE Web Services on BEA WebLogic</t>
  </si>
  <si>
    <t>BK-0198: Modern Database Management</t>
  </si>
  <si>
    <t>ORG-VCICS: Virtual CICS User Group</t>
  </si>
  <si>
    <t>WEB-NEW001: Quick Guide for Faculty</t>
  </si>
  <si>
    <t>WEB-HTS002: Data, data everywhere</t>
  </si>
  <si>
    <t>ORG-ITGI: IT Governance Institute</t>
  </si>
  <si>
    <t>PUB-CSC: NCSA News</t>
  </si>
  <si>
    <t>WEB-EmAdm: TechRepublic E-mail Administration Website</t>
  </si>
  <si>
    <t>ORG-Xplor: Xplor International</t>
  </si>
  <si>
    <t>BK-Z0160: Internet Email Protocols: A Developer's Guide</t>
  </si>
  <si>
    <t>WEB-HRLAW: Human Resource Law Index</t>
  </si>
  <si>
    <t>ACT-134: Use the Experts in the Field of Training</t>
  </si>
  <si>
    <t>BK-Z0059: DHTML and CSS for the World Wide Web: Visual QuickStart Guide</t>
  </si>
  <si>
    <t>BK-0824: Creating and Designing Multimedia with Director Version 5</t>
  </si>
  <si>
    <t>BK-Z0037: Dreamweaver CS3 Bible</t>
  </si>
  <si>
    <t>BK-Z0067: Mastering Enterprise JavaBeans (2nd Edition)</t>
  </si>
  <si>
    <t>BK-0399: More DOS for Dummies</t>
  </si>
  <si>
    <t>BK-0234: Computer Networks</t>
  </si>
  <si>
    <t>VND-PDAS: PDA Street.com</t>
  </si>
  <si>
    <t>ORG-00111: International Security Industry Organization (ISIO)</t>
  </si>
  <si>
    <t>VND-ITGOV: IT Governance Network</t>
  </si>
  <si>
    <t>BK-0259: Modern Fortran in Practice</t>
  </si>
  <si>
    <t>BK-0104: HTML5 and CSS3 All-in-One For Dummies</t>
  </si>
  <si>
    <t>BK-0875: Adobe Illustrator Paths and Curves</t>
  </si>
  <si>
    <t>BK-Z0175: zOS JCL, 5th Edition</t>
  </si>
  <si>
    <t>WEB-00028: Information Builders: Data Analysis Software and Tools</t>
  </si>
  <si>
    <t>BK-Z0120: HP-UX 11i Systems Administration Handbook and Toolkit</t>
  </si>
  <si>
    <t>BK-Z0127: Administering IIS 5.0</t>
  </si>
  <si>
    <t>ORG-HUG: Hyperion User Group (HUG)</t>
  </si>
  <si>
    <t>PUB-ELEK: Element K Journals</t>
  </si>
  <si>
    <t>ORG-AAAI: American Association for Artificial Intelligence</t>
  </si>
  <si>
    <t>VND-ITILTK: ITIL Toolkit</t>
  </si>
  <si>
    <t>VND-ITILPEO: ITIL People</t>
  </si>
  <si>
    <t>BK-Z0074: Core J2EE Patterns: Best Practices and Design Strategies</t>
  </si>
  <si>
    <t>BK-0720: Java 8 in Action</t>
  </si>
  <si>
    <t>BK-Z0075: Enterprise JavaBeans 3.0</t>
  </si>
  <si>
    <t>BK-Z0077: JavaScript: The Definitive Guide</t>
  </si>
  <si>
    <t>VND-Sitrka: Quest Software</t>
  </si>
  <si>
    <t>BK-Z0079: Microsoft JScript.NET</t>
  </si>
  <si>
    <t>BK-Z0082: Java Server Pages, Second Edition</t>
  </si>
  <si>
    <t>WEB-JavSrv: Java Servlet Technology Website</t>
  </si>
  <si>
    <t>BK-0321: Domino 7 Lotus Notes Application Development</t>
  </si>
  <si>
    <t>BK-Z0196: JDBC Recipes</t>
  </si>
  <si>
    <t>BK-01195: Linux Bible</t>
  </si>
  <si>
    <t>BK-01174: Foundations of Jini 2 Programming</t>
  </si>
  <si>
    <t>WEB-LIMWC: IBM Lotus Instant Messaging and Web Conferencing Website</t>
  </si>
  <si>
    <t>ORG-NAC: Network, Analysis, Collaboration (NAC)</t>
  </si>
  <si>
    <t>ORG-IOMA: Institute of Management and Administration (IOMA)</t>
  </si>
  <si>
    <t>WEB-OrLt: Oracle Database Lite Home Page</t>
  </si>
  <si>
    <t>BK-0741: Teach Yourself PowerBuilder 4 in 14 Days</t>
  </si>
  <si>
    <t>BK-0896: Dynamic Learning</t>
  </si>
  <si>
    <t>BK-Z0083: Programming PHP</t>
  </si>
  <si>
    <t>BK-Z0086: Pl/1 Structured Programming</t>
  </si>
  <si>
    <t>BK-0863: Oracle PeopleSoft Enterprise Financial Management 9.1 Implementation</t>
  </si>
  <si>
    <t>WEB-BizTUG: MS BizTalk Users Group</t>
  </si>
  <si>
    <t>VND-DevMen: Developmentor</t>
  </si>
  <si>
    <t>BK-0557: Netscape Quick Tour for Windows</t>
  </si>
  <si>
    <t>BK-0533: OS/2 Warp for Dummies</t>
  </si>
  <si>
    <t>BK-0292: Modern Structured Analysis</t>
  </si>
  <si>
    <t>WEB-WinSvr: Windows Server 2003 Reviewer's Guide</t>
  </si>
  <si>
    <t>VND-OPNET: OPNET Technologies, Inc.</t>
  </si>
  <si>
    <t>BK-Z0155: Novell's NDS Basics</t>
  </si>
  <si>
    <t>VND-SSA: Six Sigma Academy</t>
  </si>
  <si>
    <t>VND-NERAC: NERAC</t>
  </si>
  <si>
    <t>WEB-COLLAB: Collaborative Strategies</t>
  </si>
  <si>
    <t>WEB-OMGUML: Object Management Group UML Resource Page</t>
  </si>
  <si>
    <t>ORG-NEW007: CRM Expert</t>
  </si>
  <si>
    <t>TR-NEW003: SAP PLM training by New York Sys Inc.</t>
  </si>
  <si>
    <t>VND-SAS: SAS Institute</t>
  </si>
  <si>
    <t>BK-Z0157: SIP Demystified</t>
  </si>
  <si>
    <t>BK-Z0162: SNA</t>
  </si>
  <si>
    <t>BK-00888: Applied Software Project Management</t>
  </si>
  <si>
    <t>VND-IWORLD: ITIL and ITSM Directory</t>
  </si>
  <si>
    <t>ORG-IISTST: International Institute for Software Testing</t>
  </si>
  <si>
    <t>BK-0571: Troubleshooting NetWare 3.12</t>
  </si>
  <si>
    <t>WEB-01151: Introduction to Technical Writing/Documentation</t>
  </si>
  <si>
    <t>BK-Z0217: Jakarta Struts for Dummies</t>
  </si>
  <si>
    <t>BK-Z0112: Sybase ASE 12.5 Performance and Tuning</t>
  </si>
  <si>
    <t>BK-01187: Sams Teach Yourself SQL in 10 Minutes</t>
  </si>
  <si>
    <t>WEB-TPNS: IBM TPNS Website</t>
  </si>
  <si>
    <t>BK-0893: Internetworking with TCP/IP Volume One</t>
  </si>
  <si>
    <t>WEB-TivDD: Technical Resources for Tivoli</t>
  </si>
  <si>
    <t>WEB-TivUG: Tivoli Software Global User Group Community Website</t>
  </si>
  <si>
    <t>VND-MacMillan: MacMillan Computer Publishing</t>
  </si>
  <si>
    <t>WEB-XML1: XML.com</t>
  </si>
  <si>
    <t>WEB-NEW012: Web-Development.Com</t>
  </si>
  <si>
    <t>ORG-HTS004: The Digital Analytics Association</t>
  </si>
  <si>
    <t>TR-176: Principles of Professional Selling</t>
  </si>
  <si>
    <t>BK-Z0178: Effective VisualAge for Java</t>
  </si>
  <si>
    <t>WEB-VBNet: Microsoft Visual Basic Developer Center</t>
  </si>
  <si>
    <t>BK-Z0095: VBScript in a Nutshell</t>
  </si>
  <si>
    <t>WEB-VC++: Microsoft Visual C++ Developer Center</t>
  </si>
  <si>
    <t>BK-0136: FoxPro 2.6 for Windows Unleashed</t>
  </si>
  <si>
    <t>BK-Z0100: Visual InterDev 6 Unleashed</t>
  </si>
  <si>
    <t>BK-0691: Visual Basic and Databases</t>
  </si>
  <si>
    <t>PUB-JavaW: JavaWorld</t>
  </si>
  <si>
    <t>BK-Z0108: Sams' Teach Yourself Web Publishing with HTML and XHTML in 21 Days, Fourth Edition</t>
  </si>
  <si>
    <t>WEB-XML2: Apache XML Project</t>
  </si>
  <si>
    <t>VND-NEW008: Compuware</t>
  </si>
  <si>
    <t>WEB-WIN2: Microsoft Windows 2000 - Deploy</t>
  </si>
  <si>
    <t>BK-Z0144: Microsoft Windows XP Inside Out</t>
  </si>
  <si>
    <t>BK-01176: VoIP For Dummies</t>
  </si>
  <si>
    <t>WEB-PROT: Protocols.com - 2</t>
  </si>
  <si>
    <t>WEB-Word: Microsoft Word Website</t>
  </si>
  <si>
    <t>ORG-WEBSphere: WebSphere User Group</t>
  </si>
  <si>
    <t>WEB-PCT: PCToday</t>
  </si>
  <si>
    <t>WEB-01194: Coursera</t>
  </si>
  <si>
    <t>WEB-HTS008: What Is an API?</t>
  </si>
  <si>
    <t>VND-HWG: HTML Writers Guild, The</t>
  </si>
  <si>
    <t>WEB-SOX: Sarbanes-Oxley.com</t>
  </si>
  <si>
    <t>BK-Z0045: Assembly Language Step-by-step</t>
  </si>
  <si>
    <t>BK-Z0003: ASP.NET 2.0 Beta Preview</t>
  </si>
  <si>
    <t>BK-01182: AIX 49 Success Secrets: 49 Most Asked Questions On AIX - What You Need To Know</t>
  </si>
  <si>
    <t>BK-01170: ATM Networks: Concepts and Protocols</t>
  </si>
  <si>
    <t>BK-Z0214: Business Process Modeling, Simulation, and Design</t>
  </si>
  <si>
    <t>PUB-DRJ: Disaster Recovery Journal</t>
  </si>
  <si>
    <t>WEB-01208: Forensic Focus</t>
  </si>
  <si>
    <t>PUB-HTS003: A View Inside the Cloud</t>
  </si>
  <si>
    <t>WEB-CAL: Computer/Trade Shows</t>
  </si>
  <si>
    <t>ORG-AFP: Association for Financial Professionals</t>
  </si>
  <si>
    <t>BK-0756: C Programming Professional Made Easy</t>
  </si>
  <si>
    <t>BK-Z0052: Programming Windows with C#</t>
  </si>
  <si>
    <t>BK-0489: Effective Modern C++</t>
  </si>
  <si>
    <t>BK-Z0054: Perl and CGI for the World Wide Web, Visual QuickStart Guide</t>
  </si>
  <si>
    <t>REF-NEW002: COGNOS(R) 8 Business Intelligence Report Studio User Guide.</t>
  </si>
  <si>
    <t>ORG-OMG: Object Management Group (OMG)</t>
  </si>
  <si>
    <t>BK-Z0057: Crystal Reports 8.5: The Complete Reference</t>
  </si>
  <si>
    <t>WEB-CICS: IBM CICS Website</t>
  </si>
  <si>
    <t>ORG-ASN1: International Telecommunication Union</t>
  </si>
  <si>
    <t>BK-00968: Executive Guide to E-mail Correspondence, The</t>
  </si>
  <si>
    <t>BK-Z0058: Dynamic HTML: The Definitive Reference</t>
  </si>
  <si>
    <t>BK-01179: Coding in Delphi</t>
  </si>
  <si>
    <t>BK-Z0066: Enterprise JavaBeans (3rd Edition)</t>
  </si>
  <si>
    <t>WEB-EndUG: Computer Associates User Groups</t>
  </si>
  <si>
    <t>WEB-MSExc: MSExchange.org</t>
  </si>
  <si>
    <t>BK-0820: 10-Minute Guide to MS-DOS6.2</t>
  </si>
  <si>
    <t>BK-0268: Designing and Deploying 802.11 Wireless Networks</t>
  </si>
  <si>
    <t>WEB-EXCEL: Excel Magazine</t>
  </si>
  <si>
    <t>WEB-PDABUZZ: PDA Buzz</t>
  </si>
  <si>
    <t>WEB-Blkbry: Blackberry Website</t>
  </si>
  <si>
    <t>VND-CISSPS: CISSPS.com</t>
  </si>
  <si>
    <t>VND-CSI: Computer Security Institute</t>
  </si>
  <si>
    <t>VND-01044: The Business University</t>
  </si>
  <si>
    <t>BK-0166: Fortran 90 Language Guide</t>
  </si>
  <si>
    <t>VND-GlobalK: Global Knowledge Network</t>
  </si>
  <si>
    <t>BK-0395: HTML and CSS</t>
  </si>
  <si>
    <t>BK-0818: Adobe(R) Master Class</t>
  </si>
  <si>
    <t>BK-Z0093: Murach's OS/390 and z/OS JCL</t>
  </si>
  <si>
    <t>BK-01184: Administering Informix Dynamic Server: Building the Foundation</t>
  </si>
  <si>
    <t>VND-CA: Computer Associates, Inc.</t>
  </si>
  <si>
    <t>BK-01194: Certified System Administrator for HP-UX: Study Guide and Administrator's Reference</t>
  </si>
  <si>
    <t>ORG-Crist: National Christina Foundation</t>
  </si>
  <si>
    <t>TR-132: IS Auditing and Controls</t>
  </si>
  <si>
    <t>BK-Z0202: Core J2ME Technology &amp; MIDP</t>
  </si>
  <si>
    <t>BK-0966: Java EE 7 Essentials</t>
  </si>
  <si>
    <t>BK-Z0076: JavaServer Faces 2.0, The Complete Reference</t>
  </si>
  <si>
    <t>BK-Z0080: JavaScript</t>
  </si>
  <si>
    <t>BK-Z0081: Web Development with Java Server Pages</t>
  </si>
  <si>
    <t>VND-LrnQst: LearnQuest Website</t>
  </si>
  <si>
    <t>BK-0326: IBM Lotus Notes and Domino 8.5.1</t>
  </si>
  <si>
    <t>WEB-Domno: Domino Family of Servers Website</t>
  </si>
  <si>
    <t>PUB-IBMJES3: December 2003 z/OS V1R4.0 elements and features CD Collection Kit</t>
  </si>
  <si>
    <t>BK-1242: Locking Down Linux</t>
  </si>
  <si>
    <t>BK-Z0152: Core Jini (2nd Edition)</t>
  </si>
  <si>
    <t>VND-00128: Juniper Networks</t>
  </si>
  <si>
    <t>VND-LexNex: Lexis - Nexis</t>
  </si>
  <si>
    <t>WEB-RatUniv: IBM Training and Certification</t>
  </si>
  <si>
    <t>CNF-SYB: Sybase Techwave Conference</t>
  </si>
  <si>
    <t>ORG-FRF: Frame Relay FORUM Implementation Agreements (Now part of the IP/MPLS Forum)</t>
  </si>
  <si>
    <t>BK-0744: PowerBuilder</t>
  </si>
  <si>
    <t>WEB-PERL: O'Reilly Perl.com</t>
  </si>
  <si>
    <t>BK-0897: Graphic Design Portfolio CS6</t>
  </si>
  <si>
    <t>BK-Z0084: PHP and MySQL Web Development</t>
  </si>
  <si>
    <t>BK-Z0087: Essentials of PL/1 Programming Language, The</t>
  </si>
  <si>
    <t>WEB-PL/SQL: Oracle PL/SQL Website</t>
  </si>
  <si>
    <t>BK-0615: OS/2 Warp Version 3 Unleashed</t>
  </si>
  <si>
    <t>WEB-PalmInfo: PalmInfocenter.com</t>
  </si>
  <si>
    <t>BK-0570: eDirectory Field Guide</t>
  </si>
  <si>
    <t>PUB-00046: How to Develop Your Request for Proposal</t>
  </si>
  <si>
    <t>VND-01052: Yammer</t>
  </si>
  <si>
    <t>WEB-Use: UML Use Case Diagrams: Tips and FAQ</t>
  </si>
  <si>
    <t>TR-NEW004: SAP PLM training by SAP</t>
  </si>
  <si>
    <t>WEB-01153: PVCS Version Managers</t>
  </si>
  <si>
    <t>BK-Z0158: SIP: Understanding the Session Initiation Protocol</t>
  </si>
  <si>
    <t>BK-Z0159: Internet, Mail, and Mixed-Mode Surveys</t>
  </si>
  <si>
    <t>ORG-AAF: American Advertising Federation</t>
  </si>
  <si>
    <t>WEB-00093: Resources For Technical Writers</t>
  </si>
  <si>
    <t>BK-Z0114: Administrator's Guide to Sybase ASE 12.5</t>
  </si>
  <si>
    <t>VND-CMP: CMP Books</t>
  </si>
  <si>
    <t>BK-01186: Sams Teach Yourself SQL in 10 Minutes (</t>
  </si>
  <si>
    <t>WEB-Solar1: Solaris Operating System</t>
  </si>
  <si>
    <t>WEB-TivAM: IBM Tivoli Access Manager for e-business website</t>
  </si>
  <si>
    <t>WEB-VAG: IBM VisualAge Generator Website</t>
  </si>
  <si>
    <t>BK-Z0105: Servlet and JSP Programming with IBM WebSphere Studio and VisualAge for Java</t>
  </si>
  <si>
    <t>BK-Z0096: VBscript Programmer's Reference</t>
  </si>
  <si>
    <t>BK-Z0101: Microsoft Visual Interdev 6.0 Programmer's Guide</t>
  </si>
  <si>
    <t>BK-Z0107: HTML &amp; XHTML: The Definitive Guide</t>
  </si>
  <si>
    <t>BK-Z0130: MQSeries Version 5.1 Administration and Programming Examples</t>
  </si>
  <si>
    <t>WEB-Win2K: Microsoft Windows 2000 Server Website</t>
  </si>
  <si>
    <t>TR-MTC: Microsoft Training Catalog</t>
  </si>
  <si>
    <t>BK-Z0145: Microsoft Windows XP Professional Resource Kit Documentation</t>
  </si>
  <si>
    <t>BK-00277: Maintenance Engineering Handbook</t>
  </si>
  <si>
    <t>BK-Z0047: Beginning Active Server Pages 3.0</t>
  </si>
  <si>
    <t>REF-NEW001: ADABAS Community</t>
  </si>
  <si>
    <t>BK-Z0117: AIX 5L Administration</t>
  </si>
  <si>
    <t>WEB-ACF2: Computer Associates' ACF2 Website</t>
  </si>
  <si>
    <t>VND-Ariba: Ariba</t>
  </si>
  <si>
    <t>PUB-HTS001: The Top Threats to Cloud Computing</t>
  </si>
  <si>
    <t>WEB-BaanIBM: BaanERP Implementation for AS/400</t>
  </si>
  <si>
    <t>BK-0500: Advanced Metaprogramming in Classic C++</t>
  </si>
  <si>
    <t>BK-Z0051: C# How to Program</t>
  </si>
  <si>
    <t>BK-Z0053: CGI Programming 101</t>
  </si>
  <si>
    <t>WEB-CfVlt: Cold Fusion Vault Resource Page</t>
  </si>
  <si>
    <t>WEB-CORBA: CORBA Resource Page</t>
  </si>
  <si>
    <t>VND-WebLogic: BEA WebLogic</t>
  </si>
  <si>
    <t>ORG-IEEEPCS: IEEE Professional Communication Society</t>
  </si>
  <si>
    <t>PUB-00047: Intelligent Enterprise (fka Database Programming &amp; Design)</t>
  </si>
  <si>
    <t>WEB-00030: Microsoft Office Online</t>
  </si>
  <si>
    <t>BK-0231: Facilitation Skills Training</t>
  </si>
  <si>
    <t>WEB-Endvr: AllFusion Endevor Change Manager Website</t>
  </si>
  <si>
    <t>WEB-DatJ2: Detailed Overview Presentation on DataJoiner</t>
  </si>
  <si>
    <t>BK-0684: Using DOS</t>
  </si>
  <si>
    <t>BK-0577: Ethernet</t>
  </si>
  <si>
    <t>WEB-DocHlp: ComponentOne Doc-To-Help Web Page</t>
  </si>
  <si>
    <t>UNV-MIT: Massachusetts Institute of Technology</t>
  </si>
  <si>
    <t>WEB-FilAid: Compuware's FileAid Information Website</t>
  </si>
  <si>
    <t>BK-0167: Fortran 90/95 Explained</t>
  </si>
  <si>
    <t>VND-InfBld: Information Builders</t>
  </si>
  <si>
    <t>WEB-IBMBKMGR: IBM Library Server Library</t>
  </si>
  <si>
    <t>ORG-Infmx: International Informix Users Group</t>
  </si>
  <si>
    <t>WEB-ING: Ingres Users Group</t>
  </si>
  <si>
    <t>VND-2020: 2020 Software</t>
  </si>
  <si>
    <t>BK-Z0122: HP-UX 11i System Administration Handbook and Toolkit</t>
  </si>
  <si>
    <t>WEB-IE: Microsoft Product and Technology Catalog for Internet Explorer</t>
  </si>
  <si>
    <t>WEB-PARC: Palo Alto Research Center</t>
  </si>
  <si>
    <t>ORG-SELL: SMEI's Resource Site for Sales</t>
  </si>
  <si>
    <t>WEB-J2EE: Java Platform, Enterprise Edition (Java EE)</t>
  </si>
  <si>
    <t>BK-Z0201: J2ME in a Nutshell</t>
  </si>
  <si>
    <t>BK-0969: Java in 24 Hours, Sams Teach Yourself</t>
  </si>
  <si>
    <t>VND-Spartan: Span Technologies</t>
  </si>
  <si>
    <t>WEB-JAV: Sun Microsystems Java</t>
  </si>
  <si>
    <t>BK-Z0129: Running Linux</t>
  </si>
  <si>
    <t>BK-Z0153: Jini and JavaSpaces Application Development</t>
  </si>
  <si>
    <t>WEB-LOT1: Lotus Developer Domain on the IBM website</t>
  </si>
  <si>
    <t>WEB-HTML: World Wide Web Consortium HTML Specification</t>
  </si>
  <si>
    <t>PUB-BYTE: Byte</t>
  </si>
  <si>
    <t>BK-0745: PowerBuilder 32 Success Secrets</t>
  </si>
  <si>
    <t>WEB-Pgres: Pageresource.com</t>
  </si>
  <si>
    <t>BK-0895: Photoshop CS6</t>
  </si>
  <si>
    <t>ORG-PEOF: PeopleSoft Fan Club</t>
  </si>
  <si>
    <t>BK-0207: Netscape LiveWire Sourcebook</t>
  </si>
  <si>
    <t>BK-0688: OS/2 Warp Survival Guide, The</t>
  </si>
  <si>
    <t>BK-Z0154: Effective eDirectory Design &amp; Proactive Analysis</t>
  </si>
  <si>
    <t>UNV-HTSFS: Full Sail University</t>
  </si>
  <si>
    <t>VND-SCRS: Script Search</t>
  </si>
  <si>
    <t>BK-Z0156: Internet Communications Using SIP</t>
  </si>
  <si>
    <t>BK-Z0161: X.400 and SMTP: Battle of the E-Mail Protocols</t>
  </si>
  <si>
    <t>BK-0452: Introduction to SNA Networking</t>
  </si>
  <si>
    <t>SG-00001: PROJECT WORKBENCH SOFTWARE SYSTEM STUDY GUIDE FOR PROJECT WORKBENCH RELEASE 3.1 AND REFERENCE GUIDE 2 BOOKS</t>
  </si>
  <si>
    <t>VND-SiteMdr: SiteMinder</t>
  </si>
  <si>
    <t>PUB-DESN: Design News</t>
  </si>
  <si>
    <t>INT-500: Designate a Subject Matter Expert</t>
  </si>
  <si>
    <t>VND-01046: Monster</t>
  </si>
  <si>
    <t>WEB-Struts: Struts Framework Website</t>
  </si>
  <si>
    <t>WEB-SQLSv: Microsoft SQL Server Website</t>
  </si>
  <si>
    <t>BK-Z0097: Learning VBscriptMicrosoft WSH and VBScript Programming for the Absolute Beginner</t>
  </si>
  <si>
    <t>WEB-VJ++: Microsoft Visual J++ Information Website</t>
  </si>
  <si>
    <t>BK-Z0131: IBM (R) Mq Series (R) and Websphere Mq (R) Interview Questions, Answers, and Explanations</t>
  </si>
  <si>
    <t>WEB-WinXP: Microsoft Windows XP Website</t>
  </si>
  <si>
    <t>WEB-DotNet: Microsoft .Net Website</t>
  </si>
  <si>
    <t>BK-0150: IBM PC Assembly Language and Programming</t>
  </si>
  <si>
    <t>WEB-00153: dbforums</t>
  </si>
  <si>
    <t>WEB-AIX: IBM AIX Website</t>
  </si>
  <si>
    <t>WEB-MSAD: Microsoft TechNet Windows 2000 Server Website</t>
  </si>
  <si>
    <t>WEB-ACF2a: CA-ACF2 to OS/390 Security Server Migration Guide</t>
  </si>
  <si>
    <t>WEB-HTS003: Organizational Alignment is Key to Big Data Success</t>
  </si>
  <si>
    <t>WEB-BasicGuru: Basic Guru</t>
  </si>
  <si>
    <t>BK-0761: Advanced Topics in C</t>
  </si>
  <si>
    <t>BK-0495: Jumping into C++</t>
  </si>
  <si>
    <t>WEB-NEW003: Evaluate and Compare Business Intelligence (BI) Software</t>
  </si>
  <si>
    <t>TR-NEW002: IBM Cognos 8 BI Report Studio: Introduction (V8.4) - eLearning</t>
  </si>
  <si>
    <t>WEB-COLD: ColdFusion Developer's Journal</t>
  </si>
  <si>
    <t>VND-HAMM: Hammerman Associates</t>
  </si>
  <si>
    <t>UNV-CalTech: CalTech</t>
  </si>
  <si>
    <t>ORG-00141: Data Management Association</t>
  </si>
  <si>
    <t>VND-MacroM: Macromedia</t>
  </si>
  <si>
    <t>WEB-EJB: Enterprise JavaBeans Technology</t>
  </si>
  <si>
    <t>BK-0236: ABCs of DOS 6.2</t>
  </si>
  <si>
    <t>BK-0597: Ethernet Switches</t>
  </si>
  <si>
    <t>ORG-AIS: Association for Information Systems (AIS)</t>
  </si>
  <si>
    <t>WEB-WPIA: Webopedia</t>
  </si>
  <si>
    <t>WEB-00127: Communications and Information Policy Program (CIPP)</t>
  </si>
  <si>
    <t>WEB-DGuru: DevGuru Website</t>
  </si>
  <si>
    <t>WEB-IMS: IBM IMS Family Website</t>
  </si>
  <si>
    <t>WEB-Infmx: IBM Informix Product Family Website</t>
  </si>
  <si>
    <t>ORG-11179: Hewlett-Packard</t>
  </si>
  <si>
    <t>WEB-IIS2: Internet Information Services Community Center</t>
  </si>
  <si>
    <t>VND-MercInt: Business Technology Optimization (BTO) Software (Previously Mercury Interactive)</t>
  </si>
  <si>
    <t>WEB-ITILOE: ITIL 'Open' Encyclopedia</t>
  </si>
  <si>
    <t>WEB-J2EEPat: Sun Java Center J2EE Patterns</t>
  </si>
  <si>
    <t>BK-0721: Learning Java</t>
  </si>
  <si>
    <t>WEB-Jbean: JavaBeans Tutorial</t>
  </si>
  <si>
    <t>WEB-Jscr: Microsoft Jscript Developers' Website</t>
  </si>
  <si>
    <t>PUB-ASP: ASP Zone Blog</t>
  </si>
  <si>
    <t>WEB-LdRun: LoadRunner Website</t>
  </si>
  <si>
    <t>VND-IBMJES: IBM Developers Site for JES</t>
  </si>
  <si>
    <t>PUB-Linux: Linux Journal Magazine</t>
  </si>
  <si>
    <t>BK-Z0151: Professional Jini</t>
  </si>
  <si>
    <t>WEB-LINU: Linux.com</t>
  </si>
  <si>
    <t>BK-0898: Photoshop Down &amp; Dirty Tricks for Designers</t>
  </si>
  <si>
    <t>VND-PeopleS: PeopleSoft</t>
  </si>
  <si>
    <t>BK-0639: Art of OS/2 Warp Programming, The</t>
  </si>
  <si>
    <t>BK-0551: Hands-On Novell Open Enterprise Server for Netware and Linux</t>
  </si>
  <si>
    <t>WEB-Sebltb: IT Toolbox for Siebel™ Knowledge Base</t>
  </si>
  <si>
    <t>VND-USERN: Usernomics</t>
  </si>
  <si>
    <t>VND-BOR: Borland</t>
  </si>
  <si>
    <t>WEB-AWD: Americans with Disabilities Act Hot links and Document Center</t>
  </si>
  <si>
    <t>WEB-SyASE: Sybase Adaptive Server Enterprise Website</t>
  </si>
  <si>
    <t>WEB-Firewl: Symantec Enterprise Firewall Product Page</t>
  </si>
  <si>
    <t>TR-HTS02: Web Intelligence and Big Data</t>
  </si>
  <si>
    <t>WEB-Unifc: Compuware's UNIFACE Information Website</t>
  </si>
  <si>
    <t>WEB-Foxpro: Microsoft Visual FoxPro Site</t>
  </si>
  <si>
    <t>WEB-VInDv: Microsoft Visual InterDev Website</t>
  </si>
  <si>
    <t>BK-Z0171: X.25 Made Easy</t>
  </si>
  <si>
    <t>WEB-Abend: Compuware's AbendAid Information Website</t>
  </si>
  <si>
    <t>WEB-MSDN: Microsoft Developers Network Website</t>
  </si>
  <si>
    <t>WEB-ACF2b: eTrust Admin Manages CA-ACF2, CA-Top Secret, and RACF</t>
  </si>
  <si>
    <t>WEB-Cshrp: C# Help</t>
  </si>
  <si>
    <t>WEB-CGIScr: CGIScript Resources Page</t>
  </si>
  <si>
    <t>WEB-Crystl: Crystal Decisions User Group</t>
  </si>
  <si>
    <t>WEB-Easytr: Advantage CA-Easytrieve Product Page</t>
  </si>
  <si>
    <t>WEB-IDMS: It Does More Stuff</t>
  </si>
  <si>
    <t>WEB-ImgPlus: IBM Content Manager ImagePlus for OS/390 Website</t>
  </si>
  <si>
    <t>VND-MIT: MIT Press</t>
  </si>
  <si>
    <t>WEB-EJBTut: EJB Tutorial</t>
  </si>
  <si>
    <t>BK-0239: Networks and Services</t>
  </si>
  <si>
    <t>UNV-CMU: Carnegie Mellon University</t>
  </si>
  <si>
    <t>VND-Wiley: John Wiley &amp; Sons, Inc.</t>
  </si>
  <si>
    <t>WEB-Jbeana: JavaBeans Website</t>
  </si>
  <si>
    <t>WEB-JavScr: JavaScript Knowledge Base</t>
  </si>
  <si>
    <t>PUB-ASPtod: ASP Today</t>
  </si>
  <si>
    <t>WEB-JDBC: Java Database Connectivity Technology Website</t>
  </si>
  <si>
    <t>VND-PHOE: Phoenix Software International</t>
  </si>
  <si>
    <t>ORG-Midw: Middleware Resource Center</t>
  </si>
  <si>
    <t>BK-0184: SCO Performance Tuning Handbook</t>
  </si>
  <si>
    <t>WEB-DLSR: Broadband Reports</t>
  </si>
  <si>
    <t>BK-0742: Managing the Unmanageable</t>
  </si>
  <si>
    <t>BK-1029: Photoshop Elements 13 For Dummies</t>
  </si>
  <si>
    <t>WEB-PHP: PHP</t>
  </si>
  <si>
    <t>WEB-PL1: IBM PL/I Website</t>
  </si>
  <si>
    <t>BK-0637: Designing High-Powered OS/2 Warp Applications</t>
  </si>
  <si>
    <t>WEB-00059: PDHengineer.com</t>
  </si>
  <si>
    <t>WEB-SAPTB: IT Toolbox for SAP™ Knowledge Base</t>
  </si>
  <si>
    <t>WEB-NEW008: CRM2012</t>
  </si>
  <si>
    <t>WEB-Siebel: Siebel Systems Analysis Report</t>
  </si>
  <si>
    <t>WEB-SIP: Session Initiation Protocol</t>
  </si>
  <si>
    <t>WEB-SMTP: Simple Mail Transfer Protocol: A Tutorial</t>
  </si>
  <si>
    <t>VND-Radv: Radview</t>
  </si>
  <si>
    <t>VND-IBMNET1: IBM Tivoli Netview</t>
  </si>
  <si>
    <t>ORG-WAP: WAP Forum</t>
  </si>
  <si>
    <t>VND-GGLA: Google Analytics</t>
  </si>
  <si>
    <t>WEB-VAJZ: Programming with VisualAge for Java Version 3.5</t>
  </si>
  <si>
    <t>WEB-VBExp: Visual Basic Explorer Website</t>
  </si>
  <si>
    <t>WEB-Wstd1: IBM WebSphere Documentation Website</t>
  </si>
  <si>
    <t>WEB-XHTML: World Wide Web Consortium XHTML Specification</t>
  </si>
  <si>
    <t>WEB-WebMQ: IBM WebSphere MQ family (formerly MQSeries family) Website</t>
  </si>
  <si>
    <t>WEB-WinNTS: Microsoft Windows NT Server Website</t>
  </si>
  <si>
    <t>WEB-WSP: IBM WebSphere Portal Website</t>
  </si>
  <si>
    <t>WEB-Accweb: Access Web, The</t>
  </si>
  <si>
    <t>ORG-NEW002: IT Gov. Institute</t>
  </si>
  <si>
    <t>WEB-Cshrpa: C# Corner</t>
  </si>
  <si>
    <t>WEB-DIR: Director Magazine</t>
  </si>
  <si>
    <t>VND-ISS: Internet Security Systems, Inc.</t>
  </si>
  <si>
    <t>WEB-Treach: Treachery</t>
  </si>
  <si>
    <t>WEB-HTMLWG: HTML Writers Guild</t>
  </si>
  <si>
    <t>ORG-WaSP: Web Standards Project (WaSP)</t>
  </si>
  <si>
    <t>WEB-JSP: Java Server Pages Website</t>
  </si>
  <si>
    <t>BK-0194: Developing PowerBuilder 5 Applications</t>
  </si>
  <si>
    <t>WEB-PHPa: PHPDeveloper.org</t>
  </si>
  <si>
    <t>PUB-OS2D: OS/2 Developer</t>
  </si>
  <si>
    <t>WEB-Pega: Pega Systems Corporate Website</t>
  </si>
  <si>
    <t>VND-Cobb: Cobb Group Journals/Ziff Davis</t>
  </si>
  <si>
    <t>ORG-SMALL: Smalltalk Users Group</t>
  </si>
  <si>
    <t>WEB-QMF: IBM QMF Website</t>
  </si>
  <si>
    <t>WEB-HEC-HNU-0002: Careerbuilder.com</t>
  </si>
  <si>
    <t>VND-IBMNET2: IBM Developers Site for Tivoli</t>
  </si>
  <si>
    <t>WEB-Symtc: Symantec Corporate Website</t>
  </si>
  <si>
    <t>VND-IBMWA: IBM Web Analytics</t>
  </si>
  <si>
    <t>WEB-Wstdo: IBM WebSphere Software Website</t>
  </si>
  <si>
    <t>WEB-WinNTW: Microsoft Windows NT Workstation Website</t>
  </si>
  <si>
    <t>WEB-MSAcc: Microsoft Access Website</t>
  </si>
  <si>
    <t>WEB-Cusers: Association of C &amp; C++ Users</t>
  </si>
  <si>
    <t>PUB-C/++: C++ Zone</t>
  </si>
  <si>
    <t>WEB-MMDir: Director Web</t>
  </si>
  <si>
    <t>WEB-Illu: Illustrator (Adobe)</t>
  </si>
  <si>
    <t>WEB-LINX: Linux Online</t>
  </si>
  <si>
    <t>WEB-Ntscp: Netscape Navigator 9 website</t>
  </si>
  <si>
    <t>ORG-OS2UG: OS/2 Users Group Directory</t>
  </si>
  <si>
    <t>WEB-Smtlk: IBM VisualAge Smalltalk Website</t>
  </si>
  <si>
    <t>WEB-LANWAN: LAN, PAN, WAN Plan, The</t>
  </si>
  <si>
    <t>WEB-HTS007: A data warehouse/online analytic processing framework for web usage mining and business intelligence reporting</t>
  </si>
  <si>
    <t>WEB-VBScr: Microsoft VB Script Information Website</t>
  </si>
  <si>
    <t>WEB-X25: X.25 White Papers</t>
  </si>
  <si>
    <t>Copy Successful Projects</t>
  </si>
  <si>
    <t>Identify a very successful project. What made it successful? What lessons can you learn and apply?</t>
  </si>
  <si>
    <t>API Standards</t>
  </si>
  <si>
    <t>Establish organizational standards and guidelines for writing APIs within the next 6 months.</t>
  </si>
  <si>
    <t>Align Enterprise/IT Architecture Processes</t>
  </si>
  <si>
    <t>Align Enterprise and IT architecture planning, development and maintenance processes to facilitate improved exchange of common information by fiscal year end.</t>
  </si>
  <si>
    <t>Ensure Delivery Process Application Efficiency</t>
  </si>
  <si>
    <t>Over the next year, develop and implement policies and standards to ensure that applications can be delivered effectively and efficiently.</t>
  </si>
  <si>
    <t>Emerging Design Tools and Techniques</t>
  </si>
  <si>
    <t>Every 6 months research and recommend 2 emerging design tools or techniques.</t>
  </si>
  <si>
    <t>Automating Software Testing</t>
  </si>
  <si>
    <t>Reduce the number of person-hours needed to test a defined number of test-cases by 20% in the next year through the use of automated test tools.</t>
  </si>
  <si>
    <t>Identify Localization Needs for a Specific Geography.</t>
  </si>
  <si>
    <t>Select a specific country or region and review for localization needs. Assess which ones are already available; planned for, or new. Summarize, highlight areas of problems and opportunities. Do so within 60 days of start.</t>
  </si>
  <si>
    <t>Improve Application Effectiveness</t>
  </si>
  <si>
    <t>Conduct monthly application maintenance in the production environment in order to improve effectiveness by 10% in the next year.</t>
  </si>
  <si>
    <t>Improve Mainframe Applications Capability</t>
  </si>
  <si>
    <t>Improve mainframe applications capabilities by 10% in one year, such as shortening response times, accelerating processing speeds and enhancing the relative capacity of mainframe applications.</t>
  </si>
  <si>
    <t>Web Application Trends</t>
  </si>
  <si>
    <t>Research and recommend one new web application trend every 6 months.</t>
  </si>
  <si>
    <t>Improve Customer Satisfaction Rates</t>
  </si>
  <si>
    <t>Collect customer satisfaction data and take actions necessary to improve customer satisfaction rates by 10% in the next quarter.</t>
  </si>
  <si>
    <t>Ensure OODM Compatibility</t>
  </si>
  <si>
    <t>Within the next year, integrate OODM with other development technologies to increase the range of compatible applications by at least 10%.</t>
  </si>
  <si>
    <t>Ensure the Best Selection of Toolkits</t>
  </si>
  <si>
    <t>Over the next 6 months, analyze the benefits and drawbacks of procedural and event-driven toolkits for various platforms to ensure the best selection and implementation.</t>
  </si>
  <si>
    <t>Acquire Application Security Certification</t>
  </si>
  <si>
    <t>Acquire at least one application security certification within next 6 months.</t>
  </si>
  <si>
    <t>Adopt Latest Agile Methodology</t>
  </si>
  <si>
    <t>Adopt the latest agile methodology into software development process within two months.</t>
  </si>
  <si>
    <t>Apply Agile Principles</t>
  </si>
  <si>
    <t>Apply at least 3 principles in Agile Manifesto on software engineering activities within one months.</t>
  </si>
  <si>
    <t>Develop Adaptive Server Databases</t>
  </si>
  <si>
    <t>Develop and deploy at least 5 Sybase Adaptive Server databases within the year.</t>
  </si>
  <si>
    <t>Communicate Project Status</t>
  </si>
  <si>
    <t>During a consulting engagement, provide weekly status updates to the client detailing project progress.</t>
  </si>
  <si>
    <t>AUP Training</t>
  </si>
  <si>
    <t>Coach the agile team on the AUP approach within 3 months to improve productivity.</t>
  </si>
  <si>
    <t>Establish Competitive Benchmarks</t>
  </si>
  <si>
    <t>By the end of the year, develop audit or compliance benchmarks designed to position the organization most competitively in the marketplace.</t>
  </si>
  <si>
    <t>Ensuring Audit Completion</t>
  </si>
  <si>
    <t>Ensure a 90% audit completion rate in the financial year.</t>
  </si>
  <si>
    <t>Explore Customers' Needs</t>
  </si>
  <si>
    <t>Explore the potential needs of at least 10 customers through face-to-face consultation and market research within 3 months.</t>
  </si>
  <si>
    <t>Establish .NET Best Practices</t>
  </si>
  <si>
    <t>Establish best practices in the use of .NET technology within the next 6 months.</t>
  </si>
  <si>
    <t>Establish Abend-Aid Best Practices</t>
  </si>
  <si>
    <t>Establish best practices on the use of Abend-Aid tools within a year.</t>
  </si>
  <si>
    <t>Documenting Access Functionality</t>
  </si>
  <si>
    <t>Over the next six months, create documentation detailing available features and functionalities of Access and how they are used internally. Update this documentation quarterly.</t>
  </si>
  <si>
    <t>Establish ActiveX Best Practices</t>
  </si>
  <si>
    <t>Establish best practices for ActiveX component design and processing within the next 6 months.</t>
  </si>
  <si>
    <t>Build ADF Applications</t>
  </si>
  <si>
    <t>Build at least 3 ADF applications with web interfaces within the next year.</t>
  </si>
  <si>
    <t>Develop Assembler Modules</t>
  </si>
  <si>
    <t>Develop an Assembler module that interfaces with modules written in other languages within the next 6 months.</t>
  </si>
  <si>
    <t>Establish ASP Best Practices</t>
  </si>
  <si>
    <t>Establish best practices in designing web applications that use ASP within the next 3 months.</t>
  </si>
  <si>
    <t>Establish ASP.Net Best Practices</t>
  </si>
  <si>
    <t>Establish best practices in designing web applications that use ASP.Net within the next 3 months.</t>
  </si>
  <si>
    <t>Identify Faults Found by Autotester</t>
  </si>
  <si>
    <t>Identify at least 95% of all the typical types of faults and errors that Autotester will find within the next 6 months.</t>
  </si>
  <si>
    <t>Create Graphics and Animation</t>
  </si>
  <si>
    <t>Apply Flash to create at least 5 graphics and animation for websites within the next 6 months.</t>
  </si>
  <si>
    <t>Master Adabas Tools</t>
  </si>
  <si>
    <t>Master at least 3 Adabas performance tuning tools and techniques within the next year.</t>
  </si>
  <si>
    <t>Master AIX Features</t>
  </si>
  <si>
    <t>Master at least 95% of all major AIX features and functions within the next year.</t>
  </si>
  <si>
    <t>Improve AS/400 Server Response Speed</t>
  </si>
  <si>
    <t>Improve AS/400 server response speed by 10% in this year.</t>
  </si>
  <si>
    <t>Design a Training Program on Active Directory</t>
  </si>
  <si>
    <t>Design a training program on the use of Active Directory within 3 months.</t>
  </si>
  <si>
    <t>Decreasing Costs with AIM</t>
  </si>
  <si>
    <t>Use AIM to decrease travel or telecommunication costs by 5% annually by using virtual conversations instead of onsite or telephone meetings.</t>
  </si>
  <si>
    <t>Conduct ATM Performance Measurement</t>
  </si>
  <si>
    <t>Conduct at least 5 ATM performance measurement and tuning activities within the next 6 months.</t>
  </si>
  <si>
    <t>Establish Acrobat Best Practices</t>
  </si>
  <si>
    <t>Establish best practices for the implementation of Adobe Acrobat Professional within the next 6 months.</t>
  </si>
  <si>
    <t>Establish Designer Best Practices</t>
  </si>
  <si>
    <t>Establish best practices for using Adobe Designer to design and maintain document templates within the next 6 months.</t>
  </si>
  <si>
    <t>Master ACF2 Features</t>
  </si>
  <si>
    <t>Master at least 95% of all major ACF2 features and functions within the next 6 months.</t>
  </si>
  <si>
    <t>Install Anti-Virus Protection</t>
  </si>
  <si>
    <t>Install the enterprise-level anti-virus protection within the next 6 months.</t>
  </si>
  <si>
    <t>Create an Adult Learning Report</t>
  </si>
  <si>
    <t>Create an analysis report on the effectiveness of adult learning programs in 2 weeks.</t>
  </si>
  <si>
    <t>Analyze Hardware Change Requests</t>
  </si>
  <si>
    <t>Each week, create detailed documentation of all change requests and actual product changes. Analyze and communicate implications to product development.</t>
  </si>
  <si>
    <t>Computer Industry Challenges</t>
  </si>
  <si>
    <t>Create quarterly reports for management detailing challenges, trends, major competitors, threats and opportunities within the computer industry.</t>
  </si>
  <si>
    <t>Establish Software Development Plans and Strategies</t>
  </si>
  <si>
    <t>Develop software development plans and strategies to increase the organization's sales in a particular market by 10% in the next year.</t>
  </si>
  <si>
    <t>Business Process Modeling Tools</t>
  </si>
  <si>
    <t>Learn how to use at least one new business process modeling tool over the course of the year.</t>
  </si>
  <si>
    <t>Master Abend-Aid Features</t>
  </si>
  <si>
    <t>Master at least 95% of all major Abend-Aid features and facilities within the next 6 months.</t>
  </si>
  <si>
    <t>Apply Modeling Standards in Business Architecture</t>
  </si>
  <si>
    <t>Apply 3 modeling standards (e.g.UML, MDA and BPMN) in business architecture processes, in the next 6 months.</t>
  </si>
  <si>
    <t>Move to Higher CMMI Levels</t>
  </si>
  <si>
    <t>Combine organizational efforts to move step by step from the first level to the fifth level in the CMMI methodology over the course of the next year.</t>
  </si>
  <si>
    <t>Business Assessment Benchmarks</t>
  </si>
  <si>
    <t>Within the next year, develop business assessment methodologies and benchmarks to ensure that all project members are acting consistently.</t>
  </si>
  <si>
    <t>Client/Server Training</t>
  </si>
  <si>
    <t>Hold monthly training sessions explaining available client/server development tools and their appropriate uses, with a goal of increasing development efficiency by 5% each month.</t>
  </si>
  <si>
    <t>Ensure Software Validation</t>
  </si>
  <si>
    <t>Conduct validation tests on CASE-generated software to ensure products meet related requirements or standards at least 90% of the time.</t>
  </si>
  <si>
    <t>Improve Customer Satisfaction or Retention</t>
  </si>
  <si>
    <t>Use Customer Relationship Management (CRM) systems to improve customer satisfaction or retention by 5% in the next year.</t>
  </si>
  <si>
    <t>Reduce Content Inaccuracies</t>
  </si>
  <si>
    <t>Review managed content for accuracy at least quarterly; decrease customer-reported inaccuracies by 20% in the next year.</t>
  </si>
  <si>
    <t>Deploy CTI Technologies</t>
  </si>
  <si>
    <t>Increase the speed of deployment of CTI technologies across diverse technology platforms in business application systems by 5% in the next year.</t>
  </si>
  <si>
    <t>Develop Computer Standards in Operations</t>
  </si>
  <si>
    <t>Develop an organization's standards in computer operations and policies in one month.</t>
  </si>
  <si>
    <t>Reduce Downtime</t>
  </si>
  <si>
    <t>Reduce the downtime of central processing units by 20% within the next year.</t>
  </si>
  <si>
    <t>Master Capacity-Related Measurement Tools</t>
  </si>
  <si>
    <t>Master 6 new/complex capacity planning and management software tools within the next year and apply them to business needs.</t>
  </si>
  <si>
    <t>Master Change Analysis Tools</t>
  </si>
  <si>
    <t>Master 2 change analytical tools for change control process within a year.</t>
  </si>
  <si>
    <t>Master Computer Crime Detection Technologies</t>
  </si>
  <si>
    <t>Master at least 3 advanced computer crime detection technologies within the next year.</t>
  </si>
  <si>
    <t>Computer Forensics Training Courses</t>
  </si>
  <si>
    <t>Design at least 5 training courses on computer forensics methods and techniques in the next year for the enterprise.</t>
  </si>
  <si>
    <t>Network Defense System Test</t>
  </si>
  <si>
    <t>Quarterly, test network defense system, to ensure its functionality and vulnerability, make updates or fixes.</t>
  </si>
  <si>
    <t>Configuration Management Best Practices</t>
  </si>
  <si>
    <t>Establish best practices for the configuration of audits and reviews within the next year.</t>
  </si>
  <si>
    <t>Develop Innovative Cloud Computing Solutions</t>
  </si>
  <si>
    <t>Recommend 5 innovative cloud computing solutions that aim to improve the effectiveness of key organizational business processes, within 3 months.</t>
  </si>
  <si>
    <t>Align Database Structures</t>
  </si>
  <si>
    <t>Over the course of the next two years, align cloud computing database structures with organizational needs and industry best practices.</t>
  </si>
  <si>
    <t>Assess Virtual Machine Flexibility</t>
  </si>
  <si>
    <t>Evaluate the flexibility and efficiency of virtual machines and virtual data centers, within 3 months.</t>
  </si>
  <si>
    <t>Champion the Use of Social Media Community</t>
  </si>
  <si>
    <t>Increase the acceptance and use of the social media community in the organization by 5% in a year.</t>
  </si>
  <si>
    <t>Establishing and Improving Copywriting and Editing Standards</t>
  </si>
  <si>
    <t>Within the next six months, ensure all editing and copywriting staff understands internal standards and policies for the different publications types.</t>
  </si>
  <si>
    <t>Championing Customer Relationship Management Use</t>
  </si>
  <si>
    <t>Increase the acceptance and use of CRM in the organization by 5% in a year.</t>
  </si>
  <si>
    <t>Delivering Effective Call Center Training</t>
  </si>
  <si>
    <t>Deliver training programs that increase knowledge and skills of call center employees by 5% in one year.</t>
  </si>
  <si>
    <t>Improving Efficiency through CRM</t>
  </si>
  <si>
    <t>Use CRM technologies to increase efficiency of the sales or support functions by 5% in the next year through centralization of information.</t>
  </si>
  <si>
    <t>Centralizing Account-related Information</t>
  </si>
  <si>
    <t>Centralize all account-related information (contract, contacts, usage, etc.) in one location in order to speed information retrieval by 5% in the next year.</t>
  </si>
  <si>
    <t>Call Center Technology Documentation</t>
  </si>
  <si>
    <t>Over the next six months, develop documentation detailing features and functionality of call center technologies. Update this documentation quarterly.</t>
  </si>
  <si>
    <t>Attend Conference for Consulting Discipline/Market Knowledge</t>
  </si>
  <si>
    <t>Attend semi-annual conferences/workshops to enhance business understanding and external awareness of specific business disciplines/sector specializations (political, economic, social, technological, legal, environmental).</t>
  </si>
  <si>
    <t>Use Concise Proposal Language</t>
  </si>
  <si>
    <t>Starting immediately, use simple, clear and concise language in all proposals that is easily understood. Also avoid technical/functional jargon that could be unclear to clients.</t>
  </si>
  <si>
    <t>Apply lessons learned to consulting process/tools</t>
  </si>
  <si>
    <t>Apply lessons learned in previous engagements to provide enhancement updates to the consulting process and/or associated support tools by mmddyyyy.</t>
  </si>
  <si>
    <t>Develop/Use Consulting Engagement Metrics</t>
  </si>
  <si>
    <t>Identify, implement, monitor and report metrics for client consulting engagement satisfaction this year.</t>
  </si>
  <si>
    <t>Solicit Formal Engagement Delivery Feedback</t>
  </si>
  <si>
    <t>Get formal feedback regarding client satisfaction with the professionalism of your consulting services delivery and improvement suggestions during closure of each engagement.</t>
  </si>
  <si>
    <t>Cash Management Accuracy</t>
  </si>
  <si>
    <t>Improve accuracy of cash accounting by 5% in the next year through consistent tracking of inflows and outflows.</t>
  </si>
  <si>
    <t>Reduce Benefits Costs</t>
  </si>
  <si>
    <t>Reduce benefits costs to the company by 10% in the next year by aggressively negotiating group discounts.</t>
  </si>
  <si>
    <t>Identify Potential Business Development Opportunities</t>
  </si>
  <si>
    <t>Identify new sources of potential business - channels, resellers, etc. - and make them a part of the prospecting process within the next 6 months.</t>
  </si>
  <si>
    <t>Market-specific Sales Plan Initiation</t>
  </si>
  <si>
    <t>Initiate a market-specific sales plan every quarter by monitoring the competition and environment within 1 month.</t>
  </si>
  <si>
    <t>Develop Contracts Administration Management Best Practices</t>
  </si>
  <si>
    <t>Develop organizational best practices for contracts administration management within the next 3 months.</t>
  </si>
  <si>
    <t>Implement Contract Management System</t>
  </si>
  <si>
    <t>Implement a contract management system to facilitate document storage and retrieval within the next year.</t>
  </si>
  <si>
    <t>Increase a Brand's Market Awareness</t>
  </si>
  <si>
    <t>Increase a brand's market awareness by 5%, according to the latest industry marketing survey, within the next year.</t>
  </si>
  <si>
    <t>Establish New Strategies for Buying or Procurement</t>
  </si>
  <si>
    <t>Reduce purchasing costs by at least 10% in the next year by establishing at least 2 new strategies for buying or procurement over the next 6 months.</t>
  </si>
  <si>
    <t>Correct Technical Problems with BaanERP</t>
  </si>
  <si>
    <t>Use BaanERP to troubleshoot, diagnose and correct at least 20% of the organization's technical problems within the next year.</t>
  </si>
  <si>
    <t>Reduce Syntax and Logic Errors</t>
  </si>
  <si>
    <t>Reduce syntax and logic errors in Basic applications by 20% within the next 6 months.</t>
  </si>
  <si>
    <t>Master Brio Software Tools</t>
  </si>
  <si>
    <t>Master at least 3 business intelligence tools of Brio Software within the next 6 months.</t>
  </si>
  <si>
    <t>Establish C Best Practices</t>
  </si>
  <si>
    <t>Establish best practices for C application design and performance within the next 6 months.</t>
  </si>
  <si>
    <t>Establish C# Best Practices</t>
  </si>
  <si>
    <t>Establish best practices for C# application design and performance within the next 6 months.</t>
  </si>
  <si>
    <t>Establish C++ Best Practices</t>
  </si>
  <si>
    <t>Establish best practices in designing and coding C++ modules within the next 6 months.</t>
  </si>
  <si>
    <t>Master C/AIX Optimization Tools</t>
  </si>
  <si>
    <t>Master at least 3 C/AIX optimization tools and techniques within the next 6 months.</t>
  </si>
  <si>
    <t>Design Interfaces Using COBOL 390</t>
  </si>
  <si>
    <t>Utilize COBOL 390 to design interfaces between at least 3 applications within the year.</t>
  </si>
  <si>
    <t>Review Existing COBOL/400 Programs</t>
  </si>
  <si>
    <t>Review and critique at least 5 COBOL/400 programs written by other within the year.</t>
  </si>
  <si>
    <t>Establish CGI Script Best Practices</t>
  </si>
  <si>
    <t>Establish best practices for CGI Script application design and performance within the next 6 months.</t>
  </si>
  <si>
    <t>Master COBOL Features</t>
  </si>
  <si>
    <t>Master 95% of COBOL features and functions within 6 months.</t>
  </si>
  <si>
    <t>Explore Product Literature</t>
  </si>
  <si>
    <t>Locate and study documentation on this product. Use promotional materials, press releases and websites. Explore options or features you are not familiar with and create a plan to explore them.</t>
  </si>
  <si>
    <t>Present a Case Study</t>
  </si>
  <si>
    <t>By the end of the month, research, summarize and present a case study relevant to this area or topic.</t>
  </si>
  <si>
    <t>Implement Security Services</t>
  </si>
  <si>
    <t>Implement Cold Fusion Advanced Security Services into your own departmental applications within the next 6 months.</t>
  </si>
  <si>
    <t>Apply Corel Graphics Tools</t>
  </si>
  <si>
    <t>Apply at least 3 versions of Corel Graphics Tools within the next 6 months, in diverse environments.</t>
  </si>
  <si>
    <t>Implement CORBA into Departments</t>
  </si>
  <si>
    <t>Implement CORBA into 2 departments in your organization within the next year.</t>
  </si>
  <si>
    <t>Establish Crystal Reports Best Practices</t>
  </si>
  <si>
    <t>Establish best practices for Crystal Reports application design and performance within the next 6 months.</t>
  </si>
  <si>
    <t>Translate Legacy Applications to CA-Easytrieve</t>
  </si>
  <si>
    <t>Translate at least 5 legacy applications to CA-Easytrieve within the next year.</t>
  </si>
  <si>
    <t>Establish BEA WebLogic Best Practices</t>
  </si>
  <si>
    <t>Establish best practices for BEA WebLogic design and performance within the next 6 months.</t>
  </si>
  <si>
    <t>Adopt Image Copy Plus Enhancements</t>
  </si>
  <si>
    <t>Adopt at least 3 new product enhancements to BMC Image Copy Plus software within the next year.</t>
  </si>
  <si>
    <t>Create a Business Case for BMCIBR</t>
  </si>
  <si>
    <t>Create and present a valid business case to justify the acquisition or upgrade of BMCIBR software within the quarter.</t>
  </si>
  <si>
    <t>Build Business Case for CA/DB2 Software</t>
  </si>
  <si>
    <t>Build and present a valid business case for the acquisition of the CA/DB2 Performance Management Suite within the quarter.</t>
  </si>
  <si>
    <t>Implement CA-IDMS Interfaces</t>
  </si>
  <si>
    <t>Implement and define at least 3 CA-IDMS interfaces with diverse access methods and operating system components with the year.</t>
  </si>
  <si>
    <t>Master CICS Features</t>
  </si>
  <si>
    <t>Master 80% of all major CICS features and facilities within the next 6 months.</t>
  </si>
  <si>
    <t>Design Network with Cisco</t>
  </si>
  <si>
    <t>Use the Cisco product to design and configure the organization's network for diverse applications within 6 months.</t>
  </si>
  <si>
    <t>Design Centra-based Customer Presentations</t>
  </si>
  <si>
    <t>Design at least 3 centra-based customer presentations within 6 months.</t>
  </si>
  <si>
    <t>Establish Corticon Best Practices</t>
  </si>
  <si>
    <t>Establish best practices for the application of Corticon in the development and maintenance of business rules within 6 months.</t>
  </si>
  <si>
    <t>Reducing Gaps in Workforce</t>
  </si>
  <si>
    <t>Deploy a competency based T&amp;D program to reduce a skill/ability gap by 10% in a function.</t>
  </si>
  <si>
    <t>Enhance Customer Satisfaction</t>
  </si>
  <si>
    <t>Enhance customer satisfaction with technical documentation by 5% within the next year.</t>
  </si>
  <si>
    <t>Master Database Management System Tools</t>
  </si>
  <si>
    <t>Master the major features of two database management system tools within 2 weeks.</t>
  </si>
  <si>
    <t>Identify data collection sources</t>
  </si>
  <si>
    <t>Identify 2 data collection sources in the software industry within 1 month.</t>
  </si>
  <si>
    <t>Enhance Enterprise Architecture Update Process</t>
  </si>
  <si>
    <t>Enhance the Enterprise Architecture update process by identifying and applying lessons learned from previous update initiatives within one month of activity completion.</t>
  </si>
  <si>
    <t>Design Infrastructure Models for Data Operations Support</t>
  </si>
  <si>
    <t>Design infrastructure models to support data operations (e.g. data backups, external transfer of data) in a data architecture project, within the next 2 months.</t>
  </si>
  <si>
    <t>Reducing New Technology Costs</t>
  </si>
  <si>
    <t>Over the next year, reduce costs associated with the adoption of new technologies by 5% by implementing only those technologies where benefits exceed costs by at least 15%.</t>
  </si>
  <si>
    <t>Evaluate Electronic Commerce Tools</t>
  </si>
  <si>
    <t>Evaluate 3 existing tools that are used for electronic commerce within the next month.</t>
  </si>
  <si>
    <t>Decrease Electronic Data Interchange Errors</t>
  </si>
  <si>
    <t>Decrease electronic data interchange errors by 5% each month for the entire year.</t>
  </si>
  <si>
    <t>Database Development Efficiency</t>
  </si>
  <si>
    <t>Improve database development efficiency (such as shortening development time and accelerating delivery speed) by 15% in the next year.</t>
  </si>
  <si>
    <t>Master Data Governance Tools</t>
  </si>
  <si>
    <t>Master the main features of an organization's data governance tools within 2 weeks.</t>
  </si>
  <si>
    <t>Database Structure Best Practices</t>
  </si>
  <si>
    <t>Within the next 6 months, establish and communicate best practices for the application of various database structures.</t>
  </si>
  <si>
    <t>Ensure Effective Database Modeling</t>
  </si>
  <si>
    <t>Improve the use of tools and techniques to design, build and translate physical database models; reduce the time needed for model design by 10% within the next 6 months.</t>
  </si>
  <si>
    <t>Classify Data Resources</t>
  </si>
  <si>
    <t>Classify resources needed to support business activities within 2 weeks.</t>
  </si>
  <si>
    <t>Assess Information Sources for Data Warehousing</t>
  </si>
  <si>
    <t>Assess 3 information sources to ensure that the data warehouse receives useful and accurate messages in one month.</t>
  </si>
  <si>
    <t>Increase Mining Proficiency</t>
  </si>
  <si>
    <t>Ensure that at least 75% of relevant staff learn how to use tools and techniques to apply data mining processes to specific business needs (such as applications in CRM, ERP and retail sales) within the next year.</t>
  </si>
  <si>
    <t>Organizational Data Movement Efficiency</t>
  </si>
  <si>
    <t>Improve organizational data movement efficiency by 10% (such as decreasing costs, shortening movement times, improving accuracy) in 5 years.</t>
  </si>
  <si>
    <t>Master Database Backup and Migration Tools</t>
  </si>
  <si>
    <t>Master major features of two database backup and migration tools within 2 weeks.</t>
  </si>
  <si>
    <t>Develop a Database via ETL</t>
  </si>
  <si>
    <t>Develop an organization's database through the Extraction-Transformation-Loading process within 3 months.</t>
  </si>
  <si>
    <t>Enhance Network Interconnectivity</t>
  </si>
  <si>
    <t>Improve network interconnectivity and shorten network request and response times by 10% in the next year.</t>
  </si>
  <si>
    <t>Maintain Reasonable Speeds</t>
  </si>
  <si>
    <t>Ensure that the decryption time of encrypted information remains within 10 seconds of established benchmarks.</t>
  </si>
  <si>
    <t>Decrease Data Center Operating Cost</t>
  </si>
  <si>
    <t>Decrease the operating cost of the data center by 10% in the next year.</t>
  </si>
  <si>
    <t>Develop Computer Facility Security Standards</t>
  </si>
  <si>
    <t>Develop computer facility security and safety standards for users in one month.</t>
  </si>
  <si>
    <t>Data Center Operations Compliance</t>
  </si>
  <si>
    <t>Ensure that all data center operations comply with industry standards and working procedures and requirements within the next year.</t>
  </si>
  <si>
    <t>Develop E-Mail Administration Management Best Practices</t>
  </si>
  <si>
    <t>Develop organizational best practices for E-Mail administration within the next 3 months.</t>
  </si>
  <si>
    <t>Resolving Problems in Software</t>
  </si>
  <si>
    <t>Provide timely resolutions to 80% of problems in e-mail routing and response software within 6 months.</t>
  </si>
  <si>
    <t>Master Data Administration Toolkits</t>
  </si>
  <si>
    <t>Master 2 data administration toolkits within a year for directory services administration.</t>
  </si>
  <si>
    <t>Build a Rights Management Module</t>
  </si>
  <si>
    <t>Build a rights management module for the document management system within the next 6 months.</t>
  </si>
  <si>
    <t>Master a New Tool in Endpoint Threat Detection</t>
  </si>
  <si>
    <t>Master at least one tool used in endpoint threat detection with in next 6 months.</t>
  </si>
  <si>
    <t>Master Data Privacy Protection Method</t>
  </si>
  <si>
    <t>Master new methods and procedures in data privacy protection within 2 weeks.</t>
  </si>
  <si>
    <t>Best Practice for Cyber Security Risk Management</t>
  </si>
  <si>
    <t>Implement best practices for cyber security risk management throughout your department within next 3 months.</t>
  </si>
  <si>
    <t>Ensure Digital Forensics Tools Updates</t>
  </si>
  <si>
    <t>Ensure all digital forensics tools used in the organization are updated within one month.</t>
  </si>
  <si>
    <t>Monitoring Internal and External Threats</t>
  </si>
  <si>
    <t>Be prepared for potential and actual security violations and develop plans designed to minimize losses. Review plans monthly and revise them to reflect changing circumstances or threats.</t>
  </si>
  <si>
    <t>Improve ERP Solutions</t>
  </si>
  <si>
    <t>Improve the effectiveness of ERP solutions by 5% within the next year.</t>
  </si>
  <si>
    <t>Champion the Use of Customer Relationship Management</t>
  </si>
  <si>
    <t>Increase the acceptance and use of the CRM in the organization by 5%, over the next year.</t>
  </si>
  <si>
    <t>ERP Implementation Processes</t>
  </si>
  <si>
    <t>Document ERP system implementation processes and procedures, within 3 months.</t>
  </si>
  <si>
    <t>XP Project Plan</t>
  </si>
  <si>
    <t>Within 6 months, make a development plan and plans of each iteration process for a XP project.</t>
  </si>
  <si>
    <t>Data Entry Review</t>
  </si>
  <si>
    <t>Throughout the next year, review and verify all data, reports and analysis produced by data entry clerks.</t>
  </si>
  <si>
    <t>Developing and Managing User Authorities</t>
  </si>
  <si>
    <t>On a monthly basis evaluate user needs and adjust authority or access to the organization's e-mail system accordingly.</t>
  </si>
  <si>
    <t>Data Analysis</t>
  </si>
  <si>
    <t>During the next month, routinely analyze data utilizing complex reporting tools, graphs and charts and present to supervisor.</t>
  </si>
  <si>
    <t>Using CRM Best Practices</t>
  </si>
  <si>
    <t>Identify and implement one new CRM best practice across the organization each quarter.</t>
  </si>
  <si>
    <t>Implementing Automated Response Systems</t>
  </si>
  <si>
    <t>Implement an automated response system for common customer problems. Use this system to reduce customer service staffing costs by 5% in the next year.</t>
  </si>
  <si>
    <t>Evaluating Customer Demographics</t>
  </si>
  <si>
    <t>Evaluate existing customer demographics and account details. Use this information to develop tailored sales approaches/product offerings that increase sales by 5% in the next year.</t>
  </si>
  <si>
    <t>Documenting Common Customer Issues</t>
  </si>
  <si>
    <t>Create a handbook of common customer issues and approved solutions and distribute this document to all customer-facing employees. Update this document quarterly.</t>
  </si>
  <si>
    <t>Increase Retention by Improving Offerings</t>
  </si>
  <si>
    <t>Increase customer retention by 15% in the next year by reviewing and adopting emerging trends in customer service.</t>
  </si>
  <si>
    <t>Creating Universal Customer Service Standards</t>
  </si>
  <si>
    <t>Over the next year, create six customer service standards that are applicable across all functions.</t>
  </si>
  <si>
    <t>Using Customer Service Best Practices</t>
  </si>
  <si>
    <t>Identify and implement one new customer service best practice across the organization each quarter.</t>
  </si>
  <si>
    <t>Customer Service Technology Documentation</t>
  </si>
  <si>
    <t>Over the next six months, develop documentation of the features and functionality of customer service technologies. Update this documentation quarterly.</t>
  </si>
  <si>
    <t>Driving Upsells through Interactions</t>
  </si>
  <si>
    <t>Initiate 3 interactions with existing customers per month with the goal of developing additional business for the organization.</t>
  </si>
  <si>
    <t>Determining Appropriate Staffing Levels</t>
  </si>
  <si>
    <t>Forecast service demand monthly and ensure enough staff is available to receive 98% of incoming calls.</t>
  </si>
  <si>
    <t>Reviewing Enterprise Architecture</t>
  </si>
  <si>
    <t>Review the enterprise architecture quarterly, to ensure the technologies being used adequately support organizational goals.</t>
  </si>
  <si>
    <t>Automating the Customer Support Function</t>
  </si>
  <si>
    <t>Speed up response time to common customer questions and requests by 10% in the next year by using the customer support system to automate responses.</t>
  </si>
  <si>
    <t>Increase Awareness of Employee Relations Offerings</t>
  </si>
  <si>
    <t>Increase staff awareness of employee relations offerings by 20% in the next year through regular communication.</t>
  </si>
  <si>
    <t>Improving Effectiveness of End-User Training</t>
  </si>
  <si>
    <t>Establish a formal development process and best practices to improve the effectiveness of end-user training by 10% this year.</t>
  </si>
  <si>
    <t>Drive Website Traffic</t>
  </si>
  <si>
    <t>Develop and implement sales campaigns designed to increase traffic to the organization's website by 5% in the next year.</t>
  </si>
  <si>
    <t>Master DB2 Performance Tuning Tools</t>
  </si>
  <si>
    <t>Master 3 DB2 performance tuning tools and techniques within the next 6 months.</t>
  </si>
  <si>
    <t>Establish DHTML Best Practices</t>
  </si>
  <si>
    <t>Establish best practices in page and site design from a DHTML perspective within the next 3 months.</t>
  </si>
  <si>
    <t>Master Multimedia Techniques</t>
  </si>
  <si>
    <t>Master 2 multimedia techniques within the next year for website development.</t>
  </si>
  <si>
    <t>Establish Delphi Best Practices</t>
  </si>
  <si>
    <t>Establish best practices for Delphi application design and performance within the next 3 months.</t>
  </si>
  <si>
    <t>Establish DreamWeaver Best Practices</t>
  </si>
  <si>
    <t>Establish best practices for the use of DreamWeaver in page and site design within the next 6 months.</t>
  </si>
  <si>
    <t>Develop EJB Components</t>
  </si>
  <si>
    <t>Develop at least 5 reusable Enterprise JavaBeans components within the next 6 months.</t>
  </si>
  <si>
    <t>Acquire Certifications on Endevor</t>
  </si>
  <si>
    <t>Acquire at least 2 Computer Associates certifications on Endevor offered by the CA Product Accreditation Program within the next year.</t>
  </si>
  <si>
    <t>Produce Reports with Essbase</t>
  </si>
  <si>
    <t>Use Essbase Analytic Services to produce at least 10 reports on business decision making within the next 6 months.</t>
  </si>
  <si>
    <t>Develop Backup Procedures</t>
  </si>
  <si>
    <t>Develop backup and maintenance procedures for Exchange Server within the next 6 months.</t>
  </si>
  <si>
    <t>Master DataJoiner Optimization Tools</t>
  </si>
  <si>
    <t>Master at least 3 DataJoiner optimization tools and techniques within the next 6 months.</t>
  </si>
  <si>
    <t>Install DB2 Databases</t>
  </si>
  <si>
    <t>Install and configure at least 5 DB2 databases within the year.</t>
  </si>
  <si>
    <t>Master DB2 Connect Optimization Tools</t>
  </si>
  <si>
    <t>Master 3 DB2 Connect optimization tools and techniques within the next 6 months.</t>
  </si>
  <si>
    <t>Validate ERwin-generated Data Models</t>
  </si>
  <si>
    <t>Consult with end users to validate at least 5 ERwin-generated data models within the next year.</t>
  </si>
  <si>
    <t>Master ETI Solution Features</t>
  </si>
  <si>
    <t>Master at least 95% of all major ETI Solution features and facilities within the next 6 months.</t>
  </si>
  <si>
    <t>Troubleshoot DOS Errors</t>
  </si>
  <si>
    <t>Troubleshoot and fix at least 5 DOS errors caused by applications within the next 6 months.</t>
  </si>
  <si>
    <t>Develop Business Case for DECnet</t>
  </si>
  <si>
    <t>Develop and present a valid business case for the implementation of DECnet within the quarter.</t>
  </si>
  <si>
    <t>Build Ethernet Interfaces</t>
  </si>
  <si>
    <t>Build at least 3 interfaces between Ethernet and other types of networks within the year.</t>
  </si>
  <si>
    <t>Reduce General DFHSM Error Rate</t>
  </si>
  <si>
    <t>Reduce the general DFHSM error rate by 10% in this year.</t>
  </si>
  <si>
    <t>Master Doc-To-Help Features</t>
  </si>
  <si>
    <t>Master at least 95% of all major Doc-To-Help features and functions within the next year.</t>
  </si>
  <si>
    <t>Documenting Excel Functionality</t>
  </si>
  <si>
    <t>Over the next six months, create documentation detailing available features and functionality of Excel and how they are used internally. Update this documentation quarterly.</t>
  </si>
  <si>
    <t>Create Proposals for Organizational Development</t>
  </si>
  <si>
    <t>Create and deliver at least 3 proposals concerning the improvement of organizational development within the next 6 months.</t>
  </si>
  <si>
    <t>Improve Implementation Success Rate</t>
  </si>
  <si>
    <t>Evaluate the feasibility of implementation plans and consult experts on how to improve success rates by 10% in the next year.</t>
  </si>
  <si>
    <t>Improve Groupware Tools Productivity</t>
  </si>
  <si>
    <t>Improve groupware tools productivity by 5% in the next year.</t>
  </si>
  <si>
    <t>Document Imaging Effectiveness</t>
  </si>
  <si>
    <t>Improve the effectiveness (such as response time and quality) of document imaging systems by 10% by the end of the quarter.</t>
  </si>
  <si>
    <t>Have Weekly Training Sessions</t>
  </si>
  <si>
    <t>Have 5 hours of training each month, covering trends or best practices in information management including knowledge of major platforms, data forms and related practices.</t>
  </si>
  <si>
    <t>Groupware Training</t>
  </si>
  <si>
    <t>Hold monthly training sessions explaining the types of groupware available and their appropriate uses, with a goal of increasing groupware usage by 5% each month.</t>
  </si>
  <si>
    <t>Decrease Crash Rates</t>
  </si>
  <si>
    <t>Decrease portable device systems crash rates by 10% in one year.</t>
  </si>
  <si>
    <t>Improving the Quality of Hardware</t>
  </si>
  <si>
    <t>Improve the quality of organizational hardware by 10% this year through enhancements or adopting new platforms and products.</t>
  </si>
  <si>
    <t>Handheld Hardware Problems and FAQ</t>
  </si>
  <si>
    <t>By the end of the month document common problems and solutions, and frequently asked questions for handheld hardware. Distribute this documentation to appropriate employees and technical staff.</t>
  </si>
  <si>
    <t>Hardware Installation/Support Best Practices</t>
  </si>
  <si>
    <t>Over the next six months, establish and distribute hardware installation and support best practices or guidelines.</t>
  </si>
  <si>
    <t>Improve IVR System Accuracy</t>
  </si>
  <si>
    <t>Improve the IVR System accuracy by 15% in the next year.</t>
  </si>
  <si>
    <t>Decrease Related Costs</t>
  </si>
  <si>
    <t>Decrease costs related to web development tools utilization by 5% in the next year.</t>
  </si>
  <si>
    <t>Maintain Hardware/Software</t>
  </si>
  <si>
    <t>Reduce repair time and cost by 5% in the next year through monthly maintenance for all hardware and software assets.</t>
  </si>
  <si>
    <t>Master Information Security Technologies</t>
  </si>
  <si>
    <t>Master 2 in-house information security technologies within a year and apply them to information security management.</t>
  </si>
  <si>
    <t>Competitive Internal IT Security Policies</t>
  </si>
  <si>
    <t>Compare internal IT security policies to prevailing standards in the industry on an annual basic and ensure competitiveness.</t>
  </si>
  <si>
    <t>Upgrade Firewall Technology or Anti-Virus Software</t>
  </si>
  <si>
    <t>Upgrade firewall technology or anti-virus software system within the next 6 months.</t>
  </si>
  <si>
    <t>Establish Incident Reaction Mechanisms</t>
  </si>
  <si>
    <t>Establish policies or procedures detailing appropriate responses to incidents or threats that endanger information assets within the next 6 months.</t>
  </si>
  <si>
    <t>Master Audit Techniques</t>
  </si>
  <si>
    <t>Master 3 techniques for security audit function development within the next year.</t>
  </si>
  <si>
    <t>Recommend Corrective Actions</t>
  </si>
  <si>
    <t>Recommend at least 5 corrective actions for data security incidents within the next 6 months.</t>
  </si>
  <si>
    <t>Reduce Data Transmission Cost</t>
  </si>
  <si>
    <t>Reduce data transmission costs by 10% through adopting advanced IoT gateway technology within next 6 months.</t>
  </si>
  <si>
    <t>Establish a Certification Program</t>
  </si>
  <si>
    <t>Establish an organizational security certification program within the next year.</t>
  </si>
  <si>
    <t>Cyber Security Intelligence Collection</t>
  </si>
  <si>
    <t>Collect and analyze news and information about cyber security, and generate reports for management review on a regular basis.</t>
  </si>
  <si>
    <t>Information Security Laws Library</t>
  </si>
  <si>
    <t>Establish an information security laws library with key resources available within 6 months.</t>
  </si>
  <si>
    <t>Update Intrusion Detection and Prevention Best Practices</t>
  </si>
  <si>
    <t>Review and update intrusion detection and prevention best practices annually.</t>
  </si>
  <si>
    <t>Resolving Informatics Issues</t>
  </si>
  <si>
    <t>Provide timely resolutions to resolve 80% of relevant information problems in the organization within the next 6 months.</t>
  </si>
  <si>
    <t>Deliver HRMS Operations Training</t>
  </si>
  <si>
    <t>Deliver 10 hours of HRMS operations training to end users, within 2 months.</t>
  </si>
  <si>
    <t>Monitoring Internal Controls Related Legislation</t>
  </si>
  <si>
    <t>Conduct a quarterly review of upcoming new legislation or changes to internal controls in order to minimize impact on the business.</t>
  </si>
  <si>
    <t>Master Investment Reporting Techniques</t>
  </si>
  <si>
    <t>Master at least 3 new techniques for investment reporting within the next 3 months.</t>
  </si>
  <si>
    <t>Increase Returns through Investment Consulting</t>
  </si>
  <si>
    <t>Increase investment returns by 5% through effective investment consulting within the next 6 months.</t>
  </si>
  <si>
    <t>Conduct Compliance Audits</t>
  </si>
  <si>
    <t>Conduct compliance audits on a monthly basis to make sure that regulations and safety guidelines are fully met.</t>
  </si>
  <si>
    <t>Analyze Access Reports and Violations</t>
  </si>
  <si>
    <t>Locate, review and analyze 3-5 reports on unauthorized access. Present results and recommendations in 1 month.</t>
  </si>
  <si>
    <t>Establish ISPL Best Practices</t>
  </si>
  <si>
    <t>Establish best practices for managing information technology acquisitions within the next 6 months.</t>
  </si>
  <si>
    <t>Develop Financial Reports</t>
  </si>
  <si>
    <t>Develop and present financial reports to senior management on a quarterly basis.</t>
  </si>
  <si>
    <t>Ensuring Financial Record Completeness</t>
  </si>
  <si>
    <t>Review financial records with internal and external auditors quarterly to ensure information needed for year-end reporting is being recorded.</t>
  </si>
  <si>
    <t>Reduce Organizational Turnover</t>
  </si>
  <si>
    <t>Reduce organizational turnover by 10%, using the employee relations function, in the next year.</t>
  </si>
  <si>
    <t>Create an HR Operations Report</t>
  </si>
  <si>
    <t>Create a report detailing HR operational challenges and issues within the organization in 2 weeks.</t>
  </si>
  <si>
    <t>Design an HR Work Flow</t>
  </si>
  <si>
    <t>Design a cost-effective HR operational work flow within 3 months.</t>
  </si>
  <si>
    <t>Recommend HRIS Improvements</t>
  </si>
  <si>
    <t>Recommend at least 3 improvements to the organization's existing HRIS within the next 6 months.</t>
  </si>
  <si>
    <t>Develop an Internet-based Marketing System</t>
  </si>
  <si>
    <t>Develop a leading system for Internet-based marketing within 6 months.</t>
  </si>
  <si>
    <t>Make Online Transactions Secure</t>
  </si>
  <si>
    <t>Identify and implement online security measures designed to increase prospect's comfort with and willingness to purchase or provide personal information online. Review these measures quarterly, to ensure that they are up-to-date with new security threats.</t>
  </si>
  <si>
    <t>Improve Operations through Global Sourcing</t>
  </si>
  <si>
    <t>Expand your network of suppliers by 10% or reduce costs of purchased goods by 10% in the next year by identify and engaging new, global vendors.</t>
  </si>
  <si>
    <t>Increase Field Sales Performance</t>
  </si>
  <si>
    <t>Create an internal system for the organization to monitor field sales performance within the next 6 months.</t>
  </si>
  <si>
    <t>Deliver Monthly Application Performance Analysis Reports</t>
  </si>
  <si>
    <t>Deliver z/OS APA reports on a monthly basis for system improvement.</t>
  </si>
  <si>
    <t>Apply Debug Tool</t>
  </si>
  <si>
    <t>Apply Debug Tool to at least 5 platforms within the next 6 months.</t>
  </si>
  <si>
    <t>Detect Faults in IT Applications</t>
  </si>
  <si>
    <t>Detect at least 95% of faults or errors in organizational IT applications within the next 6 months.</t>
  </si>
  <si>
    <t>Create Databases with File-Aid</t>
  </si>
  <si>
    <t>Use File-Aid to create at least 2 test databases for application validation within the next year.</t>
  </si>
  <si>
    <t>Design Fortran Interfaces</t>
  </si>
  <si>
    <t>Design 3 interfaces between Fortran and other software products within the next year.</t>
  </si>
  <si>
    <t>Implement FrontPage Web Portals</t>
  </si>
  <si>
    <t>Implement at least 5 FrontPage-based web portals within the next year.</t>
  </si>
  <si>
    <t>Monitor User Experience</t>
  </si>
  <si>
    <t>Once a quarter, speak with end-users about their experiences with localized or internationalized products. Document and submit ideas to requirement team.</t>
  </si>
  <si>
    <t>Establish Hogan Umbrella Best Practices</t>
  </si>
  <si>
    <t>Establish best practices for the application of Hogan Umbrella and PEM within the next 6 months.</t>
  </si>
  <si>
    <t>Establish HTML Best Practices</t>
  </si>
  <si>
    <t>Establish best practices in page and site design, from an HTML perspective, within the next 3 months.</t>
  </si>
  <si>
    <t>Design Page Properties</t>
  </si>
  <si>
    <t>Apply Illustrator to design at least 5 page properties for websites within the next 6 months.</t>
  </si>
  <si>
    <t>Translate Legacy Applications to Impromptu</t>
  </si>
  <si>
    <t>Translate at least 5 legacy reporting applications into Impromptu within the next year.</t>
  </si>
  <si>
    <t>Master Versions of InstallShield</t>
  </si>
  <si>
    <t>Master at least 3 versions of InstallShield for the installation of software applications within the next year.</t>
  </si>
  <si>
    <t>Build JCL Cataloged Procedures</t>
  </si>
  <si>
    <t>Build JCL cataloged and in-stream procedures within the next 6 months.</t>
  </si>
  <si>
    <t>Initiate FOCUS Strategies</t>
  </si>
  <si>
    <t>Initiate at least 2 in-house FOCUS enhancement and migration strategies within the year.</t>
  </si>
  <si>
    <t>Install IWPM on Client Desktops</t>
  </si>
  <si>
    <t>Increase the number of ImagePlus Workstation Programs installed on client desktops by 15% within the year.</t>
  </si>
  <si>
    <t>Master IMS/DB Tools</t>
  </si>
  <si>
    <t>Master at least 3 IMS/DB performance tuning tools and techniques within the next 6 months.</t>
  </si>
  <si>
    <t>Install Informix Databases</t>
  </si>
  <si>
    <t>Install at least 5 production Informix databases within the next 6 months.</t>
  </si>
  <si>
    <t>Create Tables for Ingres Databases</t>
  </si>
  <si>
    <t>Create at least 5 history tables for existing Ingres databases within the next 6 months.</t>
  </si>
  <si>
    <t>Master FDR Features</t>
  </si>
  <si>
    <t>Master 95% of the features and functions of FDR within the year.</t>
  </si>
  <si>
    <t>Master Foresight Features</t>
  </si>
  <si>
    <t>Master 95% of the features, functions, and capabilities of Foresight Financials within 6 months.</t>
  </si>
  <si>
    <t>Troubleshoot HP-UX Errors</t>
  </si>
  <si>
    <t>Troubleshoot and fix at least 5 HP-UX errors caused by applications within the next 6 months.</t>
  </si>
  <si>
    <t>Establish Best Practices on the Implementation of Hypervisor</t>
  </si>
  <si>
    <t>Establish best practices on the implementation of Hypervisor within the next 6 months.</t>
  </si>
  <si>
    <t>Ensuring IE Security</t>
  </si>
  <si>
    <t>Monitor IE-related security issues and apply patches or fixes within 1 week of issue identification.</t>
  </si>
  <si>
    <t>Resolve IIS Security Problems</t>
  </si>
  <si>
    <t>Resolve at least 3 inherent IIS security problems within the year.</t>
  </si>
  <si>
    <t>Establish IMS/TM Best Practices</t>
  </si>
  <si>
    <t>Establish best practices for developing and maintaining IMS/TM applications within 6 months.</t>
  </si>
  <si>
    <t>Increase Problem Resolution Rate with RMF</t>
  </si>
  <si>
    <t>Use RMF to increase the rate of resolved problems by 20% within the year.</t>
  </si>
  <si>
    <t>Follow Problem Resolution with Vendor</t>
  </si>
  <si>
    <t>Follow two problems with vendor from beginning to end. Note alternative resolutions and effectiveness of various actions.</t>
  </si>
  <si>
    <t>Integrate Filenet Tools</t>
  </si>
  <si>
    <t>Integrate 5 Filenet tools with other content management applications within the next year.</t>
  </si>
  <si>
    <t>Identify FileNet Image Services Tools</t>
  </si>
  <si>
    <t>Identify 90% of administrative tools of FileNet Image Services system within the next half year.</t>
  </si>
  <si>
    <t>Establish FileNet P8 Best Practices</t>
  </si>
  <si>
    <t>Establish best practices for the regular maintenance of FileNet P8 System in 6 months.</t>
  </si>
  <si>
    <t>Increasing IT Efficiency</t>
  </si>
  <si>
    <t>Increase efficiency of clients' IT functions by 10% in the next year through recommendation of new technologies or identification and improvement of process inefficiencies.</t>
  </si>
  <si>
    <t>Increasing IT Performance</t>
  </si>
  <si>
    <t>Increase performance of clients' IT functions by 10% in the next year through identifying and eliminating redundancies or inefficiencies.</t>
  </si>
  <si>
    <t>Improving Operations with IT Architecture</t>
  </si>
  <si>
    <t>Reduce time needed for centralization and communication of critical business information by 5% in the next year through implementation of appropriate IT architecture.</t>
  </si>
  <si>
    <t>Monitor Client Environment</t>
  </si>
  <si>
    <t>Once a quarter, speak with client consultants and/or clients about their environment, experiences and strategies with mainframes. Summarize and share with relevant people.</t>
  </si>
  <si>
    <t>Recommend IT Operation Improvements</t>
  </si>
  <si>
    <t>Recommend at least 3 improvements to the organization's existing IT operations and processes within the next 6 months.</t>
  </si>
  <si>
    <t>Adopt IT Best Practices</t>
  </si>
  <si>
    <t>Annually compare the organization's IT programs and systems with leading industry practices and develop best practice standards for the organization.</t>
  </si>
  <si>
    <t>Use IT Business to Expand Opportunities</t>
  </si>
  <si>
    <t>Use IT business opportunities to expand the organization's addressable market by 5% within the next year.</t>
  </si>
  <si>
    <t>Master One Advanced Logical Data Modeling Technique</t>
  </si>
  <si>
    <t>Master one advanced technique for logical data modeling within the year.</t>
  </si>
  <si>
    <t>Improve JAD Application User Satisfaction</t>
  </si>
  <si>
    <t>Improve end-user satisfaction with JAD applications by 5% within the next year.</t>
  </si>
  <si>
    <t>Improve Toolkit Selection Ability</t>
  </si>
  <si>
    <t>Analyze the advantages and disadvantages of diverse tools to improve the accuracy and efficiency of choosing proper tools by 10% in the next year.</t>
  </si>
  <si>
    <t>Master Advanced Knowledge-Based Technology Tools</t>
  </si>
  <si>
    <t>Master at least 1 advanced Knowledge-Based Technology (KBT) tool or technique within the next year.</t>
  </si>
  <si>
    <t>Master Mainframe Software Development Tools</t>
  </si>
  <si>
    <t>Master 3 major batch development tools for mainframe software and utilities within the next year.</t>
  </si>
  <si>
    <t>Mainframe Disaster Recovery Plan</t>
  </si>
  <si>
    <t>In the next 3 months, create a disaster recovery plan for the organization's mainframe hardware.</t>
  </si>
  <si>
    <t>Resolve Connectivity Issues</t>
  </si>
  <si>
    <t>Reduce internal and external connectivity issues in Local Area Networks by 10% per month.</t>
  </si>
  <si>
    <t>Decrease Cost of LAN Administration</t>
  </si>
  <si>
    <t>Decrease costs of LAN administration by 10% in the next year.</t>
  </si>
  <si>
    <t>Ensure the Achievement of Support Functions</t>
  </si>
  <si>
    <t>Ensure that 75% of organization-wide, centralized support functions meet or exceed organizational business objectives within the next year.</t>
  </si>
  <si>
    <t>Deliver Monthly Asset Management Reports</t>
  </si>
  <si>
    <t>Deliver IT asset management reports on a monthly basis for internal use.</t>
  </si>
  <si>
    <t>Increase Shareholder Returns</t>
  </si>
  <si>
    <t>Reduce costs associated with the IT function by 5% in the next year by applying appropriate IT governance policies.</t>
  </si>
  <si>
    <t>Establish IT Audit and Control Best Practices</t>
  </si>
  <si>
    <t>Establish best practices for auditing business application systems in the organization within 6 months.</t>
  </si>
  <si>
    <t>Establish IT QA Best Practices</t>
  </si>
  <si>
    <t>Establish best practices for the IT quality management function within 6 months.</t>
  </si>
  <si>
    <t>Ensure Project Completion Timeliness</t>
  </si>
  <si>
    <t>Ensure 75% of IT projects are completed and delivered on time within the next year.</t>
  </si>
  <si>
    <t>Create Project Plans</t>
  </si>
  <si>
    <t>Create at least 5 IT project plans in the next year within your own department.</t>
  </si>
  <si>
    <t>Reduce Overdue IT Projects</t>
  </si>
  <si>
    <t>Reduce the number of overdue IT projects by 20% in the next year within your own department.</t>
  </si>
  <si>
    <t>Meet IT Project Budgets</t>
  </si>
  <si>
    <t>Ensure 90% of IT projects meet their set budgets within the next year.</t>
  </si>
  <si>
    <t>Create an Internal ITIL</t>
  </si>
  <si>
    <t>Create an internal Information Technology Infrastructure Library (ITIL) within the next 6 months.</t>
  </si>
  <si>
    <t>Develop New IT Services</t>
  </si>
  <si>
    <t>Develop 5 new IT services for internal or external customers within the next 6 months.</t>
  </si>
  <si>
    <t>Resolve Issues in Service Level Reviews</t>
  </si>
  <si>
    <t>Resolve 80% of common problems and issues in service level reviews within the next 6 months.</t>
  </si>
  <si>
    <t>Deliver Recommendations on IT Availability Improvement</t>
  </si>
  <si>
    <t>Deliver at least 3 recommendations on how to improve IT availability within the next year.</t>
  </si>
  <si>
    <t>Establish Best Practices for IT Service Changes</t>
  </si>
  <si>
    <t>Establish best practices for IT Service changes due to externally imposed requirements within 6 months.</t>
  </si>
  <si>
    <t>Create Disaster Recovery Plans for IT Services</t>
  </si>
  <si>
    <t>Create at least 5 optional disaster recovery plans for the organization's IT services within the next 6 months.</t>
  </si>
  <si>
    <t>Acquire Financial Management Qualifications</t>
  </si>
  <si>
    <t>Acquire at least 2 professional qualifications in IT Service Financial Management within the next year.</t>
  </si>
  <si>
    <t>Customize Service Plans</t>
  </si>
  <si>
    <t>Customize at least 5 customer service plans within the year.</t>
  </si>
  <si>
    <t>Decrease IT Incident Response Time</t>
  </si>
  <si>
    <t>Decrease the amount of time it takes to respond to an IT incident by 20% on average within the year.</t>
  </si>
  <si>
    <t>Controlling Library and Resource Center Management Budget</t>
  </si>
  <si>
    <t>Ensure that library and resource center expenses are within 10% of budgeted amounts each year.</t>
  </si>
  <si>
    <t>Reduce Information Retrieval Time</t>
  </si>
  <si>
    <t>Reduce the time needed to retrieve information from the library software system by 5% in the next year through regular end-user training and distribution of documentation.</t>
  </si>
  <si>
    <t>Document Your Support Function</t>
  </si>
  <si>
    <t>Conduct an annual review of resolved customer support issues. Summarize these and use this documentation to improve operations within your specific customer support function.</t>
  </si>
  <si>
    <t>Ensure Organizational Understanding of ITIL</t>
  </si>
  <si>
    <t>Ensure 80% of relevant employees understand and are comfortable with ITIL standards within the next 6 months.</t>
  </si>
  <si>
    <t>Deliver Recommendations on ITIL AM Improvements</t>
  </si>
  <si>
    <t>Deliver at least 3 recommendations on how to improve ITIL application management within the next year.</t>
  </si>
  <si>
    <t>Reduce Costs of IT Service Delivery</t>
  </si>
  <si>
    <t>Reduce operational costs of delivering IT services by 5% within the next year.</t>
  </si>
  <si>
    <t>Evaluate Customer Demographics</t>
  </si>
  <si>
    <t>Evaluate existing customer demographics and account details in order to increase sales by 5% within the next year.</t>
  </si>
  <si>
    <t>Identify Potential Sales Channels</t>
  </si>
  <si>
    <t>Identify 2 major sales channels that can be used to increase sales opportunities within 3 months.</t>
  </si>
  <si>
    <t>Monthly Product Q&amp;A</t>
  </si>
  <si>
    <t>Hold monthly Q&amp;A sessions where product experts are available to answer employee questions about the products.</t>
  </si>
  <si>
    <t>Establish J2EE Best Practices</t>
  </si>
  <si>
    <t>Establish best practices for J2EE pages and performance within the next 6 months.</t>
  </si>
  <si>
    <t>Apply J2ME Applications</t>
  </si>
  <si>
    <t>Apply J2ME applications to at least 5 platforms within the next year.</t>
  </si>
  <si>
    <t>Design Java Interfaces</t>
  </si>
  <si>
    <t>Design 3 interfaces between Java and other applications within the next year.</t>
  </si>
  <si>
    <t>Reduce Syntax and Run-Time Errors</t>
  </si>
  <si>
    <t>Reduce syntax and run-time errors in JavaBeans applications by 20% within the next 6 months.</t>
  </si>
  <si>
    <t>Establish JavaScript Best Practices</t>
  </si>
  <si>
    <t>Establish best practices for JavaScript application design and performance within the next 6 months.</t>
  </si>
  <si>
    <t>Improve Java Applications Efficiency</t>
  </si>
  <si>
    <t>Apply JProbe to improve the efficiency of organizational Java applications by 5% within the next year.</t>
  </si>
  <si>
    <t>Design Jscript Interfaces</t>
  </si>
  <si>
    <t>Design at least 3 interfaces between Jscript and other scripting languages within the next 6 months.</t>
  </si>
  <si>
    <t>Design JSP Interfaces</t>
  </si>
  <si>
    <t>Design 3 interfaces between JSP-based and other applications within the next year.</t>
  </si>
  <si>
    <t>Implement Java Servlets</t>
  </si>
  <si>
    <t>Implement at least 3 Java Servlets for application enhancements within the next year.</t>
  </si>
  <si>
    <t>Recommend Fixes to Bottlenecks</t>
  </si>
  <si>
    <t>Make at least 3 recommendations on how to resolve bottlenecks uncovered by LoadRunner within the next year.</t>
  </si>
  <si>
    <t>Master Lotus Notes Features</t>
  </si>
  <si>
    <t>Master 95% of all Lotus Notes features and facilities within 6 months.</t>
  </si>
  <si>
    <t>Correct Technical Problems with Lotus Domino</t>
  </si>
  <si>
    <t>Use Lotus Domino to troubleshoot, diagnose and correct at least 20% of the organization's technical problems within the next year.</t>
  </si>
  <si>
    <t>Build Specialized Drivers</t>
  </si>
  <si>
    <t>Design and Develop at least 3 specialized drivers for unique database access purposes.</t>
  </si>
  <si>
    <t>Establish JES3 Best Practices</t>
  </si>
  <si>
    <t>Establish best practices for using JES3 commands to control and monitor a specific functional sub-system (FSS) within 6 months.</t>
  </si>
  <si>
    <t>Train Others on Use of Laplink Software</t>
  </si>
  <si>
    <t>Train at least 3 different co-workers on the use of Laplink products in diverse environments and applications within the year.</t>
  </si>
  <si>
    <t>Implement Interfaces from Linux</t>
  </si>
  <si>
    <t>Implement at least 3 interfaces from Linux to other operating systems within the year.</t>
  </si>
  <si>
    <t>Master Jini Hardware Devices</t>
  </si>
  <si>
    <t>Master at least 80% of common hardware devices for an Jini network within the next quarter.</t>
  </si>
  <si>
    <t>Reduce Network Security Risks</t>
  </si>
  <si>
    <t>Reduce network security risks by 10% within the next year.</t>
  </si>
  <si>
    <t>Complete Research Tasks with Lexis-Nexis Services</t>
  </si>
  <si>
    <t>Utilize Lexis-Nexis customer support services to complete at least 5 complex research tasks within the next 6 months.</t>
  </si>
  <si>
    <t>Deliver Conference Presentations via LIMWC</t>
  </si>
  <si>
    <t>Use LIMWC to deliver at least 5 conference presentations within the next 3 months.</t>
  </si>
  <si>
    <t>Attend or Audit a Conference</t>
  </si>
  <si>
    <t>Select a conference or major meeting that takes place in the next 3 months. Arrange to go or cover the sessions remotely. Summarize and present major themes. Follow up on areas of work related interest.</t>
  </si>
  <si>
    <t>Interview Top Outsourcing Vendors</t>
  </si>
  <si>
    <t>Interview 4 product managers from top outsourcing vendors in the PC industry in order to gain knowledge on the methods used to improve PCs, within 2 weeks.</t>
  </si>
  <si>
    <t>Present Case Study</t>
  </si>
  <si>
    <t>Research, summarize and present a case study of multi-platform experiences.</t>
  </si>
  <si>
    <t>Monitor Mobile Client Environment</t>
  </si>
  <si>
    <t>Once a quarter, speak with client consultants and/or clients about their experiences and strategies with mobile computing.</t>
  </si>
  <si>
    <t>Monitor Open Systems Client Environment</t>
  </si>
  <si>
    <t>Once a quarter, speak with client consultants and/or clients about their experiences and strategies with open systems, platforms and environment.</t>
  </si>
  <si>
    <t>Create Report on Platform Architecture Projects</t>
  </si>
  <si>
    <t>Create a monthly report on the costs, progress made, and achievements accomplished in platform architecture projects.</t>
  </si>
  <si>
    <t>Master One Modeling Technique</t>
  </si>
  <si>
    <t>Master one advanced modeling technique within the year.</t>
  </si>
  <si>
    <t>Master Use Case Tools</t>
  </si>
  <si>
    <t>Master at least 3 software packages or tools for application in use cases within the next year.</t>
  </si>
  <si>
    <t>Improve On-line Transaction Efficiency</t>
  </si>
  <si>
    <t>Shorten processing times and lower the cost of major transaction systems by 10% each in the next year.</t>
  </si>
  <si>
    <t>Popularize Project-Oriented Tools</t>
  </si>
  <si>
    <t>Establish quarterly training sessions to share expertise and experience with object-oriented tools, methodologies and techniques to popularize project-oriented tools.</t>
  </si>
  <si>
    <t>Object Relational Database System</t>
  </si>
  <si>
    <t>Work with team members to design three object relational database systems for clients in the next year.</t>
  </si>
  <si>
    <t>Master Middleware Platform Development Tools</t>
  </si>
  <si>
    <t>Master 3 major batch development tools for the middleware platform within the next year.</t>
  </si>
  <si>
    <t>Master Mid-Range Software Development Tools</t>
  </si>
  <si>
    <t>Master 3 major batch development tools for mid-range software and utilities within the next year.</t>
  </si>
  <si>
    <t>Select Appropriate PC/Workstation Software</t>
  </si>
  <si>
    <t>Review selected PC/Workstation software products to ensure they continue to meet the organization's needs, every two years.</t>
  </si>
  <si>
    <t>Control System Performance</t>
  </si>
  <si>
    <t>Reduce system performance degradation and bottleneck rate by 10% in 6 months.</t>
  </si>
  <si>
    <t>Master Mid-Range Hardware Development Tools.</t>
  </si>
  <si>
    <t>Master 3 major batch development tools for mid-range hardware within the year.</t>
  </si>
  <si>
    <t>Common Hardware Problems and Solutions</t>
  </si>
  <si>
    <t>By the end of the quarter create documentation of common hardware problems and appropriate solutions. Distribute the documentation so it can be used for training and reference purposes.</t>
  </si>
  <si>
    <t>Prepare Contingency Plans</t>
  </si>
  <si>
    <t>Prepare 2 kinds of contingency plans for all possible and potential quality problems within 3 months.</t>
  </si>
  <si>
    <t>Architecture Scalability</t>
  </si>
  <si>
    <t>Ensure that the network infrastructure is able to handle a 10% increase in users each year.</t>
  </si>
  <si>
    <t>Network Management and Monitoring Systems</t>
  </si>
  <si>
    <t>Create network management and monitoring systems, taking into account the need for availability and reliability, within the next year.</t>
  </si>
  <si>
    <t>Communications Software Performance</t>
  </si>
  <si>
    <t>Improve communications software performance (such as reducing response time) by 10% in the next year.</t>
  </si>
  <si>
    <t>Increase Data Transmission Speed</t>
  </si>
  <si>
    <t>Increase the speed of data transmission by 10% in the next year.</t>
  </si>
  <si>
    <t>Apply Technical Tools in Network Performance Management</t>
  </si>
  <si>
    <t>Apply at least 3 technical tools in network performance management in the next 3 months.</t>
  </si>
  <si>
    <t>Follow Schedules and Priorities</t>
  </si>
  <si>
    <t>Ensure existing distribution schedules and priorities are adhered to with no more than 10% variance from schedule this next year.</t>
  </si>
  <si>
    <t>Master Network Defense Architecture</t>
  </si>
  <si>
    <t>Master at least 2 network defense architectures within the next year.</t>
  </si>
  <si>
    <t>Reduce Data Theft Rate</t>
  </si>
  <si>
    <t>Reduce data theft rate caused by mobile access intrusion by 10% within next 6 months.</t>
  </si>
  <si>
    <t>Develop Penetration Testing Processes</t>
  </si>
  <si>
    <t>Over the next two years, develop organizational penetration testing processes to improve information security according to new trends.</t>
  </si>
  <si>
    <t>Identify Problem Root Causes</t>
  </si>
  <si>
    <t>Identify at least 5 root causes of different problems within the year.</t>
  </si>
  <si>
    <t>Charging Standards for Online Ads</t>
  </si>
  <si>
    <t>Compile a report on 3 different target products that include CPM (Cost per mille), CPV (Cost per visitor) and CPC (Cost per click) listing their pros and cons, within a week.</t>
  </si>
  <si>
    <t>Analyze Online Marketing Process Effectiveness</t>
  </si>
  <si>
    <t>Analyze the effectiveness of current marketing processes and propose improvements to these processes, within 3 months.</t>
  </si>
  <si>
    <t>Focusing on Operational Efficiency</t>
  </si>
  <si>
    <t>Shorten the response time of the administrative function by 5% in the next year.</t>
  </si>
  <si>
    <t>Improving Communication Effectiveness</t>
  </si>
  <si>
    <t>Improve the effectiveness of organizational communication by 10% in the next year by increasing types of communications used.</t>
  </si>
  <si>
    <t>Controlling Stakeholder Communication with the News Media</t>
  </si>
  <si>
    <t>By the end of the quarter ensure that all organizational stakeholders understand when and how communication with the news media is appropriate.</t>
  </si>
  <si>
    <t>Improving Usage Proficiency</t>
  </si>
  <si>
    <t>Select and implement a variety of multi-media publishing tools and improve staff efficiency and proficiency with these tools by 5% in the next year.</t>
  </si>
  <si>
    <t>Responding to Problems</t>
  </si>
  <si>
    <t>Respond to 80% of problem notifications within one business day of receipt.</t>
  </si>
  <si>
    <t>Deliver an OD Budget Report</t>
  </si>
  <si>
    <t>Deliver a report analyzing yearly budgets related to OD programs within the next 3 months.</t>
  </si>
  <si>
    <t>Analyze Marketing Strategy Effectiveness</t>
  </si>
  <si>
    <t>Analyze the current marketing strategy's effectiveness and propose improvements within 3 months.</t>
  </si>
  <si>
    <t>Use Promotions for Products.</t>
  </si>
  <si>
    <t>Use special promotions to increase sales of under-sold products by 15% within the next year.</t>
  </si>
  <si>
    <t>Create Market Research Reports</t>
  </si>
  <si>
    <t>Create a report detailing the results of a market research study within one month.</t>
  </si>
  <si>
    <t>Improve Strategy Effectiveness</t>
  </si>
  <si>
    <t>Improve marketing strategy effectiveness by 15% within the next year.</t>
  </si>
  <si>
    <t>Improve Marketing Channel Effectiveness</t>
  </si>
  <si>
    <t>Improve the effectiveness of marketing channels by 15% within the next year.</t>
  </si>
  <si>
    <t>Deliver a Marketing System Evaluation Report</t>
  </si>
  <si>
    <t>Deliver a report evaluating the effectiveness of the current marketing system within the next 6 months.</t>
  </si>
  <si>
    <t>Improve Medial Channel Management Customer Satisfaction</t>
  </si>
  <si>
    <t>Improve customer satisfaction with media channel management evaluation, selection and application by 5% in 5 months.</t>
  </si>
  <si>
    <t>Complete Production of Jobs According to Schedule</t>
  </si>
  <si>
    <t>Complete 95% of production jobs according to an established schedule over the next 12 months.</t>
  </si>
  <si>
    <t>Master MTS Features</t>
  </si>
  <si>
    <t>Master 95% of MTS features and functions within 6 months.</t>
  </si>
  <si>
    <t>Develop Data Warehouses</t>
  </si>
  <si>
    <t>Use Oracle Warehouse Builder to develop at least 2 data warehouses within the next 6 months.</t>
  </si>
  <si>
    <t>Build Oracle Lite Interfaces</t>
  </si>
  <si>
    <t>Build 3 interfaces between Oracle Lite and mainframe-based Oracle applications within the next year.</t>
  </si>
  <si>
    <t>Build PowerBuilder Interfaces</t>
  </si>
  <si>
    <t>Build 3 interfaces between PowerBuilder and other applications within the next year.</t>
  </si>
  <si>
    <t>Establish Perl Best Practices</t>
  </si>
  <si>
    <t>Establish best practices for Perl application design and performance within the next 6 months.</t>
  </si>
  <si>
    <t>Establish Web Imaging Best Practices</t>
  </si>
  <si>
    <t>Establish best practices for web image preparation within the next 3 months.</t>
  </si>
  <si>
    <t>Establish PHP Best Practices</t>
  </si>
  <si>
    <t>Establish best practices for PHP application design and performance within the next 6 months.</t>
  </si>
  <si>
    <t>Code PL/I Subroutines</t>
  </si>
  <si>
    <t>Code at least 3 PL/I subroutines and functions within the year.</t>
  </si>
  <si>
    <t>Design PeopleSoft Interfaces</t>
  </si>
  <si>
    <t>Design at least 3 interfaces between PeopleSoft and other platforms within the next year.</t>
  </si>
  <si>
    <t>Master ODBC Features</t>
  </si>
  <si>
    <t>Master at least 95% of all major ODBC features and facilities within the next 6 months.</t>
  </si>
  <si>
    <t>Install Oracle Databases</t>
  </si>
  <si>
    <t>Install and maintain at least 5 Oracle databases within the year.</t>
  </si>
  <si>
    <t>Establish Standards for the Coding of PL/SQL</t>
  </si>
  <si>
    <t>Establish in-house policies and standards related to the coding of PL/SQL within the next 6 months.</t>
  </si>
  <si>
    <t>Master BizTalk Server Features</t>
  </si>
  <si>
    <t>Master at least 95% of all major BizTalk Server features and facilities within the next 6 months.</t>
  </si>
  <si>
    <t>Install Firewall with Firefox</t>
  </si>
  <si>
    <t>Use Firefox to install a firewall to protect and isolate the corporate intranet within the quarter.</t>
  </si>
  <si>
    <t>Design MSMQ Interfaces</t>
  </si>
  <si>
    <t>Design at least 3 interfaces to transfer data between MSMQ and MQ Series or other messaging systems within the next year.</t>
  </si>
  <si>
    <t>Using Netscape to Increase Communication Efficiency</t>
  </si>
  <si>
    <t>Use Netscape to increase the organization's ability to deliver communications to clients or employees by 5% in the next year.</t>
  </si>
  <si>
    <t>Design a Training Program on Oracle Application Server</t>
  </si>
  <si>
    <t>Design a training program on the use of Oracle Application Server within the next 6 months.</t>
  </si>
  <si>
    <t>Develop OS/2 Warp Applications</t>
  </si>
  <si>
    <t>Develop and implement at least 3 in-house OS/2 Warp applications within the next 6 months.</t>
  </si>
  <si>
    <t>Implement OS/390 Modifications</t>
  </si>
  <si>
    <t>Implement at least 2 modifications on OS/390 configurations for hardware and software changes within the next year.</t>
  </si>
  <si>
    <t>Establish Palm OS Best Practices</t>
  </si>
  <si>
    <t>Establish best practices for the development of applications for the Palm OS within 6 months.</t>
  </si>
  <si>
    <t>Improve User Satisfaction on PegaRULES Applications</t>
  </si>
  <si>
    <t>Improve the end user satisfaction rate on PegaRULES applications by 5% within the next year.</t>
  </si>
  <si>
    <t>Deploy Windows Server Networking Services</t>
  </si>
  <si>
    <t>Deploy Windows Server networking services in at least 5 diverse environments within the next year.</t>
  </si>
  <si>
    <t>Use Quick Predict Module to Predict Change Impacts</t>
  </si>
  <si>
    <t>Use Quick Predict Module to assess the impact of changes on network performance at least 3 months prior to change implementation.</t>
  </si>
  <si>
    <t>Master NDS/eDirectory Features</t>
  </si>
  <si>
    <t>Master at least 80% of NDS/eDirectory features and facilities within the next year.</t>
  </si>
  <si>
    <t>Configure Cisco Products</t>
  </si>
  <si>
    <t>Configure all appropriate Cisco products for a given set of LAN or WAN technology requirements within the year.</t>
  </si>
  <si>
    <t>Master Netware Features</t>
  </si>
  <si>
    <t>Master at least 95% of all major Netware features and functions within the next 6 months.</t>
  </si>
  <si>
    <t>Design OSPF Interfaces</t>
  </si>
  <si>
    <t>Design at least 3 interfaces between OSPF and other types of networks within the next year.</t>
  </si>
  <si>
    <t>Master OmegaMon Features and Facilities</t>
  </si>
  <si>
    <t>Master at least 95% of all major OmegaMon features and facilities within the next 6 months.</t>
  </si>
  <si>
    <t>Work with Office in Different Environments</t>
  </si>
  <si>
    <t>Work with an Office product in 5 different environments within the next three months.</t>
  </si>
  <si>
    <t>Master Outlook Applications</t>
  </si>
  <si>
    <t>Master Outlook's 4 major applications, including e-mail, Calendar, Task Manager and Contact Manager, within the next three months.</t>
  </si>
  <si>
    <t>Decreasing PC Update Time</t>
  </si>
  <si>
    <t>Use pcAnywhere to decrease time needed to update employee computers by 5% in the next year.</t>
  </si>
  <si>
    <t>Master PowerPoint Features</t>
  </si>
  <si>
    <t>Master at least 95% of all major PowerPoint features and functions within the next 6 months.</t>
  </si>
  <si>
    <t>Utilize Six Sigma Calculator</t>
  </si>
  <si>
    <t>Utilize a Six Sigma calculator to compute the reliability and probability of at least 10 successes or failures within 6 months.</t>
  </si>
  <si>
    <t>Present a Product Processing Case Study</t>
  </si>
  <si>
    <t>Research, summarize and present a case study relevant to product processing methodology, within 1 year.</t>
  </si>
  <si>
    <t>Improve Reliability Estimation Accuracy</t>
  </si>
  <si>
    <t>Decrease variance between estimated and actual reliability by 10% in the next year through continuous evaluation of testing and measurement methodologies.</t>
  </si>
  <si>
    <t>Monitor User Experience with Hardware Product</t>
  </si>
  <si>
    <t>By year-end, identify and interview several customers or end-users of this product about their experiences, level of satisfaction and suggestions and recommendation. Document, analyze and present to team and management. Submit ideas to the product management team.</t>
  </si>
  <si>
    <t>Identify Product Quality Measurements</t>
  </si>
  <si>
    <t>Identify 3-5 quality measurements used in your organization for assessing quality. Locate latest and historical measurements and note trends. Prepare a brief report by the end of the month.</t>
  </si>
  <si>
    <t>Evaluate a New Testing Software Product or Tool</t>
  </si>
  <si>
    <t>In the next 60 days, evaluate a new testing tool or product. Compare to existing tools highlighting strengths and weaknesses. Summarize in writing.</t>
  </si>
  <si>
    <t>Business Plan for New Peripherals</t>
  </si>
  <si>
    <t>Design a business plan for new peripherals including the pricing, marketing approaches, target customers, user groups, etc., within 1 month.</t>
  </si>
  <si>
    <t>Update Security Cameras</t>
  </si>
  <si>
    <t>Update all remote security cameras for the plant, within 2 weeks.</t>
  </si>
  <si>
    <t>Delivering Important Sales Proposals</t>
  </si>
  <si>
    <t>Curate Social Media Content</t>
  </si>
  <si>
    <t>For one month, curate interactions and content for a social media site and determine the frequency with which the organization contributes.</t>
  </si>
  <si>
    <t>Monitor Server Client Environment</t>
  </si>
  <si>
    <t>Once a quarter, speak with client consultants and/or clients about their environment, experiences and strategies with server platforms. Summarize and share with relevant people.</t>
  </si>
  <si>
    <t>Accuracy in Requirements Analysis</t>
  </si>
  <si>
    <t>Improve clients satisfaction by 5% through ensuring the accuracy of requirements analysis.</t>
  </si>
  <si>
    <t>Disseminate Programming Technology</t>
  </si>
  <si>
    <t>Through monthly training sessions, spread programming knowledge of formal methodologies, disciplines, practices and techniques for delivering new and enhanced application functionality across the organization.</t>
  </si>
  <si>
    <t>Master Prototyping Techniques/Tools</t>
  </si>
  <si>
    <t>Master at least 2 techniques or tools for prototyping within the next year.</t>
  </si>
  <si>
    <t>Ensure RAD effectiveness</t>
  </si>
  <si>
    <t>Take quarterly measurements of project progress versus the scheduled goal to implement RAD effectively and efficiently.</t>
  </si>
  <si>
    <t>Reduce Defect Rate</t>
  </si>
  <si>
    <t>Reduce the number of software defects released to production by 5% in the next year.</t>
  </si>
  <si>
    <t>Compatibility with Web Requirements</t>
  </si>
  <si>
    <t>Utilize various types of scripting tools to ensure that 80% of requirements for interactive web pages can be satisfied in the next year.</t>
  </si>
  <si>
    <t>Improve Programming Language Efficiency</t>
  </si>
  <si>
    <t>Improve the efficiency of a particular programming language (i.e. shortening the development cycle) by 5% in the next year.</t>
  </si>
  <si>
    <t>Improve Accessibility and Usability</t>
  </si>
  <si>
    <t>Upgrade the existing metadata repository to increase accessibility and usability by the end of the year.</t>
  </si>
  <si>
    <t>Information Assets Integrity &amp; Security</t>
  </si>
  <si>
    <t>Increase the integrity and security of information assets by 20% in the next year by using established records management processes and procedures.</t>
  </si>
  <si>
    <t>Cross-Database Query Platforms</t>
  </si>
  <si>
    <t>Create cross-database query platforms for all major functions of database access tools in the next year.</t>
  </si>
  <si>
    <t>Reduce Data Redundancy</t>
  </si>
  <si>
    <t>Reduce data redundancy by 10% in each level of normalization within a six month period.</t>
  </si>
  <si>
    <t>Build Operating Systems</t>
  </si>
  <si>
    <t>Build multi-user operating systems, with varietal server software and technologies, for network resource management within the next year.</t>
  </si>
  <si>
    <t>Limiting Server Hardware Costs</t>
  </si>
  <si>
    <t>Reduce costs associated with server hardware by 10% in the next year by limiting purchases (processors, etc.) to those which will increase performance by at least 20%.</t>
  </si>
  <si>
    <t>Remote Computing Business Case</t>
  </si>
  <si>
    <t>Over the next six months, develop a business case for remote computing access by demonstrating how it could increase efficiency or reduce operational costs.</t>
  </si>
  <si>
    <t>Set Up Production Jobs</t>
  </si>
  <si>
    <t>Work closely with the production department to set up and complete a minimum of 10 production jobs in the next year.</t>
  </si>
  <si>
    <t>Decrease Remote Data Center Operating Cost</t>
  </si>
  <si>
    <t>Decrease operating costs of the remote data center by 10% in the next year.</t>
  </si>
  <si>
    <t>Design Selection Approaches</t>
  </si>
  <si>
    <t>Design 3 alternative approaches for evaluating and selecting IT products, tools and services within the next year.</t>
  </si>
  <si>
    <t>Identify Firewall Vulnerabilities</t>
  </si>
  <si>
    <t>Review existing firewall configurations; identify security flaws or weaknesses and remedy these within 2 months of initial identification.</t>
  </si>
  <si>
    <t>Participate in an Industry Social Site</t>
  </si>
  <si>
    <t>Identify existing business social applications that are relevant to your unit or area. Join within one month and participate every week. Share experiences with team.</t>
  </si>
  <si>
    <t>Resolve Issues in SOA Technologies Implementation</t>
  </si>
  <si>
    <t>Resolve 80% of major issues in SOA technologies implementation within the next 6 months.</t>
  </si>
  <si>
    <t>Develop Web Applications for SNS Site</t>
  </si>
  <si>
    <t>Develop 3 new SNS web applications, within the next 6 months.</t>
  </si>
  <si>
    <t>Improve User Satisfaction with Service Platform</t>
  </si>
  <si>
    <t>Improve user satisfaction with a specific service platform by 5%, in the next year.</t>
  </si>
  <si>
    <t>Develop Application for Site Reliability</t>
  </si>
  <si>
    <t>Develop a specific application tool to improve site reliability, within 2 months.</t>
  </si>
  <si>
    <t>Create a Social Community User Report</t>
  </si>
  <si>
    <t>Create a report detailing social community users' requests, aimed at addressing their needs and considerations, in one month.</t>
  </si>
  <si>
    <t>Control Social Media Service Risks</t>
  </si>
  <si>
    <t>Over the next 6 months, monitor and maintain documentation of any issues with social media services in order to help control any risks.</t>
  </si>
  <si>
    <t>Social Network Architecture Improvement</t>
  </si>
  <si>
    <t>Reduce time needed for collaboration and communication across the enterprise by 5% in the next year, through the appropriate social network architecture design and improvement.</t>
  </si>
  <si>
    <t>Product Backlogs for Scrum Project</t>
  </si>
  <si>
    <t>Size at least 5 product backlogs and prioritize them through discussion in the scrum team, within the next 6 months.</t>
  </si>
  <si>
    <t>Establishing Security Warning Mechanisms</t>
  </si>
  <si>
    <t>Analyze and predict potential security risks and develop security warning mechanisms or response plans within 2 weeks of risk identification.</t>
  </si>
  <si>
    <t>Review Self Service and Virtual Call Center Activities for SLA Compliance</t>
  </si>
  <si>
    <t>On a quarterly basis, review all self-service or virtual call center activities to ensure compliance with service level agreements.</t>
  </si>
  <si>
    <t>Reviewing Completed Requests</t>
  </si>
  <si>
    <t>Review completed service requests quarterly to look for trends that can be incorporated into product or service improvements.</t>
  </si>
  <si>
    <t>Improve Stakeholder Satisfaction</t>
  </si>
  <si>
    <t>Improve stakeholders' satisfaction with work scheduling by 5% in the next year.</t>
  </si>
  <si>
    <t>Reduce Product Development Costs</t>
  </si>
  <si>
    <t>Reduce product design and development costs by 5% within 6 months.</t>
  </si>
  <si>
    <t>Plan Returns Software Platform Change Implementation</t>
  </si>
  <si>
    <t>Develop a plan to implement product returns software platform changes, with minimal disruption of service to clients, in the next 6 months.</t>
  </si>
  <si>
    <t>Implement Polices in a Sales Function</t>
  </si>
  <si>
    <t>Implement new policies and procedures within an organization's sales department in 1 month.</t>
  </si>
  <si>
    <t>Manage Sales Projects</t>
  </si>
  <si>
    <t>Manage 3 sales projects within the organization in 6 months.</t>
  </si>
  <si>
    <t>Identify Organizational Customers</t>
  </si>
  <si>
    <t>Identify 3 potential customers in the market in 3 months.</t>
  </si>
  <si>
    <t>Design Sales Proposals</t>
  </si>
  <si>
    <t>Design sales proposals for 3 projects in 2 months.</t>
  </si>
  <si>
    <t>Close Sales Deals</t>
  </si>
  <si>
    <t>Close 3 sales deals for an organization in 1 month.</t>
  </si>
  <si>
    <t>Support Sales for Product Lines</t>
  </si>
  <si>
    <t>Provide sales support for 3 product lines next year.</t>
  </si>
  <si>
    <t>Draft Product Development Plans</t>
  </si>
  <si>
    <t>Draft 3 product development plans and submit them to your supervisor in 1 month.</t>
  </si>
  <si>
    <t>Master REXX Operators</t>
  </si>
  <si>
    <t>Master at least 3 REXX operators for concatenation, parsing and word manipulation within the next 6 months.</t>
  </si>
  <si>
    <t>Establish a Modeling Process</t>
  </si>
  <si>
    <t>Establish a data modeling process for Rational Rose applications within the next 3 months.</t>
  </si>
  <si>
    <t>Design Tests with RTT</t>
  </si>
  <si>
    <t>Use RTT to design at least 5 tests for business process validation within the next 6 months.</t>
  </si>
  <si>
    <t>Reduce SAP R/3 Coding Errors</t>
  </si>
  <si>
    <t>Reduce coding errors in SAP R/3 applications by 5% within the next 6 months.</t>
  </si>
  <si>
    <t>CRM Training</t>
  </si>
  <si>
    <t>Conduct quarterly training sessions on CRM functionality to ensure correct and consistent use.</t>
  </si>
  <si>
    <t>Create a Feedback Mechanism for SAP PLM</t>
  </si>
  <si>
    <t>Create a feedback mechanism on how to gather SAP PLM related issues and concerns, within the next 3 months.</t>
  </si>
  <si>
    <t>Design Siebel Interfaces</t>
  </si>
  <si>
    <t>Design at least 3 interfaces between Siebel packaged software applications and other platforms within the next year.</t>
  </si>
  <si>
    <t>Design Smalltalk Interfaces</t>
  </si>
  <si>
    <t>Design at least 3 interfaces between Smalltalk and other applications within the next 6 months.</t>
  </si>
  <si>
    <t>Resolve Problems with QMF Features</t>
  </si>
  <si>
    <t>Resolve at least 20% of problems with QMF features and functions within the next year.</t>
  </si>
  <si>
    <t>Master SAS Features</t>
  </si>
  <si>
    <t>Master at least 95% of all the advanced SAS features and facilities within the next 6 months.</t>
  </si>
  <si>
    <t>Deliver PVCS Progress Reports</t>
  </si>
  <si>
    <t>Deliver at least 10 progress reports on implementations of PVCS technology within the next 6 months.</t>
  </si>
  <si>
    <t>Design SharePoint Server Interfaces</t>
  </si>
  <si>
    <t>Design and build at least 5 interfaces from SharePoint Server to other platforms within the year.</t>
  </si>
  <si>
    <t>Master SIP Features</t>
  </si>
  <si>
    <t>Master at least 95% of all major SIP features and functions within the next 6 months.</t>
  </si>
  <si>
    <t>Design SMTP Interfaces</t>
  </si>
  <si>
    <t>Design at least 3 protocol conversion interfaces between SMTP and other types of protocols within the next year.</t>
  </si>
  <si>
    <t>Design SNA Interfaces</t>
  </si>
  <si>
    <t>Design at least 3 interfaces between SNA and other types of networks within the next year.</t>
  </si>
  <si>
    <t>Master Sniffer Features</t>
  </si>
  <si>
    <t>Master at least 95% of all major Sniffer features and functions within the next 6 months.</t>
  </si>
  <si>
    <t>Master MSP Features</t>
  </si>
  <si>
    <t>Master at least 95% of MSP features and facilities within the next 6 months.</t>
  </si>
  <si>
    <t>Resolve Problems with Workbench Implementation</t>
  </si>
  <si>
    <t>Resolve at least 20% of problems with the implementation or maintenance of Project Workbench within the next year.</t>
  </si>
  <si>
    <t>Implement SiteMinder to Business Situations</t>
  </si>
  <si>
    <t>Implement SiteMinder to at least 5 diverse business situations within the next 6 months.</t>
  </si>
  <si>
    <t>Improve Product Testing Accuracy</t>
  </si>
  <si>
    <t>Improve the accuracy of product testing by 10% in the next year as measured by the number of defective items released to the marketplace.</t>
  </si>
  <si>
    <t>Storage Device Market Research</t>
  </si>
  <si>
    <t>Collect 4 accurate and trustworthy online market surveys that are related to storage device groups and market segments within 2 weeks.</t>
  </si>
  <si>
    <t>Increasing Telecom Industry Market Share</t>
  </si>
  <si>
    <t>Increase the organization's market share of the telecom industry segment by 15% in the next year by researching and adopting emerging trends.</t>
  </si>
  <si>
    <t>Monitor Press Coverage</t>
  </si>
  <si>
    <t>Research and analyze press and media coverage. Look for opportunities to promote the product.</t>
  </si>
  <si>
    <t>Assess Competition</t>
  </si>
  <si>
    <t>Review a demo of a competitive product. Read press releases, press coverage and blogs. Summarize, analyze, compare, and present findings.</t>
  </si>
  <si>
    <t>Assess "Ease of Implementation</t>
  </si>
  <si>
    <t>Assess recent implementations for effectiveness of process, tools and fit. Summarize, present and offer specific recommendations.</t>
  </si>
  <si>
    <t>Improve Consumer Satisfaction with Software Engineering</t>
  </si>
  <si>
    <t>Improve software engineering processes to improve customer satisfaction by 5% in the next year.</t>
  </si>
  <si>
    <t>Monitor Trends in System Development</t>
  </si>
  <si>
    <t>Monitor industry and market directions quarterly, in order to select the most feasible, structured methodology.</t>
  </si>
  <si>
    <t>Improve Software Design Efficiency</t>
  </si>
  <si>
    <t>Improve software design efficiency by 5% in the next year through careful evaluation of business requirements and thoughtful repurposing of existing software code, products, or features.</t>
  </si>
  <si>
    <t>Ensure Integration Effectiveness</t>
  </si>
  <si>
    <t>Over the next six months, develop integration strategies and plans to ensure integration efforts are effective.</t>
  </si>
  <si>
    <t>Ensuring Consistent Enforcement</t>
  </si>
  <si>
    <t>Ensure that all release management standards or policies are understood and enforced consistently by all employees within the next six months.</t>
  </si>
  <si>
    <t>Improve Technical Diagnostic Ability</t>
  </si>
  <si>
    <t>Ensure that 95% of common software problems can be diagnosed and solved within 5 hours of the problem's appearance.</t>
  </si>
  <si>
    <t>Enhance Software Installation</t>
  </si>
  <si>
    <t>Enhance software installation and support for different kinds of vendors and products within 5 month period.</t>
  </si>
  <si>
    <t>Improve Clients' Satisfaction with Problem Response</t>
  </si>
  <si>
    <t>Increase client satisfaction rate with problem response and resolution activities by 5% in the next year.</t>
  </si>
  <si>
    <t>Communicating an Upcoming Change</t>
  </si>
  <si>
    <t>Communicate upcoming changes to all impacted persons at least 6 weeks prior to change implementation, to allow for sufficient response planning.</t>
  </si>
  <si>
    <t>Improve Clients' Satisfaction with Software Reliability</t>
  </si>
  <si>
    <t>Increase client satisfaction with or perception of software reliability by 5% in the next year.</t>
  </si>
  <si>
    <t>Packaging Cost/Benefit Analysis</t>
  </si>
  <si>
    <t>Develop (or locate) cost/benefit analyses for different packaging alternatives and vendors.</t>
  </si>
  <si>
    <t>Delivery Cost/Benefit Analysis</t>
  </si>
  <si>
    <t>Develop (or locate) cost/benefit analyses for different delivery channels.</t>
  </si>
  <si>
    <t>Identify Software Quality Risks</t>
  </si>
  <si>
    <t>Identify and resolve 80% of potential and existing quality risks in software projects within 6 months.</t>
  </si>
  <si>
    <t>Deliver Monthly QA Reports</t>
  </si>
  <si>
    <t>Create and deliver monthly quality assurance management reports to supervisors.</t>
  </si>
  <si>
    <t>Develop Software Testing Processes</t>
  </si>
  <si>
    <t>Over the next two years, develop systematical processes to improve software testing systems according to new trends and practical experiences to ensure a technological advantage.</t>
  </si>
  <si>
    <t>Increase Applying Proficiency</t>
  </si>
  <si>
    <t>Increase the proficiency of applying software testing tools by 5% in the next year.</t>
  </si>
  <si>
    <t>Reduce Exposure to Risk</t>
  </si>
  <si>
    <t>Reduce the risk exposure to the software development system by minimizing architectural vulnerabilities of various components within the system over the next year.</t>
  </si>
  <si>
    <t>Build Feedback Mechanisms for Target Architecture</t>
  </si>
  <si>
    <t>Build target architecture feedback mechanisms to improve design processes within the next 6 months.</t>
  </si>
  <si>
    <t>Reducing Released Errors</t>
  </si>
  <si>
    <t>Reduce the number of released system errors or bugs by 10% in the next year through thorough testing.</t>
  </si>
  <si>
    <t>Decrease Developmental Costs with SDLC</t>
  </si>
  <si>
    <t>Use the Systems Development Life Cycle to decrease development costs by 5% in the next year.</t>
  </si>
  <si>
    <t>Expanding Business with Speech Recognition</t>
  </si>
  <si>
    <t>Use the speech recognition technology to expand business opportunities by 15% in the next year. For example, by using speech recognition technology to benefit clients with disabilities or as a IVR system in your call center.</t>
  </si>
  <si>
    <t>Create a Software Environment</t>
  </si>
  <si>
    <t>Create a software environment by establishing software blueprints, principles and standards for software deployment and management in the next year.</t>
  </si>
  <si>
    <t>Ensure Availability of Guidelines</t>
  </si>
  <si>
    <t>Annually review software support guidelines to ensure they are helpful and available for daily work.</t>
  </si>
  <si>
    <t>Efficiency of the Operating System</t>
  </si>
  <si>
    <t>Design, code, test and install an upgrade to improve the efficiency of the operating system by 10% over the year.</t>
  </si>
  <si>
    <t>Best Practices for Distribution Tools</t>
  </si>
  <si>
    <t>By the end of the quarter document 10 best practices for the software distribution tools for use by the organization.</t>
  </si>
  <si>
    <t>Improve the Quality of Software QA</t>
  </si>
  <si>
    <t>Improve the satisfaction of end users relating to the quality of tested software by 10% in the next year.</t>
  </si>
  <si>
    <t>Leveraging Storage Hardware</t>
  </si>
  <si>
    <t>By the end of the month establish a back-up and recovery plan for the organization that leverages storage hardware.</t>
  </si>
  <si>
    <t>Decreasing Migration Errors</t>
  </si>
  <si>
    <t>Decrease errors during the migration process for clients by 5% within the next 12 months by following standard procedures and troubleshooting as soon as possible.</t>
  </si>
  <si>
    <t>Follow Regulatory Requirements</t>
  </si>
  <si>
    <t>Ensure regulatory requirements, including reporting, compliance and authorization requirements, are followed by all employees at least one month prior to the requirement's effective date.</t>
  </si>
  <si>
    <t>Reduce Common SAN/NAS Problems</t>
  </si>
  <si>
    <t>Reduce the occurrence rate of common problems in SAN/NAS administration and management by 10% within the next year.</t>
  </si>
  <si>
    <t>Master New Storage Technologies</t>
  </si>
  <si>
    <t>Master 6 new storage management technologies each year; implement them into working procedures.</t>
  </si>
  <si>
    <t>Reporting Abnormal System Conditions</t>
  </si>
  <si>
    <t>Ensure all abnormal system/console conditions are reported within 2 hours of initial identification.</t>
  </si>
  <si>
    <t>Software Licensing Strategy</t>
  </si>
  <si>
    <t>Review your organization's software licensing strategy annually, to ensure it remains competitive within the marketplace.</t>
  </si>
  <si>
    <t>Design Problem Resolution Workflow</t>
  </si>
  <si>
    <t>Design and implement a workflow or process for problem identification, reporting and escalation within the next 6 months.</t>
  </si>
  <si>
    <t>Ensure All Staff Contribute to SPI</t>
  </si>
  <si>
    <t>Ensure that all relevant organizational staff, including senior managers, project managers and developers, contribute at least 5 suggestions to SPI activities within the next year.</t>
  </si>
  <si>
    <t>Master Documentation Tools</t>
  </si>
  <si>
    <t>Master at least 3 documentation tools and techniques within the next year.</t>
  </si>
  <si>
    <t>Design SCM Technical Architecture</t>
  </si>
  <si>
    <t>Design the technical architecture for a specific SCM system, within 3 months.</t>
  </si>
  <si>
    <t>Conduct Supplier Qualification Review</t>
  </si>
  <si>
    <t>Conduct an annual review of supplier qualifications in the SRM system, to ensure compliance with organizational supplier management strategies and practices.</t>
  </si>
  <si>
    <t>Design SEM Technical Architecture</t>
  </si>
  <si>
    <t>Design the technical architecture for a specific SEM system, within 3 months.</t>
  </si>
  <si>
    <t>Reducing Operational Costs of Call Centers</t>
  </si>
  <si>
    <t>Reduce costs associated with call center operations by 5% in the next year by scheduling staff based on historical usage rates.</t>
  </si>
  <si>
    <t>Develop Training Programs for TOGAF</t>
  </si>
  <si>
    <t>Develop training programs to help less experienced staff learn how to use TOGAF, in 6 months.</t>
  </si>
  <si>
    <t>Improve Staffing Processes</t>
  </si>
  <si>
    <t>Recommend at least 3 improvements to staffing processes within the next 6 months.</t>
  </si>
  <si>
    <t>Identify Succession Roles</t>
  </si>
  <si>
    <t>Identify core succession roles (e.g. department manager) for 3 of the organization's business units in one month.</t>
  </si>
  <si>
    <t>Analyze Technical Writing Needs</t>
  </si>
  <si>
    <t>Analyze the technical writing needs of 3 types of audiences within the next month.</t>
  </si>
  <si>
    <t>Improve Product Quality</t>
  </si>
  <si>
    <t>Improve the quality of finished products by 15% by carefully evaluating and selecting vendors of raw materials within the next year.</t>
  </si>
  <si>
    <t>Master Struts Features</t>
  </si>
  <si>
    <t>Master at least 95% of all major Struts features and facilities within the next 6 months.</t>
  </si>
  <si>
    <t>Troubleshoot Advanced SQL Procedures</t>
  </si>
  <si>
    <t>Troubleshoot and debug at least 5 advanced SQL procedures within the next 6 months.</t>
  </si>
  <si>
    <t>Reduce SQL Server Coding Errors</t>
  </si>
  <si>
    <t>Reduce coding errors in SQL Server databases by 5% within the next 6 months.</t>
  </si>
  <si>
    <t>Master Database Features</t>
  </si>
  <si>
    <t>Master at least 95% of all major features and facilities of this database within the next year.</t>
  </si>
  <si>
    <t>Reduce Solaris Operational Errors</t>
  </si>
  <si>
    <t>Reduce operational errors in Solaris applications by 10% within the next 6 months.</t>
  </si>
  <si>
    <t>Create TPNS Decks</t>
  </si>
  <si>
    <t>Create at least 5 TPNS message generation decks within the year.</t>
  </si>
  <si>
    <t>Master NetView Tools</t>
  </si>
  <si>
    <t>Master 3 NetView tools for monitoring network activity and health within the next 6 months.</t>
  </si>
  <si>
    <t>Identify Networks Compatible with TCP/IP</t>
  </si>
  <si>
    <t>Identify 90% of networks that are compatible with TCP/IP within the next 3 months.</t>
  </si>
  <si>
    <t>Configure Clients on Token Ring Networks</t>
  </si>
  <si>
    <t>Configure Clients, Servers and MAUs on 5 enterprise Token Ring networks within the next year.</t>
  </si>
  <si>
    <t>Implement TAM</t>
  </si>
  <si>
    <t>Implement TAM and its predecessor in at least 3 diverse environments and applications within the next year.</t>
  </si>
  <si>
    <t>Establish TME 10 Best Practices</t>
  </si>
  <si>
    <t>Establish best practices for installing and configuring TME 10 components within the next 6 months.</t>
  </si>
  <si>
    <t>Implement T&amp;D Policies and Standards</t>
  </si>
  <si>
    <t>Implement T&amp;D policies and standards within the organization in one month.</t>
  </si>
  <si>
    <t>Improve User Satisfaction with Website</t>
  </si>
  <si>
    <t>Improve user satisfaction with the website by 5% in the next year through usability testing and solicitation of feedback.</t>
  </si>
  <si>
    <t>Establish Business Data Communication</t>
  </si>
  <si>
    <t>Establish web-based business data communication systems using PC networking, emerging trends in LAN and the Internet, TCP/IP or SNA within the next 6 months.</t>
  </si>
  <si>
    <t>Build Monitoring Mechanisms for Transitional Architecture</t>
  </si>
  <si>
    <t>Build a new monitoring mechanism to track transitional architecture processes and to establish standards, policies, and procedures within 2 months.</t>
  </si>
  <si>
    <t>Discussing Workflow Analysis</t>
  </si>
  <si>
    <t>Meet with business leaders every 6 months to discuss outcomes of completed workflow analysis. Try to identify factors that contributed to successful analyses that can be translated into new workflow analysis projects.</t>
  </si>
  <si>
    <t>Monitor Trends in UI Design</t>
  </si>
  <si>
    <t>Every six months, review emerging trends or new technologies related to user interface design, in order to ensure and maintain competitiveness of the organization's products.</t>
  </si>
  <si>
    <t>Apply New Web Services Tools</t>
  </si>
  <si>
    <t>Identify and apply at least 3 new Web Services Tools across the organization within the year.</t>
  </si>
  <si>
    <t>Decreasing Integration Time</t>
  </si>
  <si>
    <t>Use web services to reduce costs associated with integrating differently sourced applications by 10% in the next year.</t>
  </si>
  <si>
    <t>Improve Voice Network Accuracy</t>
  </si>
  <si>
    <t>Decrease voice network mistake rates by 10% in each test period.</t>
  </si>
  <si>
    <t>Master Bandwidth Techniques</t>
  </si>
  <si>
    <t>Master 6 tools or techniques for bandwidth and traffic management each year.</t>
  </si>
  <si>
    <t>Ensure WAN Scalability</t>
  </si>
  <si>
    <t>Over the course of the next year, ensure that the Wide Area Network is scalable to support a 50% increase in users.</t>
  </si>
  <si>
    <t>Implement Effective Technology</t>
  </si>
  <si>
    <t>Implement a wireless technology that can minimize interference during long-distance telecommunication within the next three months.</t>
  </si>
  <si>
    <t>Reduce Latency Frequency</t>
  </si>
  <si>
    <t>Reduce latency frequency by 10% within the next year time.</t>
  </si>
  <si>
    <t>Reduce Cost of Workflow</t>
  </si>
  <si>
    <t>Reduce the costs of workflow, hardware and software for web administration by 20% within 6 months.</t>
  </si>
  <si>
    <t>Foster a Learning and Training Culture</t>
  </si>
  <si>
    <t>Foster a continuous and effective learning and training culture within the next year by holding monthly training sessions covering diverse topics.</t>
  </si>
  <si>
    <t>Gain Updated Training Knowledge</t>
  </si>
  <si>
    <t>Master at least 3 emerging training technologies and the latest adult learning methods within the next year.</t>
  </si>
  <si>
    <t>Deliver Recommendations on Training Programs</t>
  </si>
  <si>
    <t>Deliver at least 2 recommendations or suggestions on training course or program improvements to course developers within 4 months.</t>
  </si>
  <si>
    <t>Improve Accuracy of Vulnerability Scanning</t>
  </si>
  <si>
    <t>Improve the accuracy by 5% of vulnerability scanning within the next 6 months.</t>
  </si>
  <si>
    <t>Participate in a Requirement Walk-through</t>
  </si>
  <si>
    <t>Within 30 days sit in on and observe a requirements walk-through. Consider the types of tests needed to validate those requirements.</t>
  </si>
  <si>
    <t>Design TM Technical Architecture</t>
  </si>
  <si>
    <t>Design technical architecture for a specific TM system, within 3 months.</t>
  </si>
  <si>
    <t>Complete Plans for Web Democratization Programs</t>
  </si>
  <si>
    <t>Complete 3 plans for web democratization for website architects in the next year.</t>
  </si>
  <si>
    <t>Develop Web Applications</t>
  </si>
  <si>
    <t>Develop 3 web applications on a specific web platform, within 5 months.</t>
  </si>
  <si>
    <t>Align Web Analytics With Goals</t>
  </si>
  <si>
    <t>Better align the web analytics processes with organizational goals.</t>
  </si>
  <si>
    <t>Create a Service Center User Report</t>
  </si>
  <si>
    <t>Create a report detailing online service center clients, aimed at addressing client needs and considerations, in one month.</t>
  </si>
  <si>
    <t>Selecting Web Publishing Tools</t>
  </si>
  <si>
    <t>Within the next six months evaluate, select, and implement web publishing tools that support the goals and strategies of the organization.</t>
  </si>
  <si>
    <t>Discussing Workforce Analysis</t>
  </si>
  <si>
    <t>Meet with business leaders every 6 months to discuss outcomes of completed workforce analysis. Identify factors that contributed to successful analyses that can be translated into new workforce analysis projects.</t>
  </si>
  <si>
    <t>Legal Use of Material Gathered Online</t>
  </si>
  <si>
    <t>Develop and distribute monthly documentation detailing the use of information gathered through web-based research, to ensure that all applicable copyright or trademark laws are being followed.</t>
  </si>
  <si>
    <t>Report on Resolving Supplier Quality</t>
  </si>
  <si>
    <t>Create a report analyzing and resolving supplier quality, support or price problems in the next 3 months.</t>
  </si>
  <si>
    <t>Client Needs Documentation</t>
  </si>
  <si>
    <t>Over the next six months, create documentation of industry specific trends in product utilization, desired features, etc. Update and share the documentation with product management quarterly.</t>
  </si>
  <si>
    <t>Design Uniface Interfaces</t>
  </si>
  <si>
    <t>Design at least 3 interfaces between Uniface and other applications within the next 6 months.</t>
  </si>
  <si>
    <t>Create Java GUI Client Applets</t>
  </si>
  <si>
    <t>Use Object Scripting techniques to create at least 3 multiple Java GUI client applets within the next year.</t>
  </si>
  <si>
    <t>Use VAJ in Application Building</t>
  </si>
  <si>
    <t>Use the VAJ environment to build at least 3 Java applications in the next 6 months.</t>
  </si>
  <si>
    <t>Establish Visual Basic.Net Best Practices</t>
  </si>
  <si>
    <t>Establish best practices for Visual Basic.net application design and performance within the next 3 months.</t>
  </si>
  <si>
    <t>Establish VBScript Best Practices</t>
  </si>
  <si>
    <t>Establish best practices for VBScript application design and performance within the next 3 months.</t>
  </si>
  <si>
    <t>Design Visual C++ Interfaces</t>
  </si>
  <si>
    <t>Design 3 interfaces between Visual C++ and other applications within the next year.</t>
  </si>
  <si>
    <t>Establish Visual FoxPro Best Practices</t>
  </si>
  <si>
    <t>Establish best practices for Visual FoxPro design and performance within 6 months.</t>
  </si>
  <si>
    <t>Design Visual Interdev Interfaces</t>
  </si>
  <si>
    <t>Design 3 interfaces between Visual Interdev and other legacy applications within the next year.</t>
  </si>
  <si>
    <t>Establish Visual Basic Best Practices</t>
  </si>
  <si>
    <t>Establish best practices for Visual Basic application design and performance within the next 6 months.</t>
  </si>
  <si>
    <t>Create Diagrams with Visio</t>
  </si>
  <si>
    <t>Create diagrams with Visio in at least 5 actual production environments within the next year.</t>
  </si>
  <si>
    <t>Apply Visual J++ in Application Development</t>
  </si>
  <si>
    <t>Apply Visual J++ to develop at least 3 multithreaded applications within the next year.</t>
  </si>
  <si>
    <t>Establish WSAD Best Practices</t>
  </si>
  <si>
    <t>Establish best practices for WSAD application design and performance over the next 6 months.</t>
  </si>
  <si>
    <t>Use Studio to Translate Legacy Applications</t>
  </si>
  <si>
    <t>Utilize WebSphere Studio to translate 3 legacy applications into web-based applications within the year.</t>
  </si>
  <si>
    <t>Establish XHTML Best Practices</t>
  </si>
  <si>
    <t>Establish best practices in page and site design from an XHTML perspective within the next 3 months.</t>
  </si>
  <si>
    <t>Establish XML Best Practices</t>
  </si>
  <si>
    <t>Establish best practices in page and site design, from an XML perspective, within the next 3 months.</t>
  </si>
  <si>
    <t>Adopt XML Schema Standards</t>
  </si>
  <si>
    <t>Adopt XML Schema standards and apply them to at least 5 XML applications within the next 6 months.</t>
  </si>
  <si>
    <t>Provide XML Transformation Solutions</t>
  </si>
  <si>
    <t>Provide timely solutions to resolve 80% of XML transformation problems within the next 6 months.</t>
  </si>
  <si>
    <t>Interface Xpediter with Software Products</t>
  </si>
  <si>
    <t>Interface Xpediter with at least 5 other software products within the next year.</t>
  </si>
  <si>
    <t>Upgrade MQ Series</t>
  </si>
  <si>
    <t>Upgrade all of the organization's MQ series to a newer release within the quarter.</t>
  </si>
  <si>
    <t>Develop Applications with TSO/ISPF</t>
  </si>
  <si>
    <t>Use TSO/ISPF to develop at least 3 mainframe applications within the next 6 months.</t>
  </si>
  <si>
    <t>Master UNIX Optimization Tools</t>
  </si>
  <si>
    <t>Master at least 2 optimization tools and techniques for UNIX applications within the next year.</t>
  </si>
  <si>
    <t>Design WAS Interfaces</t>
  </si>
  <si>
    <t>Design and build 3 interfaces between WebSphere Application Server (WAS) and other application servers within the next year.</t>
  </si>
  <si>
    <t>Master Windows 2000/Me Optimization Tools</t>
  </si>
  <si>
    <t>Master at least 2 optimization tools and techniques for Windows 2000/Me applications within the next year.</t>
  </si>
  <si>
    <t>Design Interfaces from Windows NT</t>
  </si>
  <si>
    <t>Design and build at least 3 interfaces from Windows NT to other platforms within the year.</t>
  </si>
  <si>
    <t>Conduct Windows XP Performance Measurement</t>
  </si>
  <si>
    <t>Conduct at least 5 Windows XP performance measurement and tuning activities within the next 6 months.</t>
  </si>
  <si>
    <t>Complete a WebSphere Portal Solution</t>
  </si>
  <si>
    <t>Complete the configuration, installation and deployment of a WebSphere Portal solution in this year.</t>
  </si>
  <si>
    <t>z/OS Operation System Testing Plan</t>
  </si>
  <si>
    <t>Develop and execute a z/OS operation system testing plan within 3 months.</t>
  </si>
  <si>
    <t>Conduct VoIP Activities</t>
  </si>
  <si>
    <t>Conduct 10 VoIP performance measurement and tuning activities with the next year.</t>
  </si>
  <si>
    <t>Build a WAP Interface</t>
  </si>
  <si>
    <t>Build an interface to connect WAP with other types of protocols in 1 month.</t>
  </si>
  <si>
    <t>Conduct X.25 Performance Measurement</t>
  </si>
  <si>
    <t>Conduct 5 X.25 performance measurement activities each month.</t>
  </si>
  <si>
    <t>Master Word Features</t>
  </si>
  <si>
    <t>Master at least 95% of all major Word features and functions within the next 6 months.</t>
  </si>
  <si>
    <t>Improve Product Performance</t>
  </si>
  <si>
    <t>Identify a current product performance issue and associated metric. Plan, execute and implement an initiative to improve specified performance xx% by mmddyy.</t>
  </si>
  <si>
    <t>Reduce Gaps in Workforce</t>
  </si>
  <si>
    <t>Deploy a training and development program to reduce a skill/ability gap by 10% in a function within the next year.</t>
  </si>
  <si>
    <t>Deliver a Training Program Evaluation Report</t>
  </si>
  <si>
    <t>Deliver a report evaluating 3 organizational training programs within the next 6 months.</t>
  </si>
  <si>
    <t>Researching Training Vendors</t>
  </si>
  <si>
    <t>Within the next year, identify three training solution/content vendors specific to your industry and evaluate each one's potential value to your organization.</t>
  </si>
  <si>
    <t>Master Training Needs Assessment Techniques</t>
  </si>
  <si>
    <t>Master at least 3 training needs assessment techniques within the next 6 months.</t>
  </si>
  <si>
    <t>Design Training Solutions</t>
  </si>
  <si>
    <t>Design 3 alternative training solutions for business units in one month.</t>
  </si>
  <si>
    <t>Provide Training Course Recommendations</t>
  </si>
  <si>
    <t>Provide at least 2 recommendations or suggestions on training course to course developers within 1 month.</t>
  </si>
  <si>
    <t>Reduce Training Evaluation Errors</t>
  </si>
  <si>
    <t>Reduce errors made in training evaluations by at least 20% within the next year.</t>
  </si>
  <si>
    <t>Design a Training Policy Compliance System</t>
  </si>
  <si>
    <t>Design a new training policy compliance system for the organization within the next year.</t>
  </si>
  <si>
    <t>Organize Training Technology Application Training</t>
  </si>
  <si>
    <t>Organize 10 hours of training covering the application of training technologies for training staff during the next month.</t>
  </si>
  <si>
    <t>Design Web-based Training Courses</t>
  </si>
  <si>
    <t>Design at least 5 web-based training courses for audiences of different levels and backgrounds within the next year.</t>
  </si>
  <si>
    <t>Create API Specifications</t>
  </si>
  <si>
    <t>Create specifications for 3 APIs from the perspectives of consistency and future usability within the next 3 months.</t>
  </si>
  <si>
    <t>Apply Technology in Landscape Architecture Design Projects</t>
  </si>
  <si>
    <t>Apply 5 design technologies in landscape architecture design projects, in the next 6 months.</t>
  </si>
  <si>
    <t>Average Delivery Times</t>
  </si>
  <si>
    <t>Shorten average delivery time by 5% in the next year by developing and implementing delivery process efficiencies.</t>
  </si>
  <si>
    <t>Standards for Reviewing Applications</t>
  </si>
  <si>
    <t>By the end of the quarter establish 5 standards for reviewing and walking through application designs.</t>
  </si>
  <si>
    <t>Ensure Technological Advantage</t>
  </si>
  <si>
    <t>Over the next two years, develop systematical processes to improve application testing systems according to new trends and practical experiences to ensure a technological advantage.</t>
  </si>
  <si>
    <t>Application Localization Projects</t>
  </si>
  <si>
    <t>Participates in at least 3 projects on application localization, internationalization or globalization in half a year.</t>
  </si>
  <si>
    <t>Increase Productivity Gains</t>
  </si>
  <si>
    <t>Utilize various application maintenance approaches to improve productivity gains by 10% in the next year.</t>
  </si>
  <si>
    <t>Ensure Best Practices</t>
  </si>
  <si>
    <t>Over the next six months, establish and distribute mainframe application development best practices or guidelines.</t>
  </si>
  <si>
    <t>Web-Development Language</t>
  </si>
  <si>
    <t>Learn a new web-development language this year and utilize it in 25% of your development work.</t>
  </si>
  <si>
    <t>Improve Market Position</t>
  </si>
  <si>
    <t>Consistently update client/server related technologies to achieve a top ten marketplace ranking for client/server applications within the next 3 years.</t>
  </si>
  <si>
    <t>Establishing Object-oriented Application Practices</t>
  </si>
  <si>
    <t>Establish best practices for developing object-oriented applications in the organization within 6 months.</t>
  </si>
  <si>
    <t>Establishing Application Development Practices</t>
  </si>
  <si>
    <t>Establish best practices in developing application systems using relevant tools for each platform within the next 3 months.</t>
  </si>
  <si>
    <t>Best Practices in Responding to Threats</t>
  </si>
  <si>
    <t>Establish best practices in responding to application threats within next 4 months.</t>
  </si>
  <si>
    <t>Master Two Agile Methods</t>
  </si>
  <si>
    <t>Master at least two agile methods within a year, such as Scrum, Extreme Programming.</t>
  </si>
  <si>
    <t>Learn Agile Manifesto</t>
  </si>
  <si>
    <t>Document Agile Manifesto and 12 principles, illustrate the meaning and impact on today's software development projects within one months.</t>
  </si>
  <si>
    <t>Document ASD Procedures</t>
  </si>
  <si>
    <t>Document the processes and procedures of Adaptive Software Development projects within one month.</t>
  </si>
  <si>
    <t>Create Agile Project Plans</t>
  </si>
  <si>
    <t>Create at least 4 agile software development project plans in the next year.</t>
  </si>
  <si>
    <t>AUP Effectiveness</t>
  </si>
  <si>
    <t>Find opportunities to improve the effectiveness and performance of AUP by 5% within the next year.</t>
  </si>
  <si>
    <t>Improve Audit Accuracy</t>
  </si>
  <si>
    <t>Improve audit accuracy by 5% in the next year.</t>
  </si>
  <si>
    <t>Improving Auditor Profitability</t>
  </si>
  <si>
    <t>Improve auditor profitability by 10% in the next year.</t>
  </si>
  <si>
    <t>Master .NET Techniques</t>
  </si>
  <si>
    <t>Master at least 3 techniques for interfacing .NET with other platforms within the next year.</t>
  </si>
  <si>
    <t>Increase Productivity with Abend-Aid</t>
  </si>
  <si>
    <t>Use Abend-Aid to increase the productivity of IT application end users by 5% within the next year.</t>
  </si>
  <si>
    <t>Implement Workgroup Security Features</t>
  </si>
  <si>
    <t>Implement at least 5 workgroup security features into Microsoft Access applications within the next 6 months.</t>
  </si>
  <si>
    <t>Master Programming Languages</t>
  </si>
  <si>
    <t>Master at least 3 programming languages for ActiveX controls development within the next 6 months.</t>
  </si>
  <si>
    <t>Draw Application and Application Framework Diagrams</t>
  </si>
  <si>
    <t>Within 6 months, draw process flow diagrams to show the relationship between an application and the application framework. Ensure that all relevant components support and connect with each other.</t>
  </si>
  <si>
    <t>Master Assembler Programming Techniques</t>
  </si>
  <si>
    <t>Master 3 Assembler programming techniques within the next year for application programs and systems.</t>
  </si>
  <si>
    <t>Improve ASP Debugging Efficiency</t>
  </si>
  <si>
    <t>Improve the efficiency of debugging in ASP processes by 5% within the next year.</t>
  </si>
  <si>
    <t>Improve ASP.Net Debugging Efficiency</t>
  </si>
  <si>
    <t>Improve the debugging efficiency for ASP.Net processes by 5% within the next year.</t>
  </si>
  <si>
    <t>Develop Auto Testing Processes</t>
  </si>
  <si>
    <t>Over the next two years, develop systematic processes to improve auto testing systems.</t>
  </si>
  <si>
    <t>Establish Flash Best Practices</t>
  </si>
  <si>
    <t>Establish best practices for coding Flash animations within the next 3 months.</t>
  </si>
  <si>
    <t>Implement Adabas Interfaces</t>
  </si>
  <si>
    <t>Implement at least 3 interfaces between Adabas and operating system components within the next 6 months.</t>
  </si>
  <si>
    <t>Design Training Program on AIX Optimization Tools</t>
  </si>
  <si>
    <t>Design a training program on the use of AIX Optimization tools within 3 months.</t>
  </si>
  <si>
    <t>Solve AS/400 Hardware Problems</t>
  </si>
  <si>
    <t>Solve at least 5 AS/400 hardware problems in this year.</t>
  </si>
  <si>
    <t>Integrate Active Directory Namespaces</t>
  </si>
  <si>
    <t>Integrate Active Directory namespaces into at least 5 existing DNS infrastructures within the next 6 months.</t>
  </si>
  <si>
    <t>Establish AIM Best Practices</t>
  </si>
  <si>
    <t>Establish AIM best practices on implementation, upgrading and administration processes, within 6 months.</t>
  </si>
  <si>
    <t>Design ATM Interfaces</t>
  </si>
  <si>
    <t>Design at least 3 interfaces between ATM and other types of networks within the next year.</t>
  </si>
  <si>
    <t>Provide Acrobat Migration Solutions</t>
  </si>
  <si>
    <t>Provide timely solutions to resolve 80% of migration issues with Adobe Acrobat Professional within the next 6 months.</t>
  </si>
  <si>
    <t>Provide Designer Migration Solutions</t>
  </si>
  <si>
    <t>Provide timely solutions to resolve 80% of migration issues with Adobe Designer within the next 6 months.</t>
  </si>
  <si>
    <t>Assesses Potential Weaknesses in ACF2</t>
  </si>
  <si>
    <t>Annually assess potential weaknesses in ACF2 to reduce security breaches.</t>
  </si>
  <si>
    <t>Master Anti-Virus Software Features</t>
  </si>
  <si>
    <t>Master at least 95% of all major anti-virus software features and functions within the next 6 months.</t>
  </si>
  <si>
    <t>Sponsor Technology Update Sessions</t>
  </si>
  <si>
    <t>Organize a 1-2 hour session on this technology within the next 3 months. Invite team members and other stakeholders. Ask one or more people using the technology to discuss their experiences.</t>
  </si>
  <si>
    <t>Deliver Adult Learning Programs</t>
  </si>
  <si>
    <t>Deliver adult learning programs for 3 different departments in 1 month.</t>
  </si>
  <si>
    <t>Ensure Appropriate Response to Hardware Change Requests</t>
  </si>
  <si>
    <t>Ensure that all change requests are responded to in a timely manner.</t>
  </si>
  <si>
    <t>Establish Systems Design Plans and Strategies</t>
  </si>
  <si>
    <t>Develop systems design and integration plans and strategies to increase the organization's sales in a particular market by 10% in the next year.</t>
  </si>
  <si>
    <t>Increasing Software Industry Market Share</t>
  </si>
  <si>
    <t>Increase the organization's market share of the software industry segment by 15% in the next year by researching and adopting emerging trends.</t>
  </si>
  <si>
    <t>Master Abend-Aid Tools</t>
  </si>
  <si>
    <t>Master at least 2 Abend-Aid tools for IT application faults analysis within the next year.</t>
  </si>
  <si>
    <t>Business Process Alignment Recommendations</t>
  </si>
  <si>
    <t>Within the next 3 months, deliver at least 2 recommendations or suggestions to supervisors on how to align existing business processes with ITIL.</t>
  </si>
  <si>
    <t>Implement and Integrate CCM</t>
  </si>
  <si>
    <t>Participate in the implementation and integration of at least 2 new CMM projects this year.</t>
  </si>
  <si>
    <t>Improve Business Assessment Accuracy</t>
  </si>
  <si>
    <t>Improve business assessment accuracy by 5% in the next year by reviewing assessment methodologies.</t>
  </si>
  <si>
    <t>Discussing Business Process Modeling</t>
  </si>
  <si>
    <t>Meet with business leaders every 6 months to discuss outcomes of business process modeling. Try to identify factors that contributed to successful modeling that can be translated into new BPM projects.</t>
  </si>
  <si>
    <t>Streamline Application Development</t>
  </si>
  <si>
    <t>Streamline client/server application development by reviewing tools and implementation methods every six months and selecting more advanced methods.</t>
  </si>
  <si>
    <t>Ensure Technical Compatibility</t>
  </si>
  <si>
    <t>Identify and resolve the technical differences between CASE tools and traditional tools to ensure an 80% compatibility rate.</t>
  </si>
  <si>
    <t>Increase CRM Technologies Contribution Rate</t>
  </si>
  <si>
    <t>Use CRM to improve business operations (for example, improve productivity or ROI) by 5% in the next year.</t>
  </si>
  <si>
    <t>Prepare Content Management Reports</t>
  </si>
  <si>
    <t>Prepare weekly reports to brief management on the operational conditions of content management processes.</t>
  </si>
  <si>
    <t>Big Data Best Practices</t>
  </si>
  <si>
    <t>Establish best practices for managing big data for the organization within 6 months.</t>
  </si>
  <si>
    <t>Ensure CTI Connectivity</t>
  </si>
  <si>
    <t>Ensure that specific CTI technologies can connect at least 60% of current application platforms in the next year.</t>
  </si>
  <si>
    <t>Reviewing the Contingency Plan</t>
  </si>
  <si>
    <t>Ensure the contingency and disaster recovery plan is tested, reviewed and revised at least annually.</t>
  </si>
  <si>
    <t>Reduce Problem Resolution Time</t>
  </si>
  <si>
    <t>Reduce the resolution time for system capacity problems or bottlenecks by 4 hours within the next year.</t>
  </si>
  <si>
    <t>Establish Change Record</t>
  </si>
  <si>
    <t>Create detailed documentation of all changes made to the organization's technology-based assets within 6 weeks of making the change.</t>
  </si>
  <si>
    <t>Reduce Computer Crime Risks</t>
  </si>
  <si>
    <t>Reduce potential computer crime risks by 5% within the next year.</t>
  </si>
  <si>
    <t>Computer Forensics Efficiency Improvement</t>
  </si>
  <si>
    <t>Improve the computer forensics efficiency of information security incidents by 5% within the next year.</t>
  </si>
  <si>
    <t>Network Defense Systems Performance Metrics</t>
  </si>
  <si>
    <t>Design at least 5 performance metrics of network defense measures or systems within 3 months, and apply them in the organization.</t>
  </si>
  <si>
    <t>Configuration Management Certifications</t>
  </si>
  <si>
    <t>Acquire at least 2 configuration management certifications offered by the Institute of Configuration Management within the next year.</t>
  </si>
  <si>
    <t>Improve Existing Cloud Computing Offerings</t>
  </si>
  <si>
    <t>Recommend 3 improvements to the organization's existing cloud computing offerings, within the next 6 months.</t>
  </si>
  <si>
    <t>Create Cloud Product FAQs</t>
  </si>
  <si>
    <t>Create FAQs for all cloud products or services; break down complex or technical concepts in simpler terms, in the next 6 months.</t>
  </si>
  <si>
    <t>Cloud Resource Allocation</t>
  </si>
  <si>
    <t>Prepare 3 resource allocation plans specific to cloud environments, within 2 months.</t>
  </si>
  <si>
    <t>Collect User Experience on New Applications</t>
  </si>
  <si>
    <t>Document guidelines and procedures for collecting user experiences on new community platform applications, within 2 months.</t>
  </si>
  <si>
    <t>Trends in Copywriting and Editing</t>
  </si>
  <si>
    <t>Monitor trends in typesetting, binding, and visual presentation quarterly to ensure appeal of the organization's products.</t>
  </si>
  <si>
    <t>Improving Customer Support Procedures</t>
  </si>
  <si>
    <t>Provide three recommendations for improving customer support procedures each year.</t>
  </si>
  <si>
    <t>Improving Call Center Efficiency</t>
  </si>
  <si>
    <t>Improve the efficiency of the call center by 5% in a year through the use of technology solutions.</t>
  </si>
  <si>
    <t>Expand Resources for Competitive Information</t>
  </si>
  <si>
    <t>Expand the amount of resources and contacts used to obtain competitive information by 10% within the next 3 months.</t>
  </si>
  <si>
    <t>Emerging Call Center Technology</t>
  </si>
  <si>
    <t>Review emerging or revised call center technology annually and assess potential value to the organization's operations.</t>
  </si>
  <si>
    <t>Establish Consulting Service</t>
  </si>
  <si>
    <t>Establish and staff a new consulting service specialty by mmddyyyy.</t>
  </si>
  <si>
    <t>Develop Relationship Management Tips</t>
  </si>
  <si>
    <t>Collaboratively identify and socialize an organizational set of 'Ways and Methods to More Effectively Help Manage Client Relationships' by the end of 3rd quarter.</t>
  </si>
  <si>
    <t>Implement new consulting method support tool</t>
  </si>
  <si>
    <t>Implement a new methodology support tool by mmddyyyy.</t>
  </si>
  <si>
    <t>Learn From Successful Consulting Proposals</t>
  </si>
  <si>
    <t>Annually review successful proposals to identify common trends or themes that can be used to increase the success of future proposals.</t>
  </si>
  <si>
    <t>Communicate with Consulting Clients</t>
  </si>
  <si>
    <t>Follow-up and communicate with current clients at least monthly to understand changes, priorities and concerns.</t>
  </si>
  <si>
    <t>Develop Code of Professionalism</t>
  </si>
  <si>
    <t>Develop a 'Code of Consulting Professionalism and Ethics' for the organization, detailing acceptable consulting practices and tenets of individual conduct and behavior this year.</t>
  </si>
  <si>
    <t>Ensuring a Competitive Cash Position</t>
  </si>
  <si>
    <t>Review the financial records of competitors on an annual basis to ensure a competitive cash position.</t>
  </si>
  <si>
    <t>Learning to Calculate Cost-Benefit Ratios</t>
  </si>
  <si>
    <t>Learn how to calculate one new cost-benefit ratio each month and evaluate how it can be used to value organizational initiatives.</t>
  </si>
  <si>
    <t>Reduce Routine Questions</t>
  </si>
  <si>
    <t>Reduce the number of routine questions from employees by 10% next year by creating a FAQ or resource center where employees can find the information they need about their account and the life insurance program.</t>
  </si>
  <si>
    <t>Increasing Business Development Activities</t>
  </si>
  <si>
    <t>Increase time spent identifying potential business development opportunities by 5% in the next year.</t>
  </si>
  <si>
    <t>Review Competing Products</t>
  </si>
  <si>
    <t>Review 5 competing products and assess the competitive position of the organization's own products within 3 months.</t>
  </si>
  <si>
    <t>Increase Contracts Accuracy</t>
  </si>
  <si>
    <t>Increase the accuracy of contracts by 5% within the next 6 months.</t>
  </si>
  <si>
    <t>Develop Contracts Review Best Practices</t>
  </si>
  <si>
    <t>Develop organizational best practices for the review of contracts within the next 3 months.</t>
  </si>
  <si>
    <t>Master Methodologies for Building Brand Recognition</t>
  </si>
  <si>
    <t>Master at least 2 methodologies for building and maintaining brand recognition within the next year.</t>
  </si>
  <si>
    <t>Master Tools for Buying and Procurement</t>
  </si>
  <si>
    <t>Master at least 95% of tools used to maintain buying or procurement processes within the next 3 months.</t>
  </si>
  <si>
    <t>Design BaanERP Interfaces</t>
  </si>
  <si>
    <t>Design at least 3 interfaces between BaanERP packaged software applications and other platforms within the next year.</t>
  </si>
  <si>
    <t>Resolve Problems with Basic Programs</t>
  </si>
  <si>
    <t>Provide solutions for 95% of key problems with Basic programs within the next 6 months.</t>
  </si>
  <si>
    <t>Master Brio Features</t>
  </si>
  <si>
    <t>Master at least 95% of all the advanced Brio features and facilities within the next 6 months.</t>
  </si>
  <si>
    <t>Master C Optimization Tools</t>
  </si>
  <si>
    <t>Master at least 3 C optimization tools and techniques within the next 6 months.</t>
  </si>
  <si>
    <t>Master C# Optimization Tools</t>
  </si>
  <si>
    <t>Master at least 3 C# optimization tools and techniques within the next 6 months.</t>
  </si>
  <si>
    <t>Master C++ Optimization Tools</t>
  </si>
  <si>
    <t>Master at least 3 C++ optimization tools and techniques within the next 6 months.</t>
  </si>
  <si>
    <t>Resolve Problems with C/AIX Programs</t>
  </si>
  <si>
    <t>Provide solutions for 95% of key problems with C/AIX programs within the next 6 months.</t>
  </si>
  <si>
    <t>Establish COBOL 390 Best Practices</t>
  </si>
  <si>
    <t>Establish best practices for the use of IBM COBOL 390 in conjunction with IBM's Language Environment within 6 months.</t>
  </si>
  <si>
    <t>Debug COBOL/400 Program Errors</t>
  </si>
  <si>
    <t>Debug at least 10 compiler diagnostics, logic, and run-time errors in COBOL/400 within the year.</t>
  </si>
  <si>
    <t>Master Scripting Techniques</t>
  </si>
  <si>
    <t>Master at least 3 advanced scripting tools and techniques within the next 6 months.</t>
  </si>
  <si>
    <t>Establish COBOL Best Practices</t>
  </si>
  <si>
    <t>Establish best practices for the use of COBOL in the development and maintenance of application programs and systems within 6 months.</t>
  </si>
  <si>
    <t>Master Cold Fusion Optimization Tools</t>
  </si>
  <si>
    <t>Master 2 optimization tools and techniques for Cold Fusion applications within the next year.</t>
  </si>
  <si>
    <t>Integrate Graphics Drawings</t>
  </si>
  <si>
    <t>Integrate Corel Graphics drawings into 5 other Corel Office documents within the next 6 months.</t>
  </si>
  <si>
    <t>Master CORBA Programming Techniques</t>
  </si>
  <si>
    <t>Master 2 programming techniques for CORBA within the next year.</t>
  </si>
  <si>
    <t>Resolve Crystal Reports Problems</t>
  </si>
  <si>
    <t>Provide solutions for 95% of Crystal Reports key problems within the next 6 months.</t>
  </si>
  <si>
    <t>Establish CA-Easytrieve Best Practices</t>
  </si>
  <si>
    <t>Establish best practices for CA-Easytrieve application design and performance within 6 months.</t>
  </si>
  <si>
    <t>Master BEA WebLogic Features</t>
  </si>
  <si>
    <t>Master at least 95% of all major BEA WebLogic features and facilities within the next 6 months.</t>
  </si>
  <si>
    <t>Master Image Copy Plus Features</t>
  </si>
  <si>
    <t>Master at least 95% of all major BMC Image Copy Plus features and facilities within the next 6 months.</t>
  </si>
  <si>
    <t>Master BMCIBR Tools</t>
  </si>
  <si>
    <t>Master 95% of the BMCIBR tools within 6 months.</t>
  </si>
  <si>
    <t>Perform Maintenance on DB2 Databases</t>
  </si>
  <si>
    <t>Perform maintenance functions on at least 3 production DB2 databases with CA/DB2 tools within the year.</t>
  </si>
  <si>
    <t>Establish CA-IDMS Best Practices</t>
  </si>
  <si>
    <t>Establish best practices for installing, maintaining, and administering CA-IDMS mainframe databases within 6 months.</t>
  </si>
  <si>
    <t>Conduct CICS Performance Measurement</t>
  </si>
  <si>
    <t>Conduct 5 CICS performance measurement and tuning activities within the next 6 months.</t>
  </si>
  <si>
    <t>Provide Remote Access with Cisco</t>
  </si>
  <si>
    <t>Work with the primary components of the Cisco product to provide a remote access service within 6 months.</t>
  </si>
  <si>
    <t>Correct Technical Problems</t>
  </si>
  <si>
    <t>Troubleshoot, diagnose and correct at least 20% of the organization's technical problems within the next year.</t>
  </si>
  <si>
    <t>Design Centra Monitoring Applications</t>
  </si>
  <si>
    <t>Design at least 3 monitoring applications for Centra Software within 6 months.</t>
  </si>
  <si>
    <t>Build Corticon Vocabulary Database</t>
  </si>
  <si>
    <t>Build and maintain a database of vocabularies included in rule sets using the Corticon software.</t>
  </si>
  <si>
    <t>Utilizing Training Gap Analysis</t>
  </si>
  <si>
    <t>Use gap analysis to identify one major training opportunity each year.</t>
  </si>
  <si>
    <t>Enhancing Technical Documentation</t>
  </si>
  <si>
    <t>Annually update the technical documents based on a review of common customer questions or concerns.</t>
  </si>
  <si>
    <t>Store Data to Management System</t>
  </si>
  <si>
    <t>Store at least three departments' data in order to prevent the loss of business information in one month.</t>
  </si>
  <si>
    <t>Develop a Training Program on Data Modeling</t>
  </si>
  <si>
    <t>Develop a training program on the techniques and tools used in data modeling, within the next 3 months.</t>
  </si>
  <si>
    <t>Reviewing Emerging Technologies</t>
  </si>
  <si>
    <t>Annually review emerging technologies or IT trends and seek solutions that could benefit your organization.</t>
  </si>
  <si>
    <t>Increase Development Efficiency with XP</t>
  </si>
  <si>
    <t>Use Extreme Programming to reduce development time or cost by 10% in the next year.</t>
  </si>
  <si>
    <t>Resolve Problems in Electronic Commerce</t>
  </si>
  <si>
    <t>Resolve 60% of high-volume, dynamic content management problems that occur in electronic commerce each month within the next year.</t>
  </si>
  <si>
    <t>Design an EDI Disaster Recovery Plan</t>
  </si>
  <si>
    <t>Design a disaster recovery plan to protect electronic data interchange activities within 2 weeks.</t>
  </si>
  <si>
    <t>Streamline Database Development</t>
  </si>
  <si>
    <t>Streamline database applications by reviewing tools and implementation methods yearly and selecting more advanced methods.</t>
  </si>
  <si>
    <t>Align the Database Structure</t>
  </si>
  <si>
    <t>Over the course of the next two years, align database structures with organizational needs and industry best practices.</t>
  </si>
  <si>
    <t>Master Database Design Tools' Features</t>
  </si>
  <si>
    <t>Master new features of three database design tools within 1 month.</t>
  </si>
  <si>
    <t>Construct Departmental Data Resources</t>
  </si>
  <si>
    <t>Construct data resources for the department to meet short-term and long-term goals within the next month.</t>
  </si>
  <si>
    <t>Analyze Data Warehousing Needs</t>
  </si>
  <si>
    <t>Analyze data warehousing needs for 3 business departments in one month.</t>
  </si>
  <si>
    <t>Reduce False Conclusion Rates</t>
  </si>
  <si>
    <t>Improve the accuracy of data mining activities by 10% in the next year.</t>
  </si>
  <si>
    <t>Complete a Data Movement Project</t>
  </si>
  <si>
    <t>Complete a department's data movement project in one month.</t>
  </si>
  <si>
    <t>Store Departmental Data</t>
  </si>
  <si>
    <t>Store three departments' data to prevent the loss of business information in one month.</t>
  </si>
  <si>
    <t>Resolve ETL Problems</t>
  </si>
  <si>
    <t>Resolve 80% of problems that occur in the Extraction-Transformation-Loading process on a monthly basis for one year.</t>
  </si>
  <si>
    <t>Improve Data Transmission Efficiency</t>
  </si>
  <si>
    <t>Over the next year, improve data transmission accuracy rates by 20% and shorten transmission times by 10%.</t>
  </si>
  <si>
    <t>Report Working Progress</t>
  </si>
  <si>
    <t>Prepare weekly reports for management or other stakeholders detailing the process of encryption facility upgrades.</t>
  </si>
  <si>
    <t>Satisfaction with Data Center</t>
  </si>
  <si>
    <t>Improve client satisfaction with data center administration by 20% in the next year.</t>
  </si>
  <si>
    <t>Construct Cloud Computing Facilities</t>
  </si>
  <si>
    <t>Construct cloud computing facilities for 2 different projects by the end of the year.</t>
  </si>
  <si>
    <t>Deliver Plan Progress Updates</t>
  </si>
  <si>
    <t>Deliver monthly updates regarding progress made on long-range automation plans.</t>
  </si>
  <si>
    <t>Reduce Operating Cost</t>
  </si>
  <si>
    <t>Reduce the operating cost of e-mail systems by 20% in the next year.</t>
  </si>
  <si>
    <t>Establish E-mail Best Practices</t>
  </si>
  <si>
    <t>Establish best practices in using e-mail response systems within 6 months.</t>
  </si>
  <si>
    <t>Reduce Remote Intrusions to Local Repositories</t>
  </si>
  <si>
    <t>Reduce remote intrusions to local repositories by 20% within 6 months.</t>
  </si>
  <si>
    <t>Establish Document Management Procedures and Standards</t>
  </si>
  <si>
    <t>Establish document management procedures and standards within the next year.</t>
  </si>
  <si>
    <t>Design Training Materials for Endpoint Users</t>
  </si>
  <si>
    <t>Design training materials for endpoint users to improve awareness of security within next 3 months.</t>
  </si>
  <si>
    <t>Assess Departmental Data Safety</t>
  </si>
  <si>
    <t>Assess data safety for 3 departments within one month.</t>
  </si>
  <si>
    <t>Update Cyber Security Risk Management Policies</t>
  </si>
  <si>
    <t>Update organizational cyber security risk management policies according to business requirements within next 3 months.</t>
  </si>
  <si>
    <t>Master New Digital Forensics tools</t>
  </si>
  <si>
    <t>Master at least 2 new digital forensics tools to meet common crime investigation needs within the next 3 month.</t>
  </si>
  <si>
    <t>Reduce Threats to Organization</t>
  </si>
  <si>
    <t>Reduce threats or damages to organizational information security by 5% within the next year.</t>
  </si>
  <si>
    <t>Reduce Cost of ERP Implementation</t>
  </si>
  <si>
    <t>Reduce the costs associated with ERP implementation by 5% within the next 6 months.</t>
  </si>
  <si>
    <t>Demonstrate the Value of CRM Applications</t>
  </si>
  <si>
    <t>Calculate the return on investment for adopting and using CRM applications, twice a year.</t>
  </si>
  <si>
    <t>ERP Project Implementation</t>
  </si>
  <si>
    <t>Participate in 2 ERP implementation projects, within a year.</t>
  </si>
  <si>
    <t>Communication Meetings of XP Iteration Releases</t>
  </si>
  <si>
    <t>In the next 6 months, initiate communication meetings between customer and developers to get feedback about small releases of iterations frequently.</t>
  </si>
  <si>
    <t>Developing an E-Mail Security Strategy</t>
  </si>
  <si>
    <t>Develop a security strategy that covers the vulnerabilities of e-mail software and patches flaws in the e-mail system within 2 weeks of initial identification.</t>
  </si>
  <si>
    <t>Database Training</t>
  </si>
  <si>
    <t>Attend three training classes for database management over the next 6 months.</t>
  </si>
  <si>
    <t>Improving Efficiency of Computer-Based Customer Support</t>
  </si>
  <si>
    <t>Improve the efficiency of computer-based customer support by 10% over the year by upgrading the applications and software used.</t>
  </si>
  <si>
    <t>Review the Existing Customer Base</t>
  </si>
  <si>
    <t>Once a year, review your existing customer base. Identify underserved markets and brainstorm possible reasons for/solutions to this weakness.</t>
  </si>
  <si>
    <t>Implement a CRM</t>
  </si>
  <si>
    <t>Over the next six months, implement a CRM application. Use this to improve efficiency by 5% in the following year.</t>
  </si>
  <si>
    <t>Create Customer Support Services</t>
  </si>
  <si>
    <t>Create 5 new and special services for customer support within the next year.</t>
  </si>
  <si>
    <t>Increase Customer Satisfaction</t>
  </si>
  <si>
    <t>Increase customer satisfaction with the service function by 20% in the next year by accurately communicating details of the SLA.</t>
  </si>
  <si>
    <t>Emerging Customer Service Technology</t>
  </si>
  <si>
    <t>Review emerging or revised customer service technologies annually and assess potential value to the organization's operations.</t>
  </si>
  <si>
    <t>Hold Customer Networking Events</t>
  </si>
  <si>
    <t>Position the organization as a thought-leader in the field by holding quarterly round-tables, luncheons, or other networking events.</t>
  </si>
  <si>
    <t>Deploying Quality Management</t>
  </si>
  <si>
    <t>Deploy quality management initiatives and review progress each month.</t>
  </si>
  <si>
    <t>Centralizing Customer Information</t>
  </si>
  <si>
    <t>Decrease time needed to retrieve customer-specific information by 10% in the next year by using the customer support system to centralize important customer information.</t>
  </si>
  <si>
    <t>Reducing Turnover</t>
  </si>
  <si>
    <t>Use the employee relations function to reduce turnover by 10% in the next year.</t>
  </si>
  <si>
    <t>Increasing Client Proficiency and Retention</t>
  </si>
  <si>
    <t>Increase client proficiency and retention by 5% over the next 6 months by developing and implementing new end-user training programs.</t>
  </si>
  <si>
    <t>Develop E-sales Channel Management Best Practices</t>
  </si>
  <si>
    <t>Develop organizational best practices for the management of e-sales channels within the next 6 months.</t>
  </si>
  <si>
    <t>Master DHTML Debugging Tools</t>
  </si>
  <si>
    <t>Master 2 debugging tools within the next year for Internet-based DHTML.</t>
  </si>
  <si>
    <t>Reduce Director Coding Errors</t>
  </si>
  <si>
    <t>Reduce Lingo coding errors in self-written Director applications by 5% within the next 6 months.</t>
  </si>
  <si>
    <t>Master Delphi Optimization Tools</t>
  </si>
  <si>
    <t>Master 2 optimization tools and techniques for Delphi applications within the next year.</t>
  </si>
  <si>
    <t>Implement DreamWeaver Web Portals</t>
  </si>
  <si>
    <t>Implement at least 5 DreamWeaver-based web portals within the next year.</t>
  </si>
  <si>
    <t>Master EJB Optimization Tools</t>
  </si>
  <si>
    <t>Master at least 3 EJB optimization tools and techniques within the next 6 months.</t>
  </si>
  <si>
    <t>Create Package Requests</t>
  </si>
  <si>
    <t>Create at least 5 change package requests within the next 6 months.</t>
  </si>
  <si>
    <t>Resolve Implementation Issues with Essbase</t>
  </si>
  <si>
    <t>Resolve 80% of technical issues with Essbase implementation within the next 6 months.</t>
  </si>
  <si>
    <t>Establish Exchange Server Best Practices</t>
  </si>
  <si>
    <t>Establish best practices for managing the Exchange Server hierarchy and core components within the next 6 months.</t>
  </si>
  <si>
    <t>Design DataJoiner-based Data Marts</t>
  </si>
  <si>
    <t>Design at least 3 DataJoiner-based Data marts and Data Warehouses within the next year.</t>
  </si>
  <si>
    <t>Develop Diagrams with ERwin</t>
  </si>
  <si>
    <t>Use ERwin to develop at least 10 entity relationship diagrams within the next 6 months.</t>
  </si>
  <si>
    <t>Build a Corporate Data Warehouse</t>
  </si>
  <si>
    <t>Use ETI Solution to build a corporate data warehouse from legacy databases within the next 3 months.</t>
  </si>
  <si>
    <t>Perform Conversion of DOS-Based Applications</t>
  </si>
  <si>
    <t>Perform conversion of DOS-based applications to 5 other operating systems within the next year.</t>
  </si>
  <si>
    <t>Teach DECnet Functions</t>
  </si>
  <si>
    <t>Teach 5 other co-workers how to use DECnet performance measurement and tuning functions within the quarter.</t>
  </si>
  <si>
    <t>Establish Ethernet Best Practices</t>
  </si>
  <si>
    <t>Establish best practices for performing Ethernet network troubleshooting within 6 months.</t>
  </si>
  <si>
    <t>Extend DASD Space</t>
  </si>
  <si>
    <t>Use DFHSM to extend the space in DASD by 10% in 1 month.</t>
  </si>
  <si>
    <t>Debug Syntax Errors</t>
  </si>
  <si>
    <t>Debug 90% of syntax, logic and run time errors using basic tools and techniques within 6 months.</t>
  </si>
  <si>
    <t>Increasing Productivity with Excel</t>
  </si>
  <si>
    <t>Use Excel to increase efficiency by 5% in the next year, through the use of standardized templates or workbooks.</t>
  </si>
  <si>
    <t>Deliver an Employee Development Budget Report</t>
  </si>
  <si>
    <t>Deliver a report analyzing yearly budgets related to employee development programs and systems within the next 3 months.</t>
  </si>
  <si>
    <t>Establish Best Practices of Software Implementation</t>
  </si>
  <si>
    <t>Establish software implementation best practices within the next 6 months, to improve the IT team's efficiency rate.</t>
  </si>
  <si>
    <t>Document Imaging Performance Reports</t>
  </si>
  <si>
    <t>Provide annual evaluation reports to management regarding the performance of existing document imaging systems.</t>
  </si>
  <si>
    <t>Information Management Standards</t>
  </si>
  <si>
    <t>Ensure that all information management practices comply with operational standards and policies within the next year.</t>
  </si>
  <si>
    <t>Realize Market Share</t>
  </si>
  <si>
    <t>Ensure that the market share of a specific portable device's software reaches 10% of the international market in the next year.</t>
  </si>
  <si>
    <t>New Hardware Enhancements</t>
  </si>
  <si>
    <t>Research and recommend one new hardware enhancement every 6 months.</t>
  </si>
  <si>
    <t>Handheld Hardware Security</t>
  </si>
  <si>
    <t>Select and implement new features and components to improve the security of handheld hardware by 10% this year.</t>
  </si>
  <si>
    <t>Hardware Problem Solving</t>
  </si>
  <si>
    <t>Ensure that common hardware problems can be diagnosed and solved within 6 hours of the problem's appearance.</t>
  </si>
  <si>
    <t>Reduce Caller Wait Time</t>
  </si>
  <si>
    <t>Use the latest IVR systems to reduce caller wait time by 10% in the next year.</t>
  </si>
  <si>
    <t>Research a Specific Threat</t>
  </si>
  <si>
    <t>Select and research a specific threat (major virus or attack). Document whether these attacks occurred, how the existing firewall configuration enabled protection from the threat, and any vulnerabilities encountered. Report to team within two weeks of threat resolution.</t>
  </si>
  <si>
    <t>Satisfaction with Help Desk Services</t>
  </si>
  <si>
    <t>Improve the satisfaction of internal and external customers with desk-top technology support by 20% within the next 6 months.</t>
  </si>
  <si>
    <t>Increase Adherence to IT Security Policies</t>
  </si>
  <si>
    <t>Develop training and inventive programs to increase employee adherence to IT security policies by 5% over the next 12 months.</t>
  </si>
  <si>
    <t>Reduce Threats to Systems</t>
  </si>
  <si>
    <t>Reduce threats or damages to information security systems by 5% within the next year.</t>
  </si>
  <si>
    <t>Document IoT Communication Protocols</t>
  </si>
  <si>
    <t>Documents the specifications and protocols for various communication technologies, such as WiFi, Bluetooth, Thread, etc, within next 3 months.</t>
  </si>
  <si>
    <t>Reduce Security Breach Response Time</t>
  </si>
  <si>
    <t>Reduce the response time to information security breaches, violations and incidents by 20% within the next 6 months.</t>
  </si>
  <si>
    <t>Insider Threat Case Investigation</t>
  </si>
  <si>
    <t>Perform at least 2 insider threat case investigation programs within 3 months.</t>
  </si>
  <si>
    <t>Training on New Laws</t>
  </si>
  <si>
    <t>For each new law that impacts the organization, conduct training for employees within 2 months. Provide guidance on interpreting the law and outline how it impacts the organization and the work completed.</t>
  </si>
  <si>
    <t>Intrusion Detection and Prevention Performance Measurements</t>
  </si>
  <si>
    <t>Design at least 5 performance metrics for intrusion detection and prevention practices within 6 months.</t>
  </si>
  <si>
    <t>Implement Informatics Systems</t>
  </si>
  <si>
    <t>Implement 2 informatics systems into your own department within the next year.</t>
  </si>
  <si>
    <t>Develop an Evaluation Report</t>
  </si>
  <si>
    <t>Develop an evaluation report for HRMS, after it has been implemented, to reveal how the HRMS system has improved business performance, within 6 months.</t>
  </si>
  <si>
    <t>Creating Internal Controls Environment</t>
  </si>
  <si>
    <t>By the end of the year ensure the consistent implementation of internal controls across multiple and diverse environments.</t>
  </si>
  <si>
    <t>Build an Investment Records Database</t>
  </si>
  <si>
    <t>Build a new organizational database for investment records within the next year.</t>
  </si>
  <si>
    <t>Improve Satisfaction with Investment Consulting</t>
  </si>
  <si>
    <t>Improve client satisfaction with investment consulting by 5% within the next 6 months.</t>
  </si>
  <si>
    <t>Conducting Audit Reporting</t>
  </si>
  <si>
    <t>Participate and complete 3 audit reports within the next 3 months.</t>
  </si>
  <si>
    <t>Master ISPL Tools</t>
  </si>
  <si>
    <t>Master at least 2 ISPL tools and techniques for monitoring acquisition contracts within the next year.</t>
  </si>
  <si>
    <t>Financial Software</t>
  </si>
  <si>
    <t>Over the course of the next year evaluate, select, and implement financial software designed to improve efficiency and accuracy.</t>
  </si>
  <si>
    <t>Reducing Financial Report Errors</t>
  </si>
  <si>
    <t>Reduce errors in published financial reports by 5% in the next year by implementing a system for double-checking work.</t>
  </si>
  <si>
    <t>Acquire HR Policy Compliance Knowledge</t>
  </si>
  <si>
    <t>Acquire updated knowledge of HR-related policy compliance within 6 months, such as new HR policies and requirements.</t>
  </si>
  <si>
    <t>Establish an Operational Process for HR Function</t>
  </si>
  <si>
    <t>Establish a new operational process for an HR function (e.g. recruiting) within the next month.</t>
  </si>
  <si>
    <t>Improve HR Data Accuracy</t>
  </si>
  <si>
    <t>Improve HR-related data accuracy within the HRIS, payroll, etc., by 10% within 6 months.</t>
  </si>
  <si>
    <t>Establish HRIS Best Practices</t>
  </si>
  <si>
    <t>Establish effective operational procedures and best practices for HRIS within 3 months.</t>
  </si>
  <si>
    <t>Review Internet Marketing Websites</t>
  </si>
  <si>
    <t>Review 5 websites to identify tips and features that could benefit the organization's Internet marketing campaigns within 1 month.</t>
  </si>
  <si>
    <t>Driving Website Traffic</t>
  </si>
  <si>
    <t>Develop and implement marketing campaigns or promotions designed to increase traffic to the organization's website by 5% in the next year.</t>
  </si>
  <si>
    <t>Establish Global Sourcing Strategies Best Practices</t>
  </si>
  <si>
    <t>Establish organizational best practices for the development of global sourcing strategies and the identification of global suppliers within the next year.</t>
  </si>
  <si>
    <t>Establish Field Sales Best Practices</t>
  </si>
  <si>
    <t>Establish organizational best practices related to field sales and deploy them across the organization within the next year.</t>
  </si>
  <si>
    <t>Master New Technologies</t>
  </si>
  <si>
    <t>Master 3 new technologies for the implementation and application of APA within the next year.</t>
  </si>
  <si>
    <t>Master Debug Tool Features</t>
  </si>
  <si>
    <t>Master at least 95% of all major Debug Tool features and facilities within the next 6 months.</t>
  </si>
  <si>
    <t>Increase the Productivity of End Users</t>
  </si>
  <si>
    <t>Use Fault Analyzer tools to increase the productivity of end users by 5% within the next year.</t>
  </si>
  <si>
    <t>Establish File-Aid Best Practices</t>
  </si>
  <si>
    <t>Establish best practices for using File-Aid to test, extract and edit data within the next 6 months.</t>
  </si>
  <si>
    <t>Establish Fortran Best Practices</t>
  </si>
  <si>
    <t>Establish best practices for Fortran application design and performance within the next 6 months.</t>
  </si>
  <si>
    <t>Website Projects Using FrontPage</t>
  </si>
  <si>
    <t>Participate in at least 3 website planning and design projects, using FrontPage, within the next 6 months.</t>
  </si>
  <si>
    <t>Implement Test Plans</t>
  </si>
  <si>
    <t>Apply Hogan Umbrella to implement at least 5 test plans for software applications within the next 6 months.</t>
  </si>
  <si>
    <t>Master HTML Debugging Tools</t>
  </si>
  <si>
    <t>Master 2 debugging tools for Internet-based HTML within the next year.</t>
  </si>
  <si>
    <t>Establish Illustrator Best Practices</t>
  </si>
  <si>
    <t>Establish best practices in page and site design, from an Illustrator perspective, within the next 3 months.</t>
  </si>
  <si>
    <t>Reduce Impromptu Program Errors</t>
  </si>
  <si>
    <t>Reduce Impromptu syntax and run-time errors by 20% within the next 6 months.</t>
  </si>
  <si>
    <t>Perform Cross-Platform Installations</t>
  </si>
  <si>
    <t>Perform at least 5 cross-platform installations for enterprise-wide software within the next 6 months.</t>
  </si>
  <si>
    <t>Establish Standards for JCL Coding</t>
  </si>
  <si>
    <t>Establish organizational standards and conventions for JCL coding within the next year.</t>
  </si>
  <si>
    <t>Install FOCUS Databases</t>
  </si>
  <si>
    <t>Install and maintain at least 5 production FOCUS databases on diverse operating systems within the year.</t>
  </si>
  <si>
    <t>Design Document Management Infrastructures with ImagePlus</t>
  </si>
  <si>
    <t>Use ImagePlus and related components to design at least 2 complete document management infrastructures within the year.</t>
  </si>
  <si>
    <t>Use IMS/DB to Correct Technical Problems</t>
  </si>
  <si>
    <t>Use IMS/DB to troubleshoot, diagnose and correct at least 20% of the organization's technical problems within the next year.</t>
  </si>
  <si>
    <t>Establish Informix Best Practices</t>
  </si>
  <si>
    <t>Establish best practices for the implementation and maintenance of the Informix Database within 6 months.</t>
  </si>
  <si>
    <t>Establish Ingres Best Practices</t>
  </si>
  <si>
    <t>Establish best practices for the installation and maintenance of the Ingres Enterprise Relational Database within 6 months.</t>
  </si>
  <si>
    <t>Establish FDR Best Practices</t>
  </si>
  <si>
    <t>Establish best practices for using archiving and automatic recall capabilities within 6 months.</t>
  </si>
  <si>
    <t>Design Foresight Interfaces</t>
  </si>
  <si>
    <t>Design and build at least 3 interfaces between Foresight and other platforms within the year.</t>
  </si>
  <si>
    <t>Design a Training Course on HP-UX Tools</t>
  </si>
  <si>
    <t>Design a training course on the use of HP-UX tools in 3 months.</t>
  </si>
  <si>
    <t>Master Hypervisor Commands</t>
  </si>
  <si>
    <t>Master at least 95% of all major commands and command sets in Hypervisor within the next 6 months.</t>
  </si>
  <si>
    <t>Monitor IE Browsing</t>
  </si>
  <si>
    <t>Reduce non-work-related internet browsing by 5% in the next year through the use of IE administrator content settings.</t>
  </si>
  <si>
    <t>Establish IIS Best Practices</t>
  </si>
  <si>
    <t>Establish best practices for using IIS to create and modify virtual servers within 6 months.</t>
  </si>
  <si>
    <t>Train Others on Use of IMS/TM</t>
  </si>
  <si>
    <t>Train at least 3 different co-workers on the use of IMS/TM in diverse environments and applications within 6 months.</t>
  </si>
  <si>
    <t>Identify and Interpret RMF Reports</t>
  </si>
  <si>
    <t>Identify and interpret the content of at least 5 major RMF reports within 6 months.</t>
  </si>
  <si>
    <t>Increase Problem Resolution Rate with CISCO</t>
  </si>
  <si>
    <t>Use Cisco products to increase the resolution rate of network problems by 20% within the year.</t>
  </si>
  <si>
    <t>Design Filenet-based Infrastructures</t>
  </si>
  <si>
    <t>Design 5 Filenet-based document management infrastructures within the next year.</t>
  </si>
  <si>
    <t>Improve the Quality of FileNet Image Services Tools Selection</t>
  </si>
  <si>
    <t>Recommends optimization solutions to improve the effectiveness of FileNet Image Services tools selection, within the next year.</t>
  </si>
  <si>
    <t>Design Reimbursement Process with FileNet P8</t>
  </si>
  <si>
    <t>Design a reimbursement process using FileNet P8 in 2 weeks.</t>
  </si>
  <si>
    <t>Technical Advantage of IT Architecture</t>
  </si>
  <si>
    <t>Over the next year, integrate global standards into local contexts to ensure technical advantage of IT architecture.</t>
  </si>
  <si>
    <t>Reviewing IT Operations</t>
  </si>
  <si>
    <t>Review your client's IT operations quarterly, to ensure the processes and technologies being used adequately support organizational goals.</t>
  </si>
  <si>
    <t>Reviewing IT Architecture</t>
  </si>
  <si>
    <t>Review your client's enterprise architecture quarterly, to ensure the technologies being used adequately support organizational goals.</t>
  </si>
  <si>
    <t>Present Mainframe Case Study</t>
  </si>
  <si>
    <t>Research, summarize and present a case study of mainframe architecture, environment and operating experiences.</t>
  </si>
  <si>
    <t>Develop an IT Quality Control System</t>
  </si>
  <si>
    <t>Develop a quality control system for IT services within 6 months.</t>
  </si>
  <si>
    <t>Ensure Correct Development Direction</t>
  </si>
  <si>
    <t>Annually review the organization's IT operations in the context of industry development trends and directions to ensure the organization's strategic direction is on the right track.</t>
  </si>
  <si>
    <t>Design Migration Plan in IT Architecture Process</t>
  </si>
  <si>
    <t>Within the next 3 months, design a migration plan in IT Architecture processes to achieve targeted IT objectives.</t>
  </si>
  <si>
    <t>Ensure Operational Efficiency</t>
  </si>
  <si>
    <t>Develop policies and standards designed to increase IT efficiency by 5% in the next year.</t>
  </si>
  <si>
    <t>Optimize IT Business Services</t>
  </si>
  <si>
    <t>Establish organizational standards and policies for optimizing IT business services within the next year.</t>
  </si>
  <si>
    <t>Evaluate Logical Data Modeling Tools</t>
  </si>
  <si>
    <t>Design 3 sets of criteria for evaluating available logical data modeling tools within the year.</t>
  </si>
  <si>
    <t>Master JAD Operation Tools</t>
  </si>
  <si>
    <t>Master at least 3 tools or techniques for JAD operations within 3 months.</t>
  </si>
  <si>
    <t>Establishing Mainframe Applications Practices</t>
  </si>
  <si>
    <t>Establish best practices for developing mainframe applications in the proper environment within 6 months.</t>
  </si>
  <si>
    <t>Conduct Knowledge-Based Tools Test Cases</t>
  </si>
  <si>
    <t>Conduct at least 10 major test cases to determine the effectiveness of Knowledge-Based tools within this year.</t>
  </si>
  <si>
    <t>Control Mainframe Function Response Time</t>
  </si>
  <si>
    <t>Ensure that 75% of unplanned changes in mainframe components, functions and facilities receive attention within 6 hours of notification.</t>
  </si>
  <si>
    <t>Hardware Preventative Maintenance</t>
  </si>
  <si>
    <t>Lead preventative maintenance for at least one hardware component this year.</t>
  </si>
  <si>
    <t>Utilize New LAN Technologies</t>
  </si>
  <si>
    <t>Master at least 6 new LAN technologies within the next year and utilize them in Local Area Networks.</t>
  </si>
  <si>
    <t>Ensure Upgrade in LAN Software</t>
  </si>
  <si>
    <t>Ensure that 10% of the organization's LAN software is upgraded within 3 months.</t>
  </si>
  <si>
    <t>Implement System Recommendations</t>
  </si>
  <si>
    <t>Implement 5 recommendations related to the security loophole of IT systems within one year.</t>
  </si>
  <si>
    <t>Reduce Software Licensing Costs</t>
  </si>
  <si>
    <t>Reduce software licensing costs by 20% within 6 months by eliminating excess licenses.</t>
  </si>
  <si>
    <t>Manage Governance Issues</t>
  </si>
  <si>
    <t>Manage 80% of IT governance issues in the organization within 6 months.</t>
  </si>
  <si>
    <t>Organize IT Audit and Control Training</t>
  </si>
  <si>
    <t>Organize 8 hours of training covering IT audit and control regulations and guidelines over the next month.</t>
  </si>
  <si>
    <t>Master IT Project Management Tools</t>
  </si>
  <si>
    <t>Master at least 3 emerging IT project management tools and techniques within the next year.</t>
  </si>
  <si>
    <t>Reduce Relevant Problems</t>
  </si>
  <si>
    <t>Reduce relevant problems in the progress of IT projects by 20% within 3 months.</t>
  </si>
  <si>
    <t>Master Automated Techniques</t>
  </si>
  <si>
    <t>Master 2 automated techniques within a year and apply them to project management improvement.</t>
  </si>
  <si>
    <t>Develop a Quality Tracking Survey</t>
  </si>
  <si>
    <t>Create an internal survey that tracks the quality of the organization's ITSM for various operational departments in the next month.</t>
  </si>
  <si>
    <t>Master Theories on IT Service Designs</t>
  </si>
  <si>
    <t>Master at least 2 basic theories on IT service designs within the next year.</t>
  </si>
  <si>
    <t>Establish Service Agreements Best Practices</t>
  </si>
  <si>
    <t>Establish best practices for creating and managing service agreements within the next 6 months.</t>
  </si>
  <si>
    <t>Reduce Costs of IT Availability Management</t>
  </si>
  <si>
    <t>Reduce costs of IT availability management by 5% within the next year.</t>
  </si>
  <si>
    <t>Identify IT Service Disruptions Causes</t>
  </si>
  <si>
    <t>Identify causes for at least 95% of all IT service disruptions within the next year.</t>
  </si>
  <si>
    <t>Master IT Services Tools</t>
  </si>
  <si>
    <t>Master at least 3 tools for overseeing and optimizing the costs and revenues for IT services within the next year.</t>
  </si>
  <si>
    <t>Improve Customer Satisfaction with IT Services</t>
  </si>
  <si>
    <t>Increase the overall customer satisfaction rating for IT services by 15% within the year.</t>
  </si>
  <si>
    <t>Employ Event Management Systems</t>
  </si>
  <si>
    <t>Select, implement, and utilize at least 2 new event management systems within the year.</t>
  </si>
  <si>
    <t>Creating a Unified Information Platform</t>
  </si>
  <si>
    <t>Over the next year, develop a unified platform to integrate, store, and access information and other resources.</t>
  </si>
  <si>
    <t>Implementing Library Software</t>
  </si>
  <si>
    <t>Over the course of the next year, select and implement the library software that best meets the organization's needs.</t>
  </si>
  <si>
    <t>Reduce Support Function Costs</t>
  </si>
  <si>
    <t>Reduce costs associated with providing the particular support function by 5% in the next year by implementing automated or self-service support as appropriate.</t>
  </si>
  <si>
    <t>Increase Organizational Benefits</t>
  </si>
  <si>
    <t>Increase organizational benefits gained from the adoption of ITIL standards by 5% within the next year.</t>
  </si>
  <si>
    <t>Establish ITIL AM Best Practices</t>
  </si>
  <si>
    <t>Establish best practices for ITIL application management, including application portfolio management, within the next 6 months.</t>
  </si>
  <si>
    <t>Establish ITIL Service Delivery Best Practices</t>
  </si>
  <si>
    <t>Establish best practices for ITIL service delivery within the next 6 months.</t>
  </si>
  <si>
    <t>Develop Customer Service Best Practices</t>
  </si>
  <si>
    <t>Develop organizational best practices for customer service within the next year.</t>
  </si>
  <si>
    <t>Review Sales Channels</t>
  </si>
  <si>
    <t>Review 3 sales channels used for each product or service within 1 month.</t>
  </si>
  <si>
    <t>Hold Product Q&amp;A</t>
  </si>
  <si>
    <t>Hold monthly Q&amp;A sessions with product experts to answer employee questions within 3 months.</t>
  </si>
  <si>
    <t>Master Optimization Tools</t>
  </si>
  <si>
    <t>Master 2 optimization tools and techniques for J2EE applications within the next year.</t>
  </si>
  <si>
    <t>Establish J2ME Best Practices</t>
  </si>
  <si>
    <t>Establish best practices for using core micro-edition APIs within the next 6 months.</t>
  </si>
  <si>
    <t>Develop Multithreaded Applications</t>
  </si>
  <si>
    <t>Apply Java to develop at least 3 multithreaded applications within the next year.</t>
  </si>
  <si>
    <t>Master JavaBeans Features</t>
  </si>
  <si>
    <t>Master at least 95% of all major JavaBeans features and facilities within the next 6 months.</t>
  </si>
  <si>
    <t>Master JavaScript Features</t>
  </si>
  <si>
    <t>Master at least 95% of all major JavaScript features and facilities within the next 6 months.</t>
  </si>
  <si>
    <t>Software Tuning</t>
  </si>
  <si>
    <t>Conduct 5 performance measurement or tuning activities for this particular software over the course of the next year.</t>
  </si>
  <si>
    <t>Master JProbe Features</t>
  </si>
  <si>
    <t>Master at least 95% of all major JProbe features and facilities within the next 6 months.</t>
  </si>
  <si>
    <t>Establish JSP Best Practices</t>
  </si>
  <si>
    <t>Establish best practices in designing web applications with JSP within the next 3 months.</t>
  </si>
  <si>
    <t>Master Programming Techniques</t>
  </si>
  <si>
    <t>Master at least 2 Java Servlet programming techniques within the next year.</t>
  </si>
  <si>
    <t>Establish LoadRunner Best Practices</t>
  </si>
  <si>
    <t>Establish best practices for the use of LoadRunner within the next 3 months.</t>
  </si>
  <si>
    <t>Translate Legacy Applications into Lotus Notes</t>
  </si>
  <si>
    <t>Translate of at least 3 legacy applications into Lotus Notes within the year.</t>
  </si>
  <si>
    <t>Establish JDBC Best Practices</t>
  </si>
  <si>
    <t>Establish best practices for the use and application of JDBC within 6 months.</t>
  </si>
  <si>
    <t>Train Others on JES3 Metrics</t>
  </si>
  <si>
    <t>Train at least 3 different co-workers on generating and interpreting JES3 performance and utilization metrics within the year.</t>
  </si>
  <si>
    <t>Master Laplink Software Functions</t>
  </si>
  <si>
    <t>Master 95% of Laplink Software functions within the year.</t>
  </si>
  <si>
    <t>Upgrade Linux Systems</t>
  </si>
  <si>
    <t>Upgrade all of the Linux systems within the organization by the end of the year.</t>
  </si>
  <si>
    <t>Identify Extended Jini Features</t>
  </si>
  <si>
    <t>Identify 10 extended Jini features or functions which can be applied to business environments within the next year.</t>
  </si>
  <si>
    <t>Resolve Business Issues with Lexis-Nexis</t>
  </si>
  <si>
    <t>Use Lexis-Nexis to resolve at least 20% of the organizational business issues within the next year.</t>
  </si>
  <si>
    <t>Master LIMWC Features</t>
  </si>
  <si>
    <t>Master at least 95% of all major LIMWC features and functions within the next 6 months.</t>
  </si>
  <si>
    <t>Organize a Seminar on New Technology Use</t>
  </si>
  <si>
    <t>Organize a seminar on the application of a new technology (e.g. wireless) in the PC industry and discuss future technological innovations, within 2 months.</t>
  </si>
  <si>
    <t>Profile Client Base</t>
  </si>
  <si>
    <t>Create a list of all clients by platform. Analyze for trends; associate with client satisfaction and/or problem logs. Share findings.</t>
  </si>
  <si>
    <t>Present Architecture Case Study</t>
  </si>
  <si>
    <t>Research, summarize and present a case study of mobile architecture, environment and operating experiences.</t>
  </si>
  <si>
    <t>Present Open Systems Case Study</t>
  </si>
  <si>
    <t>Research, summarize and present a case study of open systems architecture, environment and operating experiences.</t>
  </si>
  <si>
    <t>Deliver Regular Training</t>
  </si>
  <si>
    <t>Deliver 3 hours of training on instruments, procedures and techniques for new staff each week during the first 3 months of their employment.</t>
  </si>
  <si>
    <t>Improve Data Model Accuracy</t>
  </si>
  <si>
    <t>Improve the accuracy of data models by 10% in the next year.</t>
  </si>
  <si>
    <t>Develop Use Case Criteria</t>
  </si>
  <si>
    <t>Develop 5 use case criteria to evaluate developed material within the next 6 months.</t>
  </si>
  <si>
    <t>Participate on Evaluation Team</t>
  </si>
  <si>
    <t>Within 30 days, identify an area considering the purchase of an application. Ask to be an observer in the evaluation and selection process. Observe and document the process.</t>
  </si>
  <si>
    <t>Improve On-line Transaction Quality</t>
  </si>
  <si>
    <t>Establish online transaction system quality control processes (such as quality tests) and establish open communication channels to improve data accuracy by 20% and reduce transmission time by 10% in the next year.</t>
  </si>
  <si>
    <t>Reducing Programming Time</t>
  </si>
  <si>
    <t>Reduce programming time by 10% in the next year through the use of object-oriented tools.</t>
  </si>
  <si>
    <t>Monitor OO Metrics</t>
  </si>
  <si>
    <t>Identify metrics commonly used in measuring effectiveness of object-oriented development. By the end of the quarter, apply them to a specific OO project and document results.</t>
  </si>
  <si>
    <t>Object Relational Database Systems Performance</t>
  </si>
  <si>
    <t>Improve the performance of object relational database systems (for example, decrease the false alarm rate ) by 5% in the next year.</t>
  </si>
  <si>
    <t>Control Middleware Function Response Time</t>
  </si>
  <si>
    <t>Ensure that 75% of unplanned changes in middleware components, functions and facilities receive attention within 6 hours.</t>
  </si>
  <si>
    <t>Control Mid-Range Function Response Time</t>
  </si>
  <si>
    <t>Ensure that 75% of unplanned changes in mid-range components, functions and facilities receive attention within 6 hours from the establishment of a problem.</t>
  </si>
  <si>
    <t>Spread Software Related Knowledge</t>
  </si>
  <si>
    <t>Provide monthly technical or training support to other departments to spread PC/workstation software related knowledge within the organization.</t>
  </si>
  <si>
    <t>Establish Mid-Range Hardware Best Practices.</t>
  </si>
  <si>
    <t>Establish best practices for developing mid-range hardware in the IT environment within 6 months.</t>
  </si>
  <si>
    <t>Improving Reliability of Hardware Technologies</t>
  </si>
  <si>
    <t>Upgrade and enhance existing hardware to improve reliability of the technologies by 6% this year.</t>
  </si>
  <si>
    <t>Prepare Weekly Networking Reports</t>
  </si>
  <si>
    <t>Prepare weekly networking reports about change and upgrade of activities; make these available for internal use.</t>
  </si>
  <si>
    <t>Establish Network Architecture Platform Best Practices</t>
  </si>
  <si>
    <t>Establish organizational best practices for the network architecture platform within the year.</t>
  </si>
  <si>
    <t>Satisfaction with Network Operations</t>
  </si>
  <si>
    <t>Improve customer satisfaction with network operations by 10% in the next year.</t>
  </si>
  <si>
    <t>Ensure Communication Protocol Use</t>
  </si>
  <si>
    <t>Ensure that 75% of current communication protocols can be implemented in the organization's network within 6 months time.</t>
  </si>
  <si>
    <t>Improve Networking Hardware Performance</t>
  </si>
  <si>
    <t>Improve networking hardware performance (such as reducing response time) by 10% in the next year.</t>
  </si>
  <si>
    <t>Establish Working Procedures for Network Performance Management</t>
  </si>
  <si>
    <t>Establish a standard working procedure for network performance management in the next 3 months.</t>
  </si>
  <si>
    <t>Master New Distribution Software</t>
  </si>
  <si>
    <t>Master at least 6 distribution software applications within the next year and utilize them in production outputs.</t>
  </si>
  <si>
    <t>Acquire Information Security Certifications</t>
  </si>
  <si>
    <t>Acquire at least 2 information system security certifications offered by the Information Systems Security Association within the next year.</t>
  </si>
  <si>
    <t>Acquire Mobile Security Certification</t>
  </si>
  <si>
    <t>Acquire at least one mobile security certification issued by information security association with next 6 months.</t>
  </si>
  <si>
    <t>Evaluate a New Penetration Testing Tool</t>
  </si>
  <si>
    <t>In the next 60 days, evaluate a new penetration testing tool or technique. Compare to existing tools highlighting strengths and weaknesses. Summarize in writing.</t>
  </si>
  <si>
    <t>Identify Alternative Problem Solving Approaches</t>
  </si>
  <si>
    <t>Identify at least 3 alternative ways to approach problems within 6 months.</t>
  </si>
  <si>
    <t>Improve Application Testing Accuracy</t>
  </si>
  <si>
    <t>Improve the accuracy of application testing by 10% in the next year.</t>
  </si>
  <si>
    <t>Competitor Research</t>
  </si>
  <si>
    <t>With competitors, establish collaborative approaches to increasing the success of online ads within 3 months.</t>
  </si>
  <si>
    <t>Create System to Document Marketing Feedbacks</t>
  </si>
  <si>
    <t>Create a system to document feedback from customers on online marketing programs, within 3 months.</t>
  </si>
  <si>
    <t>Improving Internal Customer Satisfaction</t>
  </si>
  <si>
    <t>Improve internal customer satisfaction by 5% in the next year.</t>
  </si>
  <si>
    <t>Improving Media Usage Standards</t>
  </si>
  <si>
    <t>By the end of the year develop organizational communication strategies and policies to ensure media and tools are properly matched to the communications programs.</t>
  </si>
  <si>
    <t>Develop Inter-Media Relations</t>
  </si>
  <si>
    <t>In the next three months, identify the most effective news media vehicles for information dissemination and use them to the organization's advantage.</t>
  </si>
  <si>
    <t>Selecting Multimedia Publishing Platforms</t>
  </si>
  <si>
    <t>Over the next six months, develop policies for evaluating and selecting multimedia publishing platforms and toolkits in order to maximize performance and efficiency of the organization's multimedia publishing function.</t>
  </si>
  <si>
    <t>Improving Diagnostic Ability</t>
  </si>
  <si>
    <t>Ensure that common problems can be diagnosed and solved within 6 hours of the problem's appearance.</t>
  </si>
  <si>
    <t>Deliver an OD Evaluation Report</t>
  </si>
  <si>
    <t>Deliver a report evaluating the benefits of organizational OD programs within the next 3 months.</t>
  </si>
  <si>
    <t>Prepare Marketing Function Reports</t>
  </si>
  <si>
    <t>Prepare weekly reports for management detailing the key challenges and deliverables encountered by the marketing function.</t>
  </si>
  <si>
    <t>Increase Market Share.</t>
  </si>
  <si>
    <t>Increase market share of the organization's products/services by 10% within the next year.</t>
  </si>
  <si>
    <t>Master Market Research Techniques</t>
  </si>
  <si>
    <t>Master the application of 5 tools or techniques for market research this year.</t>
  </si>
  <si>
    <t>Develop Marketing Strategy Practices</t>
  </si>
  <si>
    <t>Develop organizational best practices for marketing strategies and positioning within the next year.</t>
  </si>
  <si>
    <t>Master New Marketing Channels</t>
  </si>
  <si>
    <t>Master the application of 2 new marketing channels which can help the organization improve profitability within 3 months.</t>
  </si>
  <si>
    <t>Build Operating Marketing System</t>
  </si>
  <si>
    <t>Build a multi-user operating system, with variable server software and technologies for organizational marketing within the next year.</t>
  </si>
  <si>
    <t>Improve Audience Perception of Media Products</t>
  </si>
  <si>
    <t>Improve the targeted audience's perception of the products delivered through media channels by 3% in 4 months.</t>
  </si>
  <si>
    <t>Lead Media Production Control</t>
  </si>
  <si>
    <t>Play a leading role in production control for 2 specific media projects this year.</t>
  </si>
  <si>
    <t>Establish MTS Best Practices</t>
  </si>
  <si>
    <t>Establish best practices in using MTS for application testing within 6 months.</t>
  </si>
  <si>
    <t>Master Oracle Developer Debugging Tools</t>
  </si>
  <si>
    <t>Master at least 3 basic Oracle Developer debugging tools and techniques within the next 6 months.</t>
  </si>
  <si>
    <t>Establish Management Procedures</t>
  </si>
  <si>
    <t>Establish management procedures for secure application and file distribution for Oracle Lite within the next 6 months.</t>
  </si>
  <si>
    <t>Establish PowerBuilder Best Practices</t>
  </si>
  <si>
    <t>Establish best practices for PowerBuilder application design and performance within the next 3 months.</t>
  </si>
  <si>
    <t>Master Database and Access Methods</t>
  </si>
  <si>
    <t>Master at least 3 different types of database and access methods within the next year.</t>
  </si>
  <si>
    <t>Create Animated GIFs</t>
  </si>
  <si>
    <t>Create at least 5 animated GIFs with Photoshop within the next 3 months.</t>
  </si>
  <si>
    <t>Master PHP Features</t>
  </si>
  <si>
    <t>Master at least 95% of all major PHP features and facilities within the next 6 months.</t>
  </si>
  <si>
    <t>Master PL/I Features</t>
  </si>
  <si>
    <t>Master 95% of the features and facilities of PL/I within 6 months.</t>
  </si>
  <si>
    <t>Master PeopleSoft Optimization Tools</t>
  </si>
  <si>
    <t>Master at least 3 PeopleSoft optimization tools and techniques within the next 6 months.</t>
  </si>
  <si>
    <t>Design Specialized Drivers</t>
  </si>
  <si>
    <t>Design and develop at least 3 specialized drivers for unique database access purposes within the next year.</t>
  </si>
  <si>
    <t>Attain the Certified Developer Status in PL/SQL</t>
  </si>
  <si>
    <t>Attain the Oracle Certified Professional Developer status in PL/SQL within the next year.</t>
  </si>
  <si>
    <t>Resolve Problems with BizTalk Server Implementation</t>
  </si>
  <si>
    <t>Resolve at least 20% of problems with the implementation or maintenance of BizTalk Server within the next year.</t>
  </si>
  <si>
    <t>Deploy Enterprise-wide Firefox Installation</t>
  </si>
  <si>
    <t>Deploy, manage, and support an enterprise-wide installation of Firefox within the quarter.</t>
  </si>
  <si>
    <t>Establish Message Queuing Best Practices</t>
  </si>
  <si>
    <t>Establish best practices for developing multithreaded message queuing applications within the next 6 months.</t>
  </si>
  <si>
    <t>Ensuring Netscape Security</t>
  </si>
  <si>
    <t>Monitor Netscape-related security issues and apply patches or fixes within 1 week of issue identification.</t>
  </si>
  <si>
    <t>Master Oracle Application Server Features</t>
  </si>
  <si>
    <t>Master at least 95% of all major Oracle Application Server features and functions within the next 6 months.</t>
  </si>
  <si>
    <t>Design Training Courses on OS/2 Warp Problems Solving</t>
  </si>
  <si>
    <t>Design training courses on resolving implementation and maintenance problems with OS/2 Warp applications within the next 6 months.</t>
  </si>
  <si>
    <t>Design a Training Course on JES3 Recovery Tools</t>
  </si>
  <si>
    <t>Design a training course on the use of JES3 recovery tools for the OS/390 operating system within the next year.</t>
  </si>
  <si>
    <t>Develop Business Case for Palm OS</t>
  </si>
  <si>
    <t>Develop a valid business case for purchasing additional Palm OS packaged applications within 3 months.</t>
  </si>
  <si>
    <t>Establish PegaRULES Best Practices</t>
  </si>
  <si>
    <t>Establish best practices for implementing PegaRULES technology for organizational business process management within 6 months.</t>
  </si>
  <si>
    <t>Implement Windows Server Backup</t>
  </si>
  <si>
    <t>Implement Windows Server backup and recovery across the enterprise within the next year.</t>
  </si>
  <si>
    <t>Increase Usage of OPNET Library</t>
  </si>
  <si>
    <t>Increase usage of OPNET's network protocol model library by 10% within the next year.</t>
  </si>
  <si>
    <t>Create Designs for Improving NDS Trees</t>
  </si>
  <si>
    <t>Create 2 designs for maximizing the efficiency and scalability of NDS/eDirectory trees within the next year.</t>
  </si>
  <si>
    <t>Resolve Problems with Netware Implementation</t>
  </si>
  <si>
    <t>Resolve at least 20% of problems with the implementation or maintenance of Netware within the next year.</t>
  </si>
  <si>
    <t>Master OSPF Features</t>
  </si>
  <si>
    <t>Master at least 95% of all major basic OSPF features and functions within the next 6 months.</t>
  </si>
  <si>
    <t>Install OmegaMon Databases</t>
  </si>
  <si>
    <t>Install at least 3 OmegaMon databases within the next year.</t>
  </si>
  <si>
    <t>Diagnose Office Application Problems</t>
  </si>
  <si>
    <t>Troubleshoot and diagnose 90% of problems in implementing Office products within the next year.</t>
  </si>
  <si>
    <t>Use Outlook to Arrange Tasks</t>
  </si>
  <si>
    <t>Use Outlook's task management features to arrange the following 6 months' tasks.</t>
  </si>
  <si>
    <t>Documenting pcAnywhere</t>
  </si>
  <si>
    <t>Over the next six months, create documentation detailing available features and functionality of pcAnywhere. Update this documentation annually.</t>
  </si>
  <si>
    <t>Establish Clip Art Best Practices</t>
  </si>
  <si>
    <t>Establish best practices for the use of clip art within the next 6 months.</t>
  </si>
  <si>
    <t>Measuring Success of Six Sigma</t>
  </si>
  <si>
    <t>Establish 5 criteria for measuring the success of Six Sigma in the manufacturing environment. Measure the criteria daily and create monthly reports for management.</t>
  </si>
  <si>
    <t>Prepare Project Experience Questionnaires</t>
  </si>
  <si>
    <t>Prepare 10 questionnaires for project engineers to summarize participants' experiences, within 1 week.</t>
  </si>
  <si>
    <t>Assist in Hardware Installation</t>
  </si>
  <si>
    <t>Within 3 months, assist in a hardware installation with an experienced individual. Familiarize yourself with product documentation and learning resources.</t>
  </si>
  <si>
    <t>Team Read a Relevant Book</t>
  </si>
  <si>
    <t>Choose a book that will enhance team skills. Discuss the readings and encourage ideas that will improve the team and contribute to its overall efficiency. Complete this by the end of the quarter.</t>
  </si>
  <si>
    <t>Product Group and Market Information and Resources</t>
  </si>
  <si>
    <t>Every six months, identify 2 accurate and trustworthy sources of online information that are relevant to this product group and market segment. Promote their use and check with users.</t>
  </si>
  <si>
    <t>Standardize Alarm Inspections</t>
  </si>
  <si>
    <t>Develop an inspection program on alarm settings for the hardware manufacturing plant, within 1 month.</t>
  </si>
  <si>
    <t>Learning from Successful Proposals</t>
  </si>
  <si>
    <t>Annually review successful proposals. Look for common trends or themes that can be used to increase the success of future proposals.</t>
  </si>
  <si>
    <t>Develop Social Media Marketing Initiatives</t>
  </si>
  <si>
    <t>Conceptualize 3 new social media-based marketing initiatives within the next 6 months.</t>
  </si>
  <si>
    <t>Present Server Case Study</t>
  </si>
  <si>
    <t>Research, summarize and present a case study of server architecture, environment and operating experiences.</t>
  </si>
  <si>
    <t>Establish Business Process Sharing Platforms</t>
  </si>
  <si>
    <t>Over the next year, establish a business process sharing platform through optimal SOA model application.</t>
  </si>
  <si>
    <t>Efficiency of Requirements Gathering</t>
  </si>
  <si>
    <t>Improve efficiency of requirements gathering by 10% in 12 months by standardizing the process and training and coaching staff.</t>
  </si>
  <si>
    <t>Ensure Programming Quality</t>
  </si>
  <si>
    <t>Within the next six months, develop an internal evaluation and correction process to ensure the highest quality programming.</t>
  </si>
  <si>
    <t>Prototyping Trends</t>
  </si>
  <si>
    <t>Research and recommend 2 prototyping trends this year.</t>
  </si>
  <si>
    <t>Monitor RAD methodologies</t>
  </si>
  <si>
    <t>Annually review upcoming new changes to existing RAD methodologies so that you can minimize the impact on your department or function.</t>
  </si>
  <si>
    <t>Release Management Documentation</t>
  </si>
  <si>
    <t>Within the next three months, develop and distribute release management documentation to ensure that standards or policies are consistently enforced by all employees.</t>
  </si>
  <si>
    <t>Script Training Sessions</t>
  </si>
  <si>
    <t>Hold quarterly scripting training systems to ensure that all relevant staff have a deeper understanding of how to use scripting tools.</t>
  </si>
  <si>
    <t>Create a Programming Language Report</t>
  </si>
  <si>
    <t>Create a report on the benefits and drawbacks of different programming languages, within 3 months.</t>
  </si>
  <si>
    <t>Improve Metadata Efficiency</t>
  </si>
  <si>
    <t>Enhance the effectiveness of metadata's architecture definition and modeling by collecting feedback from customers on a quarterly basis.</t>
  </si>
  <si>
    <t>Integrate Records Management</t>
  </si>
  <si>
    <t>Within the next year, integrate records management into business processes and IT applications by focusing people, data, process, and technology.</t>
  </si>
  <si>
    <t>Query and Database Access Efficiency</t>
  </si>
  <si>
    <t>Improve query and database access efficiency (for example, by shortening query time or accelerating the speed of access) by 5% in the next year.</t>
  </si>
  <si>
    <t>Relational Database Management System</t>
  </si>
  <si>
    <t>Create a relational database management system where the data set can be grouped with a minimum of 3 attributes in the next year.</t>
  </si>
  <si>
    <t>Ensure Server Software Application</t>
  </si>
  <si>
    <t>Ensure that all relevant employees have mastered at least three types of server software within a five month period.</t>
  </si>
  <si>
    <t>Server Hardware Audits</t>
  </si>
  <si>
    <t>Optimize server hardware performance by auditing disk storage, CPU, etc. every six months.</t>
  </si>
  <si>
    <t>Reduce Remote Intrusions to Business Support Applications</t>
  </si>
  <si>
    <t>Reduce remote intrusions to business support applications by 10% within the next year.</t>
  </si>
  <si>
    <t>Establish Product Specifications</t>
  </si>
  <si>
    <t>Establish product specifications based on demand requirements from clients or other end-users within at least 3 months prior to initial demand.</t>
  </si>
  <si>
    <t>Reduce Client Complaints</t>
  </si>
  <si>
    <t>Reduce client complaints of remote data center problems by 10% within the next year.</t>
  </si>
  <si>
    <t>Establish Vendor Selection Criteria</t>
  </si>
  <si>
    <t>Establish formal vendor selection criteria, requirements, and processes within the next 6 months.</t>
  </si>
  <si>
    <t>Develop a Training Program about SOA technologies</t>
  </si>
  <si>
    <t>Develop a training program on the use of SOA technologies within the next 3 months.</t>
  </si>
  <si>
    <t>Establish Online Tools for User Data Analysis</t>
  </si>
  <si>
    <t>Master a tool, within 3 weeks, for analyzing user activity on a specific social media platform.</t>
  </si>
  <si>
    <t>Integrate Applications into Service Platform</t>
  </si>
  <si>
    <t>Integrate 3 new applications into the existing service platform, within 6 months.</t>
  </si>
  <si>
    <t>Develop Reliability Program Plan</t>
  </si>
  <si>
    <t>Develop a reliability program plan for a specific site environment, within 6 months.</t>
  </si>
  <si>
    <t>Master Social Community Services</t>
  </si>
  <si>
    <t>Master 5 different types of social community services within 3 months, such as Profile-based SNS, Content-based SNS, and Mobile SNS.</t>
  </si>
  <si>
    <t>Create a Platform Analysis Report</t>
  </si>
  <si>
    <t>Create a weekly platform analysis report providing all the necessary data for senior management.</t>
  </si>
  <si>
    <t>Social Network Architecture Techniques</t>
  </si>
  <si>
    <t>Master at least 3 advanced social network architecture techniques within 6 months.</t>
  </si>
  <si>
    <t>Coach Scrum Team</t>
  </si>
  <si>
    <t>Coach the scrum team on the scrum principles, methodology and processes within 6 months, to ensure the project is progressed well.</t>
  </si>
  <si>
    <t>Evaluating Emerging Security Technology</t>
  </si>
  <si>
    <t>Evaluate emerging technology in security management (such as biometrics, RFID, encryptions, etc.) and consider their feasibility in the organization. Select one and implement it over the course of the next year.</t>
  </si>
  <si>
    <t>Customer Satisfaction Surveys</t>
  </si>
  <si>
    <t>Conduct an annual satisfaction survey to gauge customer opinions on self-service or virtual call centers. Use the survey results to identify possible improvements to the centers.</t>
  </si>
  <si>
    <t>Responding to Service Requests</t>
  </si>
  <si>
    <t>Respond to 80% of service requests within one business day of receipt.</t>
  </si>
  <si>
    <t>Control Schedule Delays</t>
  </si>
  <si>
    <t>Control schedule delays so that less than 3 delays occur each month.</t>
  </si>
  <si>
    <t>Develop Product Design Best Practices</t>
  </si>
  <si>
    <t>Develop organizational best practices for the management of product design and development within the next 3 months.</t>
  </si>
  <si>
    <t>Improve Returns Data Accuracy</t>
  </si>
  <si>
    <t>Improve the accuracy of data input into returns software by 2% within the next 6 months.</t>
  </si>
  <si>
    <t>Solve Sales Function Problems</t>
  </si>
  <si>
    <t>Solve 50% of problems that occur in an organization's sales function within the next year.</t>
  </si>
  <si>
    <t>Develop a Strategic Sales Plan</t>
  </si>
  <si>
    <t>Develop a strategic sales plan in 1 month.</t>
  </si>
  <si>
    <t>Master Prospecting Channels</t>
  </si>
  <si>
    <t>Master basic prospecting channels and methods in 3 months.</t>
  </si>
  <si>
    <t>Organize Sales Proposal Development Lessons</t>
  </si>
  <si>
    <t>Organize 3 sales proposal and presentation development lessons for junior-level employees in 1 month.</t>
  </si>
  <si>
    <t>Implement Sales Closing Standards</t>
  </si>
  <si>
    <t>Implement sales closing and agreement standards within the organization in 1 month.</t>
  </si>
  <si>
    <t>Develop Sales Administration Standards</t>
  </si>
  <si>
    <t>Develop sales administration policies and procedures in 1 month.</t>
  </si>
  <si>
    <t>Implement a Product Development Strategy</t>
  </si>
  <si>
    <t>Implement a new product development strategy in your organization in 1 month.</t>
  </si>
  <si>
    <t>Master Product Features</t>
  </si>
  <si>
    <t>Master 80% of all major product features and functions within the next 6 months.</t>
  </si>
  <si>
    <t>Reduce REXX Coding Errors</t>
  </si>
  <si>
    <t>Reduce coding errors in self-written REXX programs by 5% within the next 6 months.</t>
  </si>
  <si>
    <t>Master Visual Modeling Tools</t>
  </si>
  <si>
    <t>Master 2 visual modeling tools for departmental communication improvement within the next year.</t>
  </si>
  <si>
    <t>Create Test Scripts with RTT</t>
  </si>
  <si>
    <t>Create at least 5 Java test scripts for unit-testing with RTT within the next 6 months.</t>
  </si>
  <si>
    <t>Establish SAP ERP Best Practices</t>
  </si>
  <si>
    <t>Establish best practices for the use of SAP ERP in a corporate technology environment, within the next 6 months.</t>
  </si>
  <si>
    <t>Master Siebel Optimization Tools</t>
  </si>
  <si>
    <t>Master at least 3 Siebel optimization tools and techniques within the next 6 months.</t>
  </si>
  <si>
    <t>Establish Smalltalk Best Practices</t>
  </si>
  <si>
    <t>Establish best practices in designing and coding Smalltalk modules for reuse within the next 6 months.</t>
  </si>
  <si>
    <t>Install QMF in Production Environments</t>
  </si>
  <si>
    <t>Install QMF in at least 5 diverse in-house production environments within the next 6 months.</t>
  </si>
  <si>
    <t>Use SAS to Correct Technical Problems</t>
  </si>
  <si>
    <t>Use SAS business intelligence software to troubleshoot, diagnose and correct at least 20% of the organization's technical problems within the next year.</t>
  </si>
  <si>
    <t>Provide PVCS Implementation Solutions</t>
  </si>
  <si>
    <t>Provide timely solutions to resolve 80% of PVCS's implementation problems within the next 6 months.</t>
  </si>
  <si>
    <t>Teach Alternative SharePoint Server Usages</t>
  </si>
  <si>
    <t>Teach 5 co-workers alternative ways of using SharePoint technologies within the year.</t>
  </si>
  <si>
    <t>Conduct SIP Performance Measurement</t>
  </si>
  <si>
    <t>Conduct at least 5 SIP performance measurement and tuning activities within the next 6 months.</t>
  </si>
  <si>
    <t>Resolve Problems with SMTP Implementation</t>
  </si>
  <si>
    <t>Resolve at least 20% of problems with the implementation or maintenance of SMTP within the next year.</t>
  </si>
  <si>
    <t>Master SNA Optimization Tools</t>
  </si>
  <si>
    <t>Master at least 3 SNA optimization tools and techniques within the next 6 months.</t>
  </si>
  <si>
    <t>Design Sniffer Interfaces</t>
  </si>
  <si>
    <t>Design at least 3 interfaces between Sniffer and other software products within the next year.</t>
  </si>
  <si>
    <t>Use MSP to Create Links</t>
  </si>
  <si>
    <t>Create at least 5 static or dynamic links to other applications using MSP within 6 months.</t>
  </si>
  <si>
    <t>Autoschedule Function Optimization</t>
  </si>
  <si>
    <t>Optimize the autoschedule function within the next 6 months.</t>
  </si>
  <si>
    <t>Master SiteMinder Features</t>
  </si>
  <si>
    <t>Master at least 95% of all major SiteMinder features and functions within the next 6 months.</t>
  </si>
  <si>
    <t>User Experience Report on New Storage Devices</t>
  </si>
  <si>
    <t>Compile a user experience report on newly released storage devices from target clients in order to obtain product performance results within 3 weeks.</t>
  </si>
  <si>
    <t>Reviewing Internal Operations</t>
  </si>
  <si>
    <t>Annually review the organization's operations in the context of industry trends and directions to ensure the organization's competitive positioning.</t>
  </si>
  <si>
    <t>Reducing Proposal Response Time through Standardization</t>
  </si>
  <si>
    <t>Develop a standard template detailing organizational products or services. Use this to reduce time needed to craft responses to RFPs by 5% in the next year.</t>
  </si>
  <si>
    <t>Monitor Product Experience</t>
  </si>
  <si>
    <t>Once a quarter, consolidate and analyze all available input from clients, prospects, partners, sales and consulting staff. Summarize, report and follow up on action.</t>
  </si>
  <si>
    <t>Create Client Usage Profile</t>
  </si>
  <si>
    <t>Create, maintain and promote a composite of product functions and how clients use them. Identify linkage and integration considerations and requirements.</t>
  </si>
  <si>
    <t>Client Configuration Profile</t>
  </si>
  <si>
    <t>Create a profile of client technical configurations and platforms. Identify linkage and integration requirements and platforms. Highlight common and uncommon configurations and identify trends.</t>
  </si>
  <si>
    <t>Modify Interfaces in Response to Emerging Trends</t>
  </si>
  <si>
    <t>Annually review emerging trends in computer systems, and modify interfaces as needed in response (e.g., develop interfaces for mobile or touchscreen devices).</t>
  </si>
  <si>
    <t>Improve Recommendation Acceptability</t>
  </si>
  <si>
    <t>Improve the organization's acceptability rate of recommended methodologies by 5% in the next year.</t>
  </si>
  <si>
    <t>Reducing Software Development Costs</t>
  </si>
  <si>
    <t>Reduce overall costs of the software development function by 5% in the next year by developing software/code that is flexible enough to allow for reuse in future products.</t>
  </si>
  <si>
    <t>Improve Consumer Satisfaction with Software Integration</t>
  </si>
  <si>
    <t>Improve software integration processes to increase customer satisfaction by 5% in the next year.</t>
  </si>
  <si>
    <t>Improve Software Functionality</t>
  </si>
  <si>
    <t>By following an iterative design process, improve software functionality by 10% in the next year.</t>
  </si>
  <si>
    <t>Ensuring Timely Releases</t>
  </si>
  <si>
    <t>Review release plans and schedules weekly, in order to reduce delayed releases by 5% in the next year.</t>
  </si>
  <si>
    <t>Field Support Documentation</t>
  </si>
  <si>
    <t>Develop and update quarterly a document detailing common field support or installation issues and their resolutions.</t>
  </si>
  <si>
    <t>Limiting Implemented Changes</t>
  </si>
  <si>
    <t>Improve efficiency of the change request management function by only implementing changes which would result in at least a 20% increase in revenue or user satisfaction.</t>
  </si>
  <si>
    <t>Research Competitor - Packaging</t>
  </si>
  <si>
    <t>Identify major competitors and their packaging approaches, materials and look. Summarize and present findings.</t>
  </si>
  <si>
    <t>Research Competitor - Delivery</t>
  </si>
  <si>
    <t>Identify major competitors and their software delivery channels and options.</t>
  </si>
  <si>
    <t>Improve End-User Satisfaction</t>
  </si>
  <si>
    <t>Improve the satisfaction of end users regarding the quality of tested software by 10% in the next year.</t>
  </si>
  <si>
    <t>Software QA Best Practices</t>
  </si>
  <si>
    <t>Establish best practices for the software quality management function within 6 months.</t>
  </si>
  <si>
    <t>Master Software Testing Tools</t>
  </si>
  <si>
    <t>Master 2 software testing tools and techniques within a year.</t>
  </si>
  <si>
    <t>Increase Customer Satisfaction in Security Services</t>
  </si>
  <si>
    <t>Increase customer satisfaction of the quality of penetration testing and other security management services by 5% in 6 months.</t>
  </si>
  <si>
    <t>Create a Progress Report on Target Architecture</t>
  </si>
  <si>
    <t>Create a report on the progress made in target architecture within 3 months.</t>
  </si>
  <si>
    <t>Improve Risk Appraisal Accuracy</t>
  </si>
  <si>
    <t>Improve integration risk appraisal accuracy by 5% in the next year.</t>
  </si>
  <si>
    <t>Improve System Testing Accuracy</t>
  </si>
  <si>
    <t>Improve accuracy of systems testing by 10% in the next year.</t>
  </si>
  <si>
    <t>Increase Customer Satisfaction with SDLC</t>
  </si>
  <si>
    <t>Use the Systems Development Life Cycle to improve customer satisfaction with the finished application by 5% in the next year.</t>
  </si>
  <si>
    <t>Extend Range of Speech Recognition Technologies</t>
  </si>
  <si>
    <t>Extend the use of speech recognition technologies to at least one additional application in the next year.</t>
  </si>
  <si>
    <t>Master System Testing Tools</t>
  </si>
  <si>
    <t>Master 2 system testing tools and techniques within a year.</t>
  </si>
  <si>
    <t>Ensure System Software Connectivity</t>
  </si>
  <si>
    <t>Ensure that system software is compatible for integration into 10% of current application platforms within a three month period.</t>
  </si>
  <si>
    <t>Improve Clients' Satisfaction</t>
  </si>
  <si>
    <t>Improve clients' satisfaction with organizational products and services by 5% in 6 months.</t>
  </si>
  <si>
    <t>Resolving System Problems</t>
  </si>
  <si>
    <t>Work to resolve system problems within 1 week of discovery.</t>
  </si>
  <si>
    <t>Distribution Process Improvements</t>
  </si>
  <si>
    <t>Each year recommend at least 5 process improvements for software distribution.</t>
  </si>
  <si>
    <t>Reducing Storage Needs</t>
  </si>
  <si>
    <t>Use storage hardware to reduce storage needs of other hardware and systems by 10% this year.</t>
  </si>
  <si>
    <t>Implementing Telecommunication Technologies</t>
  </si>
  <si>
    <t>Implement 2 new telecommunication technologies into the organization within the next 12 months.</t>
  </si>
  <si>
    <t>Resolve Network Issues</t>
  </si>
  <si>
    <t>Resolve 10% of regulatory issues related to the design, implementation and operation of networks in the next year.</t>
  </si>
  <si>
    <t>Respond Quickly to SAN/NAS Problems</t>
  </si>
  <si>
    <t>Shorten the average response time to problems in SAN/NAS administration and management by 3% within the next six months.</t>
  </si>
  <si>
    <t>Establish Storage Management Procedures</t>
  </si>
  <si>
    <t>Establish back-up, archival and recovery procedures within the next 6 months.</t>
  </si>
  <si>
    <t>Upgrade the Computer System</t>
  </si>
  <si>
    <t>Upgrade the computer system for proper system operation on a monthly/annual basis within the next year.</t>
  </si>
  <si>
    <t>Software Purchasing and Licensing</t>
  </si>
  <si>
    <t>Within 2 weeks, produce a cost-benefit analysis of purchase versus lease opportunities and risks for this product.</t>
  </si>
  <si>
    <t>Master Diagnostic Techniques</t>
  </si>
  <si>
    <t>Master 3 advanced diagnostic tools and techniques for performance-related problems within the next year.</t>
  </si>
  <si>
    <t>Develop SPI Documentation</t>
  </si>
  <si>
    <t>Within the next 6 months, develop documentation detailing the software process improvement procedures.</t>
  </si>
  <si>
    <t>Improve Documentation Accuracy and Conciseness</t>
  </si>
  <si>
    <t>Improve the accuracy and conciseness of technical documentation by 5% within 6 months.</t>
  </si>
  <si>
    <t>Implement and Integrate SCM Applications</t>
  </si>
  <si>
    <t>Implement 3 new SCM applications and integrate them into the overall enterprise software system, within a year.</t>
  </si>
  <si>
    <t>SRM Implementation Training</t>
  </si>
  <si>
    <t>Attend 20 hours of training for SRM system implementation processes and related information, within 3 months.</t>
  </si>
  <si>
    <t>Implement and Integrate SEM Applications</t>
  </si>
  <si>
    <t>Participate in the implementation and integration of 2 new SEM application projects within a year.</t>
  </si>
  <si>
    <t>Using Technology to Increase Customer Satisfaction</t>
  </si>
  <si>
    <t>Increase customer satisfaction with the service function by 10% in the next year by recognizing that multiple communication channels (e-mail, phone, internet, fax) will appeal to a broader customer base and allow for decreased response time.</t>
  </si>
  <si>
    <t>Establish Best Practices in TOGAF</t>
  </si>
  <si>
    <t>Establish best practices in the application of TOGAF, for the entire organization, over the next year.</t>
  </si>
  <si>
    <t>Increase Talent Pool of College Graduates</t>
  </si>
  <si>
    <t>Increase the talent pool of qualified college graduates by 5% in the next year.</t>
  </si>
  <si>
    <t>Scout for Potential Employees</t>
  </si>
  <si>
    <t>Scout for internal employees with the potential for succession in 3 of the organization's business units in one month.</t>
  </si>
  <si>
    <t>Interview Subject Matter Experts</t>
  </si>
  <si>
    <t>Interview 3 subject matter experts to gain a better understanding of a single professional subject within the next week.</t>
  </si>
  <si>
    <t>Develop Supplier List</t>
  </si>
  <si>
    <t>Develop and maintain a preferred or approved supplier list within the next year.</t>
  </si>
  <si>
    <t>Establish Struts Best Practice</t>
  </si>
  <si>
    <t>Establish best practice for Struts applications design and testing within 6 months.</t>
  </si>
  <si>
    <t>Master Adaptive Server Debugging Tools</t>
  </si>
  <si>
    <t>Master at least 2 debugging tools for Sybase Adaptive Server over the next year.</t>
  </si>
  <si>
    <t>Develop Business Cases for SQL Implementation</t>
  </si>
  <si>
    <t>Develop 2 valid business cases for the implementation of SQL within the next 3 months.</t>
  </si>
  <si>
    <t>Deploy SQL Server Databases</t>
  </si>
  <si>
    <t>Develop and deploy at least 3 SQL Server databases within the next 6 months.</t>
  </si>
  <si>
    <t>Develop Training Programs of Sybase</t>
  </si>
  <si>
    <t>Develop Sybase training Programs within 6 months, to coach others on how to install, maintain and administer the database.</t>
  </si>
  <si>
    <t>Create Best Practices on the Use of Solaris Optimization Tools</t>
  </si>
  <si>
    <t>Create best practices on the use of Solaris optimization tools and techniques for Solaris applications within the next year.</t>
  </si>
  <si>
    <t>Build Business Case for TPNS</t>
  </si>
  <si>
    <t>Build a valid business case to justify the cost of acquiring and using TPNS within the quarter.</t>
  </si>
  <si>
    <t>Customize NetView Interfaces</t>
  </si>
  <si>
    <t>Customize 3 NetView interfaces within the next 6 months, including X-window displays and custom objects.</t>
  </si>
  <si>
    <t>Master TCP/IP Features</t>
  </si>
  <si>
    <t>Master 90% of TCP/IP features and facilities within the next 3 months.</t>
  </si>
  <si>
    <t>Conduct Token Ring Activities</t>
  </si>
  <si>
    <t>Conduct 10 Token Ring performance measurement and tuning activities within the next year.</t>
  </si>
  <si>
    <t>Establish WebSEAL Best Practices</t>
  </si>
  <si>
    <t>Establish best practices for maintaining WebSEAL within 6 months.</t>
  </si>
  <si>
    <t>Master TME 10 Features</t>
  </si>
  <si>
    <t>Master at least 95% of all major TME 10 features within the next 6 months.</t>
  </si>
  <si>
    <t>Develop T&amp;D Procedures</t>
  </si>
  <si>
    <t>Develop T&amp;D procedures within the organization in one month.</t>
  </si>
  <si>
    <t>Virus-Awareness Communications Campaigns</t>
  </si>
  <si>
    <t>Hold at least 5 internal virus-awareness employee communications campaigns within the next year.</t>
  </si>
  <si>
    <t>Improve the User Interface</t>
  </si>
  <si>
    <t>Review user experiences on a quarterly basis. Leverage this information to improve the usability, intuitiveness, and overall look-and-feel of the website.</t>
  </si>
  <si>
    <t>Update Web Strategy</t>
  </si>
  <si>
    <t>Annually review and update the organization's web strategy for it to be consistently aligned with industry trends.</t>
  </si>
  <si>
    <t>Develop a Training Program for Transitional Architecture</t>
  </si>
  <si>
    <t>Develop a training program in transitional architecture to improve the architects' professional skills in the next 6 months.</t>
  </si>
  <si>
    <t>Learning New Practices or Tools</t>
  </si>
  <si>
    <t>Learn one new workflow analysis practice or tool every 6 months that can help you in your role.</t>
  </si>
  <si>
    <t>Ensure Design Effectiveness</t>
  </si>
  <si>
    <t>Hold semi-annual user meetings to test the user interface for ease, clarity, appeal, etc.</t>
  </si>
  <si>
    <t>Reduce Web Related Risks</t>
  </si>
  <si>
    <t>Reduce the incidence of risks created by deficient web related applications, including failure to establish a strong firewall, failure to detect a virus, etc., by 5% in the next 2 years.</t>
  </si>
  <si>
    <t>Reduce Web Services Tools Program Errors</t>
  </si>
  <si>
    <t>Reduce Syntax and Run-time errors in Web Services Tools by 20% within 6 months.</t>
  </si>
  <si>
    <t>Emerging Web Service Technology</t>
  </si>
  <si>
    <t>Annually review emerging web services technologies, and evaluate the potential value to your organization.</t>
  </si>
  <si>
    <t>Satisfaction with Voice Network Services</t>
  </si>
  <si>
    <t>Increase client satisfaction with voice network operations by 10% in the next year.</t>
  </si>
  <si>
    <t>Reduce Common VPN Problems</t>
  </si>
  <si>
    <t>Reduce the occurrences of common problems in day-to-day VPN operations by 10% within the next year.</t>
  </si>
  <si>
    <t>WAN Reporting</t>
  </si>
  <si>
    <t>Prepare monthly reports for management detailing the performance of the WAN.</t>
  </si>
  <si>
    <t>Improve Access Speed</t>
  </si>
  <si>
    <t>Improve the access and transmission speeds of PACS by 10% within the next year.</t>
  </si>
  <si>
    <t>Apply Encryption</t>
  </si>
  <si>
    <t>Apply encryption to the current consumer VOIP solution within the next 6 months.</t>
  </si>
  <si>
    <t>Update Web Application Environments</t>
  </si>
  <si>
    <t>Update all web application environments on a monthly basis this year.</t>
  </si>
  <si>
    <t>Utilizing Diverse Training Methodologies</t>
  </si>
  <si>
    <t>Utilize 2 of the latest and most successful training methodologies and techniques within the next year.</t>
  </si>
  <si>
    <t>Apply Multiple Vulnerability Assessment Models</t>
  </si>
  <si>
    <t>Learn and apply at least 3 vulnerability assessment models in practice within the next year.</t>
  </si>
  <si>
    <t>Present a User Experience Design Case</t>
  </si>
  <si>
    <t>Research, summarize and present a case study that is relevant to user experience design within 2 weeks.</t>
  </si>
  <si>
    <t>Implement and Integrate TM Applications</t>
  </si>
  <si>
    <t>Participate in the implementation and integration of 2 new TM application projects, within the next year.</t>
  </si>
  <si>
    <t>Create a Website User Report</t>
  </si>
  <si>
    <t>Create a report detailing Web 2.0 client sites, aimed at addressing client needs and considerations, in one month.</t>
  </si>
  <si>
    <t>Evaluating &amp; Updating Web Content</t>
  </si>
  <si>
    <t>Within 6 months, evaluate current web content and look for 2 updates that can be made with new applications.</t>
  </si>
  <si>
    <t>Increase Conversion To Purchases</t>
  </si>
  <si>
    <t>Increase conversion to online purchases by %5 over .</t>
  </si>
  <si>
    <t>Design Question System to Obtain User Needs</t>
  </si>
  <si>
    <t>Design and customize a survey to acquire 80% of end users' needs, within the next year.</t>
  </si>
  <si>
    <t>Trends in Web Publishing</t>
  </si>
  <si>
    <t>Monitor trends in web publication styles on a quarterly basis to ensure appeal of the organization's websites.</t>
  </si>
  <si>
    <t>Using Instant Messaging to Improve Customer Response Time</t>
  </si>
  <si>
    <t>Develop an instant messaging-based customer support channel. Use this method of communication to decrease customer service wait time by 5% in the next year.</t>
  </si>
  <si>
    <t>Learning New Analysis Practices or Tools</t>
  </si>
  <si>
    <t>Learn one new workforce analysis practice or tool every 6 months that can help you in your role.</t>
  </si>
  <si>
    <t>Documenting Online Resources</t>
  </si>
  <si>
    <t>On a quarterly basis, update and distribute documentation of acceptable and unacceptable online resources to ensure consistent behavior by staff.</t>
  </si>
  <si>
    <t>Ensuring Current Certification</t>
  </si>
  <si>
    <t>Review suppliers annually to ensure current certification.</t>
  </si>
  <si>
    <t>Establish Uniface Best Practices</t>
  </si>
  <si>
    <t>Establish best practices for Uniface application design and performance within the next 6 months.</t>
  </si>
  <si>
    <t>Establish VAG Best Practices</t>
  </si>
  <si>
    <t>Establish best practices for the use of VAG toolkits and techniques within 6 months.</t>
  </si>
  <si>
    <t>Master VAJ Features</t>
  </si>
  <si>
    <t>Master at least 95% of all major VAJ features and facilities within the next 6 months.</t>
  </si>
  <si>
    <t>Reduce Visual Basic.Net Program Errors</t>
  </si>
  <si>
    <t>Reduce Visual Basic.net syntax and run-time errors by 20% within the next 6 months.</t>
  </si>
  <si>
    <t>Master VBScript Debugging Tools</t>
  </si>
  <si>
    <t>Master at least 2 debugging tools and techniques for VBScript applications within the next year.</t>
  </si>
  <si>
    <t>Establish Visual C++ Best Practices</t>
  </si>
  <si>
    <t>Establish best practices for Visual C++ application design and performance within the next 3 months.</t>
  </si>
  <si>
    <t>Resolve Visual FoxPro Problems</t>
  </si>
  <si>
    <t>Resolve at least 20% of complex Visual FoxPro run-time problems within the next year.</t>
  </si>
  <si>
    <t>Establish Visual Interdev Best Practices</t>
  </si>
  <si>
    <t>Establish best practices for Visual Interdev design and performance within the next 3 months.</t>
  </si>
  <si>
    <t>Master Visual Basic Features</t>
  </si>
  <si>
    <t>Master at least 95% of all major Visual Basic features and facilities within the next 6 months.</t>
  </si>
  <si>
    <t>Identify Opportunities for Visio Use</t>
  </si>
  <si>
    <t>Identify at least 5 new opportunities to use Visio within the organization, in the next year.</t>
  </si>
  <si>
    <t>Design Visual J++ Interfaces</t>
  </si>
  <si>
    <t>Design 3 interfaces between Visual J++ and other applications within the next year.</t>
  </si>
  <si>
    <t>Isolate WSAD Performance Problems</t>
  </si>
  <si>
    <t>Apply WSAD to isolate at least 3 application performance problems within the year.</t>
  </si>
  <si>
    <t>Develop Business Case for Studio</t>
  </si>
  <si>
    <t>Develop a valid business case for acquiring additional WebSphere Studio components within 6 months.</t>
  </si>
  <si>
    <t>Master XHTML Debugging Tools</t>
  </si>
  <si>
    <t>Master 2 debugging tools for Internet-based XHTML within the next year.</t>
  </si>
  <si>
    <t>Master XML Debugging Tools</t>
  </si>
  <si>
    <t>Master 2 debugging tools for Internet-based XML within the next year.</t>
  </si>
  <si>
    <t>Design XML Schemas</t>
  </si>
  <si>
    <t>Design 3 XML schemas for XML documents from the perspectives of consistency and future usability within the next 6 months.</t>
  </si>
  <si>
    <t>Master XML Transformation Techniques</t>
  </si>
  <si>
    <t>Master 2 practical techniques for XML transformations within the next year.</t>
  </si>
  <si>
    <t>Reduce Xpediter Program Errors</t>
  </si>
  <si>
    <t>Apply Xpediter to reduce syntax and run-time errors by 20% within the next 6 months.</t>
  </si>
  <si>
    <t>Migrate to MQ Platform</t>
  </si>
  <si>
    <t>Migrate at least 3 foreign message systems to the MQ Series platform by the end of the year.</t>
  </si>
  <si>
    <t>Create TSO/ISPF Dataset Profiles</t>
  </si>
  <si>
    <t>Create at least 5 dataset profiles for TSO/ISPF applications within the next year.</t>
  </si>
  <si>
    <t>Design Training Courses on UNIX Optimization Tools</t>
  </si>
  <si>
    <t>Design training courses on optimization tools and techniques for UNIX applications within the next year.</t>
  </si>
  <si>
    <t>Master WAS Performance Monitoring Tools</t>
  </si>
  <si>
    <t>Master at least 2 performance monitoring tools for WAS-based applications within the next year.</t>
  </si>
  <si>
    <t>Design Training Courses on Windows 2000/Me Tools</t>
  </si>
  <si>
    <t>Design training courses on Windows 2000/Me tools and techniques within the next year.</t>
  </si>
  <si>
    <t>Establish Windows NT Best Practices</t>
  </si>
  <si>
    <t>Establish best practices for developing and implementing in-house Windows NT applications within 6 months.</t>
  </si>
  <si>
    <t>Resolve Problems with Windows XP Implementation</t>
  </si>
  <si>
    <t>Resolve at least 20% of problems with the implementation or maintenance of Windows XP within the next year.</t>
  </si>
  <si>
    <t>Reduce WebSphere Portal Problem Rate</t>
  </si>
  <si>
    <t>Reduce the number of times WebSphere Portal encounters a problem by 5% this year.</t>
  </si>
  <si>
    <t>Resolve z/OS Operation System Problems</t>
  </si>
  <si>
    <t>Resolve 3 common problems with z/OS operation system in 1 month.</t>
  </si>
  <si>
    <t>Establish VoIP Best Practices</t>
  </si>
  <si>
    <t>Establish best practices for developing VoIP system services within 6 months.</t>
  </si>
  <si>
    <t>Develop WAP Technology with WML/WMLScript</t>
  </si>
  <si>
    <t>Use WML/WMLScript to develop a WAP technology in 2 months.</t>
  </si>
  <si>
    <t>Reduce X.25 Network Problem Rate</t>
  </si>
  <si>
    <t>Reduce X.25 network problem rate by 10% in this year.</t>
  </si>
  <si>
    <t>Create Multi-Column Newsletters in Word</t>
  </si>
  <si>
    <t>Create at least 10 multi-column newsletters in Word within the next 3 months.</t>
  </si>
  <si>
    <t>Design Training and Development Courses</t>
  </si>
  <si>
    <t>Design at least 5 training and development courses for audiences of different levels and backgrounds within the next year.</t>
  </si>
  <si>
    <t>Finish Yearly Training Program Plans</t>
  </si>
  <si>
    <t>Finish a yearly plan for training programs according to business development within 3 months.</t>
  </si>
  <si>
    <t>Maintain a Preferred Supplier List</t>
  </si>
  <si>
    <t>Develop and maintain a preferred or approved supplier list by the end of the month, and ensure that at least 75% of the next year's purchases come from these organizations.</t>
  </si>
  <si>
    <t>Improve Training Needs Analysis Processes</t>
  </si>
  <si>
    <t>Recommend at least 3 improvements to training needs analysis processes within the next 6 months.</t>
  </si>
  <si>
    <t>Present Training Solutions</t>
  </si>
  <si>
    <t>Give 5 training solutions presentations to relevant stakeholders in one month.</t>
  </si>
  <si>
    <t>Deliver Live Training Courses</t>
  </si>
  <si>
    <t>Deliver 3 live training courses for an organizational audience in one month.</t>
  </si>
  <si>
    <t>Master Training Evaluation Techniques</t>
  </si>
  <si>
    <t>Master at least 2 advanced tools and techniques for training evaluation within one year.</t>
  </si>
  <si>
    <t>Establish Training Administration Best Practices</t>
  </si>
  <si>
    <t>Establish effective operational procedures and best practices for performing training administration within 3 months.</t>
  </si>
  <si>
    <t>Reduce E-learning System Errors</t>
  </si>
  <si>
    <t>Reduce e-learning system errors incurred during the operation of online training programs by 10% within the next 6 months.</t>
  </si>
  <si>
    <t>Establish Best Practices for Web-based Training</t>
  </si>
  <si>
    <t>Establish effective operational procedures and best practices for performing web-based training within 3 months.</t>
  </si>
  <si>
    <t>Ensure Client Satisfaction</t>
  </si>
  <si>
    <t>During a consulting engagement, schedule biweekly meetings/conversations with the client to ensure expectations are being met.</t>
  </si>
  <si>
    <t>Develop API Evaluation Process</t>
  </si>
  <si>
    <t>Within the next 6 months, develop an internal evaluation and correction process to ensure the highest quality API development.</t>
  </si>
  <si>
    <t>Increase Application Delivery Speed</t>
  </si>
  <si>
    <t>Increase application delivery speed by 5% in the next year.</t>
  </si>
  <si>
    <t>Technical Design Reviews</t>
  </si>
  <si>
    <t>Participate in at least 4 technical design reviews over the course of the year.</t>
  </si>
  <si>
    <t>Develop Production Policies</t>
  </si>
  <si>
    <t>Develop the production policies and standards for the department within 6 months to ensure that applications can be maintained effectively and efficiently.</t>
  </si>
  <si>
    <t>Ensure Mainframe Feasibility</t>
  </si>
  <si>
    <t>Integrate mainframe applications (such as point-to-point connections, direct data access and real-time event capture) with different platforms and applications to ensure all organizational functions can feasibly apply the technology within one year.</t>
  </si>
  <si>
    <t>Consistent Application Development</t>
  </si>
  <si>
    <t>Over the next six months, establish and distribute client/server application development best practices and guidelines, in order to ensure consistent behavior by the staff.</t>
  </si>
  <si>
    <t>Building Object-oriented Applications</t>
  </si>
  <si>
    <t>Build at least 3 applications using object-oriented development within the next year.</t>
  </si>
  <si>
    <t>Master New Toolkits</t>
  </si>
  <si>
    <t>Master 3 new toolkits for the development of application systems within the next year.</t>
  </si>
  <si>
    <t>Reduce Application Vulnerability Risk</t>
  </si>
  <si>
    <t>Reduce application vulnerability risk by 10% within next 6 months.</t>
  </si>
  <si>
    <t>Measure Performance of Agile Methodology</t>
  </si>
  <si>
    <t>Use metrics to measure the performance of agile methodology in the next six months.</t>
  </si>
  <si>
    <t>Popularize Agile Manifesto</t>
  </si>
  <si>
    <t>Improve awareness of Agile Manifesto within organization by 5% within two months.</t>
  </si>
  <si>
    <t>Learn ASD Model</t>
  </si>
  <si>
    <t>Master at least one ASD model by working with colleagues within one year, such as Adaptive Conceptual Model, Adaptive Development Model.</t>
  </si>
  <si>
    <t>Agile Unified Process Metrics</t>
  </si>
  <si>
    <t>Within 6 months, design at least 5 metrics to evaluate the suitability and compatibility of listed processes and techniques that to be unified with agile process.</t>
  </si>
  <si>
    <t>Monitor A&amp;C Related Legislation</t>
  </si>
  <si>
    <t>Conduct a quarterly review of upcoming new legislation or changes to existing legislation so that you can minimize its impact on your department or function.</t>
  </si>
  <si>
    <t>Managing Audit Change</t>
  </si>
  <si>
    <t>In the next six months develop and implement industry-leading audit systems in response to audit-related changes within the organization.</t>
  </si>
  <si>
    <t>Reducing Threats to Customer Needs</t>
  </si>
  <si>
    <t>Reduce problems that threaten customer values or needs by 5% in the next year by taking direct action when situations arise.</t>
  </si>
  <si>
    <t>Master Server Technologies</t>
  </si>
  <si>
    <t>Master at least 3 SQL Server technologies within the next year.</t>
  </si>
  <si>
    <t>Learning New Access Features or Functions</t>
  </si>
  <si>
    <t>Learn a new function or feature of Access. Use it to improve quality or efficiency by 5% over the next year.</t>
  </si>
  <si>
    <t>Reduce Threats to ActiveX Controls</t>
  </si>
  <si>
    <t>Reduce potential threats to ActiveX controls by 20% within the next 6 months.</t>
  </si>
  <si>
    <t>Resolve Development Issues with ADF</t>
  </si>
  <si>
    <t>Resolve 80% of issues in using ADF platform for IT applications development within the next 6 months.</t>
  </si>
  <si>
    <t>Reduce Assembler Syntax and Run-Time Errors</t>
  </si>
  <si>
    <t>Reduce syntax, logic and run-time errors by 5% in Assembler programs written by yourself within the next 6 months.</t>
  </si>
  <si>
    <t>Master ASP Optimization Tools</t>
  </si>
  <si>
    <t>Master 2 optimization tools and techniques for ASP-based applications within the next year.</t>
  </si>
  <si>
    <t>Master ASP.Net Performance Tuning Techniques</t>
  </si>
  <si>
    <t>Master 2 performance tuning techniques in ASP.Net within the next year.</t>
  </si>
  <si>
    <t>Develop Autotester-Based Tests</t>
  </si>
  <si>
    <t>Develop at least 5 Autotester-based user acceptance tests within the next 6 months.</t>
  </si>
  <si>
    <t>Master Versions of Flash</t>
  </si>
  <si>
    <t>Master at least 3 versions of Flash for application development within the next year.</t>
  </si>
  <si>
    <t>Install Adabas Databases</t>
  </si>
  <si>
    <t>Install at least 3 production Adabas databases within the next year.</t>
  </si>
  <si>
    <t>Master AIX Optimization Tools</t>
  </si>
  <si>
    <t>Master at least 2 optimization tools and techniques for the AIX operating system within the next year.</t>
  </si>
  <si>
    <t>Write an AS/400 Hardware Evaluation Report</t>
  </si>
  <si>
    <t>Write an AS/400 hardware evaluation report each month.</t>
  </si>
  <si>
    <t>Master Active Directory Features</t>
  </si>
  <si>
    <t>Master at least 95% of all major Active Directory features and facilities within the next 6 months.</t>
  </si>
  <si>
    <t>Reduce Time Wasted on AIM</t>
  </si>
  <si>
    <t>Reduce time wasted on AIM by 5% in the next year through documentation and enforcement of accepted uses.</t>
  </si>
  <si>
    <t>Design ATM Performance Metrics</t>
  </si>
  <si>
    <t>Design ATM performance metrics for performance measurement and tuning activities within the next 6 months.</t>
  </si>
  <si>
    <t>Master Acrobat Optimization Tools</t>
  </si>
  <si>
    <t>Master at least 2 optimization tools and techniques for implementations of Adobe Acrobat Professional within the next year.</t>
  </si>
  <si>
    <t>Increase Efficiency of Designer</t>
  </si>
  <si>
    <t>Increase efficiency in using Adobe Designer to design documents templates by 5% within the next 6 months.</t>
  </si>
  <si>
    <t>Resolve Problems with ACF2 Implementation</t>
  </si>
  <si>
    <t>Resolve at least 20% of problems with the implementation or maintenance of ACF2 within the next year.</t>
  </si>
  <si>
    <t>Improve Adult Learning Retention Rates</t>
  </si>
  <si>
    <t>Improve learning retention rates for a specific skills training program by 10% within the next year.</t>
  </si>
  <si>
    <t>Analyze Hardware Change Reqs</t>
  </si>
  <si>
    <t>Create detailed documentation of all change requests and actual product changes. Analyze and communicate implications to product development.</t>
  </si>
  <si>
    <t>Identify Business Modeling Factors</t>
  </si>
  <si>
    <t>Identify 5 factors that contributed to successful modeling that can be applied to future business modeling projects, within 6 months.</t>
  </si>
  <si>
    <t>Reduce Errors with Abend-Aid</t>
  </si>
  <si>
    <t>Use Abend-Aid to reduce programming errors in IT applications by 5% within the next year.</t>
  </si>
  <si>
    <t>Reduce Organizational Cost</t>
  </si>
  <si>
    <t>Reduce organizational project costs by 10% in 6 months through the application of CMMI.</t>
  </si>
  <si>
    <t>Business Assessment Quality</t>
  </si>
  <si>
    <t>Improve end users' satisfaction with application functionality and delivery by 5% in the next year through thorough business assessment.</t>
  </si>
  <si>
    <t>Simplifying Existing Processes</t>
  </si>
  <si>
    <t>Use business process modeling to simplify 3 existing processes each year.</t>
  </si>
  <si>
    <t>Align Client/Server Tools</t>
  </si>
  <si>
    <t>Over the next six months, align the client/server development tools used with the expected functionality or the applications to be developed.</t>
  </si>
  <si>
    <t>Using CASE to Reduce Costs</t>
  </si>
  <si>
    <t>Use CASE to reduce costs associated with system design/development by 15% in the next year.</t>
  </si>
  <si>
    <t>Resolve CRM Integration Problems</t>
  </si>
  <si>
    <t>Resolve 80% of problems that occur in the integration of CRM and other systems in the next 3 months.</t>
  </si>
  <si>
    <t>Content Management Effectiveness</t>
  </si>
  <si>
    <t>Improve the effectiveness of enterprise-level content management processes by 20%, compared to previous performance results, by the end of the year.</t>
  </si>
  <si>
    <t>Big Data Reports</t>
  </si>
  <si>
    <t>Create 2 new reports from big data extracts in the next 8 weeks.</t>
  </si>
  <si>
    <t>Improve System Performance</t>
  </si>
  <si>
    <t>Improve system performance of CTI software components and related hardware by 10% in the next year.</t>
  </si>
  <si>
    <t>Contingency Planning Strategies</t>
  </si>
  <si>
    <t>Develop, document, and implement strategies for contingency and disaster recovery planning within the next year.</t>
  </si>
  <si>
    <t>Update the Capacity Plan</t>
  </si>
  <si>
    <t>Ensure the capacity plan is updated on a monthly or quarterly basis within the next year.</t>
  </si>
  <si>
    <t>Handle Incidents and Problems</t>
  </si>
  <si>
    <t>Respond to 80% of incidents and problems related to recent changes within 1 business day of identification.</t>
  </si>
  <si>
    <t>Deliver Reports on Crime Exposure</t>
  </si>
  <si>
    <t>Ensure at least 8 reports on potential computer crime exposure are delivered to management within the next 6 months.</t>
  </si>
  <si>
    <t>Computer Forensics Tool</t>
  </si>
  <si>
    <t>Learn a new method or tool of computer forensics, and apply it in real practices within 3 months.</t>
  </si>
  <si>
    <t>Network Defense Techniques</t>
  </si>
  <si>
    <t>Learn at least 3 new network defense techniques (e.g. Firewalls, Anti-virus, Intrusion Detection System) in the next 6 months, and use them to in real practices.</t>
  </si>
  <si>
    <t>Develop Configuration Management Guidelines</t>
  </si>
  <si>
    <t>Develop configuration management guidelines, considering controllability, consistency and integrity in one month.</t>
  </si>
  <si>
    <t>Create Cloud Architecture Product FAQs</t>
  </si>
  <si>
    <t>Create, in the next 6 months, architecture FAQs for all cloud products or services.</t>
  </si>
  <si>
    <t>Construct Grid System</t>
  </si>
  <si>
    <t>Construct a distributed grid system for managing multi-cloud resources, within a month.</t>
  </si>
  <si>
    <t>Create a Community User Report</t>
  </si>
  <si>
    <t>Create a report detailing community users' requests, aimed at addressing their needs and considerations, in one month.</t>
  </si>
  <si>
    <t>Improving Editing Efficiency</t>
  </si>
  <si>
    <t>Develop an editing system to increase efficiency and reduce error frequency in documents by 5% in the next year.</t>
  </si>
  <si>
    <t>Call Center Employee Development</t>
  </si>
  <si>
    <t>Reduce turnover in call center employees by 5% in the next year through the implementation of an employee development program designed to move call center employees into other roles within the organization.</t>
  </si>
  <si>
    <t>Evaluating Alternative CRM Solutions</t>
  </si>
  <si>
    <t>Evaluate alternative CRM systems each year through market research and cost-benefit analysis.</t>
  </si>
  <si>
    <t>Monitor Engagement Success</t>
  </si>
  <si>
    <t>Identify, implement, monitor and report metrics for client engagements and customer satisfaction. Identify and address problem areas.</t>
  </si>
  <si>
    <t>Reducing Call Center Operational Costs</t>
  </si>
  <si>
    <t>Reduce costs associated with call center operations by 5% in the next year by using distributed facilities leveraging technology to connect to the corporate office.</t>
  </si>
  <si>
    <t>Implement Consulting Service Cross-Training Program</t>
  </si>
  <si>
    <t>Develop and implement a consulting services cross-training program within the next 18 months.</t>
  </si>
  <si>
    <t>Communicate Engagement Work Plan Changes</t>
  </si>
  <si>
    <t>Update, publish and communicate agreed scope changes to all engagement work plans within one day of the agreement.</t>
  </si>
  <si>
    <t>Reduce consulting proposal development time</t>
  </si>
  <si>
    <t>Reduce average consulting proposal develop time by 10% over the next six months through improved use of technology and application of standard proposal development templates.</t>
  </si>
  <si>
    <t>Develop Consulting Proposal Template</t>
  </si>
  <si>
    <t>Develop a standard template detailing organizational products or services to reduce average time needed to craft and deliver proposals by 15% in the next year.</t>
  </si>
  <si>
    <t>Develop Formal Engagement Status Checkpoints</t>
  </si>
  <si>
    <t>Define and implement scheduled checkpoints to monitor status of existing engagements over the next 2 months.</t>
  </si>
  <si>
    <t>Reviewing Cash Holdings</t>
  </si>
  <si>
    <t>Review the organization's cash holdings on a monthly basis to ensure appropriate liquidity.</t>
  </si>
  <si>
    <t>Reducing Overall Expenditures</t>
  </si>
  <si>
    <t>Reduce overall organizational expenditures by 15% in the next year by comparing the costs and benefits of all products/projects and consistently selecting the best value.</t>
  </si>
  <si>
    <t>Review Benefits Programs</t>
  </si>
  <si>
    <t>Conduct a review by the end of this quarter to check whether benefits programs meet current legal requirements.</t>
  </si>
  <si>
    <t>Evaluate Competitive Products</t>
  </si>
  <si>
    <t>Evaluate at least 2 competitive products and deliver the evaluation reports within the next 6 months.</t>
  </si>
  <si>
    <t>Master Contracts Administration Management Technologies</t>
  </si>
  <si>
    <t>Master the functions and features of at least 2 technologies and tools for contracts administration management within the next year.</t>
  </si>
  <si>
    <t>Resolve Brand Name Liability Issues</t>
  </si>
  <si>
    <t>Resolve 50% of the organization's brand name liability issues within one month of initial notification.</t>
  </si>
  <si>
    <t>Resolve Procedural Issues in Buying and Procurement</t>
  </si>
  <si>
    <t>Resolve at least 85% of the procedural issues that arise in buying and procurement activities within the next 6 months.</t>
  </si>
  <si>
    <t>Design a BaanERP Implementation Strategy</t>
  </si>
  <si>
    <t>Design a new implementation strategy for BaanERP software, within the organization, in the next 6 months.</t>
  </si>
  <si>
    <t>Establish Basic Best Practices</t>
  </si>
  <si>
    <t>Establish best practices for Basic application design and performance within the next 6 months.</t>
  </si>
  <si>
    <t>Convert Legacy Applications to the Brio Platform</t>
  </si>
  <si>
    <t>Convert at least 5 legacy reporting applications to the Brio platform within the next year.</t>
  </si>
  <si>
    <t>Reduce C Syntax and Run-Time Errors</t>
  </si>
  <si>
    <t>Reduce syntax and run-time errors in C applications by 20% within the next 6 months.</t>
  </si>
  <si>
    <t>Reduce C# Syntax and Run-Time Errors</t>
  </si>
  <si>
    <t>Reduce syntax and run-time errors in C# applications by 20% within the next 6 months.</t>
  </si>
  <si>
    <t>Reduce C++ Syntax and Run-Time Errors</t>
  </si>
  <si>
    <t>Reduce syntax and run-time errors in C++ applications by 20% within the next 6 months.</t>
  </si>
  <si>
    <t>Establish C/AIX Best Practices</t>
  </si>
  <si>
    <t>Establish best practices for C/AIX application design and performance within the next 6 months.</t>
  </si>
  <si>
    <t>Master COBOL 390 Features</t>
  </si>
  <si>
    <t>Master 95% of COBOL 390 features and facilities within 6 months.</t>
  </si>
  <si>
    <t>Establish COBOL/400 Best Practices</t>
  </si>
  <si>
    <t>Establish best practices for the use of IBM COBOL/400 in conjunction with IBM's AS/400 series of computers within 6 months.</t>
  </si>
  <si>
    <t>Reduce CGI Script Syntax and Run-Time Errors</t>
  </si>
  <si>
    <t>Reduce syntax and run-time errors in CGI Script applications by 20% within the next 6 months.</t>
  </si>
  <si>
    <t>Debug COBOL Program Errors</t>
  </si>
  <si>
    <t>Debug at least 10 compiler diagnostics, logic, and run-time errors in COBOL within the year.</t>
  </si>
  <si>
    <t>Reduce Cold Fusion Syntax and Run-Time Errors</t>
  </si>
  <si>
    <t>Reduce syntax and run-time errors in self-written Cold Fusion programs by 5% within the next 6 months.</t>
  </si>
  <si>
    <t>Master Graphics Tools</t>
  </si>
  <si>
    <t>Master 3 graphics techniques for publishing web pages and animating objects within the next year.</t>
  </si>
  <si>
    <t>Reduce Cost of CORBA Implementation</t>
  </si>
  <si>
    <t>Reduce the costs associated with CORBA implementation by 5% within the next 6 months.</t>
  </si>
  <si>
    <t>Reduce Crystal Reports Syntax and Run-Time Errors</t>
  </si>
  <si>
    <t>Reduce syntax and run-time errors in Crystal Reports applications by 20% within the next 6 months.</t>
  </si>
  <si>
    <t>Master CA-Easytrieve Features</t>
  </si>
  <si>
    <t>Master at least 95% of all major CA-Easytrieve features and facilities within the next 6 months.</t>
  </si>
  <si>
    <t>Use BEA WebLogic to Design Web Services</t>
  </si>
  <si>
    <t>Use WebLogic to design at least 3 robust Web services that align with business processes within the next year.</t>
  </si>
  <si>
    <t>Establish Schedules for Image Copies</t>
  </si>
  <si>
    <t>Establish schedules for performing image copies based on production considerations within the next 6 months.</t>
  </si>
  <si>
    <t>Establish BMCIBR Best Practices</t>
  </si>
  <si>
    <t>Establish best practices for the use of the BMC IMS Backup and Recovery solution to maintain enterprise IMS databases within 6 months.</t>
  </si>
  <si>
    <t>Establish CA/DB2 Best Practices</t>
  </si>
  <si>
    <t>Establish best practices for managing DB2 databases with Computer Associates' DB2 tools within 6 months.</t>
  </si>
  <si>
    <t>Install CA-IDMS Databases</t>
  </si>
  <si>
    <t>Install and configure at least 5 CA-IDMS databases within the year.</t>
  </si>
  <si>
    <t>Design Training Program on CICS</t>
  </si>
  <si>
    <t>Develop a training program on component-based design and Web programming in CICS within the next 3 months.</t>
  </si>
  <si>
    <t>Master Product Tools and Techniques</t>
  </si>
  <si>
    <t>Master 2 monitoring, tuning or optimization tools and techniques for this product by 3rd quarter.</t>
  </si>
  <si>
    <t>Establish Centra Best Practices</t>
  </si>
  <si>
    <t>Establish best practices for implementation and application of Centra to business situations within 6 months.</t>
  </si>
  <si>
    <t>Test Rule Sets</t>
  </si>
  <si>
    <t>Create tests to validate at least 5 rule sets and use the Tester facility to import/export test cases.</t>
  </si>
  <si>
    <t>Deliver Competency-Based Training Courses</t>
  </si>
  <si>
    <t>Deliver at least 5 competency-based training courses to audiences of different levels and backgrounds within the next year.</t>
  </si>
  <si>
    <t>Design a Database Management System Backup Project</t>
  </si>
  <si>
    <t>Design an organization's database management system backup project within 1 month.</t>
  </si>
  <si>
    <t>Automated Data Analysis Tools</t>
  </si>
  <si>
    <t>Increase the use of automated data analysis tools within the organization by 12% over 18 months. Document processes for using these tools and distribute materials to employees.</t>
  </si>
  <si>
    <t>Establish Feedback Mechanisms for Data Architecture Processes</t>
  </si>
  <si>
    <t>Establish feedback mechanisms for data architecture processes, to identify and solve problems related to data architecture, within the next 6 months.</t>
  </si>
  <si>
    <t>Develop Emerging Technology</t>
  </si>
  <si>
    <t>Increase new technology adoption by 5% in the next year.</t>
  </si>
  <si>
    <t>Implement Acceptance Testing Criteria</t>
  </si>
  <si>
    <t>Within the next six months, implement acceptance testing criteria for a department or organization to ensure customer requirements are met.</t>
  </si>
  <si>
    <t>Create a Web Services Analysis Report</t>
  </si>
  <si>
    <t>Create a report on analyzing core and advanced web services required by e-business applications in 2 weeks.</t>
  </si>
  <si>
    <t>Integrate EDI Technologies into Business</t>
  </si>
  <si>
    <t>Integrate electronic data interchange technologies into electronic commerce or other business applications in one month.</t>
  </si>
  <si>
    <t>Complete Database Architecture</t>
  </si>
  <si>
    <t>Complete database architecture plans on new business requirements within one month.</t>
  </si>
  <si>
    <t>Resolve Data Governance Problems</t>
  </si>
  <si>
    <t>Resolve 80% of data governance related problems each month throughout the next year.</t>
  </si>
  <si>
    <t>Improve Database Stability</t>
  </si>
  <si>
    <t>Reduce system errors in the database management system to improve operational stability by 15% within 6 months.</t>
  </si>
  <si>
    <t>Establish an Organization's Data Model</t>
  </si>
  <si>
    <t>Establish a data model for an organization's database in 1 month.</t>
  </si>
  <si>
    <t>Examine Data Resource Quality</t>
  </si>
  <si>
    <t>Examine the quality, compatibility and stability of at least 3 different departments' data resources in one month.</t>
  </si>
  <si>
    <t>Master Data Warehousing Tools</t>
  </si>
  <si>
    <t>Master features and techniques of 2 new data warehousing tools in 4 weeks.</t>
  </si>
  <si>
    <t>Learn from Past Data Mining Activities</t>
  </si>
  <si>
    <t>Once a quarter, review past data mining activities and their conclusions. Use this past experience to improve future data mining activities.</t>
  </si>
  <si>
    <t>Master Data Movement Tools</t>
  </si>
  <si>
    <t>Master the key features and techniques of 3 data movement tools in two weeks.</t>
  </si>
  <si>
    <t>Transfer Data across Functions</t>
  </si>
  <si>
    <t>Transfer 2 department's business data across an organization's functions successfully in 1 month.</t>
  </si>
  <si>
    <t>Reduce Data Errors in ETL Process</t>
  </si>
  <si>
    <t>Reduce data accuracy and effectiveness errors in the Extraction-Transformation-Loading process by 20% within one month.</t>
  </si>
  <si>
    <t>Ensure Optimal Network Routes</t>
  </si>
  <si>
    <t>Ensure that 75% of routes between any two points on a network is optimal (such as shortest time and best quality) in each test period.</t>
  </si>
  <si>
    <t>Conduct Training on Encryption Products</t>
  </si>
  <si>
    <t>Conduct 6 hours of training per month on the application of various encryption products and techniques.</t>
  </si>
  <si>
    <t>Accounting and Charge-Back Software Systems</t>
  </si>
  <si>
    <t>Create accounting and charge-back software systems to track operating expenses and the budget of the data center within the next 6 months.</t>
  </si>
  <si>
    <t>Solve Computer Facility Design Problems</t>
  </si>
  <si>
    <t>Solve 80% of computer facility design problems (including layout and equipment) in the next 2 months.</t>
  </si>
  <si>
    <t>Establish Automated Systems</t>
  </si>
  <si>
    <t>Establish and install automated tape or cartridge mounting systems within the next three months.</t>
  </si>
  <si>
    <t>Resolve E-mail Problems</t>
  </si>
  <si>
    <t>Provide timely resolutions to 80% of e-mail problems throughout the organization within 6 months.</t>
  </si>
  <si>
    <t>Implement Live Chat</t>
  </si>
  <si>
    <t>Implement live chat and instant messaging applications into the organization within 6 months.</t>
  </si>
  <si>
    <t>Implement Directory Services Programs</t>
  </si>
  <si>
    <t>Implement programs and processes for improving directory services administration within 6 months.</t>
  </si>
  <si>
    <t>Master Software Tools</t>
  </si>
  <si>
    <t>Master at least 3 software tools and technologies for document management within the next year.</t>
  </si>
  <si>
    <t>Reduce Response Time</t>
  </si>
  <si>
    <t>Improve the average response time for a specific information system by 10% within 6 months.</t>
  </si>
  <si>
    <t>Develop a Data Privacy Protection Project</t>
  </si>
  <si>
    <t>Develop a data privacy protection project within one month.</t>
  </si>
  <si>
    <t>Reduce Cyber Security Risk Factors</t>
  </si>
  <si>
    <t>Reduce and control common cyber security risk factors by 10% with proper risk assessment and management techniques within the next year.</t>
  </si>
  <si>
    <t>Reduce Risks in ERP Implementations</t>
  </si>
  <si>
    <t>Reduce risks in ERP implementation by 5% within the next 6 months.</t>
  </si>
  <si>
    <t>Design CRM Technical Architecture</t>
  </si>
  <si>
    <t>Design the technical architecture for a specific CRM system, within 3 months.</t>
  </si>
  <si>
    <t>Improve the ERP Implementation Success Rate</t>
  </si>
  <si>
    <t>Evaluate the feasibility of ERP implementation plans and consult experts to improve success rates by 10% in the next year.</t>
  </si>
  <si>
    <t>XP Training Courses</t>
  </si>
  <si>
    <t>Create at least 5 training courses subjected on XP in the next year, to achieve professional improvement.</t>
  </si>
  <si>
    <t>Ensuring the Confidentiality of E-Mails</t>
  </si>
  <si>
    <t>Ensure message confidentiality in e-mail send and receive processes through a monthly review of security settings and vulnerabilities.</t>
  </si>
  <si>
    <t>Learn New Software</t>
  </si>
  <si>
    <t>Learn one new specialized software application within 6 months that is used by the organization to generate complex reports from the database application.</t>
  </si>
  <si>
    <t>Demonstrating the Value of CRM</t>
  </si>
  <si>
    <t>Calculate the return on investment of adopting and using CRM processes and applications twice a year.</t>
  </si>
  <si>
    <t>Increasing Use of Computer-Based Customer Support</t>
  </si>
  <si>
    <t>Increase the use of computer-based customer support within the organization by 5% in 6 months. Find new ways to apply the current process and system.</t>
  </si>
  <si>
    <t>Increase Customer Analytic Accuracy</t>
  </si>
  <si>
    <t>Increase the accuracy of your customer analytics program by 10% in the next year by reviewing historical data and resulting behaviors, and using this information to revise your assumptions.</t>
  </si>
  <si>
    <t>Identifying Customer Loyalty Drivers</t>
  </si>
  <si>
    <t>Conduct a focus group once a quarter to determine five customer service-related factors that drive customer loyalty.</t>
  </si>
  <si>
    <t>Document Customer Support Issues</t>
  </si>
  <si>
    <t>Develop documentation detailing common customer support issues, and update this documentation quarterly. Use this documentation to ensure that customer inquiries are being handled consistently.</t>
  </si>
  <si>
    <t>Review Customer Service Activities for SLA Compliance</t>
  </si>
  <si>
    <t>Quarterly review all customer support activities to ensure compliance with service level agreements.</t>
  </si>
  <si>
    <t>Reducing Customer Service Operational Costs</t>
  </si>
  <si>
    <t>Reduce costs associated with customer service operations by 5% in the next year by using distributed facilities leveraging technology to connect to the corporate office.</t>
  </si>
  <si>
    <t>Handling Problem Situations</t>
  </si>
  <si>
    <t>De-escalate problem situations elevated to higher level personnel within 20 minutes of initial client contact.</t>
  </si>
  <si>
    <t>Reporting Customer Support Performance Metrics</t>
  </si>
  <si>
    <t>Each quarter create a report of customer support work flow and call center volume, demand, trends, and resource needs.</t>
  </si>
  <si>
    <t>Emerging Customer Support Systems Technology</t>
  </si>
  <si>
    <t>Review emerging or revised customer support systems every two years and assess their potential value to the organization's operations.</t>
  </si>
  <si>
    <t>Document Employee Survey Results</t>
  </si>
  <si>
    <t>Ensure that employee satisfaction survey results are fully documented within 2 business days of the survey's completion.</t>
  </si>
  <si>
    <t>Reducing End-User Training Costs</t>
  </si>
  <si>
    <t>Reduce end-user training costs by 7% this year by creating FAQ and training documentation that can be distributed to all clients.</t>
  </si>
  <si>
    <t>Increase E-sales</t>
  </si>
  <si>
    <t>Increase sales of products via Internet by 15% within the next year.</t>
  </si>
  <si>
    <t>Install DB2 Database Objects</t>
  </si>
  <si>
    <t>Install 3 production application DB2 database objects within the next year.</t>
  </si>
  <si>
    <t>Reduce DHTML Coding Errors</t>
  </si>
  <si>
    <t>Reduce coding errors in self-written DHTML documents by 5% within the next 6 months.</t>
  </si>
  <si>
    <t>Reduce Director Development Time</t>
  </si>
  <si>
    <t>Reduce the development time of Director applications by 5% within the next 6 months.</t>
  </si>
  <si>
    <t>Reduce Delphi Syntax and Run-Time Errors</t>
  </si>
  <si>
    <t>Reduce syntax, logic and run-time errors in self-written Delphi programs by 5% within the next 6 months.</t>
  </si>
  <si>
    <t>Resolve Problems with DreamWeaver Applications</t>
  </si>
  <si>
    <t>Provide solutions for 95% of the key problems that occur with DreamWeaver applications within the next 6 months.</t>
  </si>
  <si>
    <t>Reduce Enterprise JavaBeans Syntax and Run-Time Errors</t>
  </si>
  <si>
    <t>Reduce syntax and run-time errors in Enterprise JavaBeans applications by 20% within the next 6 months.</t>
  </si>
  <si>
    <t>Master Endevor Tools</t>
  </si>
  <si>
    <t>Master at least 3 Computer Associates' Endevor tools within the next year.</t>
  </si>
  <si>
    <t>Improve User Satisfaction on Essbase Implementation</t>
  </si>
  <si>
    <t>Improve the end user satisfaction rate on Essbase implementation by 5% within the next year.</t>
  </si>
  <si>
    <t>Master Exchange Server Features</t>
  </si>
  <si>
    <t>Master at least 95% of all major Exchange Server features and facilities within the next 6 months.</t>
  </si>
  <si>
    <t>Implement DataJoiner Interfaces</t>
  </si>
  <si>
    <t>Implement at least 3 interfaces between DataJoiner and operating system components within the next year.</t>
  </si>
  <si>
    <t>Establish DB2 Best Practices</t>
  </si>
  <si>
    <t>Establish best practices for installing, maintaining, and administering DB2 databases within 6 months.</t>
  </si>
  <si>
    <t>Implement DB2 Connect</t>
  </si>
  <si>
    <t>Implement DB2 Connect on 5 diverse platforms within the next year.</t>
  </si>
  <si>
    <t>Establish ERwin Best Practices</t>
  </si>
  <si>
    <t>Establish best practices for building ERwin data model with end-users within the next 6 months.</t>
  </si>
  <si>
    <t>Identify Types of Databases</t>
  </si>
  <si>
    <t>Identify at least 5 types of databases that could be selected for use with ETI Solution within the next 3 months.</t>
  </si>
  <si>
    <t>Develop Training Program on DOS</t>
  </si>
  <si>
    <t>Develop a training program on the implementation of DOS within the next 3 months.</t>
  </si>
  <si>
    <t>Establish DECnet Best Practices</t>
  </si>
  <si>
    <t>Establish best practices for implementing or enhancing DECnet networks within 6 months.</t>
  </si>
  <si>
    <t>Install Ethernet Adapters</t>
  </si>
  <si>
    <t>Install and configure at least 5 Ethernet adapters within the quarter.</t>
  </si>
  <si>
    <t>Establish DASD Best Practices</t>
  </si>
  <si>
    <t>Establish best practices for establishing the DASD requirements within the next 6 months.</t>
  </si>
  <si>
    <t>Learning New Excel Features or Functions</t>
  </si>
  <si>
    <t>Learn a new function or feature of Excel and use it to improve quality or efficiency by 5% in the next year.</t>
  </si>
  <si>
    <t>Deliver an Employee Development Evaluation Report</t>
  </si>
  <si>
    <t>Deliver a report evaluating the benefits of employee development in the organization within the next 3 months.</t>
  </si>
  <si>
    <t>Develop Integration Method</t>
  </si>
  <si>
    <t>Develop 1 new method to integrate multiple products into a unified platform within 6 months.</t>
  </si>
  <si>
    <t>Reducing Implementation Time</t>
  </si>
  <si>
    <t>Reduce time needed to complete application implementation by 5% in the next year by identifying and documenting efficiencies.</t>
  </si>
  <si>
    <t>Develop Computing System</t>
  </si>
  <si>
    <t>Within the next year, establish a groupware/collaborative computing system to maintain the flow of information, to help information sharing, and to coordinate joint activity.</t>
  </si>
  <si>
    <t>Organize Training Sessions</t>
  </si>
  <si>
    <t>Organize 4 hours of training sessions every month on subjects like workflow functions, transmissions and FAX and printing, sharing knowledge about modeling document flow.</t>
  </si>
  <si>
    <t>Guarantee Groupware Compatibility</t>
  </si>
  <si>
    <t>Guarantee that groupware can connect with at least 75% of the organization's selected software applications within the next 2 years.</t>
  </si>
  <si>
    <t>Install Software for Handheld Devices</t>
  </si>
  <si>
    <t>Install system operations and software programs for handheld portable devices, for at least 3 business functions in 2 months.</t>
  </si>
  <si>
    <t>Reducing Impact of Platform Changes</t>
  </si>
  <si>
    <t>Develop standard processes and retrain staff to reduce the impact of hardware platform changes by 15% over the next 2 years.</t>
  </si>
  <si>
    <t>Owning Handheld Hardware</t>
  </si>
  <si>
    <t>Own handheld hardware for a major employee group or population by this year. Be responsible for configuring, upgrading, troubleshooting, and maintaining the hardware.</t>
  </si>
  <si>
    <t>Satisfaction with Hardware Services</t>
  </si>
  <si>
    <t>Ensure that client satisfaction with the hardware installation/support process is increased by 10% in each market survey period.</t>
  </si>
  <si>
    <t>Ensure IVR Integration</t>
  </si>
  <si>
    <t>Ensure that IVR technologies can be integrated with 30% of existing telephony products in the next year.</t>
  </si>
  <si>
    <t>Resolving Help Desk Issues</t>
  </si>
  <si>
    <t>Provide resolutions to 80% of relevant desk-top technology problems within 6 hours of the initial problem report.</t>
  </si>
  <si>
    <t>Reduce Remote Intrusions on Corporate Data</t>
  </si>
  <si>
    <t>Reduce remote intrusions on corporate data and information by 20% within 6 months.</t>
  </si>
  <si>
    <t>Create IT Security Policy Check List</t>
  </si>
  <si>
    <t>Create a check list for double checking the information accuracy and integrity of IT security policies within 2 weeks.</t>
  </si>
  <si>
    <t>Respond to IoT Security Issues</t>
  </si>
  <si>
    <t>Shorten the time needed to respond to IoT security issues by 5% within 2 months.</t>
  </si>
  <si>
    <t>Reduce Intrusions</t>
  </si>
  <si>
    <t>Reduce intrusions on corporate data and information by 20% within the next 6 months.</t>
  </si>
  <si>
    <t>Find Network Vulnerabilities or Exploit</t>
  </si>
  <si>
    <t>Within the next month, find at least 3 vulnerabilities on organizational network, using penetration testing approaches.</t>
  </si>
  <si>
    <t>Create Information Security Law Handbook</t>
  </si>
  <si>
    <t>Create an organizational handbook related information security within next 3 months.</t>
  </si>
  <si>
    <t>Training Programs of Intrusion Detection and Prevention</t>
  </si>
  <si>
    <t>Develop training programs of intrusion detection and prevention within 6 months to improve skills of related team.</t>
  </si>
  <si>
    <t>Master Representation Methods</t>
  </si>
  <si>
    <t>Master 2 information representation methods in information sciences within a year.</t>
  </si>
  <si>
    <t>Implement HRMS for Clients</t>
  </si>
  <si>
    <t>Participate in 2 HRMS implementation projects, within 6 months.</t>
  </si>
  <si>
    <t>Customizing Internal Controls Benchmarks</t>
  </si>
  <si>
    <t>Customize internal control benchmarks by the end of the year to support the strategy and efficiency of key business units or departments.</t>
  </si>
  <si>
    <t>Reduce Investment Reporting Errors</t>
  </si>
  <si>
    <t>Reduce the amount of errors that occur in investment reports by 5% within the next year.</t>
  </si>
  <si>
    <t>Create an Investment Consulting System</t>
  </si>
  <si>
    <t>Create a system to provide ongoing services and collect clients' feedback on investment consulting within the next 3 months.</t>
  </si>
  <si>
    <t>Design a Banking Auditing Strategy</t>
  </si>
  <si>
    <t>Design an auditing strategy for branch banking operations within the next 3 months.</t>
  </si>
  <si>
    <t>Learn a New Tool</t>
  </si>
  <si>
    <t>In the next month, learn a few basic features of a tool used in your area but new to you. Find a way to apply that tool in your own work or ask to assist someone else.</t>
  </si>
  <si>
    <t>Deliver IT Acquisition Proposals</t>
  </si>
  <si>
    <t>Deliver at least 3 information technology acquisition proposals to supervisors within the next year.</t>
  </si>
  <si>
    <t>Increasing Financial Accuracy</t>
  </si>
  <si>
    <t>In the next year decrease variances from planned financials by 5% by reviewing past figures in light of the current business climate.</t>
  </si>
  <si>
    <t>Increasing Data Accuracy</t>
  </si>
  <si>
    <t>Increase accuracy of financial records by 10% in the next year by implementing a double-checker system for data validation.</t>
  </si>
  <si>
    <t>Reduce HR Policy Breaches</t>
  </si>
  <si>
    <t>Ensure that no HR policy breaches occur throughout the organization within the next 12 months.</t>
  </si>
  <si>
    <t>Improve Process for HR Function</t>
  </si>
  <si>
    <t>Improve an existing operational process for an HR function (e.g. recruiting) within the next month.</t>
  </si>
  <si>
    <t>Reduce HR Operational Costs</t>
  </si>
  <si>
    <t>Reduce HR operational costs by 10% in the next year by reviewing and eliminating inefficiencies or redundancies.</t>
  </si>
  <si>
    <t>Improve HRIS Interface Capability</t>
  </si>
  <si>
    <t>Improve the interface capability of the HRIS so that the system can interface with 3 kinds of applications within one quarter.</t>
  </si>
  <si>
    <t>Design Internet-based Marketing Testing Criteria</t>
  </si>
  <si>
    <t>Design 3 kinds of criteria to test Internet-based marketing within 2 weeks.</t>
  </si>
  <si>
    <t>Expand the Customer Base</t>
  </si>
  <si>
    <t>Use internet-based retailing to expand your organization's customer base by at least 10% in the next year.</t>
  </si>
  <si>
    <t>Comply with Global Sourcing Regulations</t>
  </si>
  <si>
    <t>Within the next year, establish and enforce organizational procedures designed to ensure compliance with regulations for global sourcing.</t>
  </si>
  <si>
    <t>Increase Field Sales</t>
  </si>
  <si>
    <t>Increase sales in the field by 15% within the next year.</t>
  </si>
  <si>
    <t>Reduce Excessive I/O Activities</t>
  </si>
  <si>
    <t>Reduce excessive I/O activities by 5% within the next 6 months.</t>
  </si>
  <si>
    <t>Produce Fault Analyzer Reports</t>
  </si>
  <si>
    <t>Produce at least 10 Fault Analyzer reports within the next 6 months.</t>
  </si>
  <si>
    <t>Master Fault Analyzer Features</t>
  </si>
  <si>
    <t>Master at least 95% of all major Fault Analyzer features and facilities within the next 6 months.</t>
  </si>
  <si>
    <t>Master File-Aid Features</t>
  </si>
  <si>
    <t>Master at least 95% of all major File-Aid features and functions within the next 6 months.</t>
  </si>
  <si>
    <t>Reduce Fortran Coding Errors</t>
  </si>
  <si>
    <t>Reduce coding errors in self-written Fortran programs by 5% within the next 6 months.</t>
  </si>
  <si>
    <t>Establish FrontPage Best Practices</t>
  </si>
  <si>
    <t>Establish best practices for using FrontPage to design web pages and sites within the next 3 months.</t>
  </si>
  <si>
    <t>Improve Operational Efficiency</t>
  </si>
  <si>
    <t>Apply Hogan Umbrella to improve the operational efficiency of software applications by 5% within the next year.</t>
  </si>
  <si>
    <t>Reduce HTML Coding Errors</t>
  </si>
  <si>
    <t>Reduce coding errors in self-written HTML documents by 5% within the next 6 months.</t>
  </si>
  <si>
    <t>Make Illustrator Recommendations</t>
  </si>
  <si>
    <t>Make at least 3 recommendations regarding color and design choices in Illustrator applications within the next year.</t>
  </si>
  <si>
    <t>Develop Reports with Impromptu</t>
  </si>
  <si>
    <t>Use Impromptu to develop at least 5 reports or database queries within the next year.</t>
  </si>
  <si>
    <t>Perform Silent Installations</t>
  </si>
  <si>
    <t>Perform at least 5 silent installations for enterprise-wide software within the next 6 months.</t>
  </si>
  <si>
    <t>Reduce JCL Syntax Errors</t>
  </si>
  <si>
    <t>Reduce JCL syntax and run-time errors by 20% within the next 6 months.</t>
  </si>
  <si>
    <t>Convert Legacy Databases to FOCUS</t>
  </si>
  <si>
    <t>Convert at least 5 legacy databases to FOCUS within the year.</t>
  </si>
  <si>
    <t>Build a Business Case for ImagePlus</t>
  </si>
  <si>
    <t>Build and present a valid business case to justify acquiring ImagePlus-based document management systems within the quarter.</t>
  </si>
  <si>
    <t>Install IMS/DB Databases</t>
  </si>
  <si>
    <t>Install at least 3 production IMS/DB databases within the next year.</t>
  </si>
  <si>
    <t>Master Informix Optimization Tools</t>
  </si>
  <si>
    <t>Master at least 2 optimization tools and techniques for Informix databases within the next year.</t>
  </si>
  <si>
    <t>Master Informatica PowerCenter Tools</t>
  </si>
  <si>
    <t>Master at least 2 optimization tools and techniques for Informatica PowerCenter within the next year.</t>
  </si>
  <si>
    <t>Resolve Implementation Problems with Ingres</t>
  </si>
  <si>
    <t>Resolve 80% of implementation and maintenance problems with Ingres databases within the next 6 months.</t>
  </si>
  <si>
    <t>Increase FDR Efficiency</t>
  </si>
  <si>
    <t>Fine-tune FDR to increase its efficiency by 10% within 6 months.</t>
  </si>
  <si>
    <t>Establish Foresight Best Practices</t>
  </si>
  <si>
    <t>Establish best practices for using foresight implementation and development tools within 6 months.</t>
  </si>
  <si>
    <t>Master HP-UX Optimization Tools</t>
  </si>
  <si>
    <t>Master at least 3 HP-UX optimization tools and techniques within the next 6 months.</t>
  </si>
  <si>
    <t>Interpret Activity Reports with Hypervisor</t>
  </si>
  <si>
    <t>Use Hypervisor to interpret at least 30 activity and performance reports within the next 6 months.</t>
  </si>
  <si>
    <t>Using IE for Marketing Purposes</t>
  </si>
  <si>
    <t>Use IE to increase the organization's visibility in the marketplace by 5% in the next year through ecommerce initiatives.</t>
  </si>
  <si>
    <t>Conduct IIS Measurement and Tuning</t>
  </si>
  <si>
    <t>Conduct 4 IIS performance measurement and tuning activities within the year.</t>
  </si>
  <si>
    <t>Initiate IMS/TM Strategies</t>
  </si>
  <si>
    <t>Initiate at least 3 IMS/TM enhancements and migrations strategies within the year.</t>
  </si>
  <si>
    <t>Establish RMF Best Practices</t>
  </si>
  <si>
    <t>Establish best practices for using RMF to tune and configure optimally performing systems within 6 months.</t>
  </si>
  <si>
    <t>Improve Filenet-based Infrastructures</t>
  </si>
  <si>
    <t>Improve the performance of Filenet-based infrastructures within the next year.</t>
  </si>
  <si>
    <t>Upgrade FileNet Image Services System</t>
  </si>
  <si>
    <t>Upgrade 5 FileNet Image Services System within the next half year.</t>
  </si>
  <si>
    <t>Resolve FileNet P8 System Problems</t>
  </si>
  <si>
    <t>Resolve 5 common FileNet P8 system problems within this year.</t>
  </si>
  <si>
    <t>Updating IT Strategies</t>
  </si>
  <si>
    <t>Annually review and update your clients' IT strategies to ensure maximum performance and alignment with industry trends, best practices, and business goals.</t>
  </si>
  <si>
    <t>Establishing IT Architecture Best Practices</t>
  </si>
  <si>
    <t>Communicate with experts and research industry information about the IT architecture best practices, establish best practices for your own organization in the next year.</t>
  </si>
  <si>
    <t>Deliver IT Operations Courses</t>
  </si>
  <si>
    <t>Deliver the latest IT operations courses including business impacts, priorities and dependencies once a month.</t>
  </si>
  <si>
    <t>Establish Resource Collecting System</t>
  </si>
  <si>
    <t>Within the next six months, establish a resource library system to ensure correct forecasting of IT development trends and directions.</t>
  </si>
  <si>
    <t>Competitive Internal IT Policies</t>
  </si>
  <si>
    <t>Compare internal IT policies to prevailing standards in the industry on an annual basis and ensure competitiveness.</t>
  </si>
  <si>
    <t>Increase the Quality of IT Business Services</t>
  </si>
  <si>
    <t>Improve the quality of IT business services by 5%, based upon organizational criteria, in 6 months.</t>
  </si>
  <si>
    <t>Monitor the Data Modeling Process</t>
  </si>
  <si>
    <t>Develop a comprehensive system to monitor the data modeling process within the quarter.</t>
  </si>
  <si>
    <t>Develop a JAD Operation Quality Assurance Program</t>
  </si>
  <si>
    <t>Develop a quality assurance program for JAD operations within 3 months.</t>
  </si>
  <si>
    <t>Using Mainframe Toolkits for Integration</t>
  </si>
  <si>
    <t>Utilizing the proper toolkits, integrate mainframe applications (such as point-to-point connections, direct data access and real-time event capture) with different platforms and applications to ensure all organizational functions can feasibly apply the technology within one year.</t>
  </si>
  <si>
    <t>Develop Knowledge-Based Technology Tool Recovery Plan</t>
  </si>
  <si>
    <t>In the next 3 months, create a disaster recovery plan for the organization's Knowledge-Based Technology (KBT) tools.</t>
  </si>
  <si>
    <t>Establish Mainframe Software Best Practices</t>
  </si>
  <si>
    <t>Establish best practices for developing mainframe software in the IT environment within 6 months.</t>
  </si>
  <si>
    <t>Mainframe Hardware Trends</t>
  </si>
  <si>
    <t>Research and recommend 2 mainframe hardware trends this year.</t>
  </si>
  <si>
    <t>LAN-Based Application Standards</t>
  </si>
  <si>
    <t>Ensure that all employees are using the same organizational standards for LAN-based applications by the end of the year.</t>
  </si>
  <si>
    <t>Increase Customer Satisfaction with LAN Administration</t>
  </si>
  <si>
    <t>Increase customer satisfaction with LAN administration by 10%, as compared to last year, in 6 months.</t>
  </si>
  <si>
    <t>Resolve Supporting System Issues</t>
  </si>
  <si>
    <t>Resolve 85% of internal problems in supporting IT system functions within 6 months.</t>
  </si>
  <si>
    <t>Track IT Assets</t>
  </si>
  <si>
    <t>Ensure 90% of all hardware and software assets in the organization are traced accurately within the next year.</t>
  </si>
  <si>
    <t>Reduce Planning and Integration Time</t>
  </si>
  <si>
    <t>Reduce the time needed for IT governance planning and integration processes by 20% within 6 months.</t>
  </si>
  <si>
    <t>Select IT Audit and Control Tools</t>
  </si>
  <si>
    <t>Select tools for 5 IT audit and control programs in the next 3 months.</t>
  </si>
  <si>
    <t>Identify Quality Risks</t>
  </si>
  <si>
    <t>Identify and resolve 80% of potential and existing quality risks in IT projects within 6 months.</t>
  </si>
  <si>
    <t>Reduce IT Risks</t>
  </si>
  <si>
    <t>Reduce common risks in IT projects by 10% within the next year.</t>
  </si>
  <si>
    <t>Master Project Planning Tools and Techniques</t>
  </si>
  <si>
    <t>Master 2 tools and techniques for planning and scheduling IT projects in the next year.</t>
  </si>
  <si>
    <t>Implement Relevant Principles</t>
  </si>
  <si>
    <t>Implement the principles of Earned Value Analysis across multiple IT projects within 6 months.</t>
  </si>
  <si>
    <t>Improve Accuracy of Time Reporting</t>
  </si>
  <si>
    <t>Improve the accuracy of time reporting tied to IT project deliverables or tasks by 20% within 6 months.</t>
  </si>
  <si>
    <t>Fulfill Business Process Benchmarks</t>
  </si>
  <si>
    <t>Coordinate information, resources and activities to fulfill at least 90% of business process benchmarks this year.</t>
  </si>
  <si>
    <t>Reduce Costs of Providing IT Services</t>
  </si>
  <si>
    <t>Reduce costs of providing IT services to internal and external customers by 5% within the next year.</t>
  </si>
  <si>
    <t>Implement Improvements to SLAs</t>
  </si>
  <si>
    <t>Implement at least 2 improvements to IT SLAs (Service Level Agreements) within the next year.</t>
  </si>
  <si>
    <t>Reduce Risks in IT Availability</t>
  </si>
  <si>
    <t>Reduce common risks in IT availability by 5% within the next 6 months.</t>
  </si>
  <si>
    <t>Identify Change Types</t>
  </si>
  <si>
    <t>Identify at least 95% of all the common types of infrastructure and non-infrastructure changes within the next 6 months.</t>
  </si>
  <si>
    <t>Master Escalation and Notification Procedures</t>
  </si>
  <si>
    <t>Master at least three escalation and notification procedures within the next year.</t>
  </si>
  <si>
    <t>Design an IT Procurement Mechanism</t>
  </si>
  <si>
    <t>Design a mechanism to develop or record the most effective IT procurement practices within the next year.</t>
  </si>
  <si>
    <t>Master IT Services Types</t>
  </si>
  <si>
    <t>Master at least 95% of IT service types within 6 months.</t>
  </si>
  <si>
    <t>Establish IT Incident Management Best Practices</t>
  </si>
  <si>
    <t>Establish best practices for investigating, troubleshooting, resolving, and preventing the recurrence of incidents that interfere with the normal delivery of IT services within 6 months.</t>
  </si>
  <si>
    <t>Ensuring Information Management</t>
  </si>
  <si>
    <t>Over the next year, develop and implement a centralized function designed to collect, allocate, and distribute key strategy-oriented information and resources needed for optimal business performance.</t>
  </si>
  <si>
    <t>Optimizing Storage Space</t>
  </si>
  <si>
    <t>Improve utilization of available storage space by 5% in the next year by backing-up or mirroring key data and deleting redundant information every 6 months.</t>
  </si>
  <si>
    <t>Improve Support Function Satisfaction</t>
  </si>
  <si>
    <t>Improve customer satisfaction with your particular support function by 5% in the next year.</t>
  </si>
  <si>
    <t>Meet Budget Requirements</t>
  </si>
  <si>
    <t>Ensure 90% of ITIL acquisitions and implementations meet their budget requirements within the next year.</t>
  </si>
  <si>
    <t>Master ITIL AM Tools</t>
  </si>
  <si>
    <t>Master at least 2 tools and metrics for operating and measuring ITIL application management effectiveness within the next year.</t>
  </si>
  <si>
    <t>Master IT Service Quality Monitoring Tools</t>
  </si>
  <si>
    <t>Master at least 2 tools and techniques for monitoring and improving the quality of IT services within the next year.</t>
  </si>
  <si>
    <t>Maintain Customer Relationships</t>
  </si>
  <si>
    <t>Contact decision makers of key customers to maintain personal relationships within 3 work days.</t>
  </si>
  <si>
    <t>Develop Sales Channels Best Practices</t>
  </si>
  <si>
    <t>Develop organizational best practices for the management of sales channels within the next 6 months.</t>
  </si>
  <si>
    <t>Use Product Knowledge to Identify Sales Opportunities</t>
  </si>
  <si>
    <t>Use your understanding of the organization's products to recognize cross-selling opportunities and increase closed business by 5% in the next year.</t>
  </si>
  <si>
    <t>Provide Solutions for Development Issues</t>
  </si>
  <si>
    <t>Provide timely solutions to manage 80% of development issues in the use of J2EE within the next 6 months.</t>
  </si>
  <si>
    <t>Master J2ME Features</t>
  </si>
  <si>
    <t>Master at least 95% of all major J2ME features and facilities within the next 6 months.</t>
  </si>
  <si>
    <t>Master Java/Java 2 Standard Edition Optimization Tools</t>
  </si>
  <si>
    <t>Master 2 optimization tools and techniques for Java/Java 2 applications within the next year.</t>
  </si>
  <si>
    <t>Master JavaBeans Optimization Tools</t>
  </si>
  <si>
    <t>Master at least 3 JavaBeans optimization tools and techniques within the next 6 months.</t>
  </si>
  <si>
    <t>Resolve Object Retention</t>
  </si>
  <si>
    <t>Use JProbe to resolve the unintentional object retention in at least 3 applications within the next 6 months.</t>
  </si>
  <si>
    <t>Establish Jscript Best Practices</t>
  </si>
  <si>
    <t>Establish best practices for Jscript application design and performance within the next 6 months.</t>
  </si>
  <si>
    <t>Master JSP Optimization Tools</t>
  </si>
  <si>
    <t>Master at least 2 optimization tools and techniques for JSP-based applications within the next year.</t>
  </si>
  <si>
    <t>Reduce Java Servlets Coding Errors</t>
  </si>
  <si>
    <t>Reduce coding errors in Java Servlet programs by 5% within the next 6 months.</t>
  </si>
  <si>
    <t>Establish Testing Procedures</t>
  </si>
  <si>
    <t>Establish capacity testing procedures for LoadRunner, within your own department, in the next 6 months.</t>
  </si>
  <si>
    <t>Establish Lotus Notes Best Practices</t>
  </si>
  <si>
    <t>Establish best practices for optimizing Lotus Notes performance within the next 6 months.</t>
  </si>
  <si>
    <t>Install Production Domino Servers</t>
  </si>
  <si>
    <t>Install 5 production Domino servers within the next year.</t>
  </si>
  <si>
    <t>Identify Exceptions in JDBC Processes</t>
  </si>
  <si>
    <t>Write code to identify at least 5 exceptions in JDBC processes within 6 months.</t>
  </si>
  <si>
    <t>Teach Others on Use of JES3</t>
  </si>
  <si>
    <t>Train at least 3 different co-workers on the use of JES3 in a multi-processor environment within the year.</t>
  </si>
  <si>
    <t>Configure Client PCs for Laplink</t>
  </si>
  <si>
    <t>Configure at least 5 client PCs to provide Laplink security to files and directories within the year.</t>
  </si>
  <si>
    <t>Design a Training Program on the Use of Linux</t>
  </si>
  <si>
    <t>Design a training program on the use of Linux in diverse environments and applications, within 6 months.</t>
  </si>
  <si>
    <t>Resolve Jini Problems</t>
  </si>
  <si>
    <t>Resolve at least 80% of Jini network problems within the next year.</t>
  </si>
  <si>
    <t>Establish Lexis - Nexis Best Practice</t>
  </si>
  <si>
    <t>Establish best practices for the use of Lexis - Nexis services into diverse environments, over the next 6 months.</t>
  </si>
  <si>
    <t>Implement LIMWC in Diverse Environments</t>
  </si>
  <si>
    <t>Implement LIMWC in at least 5 diverse environments and infrastructures within the next 6 months.</t>
  </si>
  <si>
    <t>Market Research on PC Producers</t>
  </si>
  <si>
    <t>Compile market research on the latest technology and new product release producers, within one week.</t>
  </si>
  <si>
    <t>Develop New Methodologies of Platform Architecture</t>
  </si>
  <si>
    <t>Develop a new methodology for platform architecture, in the next 6 months.</t>
  </si>
  <si>
    <t>Use Modeling to Improve Business Processes</t>
  </si>
  <si>
    <t>Use modeling to improve internal business processes by 6% within 12 months.</t>
  </si>
  <si>
    <t>Improve Quality of Use Cases</t>
  </si>
  <si>
    <t>Standardize development processes to improve the quality of use cases by 4% within the next year.</t>
  </si>
  <si>
    <t>Master Packaged Application Software</t>
  </si>
  <si>
    <t>Master a solid understanding of packaged application software within the next year.</t>
  </si>
  <si>
    <t>Improve On-line Transaction Productivity</t>
  </si>
  <si>
    <t>Utilize various performance and optimization tools and techniques to improve productivity gains of on-line transaction processing by 10% in the next year.</t>
  </si>
  <si>
    <t>Reviewing Object-Oriented Output</t>
  </si>
  <si>
    <t>On a quarterly basis, review the output of object-oriented tools and design to ensure they are working to support overall programming goals.</t>
  </si>
  <si>
    <t>Monitor Object-oriented Metrics</t>
  </si>
  <si>
    <t>Identify metrics commonly used in measuring the effectiveness of object-oriented development. By the end of the quarter, apply them to a specific object-oriented project; document the results.</t>
  </si>
  <si>
    <t>Update Database Schemas</t>
  </si>
  <si>
    <t>Perform monthly updates on 80% of database schemas based on operation and project progress levels.</t>
  </si>
  <si>
    <t>Establish Middleware Platform Best Practices</t>
  </si>
  <si>
    <t>Establish best practices for developing a middleware platform in the IT environment within 6 months.</t>
  </si>
  <si>
    <t>Establish Mid-Range Software Best Practices</t>
  </si>
  <si>
    <t>Establish best practices for developing mid-range software in the IT environment within 6 months.</t>
  </si>
  <si>
    <t>Ensure PC/Workstation System Stability</t>
  </si>
  <si>
    <t>Ensure PC/Workstation systems stability and decrease the number of instances of workstation failure by 10% in the next year.</t>
  </si>
  <si>
    <t>Establish Industry Benchmarks</t>
  </si>
  <si>
    <t>Review performance standards and requirements and establish industry benchmarks for the diverse technological environment within the next 6 months.</t>
  </si>
  <si>
    <t>Control Mid-Range Function Response Time.</t>
  </si>
  <si>
    <t>Ensure that 75% of unplanned changes in mid-range components and functions receive attention within 6 hours.</t>
  </si>
  <si>
    <t>Owning PC/Workstation Hardware</t>
  </si>
  <si>
    <t>Own the PC/workstation hardware for a major employee group or population by this year. Be responsible for configuring, installing, troubleshooting and maintaining the hardware.</t>
  </si>
  <si>
    <t>Provide Network Administration Solutions</t>
  </si>
  <si>
    <t>Provide at least 2 technical solutions to improve the efficiency of network administration in the next 6 months.</t>
  </si>
  <si>
    <t>Reduce Network Operating Expenditures</t>
  </si>
  <si>
    <t>Reduce network operating expenditures by 10%, as compared with last year, within one fiscal year.</t>
  </si>
  <si>
    <t>Improve Performance of Networks</t>
  </si>
  <si>
    <t>Improve the performance of networks (for example, increase bandwidth) by 10% in the next year.</t>
  </si>
  <si>
    <t>Expand Telecommunications Software Application</t>
  </si>
  <si>
    <t>Expand telecommunications software knowledge so that 80% of team members are able to work with a minimum of 3 kinds of telecommunications software within the next six months.</t>
  </si>
  <si>
    <t>Integrate Communications Hardware Platforms</t>
  </si>
  <si>
    <t>Integrate at least 3 communications hardware platforms into the overall system within 6 months.</t>
  </si>
  <si>
    <t>Provide Network Solutions</t>
  </si>
  <si>
    <t>Provide at least 3 technical solutions to improve network performance in the next 6 months.</t>
  </si>
  <si>
    <t>Reduce Delays in Outputs</t>
  </si>
  <si>
    <t>Reduce delays in production outputs through fully utilizing all mechanisms by 10% in 6 months.</t>
  </si>
  <si>
    <t>Protect Information on Mobile Devices</t>
  </si>
  <si>
    <t>Learn how to protect the integrity and confidentiality of information on IOS and Android devices; deliver repot explaining the differences within next 4 months.</t>
  </si>
  <si>
    <t>Conduct Cost/Benefit Analysis of Solutions</t>
  </si>
  <si>
    <t>Conduct a cost/benefit analysis of at least 3 potential new solutions to resolving problems.</t>
  </si>
  <si>
    <t>Present a Mobile Application Case Study</t>
  </si>
  <si>
    <t>By the end of the month, research, summarize and present a case study relevant to a successful mobile application.</t>
  </si>
  <si>
    <t>Cost-efficiency Proposals</t>
  </si>
  <si>
    <t>Propose, within 2 weeks, 4 different strategies for decreasing the costs of online ads for clients.</t>
  </si>
  <si>
    <t>Maintaining the Administrative Budget</t>
  </si>
  <si>
    <t>Review administrative costs quarterly to ensure they remain within 10% of budgeted amounts.</t>
  </si>
  <si>
    <t>Improve Media Coverage</t>
  </si>
  <si>
    <t>Improve media coverage in an organization by 5% within 3 months.</t>
  </si>
  <si>
    <t>Improving Effectiveness of Trade Media</t>
  </si>
  <si>
    <t>Use trade media to improve market share or market awareness of the organization and its offerings by 5% in the next year.</t>
  </si>
  <si>
    <t>Multimedia Library</t>
  </si>
  <si>
    <t>Develop a library of approved multimedia effects that reflect the organization's goods and services. Use this library to increase the effectiveness of the multimedia publishing function by 5% in the next year.</t>
  </si>
  <si>
    <t>Resolve Problems in OD Operation</t>
  </si>
  <si>
    <t>Ensure that 90% of the problems in OD operations are resolved within the next month.</t>
  </si>
  <si>
    <t>Master Marketing Functions</t>
  </si>
  <si>
    <t>Master 3 advanced marketing functions within the next year.</t>
  </si>
  <si>
    <t>Conduct Marketing Surveys.</t>
  </si>
  <si>
    <t>Conduct 30 surveys of the market for a product or product line within 3 months.</t>
  </si>
  <si>
    <t>Establish Market Research Methodologies</t>
  </si>
  <si>
    <t>Establish advanced methodologies to use in market research studies within 6 months.</t>
  </si>
  <si>
    <t>Conduct Marketing Strategy Analysis</t>
  </si>
  <si>
    <t>Prepare a report analyzing the drawbacks of current marketing strategies and positioning within 1 month.</t>
  </si>
  <si>
    <t>Create System to Document Marketing Programs</t>
  </si>
  <si>
    <t>Create a system to document organizational marketing programs within 3 months.</t>
  </si>
  <si>
    <t>Implement a Marketing System Backup Plan</t>
  </si>
  <si>
    <t>Implement a back-up plan to maintain marketing operations in the event of a system failure within the next year.</t>
  </si>
  <si>
    <t>Master New Media Channel Management Methods</t>
  </si>
  <si>
    <t>Master the application of 2 new media channel management methods for improving management efficiency, within the next 3 months.</t>
  </si>
  <si>
    <t>Monitor Media Production Schedule and Control</t>
  </si>
  <si>
    <t>Establish 5 performance measures that can be used to monitor the production scheduling and control of media over the next month.</t>
  </si>
  <si>
    <t>Develop Business Case for MTS</t>
  </si>
  <si>
    <t>Develop and deliver a valid business case for the acquisition of additional MTS components within the quarter.</t>
  </si>
  <si>
    <t>Master Oracle Developer Features</t>
  </si>
  <si>
    <t>Master at least 95% of all major Oracle Developer features and facilities within the next 6 months.</t>
  </si>
  <si>
    <t>Establish Oracle Lite Best Practices</t>
  </si>
  <si>
    <t>Establish best practices for Oracle Lite design and performance within the next 3 months.</t>
  </si>
  <si>
    <t>Master PowerBuilder Optimization Tools</t>
  </si>
  <si>
    <t>Master at least 2 optimization tools and techniques for PowerBuilder applications within the next year.</t>
  </si>
  <si>
    <t>Master Perl Optimization Tools</t>
  </si>
  <si>
    <t>Master at least 3 Perl optimization tools and techniques within the next year.</t>
  </si>
  <si>
    <t>Create Photoshop Images</t>
  </si>
  <si>
    <t>Create at least 5 Photoshop images tailored for specific business needs within the next 6 months.</t>
  </si>
  <si>
    <t>Master PHP Scripting Techniques</t>
  </si>
  <si>
    <t>Master at least 3 advanced PHP scripting techniques within the next year.</t>
  </si>
  <si>
    <t>Debug PL/I Program Errors</t>
  </si>
  <si>
    <t>Debug at least 10 PL/I syntax, compiler diagnostics, and run-time errors within the year.</t>
  </si>
  <si>
    <t>Master PeopleSoft Tools</t>
  </si>
  <si>
    <t>Master at least 3 PeopleSoft implementation and development tools within the next 6 months.</t>
  </si>
  <si>
    <t>Build Connections to JDBC Databases</t>
  </si>
  <si>
    <t>Use ODBC to connect at least 5 Java applications to JDBC databases within the next year.</t>
  </si>
  <si>
    <t>Troubleshoot Advanced PL/SQL Procedures</t>
  </si>
  <si>
    <t>Troubleshoot and debug at least 5 advanced PL/SQL procedures within the next 6 months.</t>
  </si>
  <si>
    <t>Establish BizTalk Server Best Practices</t>
  </si>
  <si>
    <t>Establish best practices for optimizing and monitoring BizTalk Server within the next 6 months.</t>
  </si>
  <si>
    <t>Master Firefox Features</t>
  </si>
  <si>
    <t>Master 95% of the features, functions, and capabilities of Firefox within 6 months.</t>
  </si>
  <si>
    <t>Resolve Problems with MSMQ Implementation</t>
  </si>
  <si>
    <t>Resolve at least 20% of problems with the implementation or maintenance of MSMQ within the next year.</t>
  </si>
  <si>
    <t>Monitor Netscape Browsing</t>
  </si>
  <si>
    <t>Reduce non-work-related internet browsing by 5% in the next year through the use of Netscape administrator content settings.</t>
  </si>
  <si>
    <t>Design Oracle Application Server Interfaces</t>
  </si>
  <si>
    <t>Design at least 3 interfaces to transfer data between Oracle Application Server and other platforms within the next year.</t>
  </si>
  <si>
    <t>Master OS/2 Warp Optimization Tools</t>
  </si>
  <si>
    <t>Master at least 2 optimization tools and techniques for OS/2 Warp applications within the next year.</t>
  </si>
  <si>
    <t>Master JES3 Recovery Tools</t>
  </si>
  <si>
    <t>Master at least 2 JES3 recovery tools for the OS/390 operating system within the next year.</t>
  </si>
  <si>
    <t>Master Palm OS Debugging Tools</t>
  </si>
  <si>
    <t>Master at least 2 debugging tools for Palm OS within the next year.</t>
  </si>
  <si>
    <t>Implement Changes to PegaRULES Applications</t>
  </si>
  <si>
    <t>Implement and validate at least 3 real-time production changes to rules in PegaRULES applications within the next 6 months.</t>
  </si>
  <si>
    <t>Resolve Problems with Windows Server</t>
  </si>
  <si>
    <t>Use Windows Server to troubleshoot and resolve at least 20% of the organization's technical problems within the next year.</t>
  </si>
  <si>
    <t>Resolve Network Problems with IT Guru</t>
  </si>
  <si>
    <t>Use IT Guru to resolve at least 80% of network performance problems within the next year.</t>
  </si>
  <si>
    <t>Diagnose NDS Network Problems</t>
  </si>
  <si>
    <t>Diagnose at least 80% of NDS/eDirectory networking problems within the next year.</t>
  </si>
  <si>
    <t>Ensure Network Availability</t>
  </si>
  <si>
    <t>Ensure that the network architecture is sufficiently reliable. Reduce unexpected network unavailability by 10% in the next year.</t>
  </si>
  <si>
    <t>Conduct Netware Performance Measurement</t>
  </si>
  <si>
    <t>Conduct at least 5 Netware performance measurement and tuning activities within the next 6 months.</t>
  </si>
  <si>
    <t>Resolve Problems with OSPF Implementation</t>
  </si>
  <si>
    <t>Resolve at least 20% of problems with the implementation or maintenance of OSPF within the next year.</t>
  </si>
  <si>
    <t>Establish OmegaMon Best Practices</t>
  </si>
  <si>
    <t>Establish best practices for maintaining OmegaMon databases within the next 6 months.</t>
  </si>
  <si>
    <t>Apply Fixes and Packs to Office</t>
  </si>
  <si>
    <t>Apply 6 fixes and service packs to existing Office products within the next year.</t>
  </si>
  <si>
    <t>Establish Outlook Best Practices</t>
  </si>
  <si>
    <t>Establish best practices for optimizing Outlook performance in the next 6 months.</t>
  </si>
  <si>
    <t>Learning New pcAnywhere Features</t>
  </si>
  <si>
    <t>Learn a new function or feature of pcAnywhere and use it to improve quality or efficiency by 5% in the next year.</t>
  </si>
  <si>
    <t>Enhance PowerPoint Presentations</t>
  </si>
  <si>
    <t>Provide at least 5 enhancements to the existing PowerPoint presentations within the next 6 months.</t>
  </si>
  <si>
    <t>Six Sigma Training</t>
  </si>
  <si>
    <t>In the next 3 months establish a training program to educate new employees on the concepts and practices of Six Sigma manufacturing.</t>
  </si>
  <si>
    <t>Best Practices Sample</t>
  </si>
  <si>
    <t>Compile a report on documentation for best practices in design processes as samples to guide future programs.</t>
  </si>
  <si>
    <t>Increase Clients' Satisfaction with Hardware Reliability</t>
  </si>
  <si>
    <t>Improve clients' satisfaction with or perception of hardware reliability by 5% in the next year.</t>
  </si>
  <si>
    <t>Establish Procedures to Analyze Reliability Factors</t>
  </si>
  <si>
    <t>Establish procedures to analyze factors or failures related to hardware product reliability problems within 3 months.</t>
  </si>
  <si>
    <t>Audit Quality Guideline Compliance</t>
  </si>
  <si>
    <t>Conduct a compliance audit every 3 months to make sure quality guidelines are implemented as required.</t>
  </si>
  <si>
    <t>Develop Product Testing Processes</t>
  </si>
  <si>
    <t>Over the next two years, develop systematical processes to improve product testing according to new trends or quality standards.</t>
  </si>
  <si>
    <t>Summarize Technical Problems</t>
  </si>
  <si>
    <t>Compile a feedback report on technical failures and other difficulties that occur in peripheral manufacturing processes, within 1 week.</t>
  </si>
  <si>
    <t>Develop External Security Channels</t>
  </si>
  <si>
    <t>Build 2 different security assistance channels, by networking with local hospitals and fire control centers to ensure their help, within 6 months.</t>
  </si>
  <si>
    <t>Increase Business Opportunities</t>
  </si>
  <si>
    <t>Increase new business opportunities by 5% in the next year.</t>
  </si>
  <si>
    <t>Review Programming Technologies</t>
  </si>
  <si>
    <t>Annually review new programming technologies and assess the value of these technologies to the organization's operations.</t>
  </si>
  <si>
    <t>Prototyping Trends Report</t>
  </si>
  <si>
    <t>Within 3 months, generate a report on the trends and development of prototyping in the next 5 years.</t>
  </si>
  <si>
    <t>Implementing New Applications</t>
  </si>
  <si>
    <t>Develop quality control benchmarks designed to ensure implementation of new applications into a production environment at least one month prior to release.</t>
  </si>
  <si>
    <t>Align Scripting Tools</t>
  </si>
  <si>
    <t>Over the next six months, align the scripting tools used with the expected functionality and application of the web pages to be designed.</t>
  </si>
  <si>
    <t>Establish Standards for Writing Programming Languages</t>
  </si>
  <si>
    <t>Establish organizational standards and guidelines for writing programming languages within the next 6 months.</t>
  </si>
  <si>
    <t>Establishing Metadata Management Practices</t>
  </si>
  <si>
    <t>Establish best practices for managing metadata for the organization within 6 months.</t>
  </si>
  <si>
    <t>Records Management Performance</t>
  </si>
  <si>
    <t>Improve records management performance (for example, by decreasing the total cost of ownership or improving storage space utilization) by 10% in the next year.</t>
  </si>
  <si>
    <t>Query and Database Access Procedures</t>
  </si>
  <si>
    <t>Optimize query and database access procedures by conducting monthly tests and verifications on current query statements and access paths.</t>
  </si>
  <si>
    <t>Improve Relational Database Performance</t>
  </si>
  <si>
    <t>Improve the performance of relational databases (for example, by improving data access efficiency) by 5% in the next year.</t>
  </si>
  <si>
    <t>Improve Server Software Performance</t>
  </si>
  <si>
    <t>Improve the performance of server software systems (for example, by improving the speed of parallel processes) by 10% in the next year.</t>
  </si>
  <si>
    <t>Improve Server Hardware Performance</t>
  </si>
  <si>
    <t>Improve the performance of server hardware systems by 10% in the next year through the investigation of connectivity or configuration alternatives.</t>
  </si>
  <si>
    <t>Develop Remote Computing Solutions</t>
  </si>
  <si>
    <t>Design and develop at least 3 remote computing solutions within the next 6 months.</t>
  </si>
  <si>
    <t>Production Control Best Practices</t>
  </si>
  <si>
    <t>Establish a list of best practices for controlling production within 6 months.</t>
  </si>
  <si>
    <t>Shorten Problem Resolution Time</t>
  </si>
  <si>
    <t>Within the next year, ensure that 80% of issues or potential issues related to remote data center management are reported, escalated and addressed within 6 hours of identification.</t>
  </si>
  <si>
    <t>Improve the Evaluation Processes</t>
  </si>
  <si>
    <t>Improve the effectiveness of existing evaluation processes by 5% within the next year by reviewing results of past purchasing decisions.</t>
  </si>
  <si>
    <t>Researching on SIEM Vendors</t>
  </si>
  <si>
    <t>Within the next year, identify three SIEM solution/products vendors and evaluate each one's potential value to your organization.</t>
  </si>
  <si>
    <t>Conduct Readiness Assessments for SOA Technologies</t>
  </si>
  <si>
    <t>Conduct at least 5 readiness assessments for different types of SOA technologies within the next year.</t>
  </si>
  <si>
    <t>Establish User Groups</t>
  </si>
  <si>
    <t>Establish 5 user groups for a specific SNS site, within 2 months.</t>
  </si>
  <si>
    <t>Monitor User Environment and Experience</t>
  </si>
  <si>
    <t>Once a quarter, speak with client consultants and/or clients about their environment and experiences with service platforms. Summarize and share with relevant people.</t>
  </si>
  <si>
    <t>Increase Mean Time to Failure</t>
  </si>
  <si>
    <t>Increase the mean time to failure (MTTF) by 10%, to a specific site environment, in the next year.</t>
  </si>
  <si>
    <t>Technical Advantage of Social Network Architecture</t>
  </si>
  <si>
    <t>Over the next year, integrate industry benchmarks and standards into local contexts to ensure technical advantage of social network architecture.</t>
  </si>
  <si>
    <t>Design Social Media Based Training Courses</t>
  </si>
  <si>
    <t>Design 2 social media based training courses for the organization within 3 months.</t>
  </si>
  <si>
    <t>Scrum Best Practices</t>
  </si>
  <si>
    <t>Establish scrum software development best practices for the organization within 6 months.</t>
  </si>
  <si>
    <t>Monitoring Trends and Developments In Security Management</t>
  </si>
  <si>
    <t>Conduct a quarterly review of new trends and developments in security management so that your organization can improve the quality of security management.</t>
  </si>
  <si>
    <t>Reducing Customer Service Costs</t>
  </si>
  <si>
    <t>Reduce operational costs associated with the customer service function by 10% in the next year by offering self-service call centers and reducing service staff.</t>
  </si>
  <si>
    <t>Improve Utilization Rates</t>
  </si>
  <si>
    <t>Improve worker and equipment utilization rates through scheduling by 5% respectively in the next year.</t>
  </si>
  <si>
    <t>Master Product Design Technologies</t>
  </si>
  <si>
    <t>Master the functions and features of 2 technologies and tools for product design and development within the next year.</t>
  </si>
  <si>
    <t>Analyze Returns Software</t>
  </si>
  <si>
    <t>Analyze at least 2 key performance issues and related considerations with the organization's product returns software within the next 3 months.</t>
  </si>
  <si>
    <t>Monitor Sales Projects</t>
  </si>
  <si>
    <t>Monitor 3 big sales projects within the organization in the next 6 months.</t>
  </si>
  <si>
    <t>Deliver Sales Method Lessons</t>
  </si>
  <si>
    <t>Deliver 3 lessons on sales methods in 1 month.</t>
  </si>
  <si>
    <t>Implement Prospecting Standards</t>
  </si>
  <si>
    <t>Implement prospecting standards within the organization in 1 month.</t>
  </si>
  <si>
    <t>Improve the Sales Presentation Quality</t>
  </si>
  <si>
    <t>Improve the quality of sales presentations by 10% by the end of the year.</t>
  </si>
  <si>
    <t>Master Sales Closing Techniques</t>
  </si>
  <si>
    <t>Master the basic techniques of closing a sale in 1 month.</t>
  </si>
  <si>
    <t>Improve Customer Satisfaction with Sales Support</t>
  </si>
  <si>
    <t>Improve customer satisfaction with sales support services by 10% by the end of the year.</t>
  </si>
  <si>
    <t>Master Methods to Design Product Development Strategies</t>
  </si>
  <si>
    <t>Master 3 new methods to design a product development strategy in 1 month.</t>
  </si>
  <si>
    <t>Master Programming Language Features</t>
  </si>
  <si>
    <t>Master at least 95% of all major functions and features of this programming language within the next year.</t>
  </si>
  <si>
    <t>Model an Application System</t>
  </si>
  <si>
    <t>Use UML to model 3 proposed application systems within the next 6 months.</t>
  </si>
  <si>
    <t>Develop Interface Testing Procedures with RTT</t>
  </si>
  <si>
    <t>Develop RTT interface testing processes and procedures within 2 months.</t>
  </si>
  <si>
    <t>Master SAP R/3 Optimization Tools</t>
  </si>
  <si>
    <t>Master at least 2 optimization tools and techniques for SAP R/3 applications within the next year.</t>
  </si>
  <si>
    <t>Correct Technical Problems with Siebel</t>
  </si>
  <si>
    <t>Use Siebel packaged software applications to troubleshoot, diagnose and correct at least 20% of the organization's technical problems within the next year.</t>
  </si>
  <si>
    <t>Master Smalltalk Features</t>
  </si>
  <si>
    <t>Master at least 95% of all major Smalltalk features and facilities within the next 6 months.</t>
  </si>
  <si>
    <t>Establish QMF Best Practices</t>
  </si>
  <si>
    <t>Establish best practices for managing rational database with QMF within 6 months.</t>
  </si>
  <si>
    <t>Design SAS Interfaces</t>
  </si>
  <si>
    <t>Design at least 3 interfaces between SAS business intelligence software and other platforms within the next year.</t>
  </si>
  <si>
    <t>Master PVCS Features</t>
  </si>
  <si>
    <t>Master at least 95% of all major PVCS features and facilities within the next 6 months.</t>
  </si>
  <si>
    <t>Master SharePoint Server Features</t>
  </si>
  <si>
    <t>Master 95% of SharePoint Server features and functions within the year.</t>
  </si>
  <si>
    <t>Resolve Problems with SIP Implementation</t>
  </si>
  <si>
    <t>Resolve at least 20% of problems with the implementation or maintenance of SIP within the next year.</t>
  </si>
  <si>
    <t>Conduct SMTP Performance Measurement</t>
  </si>
  <si>
    <t>Conduct at least 5 SMTP performance measurement and tuning activities within the next 6 months.</t>
  </si>
  <si>
    <t>Conduct SNA Performance Measurement</t>
  </si>
  <si>
    <t>Conduct at least 5 SNA performance measurement and tuning activities within the next 6 months.</t>
  </si>
  <si>
    <t>Design Security Processes Based on Sniffer Data Analysis</t>
  </si>
  <si>
    <t>Design the organizational network security processes based on analysis of Sniffer data within the next 6 months.</t>
  </si>
  <si>
    <t>Establish MSP Best Practices</t>
  </si>
  <si>
    <t>Establish best practices for utilizing the capabilities of MSP within 6 months.</t>
  </si>
  <si>
    <t>Manage Reporting Projects with Workbench</t>
  </si>
  <si>
    <t>Use Project Workbench to manage at least 5 reporting projects with shared resources within the next year.</t>
  </si>
  <si>
    <t>Solve Questions Regarding SiteMinder</t>
  </si>
  <si>
    <t>Solve 95% of end users' technical questions regarding SiteMinder and related tools within the next year.</t>
  </si>
  <si>
    <t>Design an Interview Questionnaire</t>
  </si>
  <si>
    <t>Design a questionnaire for interviewing several engineers who will participate in an R&amp;D project for new storage devices, within 2 weeks.</t>
  </si>
  <si>
    <t>Participate in User's Group</t>
  </si>
  <si>
    <t>Participate in user's group meetings. Summarize, assess, review with team and use for continuous improvement.</t>
  </si>
  <si>
    <t>Monitor Functional Metrics</t>
  </si>
  <si>
    <t>Monitor metrics associated with major product functions and product overall. Analyze what works well and what needs improvement. Summarize and report findings and recommendations.</t>
  </si>
  <si>
    <t>Monitor Technical Metrics</t>
  </si>
  <si>
    <t>Monitor metrics associated with technical architecture, platforms and reliability. Analyze what works well and what needs improvement. Summarize and report findings and recommendations.</t>
  </si>
  <si>
    <t>Reducing Software Development Life Cycle</t>
  </si>
  <si>
    <t>Reduce the software development life cycle by 5% in the next year through the utilization of formal software development plans and careful selection of software development methodologies.</t>
  </si>
  <si>
    <t>Reviewing Software Business Requirements</t>
  </si>
  <si>
    <t>During the design process, review business requirements and the existing work on a monthly basis to ensure you are building software that functions as expected.</t>
  </si>
  <si>
    <t>Establish Quality Control Benchmarks</t>
  </si>
  <si>
    <t>Over the course of the next year, develop and monitor quality controls benchmarks designed to ensure smooth implementation of new applications into a production environment.</t>
  </si>
  <si>
    <t>Improve Clients' Satisfaction with Field Support</t>
  </si>
  <si>
    <t>Increase client satisfaction rate with field support activities by 5% in the next year.</t>
  </si>
  <si>
    <t>Responding to Change Requests</t>
  </si>
  <si>
    <t>Respond to 80% of change requests within one business day of receipt.</t>
  </si>
  <si>
    <t>Stay Close to Clients - Packaging</t>
  </si>
  <si>
    <t>Survey clients about satisfaction with current packaging. Summarize and present findings.</t>
  </si>
  <si>
    <t>Survey Clients</t>
  </si>
  <si>
    <t>Survey clients about satisfaction with current delivery channels. Summarize and present findings.</t>
  </si>
  <si>
    <t>Improve Software Testing Accuracy</t>
  </si>
  <si>
    <t>Improve the accuracy of software testing by 10% in the next year.</t>
  </si>
  <si>
    <t>Reduce Development and Maintenance Costs</t>
  </si>
  <si>
    <t>Reduce development and maintenance costs by 5% through effective security management by the end of the year.</t>
  </si>
  <si>
    <t>Use Best Practices</t>
  </si>
  <si>
    <t>Locate existing best practices and select one or two that apply to your work assignments. Document process and offer commentary to colleagues, management and best practices staff.</t>
  </si>
  <si>
    <t>Develop Training Programs for Target Architecture</t>
  </si>
  <si>
    <t>Develop training programs for architects in target architecture within 8 months.</t>
  </si>
  <si>
    <t>Ensure the Success of System and Technology Integration</t>
  </si>
  <si>
    <t>Ensure that new system and technology is successfully integrated with the current corporate system, within a year.</t>
  </si>
  <si>
    <t>Improve Technology Proficiency</t>
  </si>
  <si>
    <t>Gain familiarity with and enhance all areas of system testing related skills to improve testing proficiency by 10% in the next year.</t>
  </si>
  <si>
    <t>Improving Speech Recognition Accuracy</t>
  </si>
  <si>
    <t>Improve accuracy of the speech recognition technology by 5% in the next 2 years through simple fixes, like replacing speakers or recorders.</t>
  </si>
  <si>
    <t>Improve RAS</t>
  </si>
  <si>
    <t>Improve reliability, availability, and serviceability of the organization's software offerings by 10% in the next year.</t>
  </si>
  <si>
    <t>System Releases and Enhancements</t>
  </si>
  <si>
    <t>Participate in at least one system release or major enhancement every 6 months.</t>
  </si>
  <si>
    <t>Reducing Software Costs</t>
  </si>
  <si>
    <t>Reduce software costs by 5% over the year by enhancing components of existing software instead of distributing new software.</t>
  </si>
  <si>
    <t>Storage Hardware Installations and Upgrades</t>
  </si>
  <si>
    <t>Over the next 6 months lead storage hardware installations and upgrades for a major employee group or population.</t>
  </si>
  <si>
    <t>Increasing System Capabilities</t>
  </si>
  <si>
    <t>Increase the organization's telecommunications system capabilities by 5% in the next 12 months.</t>
  </si>
  <si>
    <t>Resolve Regulatory Issues</t>
  </si>
  <si>
    <t>Provide timely resolutions to 10% of regulatory issues raised by relevant agencies in the next year.</t>
  </si>
  <si>
    <t>Improve SAN Security</t>
  </si>
  <si>
    <t>Ensure that less than 3 SAN security problems are reported each month.</t>
  </si>
  <si>
    <t>Increase Storage Capacity</t>
  </si>
  <si>
    <t>Increase storage capacity by reducing space utilization by 10% within the next year.</t>
  </si>
  <si>
    <t>Systems Operations Best Practices</t>
  </si>
  <si>
    <t>Establish best practices in the troubleshooting and restoring of routine technical service and peripheral equipment within the next year.</t>
  </si>
  <si>
    <t>Understanding Software Licenses</t>
  </si>
  <si>
    <t>On an ongoing basis, make sure all users understand the legal impact of software licenses or using unlicensed software.</t>
  </si>
  <si>
    <t>Resolve Malfunctions</t>
  </si>
  <si>
    <t>Resolve at least 75% hardware, software and communication malfunctions within one week of initial malfunction identification.</t>
  </si>
  <si>
    <t>Establish a Sharing System</t>
  </si>
  <si>
    <t>Establish an SPI experience sharing system within the next year.</t>
  </si>
  <si>
    <t>Satisfaction with Survey Documentation</t>
  </si>
  <si>
    <t>Enhance customer satisfaction with the technical documentation of surveys or questionnaires by 5% within the next year.</t>
  </si>
  <si>
    <t>Improve Supply Chain Transaction Accuracy</t>
  </si>
  <si>
    <t>Improve the accuracy of supply chain transactions by 5% using a new SCM application, within 3 months.</t>
  </si>
  <si>
    <t>SRM System Architecture</t>
  </si>
  <si>
    <t>Deliver 2 large scale or complex SRM system project architectures within a year.</t>
  </si>
  <si>
    <t>Master SEM Modules</t>
  </si>
  <si>
    <t>Master 3 modules for SEM applications especially the workflow, principles, configurations, etc.., within 3 months.</t>
  </si>
  <si>
    <t>Improve Standards and Processes in TOGAF</t>
  </si>
  <si>
    <t>Monitor TOGAF implementation related issues to improve processes and standards, in the next 6 months.</t>
  </si>
  <si>
    <t>Reduce Employee Skill Gaps</t>
  </si>
  <si>
    <t>Reduce at least 90% of skill gaps for organizational employees with potential for succession within the next year.</t>
  </si>
  <si>
    <t>Complete an In-depth Technical Document</t>
  </si>
  <si>
    <t>Complete an in-depth technical written document within the next month.</t>
  </si>
  <si>
    <t>Review Supplier Certifications</t>
  </si>
  <si>
    <t>Review desired supplier certifications and focus only on those that result in measurable improvements to purchased goods within the next year.</t>
  </si>
  <si>
    <t>Master Struts Programming Techniques</t>
  </si>
  <si>
    <t>Master at least 3 complex programming techniques within the Struts Framework in the next year.</t>
  </si>
  <si>
    <t>Establish Adaptive Server Best Practices</t>
  </si>
  <si>
    <t>Establish best practices for using the Sybase Adaptive Server database system within 6 months.</t>
  </si>
  <si>
    <t>Master SQL Features</t>
  </si>
  <si>
    <t>Master at least 95% of all major SQL features and functions within the next 6 months.</t>
  </si>
  <si>
    <t>Master SQL Server Optimization Tools</t>
  </si>
  <si>
    <t>Master at least 2 optimization tools and techniques for SQL Server databases within the next year.</t>
  </si>
  <si>
    <t>Install Sybase Databases</t>
  </si>
  <si>
    <t>Install at least 5 multiple production Sybase databases within the next 6 months.</t>
  </si>
  <si>
    <t>Design Solaris Interfaces</t>
  </si>
  <si>
    <t>Design 3 interfaces between Solaris and other platforms within the next year.</t>
  </si>
  <si>
    <t>Train on Use of TPNS</t>
  </si>
  <si>
    <t>Train at least 3 co-workers on the use of TPNS in diverse environments and applications within the year.</t>
  </si>
  <si>
    <t>Assign IP Addresses</t>
  </si>
  <si>
    <t>Assign 10 IP addresses to devices on a corporate LAN within the next year.</t>
  </si>
  <si>
    <t>Install Token Ring Adapters</t>
  </si>
  <si>
    <t>Install 5 Token Ring adapters in multiple and diverse devices within the next year.</t>
  </si>
  <si>
    <t>Master TAM Features</t>
  </si>
  <si>
    <t>Master at least 95% of all major TAM features and functions within the next 6 months.</t>
  </si>
  <si>
    <t>Implement TME Interfaces</t>
  </si>
  <si>
    <t>Implement at least 3 TME interfaces with diverse access methods and technologies within the next year.</t>
  </si>
  <si>
    <t>Solve T&amp;D Problems</t>
  </si>
  <si>
    <t>Solve 80% of problems related to T&amp;D policies, standards and procedures each month this year.</t>
  </si>
  <si>
    <t>Reviewing Web Design Trends</t>
  </si>
  <si>
    <t>Conduct a quarterly review of trends impacting web software design. Compare these to the organization's site in order to maintain a competitive advantage.</t>
  </si>
  <si>
    <t>Competitive Positioning Through Web Strategy</t>
  </si>
  <si>
    <t>Over the course of the next year, establish and implement web technology practices which are designed to competitively position the organization is its industry.</t>
  </si>
  <si>
    <t>Establish Best Practices and Methodologies for Transitional Architecture</t>
  </si>
  <si>
    <t>Establish best practices and methodologies for transitional architecture in the next year.</t>
  </si>
  <si>
    <t>Tracking the Flow of Documents</t>
  </si>
  <si>
    <t>By the end of the quarter, create a method for tracking the flow of documents within your own team or department.</t>
  </si>
  <si>
    <t>Improve Satisfaction with User Interface</t>
  </si>
  <si>
    <t>Improve satisfaction with the user interface by 5% in the next year</t>
  </si>
  <si>
    <t>Development Tool Training</t>
  </si>
  <si>
    <t>Hold quarterly training sessions on available web development tools to ensure accurate tool selection.</t>
  </si>
  <si>
    <t>Use Web Services Tools for Prototypes</t>
  </si>
  <si>
    <t>Use Web Services Tools to build at least 3 new application prototypes within the year.</t>
  </si>
  <si>
    <t>Control Web Service Risks</t>
  </si>
  <si>
    <t>Reduce the incidence of web services security risks like denial-of-service attacks by 15% in the next year.</t>
  </si>
  <si>
    <t>Shorten Network Transmission Time</t>
  </si>
  <si>
    <t>Decrease voice network transmission delay times by 10% in the next year.</t>
  </si>
  <si>
    <t>VPN Protocols and Encryption Standards</t>
  </si>
  <si>
    <t>Ensure that VPN applications and operations comply with current protocols and data encryption standards within the next 6 months.</t>
  </si>
  <si>
    <t>Ensure Network Security</t>
  </si>
  <si>
    <t>Ensure less than 10 network security problems are reported, such as denial of service, intercepted packets and virus attacks, in a given 2 month period.</t>
  </si>
  <si>
    <t>Minimize Disconnections</t>
  </si>
  <si>
    <t>Reduce inadvertent wireless network disconnections by 20% within the next year.</t>
  </si>
  <si>
    <t>Minimize Bad Voice Quality</t>
  </si>
  <si>
    <t>Minimize reports of bad voice quality from endpoint users to zero in the next year.</t>
  </si>
  <si>
    <t>Reduce Remote Intrusions to Web Sites/Servers</t>
  </si>
  <si>
    <t>Reduce remote intrusions to web sites and servers by 20% within 6 months.</t>
  </si>
  <si>
    <t>Training and Development Best Practices</t>
  </si>
  <si>
    <t>Establish organizational best practices for training and development issues within 6 months.</t>
  </si>
  <si>
    <t>Deliver Training Courses</t>
  </si>
  <si>
    <t>Ensure that at least 5 training courses are delivered to audiences of different levels and backgrounds within the next year.</t>
  </si>
  <si>
    <t>Develop Network Vulnerability Scanning Manual</t>
  </si>
  <si>
    <t>Develop a manual for beginners regarding to computer network vulnerability scanning and identification within 3 months.</t>
  </si>
  <si>
    <t>Develop a Testing Quality Control System</t>
  </si>
  <si>
    <t>Develop a quality control system for user acceptance testing services within 6 months.</t>
  </si>
  <si>
    <t>Increase User Experience Design Knowledge</t>
  </si>
  <si>
    <t>Increase staff knowledge of user experience design for various dilemmas (e.g. learn and consult with an experienced source) within 6 months.</t>
  </si>
  <si>
    <t>Improve Transportation Data Accuracy</t>
  </si>
  <si>
    <t>Improve the accuracy of transportation data by 5% using TM applications, within 3 months.</t>
  </si>
  <si>
    <t>Research Application Service Providers</t>
  </si>
  <si>
    <t>Research 5 application service providers, summarize the strengths and weaknesses of their product and service in the next year.</t>
  </si>
  <si>
    <t>Increase Web Traffic</t>
  </si>
  <si>
    <t>Recommend changes that result a %5 increase in web traffic over one quarter.</t>
  </si>
  <si>
    <t>Develop a User Experience Improvement Program</t>
  </si>
  <si>
    <t>Develop a new user experience improvement program, within 2 months.</t>
  </si>
  <si>
    <t>Trends in Web Technology</t>
  </si>
  <si>
    <t>Review trends in web technology (for example, web enabled phones) on a quarterly basis and ensure that the organization's web publications are optimized for these trends.</t>
  </si>
  <si>
    <t>Using Workforce to Improve Efficiency</t>
  </si>
  <si>
    <t>Use workforce analysis ideas and practices to improve the efficiency of your department by 3% over the next year.</t>
  </si>
  <si>
    <t>Increasing Online Resources</t>
  </si>
  <si>
    <t>Increase the organization's information library by 10% in the next year by identifying and accepting online resources.</t>
  </si>
  <si>
    <t>Limiting Supplier Certifications</t>
  </si>
  <si>
    <t>Within the next six months, review desired supplier certifications and focus only on those that result in measurable improvements to purchased goods.</t>
  </si>
  <si>
    <t>Meeting Patrons or Clients' Needs</t>
  </si>
  <si>
    <t>Conduct an annual client survey measuring patron satisfaction with the quality of library content. Make revisions or improvements based on the feedback gathered in this survey.</t>
  </si>
  <si>
    <t>Master Uniface Features</t>
  </si>
  <si>
    <t>Master at least 95% of all major Uniface features and facilities within the next 6 months.</t>
  </si>
  <si>
    <t>Master VAG Developer Features</t>
  </si>
  <si>
    <t>Master at least 95% of all major VAG features and facilities within the next 6 months.</t>
  </si>
  <si>
    <t>Provide VAJ Development Solutions</t>
  </si>
  <si>
    <t>Provide timely solutions to resolve 80% of VAJ's development issues within the next 6 months.</t>
  </si>
  <si>
    <t>Resolve Problems with Visual Basic.Net Coding</t>
  </si>
  <si>
    <t>Provide solutions for 90% of key problems with Visual Basic.net coding within the next 6 months.</t>
  </si>
  <si>
    <t>Reduce Coding Errors in VBScript Modules</t>
  </si>
  <si>
    <t>Reduce coding errors in self-written VBScript modules by 5% within the next 6 months.</t>
  </si>
  <si>
    <t>Master Visual C++ Debugging Tools</t>
  </si>
  <si>
    <t>Master at least 2 debugging tools and techniques for Visual C++ applications within the next year.</t>
  </si>
  <si>
    <t>Master Visual FoxPro Features</t>
  </si>
  <si>
    <t>Master at least 95% of all major Visual FoxPro features and facilities within the next 6 months.</t>
  </si>
  <si>
    <t>Master Visual Interdev Optimization Tools</t>
  </si>
  <si>
    <t>Master at least 2 optimization tools and techniques for Visual Interdev applications within the next year.</t>
  </si>
  <si>
    <t>Master Visual Basic Optimization Tools</t>
  </si>
  <si>
    <t>Master at least 3 Visual Basic optimization tools and techniques within the next year.</t>
  </si>
  <si>
    <t>Establish Visio Best Practices</t>
  </si>
  <si>
    <t>Establish best practices for implementing Visio in drawing and diagramming programs, within 3 months.</t>
  </si>
  <si>
    <t>Master Visual J++ Optimization Tools</t>
  </si>
  <si>
    <t>Master at least 2 optimization tools and techniques for Visual J++ applications within the next year.</t>
  </si>
  <si>
    <t>Master WSAD Debugging Tools</t>
  </si>
  <si>
    <t>Master at least 2 debugging tools for WSAD applications within the next year.</t>
  </si>
  <si>
    <t>Establish Studio Best Practices</t>
  </si>
  <si>
    <t>Establish best practices for the use and application of WebSphere Studio within 6 months.</t>
  </si>
  <si>
    <t>Reduce XHTML Coding Errors</t>
  </si>
  <si>
    <t>Reduce coding errors in self-written XHTML documents by 5% within the next 6 months.</t>
  </si>
  <si>
    <t>Reduce XML Coding Errors</t>
  </si>
  <si>
    <t>Reduce coding errors in self-written XML documents by 5% within the next 6 months.</t>
  </si>
  <si>
    <t>Master XML Practical Techniques</t>
  </si>
  <si>
    <t>Master 2 practical techniques for writing XML Schemas within the next year.</t>
  </si>
  <si>
    <t>Master XML Transformations Features</t>
  </si>
  <si>
    <t>Master at least 95% of all major XML transformations features and facilities within the next 6 months.</t>
  </si>
  <si>
    <t>Master Xpediter Features</t>
  </si>
  <si>
    <t>Master at least 95% of all major Xpediter features and facilities within the next 6 months.</t>
  </si>
  <si>
    <t>Perform MQ Series Troubleshooting</t>
  </si>
  <si>
    <t>Perform 4 WebSphere troubleshooting and debugging activities within the year.</t>
  </si>
  <si>
    <t>Design a Feedback Mechanism for TSO/ISPF</t>
  </si>
  <si>
    <t>Design a feedback mechanism on the use of TSO/ISPF, to collect problems and errors, within the next 6 months.</t>
  </si>
  <si>
    <t>Resolve Implementation Problems with UNIX</t>
  </si>
  <si>
    <t>Resolve 80% of implementation and maintenance problems with UNIX applications within the next 6 months.</t>
  </si>
  <si>
    <t>Reduce WAS Coding Errors</t>
  </si>
  <si>
    <t>Reduce coding errors in WAS-based applications by 5% within the next 6 months.</t>
  </si>
  <si>
    <t>Develop Windows 2000/Me Applications</t>
  </si>
  <si>
    <t>Develop and implement at least 3 in-house Windows 2000/Me applications within the next 6 months.</t>
  </si>
  <si>
    <t>Install Windows NT Applications</t>
  </si>
  <si>
    <t>Install at least 3 commercially available Windows NT packaged applications on all the organization's computers within the quarter.</t>
  </si>
  <si>
    <t>Design a Training Program on Windows XP Optimization Tools</t>
  </si>
  <si>
    <t>Design a training program on Windows XP optimization tools and techniques within the next 6 months.</t>
  </si>
  <si>
    <t>WebSphere Portal Security Process</t>
  </si>
  <si>
    <t>Design a security process for WebSphere Portal within this year.</t>
  </si>
  <si>
    <t>Create z/OS Interfaces</t>
  </si>
  <si>
    <t>Create 3 interfaces between the z/OS operating system and software products within 1 month.</t>
  </si>
  <si>
    <t>Recommend Alternatives to VoIP</t>
  </si>
  <si>
    <t>Recommend 3 PSTN alternatives to VoIP within the next half year.</t>
  </si>
  <si>
    <t>Establish WAP Best Practices</t>
  </si>
  <si>
    <t>Establish best practices for developing applications for wireless devices based on WAP in this year.</t>
  </si>
  <si>
    <t>X.25 Network Migration</t>
  </si>
  <si>
    <t>Migrate X.25 network from TCP/IP architecture to OSI in 2 months.</t>
  </si>
  <si>
    <t>Incorporate Graphics into Word</t>
  </si>
  <si>
    <t>Incorporate graphics and external tables into Word documents within the next 3 months.</t>
  </si>
  <si>
    <t>Establish Best Practices for Training and Development</t>
  </si>
  <si>
    <t>Establish effective operational procedures and best practices for performing training and development within 3 months.</t>
  </si>
  <si>
    <t>Develop Training Program Materials</t>
  </si>
  <si>
    <t>Develop training material content and structure for 3 training programs within 6 months.</t>
  </si>
  <si>
    <t>Monitor Suppliers for Certification</t>
  </si>
  <si>
    <t>Identify supplier certifications important to the organization and increase purchases from organizations possessing these certifications by 5% annually.</t>
  </si>
  <si>
    <t>Establish Training Needs Analysis Best Practices</t>
  </si>
  <si>
    <t>Establish effective operational procedures and best practices for training needs analysis within 3 months.</t>
  </si>
  <si>
    <t>Establish Relationships with Training Stakeholders</t>
  </si>
  <si>
    <t>Establish a strategic business relationship with a new training solution stakeholder in 2 weeks.</t>
  </si>
  <si>
    <t>Increase Training Satisfaction Rate</t>
  </si>
  <si>
    <t>Increase the satisfaction rate of delivered training courses as responded by target audiences by 15% within 6 months.</t>
  </si>
  <si>
    <t>Ensure Training Evaluation Compliance</t>
  </si>
  <si>
    <t>Ensure compliance with organizational regulations regarding training evaluations within the next year.</t>
  </si>
  <si>
    <t>Master Training Administration Tools</t>
  </si>
  <si>
    <t>Master the functions of 3 advanced training administration tools within one year.</t>
  </si>
  <si>
    <t>Establish E-learning System Best Practices</t>
  </si>
  <si>
    <t>Establish effective operational procedures and best practices for the use of an organizational e-learning system within 3 months.</t>
  </si>
  <si>
    <t>Monitor the Web-based Training Process</t>
  </si>
  <si>
    <t>Develop a comprehensive system to monitor the web-based training process within the next quarter.</t>
  </si>
  <si>
    <t>Increase API speed</t>
  </si>
  <si>
    <t>Increase the speed of execution for a specific API by 5% in 6 months.</t>
  </si>
  <si>
    <t>Complete a Technology Architecture Framework</t>
  </si>
  <si>
    <t>Complete a technology architecture framework and define key processes within the framework, in 3 months.</t>
  </si>
  <si>
    <t>Trends in Application Delivery</t>
  </si>
  <si>
    <t>Annually review industry and marketplace trends to ensure that the latest delivery approaches can be adopted by the organization.</t>
  </si>
  <si>
    <t>Development Platforms, Systems, and Tools</t>
  </si>
  <si>
    <t>Learn at least one new development platform, system, or program design tool within the next quarter.</t>
  </si>
  <si>
    <t>Improve Production Application Support</t>
  </si>
  <si>
    <t>Improve production application support by 10% within the next year.</t>
  </si>
  <si>
    <t>Increasing Site Traffic</t>
  </si>
  <si>
    <t>Develop an application for the company website that will help increase site traffic by 3% over the year.</t>
  </si>
  <si>
    <t>Increase Productivity Using Object-oriented Development</t>
  </si>
  <si>
    <t>Use object-oriented development to increase the productivity of IT application end users by 5% within the next year.</t>
  </si>
  <si>
    <t>Integrating Multi-Platform Tools</t>
  </si>
  <si>
    <t>Increase efficiency by 10% within the IT department by integrating at least one multi-platform development tool within the next year.</t>
  </si>
  <si>
    <t>Implement Training Courses of Agile Methodology</t>
  </si>
  <si>
    <t>Implement four training courses subject on the implementation of agile methodology in the next year.</t>
  </si>
  <si>
    <t>Apply Agile Modeling Standards</t>
  </si>
  <si>
    <t>Apply major agile modeling standards in planning software development process in the next 6 months.</t>
  </si>
  <si>
    <t>Meet Agile Project Deadline</t>
  </si>
  <si>
    <t>Ensure 80% agile project deadline are met over the next 6 months.</t>
  </si>
  <si>
    <t>Ensuring Audit or Compliance Enforcement</t>
  </si>
  <si>
    <t>By the end of the year ensure that all audit or compliance standards and policies are enforced consistently by all employees.</t>
  </si>
  <si>
    <t>Reengineering the Audit Process</t>
  </si>
  <si>
    <t>Evaluate the current audit process quarterly and make revisions to improve accuracy and efficiency.</t>
  </si>
  <si>
    <t>Tailoring to Customer Needs</t>
  </si>
  <si>
    <t>Increase closings by 5% over the year through the use of unique or non-standard deals and agreements that reflect a prospect's specific needs or concerns.</t>
  </si>
  <si>
    <t>Resolve Problems with .NET Development</t>
  </si>
  <si>
    <t>Provide solutions for at least 10% of problems with .NET development within the next year.</t>
  </si>
  <si>
    <t>Reduce Run-Time Errors</t>
  </si>
  <si>
    <t>Reduce run-time errors by 20% within the next 6 months.</t>
  </si>
  <si>
    <t>Resolve Problems with ActiveX Components</t>
  </si>
  <si>
    <t>Provide solutions for 95% of key problems with ActiveX component development within the next 6 months.</t>
  </si>
  <si>
    <t>Increase Productivity with ADF</t>
  </si>
  <si>
    <t>Use ADF to increase the productivity of IT application end users by 5% within the next year.</t>
  </si>
  <si>
    <t>Translate Programs into Assembler</t>
  </si>
  <si>
    <t>Translate 3 programs written in other languages into Assembler within the next 6 months.</t>
  </si>
  <si>
    <t>Reduce ASP Coding Errors</t>
  </si>
  <si>
    <t>Reduce coding errors by 5% in ASP modules written by yourself within the next 6 months.</t>
  </si>
  <si>
    <t>Reduce ASP.Net Coding Errors</t>
  </si>
  <si>
    <t>Reduce coding errors by 5% in ASP.Net pages written by yourself within the next 6 months.</t>
  </si>
  <si>
    <t>Leverage Autotester Capabilities</t>
  </si>
  <si>
    <t>Recommend at least 5 changes to Systems Quality Assurance standards to leverage Autotester capabilities within the next year.</t>
  </si>
  <si>
    <t>Reduce Macromedia Flash Coding Errors</t>
  </si>
  <si>
    <t>Reduce coding errors in self-written ActionScript by 5% within the next 6 months.</t>
  </si>
  <si>
    <t>Use Adabas to Correct Technical Problems</t>
  </si>
  <si>
    <t>Use Adabas to troubleshoot, diagnose and correct at least 20% of the organization's technical problems in next year.</t>
  </si>
  <si>
    <t>Implement AIX Interfaces</t>
  </si>
  <si>
    <t>Implement 3 interfaces between AIX and other operating systems within the next year.</t>
  </si>
  <si>
    <t>Install AS/400 Hardware</t>
  </si>
  <si>
    <t>Complete the installation of all AS/400 hardware that the organization requires in 6 months.</t>
  </si>
  <si>
    <t>Resolve Problems with Active Directory</t>
  </si>
  <si>
    <t>Resolve at least 20% of problems with the implementation or maintenance of Active Directory within the next year.</t>
  </si>
  <si>
    <t>Resolve Problems with ATM Implementation</t>
  </si>
  <si>
    <t>Resolve at least 20% of problems with the implementation or maintenance of ATM within the next year.</t>
  </si>
  <si>
    <t>Design Acrobat Software Interfaces</t>
  </si>
  <si>
    <t>Design 3 interfaces between Adobe Acrobat Professional and other software products within the next year.</t>
  </si>
  <si>
    <t>Master On-screen Tools for Designer</t>
  </si>
  <si>
    <t>Master at least 2 on-screen tools for the implementation of Adobe Designer within the next year.</t>
  </si>
  <si>
    <t>Identify Unauthorized Access with ACF2 Logs Review</t>
  </si>
  <si>
    <t>Review ACF2 logs to identify at least 90% of users attempting unauthorized access to resources within the next 6 months.</t>
  </si>
  <si>
    <t>Upgrade Anti-Virus Software Solutions</t>
  </si>
  <si>
    <t>Upgrade at least 5 specific anti-virus software solutions on different types of computers within the next 6 months.</t>
  </si>
  <si>
    <t>Report Adult Learning Practices</t>
  </si>
  <si>
    <t>Prepare an annual report for regulatory authorities outlining the condition of the organization's current adult learning practices, within 3 weeks.</t>
  </si>
  <si>
    <t>Increasing Computer Systems Market Share</t>
  </si>
  <si>
    <t>Increase the organization's market share of the computer systems industry segment by 15% in the next year by researching and adopting emerging trends.</t>
  </si>
  <si>
    <t>Reviewing Internal Software Operations</t>
  </si>
  <si>
    <t>Annually review the organization's software operations in the context of industry trends and directions to ensure the organization's competitive positioning.</t>
  </si>
  <si>
    <t>Improve Business Analysis Quality</t>
  </si>
  <si>
    <t>Improve end users' satisfaction with application functionality and delivery by 5% in the next year through business analysis.</t>
  </si>
  <si>
    <t>Assigning Account Managers</t>
  </si>
  <si>
    <t>Ensure that all active accounts are assigned to an account manager within 1 business day of the completed sale.</t>
  </si>
  <si>
    <t>Prepare Plans for Business Architecture Problems</t>
  </si>
  <si>
    <t>Prepare alternative plans to respond to problems that occur in business architecture processes, within the next 2 months.</t>
  </si>
  <si>
    <t>Improve Managerial Levels</t>
  </si>
  <si>
    <t>Ensure CMMI effectiveness and improve the whole organization's managerial levels within the next six months.</t>
  </si>
  <si>
    <t>Financial Statement Ratio Analysis Software Tools</t>
  </si>
  <si>
    <t>Within the next year, learn and use financial analysis software tools to analyze business financial statements.</t>
  </si>
  <si>
    <t>Validating Documented Models</t>
  </si>
  <si>
    <t>Validate documented models with process owners within 3 weeks of completing the documentation.</t>
  </si>
  <si>
    <t>Reduce Data Processing Time</t>
  </si>
  <si>
    <t>Reduce data processing time by 5% for client server systems within 3 months.</t>
  </si>
  <si>
    <t>Master CASE Tools</t>
  </si>
  <si>
    <t>Master 3 kinds of CASE tools within 6 months. e.g. business process engineering tools, process modeling, management tools and project planning tools.</t>
  </si>
  <si>
    <t>Develop a CRM System</t>
  </si>
  <si>
    <t>Develop an organization's CRM system designed to help determine business decisions in one month.</t>
  </si>
  <si>
    <t>Develop Content Management Standards</t>
  </si>
  <si>
    <t>Develop content creating and reviewing standards within one month.</t>
  </si>
  <si>
    <t>New Big Data Tools</t>
  </si>
  <si>
    <t>Master at least 2 tools for managing big data and performing analytics within the next year.</t>
  </si>
  <si>
    <t>Implement a CTI Project</t>
  </si>
  <si>
    <t>Implement a computer telephony integration project within the organization in the next month.</t>
  </si>
  <si>
    <t>Create a Computer Center User Report</t>
  </si>
  <si>
    <t>Create a report detailing computer center clients aimed at addressing client needs and considerations in one month.</t>
  </si>
  <si>
    <t>Increase Customer Satisfaction on CDRA</t>
  </si>
  <si>
    <t>Increase customer satisfaction on contingency and disaster recovery activities by 20% in the next three months.</t>
  </si>
  <si>
    <t>Deliver System Upgrade Recommendations</t>
  </si>
  <si>
    <t>Deliver 6 recommendations for system upgrade strategies, based on capacity utilization reports and performance issues, within the next year.</t>
  </si>
  <si>
    <t>Reduce Time in Implementation</t>
  </si>
  <si>
    <t>Reduce the time needed for implementing changes to the operating environment by 20% within the next 6 months.</t>
  </si>
  <si>
    <t>Improve the Effectiveness of Safeguards</t>
  </si>
  <si>
    <t>Improve the effectiveness of computer crime safeguards within the next year by conducting monthly tests and upgrades.</t>
  </si>
  <si>
    <t>Computer Forensics Reports and Documents</t>
  </si>
  <si>
    <t>Quarterly, review the computer forensics reports and documents, make a summary report and recommend advice based on findings.</t>
  </si>
  <si>
    <t>Network Security Compliance Inspection</t>
  </si>
  <si>
    <t>Arrange regular network security compliance inspection each quarter, to identify and response to potential risks.</t>
  </si>
  <si>
    <t>Improve Customer Satisfaction in Software and Hardware</t>
  </si>
  <si>
    <t>Improve customer satisfaction towards software and hardware by 10% in next 3 months.</t>
  </si>
  <si>
    <t>Design Cloud Computing Architecture</t>
  </si>
  <si>
    <t>Design, this year, at least 5 cloud computing architectures for clients.</t>
  </si>
  <si>
    <t>Learn Database Scaling Techniques</t>
  </si>
  <si>
    <t>Master 2 flat-scaling techniques to construct the cloud database, within 3 months.</t>
  </si>
  <si>
    <t>Maintain Key Customer Relationships</t>
  </si>
  <si>
    <t>Crystal Methods Metrics</t>
  </si>
  <si>
    <t>Within 6 months, design at least 5 metrics to evaluate the suitability of crystal methods designed processes.</t>
  </si>
  <si>
    <t>Reducing Costs through Copywriting</t>
  </si>
  <si>
    <t>Reduce costs associated with reprinting or republishing by 5% in the next year through conscientious editing and copywriting efforts.</t>
  </si>
  <si>
    <t>Establish Customer Interaction Best Practices</t>
  </si>
  <si>
    <t>Establish organizational best practices guiding customer interactions within the next year.</t>
  </si>
  <si>
    <t>Evaluating CRM Systems</t>
  </si>
  <si>
    <t>Identify and utilize criteria to evaluate effectiveness of CRM systems each quarter.</t>
  </si>
  <si>
    <t>Reducing Call Center Response Time</t>
  </si>
  <si>
    <t>Shorten response time of the call center function by 5% in the next year through the use of technology.</t>
  </si>
  <si>
    <t>Implement Consulting Knowledge Management Capability</t>
  </si>
  <si>
    <t>Implement an organizational 'knowledge storage and retrieval capability' to store and easily retrieve strategic research, engagement results, lessons learned and other valuable content regarding applicable consulting services/markets.</t>
  </si>
  <si>
    <t>Attend Client Relationship Training</t>
  </si>
  <si>
    <t>have all consulting staff attend annual training in the areas of developing, enhancing, maintaining and managing positive, client relationships.</t>
  </si>
  <si>
    <t>Provide consulting methods training</t>
  </si>
  <si>
    <t>Provide introductory training to 90% of new consultants on the organization's consulting method &amp; tools within 2 months of joining the organization.</t>
  </si>
  <si>
    <t>Perform Consulting Proposal QA</t>
  </si>
  <si>
    <t>Starting immediately, have all proposals reviewed by at least 2 senior consultants to ensure content completeness, accuracy and quality.</t>
  </si>
  <si>
    <t>Ensure Approved Engagement Completion</t>
  </si>
  <si>
    <t>Ensure 85% of all consulting engagements are completed within 10% of approved schedule, budget and quality within the next year.</t>
  </si>
  <si>
    <t>Improve 'Professionalism' Rating</t>
  </si>
  <si>
    <t>Improve the rating you receive from consulting clients/team members of your 'demonstrated professionalism and business ethics' by 15% next year.</t>
  </si>
  <si>
    <t>Maintaining Cash Records</t>
  </si>
  <si>
    <t>Reduce time needed for quarterly financial reporting by 5% in the next year through consistent and accurate cash record keeping.</t>
  </si>
  <si>
    <t>Reducing the Errors in Analysis</t>
  </si>
  <si>
    <t>Reduce and resolve errors or omissions in the analysis process by 5% in the next year.</t>
  </si>
  <si>
    <t>Enroll New Employees in Benefits Programs</t>
  </si>
  <si>
    <t>Enroll all new employees into benefits programs within a month of their joining the organization this year.</t>
  </si>
  <si>
    <t>Identify Business Development Opportunities</t>
  </si>
  <si>
    <t>Reduce Contracts Management Costs</t>
  </si>
  <si>
    <t>Reduce the cost of contract management and administration by 10% in the next year.</t>
  </si>
  <si>
    <t>Create Brand Perception Reports</t>
  </si>
  <si>
    <t>Create monthly reports for the management team detailing a brand's perception in the marketplace and identifying areas for improvement.</t>
  </si>
  <si>
    <t>Implement Changes for Buying Procedures</t>
  </si>
  <si>
    <t>Implement 2 operational changes to improve buying or procurement procedures in the next year.</t>
  </si>
  <si>
    <t>Master BaanERP Features</t>
  </si>
  <si>
    <t>Master at least 95% of all the advanced BaanERP features and facilities within the next 6 months.</t>
  </si>
  <si>
    <t>Master Basic Optimization Tools</t>
  </si>
  <si>
    <t>Master at least 3 Basic optimization tools and techniques within the next 6 months.</t>
  </si>
  <si>
    <t>Correct Problems with Brio Applications</t>
  </si>
  <si>
    <t>Use Brio applications to troubleshoot, diagnose and correct at least 20% of the organization's technical problems within the next year.</t>
  </si>
  <si>
    <t>Resolve Problems with C Programs</t>
  </si>
  <si>
    <t>Provide solutions for 95% of key problems with C programs within the next 6 months.</t>
  </si>
  <si>
    <t>Resolve Problems with C# Programs</t>
  </si>
  <si>
    <t>Provide solutions for 95% of key problems with C# programs within the next 6 months.</t>
  </si>
  <si>
    <t>Resolve Problems with C++ Programs</t>
  </si>
  <si>
    <t>Provide solutions for 95% of key problems with C++ programs within the next 6 months.</t>
  </si>
  <si>
    <t>Reduce C/AIX Syntax and Run-Time Errors</t>
  </si>
  <si>
    <t>Reduce syntax and run-time errors in C/AIX applications by 20% within the next 6 months.</t>
  </si>
  <si>
    <t>Improve COBOL 390 Programs</t>
  </si>
  <si>
    <t>Debug, enhance, and maintain at least 3 COBOL 390 programs written by others within the year.</t>
  </si>
  <si>
    <t>Master COBOL/400 Features</t>
  </si>
  <si>
    <t>Master 95% of COBOL/400 features and functions within 6 months.</t>
  </si>
  <si>
    <t>Resolve Problems with CGI Script Programs</t>
  </si>
  <si>
    <t>Provide solutions for 95% of key problems with CGI Script programs within the next 6 months.</t>
  </si>
  <si>
    <t>Translate Legacy COBOL Applications</t>
  </si>
  <si>
    <t>Translate at least 5 legacy COBOL application into current technologies within the year.</t>
  </si>
  <si>
    <t>Research on Cognitos BI</t>
  </si>
  <si>
    <t>Join an online community that shares interest in this area. Monitor experiences, read articles, check out new books and reference sources. Summarize and report your finding to the team or management, once a month.</t>
  </si>
  <si>
    <t>Data Errors</t>
  </si>
  <si>
    <t>Decrease data report errors by 5% next year.</t>
  </si>
  <si>
    <t>Translate Legacy Applications into Cold Fusion</t>
  </si>
  <si>
    <t>Translate 3 legacy server applications into Cold Fusion applications within the next year.</t>
  </si>
  <si>
    <t>Organizational Understanding of Corel</t>
  </si>
  <si>
    <t>Ensure 60% of relevant employees understand how to use Corel Graphics Tools within the next year.</t>
  </si>
  <si>
    <t>Reduce Mistakes in CORBA Implementation</t>
  </si>
  <si>
    <t>Reduce the mistakes reported in CORBA implementation by 5% within the next 6 months.</t>
  </si>
  <si>
    <t>Translate Legacy Applications into Crystal Reports</t>
  </si>
  <si>
    <t>Translate at least 3 legacy applications into Crystal Reports within the next year.</t>
  </si>
  <si>
    <t>Reduce CA-Easytrieve Program Errors</t>
  </si>
  <si>
    <t>Reduce CA-Easytrieve syntax and run-time errors by 20% within the next 6 months.</t>
  </si>
  <si>
    <t>Use BEA WebLogic to Implement Web Services</t>
  </si>
  <si>
    <t>Implement J2EE Web services with BEA WebLogic into at least 5 enterprise environments within the next year.</t>
  </si>
  <si>
    <t>Correct Image Copy Plus Problems</t>
  </si>
  <si>
    <t>Use BMC Image Copy Plus to troubleshoot, diagnose and correct at least 20% of the organization's technical problems within the next year.</t>
  </si>
  <si>
    <t>Stress-test Processes with BMCIBR</t>
  </si>
  <si>
    <t>Use BMCIBR to stress-test at least 2 backup and recovery processes within the year.</t>
  </si>
  <si>
    <t>Master CA/DB2 Tools</t>
  </si>
  <si>
    <t>Master 95% of the CA/DB2 tools within 6 months.</t>
  </si>
  <si>
    <t>Perform CA-IDMS Maintenance</t>
  </si>
  <si>
    <t>Perform extensive maintenance on at least 3 production CA-IDMS databases within the year.</t>
  </si>
  <si>
    <t>Reduce Reported Product Problems</t>
  </si>
  <si>
    <t>Select a commonly reported problem from product users. Devise and implement measures to reduce the problems reported 10% by end-of-quarter.</t>
  </si>
  <si>
    <t>Develop Business Case for Centra</t>
  </si>
  <si>
    <t>Develop and deliver a valid business case for upgrading or acquiring Centra within 6 months.</t>
  </si>
  <si>
    <t>Use Corticon to Correct Logical Problems</t>
  </si>
  <si>
    <t>Identify and correct at least 3 logical problems in rule sets using Corticon Studio's analysis tools.</t>
  </si>
  <si>
    <t>Design Competency-Based Training Courses</t>
  </si>
  <si>
    <t>Ensure that at least 5 competency-based training courses are designed for audiences of different levels and backgrounds within the next year.</t>
  </si>
  <si>
    <t>Resolve Problems with Documentation Solutions</t>
  </si>
  <si>
    <t>Resolve 10% of problems with the design and development of a documentation solution within the next year.</t>
  </si>
  <si>
    <t>Ensure Database Management System Compliance</t>
  </si>
  <si>
    <t>Ensure compliance with all regulations regarding the database management system within the next year.</t>
  </si>
  <si>
    <t>Develop IT User Policies</t>
  </si>
  <si>
    <t>Develop at least 5 organizational security policies for information technology users over the next six months.</t>
  </si>
  <si>
    <t>Implement E-Commerce Security Protocols</t>
  </si>
  <si>
    <t>Within the next six months, select and implement at least one e-commerce security protocols (such as SSL).</t>
  </si>
  <si>
    <t>Design a System for Protecting EDI Legislation</t>
  </si>
  <si>
    <t>Design a monitoring system to prevent the breach of electronic data interchange related legislation in 2 weeks.</t>
  </si>
  <si>
    <t>Optimize Database Performance</t>
  </si>
  <si>
    <t>Optimize database performance in both data management and system maintenance perspectives by 5% in the next year.</t>
  </si>
  <si>
    <t>Implement Analysis Process for Database Structures</t>
  </si>
  <si>
    <t>Implement a standard procedure for the documentation of demand analysis before designing database structures within 3 months.</t>
  </si>
  <si>
    <t>Create an Analysis Report on Database design</t>
  </si>
  <si>
    <t>Create a report listing the advantages and disadvantages of a newly designed database in 1 month.</t>
  </si>
  <si>
    <t>Develop Data Administration Rules</t>
  </si>
  <si>
    <t>Develop data access, usage and change rules for users within and across organizations in 3 weeks.</t>
  </si>
  <si>
    <t>Design a Data Warehousing Project</t>
  </si>
  <si>
    <t>Design an organization's data warehousing project in one month.</t>
  </si>
  <si>
    <t>Monitor the Data Mining Process</t>
  </si>
  <si>
    <t>Develop a comprehensive system used to monitor the data mining process within the next month.</t>
  </si>
  <si>
    <t>Extract Departmental Data</t>
  </si>
  <si>
    <t>Extract core data effectively for 3 departments in one month.</t>
  </si>
  <si>
    <t>Design a Database Backup Project</t>
  </si>
  <si>
    <t>Design an organization's database backup project within 1 month.</t>
  </si>
  <si>
    <t>Customize ETL Methods</t>
  </si>
  <si>
    <t>Customize Extraction-Transformation-Loading methods for 3 clients according to their business requirements in 3 months.</t>
  </si>
  <si>
    <t>Resolve Data Network Problems</t>
  </si>
  <si>
    <t>Resolve 80% of basic data network problems for internal customers each month within the next year.</t>
  </si>
  <si>
    <t>Implement Encryption Technologies</t>
  </si>
  <si>
    <t>Implement encryption technologies within the organization aiming to ensure information security and privacy, by one month.</t>
  </si>
  <si>
    <t>Develop Data Center Maintenance Standards</t>
  </si>
  <si>
    <t>Develop security, stability and cleanliness standards for data center maintenance within one month.</t>
  </si>
  <si>
    <t>Create a Computing Environment Emergency Report</t>
  </si>
  <si>
    <t>Create a report listing emergencies that happen in computing environments and develop appropriate solutions for them in one month.</t>
  </si>
  <si>
    <t>Master Automation and Robotics Technologies</t>
  </si>
  <si>
    <t>Master 6 advanced automation and robotics technologies each year.</t>
  </si>
  <si>
    <t>Reduce Spam Receipts</t>
  </si>
  <si>
    <t>Reduce the amount of spam received by e-mail users by 20% within 6 months.</t>
  </si>
  <si>
    <t>Integrate with Telephony Products</t>
  </si>
  <si>
    <t>Integrate e-mail routing and response software with other telephony products (such as IVRs, text-to-speech) within 6 months.</t>
  </si>
  <si>
    <t>Resolve Operational Problems</t>
  </si>
  <si>
    <t>Resolve 80% of directory services administration problems on a daily basis for the next 6 months.</t>
  </si>
  <si>
    <t>Recommend for Enterprise Use</t>
  </si>
  <si>
    <t>Provide at least 5 recommendations for enterprise use of document management within the next 6 months.</t>
  </si>
  <si>
    <t>Develop Data Using Policies</t>
  </si>
  <si>
    <t>Develop policies for accessing, sharing and storing data to ensure privacy within one month.</t>
  </si>
  <si>
    <t>Improve Digital Forensics Tools Efficiency</t>
  </si>
  <si>
    <t>Apply new tools and technology to improve digital forensics tools efficiency within 3 months.</t>
  </si>
  <si>
    <t>Resolving ERP Issues</t>
  </si>
  <si>
    <t>Provide timely resolutions to 80% of ERP implementation issues in the organization within the next 6 months.</t>
  </si>
  <si>
    <t>Implement and Integrate CRM Applications</t>
  </si>
  <si>
    <t>Implement 3 new CRM applications and integrate them into the overall enterprise software system within a year.</t>
  </si>
  <si>
    <t>Increase Speed of Implementation Processes</t>
  </si>
  <si>
    <t>Reduce the time it takes to complete application implementation processes by 5% in the next year, by identifying and documenting any inefficiencies encountered.</t>
  </si>
  <si>
    <t>Expanding Network Storage Space</t>
  </si>
  <si>
    <t>Utilize the network storage facility to improve storage space utilization of the e-mail system by 20% in the next year.</t>
  </si>
  <si>
    <t>Quality Control</t>
  </si>
  <si>
    <t>Learn 1 new quality control technique for verifying data by the next quarter.</t>
  </si>
  <si>
    <t>Using PDAs to Better Serve Customers</t>
  </si>
  <si>
    <t>Decrease the time needed to respond to critical customer inquiries by 10% in the next year by providing PDAs to employees working in the support function.</t>
  </si>
  <si>
    <t>Reduce Call Transfers</t>
  </si>
  <si>
    <t>Cross-train customer support staff on all products and services to reduce customer transfers by 5% in the next year.</t>
  </si>
  <si>
    <t>Assessing Customer Support Trends</t>
  </si>
  <si>
    <t>Research emerging customer support trends annually and assess their potential relevance to your organization.</t>
  </si>
  <si>
    <t>Resolve Cross-functional Customer Support Issues</t>
  </si>
  <si>
    <t>Resolve at least 30% of the issues between functional areas regarding customer support policies within the next year.</t>
  </si>
  <si>
    <t>Reviewing Agreements for Profitability</t>
  </si>
  <si>
    <t>Annually review customer service agreements and ensure that prices charged to customers allow for profits when considering the work involved.</t>
  </si>
  <si>
    <t>Reducing Customer Service Response Time through Technology</t>
  </si>
  <si>
    <t>Shorten response time of the customer service function by 5% in the next year by using technology that allows for quicker resolution delivery.</t>
  </si>
  <si>
    <t>Developing Standard Procedure</t>
  </si>
  <si>
    <t>Develop a set of standardized procedures for customer interactions within 2 months.</t>
  </si>
  <si>
    <t>Improve Call Center Satisfaction</t>
  </si>
  <si>
    <t>Improve overall customer satisfaction with the call center by 10% within the next 6 months.</t>
  </si>
  <si>
    <t>Customer Support Systems Documentation</t>
  </si>
  <si>
    <t>Over the next six months, develop documentation detailing features and functionality of the customer support system. Update this documentation quarterly.</t>
  </si>
  <si>
    <t>Master Employee Relations Policies</t>
  </si>
  <si>
    <t>Master 98% of the organization's policies, procedures and processes for dealing with employee relations issues within the next 6 months.</t>
  </si>
  <si>
    <t>Responding to End-User Questions</t>
  </si>
  <si>
    <t>Respond to 90% of end-user support questions within 1 day by either providing a solution or escalating the question.</t>
  </si>
  <si>
    <t>Create E-sales Strategies</t>
  </si>
  <si>
    <t>Create 2 strategies for e-sales within the next 6 months.</t>
  </si>
  <si>
    <t>DB2 and Access Methods Interfaces</t>
  </si>
  <si>
    <t>Implement at least 5 interfaces between DB2 and access methods within the next year.</t>
  </si>
  <si>
    <t>Translate Legacy Applications Using DHTML</t>
  </si>
  <si>
    <t>Translate 3 legacy applications into Web-based applications using DHTML within the next year.</t>
  </si>
  <si>
    <t>Use Director to Create Product Tutorials</t>
  </si>
  <si>
    <t>Apply Director to create 3 online marketing presentations or product tutorials within the next year.</t>
  </si>
  <si>
    <t>Build Delphi Interfaces</t>
  </si>
  <si>
    <t>Apply IDL to build 3 interfaces between Delphi applications and other software products within the next year.</t>
  </si>
  <si>
    <t>Using DreamWeaver for Websites</t>
  </si>
  <si>
    <t>Use DreamWeaver to build and deploy at least 5 complex websites within the next year.</t>
  </si>
  <si>
    <t>Enterprise JavaBeans Best Practices</t>
  </si>
  <si>
    <t>Establish best practices for Enterprise JavaBeans design and performance within the next 6 months.</t>
  </si>
  <si>
    <t>Resolve Problems with Endevor</t>
  </si>
  <si>
    <t>Provide solutions for 95% of the key problems associated with AllFusion Endevor Change Manager within the next 6 months.</t>
  </si>
  <si>
    <t>Master Essbase Features</t>
  </si>
  <si>
    <t>Master at least 95% of all major Essbase features and functions within the next 6 months.</t>
  </si>
  <si>
    <t>Resolve Problems with the Exchange Platform</t>
  </si>
  <si>
    <t>Provide solutions for 95% of key problems with the Exchange platform within the next 6 months.</t>
  </si>
  <si>
    <t>Review Emerging Trends in DataJoiner</t>
  </si>
  <si>
    <t>Annually review emerging trends in DataJoiner and weigh their value to the organization.</t>
  </si>
  <si>
    <t>Implement DB2 Interfaces</t>
  </si>
  <si>
    <t>Implement 3 DB2 interfaces with diverse access methods and operating system components within the year.</t>
  </si>
  <si>
    <t>Resolve Problems with DB2 Connect</t>
  </si>
  <si>
    <t>Resolve 20% of problems with DB2 Connect implementation or maintenance within the next year.</t>
  </si>
  <si>
    <t>Master ERwin Features</t>
  </si>
  <si>
    <t>Master at least 95% of all major ERwin features and facilities within the next year.</t>
  </si>
  <si>
    <t>Resolve Problems with ETI Solution</t>
  </si>
  <si>
    <t>Resolve at least 20% of problems with ETI Solution features and functions within the next year.</t>
  </si>
  <si>
    <t>Design DOS Interfaces</t>
  </si>
  <si>
    <t>Design at least 3 interfaces to transfer data between DOS and other platforms within the next year.</t>
  </si>
  <si>
    <t>Conduct DECnet Activities</t>
  </si>
  <si>
    <t>Conduct 4 DECnet performance measurement and tuning activities within the year.</t>
  </si>
  <si>
    <t>Conduct Ethernet Activities</t>
  </si>
  <si>
    <t>Conduct 4 Ethernet performance measurement and tuning activities within the year.</t>
  </si>
  <si>
    <t>DFHSM Availability Management Function</t>
  </si>
  <si>
    <t>Implement DFHSM's Availability Management function into the enterprise in 2 months.</t>
  </si>
  <si>
    <t>Resolve Problems with Doc-To-Help Maintenance</t>
  </si>
  <si>
    <t>Resolve at least 30% problems with maintenance of Doc-To-Help applications within the next year.</t>
  </si>
  <si>
    <t>Using Excel to Improve Accuracy</t>
  </si>
  <si>
    <t>Use Excel spreadsheets to increase calculation accuracy by 5% in the next year through the use of built in formulas and functions.</t>
  </si>
  <si>
    <t>Establish an Employee Development Platform</t>
  </si>
  <si>
    <t>Establish one new employee development platform via intranet within the next year.</t>
  </si>
  <si>
    <t>Implement Application Software</t>
  </si>
  <si>
    <t>Implement a needed application software program within the organization over the next month.</t>
  </si>
  <si>
    <t>Create Groupware System Operational Standards</t>
  </si>
  <si>
    <t>Create a list of organization-wide standards for operating groupware systems, in three months.</t>
  </si>
  <si>
    <t>Implement an Integrated System</t>
  </si>
  <si>
    <t>Ensure a document imaging system is in place to manage multiple types of documents within the next 6 months.</t>
  </si>
  <si>
    <t>Control Transition Costs</t>
  </si>
  <si>
    <t>Ensure a smooth information architecture transition process and reduce costs by 15% for the entire project.</t>
  </si>
  <si>
    <t>Diagnose Software Problems for Handheld Devices</t>
  </si>
  <si>
    <t>Diagnose handheld portable device software problems for at least 2 business functions each month, next year.</t>
  </si>
  <si>
    <t>Evaluating Hardware Vendors</t>
  </si>
  <si>
    <t>In the next 3 months, develop 5 criteria for evaluating hardware vendors based on the needs of the organization.</t>
  </si>
  <si>
    <t>Reducing Costs of Handheld Hardware</t>
  </si>
  <si>
    <t>Negotiate group rates and plans for the organization to reduce the costs of handheld hardware by 6% over the next 18 months.</t>
  </si>
  <si>
    <t>Underlying Hardware Infrastructure</t>
  </si>
  <si>
    <t>Every two years, review the organization's hardware infrastructure for efficiency and effectiveness. Implement changes if they are anticipated to impact business operations.</t>
  </si>
  <si>
    <t>Expand Business Applications</t>
  </si>
  <si>
    <t>Expand business applications by adding at least 3 uses of IVR technologies in the next year.</t>
  </si>
  <si>
    <t>Respond Quickly to Operational Problems</t>
  </si>
  <si>
    <t>Shorten the time needed to respond to operational problems or desktop service requests by 10% within the next year.</t>
  </si>
  <si>
    <t>Reduce IT Security Policy Breaches</t>
  </si>
  <si>
    <t>Take effective measures to reduce IT security policy breaches to 0% throughout the organization in the next 12 months.</t>
  </si>
  <si>
    <t>Reduce Risk to Information Security Architecture</t>
  </si>
  <si>
    <t>Reduce risk to the organization's information security architecture by 5% within the next year.</t>
  </si>
  <si>
    <t>Organize Information Security Audit Trainings</t>
  </si>
  <si>
    <t>Organize 8 hours of training covering information security audit regulations and guidelines for new members throughout the next month.</t>
  </si>
  <si>
    <t>Reduce Information Security Risks</t>
  </si>
  <si>
    <t>Reduce risks to the organization's information security system by 5% within the next year.</t>
  </si>
  <si>
    <t>Reduce Threats</t>
  </si>
  <si>
    <t>Reduce threats to organizational data and information by 20% within 6 months.</t>
  </si>
  <si>
    <t>Predict Future Events</t>
  </si>
  <si>
    <t>Accurately identify 5 future events that could affect the organization's business, using Information Science technologies, this year.</t>
  </si>
  <si>
    <t>Monitor Specific HR System Operations</t>
  </si>
  <si>
    <t>Develop a comprehensive system to monitor the operations of specific HR systems, within the next quarter.</t>
  </si>
  <si>
    <t>Documenting Internal Control Processes</t>
  </si>
  <si>
    <t>Generate standardized documentation in the form of a guidebook to address the organization's internal control processes within 2 months.</t>
  </si>
  <si>
    <t>Develop an Investment Reporting System</t>
  </si>
  <si>
    <t>Develop a comprehensive system for monitoring organizational investment reporting within the next quarter.</t>
  </si>
  <si>
    <t>Master Portfolio Management Techniques</t>
  </si>
  <si>
    <t>Master at least 2 advanced portfolio management techniques for investment consulting within the next year.</t>
  </si>
  <si>
    <t>Recommendations for Improvement</t>
  </si>
  <si>
    <t>Deliver at least 3 recommendations on how to improve something in your area.</t>
  </si>
  <si>
    <t>Use ISPL to Purchase Equipment</t>
  </si>
  <si>
    <t>Use ISPL to purchase 3 pieces of equipment or types of services for IT projects within the next 6 months.</t>
  </si>
  <si>
    <t>Reviewing Financial Reports</t>
  </si>
  <si>
    <t>Hold quarterly meetings for management to review and interpret the organization's financial reports. Use these meetings to improve report quality in the future.</t>
  </si>
  <si>
    <t>Reducing Financial Risk Factors</t>
  </si>
  <si>
    <t>Reduce and control common corporate financial risk factors by 10% with proper risk assessment and management techniques within the next year.</t>
  </si>
  <si>
    <t>Create an Organizational Development Model</t>
  </si>
  <si>
    <t>Create an organizational development model to be used in the organization within the next 3 weeks.</t>
  </si>
  <si>
    <t>Recommend HR Alignment Solutions</t>
  </si>
  <si>
    <t>Recommend at least 3 solutions for aligning HR with business objectives and strategies within the next month.</t>
  </si>
  <si>
    <t>Master HR Function Knowledge and Skills</t>
  </si>
  <si>
    <t>Master the skills and knowledge of an HR function you are not familiar with this year.</t>
  </si>
  <si>
    <t>Organize HRIS Training for New Members</t>
  </si>
  <si>
    <t>Organize 8 hours of training covering HRIS operations guidelines for new members during the next month.</t>
  </si>
  <si>
    <t>Review Internet Marketing Examples</t>
  </si>
  <si>
    <t>Annually review compelling websites (or other quality examples of internet marketing) to identify tips and features that could benefit your organization's internet marketing campaigns.</t>
  </si>
  <si>
    <t>Review Internet Retailing Competition</t>
  </si>
  <si>
    <t>Annually review your competition's internet-based retail stores in order to identify improvements or trends that could benefit your own organization.</t>
  </si>
  <si>
    <t>Create Field Sales Strategies</t>
  </si>
  <si>
    <t>Create 2 strategies for field sales within the next 6 months.</t>
  </si>
  <si>
    <t>Online Transaction Response Time</t>
  </si>
  <si>
    <t>Reduce the time needed to respond to online transactions by 5% within 6 months.</t>
  </si>
  <si>
    <t>Resolve Program Abends</t>
  </si>
  <si>
    <t>Provide solutions for 95% of program abends within the next 6 months.</t>
  </si>
  <si>
    <t>Resolve Technical Problems</t>
  </si>
  <si>
    <t>Apply Fault Analyzer to diagnose and correct 15% of the organization's technical problems within the next 6 months.</t>
  </si>
  <si>
    <t>Facilitate Projects with File-Aid</t>
  </si>
  <si>
    <t>Apply File-Aid to facilitate at least 3 data conversion projects within the next 6 months.</t>
  </si>
  <si>
    <t>Master Fortran Features</t>
  </si>
  <si>
    <t>Master at least 95% of all major Fortran features and facilities within the next 6 months.</t>
  </si>
  <si>
    <t>Establish Page Properties</t>
  </si>
  <si>
    <t>Apply FrontPage to establish at least 5 page properties for websites within the next 6 months.</t>
  </si>
  <si>
    <t>Master Hogan Umbrella Optimization Tools</t>
  </si>
  <si>
    <t>Master at least 2 optimization tools and techniques for Hogan Umbrella applications within the next year.</t>
  </si>
  <si>
    <t>Translate Legacy Applications Using HTML</t>
  </si>
  <si>
    <t>Translate 3 legacy GUI applications into Web-based applications using HTML within the next year.</t>
  </si>
  <si>
    <t>Reduce Illustrator Development Time</t>
  </si>
  <si>
    <t>Reduce the development time of Illustrator applications by 5% within the next 6 months.</t>
  </si>
  <si>
    <t>Master Impromptu Features</t>
  </si>
  <si>
    <t>Master at least 95% of all major Impromptu features and facilities within the next 6 months.</t>
  </si>
  <si>
    <t>Create Dialog Boxes</t>
  </si>
  <si>
    <t>Create at least 5 dialog boxes for the installation of software applications within the next 3 months.</t>
  </si>
  <si>
    <t>Resolve Problems with JCL coding</t>
  </si>
  <si>
    <t>Provide solutions for 95% of key problems with JCL coding within the next 6 months.</t>
  </si>
  <si>
    <t>Establish FOCUS Best Practices</t>
  </si>
  <si>
    <t>Establish best practices for installing, maintaining, and administering FOCUS databases within 6 months.</t>
  </si>
  <si>
    <t>Establish ImagePlus Best Practices</t>
  </si>
  <si>
    <t>Establish best practices for the use of IBM Content Manager ImagePlus for OS/390 products to capture and manage document images within 6 months.</t>
  </si>
  <si>
    <t>Implement IMS/DB Interfaces</t>
  </si>
  <si>
    <t>Implement at least 3 interfaces between IMS/DB and operating system components within the next 6 months.</t>
  </si>
  <si>
    <t>Translate Legacy Databases to Informix</t>
  </si>
  <si>
    <t>Translate at least 5 legacy databases to Informix within the next year.</t>
  </si>
  <si>
    <t>Master Ingres Performance Tuning Tools</t>
  </si>
  <si>
    <t>Master at least 3 Ingres performance tuning tools and techniques within the next 6 months.</t>
  </si>
  <si>
    <t>Design Interfaces with FDR</t>
  </si>
  <si>
    <t>Use FDR to design and build at least 3 interfaces for non-supported platforms within the year.</t>
  </si>
  <si>
    <t>Identify Sources for Foresight Materials</t>
  </si>
  <si>
    <t>Identify at least 20 different quality sources for Foresight literature, reference materials, and tutorials within a month.</t>
  </si>
  <si>
    <t>Conduct HP-UX Performance Measurement</t>
  </si>
  <si>
    <t>Conduct at least 5 HP-UX performance measurement and tuning activities within the next 6 months.</t>
  </si>
  <si>
    <t>Implement Hypervisor Interfaces</t>
  </si>
  <si>
    <t>Implement at least 5 interfaces between Hypervisor and different products or architectures within the next year.</t>
  </si>
  <si>
    <t>Using IE to Increase Communication Efficiency</t>
  </si>
  <si>
    <t>Use IE to increase the organization's ability to deliver communications to clients or employees by 5% in the next year.</t>
  </si>
  <si>
    <t>Initiate IIS Strategies</t>
  </si>
  <si>
    <t>Initiate at least 3 in-house IIS enhancements and migration strategies within the year.</t>
  </si>
  <si>
    <t>Initiate IMS SYSGENs</t>
  </si>
  <si>
    <t>Initiate and execute at least 5 IMS SYSGENs within the year.</t>
  </si>
  <si>
    <t>Integrate RMF with Other Products</t>
  </si>
  <si>
    <t>Integrate RMF with at least 5 other products within the year.</t>
  </si>
  <si>
    <t>Master Filenet Features</t>
  </si>
  <si>
    <t>Master 90% of Filenet functions, features and facilities within the next 3 months.</t>
  </si>
  <si>
    <t>Diagnose FileNet Image Services Problems</t>
  </si>
  <si>
    <t>Diagnose 90% of problems of FileNet Image Services system within the next year.</t>
  </si>
  <si>
    <t>Master FileNet P8 System Functions</t>
  </si>
  <si>
    <t>Master at least 95% of all major FileNet P8 System functions within the next 6 months.</t>
  </si>
  <si>
    <t>Designing IT Architecture Training Programs</t>
  </si>
  <si>
    <t>Each year, analyze training needs on IT architecture design knowledge, methods and practices, design and deliver appropriate training programs including at least 5 courses to address the needs.</t>
  </si>
  <si>
    <t>Develop IT Standards and Policies</t>
  </si>
  <si>
    <t>Develop an organization's IT management standards and policies in one month.</t>
  </si>
  <si>
    <t>Improve Acceptance of Recommendations</t>
  </si>
  <si>
    <t>Improve senior managements' acceptance of emerging IT trends or technological advances by 5% in the next year, through an in-depth analysis and presentation of potential savings/increased revenue for the company.</t>
  </si>
  <si>
    <t>Monitor IT Architecture Processes</t>
  </si>
  <si>
    <t>Develop a comprehensive system to monitor IT architecture processes within the next quarter.</t>
  </si>
  <si>
    <t>IT Business Application Development</t>
  </si>
  <si>
    <t>Develop IT business applications that increase revenue by 10% within the next 6 months.</t>
  </si>
  <si>
    <t>Decrease Data Model Design Time</t>
  </si>
  <si>
    <t>Decrease time spent creating new logical data models by 3% within the year.</t>
  </si>
  <si>
    <t>Monitor the JAD Operational Process</t>
  </si>
  <si>
    <t>Develop a comprehensive system to monitor JAD operations and processes in the IT environment within the next quarter.</t>
  </si>
  <si>
    <t>Master Batch Development Tools</t>
  </si>
  <si>
    <t>Master 3 major batch development tools for mainframe application systems within the next year.</t>
  </si>
  <si>
    <t>Knowledge-Based Technology (KBT) Tool Trends</t>
  </si>
  <si>
    <t>Research and recommend at least 2 Knowledge-Based Technology (KBT) tool trends this year.</t>
  </si>
  <si>
    <t>Lead a Mainframe Software Inspection Team</t>
  </si>
  <si>
    <t>Lead a team to inspect mainframe software and utilities within 3 months.</t>
  </si>
  <si>
    <t>Mainframe Hardware Practices</t>
  </si>
  <si>
    <t>Establish best practices for developing mainframe hardware within 6 months.</t>
  </si>
  <si>
    <t>Reduce LAN Security Problems</t>
  </si>
  <si>
    <t>Reduce network security problems reported in Local Area Networks by 10% within the next 3 months.</t>
  </si>
  <si>
    <t>Establish Best Practices for LAN System Requirements</t>
  </si>
  <si>
    <t>Establish effective operational procedures and best practices for performing LAN system requirements within 3 months.</t>
  </si>
  <si>
    <t>Deliver System Configuration Reports</t>
  </si>
  <si>
    <t>Deliver weekly impact analysis reports in applications and systems configurations.</t>
  </si>
  <si>
    <t>Minimize IT Asset Risks</t>
  </si>
  <si>
    <t>Reduce existing risks to IT assets (such as illegal software or missing updates) by 20% within 6 months.</t>
  </si>
  <si>
    <t>Establish IT Governance Hazard Management Plans</t>
  </si>
  <si>
    <t>Establish at least 2 contingency plans to manage IT governance hazards within the next 6 months.</t>
  </si>
  <si>
    <t>Increase Information System Quality</t>
  </si>
  <si>
    <t>Increase the quality of a department's information systems by 5% in the next year.</t>
  </si>
  <si>
    <t>Attend QA Processes in IT</t>
  </si>
  <si>
    <t>Participate in three quality assurance IT projects within 6 months.</t>
  </si>
  <si>
    <t>Improve Client Satisfaction on IT Projects</t>
  </si>
  <si>
    <t>Improve client satisfaction on the quality and grade of IT projects by 10% within 6 months.</t>
  </si>
  <si>
    <t>Master Project Reporting Methods</t>
  </si>
  <si>
    <t>Master 2 project reporting methods within a year and apply them to current stakeholder reports.</t>
  </si>
  <si>
    <t>Optimize Process of IT Project</t>
  </si>
  <si>
    <t>Optimize existing IT projects to reduce critical administrative issues by 10% within 6 months.</t>
  </si>
  <si>
    <t>Conduct IT Service Projects.</t>
  </si>
  <si>
    <t>Participate in at least 3 IT service projects this year to ensure system maintenance and productivity.</t>
  </si>
  <si>
    <t>Create IT Service Specifications</t>
  </si>
  <si>
    <t>Create at least 3 IT service specifications for service design within the next 6 months.</t>
  </si>
  <si>
    <t>Master Service Classes Features</t>
  </si>
  <si>
    <t>Master at least 95% of all major service classes, features and facilities within the next 6 months.</t>
  </si>
  <si>
    <t>Master Tools for IT Availability Measurement</t>
  </si>
  <si>
    <t>Master at least 2 metrics and tools for measuring IT availability within the next year.</t>
  </si>
  <si>
    <t>Acquire Change Management Qualifications</t>
  </si>
  <si>
    <t>Acquire at least 2 professional qualifications in IT Service Change Management within the next year</t>
  </si>
  <si>
    <t>Improve IT Service Customer Satisfaction</t>
  </si>
  <si>
    <t>Design continuity management mechanisms to improve the customer satisfaction rate by 5% within the next year.</t>
  </si>
  <si>
    <t>Identify IT Assets Types</t>
  </si>
  <si>
    <t>Identify at least 95% of the major types of IT assets and resources covered by financial management within the next year.</t>
  </si>
  <si>
    <t>Establish IT Services Best Practices</t>
  </si>
  <si>
    <t>Establish best practices for quantifying, assessing, and improving IT services within 6 months.</t>
  </si>
  <si>
    <t>Increase IT Incident Resolution Rate</t>
  </si>
  <si>
    <t>Increase the number of resolved IT incidents within the organization by 20% in the year.</t>
  </si>
  <si>
    <t>Developing Information Management Best Practices</t>
  </si>
  <si>
    <t>Develop best practices for information management within 3 months.</t>
  </si>
  <si>
    <t>Reviewing Trends in Library Software</t>
  </si>
  <si>
    <t>Every two years review trends in library software or information storage and look for features or functionality that could benefit your organization.</t>
  </si>
  <si>
    <t>Improve ITIL AM Effectiveness</t>
  </si>
  <si>
    <t>Improve the effectiveness of ITIL application management processes and procedures by 5% within the next year.</t>
  </si>
  <si>
    <t>Deliver Recommendations on ITIL Service Delivery</t>
  </si>
  <si>
    <t>Deliver at least 3 recommendations on how to improve ITIL Service Delivery within the next year.</t>
  </si>
  <si>
    <t>Create a Sales Performance System</t>
  </si>
  <si>
    <t>Create an internal system for organizing and reviewing sales performance related to different sales channels within the next year.</t>
  </si>
  <si>
    <t>Prepare a Product Line Analysis Report</t>
  </si>
  <si>
    <t>Prepare a report comparing the features of a product line with those of major competitors within 3 months.</t>
  </si>
  <si>
    <t>Translate Legacy Applications Into J2EE</t>
  </si>
  <si>
    <t>Translate at least 3 legacy applications into Web-based applications built on the J2EE platform within the next year.</t>
  </si>
  <si>
    <t>Resolve Problems with J2ME</t>
  </si>
  <si>
    <t>Provide solutions for 95% of key problems with J2ME applications within the next 6 months.</t>
  </si>
  <si>
    <t>Translate Legacy Applications Into Java/Java 2 Standard Edition</t>
  </si>
  <si>
    <t>Translate at least 3 legacy applications into Java-based applications within the next year.</t>
  </si>
  <si>
    <t>Translate Legacy Applications Into JavaBeans</t>
  </si>
  <si>
    <t>Translate at least 3 legacy applications into component-based applications within the next year.</t>
  </si>
  <si>
    <t>Translate Legacy Applications Using JavaScript</t>
  </si>
  <si>
    <t>Translate at least 3 legacy applications into Web-based applications using JavaScript within the next year.</t>
  </si>
  <si>
    <t>Write Articles on JProbe Techniques</t>
  </si>
  <si>
    <t>Write at least 2 articles on JProbe analysis techniques within the next year.</t>
  </si>
  <si>
    <t>Master Jscript Features</t>
  </si>
  <si>
    <t>Master at least 95% of all major Jscript features and facilities within the next 6 months.</t>
  </si>
  <si>
    <t>Reduce JSP Coding Errors</t>
  </si>
  <si>
    <t>Reduce coding errors in self-written JSP modules by 5% within the next 6 months.</t>
  </si>
  <si>
    <t>Adopt Java Servlet Enhancements</t>
  </si>
  <si>
    <t>Adopt 3 new enhancements for the Java Servlet specification within the next year.</t>
  </si>
  <si>
    <t>LoadRunner Implementation Solutions</t>
  </si>
  <si>
    <t>Provide timely resolutions to resolve 80% of LoadRunner's implementation and maintenance issues within the next 6 months.</t>
  </si>
  <si>
    <t>Debug Lotus Notes Program Errors</t>
  </si>
  <si>
    <t>Debug at least 10 Lotus Notes syntax, logic, and run-time errors within the year.</t>
  </si>
  <si>
    <t>Establish Domino Best Practices</t>
  </si>
  <si>
    <t>Establish best practices for Lotus Domino administration within the next 6 months.</t>
  </si>
  <si>
    <t>Use JDBC to Build Connections to Databases</t>
  </si>
  <si>
    <t>Use JDBC to connect at least 5 Java applications to ODBC databases within the year.</t>
  </si>
  <si>
    <t>Lead JES3 Enhancements and Processes</t>
  </si>
  <si>
    <t>Lead at least 2 planned JES3 product enhancements or migration processes within the year.</t>
  </si>
  <si>
    <t>Develop Business Case for Laplink</t>
  </si>
  <si>
    <t>Develop and present a valid business case for acquiring Laplink and related technology by the end of the quarter.</t>
  </si>
  <si>
    <t>Perform Linux Troubleshooting</t>
  </si>
  <si>
    <t>Perform 4 Linux troubleshooting and debugging activities within the year.</t>
  </si>
  <si>
    <t>Design Jini Training Courses</t>
  </si>
  <si>
    <t>Design a training course on the use of Jini technologies and best practices within 6 months.</t>
  </si>
  <si>
    <t>Use Lexis-Nexis to Make Business Decisions</t>
  </si>
  <si>
    <t>Make 30% of the organizational business decisions based on information provided by Lexis-Nexis within the next year.</t>
  </si>
  <si>
    <t>Establish Best Practices for LIMWC Use</t>
  </si>
  <si>
    <t>Establish internal best practices regarding use of LIMWC within the next year.</t>
  </si>
  <si>
    <t>Guide New Engineers on Technological Applications</t>
  </si>
  <si>
    <t>Design technological guidelines for new engineers to ensure that the skills they have learned can be applied to actual development processes, within 3 weeks.</t>
  </si>
  <si>
    <t>Establish Platform Architecture Best Practices</t>
  </si>
  <si>
    <t>Establish platform architecture best practices in the next year for technology teams to improve their efficiency and effectiveness.</t>
  </si>
  <si>
    <t>Reduce Errors in Data Models</t>
  </si>
  <si>
    <t>Reduce organizational data model errors by 10% within the next 6 months.</t>
  </si>
  <si>
    <t>Establish Best Practices for Use Cases</t>
  </si>
  <si>
    <t>Establish effective operational procedures and best practices for performing use cases within 3 months.</t>
  </si>
  <si>
    <t>Solve Challenges in Packaged Application Integration</t>
  </si>
  <si>
    <t>Provide at least 3 technical solutions for potential challenges in packaged application integration within the next 6 months.</t>
  </si>
  <si>
    <t>Analyze Use of On-line Transaction Processing System</t>
  </si>
  <si>
    <t>Analyze the benefits and drawbacks of using an on-line transaction processing system to ensure the best selection of tools and their implementation.</t>
  </si>
  <si>
    <t>Reviewing Object-Oriented Tools</t>
  </si>
  <si>
    <t>Annually review selected object-oriented tools to ensure that these tools are supporting business needs.</t>
  </si>
  <si>
    <t>Recommend Changes to OO languages</t>
  </si>
  <si>
    <t>Recommend at least 5 changes to the content and features of OO languages within the next 6 months.</t>
  </si>
  <si>
    <t>Ensure Facilities Application</t>
  </si>
  <si>
    <t>Ensure that 90% of all relevant employees can manipulate standard facilities for data management and database implementation by next year.</t>
  </si>
  <si>
    <t>Lead a Middleware System Inspection Team</t>
  </si>
  <si>
    <t>Lead a team in the inspection of middleware systems within 3 months.</t>
  </si>
  <si>
    <t>Lead a Mid-Range Software Inspection Team</t>
  </si>
  <si>
    <t>Lead a team to inspect mid-range software and utilities within 3 months.</t>
  </si>
  <si>
    <t>Master Tools for Monitoring Software Performance</t>
  </si>
  <si>
    <t>Master the application of at least 3 new tools or techniques for monitoring PC/workstation software performance within the next year.</t>
  </si>
  <si>
    <t>Improve Measurement Accuracy</t>
  </si>
  <si>
    <t>Improve the rate of performance measurement accuracy in hardware, software and network components by 10% in each test period.</t>
  </si>
  <si>
    <t>Reduce Misuse Rates by Using Mid-Range Development Software.</t>
  </si>
  <si>
    <t>Reduce software misuse by 10% when using mid-range development software in the next 6 months.</t>
  </si>
  <si>
    <t>Tools for Monitoring and Tuning Performance</t>
  </si>
  <si>
    <t>By the end of the quarter learn one new tool or technique for monitoring and tuning hardware performance.</t>
  </si>
  <si>
    <t>Conduct Network Administration Training</t>
  </si>
  <si>
    <t>Conduct 2 training sessions for new colleagues on the applications of tools and equipment for network administration within the next month.</t>
  </si>
  <si>
    <t>Provide Network Architecture Solutions</t>
  </si>
  <si>
    <t>Provide at least 2 technical solutions to improve the efficiency of network architecture, in the next 6 months.</t>
  </si>
  <si>
    <t>Master Network Responsibilities</t>
  </si>
  <si>
    <t>Master at least 80% of the key responsibilities in network operations, within the next 3 months.</t>
  </si>
  <si>
    <t>Create Networking Software Environment</t>
  </si>
  <si>
    <t>Create a safe and effective networking software environment, with consideration of the organization's network architecture, within the next year.</t>
  </si>
  <si>
    <t>Establish Communications Hardware Practices</t>
  </si>
  <si>
    <t>Establish best practices for the development of communications hardware within 6 months.</t>
  </si>
  <si>
    <t>Establish Network Performance Management Best Practices</t>
  </si>
  <si>
    <t>Establish organizational best practices for network performance management within the next year.</t>
  </si>
  <si>
    <t>Resolving Operational Issues</t>
  </si>
  <si>
    <t>Provide resolutions to 75% of relevant, routine operational issues within 8 hours of identification.</t>
  </si>
  <si>
    <t>Monitor Network and Internet Security</t>
  </si>
  <si>
    <t>Develop a comprehensive system to monitor network and Internet security within the next quarter.</t>
  </si>
  <si>
    <t>Identify Project or Initiative Related Meetings</t>
  </si>
  <si>
    <t>Identify two project or initiative related to this competency this year. Ask for opportunities to sit in on some meetings, listen and observe, or, if appropriate, participate. Get to know the people and the areas they represent.</t>
  </si>
  <si>
    <t>Establish Problem Management Best Practices</t>
  </si>
  <si>
    <t>Establish best practices for problem management within 6 months.</t>
  </si>
  <si>
    <t>Fee Paradigms for Online Ads</t>
  </si>
  <si>
    <t>Report, within one week, on the pros and cons of these types of marketing fee schemes: CPM (Cost per mille), CPV (Cost per visitor), and CPC (Cost per click).</t>
  </si>
  <si>
    <t>Monitoring Internal Processes</t>
  </si>
  <si>
    <t>Review internal administration activities and processes quarterly and ensure compliance with organizational standards.</t>
  </si>
  <si>
    <t>Attend Communication Campaigns</t>
  </si>
  <si>
    <t>Participate in 2 communication campaigns held by the company within the next 6 months.</t>
  </si>
  <si>
    <t>Increase Media Coverage</t>
  </si>
  <si>
    <t>Increase positive news coverage by 10% in the next year through positive memos or contributions to articles/stories.</t>
  </si>
  <si>
    <t>Assessing Emerging Trends in Multimedia Publishing</t>
  </si>
  <si>
    <t>Familiarize yourself with 3 emerging multimedia publishing trends annually and assess their potential relevance to your organization.</t>
  </si>
  <si>
    <t>Create Proposals for OD</t>
  </si>
  <si>
    <t>Create and deliver at least 3 proposals concerning the improvement of OD within the next 6 months.</t>
  </si>
  <si>
    <t>Increase Organization's Market Share</t>
  </si>
  <si>
    <t>Use Market Survey to Increase Customer Satisfaction</t>
  </si>
  <si>
    <t>Increase customer satisfaction by 10% through regular marketing surveys within the next year.</t>
  </si>
  <si>
    <t>Conduct Market Research Studies</t>
  </si>
  <si>
    <t>Conduct 5 market research studies in the next year.</t>
  </si>
  <si>
    <t>Master Methods to Design Marketing Strategy</t>
  </si>
  <si>
    <t>Master 3 new methods to design marketing strategies and positioning within 1 month.</t>
  </si>
  <si>
    <t>Develop Strategies for Marketing Channels</t>
  </si>
  <si>
    <t>Develop and implement strategies for marketing channels designed to increase the organization's sales, goods, and services by 5% within the next year.</t>
  </si>
  <si>
    <t>Advanced Marketing System Features</t>
  </si>
  <si>
    <t>Learn how to work with 3 advanced features of a complex marketing system within the next year.</t>
  </si>
  <si>
    <t>Deploy a Media Channel Selection System</t>
  </si>
  <si>
    <t>Deploy a more effective media channel selection system, within the next 6 months.</t>
  </si>
  <si>
    <t>Reduce Non-Productive Working Time</t>
  </si>
  <si>
    <t>Use production control software to reduce non-productive working time by 5% in the next 6 months.</t>
  </si>
  <si>
    <t>Stress Test Applications with MTS</t>
  </si>
  <si>
    <t>Use MTS to conduct at least 5 stress tests on different applications within 6 months.</t>
  </si>
  <si>
    <t>Oracle Developer Suite Best Practices</t>
  </si>
  <si>
    <t>Establish best practices for Oracle Developer application design and performance within the next 6 months.</t>
  </si>
  <si>
    <t>Master Oracle Lite Performance Tuning Techniques</t>
  </si>
  <si>
    <t>Master at least 2 Oracle Lite performance tuning techniques within the next year.</t>
  </si>
  <si>
    <t>Reduce PowerBuilder Coding Errors</t>
  </si>
  <si>
    <t>Reduce coding errors in self-written PowerBuilder modules by 5% within the next 6 months.</t>
  </si>
  <si>
    <t>Reduce Perl Syntax Errors</t>
  </si>
  <si>
    <t>Use the Perl debugger and associated techniques to reduce syntax and run-time errors by 20% within the next 6 months.</t>
  </si>
  <si>
    <t>Master On-screen Tools</t>
  </si>
  <si>
    <t>Master at least 2 on-screen tools for Photoshop applications within the next year.</t>
  </si>
  <si>
    <t>Translate Legacy Applications Using PHP</t>
  </si>
  <si>
    <t>Use PHP to translate at least 3 legacy applications into Web-based applications within the next 6 months.</t>
  </si>
  <si>
    <t>Establish PL/I Best Practices</t>
  </si>
  <si>
    <t>Establish best practices for the use of PL/I in the development and maintenance of application programs and systems within 6 months.</t>
  </si>
  <si>
    <t>Adopt PeopleSoft Enhancements</t>
  </si>
  <si>
    <t>Adopt at least 3 new product enhancements to PeopleSoft applications within the next year.</t>
  </si>
  <si>
    <t>Establish ODBC Best Practices</t>
  </si>
  <si>
    <t>Establish best practices for developing ODBC applications and drivers within 6 months.</t>
  </si>
  <si>
    <t>Perform Oracle Maintenance</t>
  </si>
  <si>
    <t>Perform extensive maintenance on at least 3 production Oracle databases within the year.</t>
  </si>
  <si>
    <t>Master PL/SQL Features</t>
  </si>
  <si>
    <t>Master at least 95% of all major PL/SQL features and functions within the next 6 months.</t>
  </si>
  <si>
    <t>Create XLANG Schedule Drawings</t>
  </si>
  <si>
    <t>Use BizTalk Orchestration Designer to create at least 5 XLANG schedule drawings within the next year.</t>
  </si>
  <si>
    <t>Establish Firefox Best Practices</t>
  </si>
  <si>
    <t>Establish best practices for using Firefox to perform research through search engines within 6 months.</t>
  </si>
  <si>
    <t>Master MSMQ Features</t>
  </si>
  <si>
    <t>Master at least 95% of all major MSMQ features and functions within the next 6 months.</t>
  </si>
  <si>
    <t>Using Netscape for Marketing Purposes</t>
  </si>
  <si>
    <t>Use Netscape to increase the organization's visibility in the marketplace by 5% in the next year through ecommerce initiatives.</t>
  </si>
  <si>
    <t>Resolve Problems with Oracle Application Server</t>
  </si>
  <si>
    <t>Resolve at least 20% of problems with the implementation or maintenance of Oracle Application Server within the next year.</t>
  </si>
  <si>
    <t>Design OS/2 Warp Interfaces</t>
  </si>
  <si>
    <t>Design 3 interfaces between OS/2 Warp and other platforms within the next year.</t>
  </si>
  <si>
    <t>Reduce OS/390 Coding Errors</t>
  </si>
  <si>
    <t>Reduce coding errors in the OS/390 operating system by 5% within the next 6 months.</t>
  </si>
  <si>
    <t>Develop In-house Palm OS Applications</t>
  </si>
  <si>
    <t>Develop and implement at least 3 new in-house Palm OS applications within the year.</t>
  </si>
  <si>
    <t>Design PegaRULES Applications</t>
  </si>
  <si>
    <t>Design and build 5 PegaRULES applications for organizational business process management within the next year.</t>
  </si>
  <si>
    <t>Windows Server Best Practices</t>
  </si>
  <si>
    <t>Within the next six months, establish best practices for using Windows Server in the organization's operations.</t>
  </si>
  <si>
    <t>Master IT Guru Protocols and Functions</t>
  </si>
  <si>
    <t>Master 80% of IT Guru tuning protocols and protocol modeling functions within the next quarter.</t>
  </si>
  <si>
    <t>Identify Devices Compatible with NDS</t>
  </si>
  <si>
    <t>Identify at least 80% of devices and operating systems that are compatible with NDS/eDirectory within the next quarter.</t>
  </si>
  <si>
    <t>Perform Netware Maintenance Tasks</t>
  </si>
  <si>
    <t>Perform at least 5 regular Netware maintenance tasks within the next year.</t>
  </si>
  <si>
    <t>Build OSPF Link-State Databases</t>
  </si>
  <si>
    <t>Build at least 5 OSPF link-state databases within the next year.</t>
  </si>
  <si>
    <t>Resolve DASD I/O Problems</t>
  </si>
  <si>
    <t>Resolve at least 3 DASD I/O performance problems within the next 6 months.</t>
  </si>
  <si>
    <t>Master Office Product Features</t>
  </si>
  <si>
    <t>Master 90% of functions, features and capabilities of each Office product within the next 3 months.</t>
  </si>
  <si>
    <t>Use Outlook to Schedule Meetings</t>
  </si>
  <si>
    <t>Use Outlook to schedule the following 6 months' meetings for all attendees.</t>
  </si>
  <si>
    <t>Using pcAnywhere to Improve Efficiency</t>
  </si>
  <si>
    <t>Use pcAnywhere to decrease help desk wait times by 5% over the next year.</t>
  </si>
  <si>
    <t>Develop PowerPoint Presentations</t>
  </si>
  <si>
    <t>Develop at least 10 complex PowerPoint presentations within the next 6 months.</t>
  </si>
  <si>
    <t>Six Sigma Project Best Practices</t>
  </si>
  <si>
    <t>Establish best practices to implement Six Sigma methodology within the organization's project management sector in the next year.</t>
  </si>
  <si>
    <t>New Manufacturing Technology Acquisition</t>
  </si>
  <si>
    <t>Master 3 kinds of new techniques applied in target product manufacturing through online learning, within 12 months.</t>
  </si>
  <si>
    <t>Create a Reliability Checklist</t>
  </si>
  <si>
    <t>Create a reliability checklist to use during the product design and development phase within 2 months.</t>
  </si>
  <si>
    <t>Collect User Experience on Hardware Product</t>
  </si>
  <si>
    <t>Document guidelines and procedures for collecting user experience on hardware reliability issues within 2 months.</t>
  </si>
  <si>
    <t>Hold a Development Seminar</t>
  </si>
  <si>
    <t>Hold a development seminar prior to the startup of peripheral production to determine actual tasks and assignments, within 2 days.</t>
  </si>
  <si>
    <t>ID Instruments Training</t>
  </si>
  <si>
    <t>Design a training program for security members on the application of all ID instruments, within 1 week.</t>
  </si>
  <si>
    <t>Reviewing Proposal Responses</t>
  </si>
  <si>
    <t>Have all proposal responses reviewed by at least 2 product experts to ensure that all questions are addressed accurately and thoroughly.</t>
  </si>
  <si>
    <t>Improve User Satisfaction on Social Media Platform</t>
  </si>
  <si>
    <t>Improve user satisfaction on a specific Social Media Platform by 5% in the next year.</t>
  </si>
  <si>
    <t>Perfect SOA</t>
  </si>
  <si>
    <t>Over the course of the next year, combine social aspects of SOA with business agility requirements to complete the organization's SOA.</t>
  </si>
  <si>
    <t>Trends in Requirements Analysis</t>
  </si>
  <si>
    <t>Look outside the organization for trends in requirements analysis. Select one trend to recommend to management every 6 months.</t>
  </si>
  <si>
    <t>Improve Programming Proficiency</t>
  </si>
  <si>
    <t>Improve programming proficiency by 10% in the next year.</t>
  </si>
  <si>
    <t>Reduce Prototyping Development Time</t>
  </si>
  <si>
    <t>Reduce the time spent developing non-functional applications by 5% through the development and testing of prototypes within the next year.</t>
  </si>
  <si>
    <t>Develop Data Models and Business Process Models</t>
  </si>
  <si>
    <t>Develop preliminary data models and business process models for a new RAD project within 3 months.</t>
  </si>
  <si>
    <t>Fix Release Requirements</t>
  </si>
  <si>
    <t>Ensure that 80% of release requirements can be fixed within 3 months.</t>
  </si>
  <si>
    <t>Increase Speed of Execution for Scripting Tool</t>
  </si>
  <si>
    <t>Increase the speed of execution for a specific scripting tool by 5% in the next year.</t>
  </si>
  <si>
    <t>Master Programming Language Tools</t>
  </si>
  <si>
    <t>Master at least 3 tools or techniques for using programming languages within the next year.</t>
  </si>
  <si>
    <t>Analyzing Repository Applications</t>
  </si>
  <si>
    <t>Analyze the benefits and drawbacks of repository information applications to ensure the best selection and implementation within the next 6 months.</t>
  </si>
  <si>
    <t>Improve Information Record Accuracy</t>
  </si>
  <si>
    <t>Improve information record accuracy by 2% in the next year.</t>
  </si>
  <si>
    <t>Develop Query and Database Access Report</t>
  </si>
  <si>
    <t>Develop query and database assess reports once a week.</t>
  </si>
  <si>
    <t>Master Relational Database</t>
  </si>
  <si>
    <t>Master 3 kinds of relational databases within a year, (e.g. Visual FoxPro, MS SQL Server and ORACLE).</t>
  </si>
  <si>
    <t>Reduce Response Time of Operating Systems</t>
  </si>
  <si>
    <t>Reduce operating system response time by 5% in the next year.</t>
  </si>
  <si>
    <t>Establish a Hardware Architecture</t>
  </si>
  <si>
    <t>Establish a hardware architecture that is in line with IT architectural principles, within 3 months.</t>
  </si>
  <si>
    <t>Diagnose Production Problems</t>
  </si>
  <si>
    <t>Ensure that at least 50% of problems in production can be diagnosed within 1 business day after identification.</t>
  </si>
  <si>
    <t>Ensure Enforcement in Procedures</t>
  </si>
  <si>
    <t>Over the next month, ensure all established procedures of remote data center management are enforced consistently.</t>
  </si>
  <si>
    <t>Evaluate IT Products</t>
  </si>
  <si>
    <t>Research and evaluate at least 2 products or services in the IT environment within the next 3 months.</t>
  </si>
  <si>
    <t>Migrate Applications to SOA Platforms</t>
  </si>
  <si>
    <t>Migrate 3 legacy applications to SOA architecture and platforms within the next year.</t>
  </si>
  <si>
    <t>Improve User Satisfaction on SNS Platform</t>
  </si>
  <si>
    <t>Improve user satisfaction on a specific SNS Platform by 5% in the next year.</t>
  </si>
  <si>
    <t>Present Service Platform Case Study</t>
  </si>
  <si>
    <t>Research, summarize and present a case study of service platforms, environments and operating experiences within 6 months.</t>
  </si>
  <si>
    <t>Master Reliability Engineering Technologies</t>
  </si>
  <si>
    <t>Master 2 reliability engineering technologies within a year and apply them to reliability engineering management operations.</t>
  </si>
  <si>
    <t>Document Social Media Forum Functionality</t>
  </si>
  <si>
    <t>Provide weekly documentation of the social media forum functionality to ensure optimal performance.</t>
  </si>
  <si>
    <t>Improve Scrum Efficiency</t>
  </si>
  <si>
    <t>Find solutions to improve the scrum process and its efficiency by 5% within the next year.</t>
  </si>
  <si>
    <t>Reducing Security Risks</t>
  </si>
  <si>
    <t>Review facility or information management protocol quarterly and identify areas at risk for security breaches. Look for solutions that can minimize these risks.</t>
  </si>
  <si>
    <t>Reducing Customer Service Response Time with Self-Service or Virtual Call Centers</t>
  </si>
  <si>
    <t>Shorten the time needed to resolve basic customer support issues by 10% in the next year by offering self-service or virtual call centers.</t>
  </si>
  <si>
    <t>Reduce Costs of Service Request Fulfillment</t>
  </si>
  <si>
    <t>Reduce costs associated with the fulfillment of different types of service requests by 5% within the next 6 months.</t>
  </si>
  <si>
    <t>Decrease Job Administration Costs</t>
  </si>
  <si>
    <t>Decrease job administration costs, based on the application of scheduling software, by 5% in the next year.</t>
  </si>
  <si>
    <t>Participate in Product Design Project</t>
  </si>
  <si>
    <t>Participate in one major product design project within the next year.</t>
  </si>
  <si>
    <t>Design a New Software System</t>
  </si>
  <si>
    <t>Design a new software system for the organization's product returns process in the next year.</t>
  </si>
  <si>
    <t>Improve Sales Function Performance</t>
  </si>
  <si>
    <t>Improve the business performance of an organization's sales department by 10% at the end of this year.</t>
  </si>
  <si>
    <t>Document Sales Cycle</t>
  </si>
  <si>
    <t>Document the organization's sales cycle and its activities in 1 month.</t>
  </si>
  <si>
    <t>Solve Prospecting-related Problems</t>
  </si>
  <si>
    <t>Solve 50% of problems associated with prospecting activities within the next year.</t>
  </si>
  <si>
    <t>Report Sales Performance Metrics</t>
  </si>
  <si>
    <t>Create a report of key sales performance metrics each quarter.</t>
  </si>
  <si>
    <t>Improve Sales Closing Standards</t>
  </si>
  <si>
    <t>Improve standards in closing a sale by 10% this year, in comparison with last year.</t>
  </si>
  <si>
    <t>Reduce Sales Administration Document Errors</t>
  </si>
  <si>
    <t>Reduce errors that occur in sales administration documents by 10% over the next year.</t>
  </si>
  <si>
    <t>Improve Performance of Product Development Strategy Implementation</t>
  </si>
  <si>
    <t>Improve the performance of implementing a product development strategy by 10% at the end of year.</t>
  </si>
  <si>
    <t>Develop Applications with REXX</t>
  </si>
  <si>
    <t>Use REXX to develop at least 3 prototypes and applications within the next year.</t>
  </si>
  <si>
    <t>Provide Solutions for Model Problems</t>
  </si>
  <si>
    <t>Provide timely resolutions to resolve 80% of model problems by running Rational Rose reports within the next 6 months.</t>
  </si>
  <si>
    <t>Improve User Satisfaction with RTT</t>
  </si>
  <si>
    <t>Improve the end users' satisfaction rate with Rational Team Test by 5% within the next year.</t>
  </si>
  <si>
    <t>Establish SAP R/3 Best Practices</t>
  </si>
  <si>
    <t>Establish best practices for the use of SAP R/3 in a corporate technology environment within the next 6 months.</t>
  </si>
  <si>
    <t>Develop Subordinate SAP CRM Application</t>
  </si>
  <si>
    <t>Develop 1 subordinate SAP CRM application for the organization that is designed to help determine business decisions, in one month.</t>
  </si>
  <si>
    <t>Master SAP ERP Optimization Tools</t>
  </si>
  <si>
    <t>Master 2 optimization tools and techniques for SAP ERP applications, within the next year.</t>
  </si>
  <si>
    <t>Establish Best Practices in SAP PLM Utilization</t>
  </si>
  <si>
    <t>Establish best practices in the utilization of SAP PLM in the next 6 months.</t>
  </si>
  <si>
    <t>Master Siebel Tools</t>
  </si>
  <si>
    <t>Master at least 3 Siebel implementation and development tools within the next 6 months.</t>
  </si>
  <si>
    <t>Reduce Syntax Errors</t>
  </si>
  <si>
    <t>Use Smalltalk tools and techniques to reduce syntax and run-time errors by 20% within the next 6 months.</t>
  </si>
  <si>
    <t>Troubleshoot Problems with QMF Implementations</t>
  </si>
  <si>
    <t>Troubleshoot at least 20% of complex technical problems with QMF implementations within the next year.</t>
  </si>
  <si>
    <t>Master SAS Optimization Tools</t>
  </si>
  <si>
    <t>Master at least 3 SAS optimization tools and techniques within the next 6 months.</t>
  </si>
  <si>
    <t>Implement PVCS Components</t>
  </si>
  <si>
    <t>Implement at least 5 PVCS components into organizational IT infrastructures within the next year.</t>
  </si>
  <si>
    <t>Establish SharePoint Server Best Practices</t>
  </si>
  <si>
    <t>Establish best practices for implementing interfaces from SharePoint Server to other platforms within 6 months.</t>
  </si>
  <si>
    <t>Design SIP Gateways</t>
  </si>
  <si>
    <t>Design at least 3 gateways between SIP and PSTN networks within the next year.</t>
  </si>
  <si>
    <t>Establish SMTP Best Practices</t>
  </si>
  <si>
    <t>Establish best practices for SMTP service design within the next 6 months.</t>
  </si>
  <si>
    <t>Establish SNA Best Practices</t>
  </si>
  <si>
    <t>Establish best practices for SNA architecture design within the next 6 months.</t>
  </si>
  <si>
    <t>Predict Network Problems with Sniffer</t>
  </si>
  <si>
    <t>Use Sniffer to predict 30% of the organizational potential network problems within the next year.</t>
  </si>
  <si>
    <t>Use MSP to Create Reports</t>
  </si>
  <si>
    <t>Use MSP to create and interpret at least 3 reports within the year.</t>
  </si>
  <si>
    <t>Create Master Projects with Workbench</t>
  </si>
  <si>
    <t>Use Project Workbench to create at least 5 master projects and sub-projects within the next 6 months.</t>
  </si>
  <si>
    <t>Establish Rules Implemented in SiteMinder</t>
  </si>
  <si>
    <t>Establish organizational policy rules subsequently implemented in SiteMinder within the next 6 months.</t>
  </si>
  <si>
    <t>Automating Hardware Testing</t>
  </si>
  <si>
    <t>Reduce the number of staff-hours needed to test product by 10% in the next year, through the use of automated test tools.</t>
  </si>
  <si>
    <t>Promotional Plan for Products</t>
  </si>
  <si>
    <t>Establish a promotional plan that focuses on attracting potential clients, for new storage devices, within 2 months.</t>
  </si>
  <si>
    <t>Telecom Industry Challenges</t>
  </si>
  <si>
    <t>Create quarterly reports for management detailing challenges, trends, major competitors, threats and opportunities within the telecom industry.</t>
  </si>
  <si>
    <t>Using SDLC to Decrease Developmental Costs</t>
  </si>
  <si>
    <t>Use the software development life cycle to decrease development costs by 5% in the next year.</t>
  </si>
  <si>
    <t>Reducing Defect Rate</t>
  </si>
  <si>
    <t>Reduce the rate of software defects released to production by 5% in the next year</t>
  </si>
  <si>
    <t>Reduce Field Support Request Response Time</t>
  </si>
  <si>
    <t>Reduce response time to requests for field software installation or support by 5% in the next year.</t>
  </si>
  <si>
    <t>Software Problem Documentation</t>
  </si>
  <si>
    <t>Develop and update quarterly a document detailing software problems or issues and their resolutions.</t>
  </si>
  <si>
    <t>Master Software Quality Evaluation Tools</t>
  </si>
  <si>
    <t>Master 2 software quality evaluation tools and techniques within a year.</t>
  </si>
  <si>
    <t>Testing Tool Training</t>
  </si>
  <si>
    <t>Hold quarterly training sessions on available testing tools to ensure proper testing tool selection.</t>
  </si>
  <si>
    <t>Enhance Security Levels</t>
  </si>
  <si>
    <t>Enhance the security levels of the software development life cycle by adopting 5 new or updated security analysis and enhancement techniques and tools within 6 months.</t>
  </si>
  <si>
    <t>Establish Best Practices for Target Architecture</t>
  </si>
  <si>
    <t>Establish standards in target architecture design in the next 6 months.</t>
  </si>
  <si>
    <t>Improve Consumer Satisfaction by System Integration</t>
  </si>
  <si>
    <t>Improve system and technology integration by 5% next year in order to gain customer satisfaction.</t>
  </si>
  <si>
    <t>Reducing Systems Development Life Cycle</t>
  </si>
  <si>
    <t>Reduce the systems development life cycle by 5% in the next year through the utilization of formal software development plans and careful selection of software development methodologies.</t>
  </si>
  <si>
    <t>Speech Recognition Efficiency</t>
  </si>
  <si>
    <t>Improve speech recognition efficiency (for example, by shortening word recognition time) by 5% in the next year.</t>
  </si>
  <si>
    <t>Optimize Software Configuration Management</t>
  </si>
  <si>
    <t>Optimize software configuration management by implementing and providing monthly support to a multi-platform infrastructure.</t>
  </si>
  <si>
    <t>Improve Installation Speed</t>
  </si>
  <si>
    <t>Improve the speed of software installation for a specific IT system by 5% in the next year.</t>
  </si>
  <si>
    <t>System Reports</t>
  </si>
  <si>
    <t>Each quarter, create a report for management of system problems that were detected, diagnosed, and resolved.</t>
  </si>
  <si>
    <t>Automating Software Distribution</t>
  </si>
  <si>
    <t>Utilize automated processes and tools to speed up software distribution by 3% this quarter.</t>
  </si>
  <si>
    <t>Evaluating and Selecting Storage Hardware</t>
  </si>
  <si>
    <t>By the end of the year establish 4 criteria for evaluating and selecting new storage devices and technologies.</t>
  </si>
  <si>
    <t>Reducing System Repair Time</t>
  </si>
  <si>
    <t>Reduce telecommunication system repair time by 5% in the next 6 months.</t>
  </si>
  <si>
    <t>Improve All Aspects of Regulatory Requirement Compliance</t>
  </si>
  <si>
    <t>Improve efficiency, quality and compliance with all regulatory requirements by 5% in the next year.</t>
  </si>
  <si>
    <t>Master Resource Sharing Technologies</t>
  </si>
  <si>
    <t>Master 6 resource sharing technologies each year; implement them at the logical, physical and application level.</t>
  </si>
  <si>
    <t>Deliver and Interpret Storage Reports</t>
  </si>
  <si>
    <t>Deliver and interpret, on a weekly basis, routine storage information reports within the next year.</t>
  </si>
  <si>
    <t>Speed Response to System Error Conditions</t>
  </si>
  <si>
    <t>Increase system response speed and console operations by 1 hour within the next year.</t>
  </si>
  <si>
    <t>Increasing Revenue through Licensing</t>
  </si>
  <si>
    <t>Increase software-product generated revenue by 5% in the next year through creative licensing opportunities; consider selling additional licenses to existing customers or their divisions/subsidiaries.</t>
  </si>
  <si>
    <t>Shorten Response Rate</t>
  </si>
  <si>
    <t>Shorten the time needed to respond to hardware, software and communication problems by 10% within the next year.</t>
  </si>
  <si>
    <t>Acquire SPI-related Certifications</t>
  </si>
  <si>
    <t>Acquire at least 2 SPI-related certifications offered by the Software Engineering Institute within the next year.</t>
  </si>
  <si>
    <t>Master SCM Modules</t>
  </si>
  <si>
    <t>Master 3 modules for SCM applications, such as inventory management, supplier management and transportation and logistics management, within 3 months.</t>
  </si>
  <si>
    <t>SRM System Operation</t>
  </si>
  <si>
    <t>Apply advanced technologies and skills to improve SRM system operations efficiency by 10%, within the next year.</t>
  </si>
  <si>
    <t>Monitor Specific SEM System Operations</t>
  </si>
  <si>
    <t>Develop a comprehensive system to monitor the operations of specific SEM systems, within the next quarter.</t>
  </si>
  <si>
    <t>Participate in TOGAF Related Projects</t>
  </si>
  <si>
    <t>Participate in 3 enterprise-wide TOGAF based projects, this year.</t>
  </si>
  <si>
    <t>Develop a Candidate Sourcing Plan</t>
  </si>
  <si>
    <t>Develop a candidate sourcing plan by collecting job requirements from line management within the next 3 months.</t>
  </si>
  <si>
    <t>Develop a Succession Planning Strategy</t>
  </si>
  <si>
    <t>Develop the organization's succession planning objectives and strategy, in line with the overall business direction, in one month.</t>
  </si>
  <si>
    <t>Design a Technical Writing Project</t>
  </si>
  <si>
    <t>Design a technical writing project, detailing the content, required writers, time and budget, within the next month.</t>
  </si>
  <si>
    <t>Develop Supplier Evaluation Best Practices</t>
  </si>
  <si>
    <t>Develop organizational best practices for the supplier evaluations &amp; certification within the next 3 months.</t>
  </si>
  <si>
    <t>Reduce Struts Bugs</t>
  </si>
  <si>
    <t>Reduce bugs in the Struts Framework by 20% within the next 6 months.</t>
  </si>
  <si>
    <t>Use Adaptive Server to Build Database Interfaces</t>
  </si>
  <si>
    <t>Use Sybase Adaptive Server to build and design at least 3 interfaces to and from other databases within one year.</t>
  </si>
  <si>
    <t>Establish Standards for Coding SQL</t>
  </si>
  <si>
    <t>Establish in-house policies and standards related to the coding of SQL within the next 6 months.</t>
  </si>
  <si>
    <t>Establish Best Practices of SQL Server</t>
  </si>
  <si>
    <t>Establish SQL Server best practices to improve the efficiency and effectiveness of operations within the next 6 months.</t>
  </si>
  <si>
    <t>Reduce Sybase Coding Errors</t>
  </si>
  <si>
    <t>Reduce coding errors in Sybase databases by 5% within the next 6 months.</t>
  </si>
  <si>
    <t>Master Solaris Features</t>
  </si>
  <si>
    <t>Master at least 95% of all major Solaris features and facilities within the next 6 months.</t>
  </si>
  <si>
    <t>Design Test Cases with TPNS</t>
  </si>
  <si>
    <t>Use TPNS to design and build at least 3 realistic test cases.</t>
  </si>
  <si>
    <t>Install NetView in an IBM Tivoli Framework</t>
  </si>
  <si>
    <t>Install NetView in an IBM Tivoli Framework environment within the next 3 months.</t>
  </si>
  <si>
    <t>Manage TCP/IP Traffic</t>
  </si>
  <si>
    <t>Manage TCP/IP traffic on 5 organizational networks by configuring routers within the next year.</t>
  </si>
  <si>
    <t>Establish Token Ring Best Practices</t>
  </si>
  <si>
    <t>Establish best practices for developing Token Ring networks, within 6 months.</t>
  </si>
  <si>
    <t>Install TAM Plug-Ins</t>
  </si>
  <si>
    <t>Install 5 TAM Plug-Ins for Web Servers components within the next year.</t>
  </si>
  <si>
    <t>Build Business Case for TME</t>
  </si>
  <si>
    <t>Build a business case for the upgrading or acquisition of additional TME components within the next 6 months.</t>
  </si>
  <si>
    <t>Create a T&amp;D Procedure Evaluation Report</t>
  </si>
  <si>
    <t>Create a report evaluating the effectiveness and drawbacks of existing organizational T&amp;D procedures in 2 weeks.</t>
  </si>
  <si>
    <t>Develop Data Indexing Methods</t>
  </si>
  <si>
    <t>Create 3 data indexing approaches for web databases, under a specific website architecture, within 3 months.</t>
  </si>
  <si>
    <t>Reduce Transition Costs</t>
  </si>
  <si>
    <t>Ensure a smooth architecture transition process and reduce costs by 15% for the entire project by year-end.</t>
  </si>
  <si>
    <t>Using Workflow to Improve Efficiency</t>
  </si>
  <si>
    <t>Use workflow analysis ideas and practices to improve the efficiency of your own work by 3% over the year.</t>
  </si>
  <si>
    <t>Improve Testing Quality With Automation</t>
  </si>
  <si>
    <t>Improve the quality of web-based applications by 5% in the next year through careful selection and utilization of development tools.</t>
  </si>
  <si>
    <t>Web Services Tools Best Practices</t>
  </si>
  <si>
    <t>Establish best practices for the use and application of Web Services Tools within 6 months.</t>
  </si>
  <si>
    <t>Implement Web Applications</t>
  </si>
  <si>
    <t>Implement 3 technical applications within current web services to enhance system stability within 6 months.</t>
  </si>
  <si>
    <t>Increase WAN Efficiency</t>
  </si>
  <si>
    <t>Increase efficiency of the WAN by 20% in the next year by applying appropriate optimization techniques.</t>
  </si>
  <si>
    <t>Connection Speed and Network Capacity</t>
  </si>
  <si>
    <t>Improve the connection speed and capacity of the current VOIP network by 10% within the next year.</t>
  </si>
  <si>
    <t>Web Administration Improvement Programs</t>
  </si>
  <si>
    <t>Implement web administration improvement programs and processes within 6 months.</t>
  </si>
  <si>
    <t>Acquire Training Certificates</t>
  </si>
  <si>
    <t>Acquire at least 3 training certificates within the next year.</t>
  </si>
  <si>
    <t>Develop Training Tools</t>
  </si>
  <si>
    <t>Develop 3 training evaluation tools and techniques within the next year.</t>
  </si>
  <si>
    <t>Employ Measurement Tools</t>
  </si>
  <si>
    <t>Employ at least 2 measurement tools or techniques in assessing results against learning objectives within the next year.</t>
  </si>
  <si>
    <t>Organize UAT Training for New Members</t>
  </si>
  <si>
    <t>Organize 8 hours of training covering user acceptance testing regulations and guidelines for new members during the next month.</t>
  </si>
  <si>
    <t>Increase Customer Satisfaction with User Design</t>
  </si>
  <si>
    <t>Increase customer satisfaction with user experience design services by 5%, as compared to last year, in 6 months.</t>
  </si>
  <si>
    <t>Master TM Modules</t>
  </si>
  <si>
    <t>Master 3 modules for TM applications especially related to workflow, principles, configuration, etc., within 3 months.</t>
  </si>
  <si>
    <t>New Web Analytics Tool</t>
  </si>
  <si>
    <t>Learn to use one new web analytics tool over the next 2 months.</t>
  </si>
  <si>
    <t>Develop User Privacy Policies</t>
  </si>
  <si>
    <t>Develop 5 user privacy policies for social network platform users, over the next six months.</t>
  </si>
  <si>
    <t>Understanding Web-based Promotions</t>
  </si>
  <si>
    <t>By the end of the year, ensure that web publishing staff understands the role of the internet in promoting the organization's products or services.</t>
  </si>
  <si>
    <t>Recommendations for Workforce Analysis</t>
  </si>
  <si>
    <t>Each quarter, create a list of business issues that could benefit from workforce analysis.</t>
  </si>
  <si>
    <t>Industry or Market Specific Online Resources</t>
  </si>
  <si>
    <t>Every six months, identify 2 accurate and trustworthy sources of online information that is relevant to the organization's industry or marketplace. Familiarize all employees with these sites.</t>
  </si>
  <si>
    <t>Master Uniface Optimization Tools</t>
  </si>
  <si>
    <t>Master at least 3 Uniface optimization tools and techniques within the next year.</t>
  </si>
  <si>
    <t>Use VAG to Build Web Interfaces</t>
  </si>
  <si>
    <t>Use VAG to build at least 3 Web interfaces within the next year.</t>
  </si>
  <si>
    <t>Best Practices for VAJ Development</t>
  </si>
  <si>
    <t>Establish best practices for Visual Age for Java (VAJ) development within the next 6 months.</t>
  </si>
  <si>
    <t>Visual Basic.Net Application Upgrade</t>
  </si>
  <si>
    <t>Upgrade 3 legacy Visual Basic applications to Visual Basic.net applications within the next year.</t>
  </si>
  <si>
    <t>Use VBScript in Application Translation</t>
  </si>
  <si>
    <t>Use VBScript to translate 3 legacy applications into Web-based applications within the next year.</t>
  </si>
  <si>
    <t>Reduce Visual C++ Program Errors</t>
  </si>
  <si>
    <t>Reduce Visual C++ syntax and run-time errors by 20% within the next 6 months.</t>
  </si>
  <si>
    <t>Master Visual FoxPro Optimization Tools</t>
  </si>
  <si>
    <t>Master at least 3 Visual FoxPro optimization tools and techniques within the next 6 months.</t>
  </si>
  <si>
    <t>Reduce Visual Interdev Program Errors</t>
  </si>
  <si>
    <t>Reduce Visual Interdev syntax and run-time errors by 20% within the next 6 months.</t>
  </si>
  <si>
    <t>Use Visual Basic to Translate Legacy Applications</t>
  </si>
  <si>
    <t>Translate at least 3 legacy applications into Visual Basic applications within the next 6 months.</t>
  </si>
  <si>
    <t>Master Visio Drawing Tools</t>
  </si>
  <si>
    <t>Master at least 5 commonly used drawing tools available in Visio within the next 6 months.</t>
  </si>
  <si>
    <t>Establish Visual J++ Best Practices</t>
  </si>
  <si>
    <t>Establish best practices for Visual J++ application design and performance within the next 6 months.</t>
  </si>
  <si>
    <t>Use WSAD to Build Application Prototypes</t>
  </si>
  <si>
    <t>Utilize WSAD to design and build 3 application prototypes within the year.</t>
  </si>
  <si>
    <t>Use Studio to Build Non-trivial Websites</t>
  </si>
  <si>
    <t>Use WebSphere Studio to build at least 2 new non-trivial websites within the year.</t>
  </si>
  <si>
    <t>Use XHTML to Translate Legacy Applications</t>
  </si>
  <si>
    <t>Use XHTML to translate 3 legacy applications into Web-based applications within the next year.</t>
  </si>
  <si>
    <t>Use XML to Translate Legacy Applications</t>
  </si>
  <si>
    <t>Use XML to translate 3 legacy applications into Web-based applications within the next year.</t>
  </si>
  <si>
    <t>Establish XML Schema Best Practices</t>
  </si>
  <si>
    <t>Establish best practices in page and site design, from an XML Schema perspective, within the next 3 months.</t>
  </si>
  <si>
    <t>Reduce XML Transformation Costs</t>
  </si>
  <si>
    <t>Reduce the operational costs of XML transformations by 5% within the next year.</t>
  </si>
  <si>
    <t>Review Emerging Trends in Xpeditor</t>
  </si>
  <si>
    <t>Annually review emerging trends in Xpeditor and weigh their value to the organization.</t>
  </si>
  <si>
    <t>Establish MQ Series Best Practices</t>
  </si>
  <si>
    <t>Establish best practices for conversion or migration projects to or from MQ series within 6 months.</t>
  </si>
  <si>
    <t>Translate TSO/ISPF Applications</t>
  </si>
  <si>
    <t>Translate at least 5 legacy TSO/ISPF applications into current technologies within the next year.</t>
  </si>
  <si>
    <t>Reduce UNIX Coding Errors</t>
  </si>
  <si>
    <t>Reduce coding errors in UNIX applications by 5% within the next 6 months.</t>
  </si>
  <si>
    <t>Master WAS Features</t>
  </si>
  <si>
    <t>Master at least 95% of all major WAS features and facilities within the next year.</t>
  </si>
  <si>
    <t>Design Windows 2000/Me Interfaces</t>
  </si>
  <si>
    <t>Design and build 3 interfaces between Windows 2000/Me and other platforms within the next year.</t>
  </si>
  <si>
    <t>Perform Windows NT Troubleshooting</t>
  </si>
  <si>
    <t>Perform 4 Windows NT troubleshooting and debugging activities within the year.</t>
  </si>
  <si>
    <t>Master Windows XP Optimization Tools</t>
  </si>
  <si>
    <t>Master at least 3 Windows XP optimization tools and techniques within the next 6 months.</t>
  </si>
  <si>
    <t>WebSphere Portal Technology Training Program</t>
  </si>
  <si>
    <t>Design a Web Sphere Portal technology training program for WebSphere Portal users within 2 weeks.</t>
  </si>
  <si>
    <t>Master z/OS Operation System</t>
  </si>
  <si>
    <t>Master at least 95% of all major functions and utilities of the z/OS operation system within the next year.</t>
  </si>
  <si>
    <t>Analyze VoIP with QoS Tools</t>
  </si>
  <si>
    <t>Adopt 5 QoS tools to analyze VoIP quality within the next year.</t>
  </si>
  <si>
    <t>Integrate TCP/IP and WAP Applications</t>
  </si>
  <si>
    <t>Integrate 3 TCP/IP-based applications with WAP-based applications in 1 month.</t>
  </si>
  <si>
    <t>Establish X.25 Best Practices</t>
  </si>
  <si>
    <t>Establish best practices for resolving issues with migrating legacy enterprise X.25 networks in 6 months.</t>
  </si>
  <si>
    <t>Troubleshoot Problems in Word Documents</t>
  </si>
  <si>
    <t>Troubleshoot 30% of complex problems in Word documents within the next year.</t>
  </si>
  <si>
    <t>Monitor the Training Process</t>
  </si>
  <si>
    <t>Develop a comprehensive system to monitor the training process within the next quarter.</t>
  </si>
  <si>
    <t>Establish Training Implementation Best Practices</t>
  </si>
  <si>
    <t>Establish best practices for the implementation of training programs within 6 months.</t>
  </si>
  <si>
    <t>Monitor the Training Needs Assessment Process</t>
  </si>
  <si>
    <t>Develop a comprehensive system to monitor the training assessment process within the next quarter.</t>
  </si>
  <si>
    <t>Identify Training Needs</t>
  </si>
  <si>
    <t>Identify training needs for 3 business units within the organization in one month.</t>
  </si>
  <si>
    <t>Evaluate Training Delivery Mechanisms</t>
  </si>
  <si>
    <t>Generate a report evaluating the effectiveness of current training delivery mechanisms within 1 month.</t>
  </si>
  <si>
    <t>Determine Training Evaluation Benchmarks</t>
  </si>
  <si>
    <t>Determine at least 2 key benchmarks for evaluating training programs and effectiveness within 6 months.</t>
  </si>
  <si>
    <t>Solve Training Logistics Problems</t>
  </si>
  <si>
    <t>Ensure that 90% of the problems in training logistics are resolved within the next month.</t>
  </si>
  <si>
    <t>Deliver an E-learning System Evaluation Report</t>
  </si>
  <si>
    <t>Deliver a report evaluating the effectiveness of current e-learning systems within the next 6 months.</t>
  </si>
  <si>
    <t>Reduce Skill Gaps in Workforce</t>
  </si>
  <si>
    <t>Deploy a web-based training program to reduce a skill/ability gap by 10% in a function within the next year.</t>
  </si>
  <si>
    <t>Master API Techniques</t>
  </si>
  <si>
    <t>Master at least 3 techniques for creating APIs within the next year.</t>
  </si>
  <si>
    <t>Enhance Enterprise Architecture Updating Processes</t>
  </si>
  <si>
    <t>Enhance the enterprise architecture updating process by identifying and applying lessons learned from previous updates, within one month.</t>
  </si>
  <si>
    <t>Reduce Costs of Application Delivery</t>
  </si>
  <si>
    <t>Reduce the operational costs of delivering applications or services by 5% within the next year.</t>
  </si>
  <si>
    <t>Application Alternatives</t>
  </si>
  <si>
    <t>Develop and present at least 2 alternatives for each application you work on.</t>
  </si>
  <si>
    <t>Resolving Application Maintenance Issues</t>
  </si>
  <si>
    <t>Within the next year, ensure that 80% of issues or potential issues related to application maintenance are reported, escalated and addressed within 6 hours of identification.</t>
  </si>
  <si>
    <t>Integrating Image, Audio &amp; Video</t>
  </si>
  <si>
    <t>Integrate at least 1 image, audio clip, and video into applications on the company's intranet site by the end of the quarter.</t>
  </si>
  <si>
    <t>Learn Audit and Compliance Tools</t>
  </si>
  <si>
    <t>Learn 3 audit and compliance tools from industry professionals within 2 months.</t>
  </si>
  <si>
    <t>Resolve Testing Questions with Abend-Aid</t>
  </si>
  <si>
    <t>Resolve 80% of testing and debugging questions in using Abend-Aid within the next 6 months.</t>
  </si>
  <si>
    <t>Using Access to Improve Efficiency</t>
  </si>
  <si>
    <t>Use Access databases to increase efficiency by 5% in the next year through the automation of processes or information retrieval.</t>
  </si>
  <si>
    <t>Master ADF Functions</t>
  </si>
  <si>
    <t>Master at least 95% of all major ADF functions and wizards within the next 6 months.</t>
  </si>
  <si>
    <t>Translate Legacy Applications into ASP</t>
  </si>
  <si>
    <t>Translate 3 legacy applications into ASP-based applications within the next year.</t>
  </si>
  <si>
    <t>Test Production Applications with Autotester</t>
  </si>
  <si>
    <t>Use Autotester to test key production applications on at least 5 platforms within the next 6 months.</t>
  </si>
  <si>
    <t>Reduce Adobe Flash Coding Errors</t>
  </si>
  <si>
    <t>Review Emerging Trends in Adabas</t>
  </si>
  <si>
    <t>Annually review emerging trends in Adabas and weigh their value to the organization.</t>
  </si>
  <si>
    <t>Resolve Implementation Problems with AIX</t>
  </si>
  <si>
    <t>Resolve 80% of implementation and maintenance problems with AIX operating system within the next 6 months.</t>
  </si>
  <si>
    <t>Establish AS/400 Best Practices</t>
  </si>
  <si>
    <t>Establish best practices for implementing and supporting AS/400 system within 6 months.</t>
  </si>
  <si>
    <t>Troubleshoot Problems with Active Directory</t>
  </si>
  <si>
    <t>Troubleshoot at least 20% of problems with the installation and operation of Active Directory within the next year.</t>
  </si>
  <si>
    <t>Master ATM Optimization Tools</t>
  </si>
  <si>
    <t>Master at least 3 ATM optimization tools and techniques within the next 6 months.</t>
  </si>
  <si>
    <t>Create Document Templates with Designer</t>
  </si>
  <si>
    <t>Use Adobe Designer to create at least 5 document templates within the next 3 months.</t>
  </si>
  <si>
    <t>Create ACF2 Reports</t>
  </si>
  <si>
    <t>Create at least 5 ACF2 reports tailored to specific business needs within the next 3 months.</t>
  </si>
  <si>
    <t>Reduce Adult Learning Cost</t>
  </si>
  <si>
    <t>Reduce adult learning costs by 3% within 6 months by using online courses.</t>
  </si>
  <si>
    <t>Reviewing Internal Computer Systems Operations</t>
  </si>
  <si>
    <t>Annually review the organization's computer systems offerings in the context of industry trends and directions to ensure the organization's competitive positioning.</t>
  </si>
  <si>
    <t>Software Industry Challenges</t>
  </si>
  <si>
    <t>Create quarterly reports for management detailing challenges, trends, major competitors, threats and opportunities within the software industry.</t>
  </si>
  <si>
    <t>Master Business Analysis Models</t>
  </si>
  <si>
    <t>Master five new models to conduct business analysis, giving special consideration to business perspectives, within 1 month.</t>
  </si>
  <si>
    <t>Cost Accounting Accuracy</t>
  </si>
  <si>
    <t>Improve accuracy of cost accounting by 5% in the next year through careful calculation of fixed and variable costs.</t>
  </si>
  <si>
    <t>Use Techniques to Model Stakeholder Concerns in Business</t>
  </si>
  <si>
    <t>Use 3 kinds of models (e.g. use-case models) to analyze and address stakeholder business concerns and viewpoints (e.g. on financial and operational aspects), within 3 months.</t>
  </si>
  <si>
    <t>Organizational Level Boost with CCM</t>
  </si>
  <si>
    <t>Combine organizational efforts to move step-by-step from the first level to the fifth level in the CMM methodology over the course of the next year.</t>
  </si>
  <si>
    <t>Reduce Application Functionality Complaints</t>
  </si>
  <si>
    <t>Reduce the number of complaints made by business clients regarding application functionality by 10% in 2 years.</t>
  </si>
  <si>
    <t>Modifying Existing Models</t>
  </si>
  <si>
    <t>Once a business process changes, modify and update the existing model within 1 month.</t>
  </si>
  <si>
    <t>Integrate Advanced Application</t>
  </si>
  <si>
    <t>Integrate an advanced application into the Client/Server environment within 2 months.</t>
  </si>
  <si>
    <t>Shorten Software Development Cycle</t>
  </si>
  <si>
    <t>Shorten the software development cycle by 10% through the application of CASE tools next year.</t>
  </si>
  <si>
    <t>Optimize Big Data Performance</t>
  </si>
  <si>
    <t>Optimize performance in both big data management and big data analytics by 5% in the next year.</t>
  </si>
  <si>
    <t>Develop Computer Center Employees' Responsibilities</t>
  </si>
  <si>
    <t>Develop job responsibilities and reporting lines for employees in a computer center in 3 weeks.</t>
  </si>
  <si>
    <t>Reduce Capacity Planning Function Operating Cost</t>
  </si>
  <si>
    <t>Reduce operating costs for the capacity planning function by 5% in the next year.</t>
  </si>
  <si>
    <t>Update Change Control process</t>
  </si>
  <si>
    <t>Update current change control processes according to new operating environment requirements within 3 months.</t>
  </si>
  <si>
    <t>Improve Server Architecture</t>
  </si>
  <si>
    <t>Propose improvements to 5 application servers this year.</t>
  </si>
  <si>
    <t>Training Session on Load Balancing</t>
  </si>
  <si>
    <t>Attend one training session on load balancing among limited hosts within 3 months.</t>
  </si>
  <si>
    <t>Master Techniques for Publishing Materials</t>
  </si>
  <si>
    <t>Master 3 kinds of communication media techniques for publishing materials within 3 months.</t>
  </si>
  <si>
    <t>Call Center Mentoring Programs</t>
  </si>
  <si>
    <t>By the end of the year, establish a mentoring program that pairs high-performing call center staff with new call center employees.</t>
  </si>
  <si>
    <t>Improve the Efficiency of Platform Migration</t>
  </si>
  <si>
    <t>Improve the efficiency of migration by 20% with new call center technology tools in the next year.</t>
  </si>
  <si>
    <t>Establish engagement quality standards</t>
  </si>
  <si>
    <t>Establish and communicate quality standards for all engagement products and services, to include an associated quality review process, by year end.</t>
  </si>
  <si>
    <t>Master Engagement Management Tools</t>
  </si>
  <si>
    <t>Master at least 2 engagement management tools and techniques within the next year.</t>
  </si>
  <si>
    <t>Promote Emphasis &amp; Education of 'Consulting Professionalism'</t>
  </si>
  <si>
    <t>Participate next year on a committee/program to promote emphasis and education of 'professionalism and business ethics' throughout the educational system or consulting industry.</t>
  </si>
  <si>
    <t>Reviewing Short-term Investments</t>
  </si>
  <si>
    <t>Review the organization's short-term investment instruments on a quarterly basis to ensure appropriate balance of risk vs. reward.</t>
  </si>
  <si>
    <t>Conduct Benefits Evaluations</t>
  </si>
  <si>
    <t>Complete 3 reports evaluating benefits programs within 3 months.</t>
  </si>
  <si>
    <t>Design Business Development Incentive Programs</t>
  </si>
  <si>
    <t>Design 2 business development incentive programs for the organization within the next 6 months.</t>
  </si>
  <si>
    <t>Master Methods for Overcoming Negative Brand Identity</t>
  </si>
  <si>
    <t>Master at least 3 methods for overcoming negative brand identity within the next year.</t>
  </si>
  <si>
    <t>Report on Buying Policies and Practices</t>
  </si>
  <si>
    <t>Prepare a report explaining the rationale behind current buying and procurement policies and practices in the next 6 months.</t>
  </si>
  <si>
    <t>Master BaanERP Optimization Tools</t>
  </si>
  <si>
    <t>Master at least 3 BaanERP optimization tools and techniques within the next 6 months.</t>
  </si>
  <si>
    <t>Master Structured Programming Techniques</t>
  </si>
  <si>
    <t>Master at least 3 structured programming techniques within the next 6 months.</t>
  </si>
  <si>
    <t>Reviewing and Improving Operations</t>
  </si>
  <si>
    <t>Conduct a quarterly review of the center's operating procedures. Identify 3 ways to improve operations; implement strategies and create tools for measuring improvements.</t>
  </si>
  <si>
    <t>Migrate Legacy COBOL/400 Applications</t>
  </si>
  <si>
    <t>Migrate at least 5 legacy COBOL/400 applications to the AS/400 platform within the year.</t>
  </si>
  <si>
    <t>Design Interfaces using COBOL</t>
  </si>
  <si>
    <t>Utilize COBOL to design interface between at least 3 applications within the year.</t>
  </si>
  <si>
    <t>Establish Cognos BI Product Suite Best Practices</t>
  </si>
  <si>
    <t>Establish best practices for Cognos BI Product Suite application design and performance, within the next 6 months.</t>
  </si>
  <si>
    <t>Cold Fusion Best Practices</t>
  </si>
  <si>
    <t>Establish best practices for Cold Fusion design and performance within the next 3 months.</t>
  </si>
  <si>
    <t>Learn Advanced Graphics Techniques From Senior</t>
  </si>
  <si>
    <t>Work with a senior colleague to enhance your knowledge of some advanced graphics techniques within 6 months.</t>
  </si>
  <si>
    <t>Backup IMS Databases with BMCIBR</t>
  </si>
  <si>
    <t>Use BMCIBR to backup and restore at least 2 IMS databases within the year.</t>
  </si>
  <si>
    <t>DB2 Database Management Strategies</t>
  </si>
  <si>
    <t>Develop at least 3 new DB2 database management strategies based on the use of CA/DB2 tools within the year.</t>
  </si>
  <si>
    <t>Initiate CA-IDMS Strategies</t>
  </si>
  <si>
    <t>Initiate at least 2 in-house CA-IDMS enhancement and migration strategies within the year.</t>
  </si>
  <si>
    <t>Transform Legacy CICS Applications</t>
  </si>
  <si>
    <t>Transform 5 legacy CICS applications into current technologies within the next year.</t>
  </si>
  <si>
    <t>Develop Collaborative Applications with Centra</t>
  </si>
  <si>
    <t>Develop at least 5 real-time collaborative applications with Centra within next 6 months.</t>
  </si>
  <si>
    <t>Use Corticon to Model Complex Rules</t>
  </si>
  <si>
    <t>Model at least 5 new complex rules using Corticon within the year.</t>
  </si>
  <si>
    <t>Learn Advanced Training Skills from Senior Colleagues</t>
  </si>
  <si>
    <t>Work with a senior colleague to enhance your knowledge of some advanced training skills within 6 months.</t>
  </si>
  <si>
    <t>Updating Technical Documentation</t>
  </si>
  <si>
    <t>Make sure all technical documents are updated no less than 2 weeks prior to a product or feature release.</t>
  </si>
  <si>
    <t>Determine Database Management System Evaluation Benchmarks</t>
  </si>
  <si>
    <t>Determine at least 3 key benchmarks for evaluating database management system effectiveness within 6 months.</t>
  </si>
  <si>
    <t>Construct Computer Facilities</t>
  </si>
  <si>
    <t>Construct computer facilities for 2 different projects in one month.</t>
  </si>
  <si>
    <t>Reduce Automation Problems</t>
  </si>
  <si>
    <t>Reduce problems with the automation of data center operations by 10% within the next year.</t>
  </si>
  <si>
    <t>Master E-mail Monitoring Software</t>
  </si>
  <si>
    <t>Master 2 new E-mail monitoring software programs within one month.</t>
  </si>
  <si>
    <t>Master Routing Software</t>
  </si>
  <si>
    <t>Master 2 e-mail routing softwares within a year for related applications.</t>
  </si>
  <si>
    <t>Master CRM Modules</t>
  </si>
  <si>
    <t>Master 3 modules for CRM applications, such as sales force automation, marketing and customer service management, within 3 months.</t>
  </si>
  <si>
    <t>Solve ERP Problems</t>
  </si>
  <si>
    <t>Solve problems related to the quality or effectiveness of ERP implementation processes by 80% each month, within the next year.</t>
  </si>
  <si>
    <t>Developing E-Mail Systems</t>
  </si>
  <si>
    <t>Choose e-mail software and develop the organization's e-mail system in support of organizational goals and standards. Review selections and configurations annually.</t>
  </si>
  <si>
    <t>Data Management</t>
  </si>
  <si>
    <t>Learn all sets of proper procedures for effectively gathering data and generating complex reports within 6 months.</t>
  </si>
  <si>
    <t>Review Resolved Customer Issues</t>
  </si>
  <si>
    <t>Conduct an annual review of resolved customer support issues. Summarize these and make presentations to the product or sales teams for use in improving the operations of those departments.</t>
  </si>
  <si>
    <t>Align Call Center and Customer Support</t>
  </si>
  <si>
    <t>Align call center architecture planning and design to facilitate customer support operations by fiscal year end.</t>
  </si>
  <si>
    <t>Master Customer Support Technologies</t>
  </si>
  <si>
    <t>Master at least 5 new customer support technologies that align with the organization's customer support department needs within the next 6 months.</t>
  </si>
  <si>
    <t>Predict Employee Relations Problems</t>
  </si>
  <si>
    <t>Predict at least 2 high-impact issues and problems in employee relations operations in the next year.</t>
  </si>
  <si>
    <t>Reviewing End-User Training</t>
  </si>
  <si>
    <t>Review established end-user training every 6 months to ensure it meets the needs of clients.</t>
  </si>
  <si>
    <t>Resolve DB2 Databases Problems</t>
  </si>
  <si>
    <t>Resolve at least 20% of problems with the installation and configuration of DB2 databases within the next year.</t>
  </si>
  <si>
    <t>Website Projects Using Dreamweaver</t>
  </si>
  <si>
    <t>Participate in at least 3 website planning and design projects, using DreamWeaver, within the next 6 months.</t>
  </si>
  <si>
    <t>Design Essbase to Meet User Needs</t>
  </si>
  <si>
    <t>Design and customizes Essbase applications to meet 80% of end users' needs within the next year.</t>
  </si>
  <si>
    <t>Build Exchange Server Interfaces</t>
  </si>
  <si>
    <t>Build at least 3 interfaces between Exchange Server and other messaging systems within the next 6 months.</t>
  </si>
  <si>
    <t>Resolve Problems with DataJoiner</t>
  </si>
  <si>
    <t>Resolve at least 20% of the problems with the DataJoiner implementation within the next year.</t>
  </si>
  <si>
    <t>Initiate DB2 Strategies</t>
  </si>
  <si>
    <t>Initiate at least 2 in-house DB2 enhancement and migration strategies within the year.</t>
  </si>
  <si>
    <t>Improve User Satisfaction with ERwin</t>
  </si>
  <si>
    <t>Improve the end users' satisfaction rate with ERwin by 5% within the next year.</t>
  </si>
  <si>
    <t>ETI Solution Challenges</t>
  </si>
  <si>
    <t>Create quarterly reports for management detailing challenges, trends, major competitors, threats and opportunities related to ETI Solution.</t>
  </si>
  <si>
    <t>Master DOS Optimization Tools</t>
  </si>
  <si>
    <t>Master at least 3 DOS optimization tools and techniques within the next 6 months.</t>
  </si>
  <si>
    <t>Establish Doc-To-Help Best Practices</t>
  </si>
  <si>
    <t>Establish best practices for Doc-To-Help template design and performance within the next 6 months.</t>
  </si>
  <si>
    <t>Using VBA or Macros to Increase Productivity</t>
  </si>
  <si>
    <t>Use VBA or Macros to increase efficiency by 5% in the next year through the automation of repetitive processes.</t>
  </si>
  <si>
    <t>Resolve Problems in Employee Development Systems</t>
  </si>
  <si>
    <t>Ensure that 90% of the problems in employee development systems are resolved within the next month.</t>
  </si>
  <si>
    <t>Solve Application Software Problems</t>
  </si>
  <si>
    <t>Solve application software quality and effectiveness problems by 80% each month next year.</t>
  </si>
  <si>
    <t>Develop Information Management Documentation</t>
  </si>
  <si>
    <t>Develop documentation for guidelines and processes to be followed for information management within the organization over the next month.</t>
  </si>
  <si>
    <t>Develop Software Guidelines for Handheld Devices</t>
  </si>
  <si>
    <t>Develop operational guidelines and policies for handheld portable device software in 2 months.</t>
  </si>
  <si>
    <t>Implementing New Platforms and Products</t>
  </si>
  <si>
    <t>This year participate in the implementation of at least half of the new hardware platforms or products the organization adopts.</t>
  </si>
  <si>
    <t>Evaluating and Selecting Handheld Hardware</t>
  </si>
  <si>
    <t>This quarter, establish 5 criteria for evaluating and selecting handheld hardware for the organization.</t>
  </si>
  <si>
    <t>Monitor Information Security Processes</t>
  </si>
  <si>
    <t>Develop a comprehensive system for monitoring information security processes within the next quarter.</t>
  </si>
  <si>
    <t>Conduct Information Security Compliance Audit</t>
  </si>
  <si>
    <t>Conduct an audit of organizational compliance with information security regulations and safety guidelines within 2 weeks.</t>
  </si>
  <si>
    <t>Resolve HRMS Related Problems</t>
  </si>
  <si>
    <t>Resolve 60% of all general HRMS configuration problems, within 3 months.</t>
  </si>
  <si>
    <t>Review Internal Control Documentation</t>
  </si>
  <si>
    <t>Conduct the review of 80% of all existing internal control documentation and files in the next 2 months.</t>
  </si>
  <si>
    <t>Establish Investment Reports Best Practices</t>
  </si>
  <si>
    <t>Establish effective operational procedures and best practices for presenting thorough investment reports within 3 months.</t>
  </si>
  <si>
    <t>Design Investment Strategies</t>
  </si>
  <si>
    <t>Design at least 3 customized investment strategies according to different risk tolerance and investment objectives within the next 6 months.</t>
  </si>
  <si>
    <t>Using Financial Data</t>
  </si>
  <si>
    <t>Hold quarterly meetings for management to review and interpret the organization's financial information. Use this information as a way to measure business success.</t>
  </si>
  <si>
    <t>Updating the Reporting Methods and Procedures</t>
  </si>
  <si>
    <t>Update the organization's financial reporting methods and procedures in accordance with the industry's best practices each year.</t>
  </si>
  <si>
    <t>Master HR Management Technologies</t>
  </si>
  <si>
    <t>Master the use of at least 3 new HR management technologies in the current HR environment within the next year.</t>
  </si>
  <si>
    <t>Solve HR Problems</t>
  </si>
  <si>
    <t>Solve at least 90% of problems that occur during the HR planning and development process next year.</t>
  </si>
  <si>
    <t>Increase Employee Satisfaction Scores</t>
  </si>
  <si>
    <t>Increase employee satisfaction regarding the quality of HR practices by 5% in 12 months.</t>
  </si>
  <si>
    <t>Master HRIS Functions</t>
  </si>
  <si>
    <t>Master at least 3 advanced HRIS functions within the next year.</t>
  </si>
  <si>
    <t>Resolving Performance Problems</t>
  </si>
  <si>
    <t>Provide timely resolutions to 80% of application performance problems throughout the organization within 6 months.</t>
  </si>
  <si>
    <t>Resolve Implementation Problems with File-Aid</t>
  </si>
  <si>
    <t>Resolve 80% of implementation and maintenance problems in using File-Aid within the next 6 months.</t>
  </si>
  <si>
    <t>Master Fortran Optimization Tools</t>
  </si>
  <si>
    <t>Master at least 2 optimization tools and techniques for Fortran applications within the next year.</t>
  </si>
  <si>
    <t>Using FrontPage for Websites</t>
  </si>
  <si>
    <t>Use FrontPage to build and deploy at least 5 complex websites within the next year.</t>
  </si>
  <si>
    <t>Resolve Migration Issues</t>
  </si>
  <si>
    <t>Provide timely resolutions to resolve 80% of the Hogan system's conversion and migration issues within the next 6 months.</t>
  </si>
  <si>
    <t>Using HTML for Websites</t>
  </si>
  <si>
    <t>Use HTML to build and deploy at least 5 complex websites within the next year.</t>
  </si>
  <si>
    <t>Use Illustrator to Create Product Tutorials</t>
  </si>
  <si>
    <t>Apply Illustrator to create 3 online marketing presentations or product tutorials within the next year.</t>
  </si>
  <si>
    <t>Implement FOCUS Interfaces</t>
  </si>
  <si>
    <t>Implement at least 3 FOCUS interfaces with diverse access methods and operating system components with the year.</t>
  </si>
  <si>
    <t>IMS/DB Challenges</t>
  </si>
  <si>
    <t>Create quarterly reports for management detailing challenges, trends, major competitors, threats and opportunities related to IMS/DB.</t>
  </si>
  <si>
    <t>Informix and Access Methods Interfaces</t>
  </si>
  <si>
    <t>Implement at least 5 interfaces between Informix and access methods within the next year.</t>
  </si>
  <si>
    <t>Ingres and Access Methods Interfaces</t>
  </si>
  <si>
    <t>Implement at least 5 interfaces between Ingres and access methods within the next year.</t>
  </si>
  <si>
    <t>Business Case for Foresight Enhancements</t>
  </si>
  <si>
    <t>Develop and deliver a valid business case for Foresight product enhancements within the quarter.</t>
  </si>
  <si>
    <t>Design HP-UX Interfaces</t>
  </si>
  <si>
    <t>Design at least 3 interfaces between HP-UX and other operating systems within the next year.</t>
  </si>
  <si>
    <t>Master Hypervisor Features</t>
  </si>
  <si>
    <t>Master at least 95% of all major Hypervisor features and functions within the next 6 months.</t>
  </si>
  <si>
    <t>Perform IIS Troubleshooting</t>
  </si>
  <si>
    <t>Perform 4 IIS troubleshooting and debugging activities within the year.</t>
  </si>
  <si>
    <t>Master RMF Features</t>
  </si>
  <si>
    <t>Master 95% of the features and functions of RMF within the year.</t>
  </si>
  <si>
    <t>Demonstrate Filenet-Managed Documents</t>
  </si>
  <si>
    <t>Demonstrate how to use Filenet-managed documents for 5 end-users within the next half year.</t>
  </si>
  <si>
    <t>Perform Functions for FileNet Image Services</t>
  </si>
  <si>
    <t>Perform 80% of basic administrative functions for FileNet Image Services within the next year.</t>
  </si>
  <si>
    <t>Measure FileNet P8 System Performance</t>
  </si>
  <si>
    <t>Complete a FileNet P8 system performance measurement activity once each month.</t>
  </si>
  <si>
    <t>Report on IT Development Trend and Competitive Markets</t>
  </si>
  <si>
    <t>Produce a report on development trends in information technologies and competitive markets, within 2 months.</t>
  </si>
  <si>
    <t>Organize IT Trends &amp; Directions Training</t>
  </si>
  <si>
    <t>Organize 8 hours of training covering IT trends &amp; directions for new members during the next month.</t>
  </si>
  <si>
    <t>Master IT Architecture Techniques</t>
  </si>
  <si>
    <t>Master at least 3 advanced IT architecture techniques within one month.</t>
  </si>
  <si>
    <t>Develop IT standards</t>
  </si>
  <si>
    <t>Create 5 technological standards to measure the performance of IT work within 6 months.</t>
  </si>
  <si>
    <t>Prepare Plans for Practical Problems in IT Business Services</t>
  </si>
  <si>
    <t>Prepare two contingency plans for potential quality problems in IT Business Services within 3 months.</t>
  </si>
  <si>
    <t>Improve the Efficiency Process of Data Gathering</t>
  </si>
  <si>
    <t>Improve the efficiency of information gathered by 10% through developing a standardized process in data gathering within 12 months.</t>
  </si>
  <si>
    <t>Organize JAD Regulations Training</t>
  </si>
  <si>
    <t>Organize 8 hours of JAD training for new members during the next month.</t>
  </si>
  <si>
    <t>Reduce Misuse Rates by Using Mainframe Development Tools</t>
  </si>
  <si>
    <t>Reduce misuse rates by 10% when using mainframe development tools over the next six months.</t>
  </si>
  <si>
    <t>Knowledge-Based Application Practices</t>
  </si>
  <si>
    <t>Establish best practices for developing Knowledge-Based/AI applications within 6 months.</t>
  </si>
  <si>
    <t>Reduce Misuse Rates by Using Mainframe Development Software</t>
  </si>
  <si>
    <t>Reduce software misuse by 10% when using mainframe development software within the next 6 months.</t>
  </si>
  <si>
    <t>Resolve Mainframe Hardware Problems</t>
  </si>
  <si>
    <t>Resolve or escalate 75% of mainframe hardware problems within 1 month.</t>
  </si>
  <si>
    <t>Improve LAN Service Processes</t>
  </si>
  <si>
    <t>Recommend at least 3 improvements to Local Area Network service processes within the next 6 months.</t>
  </si>
  <si>
    <t>Monitor the LAN Service Process</t>
  </si>
  <si>
    <t>Develop a comprehensive system to monitor the LAN service process within the next quarter.</t>
  </si>
  <si>
    <t>Reduce IT Operational Risks</t>
  </si>
  <si>
    <t>Reduce the organization's IT operational risks by 5% within the next year.</t>
  </si>
  <si>
    <t>Master Automated Technical Tools</t>
  </si>
  <si>
    <t>Master 2 Automation Performance Tools and techniques within a year.</t>
  </si>
  <si>
    <t>Reduce Relevant Risks</t>
  </si>
  <si>
    <t>Reduce risks in IT projects by 5% within the next 6 months.</t>
  </si>
  <si>
    <t>Create Monthly Reports</t>
  </si>
  <si>
    <t>Create monthly reports for management and clients; document the progress of IT projects.</t>
  </si>
  <si>
    <t>Increase Client Satisfaction</t>
  </si>
  <si>
    <t>Increase client satisfaction by 5% in the next year by promptly and effectively responding to client requests on cloud computing services.</t>
  </si>
  <si>
    <t>Shorten the Downtime for Maintenance Activities</t>
  </si>
  <si>
    <t>Shorten the downtime for planned maintenance activities or technology upgrades by 5% within the next year.</t>
  </si>
  <si>
    <t>Identify IT Incident Root Causes</t>
  </si>
  <si>
    <t>Identify at least 5 root causes of different IT incidents within 6 months.</t>
  </si>
  <si>
    <t>Learning New Management Tools</t>
  </si>
  <si>
    <t>Within the next year, learn and promote 3 management tools utilized in the library and resource center system.</t>
  </si>
  <si>
    <t>Establish System Implementation Manual</t>
  </si>
  <si>
    <t>Develop a manual for implementing the library system within 3 months.</t>
  </si>
  <si>
    <t>Resolve Issues in ITIL AM Approach Transition</t>
  </si>
  <si>
    <t>Resolve 80% of issues and considerations for transitioning to ITIL-based application management approach within the next 6 months.</t>
  </si>
  <si>
    <t>Improve ITIL Service Delivery Effectiveness</t>
  </si>
  <si>
    <t>Improve the effectiveness of ITIL service delivery processes and procedures by 5% within the next year.</t>
  </si>
  <si>
    <t>Build J2EE Interfaces</t>
  </si>
  <si>
    <t>Build 3 interfaces between the J2EE platform and other platforms within the next year.</t>
  </si>
  <si>
    <t>Establish Java/Java 2 Standard Edition Best Practices</t>
  </si>
  <si>
    <t>Establish best practices for Java/Java 2application design and performance within the next 6 months.</t>
  </si>
  <si>
    <t>Design JavaBeans Interfaces</t>
  </si>
  <si>
    <t>Design at least 5 interfaces between JavaBeans and ActiveX controls within the next year.</t>
  </si>
  <si>
    <t>Translate Legacy Applications Using Jscript</t>
  </si>
  <si>
    <t>Use Jscript to translate at least 3 legacy applications into Web-based applications within the next 6 months.</t>
  </si>
  <si>
    <t>Translate Legacy Applications Into JSP</t>
  </si>
  <si>
    <t>Translate 3 legacy applications into JSP-based applications within the next year.</t>
  </si>
  <si>
    <t>Improve Lotus Notes Applications</t>
  </si>
  <si>
    <t>Debug, enhance, and maintain at least 3 Lotus Notes applications written by others within the year.</t>
  </si>
  <si>
    <t>Master Lotus Domino Performance Tuning Tools</t>
  </si>
  <si>
    <t>Master 3 Lotus Domino performance tuning tools and techniques within the next 6 months.</t>
  </si>
  <si>
    <t>Master JES3 Functions</t>
  </si>
  <si>
    <t>Master 95% of the functions, features, and capabilities of JES3 within a year.</t>
  </si>
  <si>
    <t>Laplink Software Best Practices</t>
  </si>
  <si>
    <t>Establish best practices for Lapkin internet-related features within 6 months.</t>
  </si>
  <si>
    <t>Convert Linux-based Applications</t>
  </si>
  <si>
    <t>Perform the conversion and migration of at least 5 Linux-based applications to other operating systems within the year.</t>
  </si>
  <si>
    <t>Design Jini Interfaces to Other Networks</t>
  </si>
  <si>
    <t>Design interfaces between Jini network and 3 other types of networks within the next year.</t>
  </si>
  <si>
    <t>Increase the Utilization Rate of Lexis-Nexis Services</t>
  </si>
  <si>
    <t>Increase the utilization rate of Lexis-Nexis services by 5% across the organization within the next 6 months.</t>
  </si>
  <si>
    <t>User Experience on New PC Products</t>
  </si>
  <si>
    <t>Collect 100 user experience surveys on new PC products for the first-round of feedback from customers, within 2 weeks.</t>
  </si>
  <si>
    <t>Make Suggestions on Platform Architecture Processes</t>
  </si>
  <si>
    <t>Make 3 suggestions to improve platform architecture processes, in the next 3 months.</t>
  </si>
  <si>
    <t>Develop a Standard Modeling Quality Control System</t>
  </si>
  <si>
    <t>Develop a quality control system for monitoring modeling standards within 6 months.</t>
  </si>
  <si>
    <t>Leverage Use Case Modeling</t>
  </si>
  <si>
    <t>Leverage use case modeling to speed up the documentation of functional requirements by 5% within the next year.</t>
  </si>
  <si>
    <t>Talk to Someone With Experience in Packaged Application Integration</t>
  </si>
  <si>
    <t>Find someone who's had experience in packaged application integration. Prepare a questionnaire and use to it in an interview. Summarize and report to team within 30 days.</t>
  </si>
  <si>
    <t>Decreasing Response Time with On-line Tests and Tools</t>
  </si>
  <si>
    <t>Decrease the time needed to respond to on-line transactions by 5% within 6 months using on-line testing and debugging tools.</t>
  </si>
  <si>
    <t>Improve Productivity and Quality</t>
  </si>
  <si>
    <t>Apply object-oriented technology to improve IT productivity and quality by 5% in the next year.</t>
  </si>
  <si>
    <t>Recommend Changes to Object-oriented languages</t>
  </si>
  <si>
    <t>Recommend at least 5 changes to the content and features of Object-oriented languages within the next 6 months.</t>
  </si>
  <si>
    <t>Master Features of Object Relational Database System</t>
  </si>
  <si>
    <t>Master at least 95% of the organizational object relational database system within the next 3 months.</t>
  </si>
  <si>
    <t>Reduce Misuse Rates by Using Middleware Development System</t>
  </si>
  <si>
    <t>Reduce software misuse by 10% when applying middleware development systems within the next 6 months.</t>
  </si>
  <si>
    <t>Reduce Misuse Rates by Using Mid-Range Development Software</t>
  </si>
  <si>
    <t>Reduce software misuse by 10% when using mid-range development software over the course of the next 6 months.</t>
  </si>
  <si>
    <t>Resolve Workstation Software Problems</t>
  </si>
  <si>
    <t>Resolve at least 30% of workstation software problems within the next 3 months.</t>
  </si>
  <si>
    <t>Evaluate Performance Tools</t>
  </si>
  <si>
    <t>Evaluate 5 performance tools in the next 3 months.</t>
  </si>
  <si>
    <t>Lead a Mid-Range Hardware Inspection Team</t>
  </si>
  <si>
    <t>Lead a team to inspect mid-range hardware within 3 months.</t>
  </si>
  <si>
    <t>Tracking PC/Workstation Hardware</t>
  </si>
  <si>
    <t>By the end of the month establish a company-wide process for tracking PC/workstation hardware including components, upgrades, maintenance, etc.</t>
  </si>
  <si>
    <t>Improve Cost/Benefit Ratio for Network Administration</t>
  </si>
  <si>
    <t>Improve the cost/benefit ratio for network administration-related workflow, hardware and software by 10% within the next year.</t>
  </si>
  <si>
    <t>Create a Network Architecture Handbook</t>
  </si>
  <si>
    <t>Create a handbook outlining the organization's standard network architecture operating procedures, in the next 3 months.</t>
  </si>
  <si>
    <t>Create Network Working Procedures</t>
  </si>
  <si>
    <t>Create an organizational handbook for standard network working procedures in the next 3 months.</t>
  </si>
  <si>
    <t>Master the Application of Communication Software</t>
  </si>
  <si>
    <t>Master the application of at least 3 kinds of communication software within the next year.</t>
  </si>
  <si>
    <t>Communications Hardware Preventative Maintenance</t>
  </si>
  <si>
    <t>Lead preventative hardware maintenance for at least one communications hardware component this year.</t>
  </si>
  <si>
    <t>Plan for Network Service Safety Issues</t>
  </si>
  <si>
    <t>Prepare 2 contingency plans for potential safety issues in network service processes within 3 months.</t>
  </si>
  <si>
    <t>Reach Service Level</t>
  </si>
  <si>
    <t>Reach an established service level, provided through a variety of output mechanisms, each quarter.</t>
  </si>
  <si>
    <t>Increase Problem Resolution Rate</t>
  </si>
  <si>
    <t>Increase the number of resolved problems within the organization by 20% in the year.</t>
  </si>
  <si>
    <t>Java Technology Training</t>
  </si>
  <si>
    <t>Organize, within 2 weeks, Javascript and/or other technical training to help ad editors deliver more effective ads.</t>
  </si>
  <si>
    <t>Generate Product Marketing Specifications</t>
  </si>
  <si>
    <t>Generate marketing materials, highlighting the clients' products and the benefits/features of each within the next 6 months.</t>
  </si>
  <si>
    <t>Standardizing the Administrative Policies</t>
  </si>
  <si>
    <t>By the end of the year standardize the policies, procedures, and processes of the office administration function to comply with the industry norms.</t>
  </si>
  <si>
    <t>Create Multimedia Publishing Procedures Documentation</t>
  </si>
  <si>
    <t>Create a system for documenting multimedia publishing procedures and operational issues within 1 month.</t>
  </si>
  <si>
    <t>Problem Management Documentation</t>
  </si>
  <si>
    <t>Within the next year, develop and distribute documentation detailing common problems and their resolutions, as well as an escalation process. Update this documentation quarterly.</t>
  </si>
  <si>
    <t>Improve OD Processes</t>
  </si>
  <si>
    <t>Recommend at least 3 improvements to OD processes within the next 6 months.</t>
  </si>
  <si>
    <t>Develop Marketing Functions Best Practices</t>
  </si>
  <si>
    <t>Develop organizational best practices for the marketing functions within the next year.</t>
  </si>
  <si>
    <t>Conduct A Market Survey</t>
  </si>
  <si>
    <t>Conduct a survey of the market for a product or product line to guide future product direction, within 1 month.</t>
  </si>
  <si>
    <t>Develop Recommendations from Market Research</t>
  </si>
  <si>
    <t>Develop 3 recommendations for business based on the results of a market research study within the next 6 months.</t>
  </si>
  <si>
    <t>Design a Marketing Strategy Procedure</t>
  </si>
  <si>
    <t>Design organizational marketing strategies and positioning procedures and policies within the next 3 months.</t>
  </si>
  <si>
    <t>Create Media Channel Management Documentation</t>
  </si>
  <si>
    <t>Create a system to document media channel management procedures and related outcomes to use as a future reference, within 1 month.</t>
  </si>
  <si>
    <t>Reduce Workflow Problem Areas in Media Production</t>
  </si>
  <si>
    <t>Implement media production improvements that will reduce workflow problem areas by 10% in the next 2 quarters.</t>
  </si>
  <si>
    <t>Provide Oracle Lite Implementation Solutions</t>
  </si>
  <si>
    <t>Provide timely resolutions to resolve 80% of Oracle Lite's implementation and maintenance issues within the next 6 months.</t>
  </si>
  <si>
    <t>Translate Legacy Applications Using PowerBuilder</t>
  </si>
  <si>
    <t>Translate 3 legacy applications into client-server applications, using PowerBuilder, within the next year.</t>
  </si>
  <si>
    <t>Design Interfaces with PL/I</t>
  </si>
  <si>
    <t>Use PL/I to design at least 3 interfaces between other applications within the year.</t>
  </si>
  <si>
    <t>Increase Firefox Issue Resolution Rate</t>
  </si>
  <si>
    <t>Increase the number of resolved Firefox maintenance and support issues by 20% within the year.</t>
  </si>
  <si>
    <t>Migrate to MSMQ Platform</t>
  </si>
  <si>
    <t>Migrate at least 1 legacy messaging system to the MSMQ platform within the next year.</t>
  </si>
  <si>
    <t>Measure Oracle Application Server Performance</t>
  </si>
  <si>
    <t>Conduct at least 5 Oracle Application Server performance measurement and tuning activities within the next 6 months.</t>
  </si>
  <si>
    <t>Resolve Implementation Problems with OS/2 Warp</t>
  </si>
  <si>
    <t>Resolve 80% of implementation and maintenance problems with OS/2 Warp applications within the next 6 months.</t>
  </si>
  <si>
    <t>Resolve Implementation Problems with OS/390</t>
  </si>
  <si>
    <t>Resolve 80% of implementation and maintenance problems with the OS/390 operating system within the next 6 months.</t>
  </si>
  <si>
    <t>Conduct Palm OS Software Maintenance</t>
  </si>
  <si>
    <t>Conduct 4 Palm OS performance measures and tuning activities on a yearly basis.</t>
  </si>
  <si>
    <t>Master PegaRULES Tools</t>
  </si>
  <si>
    <t>Master at least 2 PegaRULES tools for application implementation and development within the next year.</t>
  </si>
  <si>
    <t>Correct Errors from Device Modification</t>
  </si>
  <si>
    <t>Correct 80% of potential errors from device configurations modifications within the next year.</t>
  </si>
  <si>
    <t>Integrate Networks under NDS</t>
  </si>
  <si>
    <t>Integrate 5 diverse networks under NDS/eDirectory within the next year.</t>
  </si>
  <si>
    <t>Prepare Periodic Reports of OmegaMon</t>
  </si>
  <si>
    <t>Prepare 12 periodic reports on an IT project with OmegaMon within the next 3 months.</t>
  </si>
  <si>
    <t>Develop Excel Workbooks</t>
  </si>
  <si>
    <t>Develop 10 Excel workbooks containing macros for production applications usage within the next half year.</t>
  </si>
  <si>
    <t>Design PowerPoint Slides</t>
  </si>
  <si>
    <t>Design at least 10 PowerPoint slides for use in customer presentations within the next 3 months.</t>
  </si>
  <si>
    <t>Product Development Design</t>
  </si>
  <si>
    <t>Establish a systematic blueprint on the development of a new hardware product to standardize overall operations, within 2 months.</t>
  </si>
  <si>
    <t>Improve Quality Testing Methods</t>
  </si>
  <si>
    <t>Create 3 recommendations to improve quality testing methods and tools within 3 months.</t>
  </si>
  <si>
    <t>Randomly Sample Peripherals</t>
  </si>
  <si>
    <t>Randomly select and screen 100 peripheral samples to ensure that the final product is meeting quality standards, within 3 days.</t>
  </si>
  <si>
    <t>Develop Security Rules Guidebook</t>
  </si>
  <si>
    <t>Create a guidebook on security rules for operators within the plant, in 3 months.</t>
  </si>
  <si>
    <t>Master Social Media Tools</t>
  </si>
  <si>
    <t>Master 5 different types of social media tools within 3 months.</t>
  </si>
  <si>
    <t>Deploy SOA</t>
  </si>
  <si>
    <t>Deploy an advanced SOA within the organization over the next year.</t>
  </si>
  <si>
    <t>Best Practices for Requirements Definition and Management</t>
  </si>
  <si>
    <t>Within 3 months, identify best practices for requirements definition and management; share them with the organization.</t>
  </si>
  <si>
    <t>Master Programming Languages.</t>
  </si>
  <si>
    <t>Master at least 3 programming languages within the next year.</t>
  </si>
  <si>
    <t>Resolve Prototyping Problems</t>
  </si>
  <si>
    <t>Resolve or escalate 75% of prototyping problems within 1 month.</t>
  </si>
  <si>
    <t>Master RAD techniques</t>
  </si>
  <si>
    <t>Master 3 kinds of RAD techniques (e.g. iterative development, software prototyping and process modeling techniques) within 6 months.</t>
  </si>
  <si>
    <t>Decrease Release Costs</t>
  </si>
  <si>
    <t>Decrease release costs by 5% for a new software version in the next year.</t>
  </si>
  <si>
    <t>Master Scripting Language</t>
  </si>
  <si>
    <t>Master 3 kinds of scripting languages, e.g. JavaScript, VBScript and XUL, within 6 months.</t>
  </si>
  <si>
    <t>Develop Programming Evaluation Process</t>
  </si>
  <si>
    <t>Develop an internal evaluation and correction process to ensure the highest quality programming within the next 6 months.</t>
  </si>
  <si>
    <t>Reducing Impact of Change with Metadata</t>
  </si>
  <si>
    <t>Reduce the impact of organizational changes by 5% within the next year by using metadata repository tools.</t>
  </si>
  <si>
    <t>Decrease Information Management Costs</t>
  </si>
  <si>
    <t>Decrease the cost of information management by 2% in the next year.</t>
  </si>
  <si>
    <t>Master Query and Database Access Tools</t>
  </si>
  <si>
    <t>Master three kinds of query and database assess tools within 6 months.</t>
  </si>
  <si>
    <t>Develop Relational Models</t>
  </si>
  <si>
    <t>Develop advanced relational models for new database applications with in 6 months.</t>
  </si>
  <si>
    <t>Establish a Software Architecture</t>
  </si>
  <si>
    <t>Establish a software architecture that is in-line with IT architectural principles within 3 months.</t>
  </si>
  <si>
    <t>Establish Reporting Mechanisms</t>
  </si>
  <si>
    <t>Deliver reports on key remote data center operations/system performance status on a minute-to-minute, hourly, daily, weekly, quarterly, and annual basis in the next year.</t>
  </si>
  <si>
    <t>Product Evaluation Best Practices</t>
  </si>
  <si>
    <t>Establish best practices and standards for developing product and vendor evaluations within 6 months.</t>
  </si>
  <si>
    <t>Introduce SOA Technologies</t>
  </si>
  <si>
    <t>Introduce 3 kinds of advanced SOA technologies to the organization within 6 months.</t>
  </si>
  <si>
    <t>Master Social Network Services</t>
  </si>
  <si>
    <t>Master 5 different types of social network services within 3 months, such as Profile-based SNS, Content-based SNS, and Mobile SNS.</t>
  </si>
  <si>
    <t>Upgrade Reliability Engineering Technology</t>
  </si>
  <si>
    <t>Upgrade your reliability engineering technology or architecture within the next 6 months.</t>
  </si>
  <si>
    <t>Establish Best Practices for Measurements</t>
  </si>
  <si>
    <t>Establish 5 social media best practices for measurements after thorough research, over the next six months.</t>
  </si>
  <si>
    <t>Generating Security System Documentation</t>
  </si>
  <si>
    <t>Document the procedures of implementing a security system and a security management team in the organization within 2 months.</t>
  </si>
  <si>
    <t>Develop Contingency Plans</t>
  </si>
  <si>
    <t>Develop 3 contingency plans against schedule change to keep work on track in the next month.</t>
  </si>
  <si>
    <t>Master the Organization's Returns Software</t>
  </si>
  <si>
    <t>Master at least 95% of the features and functions of the product returns software used by the organization in the next 3 months.</t>
  </si>
  <si>
    <t>Reducing Sales Closing Time</t>
  </si>
  <si>
    <t>Decrease amount of time needed to close a sale by 5% over two years.</t>
  </si>
  <si>
    <t>Resolve Problems with REXX</t>
  </si>
  <si>
    <t>Resolve 80% of implementation problems with REXX-based applications within the next 6 months.</t>
  </si>
  <si>
    <t>Reduce Application Faults with RTT</t>
  </si>
  <si>
    <t>Use Rational Team Test to reduce application faults and errors by 5% within the next 6 months.</t>
  </si>
  <si>
    <t>Design SAP R/3 Interfaces</t>
  </si>
  <si>
    <t>Design 3 interfaces between SAP R/3 and other platforms within the next year.</t>
  </si>
  <si>
    <t>Evaluate Existing CRM Performance</t>
  </si>
  <si>
    <t>Evaluate the current performance of CRM software each year through market research and cost-benefit analysis.</t>
  </si>
  <si>
    <t>Participate in SAP PLM Related Projects</t>
  </si>
  <si>
    <t>Participate in 3 SAP PLM related projects within the next year to manage the product lifecycle.</t>
  </si>
  <si>
    <t>Design Complex QMF Solutions</t>
  </si>
  <si>
    <t>Design at least 5 complex QMF solutions to end user reporting and analysis requirements within the next 3 months.</t>
  </si>
  <si>
    <t>SAS Challenges</t>
  </si>
  <si>
    <t>Create quarterly reports for management detailing challenges, trends, major competitors, threats and opportunities related to SAS.</t>
  </si>
  <si>
    <t>PVCS Challenges</t>
  </si>
  <si>
    <t>Create quarterly reports for management detailing challenges, trends, major competitors, threats and opportunities related to PVCS.</t>
  </si>
  <si>
    <t>Troubleshoot SharePoint Server</t>
  </si>
  <si>
    <t>Perform 4 troubleshooting and debugging activities on SharePoint Server within the year.</t>
  </si>
  <si>
    <t>Present a Case Study on SIP</t>
  </si>
  <si>
    <t>By the end of the month, research, summarize and present a case study relevant to SIP design.</t>
  </si>
  <si>
    <t>Auto-Responder Applications for SMTP Mail</t>
  </si>
  <si>
    <t>Develop at least 5 auto-responder applications for SMTP mail within the next 6 months.</t>
  </si>
  <si>
    <t>Resolve Problems with SNA Implementation</t>
  </si>
  <si>
    <t>Resolve at least 20% of problems with the implementation or maintenance of SNA within the next year.</t>
  </si>
  <si>
    <t>Use MSP to Build Project Templates</t>
  </si>
  <si>
    <t>Use MSP to build and employ at least 3 project templates within the year.</t>
  </si>
  <si>
    <t>Master Project Workbench Features</t>
  </si>
  <si>
    <t>Master at least 95% of all major Project Workbench features and functions within the next 6 months.</t>
  </si>
  <si>
    <t>Develop Hardware Testing Processes</t>
  </si>
  <si>
    <t>Over the next two years, develop systematic processes to improve hardware testing systems.</t>
  </si>
  <si>
    <t>R&amp;D Project Summary</t>
  </si>
  <si>
    <t>Summarize 4 core strengths and weaknesses from an R&amp;D project for target storage devices, within 5 days.</t>
  </si>
  <si>
    <t>Using SDLC to Increase Customer Satisfaction</t>
  </si>
  <si>
    <t>Use the software development life cycle to improve customer satisfaction with the finished application by 5% in the next year.</t>
  </si>
  <si>
    <t>Standardize Software Security Management Methodology</t>
  </si>
  <si>
    <t>Develop standard software security management methodologies and processes by the end of the year.</t>
  </si>
  <si>
    <t>Participate in Projects for Target Architecture</t>
  </si>
  <si>
    <t>Participate in 3 target architecture projects in the next year.</t>
  </si>
  <si>
    <t>Quality of System Testing</t>
  </si>
  <si>
    <t>Monitor feedback from business process owners to increase their satisfaction with testing results by 10% in the next year.</t>
  </si>
  <si>
    <t>Improve Speech Recognition System Interface Capability</t>
  </si>
  <si>
    <t>Improve the interface capability of the speech recognition system so that the system can interface with 3 kinds of applications within one quarter.</t>
  </si>
  <si>
    <t>Report Testing Tool Practices</t>
  </si>
  <si>
    <t>Prepare an annual report for regulatory authorities outlining the condition of current testing tool usage within 3 weeks.</t>
  </si>
  <si>
    <t>Software Installation and Support Policies and Procedures</t>
  </si>
  <si>
    <t>Develop organization-wide policies and procedures for software installation and support within 3 months.</t>
  </si>
  <si>
    <t>Establish a standard testing process to reduce system errors by 5% over the next 6 months.</t>
  </si>
  <si>
    <t>Leading Software Distribution</t>
  </si>
  <si>
    <t>Play a lead role in distributing software for at least one specific employee group or population this year.</t>
  </si>
  <si>
    <t>Tools for Monitoring and Tuning Storage Hardware Performance</t>
  </si>
  <si>
    <t>Learn one new tool or technique for monitoring and tuning storage hardware performance by the end of the quarter.</t>
  </si>
  <si>
    <t>Upgrading Telecommunication Systems</t>
  </si>
  <si>
    <t>Upgrade all telecommunication systems within the organization over the next 3 months to ensure everyone is up-to-date and all systems are effective.</t>
  </si>
  <si>
    <t>Maintain Compliance with Regulatory Requirements</t>
  </si>
  <si>
    <t>Review internal operations quarterly in order to maintain compliance with federal, state, and local regulatory requirements.</t>
  </si>
  <si>
    <t>Update SAN Infrastructure</t>
  </si>
  <si>
    <t>Update SAN infrastructure according to security requirements within 2 weeks.</t>
  </si>
  <si>
    <t>Reduce Performance and Capacity Problems of Storage Management</t>
  </si>
  <si>
    <t>Reduce the occurrence of performance and capacity problems in storage management by 10% within the next year.</t>
  </si>
  <si>
    <t>Update Licensing Maintenance Policies</t>
  </si>
  <si>
    <t>Update organizational licensing maintenance policies according to new legal requirements within 3 months.</t>
  </si>
  <si>
    <t>Integration/Communication Problems</t>
  </si>
  <si>
    <t>Decrease integration/communication problems in multi-vendor environments by 10% within the next year.</t>
  </si>
  <si>
    <t>Complete Software Process Improvements</t>
  </si>
  <si>
    <t>Complete 2 emergency SPI requirements within the next 6 months.</t>
  </si>
  <si>
    <t>Perform Data Transformation Program</t>
  </si>
  <si>
    <t>Perform a data transformation program to migrate data from current applications to newly enhanced applications, within 6 months.</t>
  </si>
  <si>
    <t>Supplier Communication Application</t>
  </si>
  <si>
    <t>Develop an application designed to increase communication with suppliers, that is compliant with the SRM system, within 6 months.</t>
  </si>
  <si>
    <t>Perform SEM Data Migration</t>
  </si>
  <si>
    <t>Conduct date migration programs for newly implemented or enhanced SEM applications, within 6 months.</t>
  </si>
  <si>
    <t>Using Statistics to Improve Business Performance Tracking</t>
  </si>
  <si>
    <t>Use business statistics to improve business performance tracking by 5% in a year.</t>
  </si>
  <si>
    <t>Report on TOGAF Progress</t>
  </si>
  <si>
    <t>Produce a report on the progress made using TOGAF to develop enterprise architecture, within 3 months.</t>
  </si>
  <si>
    <t>Expand Candidate Sources</t>
  </si>
  <si>
    <t>Expand qualified recruiting sources for various organizational job families by 5% within the next year.</t>
  </si>
  <si>
    <t>Implement Succession Planning Projects</t>
  </si>
  <si>
    <t>Implement 2 succession planning projects within the organization in 3 months.</t>
  </si>
  <si>
    <t>Develop Technical Writing Procedures</t>
  </si>
  <si>
    <t>Develop a standard procedure for technical writing that can be applied to the whole industry within the next month.</t>
  </si>
  <si>
    <t>Master Supplier Evaluation Technologies</t>
  </si>
  <si>
    <t>Master the functions and features of 2 technologies and tools for supplier evaluations &amp; certification within the next year.</t>
  </si>
  <si>
    <t>Use Struts to Build Java Applications</t>
  </si>
  <si>
    <t>Use the Struts Framework to build at least 3 web-based Java applications within the next year.</t>
  </si>
  <si>
    <t>Convert Legacy Databases with Adaptive Server</t>
  </si>
  <si>
    <t>Convert at least 3 legacy databases to Sybase Adaptive Server within the year.</t>
  </si>
  <si>
    <t>Design Database Interfaces</t>
  </si>
  <si>
    <t>Design and build 3 interfaces between this database and others within the next year.</t>
  </si>
  <si>
    <t>Resolve Compatibility Problems with Sybase</t>
  </si>
  <si>
    <t>Resolve 80% of compatibility problems between Sybase and host operating systems within the next 6 months.</t>
  </si>
  <si>
    <t>Provide Solaris Implementation Solutions</t>
  </si>
  <si>
    <t>Provide timely solutions to resolve 80% of Solaris' implementation and maintenance problems within the next 6 months.</t>
  </si>
  <si>
    <t>Establish TPNS Best Practices</t>
  </si>
  <si>
    <t>Establish best practices for using TPNS to stress test systems using multiple and diverse simulated devices within 6 months.</t>
  </si>
  <si>
    <t>Master NetView Features</t>
  </si>
  <si>
    <t>Master 80% of all major functions, features and capabilities of NetView within the next 6 months.</t>
  </si>
  <si>
    <t>Conduct TCP/IP Activities</t>
  </si>
  <si>
    <t>Conduct 10 TCP/IP performance measurement and tuning activities within the next year.</t>
  </si>
  <si>
    <t>Identify Protocols Compatible with Token Ring</t>
  </si>
  <si>
    <t>Identify 90% of types of communication protocols that are compatible with Token Ring networks within the next 3 months.</t>
  </si>
  <si>
    <t>Resolve TAM Problems</t>
  </si>
  <si>
    <t>Resolve at least 3 TAM performance problems within the next 6 months.</t>
  </si>
  <si>
    <t>Resolve Problems with TME Implementation</t>
  </si>
  <si>
    <t>Resolve at least 20% of problems with the implementation or maintenance of TME within the next year.</t>
  </si>
  <si>
    <t>Contribute to Organizational Policy Development</t>
  </si>
  <si>
    <t>Contribute ideas to the development of organizational policies and standards from the T&amp;D perspective in one month.</t>
  </si>
  <si>
    <t>Report on the Assessment of Migration Plans</t>
  </si>
  <si>
    <t>Provide a report on the assessment of migration plans within the next month.</t>
  </si>
  <si>
    <t>Recommendations for Workflow Analysis</t>
  </si>
  <si>
    <t>Each quarter, recommend at least 2 new processes that could benefit from workflow analysis.</t>
  </si>
  <si>
    <t>Master Web Development Tools</t>
  </si>
  <si>
    <t>Master 2 web development tools and techniques within a year.</t>
  </si>
  <si>
    <t>Report Voice Network Practices</t>
  </si>
  <si>
    <t>Prepare an annual report for regulatory authorities outlining the conditions of the organization's current voice network practices within 3 weeks.</t>
  </si>
  <si>
    <t>Develop a VPN Quality Control System</t>
  </si>
  <si>
    <t>Develop a quality control system for virtual private networks services within 6 months.</t>
  </si>
  <si>
    <t>Using Training Delivery Best Practices</t>
  </si>
  <si>
    <t>Identify and implement one new training delivery best practice each year.</t>
  </si>
  <si>
    <t>Monitor the User Acceptance Testing Process</t>
  </si>
  <si>
    <t>Develop a comprehensive system to monitor the user acceptance testing process within the next quarter.</t>
  </si>
  <si>
    <t>Perform Data Migration</t>
  </si>
  <si>
    <t>Conduct a data migration program from its current application to a newly enhanced application, within 6 months.</t>
  </si>
  <si>
    <t>Indicate Service-Oriented Architecture</t>
  </si>
  <si>
    <t>Create learning documents on SOA concepts and features over the next quarter.</t>
  </si>
  <si>
    <t>Improve Business Analysis</t>
  </si>
  <si>
    <t>Improve end users' satisfaction with application functionality and delivery by 5% in the next year, using business analysis.</t>
  </si>
  <si>
    <t>Participate in Web Publishing</t>
  </si>
  <si>
    <t>Participate in 2 web publishing projects in the next 2 months.</t>
  </si>
  <si>
    <t>Master Internet Search Engines.</t>
  </si>
  <si>
    <t>Master 3 different internet search engines by the end of this year (e.g. Google, Yahoo, Bing).</t>
  </si>
  <si>
    <t>Use Uniface to Translate Legacy Applications</t>
  </si>
  <si>
    <t>Use Uniface to translate at least 3 legacy applications into client-server applications within the next 6 months.</t>
  </si>
  <si>
    <t>Use VAG to Develop Access Systems</t>
  </si>
  <si>
    <t>Use VAG to develop at least 3 systems for accessing legacy DL/I databases within the next year.</t>
  </si>
  <si>
    <t>Use VBScript in Server Pages Building</t>
  </si>
  <si>
    <t>Use VBScript to build at least 5 active server pages within the next 3 months.</t>
  </si>
  <si>
    <t>Visual C++ Application Translation</t>
  </si>
  <si>
    <t>Translate 3 legacy applications into Visual C++-based applications within the next year.</t>
  </si>
  <si>
    <t>Translate Legacy Applications to Visual FoxPro</t>
  </si>
  <si>
    <t>Translate at least 5 legacy database applications into Visual FoxPro applications within the next year.</t>
  </si>
  <si>
    <t>Use Visual Interdev in Object Creation</t>
  </si>
  <si>
    <t>Use Visual Interdev to create at least 3 ActiveX data objects for database queries within the next year.</t>
  </si>
  <si>
    <t>Master Visio Features</t>
  </si>
  <si>
    <t>Master at least 95% of all major Visio features and facilities within the next 6 months.</t>
  </si>
  <si>
    <t>Reduce Visual J++ Program Errors</t>
  </si>
  <si>
    <t>Reduce Visual J++ syntax and run-time errors by 20% within the next 6 months.</t>
  </si>
  <si>
    <t>Use WSAD to Translate Legacy Applications</t>
  </si>
  <si>
    <t>Use WSAD to translate 3 legacy applications into web-based applications within the year.</t>
  </si>
  <si>
    <t>Use Studio for Application Prototypes</t>
  </si>
  <si>
    <t>Use WebSphere Studio to build at least 3 new application prototypes within the year.</t>
  </si>
  <si>
    <t>Build Websites with XHTML</t>
  </si>
  <si>
    <t>Apply XHTML to build and deploy at least 5 complex websites within the next year.</t>
  </si>
  <si>
    <t>Build Websites with XML</t>
  </si>
  <si>
    <t>Apply XML to build and deploy at least 5 complex websites within the next year.</t>
  </si>
  <si>
    <t>Transform Schema Languages</t>
  </si>
  <si>
    <t>Transform existing DTDs (Document Type Definitions) into XML Schemas for at least 5 XML applications within the next year.</t>
  </si>
  <si>
    <t>XML Transformation Best Practices</t>
  </si>
  <si>
    <t>Establish best practices for XML transformations within the next 6 months.</t>
  </si>
  <si>
    <t>Providing Xpediter Solutions</t>
  </si>
  <si>
    <t>Provide solutions for 95% of key problems with the Compuware Xpediter Interactive debugging products within the next 6 months.</t>
  </si>
  <si>
    <t>Reduce Coding Errors with TSO/ISPF</t>
  </si>
  <si>
    <t>Use TSO/ISPF to reduce coding errors in mainframe programs by 5% within the next 6 months.</t>
  </si>
  <si>
    <t>Implement UNIX Interfaces</t>
  </si>
  <si>
    <t>Implement 3 interfaces between UNIX and other operating systems within the next year.</t>
  </si>
  <si>
    <t>Establish WAS Best Practices</t>
  </si>
  <si>
    <t>Establish best practices for working with WAS and its underlying components within 6 months.</t>
  </si>
  <si>
    <t>Resolve Problems with Windows 2000/Me</t>
  </si>
  <si>
    <t>Resolve 80% of implementation and maintenance problems with Windows 2000/Me applications within the next 6 months.</t>
  </si>
  <si>
    <t>Design Windows XP Interfaces</t>
  </si>
  <si>
    <t>Design at least 3 interfaces to transfer data between Windows XP and other platforms within the next year.</t>
  </si>
  <si>
    <t>Portal Products Evaluation Report</t>
  </si>
  <si>
    <t>Complete an annual portal products evaluation report within this year.</t>
  </si>
  <si>
    <t>Manage VoIP Traffic</t>
  </si>
  <si>
    <t>Manage VoIP traffic on 5 organizational networks by configuring routers and gateways within the next year.</t>
  </si>
  <si>
    <t>Complete WAP Performance Measurement</t>
  </si>
  <si>
    <t>Complete 5 WAP performance measurement activities in 6 month.</t>
  </si>
  <si>
    <t>Resolve X.25 Migrating Issues</t>
  </si>
  <si>
    <t>Resolve 80% of issues in migrating legacy enterprise X.25 networks to more modern technologies within the next 6 months.</t>
  </si>
  <si>
    <t>Increase Certified Employees</t>
  </si>
  <si>
    <t>Increase the number of certified employees (in their field) by 10% within the next year.</t>
  </si>
  <si>
    <t>Design a Leadership Program</t>
  </si>
  <si>
    <t>Design 1 leadership training program within the next 3 months.</t>
  </si>
  <si>
    <t>Organize Training Needs Assessment Training</t>
  </si>
  <si>
    <t>Organize 10 hours of training covering training needs assessment regulations and guidelines for training staff during the next month.</t>
  </si>
  <si>
    <t>Evaluate Training Solution Outcomes</t>
  </si>
  <si>
    <t>Collaborate with users to evaluate the outcomes of 3 training solutions provided to them in one month.</t>
  </si>
  <si>
    <t>Develop a New Training Pattern</t>
  </si>
  <si>
    <t>Develop a new training delivery pattern pertaining to contemporary organizational development within 1 month.</t>
  </si>
  <si>
    <t>Develop a Training Evaluation Quality Control System</t>
  </si>
  <si>
    <t>Develop a quality control system for training evaluations within 6 months.</t>
  </si>
  <si>
    <t>Deliver a Training Administration Tools Report</t>
  </si>
  <si>
    <t>Deliver a report evaluating the effectiveness of 3 training administration tools within the next 6 months.</t>
  </si>
  <si>
    <t>Master a Training Software</t>
  </si>
  <si>
    <t>Master the functions and application of a training software system within the next 3 months.</t>
  </si>
  <si>
    <t>Master Web-based Training Tools</t>
  </si>
  <si>
    <t>Master at least 3 advanced tools and technologies for web-based training programs within the next 3 months.</t>
  </si>
  <si>
    <t>Ask for Challenging Assignments</t>
  </si>
  <si>
    <t>Ask for opportunities to participate in a development effort that will expand your horizons; working with new platforms, tools, or business functions will help develop you as an employee.</t>
  </si>
  <si>
    <t>Architecture Modeling Feedback</t>
  </si>
  <si>
    <t>Analyze client feedback on any problems they have encountered. Apply solutions to existing models.</t>
  </si>
  <si>
    <t>Enrich Development Methodology</t>
  </si>
  <si>
    <t>Study industry best practices and competitors' successful business cases to enrich the organization's application delivery methodologies.</t>
  </si>
  <si>
    <t>Meet Clients' Needs</t>
  </si>
  <si>
    <t>Communicate with internal and external clients about technical design and architecture to meet their needs.</t>
  </si>
  <si>
    <t>Monitor Application Testing Technologies</t>
  </si>
  <si>
    <t>Monitor emerging application testing technologies and processes and evaluate how they can improve testing efficiency.</t>
  </si>
  <si>
    <t>Develop Application Maintenance Controls</t>
  </si>
  <si>
    <t>Develop internal control processes to monitor the performance and practices of the organization's application maintenance process.</t>
  </si>
  <si>
    <t>Liaise between Different Departments</t>
  </si>
  <si>
    <t>Liaise with different departments to obtain across-the-board information on mainframe integration and implementation processes.</t>
  </si>
  <si>
    <t>Integrate Multimedia</t>
  </si>
  <si>
    <t>Integrate diverse types of multimedia into web-based applications in order to appeal to a broader range of users.</t>
  </si>
  <si>
    <t>Compare and Contrast Multiple Toolkits</t>
  </si>
  <si>
    <t>Analyze the differences and similarities of different approaches to select the right methodologies from multiple toolkits.</t>
  </si>
  <si>
    <t>Collect Latest OO Technology Information</t>
  </si>
  <si>
    <t>Collect the latest industry information and learn about newly-developed OO technologies.</t>
  </si>
  <si>
    <t>Application Development Best Practices</t>
  </si>
  <si>
    <t>Document the best practices of multi-platform development tools to use as a reference.</t>
  </si>
  <si>
    <t>Attend Application Security Training</t>
  </si>
  <si>
    <t>Attend training sessions on the methods, tools and technologies used in detecting application threats.</t>
  </si>
  <si>
    <t>Attend Agile Methodology Training</t>
  </si>
  <si>
    <t>Attend training sessions on how to implement agile methodologies in the processes of software development and delivery.</t>
  </si>
  <si>
    <t>Learn and Apply Agile Methods</t>
  </si>
  <si>
    <t>Learn more agile methods and try to apply in software development and delivery processes.</t>
  </si>
  <si>
    <t>Monitor ASD Lifecycle</t>
  </si>
  <si>
    <t>Monitor and document the operation of ASD lifecycle, and ensure delivered software meet clients' requirements.</t>
  </si>
  <si>
    <t>Agile Software Development Project Management</t>
  </si>
  <si>
    <t>Assist senior colleagues with the management of software development projects using agile methodologies.</t>
  </si>
  <si>
    <t>Quality Assurance under AUP</t>
  </si>
  <si>
    <t>In a AUP project, test the quality of release at the end of each iteration, to ensure high quality product.</t>
  </si>
  <si>
    <t>Develop Departmental Quality Controls</t>
  </si>
  <si>
    <t>Develop an internal controls process to make sure that all work coming out of the audit or compliance function is reviewed by at least two team members.</t>
  </si>
  <si>
    <t>Liaising Between Staff Members</t>
  </si>
  <si>
    <t>Liaise with all staff levels in the organization to obtain across-the-board internal audit data and information.</t>
  </si>
  <si>
    <t>Attend .NET Training Programs</t>
  </si>
  <si>
    <t>Attend training seminars on the features and facilities of .NET technology.</t>
  </si>
  <si>
    <t>Monitor Abend-Aid Trends</t>
  </si>
  <si>
    <t>Monitor Abend-Aid developments and trends in diverse environments and applications.</t>
  </si>
  <si>
    <t>Access Functionality</t>
  </si>
  <si>
    <t>Teach yourself about a new feature of Access. Look for other departments or functions that could benefit from this feature.</t>
  </si>
  <si>
    <t>Attend ActiveX Training Programs</t>
  </si>
  <si>
    <t>Attend training seminars on ActiveX component-based applications.</t>
  </si>
  <si>
    <t>Assist in Building ADF Applications</t>
  </si>
  <si>
    <t>Assist senior managers in building ADF applications with Web, Wireless, and Rich Client interfaces.</t>
  </si>
  <si>
    <t>Assist in Sending Data</t>
  </si>
  <si>
    <t>Assist senior managers in sending data to independently assembled modules.</t>
  </si>
  <si>
    <t>Assist in ASP Debugging</t>
  </si>
  <si>
    <t>Assist senior colleagues in establishing ASP debugging and error handling procedures.</t>
  </si>
  <si>
    <t>Assist in ASP.Net Debugging</t>
  </si>
  <si>
    <t>Assist senior colleagues in establishing ASP.Net debugging and error handling procedures.</t>
  </si>
  <si>
    <t>Consult Autotester Experts</t>
  </si>
  <si>
    <t>Consult experts on how to develop test scripts to be used with Autotester.</t>
  </si>
  <si>
    <t>Assist in Website Design</t>
  </si>
  <si>
    <t>Assist senior colleagues in the design of websites by using Flash features and functions.</t>
  </si>
  <si>
    <t>Assist in Research on Adabas</t>
  </si>
  <si>
    <t>Assist a senior manager in conducting research on the extension of Adabas' features and functionalities.</t>
  </si>
  <si>
    <t>Consult on Operating Systems Migration</t>
  </si>
  <si>
    <t>Consult experts on how to perform conversion and migration of this operating system to others.</t>
  </si>
  <si>
    <t>Attend IBM AS/400 Training</t>
  </si>
  <si>
    <t>Attend IBM AS/400 training sessions to increase AS/400 implementation and support knowledge and skills.</t>
  </si>
  <si>
    <t>Attend Active Directory Training</t>
  </si>
  <si>
    <t>Attend training seminars on the implementation or maintenance of Active Directory.</t>
  </si>
  <si>
    <t>AIM Best Practices</t>
  </si>
  <si>
    <t>Network with other professionals and see how they use AIM in their organization. Look for ways to integrate these practices into your organization.</t>
  </si>
  <si>
    <t>Attend ATM Training</t>
  </si>
  <si>
    <t>Attend training seminars on installing and configuring ATM adapters in multiple and diverse devices.</t>
  </si>
  <si>
    <t>Consult Acrobat Experts</t>
  </si>
  <si>
    <t>Consult experts on the strategic business impact of using Adobe Acrobat Professional.</t>
  </si>
  <si>
    <t>Create a Designer Issue Tracking Database</t>
  </si>
  <si>
    <t>Create an internal database that will continuously track migration issues in the use of Adobe Designer.</t>
  </si>
  <si>
    <t>Assist in ACF2 Research</t>
  </si>
  <si>
    <t>Assist a senior manager in conducting research on the extension of ACF2's features and functionality.</t>
  </si>
  <si>
    <t>Attend Anti-Virus Software Training</t>
  </si>
  <si>
    <t>Attend training seminars on the integration of anti-virus software with the enterprise firewall.</t>
  </si>
  <si>
    <t>Document Problems</t>
  </si>
  <si>
    <t>Document all problems and outcomes, to ensure consistent action in the future.</t>
  </si>
  <si>
    <t>Monitor Adult Learning Trends</t>
  </si>
  <si>
    <t>Monitor adult learning trends in the industry and marketplace experiences to ensure organizational competitiveness.</t>
  </si>
  <si>
    <t>Hardware Industry Metrics</t>
  </si>
  <si>
    <t>Familiarize yourself with a quality or efficiency measurement common to the hardware industry. Even if you don't personally use it, clients or prospective clients might.</t>
  </si>
  <si>
    <t>Computer Systems Industry Metrics</t>
  </si>
  <si>
    <t>Familiarize yourself with a quality or efficiency measurement common to the computer systems industry. Even if you don't personally use it, clients or prospective clients might.</t>
  </si>
  <si>
    <t>Monitoring Software Industry Competition</t>
  </si>
  <si>
    <t>Research and monitor how your competitors are doing in the software industry and take note of how you compare.</t>
  </si>
  <si>
    <t>Data Analysis Assistance</t>
  </si>
  <si>
    <t>Assist senior colleagues in analyzing data using various tools and techniques.</t>
  </si>
  <si>
    <t>Assist in Using Abend-Aid</t>
  </si>
  <si>
    <t>Assist senior managers in using Abend-Aid to monitor the achievement of service level agreement thresholds.</t>
  </si>
  <si>
    <t>Assess Quality of Business Architecture Related Deliverables</t>
  </si>
  <si>
    <t>Assess the quality of business architecture delivered to identify/resolve any issues and meet standards in accuracy.</t>
  </si>
  <si>
    <t>Collect the Latest CMMI Information</t>
  </si>
  <si>
    <t>Develop multiple channels to collect the latest and most useful information about CMMI.</t>
  </si>
  <si>
    <t>Liaising with Decision Makers</t>
  </si>
  <si>
    <t>Liaise with internal and external decision makers to obtain the across-the-board information needed for business assessment effectiveness.</t>
  </si>
  <si>
    <t>Tracking Competitors' BPM standards</t>
  </si>
  <si>
    <t>Track the BPM standards used by your competitors in order to improve technology selection or modification decisions.</t>
  </si>
  <si>
    <t>Compare and Contrast Various Tools</t>
  </si>
  <si>
    <t>Compare and contrast different client/server development tools to identify their technical and application differences.</t>
  </si>
  <si>
    <t>Prepare for CASE Updates</t>
  </si>
  <si>
    <t>Monitor new or revised CASE tools and evaluate their value to your organization's operations.</t>
  </si>
  <si>
    <t>Assist in CRM Implementation</t>
  </si>
  <si>
    <t>Assist a senior manager in implementing CRM systems in order to automate the organization's processes.</t>
  </si>
  <si>
    <t>Assist in Content Development Projects</t>
  </si>
  <si>
    <t>Assist a more senior colleague in the preparation of content development project proposals or updates.</t>
  </si>
  <si>
    <t>Acquisition Guidelines and Standards</t>
  </si>
  <si>
    <t>Discuss IT asset acquisition guidelines and standards with management and ask for details in order to ensure compliance.</t>
  </si>
  <si>
    <t>Attend CTI Technologies</t>
  </si>
  <si>
    <t>Attend training lessons to learn computer telephony integration technologies.</t>
  </si>
  <si>
    <t>Document Computer Center Customer Needs</t>
  </si>
  <si>
    <t>Document customer expectations and considerations on computer center services.</t>
  </si>
  <si>
    <t>Assist in Developing Contingency Plans</t>
  </si>
  <si>
    <t>Assist senior managers in developing strategies for contingency and disaster recovery planning and testing.</t>
  </si>
  <si>
    <t>Document Capacity Planning Best Practices</t>
  </si>
  <si>
    <t>Create documentation of capacity planning processes and best practices to share with organizational staff.</t>
  </si>
  <si>
    <t>Attend Change Control Training Programs</t>
  </si>
  <si>
    <t>Attend training sessions on change analysis and relevant tools.</t>
  </si>
  <si>
    <t>Consult Experts on Forensic Tools</t>
  </si>
  <si>
    <t>Consult experts on computer-based forensic tools for data recovery and evidence preservation.</t>
  </si>
  <si>
    <t>Attend Computer Forensics Meetings or Seminars</t>
  </si>
  <si>
    <t>Attend meetings or seminars subjected on computer forensics, to communicate considerations and learn external best practices and advanced processes.</t>
  </si>
  <si>
    <t>Network Penetration Test</t>
  </si>
  <si>
    <t>Run network penetration tests to detect vulnerabilities and potential risks, respond to them and take necessary actions.</t>
  </si>
  <si>
    <t>Document Configuration Standards</t>
  </si>
  <si>
    <t>Create documentation of the configuration standards for version control to ensure all staff are adhering to the same standards.</t>
  </si>
  <si>
    <t>Attend Training in Cloud Architecture</t>
  </si>
  <si>
    <t>Attend training sessions on the principles, methodologies, and models of cloud computing architecture.</t>
  </si>
  <si>
    <t>Assist in Data Migration</t>
  </si>
  <si>
    <t>Assist senior staff in data migration among different hosts in large-scale cloud environments.</t>
  </si>
  <si>
    <t>Develop a Process Mapping Methodology</t>
  </si>
  <si>
    <t>Develop a process mapping methodology to effectively analyze user requirements.</t>
  </si>
  <si>
    <t>Ensure Editing Consistency</t>
  </si>
  <si>
    <t>Adopt a well-known writing and editing style to ensure consistency across editors and documents.</t>
  </si>
  <si>
    <t>Applying Customer Service Standards</t>
  </si>
  <si>
    <t>Identify which customer service standards are applied across the entire organization and which standards are not. Can standards be aligned across the organization and with industry trends?</t>
  </si>
  <si>
    <t>Call Center Improvements</t>
  </si>
  <si>
    <t>Meet with call center supervisors to brainstorm improvement ideas.</t>
  </si>
  <si>
    <t>End-User Meetings</t>
  </si>
  <si>
    <t>Meet with end-users to discuss pro's and con's of current systems.</t>
  </si>
  <si>
    <t>Industry Information Sources</t>
  </si>
  <si>
    <t>Identify relevant sources of information and industry publications that can be used to learn about emerging trends and developments. Share these sources with your team.</t>
  </si>
  <si>
    <t>Call Center Technology Training</t>
  </si>
  <si>
    <t>Conduct training sessions for end users of a particular call center technology. Ensure that the technology is being used correctly and consistently.</t>
  </si>
  <si>
    <t>Join Professional Group to Review Consulting Services &amp; Markets</t>
  </si>
  <si>
    <t>Join a professional industry group to review, discuss and network with colleagues regarding consulting service disciplines and markets.</t>
  </si>
  <si>
    <t>Follow-up and Honor All Commitments</t>
  </si>
  <si>
    <t>Responsively follow-up on and honor all commitments - large and small - as means of promoting and managing positive relationships with clients.</t>
  </si>
  <si>
    <t>Attend Consulting Trade Show for New Capabilities</t>
  </si>
  <si>
    <t>Attend industry trade shows to review newest developments in consulting methods and support tools.</t>
  </si>
  <si>
    <t>Common Consulting Client Questions</t>
  </si>
  <si>
    <t>Compile a list of common consulting client questions. What are the typical answers you give to these questions?</t>
  </si>
  <si>
    <t>Attend Consulting Client Functions</t>
  </si>
  <si>
    <t>Attend client meetings or presentations to increase understanding of client environment, goals and priorities.</t>
  </si>
  <si>
    <t>Actively Listen</t>
  </si>
  <si>
    <t>'Actively listen' during all conversations to assure mutual understanding, improve communication effectiveness and assure clients you are engaged/interested in what they say.</t>
  </si>
  <si>
    <t>Balancing Liquidity and Returns</t>
  </si>
  <si>
    <t>Distribute the organization's cash reserves between multiple vehicles including some that are less liquid with higher returns and others that are more liquid with lower returns.</t>
  </si>
  <si>
    <t>New Cost-Benefit Ratios</t>
  </si>
  <si>
    <t>Identify new cost-benefit ratios that could offer a new perspective on the value of projects or initiatives.</t>
  </si>
  <si>
    <t>Conduct a Benefits Satisfaction Survey</t>
  </si>
  <si>
    <t>Conduct a satisfaction survey on what current benefits programs are welcomed by employees and what benefits they expect in future benefits programs.</t>
  </si>
  <si>
    <t>Communicate on Opening New Markets</t>
  </si>
  <si>
    <t>Look for opportunities to communicate with various professionals to open new territories or markets for products or services.</t>
  </si>
  <si>
    <t>Accurate Identification of Competitors</t>
  </si>
  <si>
    <t>Make sure you are accurately identifying your competitors, both in terms of product/service offerings and markets served.</t>
  </si>
  <si>
    <t>Attend Contract Management Tools Training</t>
  </si>
  <si>
    <t>Attend training sessions on how to use technology-based contract management tools to administrate employee contracts.</t>
  </si>
  <si>
    <t>Assist Contracts Review</t>
  </si>
  <si>
    <t>Assist a high-level colleague in the review of organizational contracts.</t>
  </si>
  <si>
    <t>Meet Brand Management Professionals</t>
  </si>
  <si>
    <t>Find opportunities to meet industry professionals to discuss the issues and considerations for co-branding and product family branding.</t>
  </si>
  <si>
    <t>Share Experiences for Solving Procurement Issues</t>
  </si>
  <si>
    <t>Share your experiences in solving operational issues that arise in buying or procurement processes.</t>
  </si>
  <si>
    <t>Attend BaanERP Tools Training</t>
  </si>
  <si>
    <t>Attend training seminars on the application of BaanERP implementation and development tools.</t>
  </si>
  <si>
    <t>Attend Basic Training Programs</t>
  </si>
  <si>
    <t>Attend training seminars on Basic application design and performance.</t>
  </si>
  <si>
    <t>Consult Brio Experts</t>
  </si>
  <si>
    <t>Consult experts on installing and configuring Brio applications in diverse environments.</t>
  </si>
  <si>
    <t>Attend C Training Programs</t>
  </si>
  <si>
    <t>Attend training seminars on C application design and performance.</t>
  </si>
  <si>
    <t>Document C# Syntax</t>
  </si>
  <si>
    <t>Document C# syntax, coding rules and conventions; ensure all staff adhere to the same rules.</t>
  </si>
  <si>
    <t>Attend C++ Training Programs</t>
  </si>
  <si>
    <t>Attend training seminars on C++ features and facilities.</t>
  </si>
  <si>
    <t>Document C/AIX Syntax</t>
  </si>
  <si>
    <t>Document C/AIX syntax, coding rules and conventions; ensure all staff adhere to the same rules.</t>
  </si>
  <si>
    <t>Consult on Coding COBOL 390 Programs</t>
  </si>
  <si>
    <t>Consult an expert on how to properly code or modify a COBOL 390 program.</t>
  </si>
  <si>
    <t>Meet COBOL/400 Experts</t>
  </si>
  <si>
    <t>Find opportunities to meet COBOL/400 experts and learn from their experiences in using the programming language in conjunction with IBM's AS/400 series of computers.</t>
  </si>
  <si>
    <t>Assist in Feasibility Evaluation</t>
  </si>
  <si>
    <t>Assist a senior manager in evaluating the feasibility of replacing CGI scripts with current technology tools.</t>
  </si>
  <si>
    <t>Meet COBOL Experts</t>
  </si>
  <si>
    <t>Find opportunities to meet COBOL experts and learn from their experiences in using COBOL in the development and maintenance of application programs and systems.</t>
  </si>
  <si>
    <t>Learn New Feature</t>
  </si>
  <si>
    <t>Learn a new function or feature of a tool or utility used in this area. Pick a feature that you could use in your current responsibilities.</t>
  </si>
  <si>
    <t>Monitor Cold Fusion Trends</t>
  </si>
  <si>
    <t>Monitor Cold Fusion trends and industry experiences in diverse environments and applications.</t>
  </si>
  <si>
    <t>Assist in Drawings Integration</t>
  </si>
  <si>
    <t>Assist senior colleagues in integrating Corel Graphics drawings into other Corel Office documents.</t>
  </si>
  <si>
    <t>Assist in CORBA Implementation</t>
  </si>
  <si>
    <t>Assist senior managers in the adoption and implementation of CORBA across the organization.</t>
  </si>
  <si>
    <t>Assist in Crystal Reports Research</t>
  </si>
  <si>
    <t>Assist a senior manager in conducting research on the extension of Crystal Reports' features and functionalities.</t>
  </si>
  <si>
    <t>Assist in CA-Easytrieve Research</t>
  </si>
  <si>
    <t>Assist a senior manager in conducting research on the extension of CA-Easytrieve's features and functionality.</t>
  </si>
  <si>
    <t>Assist in Research of BEA WebLogic</t>
  </si>
  <si>
    <t>Assist a senior manager in conducting research on the extension of BEA WebLogic features and functionalities.</t>
  </si>
  <si>
    <t>Attend Image Copy Plus Training</t>
  </si>
  <si>
    <t>Attend training seminars on using BMC Image Copy Plus software to perform image copies.</t>
  </si>
  <si>
    <t>Monitor BMCIBR Trends</t>
  </si>
  <si>
    <t>Monitor BMCIBR product trends and updates and assess how they could put the organization in a more competitive position.</t>
  </si>
  <si>
    <t>Monitor CA/DB2 Trends</t>
  </si>
  <si>
    <t>Monitor CA/DB2 product trends and updates and assess how they could put the organization in a more competitive position.</t>
  </si>
  <si>
    <t>Assist in Installing CA-IDMS Database</t>
  </si>
  <si>
    <t>Assist a senior technician with the installation and maintenance of a production CA-IDMS database.</t>
  </si>
  <si>
    <t>Attend CICS Training</t>
  </si>
  <si>
    <t>Attend training seminars on the implementation or maintenance of CICS.</t>
  </si>
  <si>
    <t>Attend Cisco Training</t>
  </si>
  <si>
    <t>Attend training seminars on how to apply generic and Cisco-specific troubleshooting tools to Cisco routers and switches.</t>
  </si>
  <si>
    <t>Compare and Contrast Server Platforms</t>
  </si>
  <si>
    <t>Compare and contrast various server platforms in the marketplace and evaluate their value to the organization.</t>
  </si>
  <si>
    <t>Compare with Competitors</t>
  </si>
  <si>
    <t>Compare Centra with competitors about web conferencing solutions to find strengths and weakness.</t>
  </si>
  <si>
    <t>Attend Corticon Training Seminars</t>
  </si>
  <si>
    <t>Attend training seminars on how to test and validate multiple rule sets.</t>
  </si>
  <si>
    <t>Consult on Competency-based Training Issues</t>
  </si>
  <si>
    <t>Consult with experts on the benefits and drawbacks of competency-based training and development programs.</t>
  </si>
  <si>
    <t>Attend Seminars on Technical Writing</t>
  </si>
  <si>
    <t>Attend seminars on proven technical writing approaches and techniques, e.g. Effective Technical Writing offered by the American Management Association (AMA).</t>
  </si>
  <si>
    <t>Document Database Management System Best Practices</t>
  </si>
  <si>
    <t>Document the company's best practices for back-up, recovery and archival of the database management system.</t>
  </si>
  <si>
    <t>Expand Information Sources</t>
  </si>
  <si>
    <t>Build relationships with vendor and industry experts to obtain additional professional information that can be used to benefit your clients.</t>
  </si>
  <si>
    <t>Application Design and Architecture Policies</t>
  </si>
  <si>
    <t>Develop policy and procedure documentation to ensure that all tasks, activities and deliverables in technical design and architecture are in line with industry standards.</t>
  </si>
  <si>
    <t>Impact of Emerging Technology</t>
  </si>
  <si>
    <t>Prepare for the potential impact of emerging technology on the organization, as a whole.</t>
  </si>
  <si>
    <t>Compare XP to Other Methodologies</t>
  </si>
  <si>
    <t>Compare and contrast XP to other traditional development methodologies to learn its advantages and drawbacks.</t>
  </si>
  <si>
    <t>Apply E-Commerce tools</t>
  </si>
  <si>
    <t>Apply specific e-commerce tools to various application services for internal and external clients.</t>
  </si>
  <si>
    <t>Assist in EDI Tools and Quality Control</t>
  </si>
  <si>
    <t>Assist a senior manager in controlling the quality of electronic data interchange tools and facilities.</t>
  </si>
  <si>
    <t>Match Database Tools to Application Requirements</t>
  </si>
  <si>
    <t>Match database tools to application requirements by evaluating the current database platform and existing environment.</t>
  </si>
  <si>
    <t>Assist in Data Governance Project Design</t>
  </si>
  <si>
    <t>Assist a senior manager in designing an organization's data governance project.</t>
  </si>
  <si>
    <t>Collect Database Knowledge</t>
  </si>
  <si>
    <t>Collect and document database structure principles, migrations, connectivity and other related knowledge.</t>
  </si>
  <si>
    <t>Attend Database Design Training</t>
  </si>
  <si>
    <t>Attend training sessions to learn the features of database design tools.</t>
  </si>
  <si>
    <t>Compare and Contrast Data Administration Models</t>
  </si>
  <si>
    <t>Compare different data administration practices and database designs in multiple business models. How do the practices or designs reflect specific business needs?</t>
  </si>
  <si>
    <t>Data Warehousing Workflow</t>
  </si>
  <si>
    <t>Document and track the workflow of data planning, sourcing, collection and transformation.</t>
  </si>
  <si>
    <t>Apply Various Data Mining Tools</t>
  </si>
  <si>
    <t>Apply a variety of data mining tools, techniques and applications to the processes of classification, data clustering and regression, so as to improve data mining quality and efficiency.</t>
  </si>
  <si>
    <t>Standards for Data Transformation</t>
  </si>
  <si>
    <t>Create unified standards and procedures for data transformation within the organization to standardize working processes.</t>
  </si>
  <si>
    <t>Document Database Backup Best Practices</t>
  </si>
  <si>
    <t>Document and evaluate the company's best practices for back-up, recovery and archival of database purposes.</t>
  </si>
  <si>
    <t>Document ETL Problems and Solutions</t>
  </si>
  <si>
    <t>Document all problems and solutions in the Extraction-Transformation-Loading process.</t>
  </si>
  <si>
    <t>Network Diagnostic Tools and Techniques</t>
  </si>
  <si>
    <t>Monitor the latest diagnostic tools and techniques to improve the ability to resolve network problems.</t>
  </si>
  <si>
    <t>Communicate with Data Security Experts</t>
  </si>
  <si>
    <t>Communicate regularly with data security experts to learn more about encryption methods.</t>
  </si>
  <si>
    <t>Document Data Center Administration Policies</t>
  </si>
  <si>
    <t>Document the policies and procedures of data center administration for distributed data processing operations.</t>
  </si>
  <si>
    <t>Plan Ahead for Computer Facility Risks</t>
  </si>
  <si>
    <t>Plan ahead for potential security or safety risks to minimize their negative impact.</t>
  </si>
  <si>
    <t>Assist in Developing Automation Plans</t>
  </si>
  <si>
    <t>Assist senior managers in developing and implementing long-range automation plans.</t>
  </si>
  <si>
    <t>Assist in E-mail Backup and Archiving</t>
  </si>
  <si>
    <t>Assist senior colleagues in implementing e-mail backup, archiving and disaster recovery systems.</t>
  </si>
  <si>
    <t>Assist in Evaluating Requirements</t>
  </si>
  <si>
    <t>Assist senior colleagues in evaluating hardware and networking components and requirements.</t>
  </si>
  <si>
    <t>Consult Directory Services Experts</t>
  </si>
  <si>
    <t>Consult experts on ways to manage global directory services containing a large number of entries.</t>
  </si>
  <si>
    <t>Consult Document Management Experts</t>
  </si>
  <si>
    <t>Consult experts on using advanced features and facilities of document management products.</t>
  </si>
  <si>
    <t>Attend Endpoint Devices Training</t>
  </si>
  <si>
    <t>Attend training on the tools and technologies of securing a specific endpoint device.</t>
  </si>
  <si>
    <t>Attend Data Privacy Protection Training</t>
  </si>
  <si>
    <t>Attend training sessions to learn new methodologies and technologies for data privacy protection.</t>
  </si>
  <si>
    <t>Develop Cyber Security Risk Management Policies</t>
  </si>
  <si>
    <t>Develop cyber security risk management policies and procedures to ensure consistency among all team members.</t>
  </si>
  <si>
    <t>Attend Training Sessions on Digital Forensics Tools</t>
  </si>
  <si>
    <t>Attend training session on the application of digital forensics tools.</t>
  </si>
  <si>
    <t>Analyze Data Security Threats</t>
  </si>
  <si>
    <t>Analyze internal and external threats to data security and generate response methods.</t>
  </si>
  <si>
    <t>Assist in ERP Implementation</t>
  </si>
  <si>
    <t>Assist senior colleagues in ERP implementation for multiple functions or business units.</t>
  </si>
  <si>
    <t>Attend CRM Application Customization Training</t>
  </si>
  <si>
    <t>Attend a training session on how to customize CRM applications to meet specific client needs and requirements.</t>
  </si>
  <si>
    <t>Attend ERP Implementation Training</t>
  </si>
  <si>
    <t>Attend corporate training sessions on ERP system and implementation processes.</t>
  </si>
  <si>
    <t>Adjust Iteration Plans</t>
  </si>
  <si>
    <t>Continually update and adjust the development plan for iterations to meet changed requirements in a XP project.</t>
  </si>
  <si>
    <t>Teamwork - Data Entry</t>
  </si>
  <si>
    <t>Teach newer data entry clerks procedures for gathering accurate data and running reports.</t>
  </si>
  <si>
    <t>Archive Important E-Mail Correspondence</t>
  </si>
  <si>
    <t>Identify e-mail messages related to critical business information, and use the e-mail system to store them as needed.</t>
  </si>
  <si>
    <t>Previous CRM Implementations</t>
  </si>
  <si>
    <t>Review previous implementations of CRM processes or applications with CRM leaders.</t>
  </si>
  <si>
    <t>Practicing Using Tools</t>
  </si>
  <si>
    <t>Practice using the computer-based customer support tools you aren't familiar with. Take a training course or self-study to learn how the application works.</t>
  </si>
  <si>
    <t>Customer Support Staffing Levels</t>
  </si>
  <si>
    <t>Review historical customer support usage and use this information to optimize staffing levels for peak periods of usage.</t>
  </si>
  <si>
    <t>Customer Support Mentoring</t>
  </si>
  <si>
    <t>Establish a mentoring program where the most effective customer support personnel help train new employees.</t>
  </si>
  <si>
    <t>Anticipating Customer Service Trends</t>
  </si>
  <si>
    <t>Review past trends in customer service standards. See if you can use this information to anticipate future developments.</t>
  </si>
  <si>
    <t>Understanding Service Level Agreements</t>
  </si>
  <si>
    <t>Make sure all employees can explain product-specific service level agreements.</t>
  </si>
  <si>
    <t>Connect with Other Customer Service Technology Users</t>
  </si>
  <si>
    <t>Connect with other customer service technology users. Share tips and best practices on how to use the equipment.</t>
  </si>
  <si>
    <t>Customer Service Procedures</t>
  </si>
  <si>
    <t>Know and understand all current customer service procedures.</t>
  </si>
  <si>
    <t>Call Center Volume Reports</t>
  </si>
  <si>
    <t>Know where to find, and how to interpret, information regarding call center volumes.</t>
  </si>
  <si>
    <t>Enterprise Architecture Feedback</t>
  </si>
  <si>
    <t>Understand and provide constructive feedback on the organization's enterprise architecture and various support practices.</t>
  </si>
  <si>
    <t>Developing Customer Support System Documentation</t>
  </si>
  <si>
    <t>Document company policies and standards regarding the use of a particular support system to facilitate efficient learning and consistent output.</t>
  </si>
  <si>
    <t>Document Employee Relations Issues</t>
  </si>
  <si>
    <t>Document issues, concerns and solutions in regards to employee relations for future reference.</t>
  </si>
  <si>
    <t>Assessing End-User Satisfaction</t>
  </si>
  <si>
    <t>Assess end-user satisfaction with delivered training. Use what you learn to make improvements to existing materials and programs.</t>
  </si>
  <si>
    <t>E-Sales Approach</t>
  </si>
  <si>
    <t>Outline ways that an e-sales approach will need to differ from a traditional, in-person sales approach.</t>
  </si>
  <si>
    <t>Attend DB2 Training Seminars</t>
  </si>
  <si>
    <t>Attend training seminars on the administration of DB2 in diverse environments and applications.</t>
  </si>
  <si>
    <t>Attend DHTML Training Programs</t>
  </si>
  <si>
    <t>Attend training sessions on how to use Internet-based DHTML building and debugging tools.</t>
  </si>
  <si>
    <t>Assist in Director Compendium Development</t>
  </si>
  <si>
    <t>Assist senior managers in the compendium development of Director tricks and techniques.</t>
  </si>
  <si>
    <t>Assist in Building Interfaces</t>
  </si>
  <si>
    <t>Assist senior managers in building interfaces with other software products and environments.</t>
  </si>
  <si>
    <t>Assist in Website Development</t>
  </si>
  <si>
    <t>Assist a senior manager in using DreamWeaver to develop websites.</t>
  </si>
  <si>
    <t>Assist in Components Comparison</t>
  </si>
  <si>
    <t>Assist a senior manager in the comparison of Enterprise JavaBeans versus COM &amp; DCOM.</t>
  </si>
  <si>
    <t>Assist in Endevor Research</t>
  </si>
  <si>
    <t>Assist a senior manager in conducting research on the extension of Endevor's features and functionalities.</t>
  </si>
  <si>
    <t>Assist in Resolving Essbase Problems</t>
  </si>
  <si>
    <t>Assist senior managers in resolving complex technical problems with Essbase implementations.</t>
  </si>
  <si>
    <t>Attend Exchange Server Training Programs</t>
  </si>
  <si>
    <t>Attend training seminars on Exchange Server provided by the Microsoft Exchange Server Website.</t>
  </si>
  <si>
    <t>Monitor DataJoiner Trends</t>
  </si>
  <si>
    <t>Monitor DataJoiner developments and industry trends in diverse environments and applications.</t>
  </si>
  <si>
    <t>Assist in Installing DB2 Database</t>
  </si>
  <si>
    <t>Assist a senior technician with the installation and configuration of a DB2 database.</t>
  </si>
  <si>
    <t>Meet DB2 Connect Industry Professionals</t>
  </si>
  <si>
    <t>Find opportunities to meet industry professionals to discuss in-house DB2 Connect enhancements and migration strategies.</t>
  </si>
  <si>
    <t>Discuss ERwin with End Users</t>
  </si>
  <si>
    <t>Find opportunities to discuss ERwin data model expectations and considerations with end users.</t>
  </si>
  <si>
    <t>Assist in Processes Modification</t>
  </si>
  <si>
    <t>Assist a senior manager in modifying workflow processes based on the implementation of ETI Solution.</t>
  </si>
  <si>
    <t>Attend DOS Training</t>
  </si>
  <si>
    <t>Attend training seminars on the implementation or maintenance of DOS.</t>
  </si>
  <si>
    <t>Hold DECnet Meetings</t>
  </si>
  <si>
    <t>Hold quarterly meeting with co-workers to share DECnet best practices and strategies.</t>
  </si>
  <si>
    <t>Monitor Ethernet Trends</t>
  </si>
  <si>
    <t>Monitor Ethernet trends and developments and consider them in assessing how to put the organization in a more competitive position.</t>
  </si>
  <si>
    <t>Discuss DFHSM Management with Users</t>
  </si>
  <si>
    <t>Hold a conference with DFHSM users to discuss how to manage DASD resources effectively.</t>
  </si>
  <si>
    <t>Assist in Doc-To-Help Strategies</t>
  </si>
  <si>
    <t>Assist a senior manager in conducting research on the extension of Doc-To-Help features and functionality.</t>
  </si>
  <si>
    <t>Excel Functionality</t>
  </si>
  <si>
    <t>Teach yourself about a new feature of Excel. Look for other departments or functions that could benefit from this feature.</t>
  </si>
  <si>
    <t>Consult Employee Development Experts</t>
  </si>
  <si>
    <t>Consult employee development experts on the use of employee development platforms within a diverse environment.</t>
  </si>
  <si>
    <t>Coach Colleagues in Project Integration</t>
  </si>
  <si>
    <t>Provide technological support and training, such as advising others in integrating projects across multiple technologies.</t>
  </si>
  <si>
    <t>Search the Web</t>
  </si>
  <si>
    <t>Use the search facility to locate potential sources of additional information, recent announcements and events.</t>
  </si>
  <si>
    <t>Awareness of Alternative Implementation</t>
  </si>
  <si>
    <t>Improve awareness of alternative implementation approaches and evaluate the value of these approaches to organizational operations.</t>
  </si>
  <si>
    <t>Tracking Competitors' Groupware Products</t>
  </si>
  <si>
    <t>Compare and contrast competitors' major groupware products and evaluate their value to ensure that the organization can stay ahead of the competition.</t>
  </si>
  <si>
    <t>Track Industrial Trends</t>
  </si>
  <si>
    <t>Track emerging document imaging trends or technologies by researching publications, professional magazines or forums.</t>
  </si>
  <si>
    <t>Classify Knowledge and Practices</t>
  </si>
  <si>
    <t>Classify and document information knowledge platforms, practices, features, issues encountered and operating standards.</t>
  </si>
  <si>
    <t>Apply Optimization Techniques</t>
  </si>
  <si>
    <t>Apply groupware optimization techniques for monitoring and logging utilities, collaborative computing applications and infrastructures.</t>
  </si>
  <si>
    <t>Identify and Accommodate Cultural Issues</t>
  </si>
  <si>
    <t>Identify and accommodate multiple needs and cultural issues in designing and configuring portable device software.</t>
  </si>
  <si>
    <t>Documenting Platform Standards</t>
  </si>
  <si>
    <t>Develop documentation to track organizational standards for hardware platforms; Ensure that all employees abide by the same standards.</t>
  </si>
  <si>
    <t>Documenting Security Measures</t>
  </si>
  <si>
    <t>Document security measures for hand-held devices. Make sure all employees understand and follow these measures to protect the organization.</t>
  </si>
  <si>
    <t>Hardware Diagnostic Tools</t>
  </si>
  <si>
    <t>Monitor emerging diagnostic tools and techniques and assess their ability to impact your organization's hardware support operations.</t>
  </si>
  <si>
    <t>Gathering Administrative Requirements</t>
  </si>
  <si>
    <t>Work with business units to gather administrative requirements, coordinating these requirements into projects.</t>
  </si>
  <si>
    <t>Assist in Establishing Processes</t>
  </si>
  <si>
    <t>Assist senior managers in establishing and optimizing help request processes.</t>
  </si>
  <si>
    <t>Assist in Defining Standards</t>
  </si>
  <si>
    <t>Assist senior managers in defining operational standards for securing information assets.</t>
  </si>
  <si>
    <t>Assist in Implementing IT Security Policies</t>
  </si>
  <si>
    <t>Assist a senior manager in implementing IT security polices and procedures across functions.</t>
  </si>
  <si>
    <t>Document Danger Dissolution Methodologies</t>
  </si>
  <si>
    <t>Document methodologies for dissolving the dangers of computer hackers and digital pirates, allowing the sharing of resources amongst organizational staff.</t>
  </si>
  <si>
    <t>Attend Information Security Training</t>
  </si>
  <si>
    <t>Attend information security training courses offered by the Systems and Network Security Institute (SANS) or the Information Systems Security Association (ISSA).</t>
  </si>
  <si>
    <t>Attend Information Security Training Seminars</t>
  </si>
  <si>
    <t>Attend training seminars on advanced information security procedures and tools.</t>
  </si>
  <si>
    <t>Attend IoT Analytic Training</t>
  </si>
  <si>
    <t>Attend training sessions on the introduction of advanced tools and technologies used in IoT analytic.</t>
  </si>
  <si>
    <t>Attend Information Assurance Training Sessions</t>
  </si>
  <si>
    <t>Attend training sessions on how to evaluate potential threats and risks in information assurance.</t>
  </si>
  <si>
    <t>Vulnerability Scanning</t>
  </si>
  <si>
    <t>Consult cybersecurity experts on how to improve the efficiency of vulnerability scanning.</t>
  </si>
  <si>
    <t>Document Information Security Laws</t>
  </si>
  <si>
    <t>Document information security laws governing organizational business to ensure compliance with all regulations.</t>
  </si>
  <si>
    <t>Attend Training Related to Intrusion Detection and Prevention</t>
  </si>
  <si>
    <t>Attend training sessions related to intrusion detection and prevention, to improve skills.</t>
  </si>
  <si>
    <t>Assist in Design of Informatics Systems</t>
  </si>
  <si>
    <t>Assist senior colleagues in designing and implementing informatics systems.</t>
  </si>
  <si>
    <t>Consult HR Systems Operation Experts</t>
  </si>
  <si>
    <t>Consult HR system experts on the operation of specific HR systems within a diverse environment.</t>
  </si>
  <si>
    <t>Communicating Internal Controls Information</t>
  </si>
  <si>
    <t>Openly share important information with internal senior managers and external auditors to help them get a comprehensive understanding of the internal controls used in the organization.</t>
  </si>
  <si>
    <t>Document Investment Reporting Standards</t>
  </si>
  <si>
    <t>Create documentation of organizational investment reporting procedures to ensure consistent compliance.</t>
  </si>
  <si>
    <t>Document Legal Issues in Investment Consulting</t>
  </si>
  <si>
    <t>Create documentation of legal and regulatory issues in investment consulting to ensure employee compliance.</t>
  </si>
  <si>
    <t>Assist in Auditing Insurance Laws Compliance</t>
  </si>
  <si>
    <t>Assist a senior manager in auditing compliance with insurance laws and regulations.</t>
  </si>
  <si>
    <t>Document ISPL Guidelines</t>
  </si>
  <si>
    <t>Create documentation of ISPL guidelines on IT acquisition processes to ensure employee compliance.</t>
  </si>
  <si>
    <t>Using Financials to Drive Business Decisions</t>
  </si>
  <si>
    <t>Use past and projected financial measures to drive business decisions.</t>
  </si>
  <si>
    <t>Archiving Financial Records</t>
  </si>
  <si>
    <t>Archive financial records, even if you think you won't need them, to assist in the event of an audit.</t>
  </si>
  <si>
    <t>Consolidating Financial Records</t>
  </si>
  <si>
    <t>Begin consolidating all relevant financial records in advance of year-end reporting.</t>
  </si>
  <si>
    <t>Plan for Financial Risk</t>
  </si>
  <si>
    <t>Evaluate potential financial risks to the organization. Develop contingency plans designed to mitigate and respond to these.</t>
  </si>
  <si>
    <t>Conduct HR Policy Compliance Reviews</t>
  </si>
  <si>
    <t>Conduct regular reviews of HR policy compliance in recorded HR operations and strategy planning to investigate policy breaches in daily practices.</t>
  </si>
  <si>
    <t>Assist in HR Challenge Investigation</t>
  </si>
  <si>
    <t>Assist a senior manager in investigating basic HR operational challenges and issues within the organization.</t>
  </si>
  <si>
    <t>Review HR Processes</t>
  </si>
  <si>
    <t>Review successful HR processes being used in the marketplace and evaluate their value to the organization.</t>
  </si>
  <si>
    <t>Attend Training on HRIS</t>
  </si>
  <si>
    <t>Attend training sessions on case studies of the effective and ineffective use of HRIS.</t>
  </si>
  <si>
    <t>Communicate About Internet-based Marketing Benefits</t>
  </si>
  <si>
    <t>Look for opportunities to communicate with various professionals to understand the benefits of Internet-based marketing.</t>
  </si>
  <si>
    <t>Meet Internet-based Retailing Professionals</t>
  </si>
  <si>
    <t>Find opportunities to meet industry professionals to discuss the infrastructure and administration mechanisms supporting virtual stores.</t>
  </si>
  <si>
    <t>Develop Global Purchase Proposals</t>
  </si>
  <si>
    <t>Assist a senior colleague in developing proposals for global purchases. How do these proposals differ from those used in domestic purchases?</t>
  </si>
  <si>
    <t>Develop Training for Field Sales Personnel</t>
  </si>
  <si>
    <t>Develop and deliver training on conducting effective in-person sales calls.</t>
  </si>
  <si>
    <t>Attend APA Training Programs</t>
  </si>
  <si>
    <t>Attend training programs on the implementation and application of APA technology.</t>
  </si>
  <si>
    <t>Plan for Program Abends</t>
  </si>
  <si>
    <t>Create contingency plans for program abends and their resolutions.</t>
  </si>
  <si>
    <t>Monitor Fault Analyzer Trends</t>
  </si>
  <si>
    <t>Monitor market trends and industry experiences in Fault Analyzer applications.</t>
  </si>
  <si>
    <t>Consult File-Aid Experts</t>
  </si>
  <si>
    <t>Consult experts on how File-Aid can contribute to Quality Assurance initiatives.</t>
  </si>
  <si>
    <t>Assist in Fortran Applications Translation</t>
  </si>
  <si>
    <t>Assist senior managers in translating legacy Fortran applications into current technologies.</t>
  </si>
  <si>
    <t>Plan for Website Building</t>
  </si>
  <si>
    <t>Develop a project plan for building and deploying a complex website.</t>
  </si>
  <si>
    <t>Communicate on User Experience</t>
  </si>
  <si>
    <t>Communicate with users about their experience with deployed IT products and systems to improve usability in future designs.</t>
  </si>
  <si>
    <t>Attend Hogan Umbrella Training Programs</t>
  </si>
  <si>
    <t>Attend training seminars on the performance considerations and measurement of Hogan Umbrella and PEM.</t>
  </si>
  <si>
    <t>Attend HTML Training Programs</t>
  </si>
  <si>
    <t>Attend training sessions on the use of internet-based HTML building and debugging tools.</t>
  </si>
  <si>
    <t>Assist in Illustrator Compendium Development</t>
  </si>
  <si>
    <t>Assist senior managers in the compendium development of Illustrator tricks and techniques.</t>
  </si>
  <si>
    <t>Attend Impromptu Training</t>
  </si>
  <si>
    <t>Attend training seminars on using Impromptu to produce diverse types of reports.</t>
  </si>
  <si>
    <t>Build Proficiency in InstallShield/InstallScript</t>
  </si>
  <si>
    <t>Practice on relevant applications to gain an in-depth understanding of InstallShield/InstallScript tools.</t>
  </si>
  <si>
    <t>Attend IBM MVS JCL Training Programs</t>
  </si>
  <si>
    <t>Attend training seminars on JCL coding and application.</t>
  </si>
  <si>
    <t>Hold FOCUS Meetings</t>
  </si>
  <si>
    <t>Hold quarterly meetings to discuss best practices in installing, maintaining, and administering FOCUS databases.</t>
  </si>
  <si>
    <t>Meet ImagePlus Professionals</t>
  </si>
  <si>
    <t>Find opportunities to meet ImagePlus professionals and learn from their experience using the software to capture and manage document images.</t>
  </si>
  <si>
    <t>Attend IMS/DB Training Seminars</t>
  </si>
  <si>
    <t>Attend training seminars on the installation and configuration of IMS/DB databases.</t>
  </si>
  <si>
    <t>Consult Informix Experts</t>
  </si>
  <si>
    <t>Consult experts on how to design and build Informix-based data marts and data warehouses.</t>
  </si>
  <si>
    <t>Document Ingres Licensing Requirements</t>
  </si>
  <si>
    <t>Create documentation of Ingres hardware, software and licensing requirements to ensure employee compliance.</t>
  </si>
  <si>
    <t>Prepare for FDR/ABR Integration</t>
  </si>
  <si>
    <t>Prepare for integrating FDR/ADR with disaster recovery and service management within the quarter.</t>
  </si>
  <si>
    <t>Meet Foresight Experts</t>
  </si>
  <si>
    <t>Find opportunities to meet Foresight experts and learn from their experience in working with Foresight optimization tools and techniques.</t>
  </si>
  <si>
    <t>Attend HP-UX Training</t>
  </si>
  <si>
    <t>Attend training seminars on the implementation or maintenance of HP-UX.</t>
  </si>
  <si>
    <t>Consult Virtualization Experts</t>
  </si>
  <si>
    <t>Consult experts on all areas of virtualization software and hardware architecture.</t>
  </si>
  <si>
    <t>IE Security</t>
  </si>
  <si>
    <t>Review the organization's firewall and other security measures before establishing an IE-based intranet with confidential company information.</t>
  </si>
  <si>
    <t>Monitor IIS Trends</t>
  </si>
  <si>
    <t>Monitor IIS trends and developments and consider them in making recommendations for how to put the organization in a more competitive position.</t>
  </si>
  <si>
    <t>Document IMS/TM Procedures</t>
  </si>
  <si>
    <t>Document the procedures to be followed for IMS/TM startup, shutdown, and restart and communicate them to employees.</t>
  </si>
  <si>
    <t>Document RMF Integration Considerations</t>
  </si>
  <si>
    <t>Document the considerations and operational issues for integrating RMF with other products and communicate them to all employees.</t>
  </si>
  <si>
    <t>Maintaining Positive Vendor Relationships</t>
  </si>
  <si>
    <t>Maintain positive relationships with vendors to make evaluating their products and services easier.</t>
  </si>
  <si>
    <t>Attend Network Administration Training</t>
  </si>
  <si>
    <t>Attend training sessions on network administration working procedures and methodologies.</t>
  </si>
  <si>
    <t>Monitor Filenet Trends</t>
  </si>
  <si>
    <t>Monitor Filenet content management trends in diverse in-house production environments.</t>
  </si>
  <si>
    <t>Monitor FileNet Image Services Usage</t>
  </si>
  <si>
    <t>Monitor business cycles of FileNet Image Services system usage.</t>
  </si>
  <si>
    <t>Attend FileNet P8 Training</t>
  </si>
  <si>
    <t>Attend training sessions to learn how to use advanced administrative tools to maintain the FileNet P8 system.</t>
  </si>
  <si>
    <t>Joining a Professional Organization</t>
  </si>
  <si>
    <t>Join a nationally recognized organization for your area of specialty and make use of their member benefits.</t>
  </si>
  <si>
    <t>Keep Abreast of Current Technology</t>
  </si>
  <si>
    <t>Monitor vendor and industry experiences and evaluate how they could be used to impact the performance of the IT function.</t>
  </si>
  <si>
    <t>Monitor Mainframe Website</t>
  </si>
  <si>
    <t>Identify a website that covers mainframe computing. Read articles, blogs, ask questions. See if it applies to your area and share the insights with relevant parties.</t>
  </si>
  <si>
    <t>Understanding IT Systems</t>
  </si>
  <si>
    <t>Gain familiarity with and evaluate existing IT organizational structures and relationships.</t>
  </si>
  <si>
    <t>IT Architecture Principles</t>
  </si>
  <si>
    <t>Develop IT architecture principles and standards for the organization.</t>
  </si>
  <si>
    <t>Collect IT Standards and Policies</t>
  </si>
  <si>
    <t>Develop multiple channels to collect the latest information related to IT standards and policies in order to enrich the organization's information.</t>
  </si>
  <si>
    <t>Attend IT Business Training</t>
  </si>
  <si>
    <t>Attend training on the IT Business to learn industry benchmarks and associated measurements.</t>
  </si>
  <si>
    <t>Track Logical Data Modeling Processes</t>
  </si>
  <si>
    <t>Track standards in organizational logical data modeling processes used by competitors and evaluate their value to the market.</t>
  </si>
  <si>
    <t>Share JAD Solutions</t>
  </si>
  <si>
    <t>Share your experiences in solving JAD problems with colleagues.</t>
  </si>
  <si>
    <t>Plan Mainframe Daily Work</t>
  </si>
  <si>
    <t>Develop day-to-day plans for mainframe development work and prepare tools as needed.</t>
  </si>
  <si>
    <t>Share Advanced Knowledge-Based Application Tools With Peers</t>
  </si>
  <si>
    <t>Share your experiences using advanced tools with peers while insuring an in-depth understanding of the knowledge-based/AI application process.</t>
  </si>
  <si>
    <t>Attend Training Programs</t>
  </si>
  <si>
    <t>Attend enterprise-wide training programs concerning major components of the mainframe operating environment and parallel and symmetrical processing systems.</t>
  </si>
  <si>
    <t>Plan Mainframe Hardware Responsibilities</t>
  </si>
  <si>
    <t>Develop day-to-day plans for mainframe hardware responsibilities and prepare tools, as needed.</t>
  </si>
  <si>
    <t>Document Organizational Standards</t>
  </si>
  <si>
    <t>Develop documentation of organizational standards for LAN-based applications to share with all organizational members.</t>
  </si>
  <si>
    <t>Document LAN Software Issues</t>
  </si>
  <si>
    <t>Document operational issues relevant to LAN software and their solutions.</t>
  </si>
  <si>
    <t>Consult IT Effectiveness Experts</t>
  </si>
  <si>
    <t>Consult experts on ways to monitor and improve service and process effectiveness.</t>
  </si>
  <si>
    <t>Asset Management Plan</t>
  </si>
  <si>
    <t>Develop an IT asset management plan designed to increase accountability for the asset life-cycle in the organization.</t>
  </si>
  <si>
    <t>Attend IT Governance Trainings</t>
  </si>
  <si>
    <t>Attend IT governance training sessions to discuss rationale, concepts and processes.</t>
  </si>
  <si>
    <t>Support Colleagues on IT Audits</t>
  </si>
  <si>
    <t>Support colleagues in developing policies and best practices for auditing business application systems.</t>
  </si>
  <si>
    <t>Assist in Establishing Standards</t>
  </si>
  <si>
    <t>Assist senior managers in establishing and monitoring standards for the organization's quality assurance process.</t>
  </si>
  <si>
    <t>Develop an IT Project Timeline</t>
  </si>
  <si>
    <t>Develop an IT project timeline; follow up with all parties to ensure that deadlines are met.</t>
  </si>
  <si>
    <t>Meet Relevant Stakeholders</t>
  </si>
  <si>
    <t>Look for opportunities to meet managerial, technical and business stakeholders for IT projects.</t>
  </si>
  <si>
    <t>Assist in Consolidating Progress</t>
  </si>
  <si>
    <t>Assist senior colleagues in consolidating the progress of many IT projects into a single progress report.</t>
  </si>
  <si>
    <t>Discuss with Project Managers</t>
  </si>
  <si>
    <t>Look for opportunities to discuss project methods and processes with experienced project managers.</t>
  </si>
  <si>
    <t>Create an Internal CRM System</t>
  </si>
  <si>
    <t>Create and implement an external Customer Relationship Management (CRM) system, ensuring that IT services provided by the organization meets the needs of end users.</t>
  </si>
  <si>
    <t>Consult on Service Testing</t>
  </si>
  <si>
    <t>Consult experts on how to use prototyping and performance analysis to test potential IT services.</t>
  </si>
  <si>
    <t>Participate in Service Classes Design</t>
  </si>
  <si>
    <t>Participate in defining service classes and associated pricing.</t>
  </si>
  <si>
    <t>Attend IT Availability Management Training Programs</t>
  </si>
  <si>
    <t>Attend training programs on end-to-end availability management processes for IT services or products.</t>
  </si>
  <si>
    <t>Consult on IT Process Improvement</t>
  </si>
  <si>
    <t>Consult experts on improving the effectiveness of IT change management process.</t>
  </si>
  <si>
    <t>Plan for IT Availability Risks</t>
  </si>
  <si>
    <t>Create a contingency plan for IT availability risks within the organization.</t>
  </si>
  <si>
    <t>Attend IT Financial Management Training</t>
  </si>
  <si>
    <t>Attend training seminars on the financial management of IT services and assets.</t>
  </si>
  <si>
    <t>Attend IT Services Training Seminars</t>
  </si>
  <si>
    <t>Attend training seminars on how to master different IT service types.</t>
  </si>
  <si>
    <t>Create IT Incident Contingency Plans</t>
  </si>
  <si>
    <t>Create contingency plans on how to manage several uncommon IT incidents.</t>
  </si>
  <si>
    <t>Developing Information Management Tools</t>
  </si>
  <si>
    <t>Develop advanced information storage tools and use them to efficiently and effectively manage information.</t>
  </si>
  <si>
    <t>Library Software Security</t>
  </si>
  <si>
    <t>Consider the types of information being stored in your library software and determine if the appropriate security steps are being taken?</t>
  </si>
  <si>
    <t>Share Strategies Across Support Functions</t>
  </si>
  <si>
    <t>Discuss customer support strategies and operations with employees working in a different support function. See if you learn anything that could benefit your function.</t>
  </si>
  <si>
    <t>Attend ITIL Training Programs</t>
  </si>
  <si>
    <t>Attend training programs on ITIL implementations in diverse environments.</t>
  </si>
  <si>
    <t>Attend ITIL Training Sessions</t>
  </si>
  <si>
    <t>Attend training sessions on the procedures and approaches for implementing and deploying ITIL.</t>
  </si>
  <si>
    <t>Attend Quality Tools Training Sessions</t>
  </si>
  <si>
    <t>Attend training sessions on control and quality tools used in IT service delivery.</t>
  </si>
  <si>
    <t>Assist in Customer Activities Evaluation</t>
  </si>
  <si>
    <t>Assist a senior manager in evaluating customer activities.</t>
  </si>
  <si>
    <t>Choose a Sales Channel</t>
  </si>
  <si>
    <t>Ensure that the selected sales channel matches your own organization in terms of philosophy and market position.</t>
  </si>
  <si>
    <t>Product/Service Communications</t>
  </si>
  <si>
    <t>Review your organization's product/service marketing and communication materials. What improvements could be made?</t>
  </si>
  <si>
    <t>Assist in Solutions Enhancement</t>
  </si>
  <si>
    <t>Assist senior managers in using refactoring to enhance existing solutions.</t>
  </si>
  <si>
    <t>Assist in J2ME Research</t>
  </si>
  <si>
    <t>Assist a senior manager in conducting research on the extension of J2ME's features and functionalities.</t>
  </si>
  <si>
    <t>Document Java Syntax</t>
  </si>
  <si>
    <t>Create documentation of Java / Java 2 syntax, coding rules and conventions to ensure employee consistency.</t>
  </si>
  <si>
    <t>Assist in JavaBeans Research</t>
  </si>
  <si>
    <t>Assist a senior manager in conducting research on the extension of JavaBeans features and functionality.</t>
  </si>
  <si>
    <t>Assist in JavaScript Research</t>
  </si>
  <si>
    <t>Assist a senior manager in conducting research on the extension of JavaScript's features and functionality.</t>
  </si>
  <si>
    <t>Assist in Data Analysis</t>
  </si>
  <si>
    <t>Assist a senior manager in analyzing data provided by the JProbe Analysis Engine.</t>
  </si>
  <si>
    <t>Assist in Jscript Research</t>
  </si>
  <si>
    <t>Assist a senior manager in conducting research on the extension of Jscript features and functionalities.</t>
  </si>
  <si>
    <t>Assist in JSP Applications Translation</t>
  </si>
  <si>
    <t>Assist senior managers in the translation of legacy applications into JSP-based applications.</t>
  </si>
  <si>
    <t>Assist in Enhancement Adoption</t>
  </si>
  <si>
    <t>Assist senior managers in adopting new enhancements for the Java Servlet specification.</t>
  </si>
  <si>
    <t>Attend LoadRunner Training Programs</t>
  </si>
  <si>
    <t>Attend training seminars to learn how to analyze and interpret load test results.</t>
  </si>
  <si>
    <t>Meet Lotus Notes Experts</t>
  </si>
  <si>
    <t>Find opportunities to meet and consult with Lotus Notes experts on their experiences with using Lotus Notes in diverse environments and applications.</t>
  </si>
  <si>
    <t>Assist in Domino Research</t>
  </si>
  <si>
    <t>Assist a senior manager in conducting research on the extension of Lotus Domino's features and functionalities.</t>
  </si>
  <si>
    <t>Plan for JDBC Security Issues</t>
  </si>
  <si>
    <t>Create a contingency plan for using JDBC to access sensitive data.</t>
  </si>
  <si>
    <t>Monitor JES3 Developments</t>
  </si>
  <si>
    <t>Monitor JES3 developments and updates and assess which ones could help put the organization in a more competitive position.</t>
  </si>
  <si>
    <t>Create Standards for Laplink Use</t>
  </si>
  <si>
    <t>Create and publish organizational standards and guidelines for Laplink; ensure that all employees read them.</t>
  </si>
  <si>
    <t>Consult Linux Expert</t>
  </si>
  <si>
    <t>Consult a Linux expert on how best to troubleshoot and fix Linux errors caused by applications.</t>
  </si>
  <si>
    <t>Monitor Jini Trends</t>
  </si>
  <si>
    <t>Monitor Jini network developments and market trends in diverse environments and applications.</t>
  </si>
  <si>
    <t>Consult Information Security Administration Experts</t>
  </si>
  <si>
    <t>Consult experts on organizing and conducting risk and vulnerability assessments.</t>
  </si>
  <si>
    <t>Consult Lexis-Nexis Experts</t>
  </si>
  <si>
    <t>Consult experts on the use of Lexis-Nexis in diverse environments.</t>
  </si>
  <si>
    <t>Attend LIMWC Training</t>
  </si>
  <si>
    <t>Attend training seminars on the installation, monitoring and support of LIMWC.</t>
  </si>
  <si>
    <t>Locate Vendors' Announcements</t>
  </si>
  <si>
    <t>Utilize the search facility to locate vendors' recent announcements and events to supervise market movements.</t>
  </si>
  <si>
    <t>Attend Vendor Conferences</t>
  </si>
  <si>
    <t>Arrange to attend a vendor's briefing, conference or demos. Visit conference website and review proceedings from prior conferences.</t>
  </si>
  <si>
    <t>Monitor Mobile Website</t>
  </si>
  <si>
    <t>Identify a website that covers mobile computing. Read articles, blogs, ask questions. See if it applies to your area and share the insights with relevant parties.</t>
  </si>
  <si>
    <t>Monitor Open Systems Website</t>
  </si>
  <si>
    <t>Identify a website that covers open system. Read articles, blogs, ask questions. See if it applies to your area and share the insights with relevant parties.</t>
  </si>
  <si>
    <t>Assist a Senior Manager in Platform Architecture</t>
  </si>
  <si>
    <t>Assist a senior manager in platform architecture activities and observe his/her behaviors to learn management skills in platform responsibilities.</t>
  </si>
  <si>
    <t>Attend Training on Modeling</t>
  </si>
  <si>
    <t>Attend training sessions on how to establish organizational modeling processes.</t>
  </si>
  <si>
    <t>Model Specific Use Cases</t>
  </si>
  <si>
    <t>Summarize business requirements from the point of view of users by modeling the specific use case.</t>
  </si>
  <si>
    <t>Choose Diverse Tools</t>
  </si>
  <si>
    <t>Choose diverse online transaction tools, such as automated data collection tools and information repository tools, to optimize online transaction systems.</t>
  </si>
  <si>
    <t>Learn Multiple Object-Oriented Applications</t>
  </si>
  <si>
    <t>Develop the ability to use multiple object-oriented applications to resolve IT problems.</t>
  </si>
  <si>
    <t>Apply ORDMS Technologies</t>
  </si>
  <si>
    <t>Consult on the application of advanced ORDMS technologies in order to develop specific object-relational database systems.</t>
  </si>
  <si>
    <t>Provide Services for Platform Implementation</t>
  </si>
  <si>
    <t>Provide the full spectrum of middleware facilities and services for the design and implementation of enterprise middleware platforms.</t>
  </si>
  <si>
    <t>Document Mid-Range Software Issues</t>
  </si>
  <si>
    <t>Document operational issues and create relevant solutions for mid-range software.</t>
  </si>
  <si>
    <t>Standardize Selecting Process</t>
  </si>
  <si>
    <t>Standardize the process for evaluating and selecting new PC or workstation software products for the organization.</t>
  </si>
  <si>
    <t>Create Objectives Schedule</t>
  </si>
  <si>
    <t>Create a performance schedule in order to establish and monitor performance objectives.</t>
  </si>
  <si>
    <t>Attend Mid-Range Hardware Training Programs.</t>
  </si>
  <si>
    <t>Attend enterprise-wide training programs concerning major components of the mid-range operating environment including parallel and symmetrical processing systems.</t>
  </si>
  <si>
    <t>End User Reporting System</t>
  </si>
  <si>
    <t>Establish a process or system for end users to report problems to, with their workstation hardware.</t>
  </si>
  <si>
    <t>Develop Back-up and Recovery Procedures</t>
  </si>
  <si>
    <t>Develop back-up and recovery procedures detailing action items, toolkits, and timelines.</t>
  </si>
  <si>
    <t>Establish Network Architecture Documentation</t>
  </si>
  <si>
    <t>Establish documentation on network architectural standards, guidelines and principles for enterprise reference.</t>
  </si>
  <si>
    <t>Provide Operational Management Suggestions</t>
  </si>
  <si>
    <t>Provide operational management suggestions for various diverse interconnected networks.</t>
  </si>
  <si>
    <t>Provide Staff Development</t>
  </si>
  <si>
    <t>Assist management in providing staff development on telecommunications software and network management functions.</t>
  </si>
  <si>
    <t>Communications Components Training</t>
  </si>
  <si>
    <t>Provide staff with training programs on installation, relocation and maintenance of communications components.</t>
  </si>
  <si>
    <t>Meet Network Performance Management Professionals</t>
  </si>
  <si>
    <t>Discover opportunities to meet industry professionals in order to discuss the safety issues and considerations of network performance management.</t>
  </si>
  <si>
    <t>Attend Professional Training</t>
  </si>
  <si>
    <t>Attend training sessions to learn about various output mechanisms, relevant considerations, and applications.</t>
  </si>
  <si>
    <t>Attend Network Security Training</t>
  </si>
  <si>
    <t>Attend training programs on network and Internet security offered by the CERT Coordination Center.</t>
  </si>
  <si>
    <t>Attend Training on Mobile Security</t>
  </si>
  <si>
    <t>Attend training sessions regarding the advanced methods, tools and technologies used in securing mobile access.</t>
  </si>
  <si>
    <t>Document Penetration Testing Results</t>
  </si>
  <si>
    <t>Documents penetration testing results and report them to senior colleagues through an organizational platform.</t>
  </si>
  <si>
    <t>Meet Problem Management Professionals</t>
  </si>
  <si>
    <t>Find opportunities to meet problem management professionals to discuss their experiences in managing the processes and tools used to identify and solve problems.</t>
  </si>
  <si>
    <t>Convert Requirements into Technical Design</t>
  </si>
  <si>
    <t>Convert business requirements into a technical application design by describing which business processes and architecture will be used on a project.</t>
  </si>
  <si>
    <t>Discussion with R&amp;D Division</t>
  </si>
  <si>
    <t>Discuss issues with online development teams and provide methods for streamlining work processes.</t>
  </si>
  <si>
    <t>Assist in Deciding Marketing Strategies</t>
  </si>
  <si>
    <t>Assist marketing directors in making strategic decisions regarding marketing plans and the planning process.</t>
  </si>
  <si>
    <t>Allocating Office Resources</t>
  </si>
  <si>
    <t>Distribute office resources across departments or functions in an effective and fair manner.</t>
  </si>
  <si>
    <t>Information for Internal and External Communication</t>
  </si>
  <si>
    <t>Ensure that all employees understand the types of information that can be released publicly and the types of information that is for internal use only. When confidential insider information is communicated to employees, make sure that it is clearly labeled as such.</t>
  </si>
  <si>
    <t>Have a Company Spokesperson</t>
  </si>
  <si>
    <t>Designate a company spokesperson and arrange for news media training for him/her.</t>
  </si>
  <si>
    <t>Expanding Messages with Multimedia</t>
  </si>
  <si>
    <t>Consider that people respond differently to different types of media. Explore multimedia effects as a way to expand the reach of your message.</t>
  </si>
  <si>
    <t>Consult OD Experts</t>
  </si>
  <si>
    <t>Consult OD experts on the use of people development platforms within a diverse environment.</t>
  </si>
  <si>
    <t>Conduct Regular Market Research</t>
  </si>
  <si>
    <t>Remember that customer perceptions and opinions change. Conduct market research regularly.</t>
  </si>
  <si>
    <t>Compare Market Research Standards</t>
  </si>
  <si>
    <t>Compare and contrast organizational standards for market research with industry accepted practices.</t>
  </si>
  <si>
    <t>Assist in Developing a New Marketing Strategy</t>
  </si>
  <si>
    <t>Assist a senior manager in developing a new marketing strategy and positioning according to organizational planning.</t>
  </si>
  <si>
    <t>Consult on Marketing Channels Efficiency Maximization</t>
  </si>
  <si>
    <t>Consult industry professionals on various approaches to maximizing marketing channel efficiency and effectiveness.</t>
  </si>
  <si>
    <t>Consult Marketing System Experts</t>
  </si>
  <si>
    <t>Consult system experts on designing new tools that support current marketing requirements.</t>
  </si>
  <si>
    <t>Attend Media Channel Management Conferences</t>
  </si>
  <si>
    <t>Attend industry conferences to learn the latest techniques in media channel management.</t>
  </si>
  <si>
    <t>Efficiency in Media Production</t>
  </si>
  <si>
    <t>Document a daily report to make sure that all media production work is completed according to an established schedule.</t>
  </si>
  <si>
    <t>Monitor MTS Trends</t>
  </si>
  <si>
    <t>Monitor MTS trends, developments, and applications in diverse environments.</t>
  </si>
  <si>
    <t>Consult with Oracle Developer Suite Experts</t>
  </si>
  <si>
    <t>Consult with experts on the use of Oracle Developer in diverse environments and applications.</t>
  </si>
  <si>
    <t>Consult with Oracle Lite Experts</t>
  </si>
  <si>
    <t>Consult with experts on the purpose and applicability of Web-To-Go.</t>
  </si>
  <si>
    <t>Attend PowerBuilder Training Programs</t>
  </si>
  <si>
    <t>Attend training programs on the use of PowerBuilder in diverse environments and applications.</t>
  </si>
  <si>
    <t>Assist in Perl Research</t>
  </si>
  <si>
    <t>Assist a senior manager in conducting research into the extension of Perl features and functionalities.</t>
  </si>
  <si>
    <t>Assist in Initiating Photoshop Strategies</t>
  </si>
  <si>
    <t>Assist senior managers in initiating Photoshop enhancements and migration strategies.</t>
  </si>
  <si>
    <t>Assist in PHP Research</t>
  </si>
  <si>
    <t>Assist a senior manager in conducting research on the extension of PHP features and functionality.</t>
  </si>
  <si>
    <t>Monitor PL/I Trends</t>
  </si>
  <si>
    <t>Monitor PL/I trends, developments, and applications in diverse environments.</t>
  </si>
  <si>
    <t>Assist in PeopleSoft Enhancements</t>
  </si>
  <si>
    <t>Assist a senior manager in implementing planned PeopleSoft enhancements and migration processes.</t>
  </si>
  <si>
    <t>Plan for ODBC Security Issues</t>
  </si>
  <si>
    <t>Create a contingency plan for using ODBC to access sensitive data.</t>
  </si>
  <si>
    <t>Assist in Installing Oracle Database</t>
  </si>
  <si>
    <t>Assist a senior technician with the installation and maintenance of a production Oracle database.</t>
  </si>
  <si>
    <t>Consult PL/SQL Experts</t>
  </si>
  <si>
    <t>Consult with experts on implementing straightforward PL/SQL applications.</t>
  </si>
  <si>
    <t>Attend BizTalk Server Training</t>
  </si>
  <si>
    <t>Attend training seminars on the implementation or maintenance of BizTalk Server.</t>
  </si>
  <si>
    <t>Document Firefox Virus Protectors</t>
  </si>
  <si>
    <t>Document and evaluate virus protection alternatives for Firefox and select the ones that will best safeguard the organization.</t>
  </si>
  <si>
    <t>Assist in MSMQ Research</t>
  </si>
  <si>
    <t>Assist a senior manager in conducting research on the extension of MSMQ's features and functionality.</t>
  </si>
  <si>
    <t>Netscape Security</t>
  </si>
  <si>
    <t>Review the organization's firewall and other security measures before establishing a Netscape-based intranet with confidential company information.</t>
  </si>
  <si>
    <t>Consult Oracle Application Server Experts</t>
  </si>
  <si>
    <t>Consult with experts on the use of Oracle Application Server in diverse environments and applications.</t>
  </si>
  <si>
    <t>Consult OS/390 Experts</t>
  </si>
  <si>
    <t>Consult with experts on the use of OS/390 in diverse environments and applications.</t>
  </si>
  <si>
    <t>Meet Palm OS Professionals</t>
  </si>
  <si>
    <t>Find opportunities to meet Palm OS professionals and learn from their experiences with developing applications.</t>
  </si>
  <si>
    <t>Consult PegaRULES Experts</t>
  </si>
  <si>
    <t>Consult with experts on the techniques for implementing PegaRULES solutions.</t>
  </si>
  <si>
    <t>Consult Windows Server Experts</t>
  </si>
  <si>
    <t>Consult experts on the use of Windows Server in diverse environments and applications.</t>
  </si>
  <si>
    <t>Attend IT Guru Training</t>
  </si>
  <si>
    <t>Attend training seminars on how to develop IT Guru software wireless protocols and analyze their behavior.</t>
  </si>
  <si>
    <t>Plan to Integrate NDS Networks</t>
  </si>
  <si>
    <t>Set long-term plans to integrate diverse networks under NDS/eDirectory.</t>
  </si>
  <si>
    <t>Assist in the development of Network Administration Procedures</t>
  </si>
  <si>
    <t>Assist a senior level colleague in developing standard network administration procedures.</t>
  </si>
  <si>
    <t>Assist in Netware Research</t>
  </si>
  <si>
    <t>Assist a senior manager in conducting research on the extension of Netware's features and functionality.</t>
  </si>
  <si>
    <t>Consult OSPF Experts</t>
  </si>
  <si>
    <t>Consult experts on implementing OSPF in diverse environments and applications.</t>
  </si>
  <si>
    <t>Meet Omega Professionals</t>
  </si>
  <si>
    <t>Find opportunities to meet Omega professionals and learn from their experiences with developing OmegaMon technology.</t>
  </si>
  <si>
    <t>Plan to Resolve Office Applications Problems</t>
  </si>
  <si>
    <t>Create a plan to troubleshoot and diagnose problems in Office applications.</t>
  </si>
  <si>
    <t>Design Outlook Application</t>
  </si>
  <si>
    <t>Consult Outlook experts on how to design in-house applications that run on the Outlook platform.</t>
  </si>
  <si>
    <t>Facilitating Communication with pcAnywhere</t>
  </si>
  <si>
    <t>Use pcAnywhere to quickly distribute documents and updates to all employees.</t>
  </si>
  <si>
    <t>Attend PowerPoint Training</t>
  </si>
  <si>
    <t>Attend training seminars on the most sophisticated uses of PowerPoint.</t>
  </si>
  <si>
    <t>Planning for Resistance to Six Sigma</t>
  </si>
  <si>
    <t>Plan ahead for resistance to change when adopting Six Sigma methodologies. Use incentives to encourage employees to support the organizational change.</t>
  </si>
  <si>
    <t>Participate in New Hire Process</t>
  </si>
  <si>
    <t>Participate in hiring new engineers for manufacturing projects to gain a better understanding of specific functions within product engineering.</t>
  </si>
  <si>
    <t>Monitor Hardware Industry Reliability Trends</t>
  </si>
  <si>
    <t>Stay abreast of hardware reliability metrics and benchmarks and how your organization compares.</t>
  </si>
  <si>
    <t>Attend Reliability Sessions</t>
  </si>
  <si>
    <t>Attend industry conferences or sessions on hardware reliability issues and talk with industry experts or competitors.</t>
  </si>
  <si>
    <t>Attend Product Demonstrations</t>
  </si>
  <si>
    <t>Attend product demonstrations to learn about new equipment or alternative uses for existing equipment.</t>
  </si>
  <si>
    <t>Cost and Quality</t>
  </si>
  <si>
    <t>Consider how vendor quality impacts quality of product produced by your organization. Carefully weigh cost versus quality questions.</t>
  </si>
  <si>
    <t>Develop Testing Timelines and Benchmarks</t>
  </si>
  <si>
    <t>Develop timelines and benchmarks for testing processes to ensure that effective practices can be conducted on time.</t>
  </si>
  <si>
    <t>Maintain Attendance Records</t>
  </si>
  <si>
    <t>Create an attendance sheet for security team members on the patrol service, to maintain organization within the unit.</t>
  </si>
  <si>
    <t>Common Customer Questions</t>
  </si>
  <si>
    <t>Compile a list of common customer questions. What are the typical answers you give to these questions?</t>
  </si>
  <si>
    <t>Attend Content Training</t>
  </si>
  <si>
    <t>Attend professional training on publishing content.</t>
  </si>
  <si>
    <t>Monitor Server Website</t>
  </si>
  <si>
    <t>Identify a website that covers server computing. Read articles, blogs, ask questions. See if it applies to your area and share the insights with relevant parties.</t>
  </si>
  <si>
    <t>Update the SOA Model</t>
  </si>
  <si>
    <t>Link business needs with available services to build and develop an SOA meta-model.</t>
  </si>
  <si>
    <t>Requirements Analysis Policies and Procedures</t>
  </si>
  <si>
    <t>Develop documentation of policies and procedures to ensure that all members are consistently following requirements analysis standards.</t>
  </si>
  <si>
    <t>Consult Programming Experts</t>
  </si>
  <si>
    <t>Consult experts on programming related problems to ensure the best selection of programming platforms for a given task.</t>
  </si>
  <si>
    <t>Consult Prototype Experts</t>
  </si>
  <si>
    <t>Consult external experts regarding issues relating to the application of prototypes.</t>
  </si>
  <si>
    <t>Analyze Project Environment</t>
  </si>
  <si>
    <t>Analyze project environment such as scope, data, decisions, team and technical architecture to determine whether the RAD approach is appropriate to the project.</t>
  </si>
  <si>
    <t>Release Key Success Factors</t>
  </si>
  <si>
    <t>Look for release information and identify key success factors for release management activities.</t>
  </si>
  <si>
    <t>Enhance Own Ability</t>
  </si>
  <si>
    <t>Accumulate experience with designing complex scripts to become a senior level programmer.</t>
  </si>
  <si>
    <t>Compare and Contrast Programming Platforms</t>
  </si>
  <si>
    <t>Compare and contrast existing programming platforms to select the optimal platform for the given application.</t>
  </si>
  <si>
    <t>Action Plan for Accessibility</t>
  </si>
  <si>
    <t>Develop an action plan to extend accessibility, detailing what items need to be completed and when, and then follow up with all parties to make sure deadlines are met.</t>
  </si>
  <si>
    <t>Prepare Response to Change</t>
  </si>
  <si>
    <t>Follow developments in records management. Prepare filing plans for all types of records and store them in the system.</t>
  </si>
  <si>
    <t>Compare Database Access Tools</t>
  </si>
  <si>
    <t>Track the latest database access tools and techniques used by competitors and evaluate their value to the organization.</t>
  </si>
  <si>
    <t>Implement Data Management</t>
  </si>
  <si>
    <t>Implement data migration, integration and transport across various platforms with data flow and entity relationship diagramming processes.</t>
  </si>
  <si>
    <t>Balancing Redundancy and Performance</t>
  </si>
  <si>
    <t>Review your server hardware's redundancy options. Configure them in a way that allows for easy recovery from hardware failure but that does not greatly reduce performance.</t>
  </si>
  <si>
    <t>Consult on Remote Access Environment</t>
  </si>
  <si>
    <t>Consult experts on ways to build, deploy and support remote access environments.</t>
  </si>
  <si>
    <t>Coordinate and Execute Control Procedures</t>
  </si>
  <si>
    <t>Coordinate and execute production control procedures with business unit personnel to ensure timely and accurate completion of the production control process.</t>
  </si>
  <si>
    <t>Data Center Conferences</t>
  </si>
  <si>
    <t>Attend industry conferences on data centers and server rooms, including topics of design, infrastructure, connectivity and migration issues.</t>
  </si>
  <si>
    <t>Plan for Risks</t>
  </si>
  <si>
    <t>Create contingency plans for potential risks in product and vendor evaluation and the corresponding preventive actions.</t>
  </si>
  <si>
    <t>Compliance Management for SIEM</t>
  </si>
  <si>
    <t>Assist seniors to create and implement best practice of compliance management for SIEM.</t>
  </si>
  <si>
    <t>Find a Coach</t>
  </si>
  <si>
    <t>Identify someone who can help meet your specific goals. Checkpoint with this individual when the goal is defined and throughout the process. Listen to input and feedback.</t>
  </si>
  <si>
    <t>Monitor SOA Technologies Trends</t>
  </si>
  <si>
    <t>Monitor SOA technology developments and industry trends in diverse environments and applications.</t>
  </si>
  <si>
    <t>Assist in Developing User Data Reports</t>
  </si>
  <si>
    <t>Assist a senior manager in developing user data reports to display various user activities for a specific SNS site.</t>
  </si>
  <si>
    <t>Assist in Service Platform Enhancement</t>
  </si>
  <si>
    <t>Assist a senior manager in the enhancement of features and functionalities for a specific service platform.</t>
  </si>
  <si>
    <t>Assist the Evaluation of Reliability Technologies</t>
  </si>
  <si>
    <t>Assist senior managers in the evaluation of business benefits for emerging reliability technologies.</t>
  </si>
  <si>
    <t>Attend Social Computing Seminar</t>
  </si>
  <si>
    <t>Attend social computing seminar to gain advanced knowledge, techniques and tools used in social community management.</t>
  </si>
  <si>
    <t>Assess Web Service Projects</t>
  </si>
  <si>
    <t>Analyze business needs, technology agendas and platforms to assess whether web services projects meet relevant requirements.</t>
  </si>
  <si>
    <t>Attend Training in Social Network Architecture</t>
  </si>
  <si>
    <t>Attend training sessions on the tools and techniques available for social network architecture.</t>
  </si>
  <si>
    <t>Attend Scrum Workshops</t>
  </si>
  <si>
    <t>Attend meetings and workshops subjected on scrum, to communicate with professionals and exchange thoughts to learn from each other.</t>
  </si>
  <si>
    <t>Allocate Security Resource</t>
  </si>
  <si>
    <t>Distribute security guards, surveillance equipment, budget, and other security resources appropriately to different departments based on the risk level of each.</t>
  </si>
  <si>
    <t>Considering Customer Needs</t>
  </si>
  <si>
    <t>Balance your organization's desire for self-service or virtual call centers with your customers' needs for interpersonal interaction.</t>
  </si>
  <si>
    <t>Document Change Requests</t>
  </si>
  <si>
    <t>Document all service requests and outcomes, to ensure consistent action in the future.</t>
  </si>
  <si>
    <t>Conduct Scheduling Quality Control</t>
  </si>
  <si>
    <t>Conduct quality controls to ensure the workload and time accuracy of scheduling.</t>
  </si>
  <si>
    <t>Product Costs Review</t>
  </si>
  <si>
    <t>Assist a high-level colleague in the review of the costs associated with developing a product.</t>
  </si>
  <si>
    <t>Participate in Returns Software Development Seminars</t>
  </si>
  <si>
    <t>Participate in industry seminars and discussions related to the development of product returns software.</t>
  </si>
  <si>
    <t>Assist in Implementing Sales Department Policies</t>
  </si>
  <si>
    <t>Assist a senior manager in implementing policies and procedures within the sales department.</t>
  </si>
  <si>
    <t>Attend Sales Training</t>
  </si>
  <si>
    <t>Attend training to learn the organization's sales activities and tasks.</t>
  </si>
  <si>
    <t>Assist in Exploring Customers</t>
  </si>
  <si>
    <t>Assist a senior manager in exploring potential customers in the market.</t>
  </si>
  <si>
    <t>Attend Sales Proposal Training</t>
  </si>
  <si>
    <t>Attend training to learn how to design sales proposals and presentations.</t>
  </si>
  <si>
    <t>Attend Training on Sales Closing</t>
  </si>
  <si>
    <t>Attend training in order to learn the latest sales closing and agreement methods.</t>
  </si>
  <si>
    <t>Attend Sales Support Training</t>
  </si>
  <si>
    <t>Attend training to learn sales support procedures and policies.</t>
  </si>
  <si>
    <t>Attend Product Development Strategy Training</t>
  </si>
  <si>
    <t>Attend training to learn how to design product development strategies.</t>
  </si>
  <si>
    <t>Document REXX Standards</t>
  </si>
  <si>
    <t>Create documentation of REXX standards and policies to ensure employee compliance.</t>
  </si>
  <si>
    <t>Assist in Initiating Rational Rose Strategies</t>
  </si>
  <si>
    <t>Assist senior managers in initiating Rational Rose enhancements and migration strategies.</t>
  </si>
  <si>
    <t>Discuss RTT with End Users</t>
  </si>
  <si>
    <t>Find opportunities to discuss expectations and considerations regarding the use of RTT with end users.</t>
  </si>
  <si>
    <t>Attend SAP R/3 Training Programs</t>
  </si>
  <si>
    <t>Attend training programs on the use of SAP R/3 implementation and development tools.</t>
  </si>
  <si>
    <t>Consult CRM Technology Experts</t>
  </si>
  <si>
    <t>Consult experts on how to effectively use CRM technologies in different departments (e.g. sales, finance).</t>
  </si>
  <si>
    <t>Assist in Initiating SAP ERP Strategies</t>
  </si>
  <si>
    <t>Assist senior managers in initiating SAP ERP product enhancements and migration strategies.</t>
  </si>
  <si>
    <t>Assist a Superior in SAP PLM Enhancement and Marketing</t>
  </si>
  <si>
    <t>Assist your supervisor in technical enhancements and marketing operations related to SAP PLM to gain a stronger understanding of SAP PLM.</t>
  </si>
  <si>
    <t>Consult Siebel Experts</t>
  </si>
  <si>
    <t>Consult experts on the use of Siebel in diverse environments and applications.</t>
  </si>
  <si>
    <t>Attend Smalltalk Training Programs</t>
  </si>
  <si>
    <t>Attend training seminars on complex Smalltalk programming techniques.</t>
  </si>
  <si>
    <t>Assist in QMF Comparison</t>
  </si>
  <si>
    <t>Assist a senior manager in comparing and contrasting QMF to competitive data retrieval products.</t>
  </si>
  <si>
    <t>Consult SAS Experts</t>
  </si>
  <si>
    <t>Consult with experts on the use of SAS optimization tools and techniques.</t>
  </si>
  <si>
    <t>Consult PVCS Experts</t>
  </si>
  <si>
    <t>Consult with experts on the management and maintenance of project databases in diverse environments.</t>
  </si>
  <si>
    <t>Assist in SharePoint Server Troubleshooting</t>
  </si>
  <si>
    <t>Assist a senior technician in performing a SharePoint Server troubleshooting and debugging activity.</t>
  </si>
  <si>
    <t>Consult SIP Experts</t>
  </si>
  <si>
    <t>Consult experts on the use of SIP in multiple and diverse networks.</t>
  </si>
  <si>
    <t>Attend SMTP Training</t>
  </si>
  <si>
    <t>Attend training seminars on implementing EDI on an SMTP backbone.</t>
  </si>
  <si>
    <t>Assist in SNA Research</t>
  </si>
  <si>
    <t>Assist a senior manager in conducting research on the extension of SNA's features and functionality.</t>
  </si>
  <si>
    <t>Consult Sniffer Experts</t>
  </si>
  <si>
    <t>Consult experts on the use of Sniffer Distributed features and facilities.</t>
  </si>
  <si>
    <t>Monitor MSP Developments</t>
  </si>
  <si>
    <t>Monitor new developments in MSP software and its application in diverse environments.</t>
  </si>
  <si>
    <t>Attend Workbench Training</t>
  </si>
  <si>
    <t>Attend training seminars on how to use the Earned Value calculation fields in Project Workbench.</t>
  </si>
  <si>
    <t>Assist in SiteMinder Application</t>
  </si>
  <si>
    <t>Assist a senior manager in the application of SiteMinder to diverse business situations.</t>
  </si>
  <si>
    <t>Develop Timelines for Testing</t>
  </si>
  <si>
    <t>Develop timelines for testing projects to ensure that high quality products can be delivered in time.</t>
  </si>
  <si>
    <t>Locate Storage Product Announcements</t>
  </si>
  <si>
    <t>Utilize the search facility to locate potential sources of recent announcements on new storage products.</t>
  </si>
  <si>
    <t>Monitoring Telecom Industry Competition</t>
  </si>
  <si>
    <t>Research and monitor how your competitors are doing in the telecom industry and take note of how you compare.</t>
  </si>
  <si>
    <t>Gain a Thorough Understanding of IT Operations</t>
  </si>
  <si>
    <t>Acquire an awareness of the tools and techniques typically used in IT operations.</t>
  </si>
  <si>
    <t>Monitor Product Enhancements</t>
  </si>
  <si>
    <t>Review list of enhancements and priorities; can you explain why the priorities are as they are?</t>
  </si>
  <si>
    <t>Participate in Client Installation</t>
  </si>
  <si>
    <t>Participate in or just observe a client installation. Learn and make sure you understand what functions and options were selected and/or NOT selected, and why.</t>
  </si>
  <si>
    <t>Encourage Technical Creativity</t>
  </si>
  <si>
    <t>Solicit ideas and brainstorm for improving technical implementation process and effort. Evaluate viability of best ideas.</t>
  </si>
  <si>
    <t>Assist in Architecture Development</t>
  </si>
  <si>
    <t>Assist a senior manager in the development of the document management architecture.</t>
  </si>
  <si>
    <t>Consulting with Stakeholders</t>
  </si>
  <si>
    <t>Confer with stakeholders regularly during the software development process, to ensure essential requirements are being met.</t>
  </si>
  <si>
    <t>Establish Supporting Mechanisms</t>
  </si>
  <si>
    <t>Establish supporting software in order to assist the training and trouble-shooting of development of more complex software products.</t>
  </si>
  <si>
    <t>Designing Software to Meet Client Needs</t>
  </si>
  <si>
    <t>Communicate with internal and external clients about technical software design and architecture to meet their needs.</t>
  </si>
  <si>
    <t>Evaluate Consumer Requirements</t>
  </si>
  <si>
    <t>Focus on consumer requirements and design proper integration plans to satisfy consumer needs.</t>
  </si>
  <si>
    <t>Develop Selection Methodologies</t>
  </si>
  <si>
    <t>Compare and select the most appropriate software development methodologies.</t>
  </si>
  <si>
    <t>Document Release Policies and Procedures</t>
  </si>
  <si>
    <t>Develop documentation of policies and procedures to ensure that all software releases follow the industry standards.</t>
  </si>
  <si>
    <t>Diagnostic Tools and Techniques</t>
  </si>
  <si>
    <t>Monitor the latest diagnostic tools and techniques to improve the resolution of software problems.</t>
  </si>
  <si>
    <t>Maintain Long Term Relationship</t>
  </si>
  <si>
    <t>Establish and maintain long term relationships with clients in order to familiarize yourself with their operations and provide customized support.</t>
  </si>
  <si>
    <t>Document Software Problems</t>
  </si>
  <si>
    <t>Document all software problems and outcomes, to ensure consistent action in the future.</t>
  </si>
  <si>
    <t>Consider Change from Multiple Perspectives</t>
  </si>
  <si>
    <t>Establish a cross-functional change committee to evaluate change requests from internal and external perspectives.</t>
  </si>
  <si>
    <t>Inadvertent Impact of Reliability Improvement</t>
  </si>
  <si>
    <t>When reliability improvements or problem resolutions require modifications to existing code, be sure to test related features and functionality to ensure they weren't inadvertently impacted.</t>
  </si>
  <si>
    <t>Encourage Packaging Creativity</t>
  </si>
  <si>
    <t>Solicit ideas and brainstorm for alternative type of packaging. Evaluate viability of best ideas.</t>
  </si>
  <si>
    <t>Encourage Creativity</t>
  </si>
  <si>
    <t>Solicit ideas and brainstorm for new delivery channels. Evaluate viability of best ideas.</t>
  </si>
  <si>
    <t>Develop Comprehensive Knowledge Base</t>
  </si>
  <si>
    <t>Develop a comprehensive understanding of diverse software testing approaches and technologies, including benefits, drawbacks and rationales.</t>
  </si>
  <si>
    <t>Track End-User Reflections</t>
  </si>
  <si>
    <t>Gather feedback from end users on the effectiveness and performance of tested software and use their input to improve the testing process.</t>
  </si>
  <si>
    <t>Review Application Testing</t>
  </si>
  <si>
    <t>Regularly review application testing rationales and procedures to improve effectiveness.</t>
  </si>
  <si>
    <t>Develop Approach Evaluation System</t>
  </si>
  <si>
    <t>Develop an evaluation system to weigh the pros and cons of diverse testing tools and select the best choice.</t>
  </si>
  <si>
    <t>Code Review Tools</t>
  </si>
  <si>
    <t>Research specific techniques for writing secure codes on different technologies to avoid coding errors.</t>
  </si>
  <si>
    <t>Develop Target Architecture Project Plans</t>
  </si>
  <si>
    <t>Create and oversee a complex IT architecture project; seek and use advice received by a senior IT architect.</t>
  </si>
  <si>
    <t>Track Professional Information</t>
  </si>
  <si>
    <t>Apply multiple channels to collect the latest professional information; keep abreast of data, technology and application integration issues.</t>
  </si>
  <si>
    <t>Employ New Technology</t>
  </si>
  <si>
    <t>Employ new technology to optimize the system's compliance with its specified requirements.</t>
  </si>
  <si>
    <t>Hold Speech Recognition Conferences</t>
  </si>
  <si>
    <t>Review the output coming from speech-recognition technologies to determine the strengths, weaknesses, and best uses for these tools.</t>
  </si>
  <si>
    <t>Monitor Market Trends</t>
  </si>
  <si>
    <t>Monitor market and industry trends and adjust existing system testing tools accordingly.</t>
  </si>
  <si>
    <t>Prepare contingency plans for multiple possible outcomes so that the organization can react quickly to change.</t>
  </si>
  <si>
    <t>Software Support Diagnostic Tools</t>
  </si>
  <si>
    <t>Monitor the latest diagnostic tools and techniques in software support, in order to improve the ability for resolution of software problems.</t>
  </si>
  <si>
    <t>Learning Systems Configuration</t>
  </si>
  <si>
    <t>Work with a senior colleague to learn about and determine optimal systems configuration.</t>
  </si>
  <si>
    <t>Teach yourself a new way to automate software distribution. See if you can integrate this process into your work.</t>
  </si>
  <si>
    <t>Attend QA Training Sessions</t>
  </si>
  <si>
    <t>Attend training sessions to learn various quality assurance methods, tools and techniques.</t>
  </si>
  <si>
    <t>Improving Performance of Storage Hardware</t>
  </si>
  <si>
    <t>Look for ways that enhancements or upgrades can improve the performance of storage hardware.</t>
  </si>
  <si>
    <t>Attending Telecommunication Seminars</t>
  </si>
  <si>
    <t>Attend training seminars to learn new configuration management techniques and relevant equipment for telecommunication systems.</t>
  </si>
  <si>
    <t>Attend Regulatory Training</t>
  </si>
  <si>
    <t>Attend relevant regulatory training sessions on international telecommunications compliance.</t>
  </si>
  <si>
    <t>Assist in Deploying SANs</t>
  </si>
  <si>
    <t>Assist senior managers in deploying SANs in a heterogeneous server environment.</t>
  </si>
  <si>
    <t>Attend Storage Management Training Programs</t>
  </si>
  <si>
    <t>Find opportunities to attend training programs on logistics and tools for online, offline and offsite storage.</t>
  </si>
  <si>
    <t>Interact with System Staff</t>
  </si>
  <si>
    <t>Interact with other system and programming staff on workflow and workload.</t>
  </si>
  <si>
    <t>Software License Policies</t>
  </si>
  <si>
    <t>Develop and maintain documentation detailing policies regarding and costs associated with adding additional licenses to existing user accounts.</t>
  </si>
  <si>
    <t>Attend Technical Seminars</t>
  </si>
  <si>
    <t>Attend technical seminars and trade shows on diagnostic guides, tools and utilities.</t>
  </si>
  <si>
    <t>Document SPI Standards</t>
  </si>
  <si>
    <t>Document software process improvement metrics, policies and selection criteria; ensure all staff adhere to the same standards.</t>
  </si>
  <si>
    <t>Document Technical Writing Best Practices</t>
  </si>
  <si>
    <t>Establish best practices in the design and development of paper-based and on-line technical reference documentation.</t>
  </si>
  <si>
    <t>Attend SCM Application Customization Training</t>
  </si>
  <si>
    <t>Attend a training session on how to customize SCM applications to meet the specific client's needs and requirements.</t>
  </si>
  <si>
    <t>Generate SRM Reports</t>
  </si>
  <si>
    <t>Provide senior management with standard or on-demand SRM reports to monitor overall operations and performance of the SRM systems.</t>
  </si>
  <si>
    <t>Attend SEM Application Training</t>
  </si>
  <si>
    <t>Attend a training session on how to customize SEM applications to meet specific clients' needs and requirements.</t>
  </si>
  <si>
    <t>Personal Experience with Telephony-Based Support</t>
  </si>
  <si>
    <t>Consider your personal experiences using telephony-based customer support. What did/didn't you like about the experience? What lessons can be learned for your organization's own system?</t>
  </si>
  <si>
    <t>Assist a Senior Manager in TOGAF Related Projects</t>
  </si>
  <si>
    <t>Assist a senior manager in TOGAF related projects to learn management skills by observing their behaviors.</t>
  </si>
  <si>
    <t>Involve Employees in the Interview Process</t>
  </si>
  <si>
    <t>Involve line managers and peers in the sourcing and interviewing process so as to improve the quality of candidates and facilitate on boarding.</t>
  </si>
  <si>
    <t>Attend Succession Planning Training</t>
  </si>
  <si>
    <t>Attend training seminars to learn the organization's new succession planning concepts and methods.</t>
  </si>
  <si>
    <t>Attend Technical Writing Training</t>
  </si>
  <si>
    <t>Attend training lessons to learn the latest technical writing concepts and techniques.</t>
  </si>
  <si>
    <t>Assist in Struts Tools Comparison</t>
  </si>
  <si>
    <t>Assist a senior manager in comparing the strengths and weakness of Struts versus other comparable tools.</t>
  </si>
  <si>
    <t>Meet Adaptive Server Professionals</t>
  </si>
  <si>
    <t>Find opportunities to meet Adaptive Server professionals and learn from their experiences.</t>
  </si>
  <si>
    <t>Document SQL Syntax</t>
  </si>
  <si>
    <t>Document SQL syntax, coding rules and conventions; ensure all staff adhere to the same rules.</t>
  </si>
  <si>
    <t>Consult SQL Server Experts</t>
  </si>
  <si>
    <t>Consult experts on how to use advanced SQL Server features and facilities.</t>
  </si>
  <si>
    <t>Document Compatibility Problems with Sybase</t>
  </si>
  <si>
    <t>Create documentation of major compatibility problems between Sybase and host operating systems to share with all employees.</t>
  </si>
  <si>
    <t>Create a Solaris Issue Tracking Database</t>
  </si>
  <si>
    <t>Create an internal database that will continuously track issues in the implementation and maintenance of Solaris.</t>
  </si>
  <si>
    <t>Monitor TPNS Trends</t>
  </si>
  <si>
    <t>Monitor TPNS trends and updates and consider them in assessing how to put the organization in a more competitive position.</t>
  </si>
  <si>
    <t>Attend NetView Training</t>
  </si>
  <si>
    <t>Attend training seminars on the installation and configuration of NetView clients and servers.</t>
  </si>
  <si>
    <t>Plan to Assign IP Addresses</t>
  </si>
  <si>
    <t>Create a plan to assign IP addresses to devices on a corporate LAN.</t>
  </si>
  <si>
    <t>Plan to Install Token Ring Adapters</t>
  </si>
  <si>
    <t>Create a plan to install and configure Token Ring adapters in multiple and diverse devices.</t>
  </si>
  <si>
    <t>Consult TAM Experts</t>
  </si>
  <si>
    <t>Consult experts on the potential risks and vulnerabilities of TAM.</t>
  </si>
  <si>
    <t>Meet Tivoli Professionals</t>
  </si>
  <si>
    <t>Find opportunities to meet Tivoli professionals and learn from their experiences with developing TME technology.</t>
  </si>
  <si>
    <t>Attend T&amp;D Training</t>
  </si>
  <si>
    <t>Attend training sessions to learn the latest T&amp;D policies and standards.</t>
  </si>
  <si>
    <t>Assist in Anti-Virus Protection Installation</t>
  </si>
  <si>
    <t>Assist a senior manager in installing and maintaining enterprise-level anti-virus protection.</t>
  </si>
  <si>
    <t>Develop Multiple and Diverse Web Softwares</t>
  </si>
  <si>
    <t>Use varying web software design technologies to tailor the software to the particular user and/or situation (business vs consumer clients, mobile devices, etc.).</t>
  </si>
  <si>
    <t>Track Web Trends</t>
  </si>
  <si>
    <t>Monitor the evolution of web trends and directions and evaluate their impact on an organization's existing web technologies and strategies.</t>
  </si>
  <si>
    <t>Attend Training Programs on Migration Path Design</t>
  </si>
  <si>
    <t>Attend training programs on migration path design techniques, tools, procedures and other influencing factors.</t>
  </si>
  <si>
    <t>Deliver Workflow Analysis Reports</t>
  </si>
  <si>
    <t>Prepare workflow analysis reports for top management based on an analysis of the current workflow status.</t>
  </si>
  <si>
    <t>Apply Themes or Styles</t>
  </si>
  <si>
    <t>Apply themes or styles to the user interface without compromising its usability.</t>
  </si>
  <si>
    <t>Document Web Development Tools Best Practices</t>
  </si>
  <si>
    <t>Document best practices in web development tools utilization and use this documentation to spread key knowledge within the organization.</t>
  </si>
  <si>
    <t>Assist in Writing XML-SOAP Messages</t>
  </si>
  <si>
    <t>Assist a senior manager in writing and developing XML-SOAP messages to communicate with Web Services Tools.</t>
  </si>
  <si>
    <t>Promote the Features of Voice Networks</t>
  </si>
  <si>
    <t>Provide technical support which provides clients with a comprehensive understanding of voice networks' features.</t>
  </si>
  <si>
    <t>Attend VPN Training Programs</t>
  </si>
  <si>
    <t>Attend training programs on VPN vendor evaluation, certification and selection.</t>
  </si>
  <si>
    <t>Document Bandwidth Optimization Tools</t>
  </si>
  <si>
    <t>Create documentation of various bandwidth optimization tools and techniques for enterprise-wide usage.</t>
  </si>
  <si>
    <t>Assist in Development Projects</t>
  </si>
  <si>
    <t>Assist senior managers in wireless technology development projects.</t>
  </si>
  <si>
    <t>Monitor and Report Performance</t>
  </si>
  <si>
    <t>Monitor VOIP connection performance and prepare reports for further reference.</t>
  </si>
  <si>
    <t>Assist in Improving Web Administration</t>
  </si>
  <si>
    <t>Assist senior managers in creating and implementing web administration improvement programs and processes.</t>
  </si>
  <si>
    <t>Consult on Different Training Issues</t>
  </si>
  <si>
    <t>Consult nationally-known industry experts on IT technical training issues.</t>
  </si>
  <si>
    <t>Consult on Program Design and Development</t>
  </si>
  <si>
    <t>Consult industry experts on the design and development of a full curriculum of programs.</t>
  </si>
  <si>
    <t>Learn Training Methodologies</t>
  </si>
  <si>
    <t>Learn the latest and most successful training methodologies and techniques through training seminars, such as AMA's training and development seminars.</t>
  </si>
  <si>
    <t>Architect Integrated Platform for Vulnerability Assessment</t>
  </si>
  <si>
    <t>Assist senior colleagues to architect the organizational platform and systems to operate multiple vulnerability assessment tools.</t>
  </si>
  <si>
    <t>Attend TM Application Training</t>
  </si>
  <si>
    <t>Attend a training session on how to customize TM applications to meet specific client needs and requirements.</t>
  </si>
  <si>
    <t>Attending Forums on Open Source Software</t>
  </si>
  <si>
    <t>Attend forums on open source software design to obtain the latest methodology on Web 2.0.</t>
  </si>
  <si>
    <t>Share Application Development Knowledge</t>
  </si>
  <si>
    <t>Share knowledge and experience with colleagues to accumulate an organization-wide technical knowledge pool.</t>
  </si>
  <si>
    <t>Communicate to Understand User Needs</t>
  </si>
  <si>
    <t>Communicate with users to gain an in-depth understanding of their need for design programs.</t>
  </si>
  <si>
    <t>Stay Aware of Web Security Standards</t>
  </si>
  <si>
    <t>Consult with technical experts to ensure that activities of the web publishing function are consistent with applicable web security and privacy standards.</t>
  </si>
  <si>
    <t>Respond to Internet Changes</t>
  </si>
  <si>
    <t>The internet is a dynamic medium. Stay abreast of changes in web-based technology (mobile devices, new browsers or search engines), and make sure that your customer support function responds appropriately.</t>
  </si>
  <si>
    <t>Deliver Workforce Analysis Reports</t>
  </si>
  <si>
    <t>Prepare reports for top management based on an analysis of the current workforce data and metrics.</t>
  </si>
  <si>
    <t>Citing Online Sources</t>
  </si>
  <si>
    <t>Make sure all employees understand that information found online is still subject to certain copyright restrictions and needs to be referenced appropriately.</t>
  </si>
  <si>
    <t>Discuss Supplier Certification Effectiveness</t>
  </si>
  <si>
    <t>Discuss with colleagues case studies of effective and ineffective processes and relevant lessons learned in vendor/supplier certification.</t>
  </si>
  <si>
    <t>Assist in Research of Uniface</t>
  </si>
  <si>
    <t>Assist a senior manager in conducting research on the extension of Uniface features and functionalities.</t>
  </si>
  <si>
    <t>Attend VAG Training Seminars</t>
  </si>
  <si>
    <t>Attend training seminars on IBM VisualAge Generator applications.</t>
  </si>
  <si>
    <t>Assist in VAJ IDE Management</t>
  </si>
  <si>
    <t>Assist senior managers in setting up and overseeing the VAJ IDE (Integrated Development Environment) for teams that are working on large applications.</t>
  </si>
  <si>
    <t>Document Visual Basic.Net Syntax</t>
  </si>
  <si>
    <t>Create documentation of Visual Basic.net syntax, coding rules and conventions to ensure consistent actions among employees.</t>
  </si>
  <si>
    <t>Attend VBScript Training Programs</t>
  </si>
  <si>
    <t>Attend training programs on advanced scripting techniques for VBScript applications.</t>
  </si>
  <si>
    <t>Assist in Visual C++ Applications Translation</t>
  </si>
  <si>
    <t>Assist senior managers in the translation of legacy applications into Visual C++-based applications.</t>
  </si>
  <si>
    <t>Document Visual FoxPro Syntax</t>
  </si>
  <si>
    <t>Document Visual FoxPro syntax, coding rules and conventions; ensure all staff adhere to the same rules.</t>
  </si>
  <si>
    <t>Attend Visual Interdev Training Seminars</t>
  </si>
  <si>
    <t>Attend training seminars on how to use Visual Interdev to build additional security into web applications.</t>
  </si>
  <si>
    <t>Assist in Research of Visual Basic</t>
  </si>
  <si>
    <t>Assist a senior manager in conducting research on the extension of Visual Basic features and functionality.</t>
  </si>
  <si>
    <t>Assist in Research of Visio</t>
  </si>
  <si>
    <t>Assist a senior manager in evaluating Visio add-ons and add-ins in terms of their usefulness to the organization.</t>
  </si>
  <si>
    <t>Assist in Visual J++ Applications Translation</t>
  </si>
  <si>
    <t>Assist senior managers in translating legacy applications into Java-based applications, using Visual J++.</t>
  </si>
  <si>
    <t>Assist in Application Translation Using WSAD</t>
  </si>
  <si>
    <t>Assist senior managers with using WSAD to translate legacy applications into web-based applications.</t>
  </si>
  <si>
    <t>Attend Studio Training Seminars</t>
  </si>
  <si>
    <t>Attend training seminars on how to use WebSphere Studio to translate legacy applications into web-based applications.</t>
  </si>
  <si>
    <t>Attend XHTML Training Sessions</t>
  </si>
  <si>
    <t>Attend training sessions on the use of internet-based XHTML building and debugging tools.</t>
  </si>
  <si>
    <t>Attend XML Training Sessions</t>
  </si>
  <si>
    <t>Attend training sessions on the use of internet-based XML building and debugging tools.</t>
  </si>
  <si>
    <t>Assist in Schema Standards Adoption</t>
  </si>
  <si>
    <t>Assist senior managers in the adoption of XML Schema standards across the organization.</t>
  </si>
  <si>
    <t>Consult XML Transformations Experts</t>
  </si>
  <si>
    <t>Consult with experts on how to use Xpath to extract, manipulate and restructure information from XML documents.</t>
  </si>
  <si>
    <t>Assist in Research on Xpediter</t>
  </si>
  <si>
    <t>Assist a senior manager in conducting research on the extension of Xpediter's features and functionality.</t>
  </si>
  <si>
    <t>Develop MQ Series Backup Plan</t>
  </si>
  <si>
    <t>Develop backup and maintenance procedures for MQ Series in case of an emergency.</t>
  </si>
  <si>
    <t>Consult TSO/ISPF Experts</t>
  </si>
  <si>
    <t>Consult experts on how to develop custom CLISTs and REXX procedures for TSO/ISPF applications.</t>
  </si>
  <si>
    <t>Attend UNIX Training Seminars</t>
  </si>
  <si>
    <t>Attend training seminars on system management tools designed to support UNIX.</t>
  </si>
  <si>
    <t>Assist in WAS Applications Development</t>
  </si>
  <si>
    <t>Assist senior managers in the development of WAS-based applications.</t>
  </si>
  <si>
    <t>Monitor Windows 2000/Me Trends</t>
  </si>
  <si>
    <t>Monitor Windows 2000/Me developments and trends in diverse environments and applications.</t>
  </si>
  <si>
    <t>Assist in Designing Windows NT Interfaces</t>
  </si>
  <si>
    <t>Assist a senior technician in designing an interface from Windows NT to another platform.</t>
  </si>
  <si>
    <t>Consult Windows XP Experts</t>
  </si>
  <si>
    <t>Consult experts on the use of Windows XP in diverse environments and applications.</t>
  </si>
  <si>
    <t>Maintain Relationship With WebSphere Portal Vendor</t>
  </si>
  <si>
    <t>Maintain a good relationship with a WebSphere Portal vendor to ensure debugging and troubleshooting issues are handled with priority.</t>
  </si>
  <si>
    <t>Plan for z/OS Operation System Migration</t>
  </si>
  <si>
    <t>Make a plan before z/OS operating system migration in order to arrange time and human resources appropriately.</t>
  </si>
  <si>
    <t>Document VoIP Quality Analysis Problems</t>
  </si>
  <si>
    <t>Document problems in analyzing VoIP quality with QoS tools and their solutions.</t>
  </si>
  <si>
    <t>Attend WML/WMLScript Training</t>
  </si>
  <si>
    <t>Attend a series training to learn how to use WML/WMLScript to develop WAP technology.</t>
  </si>
  <si>
    <t>Consult X.25 Experts</t>
  </si>
  <si>
    <t>Arrange a conference with X.25 experts to discuss how to establish best practices for the organization's X.25 network.</t>
  </si>
  <si>
    <t>Assist in Diagnosing Word Problems</t>
  </si>
  <si>
    <t>Assist a senior manager in diagnosing complex problems in Word documents</t>
  </si>
  <si>
    <t>Attend Training and Development Training</t>
  </si>
  <si>
    <t>Attend training sessions on how to establish organizational processes for training and development.</t>
  </si>
  <si>
    <t>Consult Training Delivery Experts</t>
  </si>
  <si>
    <t>Consult training delivery experts on effective training delivery skills and techniques.</t>
  </si>
  <si>
    <t>Evaluating Training Solution Vendors</t>
  </si>
  <si>
    <t>Create a list of pro's and con's of the training solution vendors you are considering. Use this list to choose the most appropriate option.</t>
  </si>
  <si>
    <t>Attend Training Needs Assessment Training</t>
  </si>
  <si>
    <t>Attend training sessions on the application of training needs assessment systems.</t>
  </si>
  <si>
    <t>Consult Training Needs Identification Experts</t>
  </si>
  <si>
    <t>Consult experts on how to effectively identify organizational training needs.</t>
  </si>
  <si>
    <t>Employee Training Preferences</t>
  </si>
  <si>
    <t>Conduct a survey to determine which training delivery methods employees prefer.</t>
  </si>
  <si>
    <t>Conduct Training Evaluation Reviews</t>
  </si>
  <si>
    <t>Conduct regular reviews of user feedback and analysis results to ensure the quality of training evaluations.</t>
  </si>
  <si>
    <t>Consult Training Administration Experts</t>
  </si>
  <si>
    <t>Consult training administration experts on effective training logistics management.</t>
  </si>
  <si>
    <t>Attend Training Technology Application Training</t>
  </si>
  <si>
    <t>Attend training sessions on how to master the functions of an advanced training technology.</t>
  </si>
  <si>
    <t>Attend Web-based Training Sessions</t>
  </si>
  <si>
    <t>Attend training sessions on how to establish organizational processes for web-based training.</t>
  </si>
  <si>
    <t>Speak to People With Experience</t>
  </si>
  <si>
    <t>Speak to other consultants, developers and clients. Ask questions about the consulting process and the role of consultant. Ask about for common problems, resolutions, challenges and issues.</t>
  </si>
  <si>
    <t>Architecture Modeling Policies</t>
  </si>
  <si>
    <t>Document policies and principles of architecture modeling to ensure that all tasks, activities and deliverables are in-line with industry standards.</t>
  </si>
  <si>
    <t>Document Application Delivery</t>
  </si>
  <si>
    <t>Develop documentation of policies and procedures to ensure that all application delivery tasks and activities can be implemented in line with internal and external standards.</t>
  </si>
  <si>
    <t>Prepare Responses to Industry Changes</t>
  </si>
  <si>
    <t>Follow technical developments in industry and the marketplace. Create adoption plans to ensure that the emerging design tools, techniques and architecture methodologies are available for the organization.</t>
  </si>
  <si>
    <t>Special Projects</t>
  </si>
  <si>
    <t>Identify and ask to participate in an initiative, task force or special project that's related to your area of interest. Gain knowledge and experience.</t>
  </si>
  <si>
    <t>Monitor New Technology</t>
  </si>
  <si>
    <t>Monitor new maintenance technology to ensure the current maintenance strategy stays competitive and meets the expectations of application users.</t>
  </si>
  <si>
    <t>Streamline Application Procedures</t>
  </si>
  <si>
    <t>Streamline mainframe application procedures by reviewing and solving batch processing problems.</t>
  </si>
  <si>
    <t>Investigate Customer Needs</t>
  </si>
  <si>
    <t>Conduct market investigations by holding focus groups and distributing questionnaires in order to collect applications related information.</t>
  </si>
  <si>
    <t>Establish Client-Server Standards</t>
  </si>
  <si>
    <t>Establish standards for client/server application development and coach different levels of staff in these standards.</t>
  </si>
  <si>
    <t>Consult OO Experts</t>
  </si>
  <si>
    <t>Consult an expert and share knowledge, skills and experience related to the development of OO applications.</t>
  </si>
  <si>
    <t>Consult an Expert</t>
  </si>
  <si>
    <t>Consult an expert and discuss both the selection and utilization of application development tools.</t>
  </si>
  <si>
    <t>Assist in Establishing Best Practice for Application Security</t>
  </si>
  <si>
    <t>Assist senior professionals in establishing best practices for fixing and remediating application security issues.</t>
  </si>
  <si>
    <t>Compare Different Agile Approaches</t>
  </si>
  <si>
    <t>Compare and contrast commonly used agile methods, such as Scrum, Extreme Programming, and learn the advantages and drawbacks.</t>
  </si>
  <si>
    <t>Deal with Emergency</t>
  </si>
  <si>
    <t>Summarize useful tools and techniques to deal with emergency in the ASD process.</t>
  </si>
  <si>
    <t>AUP Training Courses</t>
  </si>
  <si>
    <t>Attend training courses subjected on AUP, to communicate with professionals and exchange thoughts to learn from each other.</t>
  </si>
  <si>
    <t>Document Audit and Compliance Policies and Procedures</t>
  </si>
  <si>
    <t>Develop documentation of policies and procedures to ensure that all members of the audit or compliance functions are acting consistently.</t>
  </si>
  <si>
    <t>Collect Audit Information</t>
  </si>
  <si>
    <t>Collect effective audit information using a variety of techniques and integrate them into a unified data platform to facilitate storage and retrieval.</t>
  </si>
  <si>
    <t>Consult with .NET Experts</t>
  </si>
  <si>
    <t>Consult with experts on the use of .NET in diverse environments and applications.</t>
  </si>
  <si>
    <t>Expand the Use of Access</t>
  </si>
  <si>
    <t>Look for processes or reports that could benefit from the use of an Access database.</t>
  </si>
  <si>
    <t>Consult with ActiveX Experts</t>
  </si>
  <si>
    <t>Consult with experts on the use of ActiveX in diverse environments and applications.</t>
  </si>
  <si>
    <t>Attend ADF Training Seminars</t>
  </si>
  <si>
    <t>Attend training seminars on major features of controller and how it manages application flow.</t>
  </si>
  <si>
    <t>Attend Assembler Training Programs</t>
  </si>
  <si>
    <t>Attend training sessions on Assembler's strengths and weaknesses.</t>
  </si>
  <si>
    <t>Attend ASP Training Programs</t>
  </si>
  <si>
    <t>Attend training sessions on upcoming new ASP optimization tools and techniques.</t>
  </si>
  <si>
    <t>Attend ASP.Net Training Programs</t>
  </si>
  <si>
    <t>Attend training sessions on the strengths and weaknesses of ASP.Net, given from a business perspective.</t>
  </si>
  <si>
    <t>Monitor Autotester Trends</t>
  </si>
  <si>
    <t>Monitor SAS developments trends in diverse environments and applications.</t>
  </si>
  <si>
    <t>Monitor Flash Applications</t>
  </si>
  <si>
    <t>Monitor Flash applications and industry experiences in diverse environments and applications.</t>
  </si>
  <si>
    <t>Attend Adabas Training Seminars</t>
  </si>
  <si>
    <t>Attend training seminars on the installation and configuration of Adabas databases.</t>
  </si>
  <si>
    <t>Monitor AIX Trends</t>
  </si>
  <si>
    <t>Monitor AIX developments and trends in diverse environments and applications.</t>
  </si>
  <si>
    <t>Assist in Selection and Evaluation of Hardware</t>
  </si>
  <si>
    <t>Assist a senior manager in AS/400 hardware selection and evaluation to learn about the different features of AS/400 hardware.</t>
  </si>
  <si>
    <t>Consult Active Directory Experts</t>
  </si>
  <si>
    <t>Consult experts on the extension of Active Directory's features and functionality.</t>
  </si>
  <si>
    <t>Consider Remote Employees When Developing Instant Message Solutions</t>
  </si>
  <si>
    <t>Consider the feasibility of an in-house instant messaging application if you have remote employees.</t>
  </si>
  <si>
    <t>Assist in ATM Research</t>
  </si>
  <si>
    <t>Assist a senior manager in conducting research on the extension of ATM's features and functionality.</t>
  </si>
  <si>
    <t>Create an Acrobat Issue Tracking Database</t>
  </si>
  <si>
    <t>Create an internal database that will continuously track migration issues in the use of Adobe Acrobat Professional.</t>
  </si>
  <si>
    <t>Participate in Templates Design</t>
  </si>
  <si>
    <t>Participate in and support the design and maintenance of document templates.</t>
  </si>
  <si>
    <t>Monitor ACF2 Trends</t>
  </si>
  <si>
    <t>Monitor ACF2 developments and trends in diverse environments and applications.</t>
  </si>
  <si>
    <t>Consult Anti-Virus Software Experts</t>
  </si>
  <si>
    <t>Consult experts on the use of various anti-virus software in diverse environments.</t>
  </si>
  <si>
    <t>Read Articles About Adult Learning</t>
  </si>
  <si>
    <t>Read articles about adult learning theory and research; apply these to the workplace.</t>
  </si>
  <si>
    <t>Meeting Change Requests Promptly</t>
  </si>
  <si>
    <t>Acknowledge all change requests immediately - and commit to when the request can and will be met.</t>
  </si>
  <si>
    <t>Computer Systems Industry Trends</t>
  </si>
  <si>
    <t>Continuously monitor computer systems industry trends or innovations and evaluate their value or feasibility to your organization.</t>
  </si>
  <si>
    <t>Review Potential Software Industry Risks</t>
  </si>
  <si>
    <t>Review potential risks or threats to the software industry; develop plans to mitigate these risks.</t>
  </si>
  <si>
    <t>Document Data Analysis Policies and Procedures</t>
  </si>
  <si>
    <t>Develop documentation of data analysis policies and processes to ensure that all members of related business units are acting in consistently.</t>
  </si>
  <si>
    <t>Consult on Tools Combination of Abend-Aid</t>
  </si>
  <si>
    <t>Consult experts on how to combine Abend-Aid with other tools for complete problem analysis.</t>
  </si>
  <si>
    <t>Assist a Senior Manager in Business Architecture Projects</t>
  </si>
  <si>
    <t>Assist a senior manager in monitoring business architecture projects and learn new skills by observing the behaviors of management.</t>
  </si>
  <si>
    <t>Understanding CMMI</t>
  </si>
  <si>
    <t>Understand the five levels of CMMI and combine theory with operations.</t>
  </si>
  <si>
    <t>Tracking Competitor Standards</t>
  </si>
  <si>
    <t>Track business assessment standards used by your competitors and evaluate their value to your organization.</t>
  </si>
  <si>
    <t>Test Implementation Risks</t>
  </si>
  <si>
    <t>Periodically evaluate the potential technical risks in using client/server tools to implement applications.</t>
  </si>
  <si>
    <t>Conduct Quality Tests</t>
  </si>
  <si>
    <t>Conduct strict quality tests on products using CASE tools and make technical adjustments according to test results.</t>
  </si>
  <si>
    <t>Monitor Latest CRM Technologies</t>
  </si>
  <si>
    <t>Monitor the latest CRM technologies (including features and user platforms) in the market.</t>
  </si>
  <si>
    <t>Observe Content Management Activities</t>
  </si>
  <si>
    <t>Monitor the application of content management activities and the quality of results.</t>
  </si>
  <si>
    <t>Assist in Implementing a CTI Project</t>
  </si>
  <si>
    <t>Assist a senior manager in implementing a computer telephony integration project within an organization.</t>
  </si>
  <si>
    <t>Prepare for Computer Center Transitions</t>
  </si>
  <si>
    <t>Prepare people and equipment for computer center transition activities, in order to minimize disruptions.</t>
  </si>
  <si>
    <t>Organize a CDRP Seminar</t>
  </si>
  <si>
    <t>Organize a seminar to gather all functional representatives who are relevant to a contingency and disaster recovery project (CDRP).</t>
  </si>
  <si>
    <t>Learn Measurement Tools</t>
  </si>
  <si>
    <t>Learn new/complex measurement tools and capacity modeling techniques.</t>
  </si>
  <si>
    <t>Assist Colleagues</t>
  </si>
  <si>
    <t>Assist experienced colleagues in reviewing proposed changes and assessing potential impacts.</t>
  </si>
  <si>
    <t>Document Computer Crime Laws</t>
  </si>
  <si>
    <t>Create documentation of local, state and federal computer crime laws to ensure that all staff adhere to the same standards.</t>
  </si>
  <si>
    <t>Assist in Computer Forensics Problem Solving</t>
  </si>
  <si>
    <t>Assist senior colleagues in troubleshooting problems and obstacles encountered in computer forensics practices.</t>
  </si>
  <si>
    <t>Attend Network Defense Meetings</t>
  </si>
  <si>
    <t>Attend network defense related seminars or meetings to communicate challenges with other experts and learn problem solving methods.</t>
  </si>
  <si>
    <t>Configuration Management Training</t>
  </si>
  <si>
    <t>Attend training courses on configuration management (such as the CMII Implementation and Application course) offered by the Institute of Configuration Management.</t>
  </si>
  <si>
    <t>Communicate with Cloud Architecture Professionals</t>
  </si>
  <si>
    <t>Look for opportunities to meet and communicate with professionals on new cloud architecture technology.</t>
  </si>
  <si>
    <t>Attend Training on Cluster Applications</t>
  </si>
  <si>
    <t>Attend training sessions on the application of virtual clusters to manage resources in virtual machines.</t>
  </si>
  <si>
    <t>Communicate User Experience</t>
  </si>
  <si>
    <t>Improve Agile Project Process</t>
  </si>
  <si>
    <t>Improve agile project process using related methodology.</t>
  </si>
  <si>
    <t>Senior Level Document Review</t>
  </si>
  <si>
    <t>Have a senior editor review all written documents for readability, both in terms of content and style (such as typeface or formatting).</t>
  </si>
  <si>
    <t>Customer Service Goals</t>
  </si>
  <si>
    <t>Meet with function leaders to discuss their customer service goals.</t>
  </si>
  <si>
    <t>Call Center Inefficiencies</t>
  </si>
  <si>
    <t>Identify inefficiencies in current call center processes.</t>
  </si>
  <si>
    <t>CRM Conference</t>
  </si>
  <si>
    <t>Attend a conference on CRM.</t>
  </si>
  <si>
    <t>Customer Information</t>
  </si>
  <si>
    <t>Understand how your organization collects customer information and how this information is managed.</t>
  </si>
  <si>
    <t>Call Center Trends</t>
  </si>
  <si>
    <t>Attend call center technology conferences or exhibitions to stay aware of new trends or technologies.</t>
  </si>
  <si>
    <t>Attend Consulting Service/Market Continual Education</t>
  </si>
  <si>
    <t>Pursue continuous educational opportunities (CEU's) regarding developments in the areas of new and existing consulting service disciplines and markets.</t>
  </si>
  <si>
    <t>Tell Clients What You Can - and Cannot Do</t>
  </si>
  <si>
    <t>Tell clients what you can and will do - then do them on time and with high quality. Also tell clients what you cannot or will not do!</t>
  </si>
  <si>
    <t>Brainstorm Consulting Process Improvement Ideas</t>
  </si>
  <si>
    <t>Hold informal 'brainstorming sessions' to generate ideas to improve the efficiency and quality of various consulting processes.</t>
  </si>
  <si>
    <t>Review Successful Consulting Proposals</t>
  </si>
  <si>
    <t>Ask to review a formal sales proposal created for a major client. If successful, look for ways to incorporate pieces of it into your proposal. If not successful, see what you can learn as well.</t>
  </si>
  <si>
    <t>Lunch With Engagement Team</t>
  </si>
  <si>
    <t>Have lunch with project team, consultants and/or engagement project manager. Get to know them.</t>
  </si>
  <si>
    <t>Present Respectful, Prepared &amp; Professional Image</t>
  </si>
  <si>
    <t>Be on time, well prepared and professionally attired with a positive attitude, respectful demeanor and professional presentation for all client encounters.</t>
  </si>
  <si>
    <t>Timing Collections and Payments</t>
  </si>
  <si>
    <t>Work with the AP and AR functions to optimize timing of collections and payments.</t>
  </si>
  <si>
    <t>Participate in Benefits Legal Training</t>
  </si>
  <si>
    <t>Participate in training to learn about the laws and regulations related to employee compensation and benefits to improve your understanding of legal requirements.</t>
  </si>
  <si>
    <t>Monitor Business Development Activities</t>
  </si>
  <si>
    <t>Monitor business development activities of industry leaders and key competitors.</t>
  </si>
  <si>
    <t>Negotiate Contracts to Benefit Organization</t>
  </si>
  <si>
    <t>Ensure that all contracts are negotiated in a way that benefits the organization, by reducing costs or improving service/quality of goods.</t>
  </si>
  <si>
    <t>Attend Training on Brand Management</t>
  </si>
  <si>
    <t>Attend training sessions on how to create brand recognition that drives business results.</t>
  </si>
  <si>
    <t>Coordinate Procurement Processes</t>
  </si>
  <si>
    <t>Coordinate buying or procurement processes across departments in an effort to improve efficiency or reduce costs.</t>
  </si>
  <si>
    <t>Consult BaanERP Experts</t>
  </si>
  <si>
    <t>Consult experts on the use of BaanERP optimization tools and techniques.</t>
  </si>
  <si>
    <t>Consult with Basic Experts</t>
  </si>
  <si>
    <t>Consult with experts on the use of Basic in diverse environments and applications.</t>
  </si>
  <si>
    <t>Monitor Brio Trends</t>
  </si>
  <si>
    <t>Monitor Brio developments and trends in diverse environments and applications.</t>
  </si>
  <si>
    <t>Consult with C Experts</t>
  </si>
  <si>
    <t>Consult with experts on the use of C-language in diverse environments and applications.</t>
  </si>
  <si>
    <t>Meet with C# Users</t>
  </si>
  <si>
    <t>Find opportunities to meet industry professionals to learn from their experiences in C# applications.</t>
  </si>
  <si>
    <t>Consult with C++ Experts</t>
  </si>
  <si>
    <t>Consult with experts on the use of C++ in diverse environments and applications.</t>
  </si>
  <si>
    <t>Plan for C/AIX Programs Problems</t>
  </si>
  <si>
    <t>Create contingency plans for common problems with C/AIX programs and compiler diagnostics.</t>
  </si>
  <si>
    <t>Monitor COBOL 390 Trends</t>
  </si>
  <si>
    <t>Monitor COBOL 390 trends, developments, and applications in diverse environments.</t>
  </si>
  <si>
    <t>Attend COBOL/400 Training</t>
  </si>
  <si>
    <t>Attend training seminars on how to use SEU and PDM to create COBOL/400 programs.</t>
  </si>
  <si>
    <t>Attend CGI Script Training Programs</t>
  </si>
  <si>
    <t>Attend training seminars on CGI Script application design and performance.</t>
  </si>
  <si>
    <t>Monitor COBOL Trends</t>
  </si>
  <si>
    <t>Monitor COBOL trends, developments, and applications in diverse environments.</t>
  </si>
  <si>
    <t>Assist in Security Services Implementation</t>
  </si>
  <si>
    <t>Assist senior managers in the design and implementation of Cold Fusion Advanced Security Services.</t>
  </si>
  <si>
    <t>Attend Corel Graphics Tools Training Programs</t>
  </si>
  <si>
    <t>Attend training programs to learn about the purposes and functions of the icons on the CorelDraw toolbars.</t>
  </si>
  <si>
    <t>Attend CORBA Training Programs</t>
  </si>
  <si>
    <t>Attend training programs on multithreading and optimizing network traffic for CORBA objects.</t>
  </si>
  <si>
    <t>Meet with Crystal Reports Users</t>
  </si>
  <si>
    <t>Find opportunities to meet industry professionals to learn from their experiences in Crystal Reports programs.</t>
  </si>
  <si>
    <t>Monitor CA-Easytrieve Trends</t>
  </si>
  <si>
    <t>Monitor CA-Easytrieve developments and trends in diverse environments and applications.</t>
  </si>
  <si>
    <t>Attend BEA WebLogic Training Seminars</t>
  </si>
  <si>
    <t>Attend training seminars on BEA WebLogic design and performance.</t>
  </si>
  <si>
    <t>Monitor Image Copy Plus Trends</t>
  </si>
  <si>
    <t>Monitor BMC Image Copy Plus developments and trends in diverse environments and applications.</t>
  </si>
  <si>
    <t>Attend BMCIBR Training</t>
  </si>
  <si>
    <t>Attend training seminars on how to use BMCIBR in diverse environments.</t>
  </si>
  <si>
    <t>Attend CA/DB2 Training</t>
  </si>
  <si>
    <t>Attend training seminars on how to use CA/DB2 to manage table spaces, extents, and buffer pools.</t>
  </si>
  <si>
    <t>Attend CA-IDMS Conferences</t>
  </si>
  <si>
    <t>Attend an industry conference that discusses the implementation of CA-IDMS in diverse environments and applications.</t>
  </si>
  <si>
    <t>Assist in CICS Research</t>
  </si>
  <si>
    <t>Assist a senior manager in conducting research on the extension of CICS's features and functionality.</t>
  </si>
  <si>
    <t>Consult Cisco Experts</t>
  </si>
  <si>
    <t>Meet and consult with experts on how to restore proper network operations using Cisco devices and external management tools.</t>
  </si>
  <si>
    <t>Document Server Software Policies</t>
  </si>
  <si>
    <t>Document policies and procedures for the implementation and operation of server software, ensuring consistency amongst developers.</t>
  </si>
  <si>
    <t>Attend Product Education or Training</t>
  </si>
  <si>
    <t>Attend a training workshop, seminar or class to enhance product proficiency.</t>
  </si>
  <si>
    <t>Collect Information for Centra Implementation</t>
  </si>
  <si>
    <t>Collect information for Centra implementation in multiple and diverse environments.</t>
  </si>
  <si>
    <t>Meet Corticon Professionals</t>
  </si>
  <si>
    <t>Find opportunities to meet Corticon professionals and learn from their experiences with the development and maintenance of business rules.</t>
  </si>
  <si>
    <t>Measure Competency-based Training Success</t>
  </si>
  <si>
    <t>Meet with business leaders to determine how to measure the effectiveness of competency-based training and development programs.</t>
  </si>
  <si>
    <t>Consult on Technical Documentation</t>
  </si>
  <si>
    <t>Consult subject matter experts on how to gather, dissect and understand technical information.</t>
  </si>
  <si>
    <t>Select Database Management System Benchmarks</t>
  </si>
  <si>
    <t>Consult experts on the selection of key benchmarks to evaluate the effectiveness of database management system processes.</t>
  </si>
  <si>
    <t>Attend Data Analysis Tools Courses</t>
  </si>
  <si>
    <t>Attend professional training courses to learn the latest techniques in data analysis tools.</t>
  </si>
  <si>
    <t>Attend Data Architecture Training</t>
  </si>
  <si>
    <t>Attend data architecture training to learn relevant techniques, processes and frameworks.</t>
  </si>
  <si>
    <t>New Technology Installation Process</t>
  </si>
  <si>
    <t>Establish installation procedures for new technology in order to prepare members to follow these set standards, upon adoption.</t>
  </si>
  <si>
    <t>Prepare Release Plans</t>
  </si>
  <si>
    <t>Analyze customers' requirements and project processes; prepare release plans, including scope and timing.</t>
  </si>
  <si>
    <t>Establish E-Business Infrastructure</t>
  </si>
  <si>
    <t>Establish e-business infrastructures that facilitate the financing and payment aspects of business transactions.</t>
  </si>
  <si>
    <t>Make Plans for EDI Legislation Changes</t>
  </si>
  <si>
    <t>Make contingency plans in response to new changes on electronic data interchange legislation.</t>
  </si>
  <si>
    <t>Utilize Indexes and Related Tools</t>
  </si>
  <si>
    <t>Utilize indexes and add-on or ancillary tools and techniques to tune database performance.</t>
  </si>
  <si>
    <t>Document Data Governance Problems</t>
  </si>
  <si>
    <t>Documents common problems associated with data governance while suggesting solutions.</t>
  </si>
  <si>
    <t>Consult Data Manipulation Experts</t>
  </si>
  <si>
    <t>Consult internal and external experts about data manipulation, structure, and platform issues.</t>
  </si>
  <si>
    <t>Assist in Data Model Establishment</t>
  </si>
  <si>
    <t>Assist a senior manager in establishing a data model for the organization's database.</t>
  </si>
  <si>
    <t>Share Experience of Data Administration</t>
  </si>
  <si>
    <t>Share knowledge and experience with colleagues about administration-related decision-making issues and problems in a shared or distributed environment.</t>
  </si>
  <si>
    <t>Adopting Data Warehousing Tools</t>
  </si>
  <si>
    <t>Promote the adoption of advanced warehousing tools, technologies and methods (such as Warehouse Builder, IBM's Visual Warehouse and Computer Associates International Inc.'s DecisionBase).</t>
  </si>
  <si>
    <t>Data Mining Best Practices</t>
  </si>
  <si>
    <t>Identify best practices related to the development, operation and implementation of complex data mining applications.</t>
  </si>
  <si>
    <t>Develop Evaluation &amp; Selection Systems</t>
  </si>
  <si>
    <t>Develop data movement tools evaluation and selection systems according to the benefits and drawbacks of various data movement products.</t>
  </si>
  <si>
    <t>Track New Backup Technologies</t>
  </si>
  <si>
    <t>Keep abreast with the latest emerging backup technologies and evaluate their risks and benefits to the organization's operations.</t>
  </si>
  <si>
    <t>Attend Data ETL Methods</t>
  </si>
  <si>
    <t>Attend training for various data extraction, transformation, and loading methods.</t>
  </si>
  <si>
    <t>Optimal Standards for Data Transmission</t>
  </si>
  <si>
    <t>Document and contribute to establishing optimal standards for data transmission.</t>
  </si>
  <si>
    <t>Professional Training Courses</t>
  </si>
  <si>
    <t>Join training courses or programs to learn more about encryption techniques and products.</t>
  </si>
  <si>
    <t>Prepare Data Management Reports</t>
  </si>
  <si>
    <t>Prepare data management reports for senior managers to facilitate their understanding of the data center status.</t>
  </si>
  <si>
    <t>Support Colleagues on Computer Facility Design</t>
  </si>
  <si>
    <t>Support colleagues in the design, construction and operation of a computing facility.</t>
  </si>
  <si>
    <t>Monitor Market Trends in Data Center Automation</t>
  </si>
  <si>
    <t>Monitor marketplace and industry trends in automation and robotics technologies.</t>
  </si>
  <si>
    <t>Consult E-mail Administration Experts</t>
  </si>
  <si>
    <t>Consult networking experts on ways to control or reduce the cost of e-mail systems.</t>
  </si>
  <si>
    <t>Consult E-mail Software Experts</t>
  </si>
  <si>
    <t>Consult with experts on the costs and benefits of alternative e-mail routing and response solutions.</t>
  </si>
  <si>
    <t>Develop Plan for Metadirectories</t>
  </si>
  <si>
    <t>Develop a plan for the design, creation and upkeep of metadirectories to ensure understanding across the department.</t>
  </si>
  <si>
    <t>Select Endpoint Threat Defense Solution</t>
  </si>
  <si>
    <t>Compare endpoint threat defense solutions of various vendors and select the most appropriate one based on organizational requirements.</t>
  </si>
  <si>
    <t>Assist in Data Privacy Protection Project</t>
  </si>
  <si>
    <t>Assist a senior manager in the development of a data privacy protection project.</t>
  </si>
  <si>
    <t>Plan for Cybersecurity Risks</t>
  </si>
  <si>
    <t>Create and standardize contingency plans for various types of cyber security risks and subsequent back-out options.</t>
  </si>
  <si>
    <t>Conduct Digital Forensics Tools Quality Assurance</t>
  </si>
  <si>
    <t>Conduct quality assurance to ensure accurate and safe practice in digital forensics tools use,</t>
  </si>
  <si>
    <t>Contingency Plans for Open-Source Threats</t>
  </si>
  <si>
    <t>Create contingency plans for open-source threat and vulnerability that could affect the safety and security of organizational information assurance.</t>
  </si>
  <si>
    <t>Communicate with Key Players</t>
  </si>
  <si>
    <t>Look for opportunities to communicate with vendors and users of ERP software.</t>
  </si>
  <si>
    <t>Communicate with Users on CRM Performance</t>
  </si>
  <si>
    <t>Communicate with test users on the performance of CRM applications regularly; enhance application functionalities, when needed.</t>
  </si>
  <si>
    <t>Conduct Post-Implementation Reviews</t>
  </si>
  <si>
    <t>Conduct ERP post implementation reviews to measure overall success and client satisfaction.</t>
  </si>
  <si>
    <t>Codes Review and Tests</t>
  </si>
  <si>
    <t>After refactoring and continuous integration during development process, remember to review and improve codes to ensure all tests are passed, especially the unit tests.</t>
  </si>
  <si>
    <t>Volunteer Help</t>
  </si>
  <si>
    <t>Volunteer to help with a large database reporting and analysis project and monitor milestones reached.</t>
  </si>
  <si>
    <t>Developing an E-Mail Security System</t>
  </si>
  <si>
    <t>Develop security safeguards that protect the e-mail system from viruses, malicious programs, phishing, or other threats.</t>
  </si>
  <si>
    <t>ROI Calculations for Customer Retention Programs</t>
  </si>
  <si>
    <t>Learn how to calculate ROI, and use it to quantify and compare the value of customer relationship or retention programs.</t>
  </si>
  <si>
    <t>Customer Support FAQs</t>
  </si>
  <si>
    <t>Develop customer support FAQs, including template responses, to ensure efficient and consistent responses to customer inquiries.</t>
  </si>
  <si>
    <t>Tracking Customer Information</t>
  </si>
  <si>
    <t>Set up a way to track customer information for your own use.</t>
  </si>
  <si>
    <t>Reviewing Competitors' Service Offerings</t>
  </si>
  <si>
    <t>Review the customer service offerings of highly-regarded organizations and adopt any practices that you think may benefit your organization.</t>
  </si>
  <si>
    <t>Customer FAQ or Self-Service</t>
  </si>
  <si>
    <t>Consider establishing a customer FAQ or self-service option. See if this functionality would allow you to reduce live customer support staff.</t>
  </si>
  <si>
    <t>De-Escalating Problem Situations</t>
  </si>
  <si>
    <t>Discuss methods for de-escalating problem situations with co-workers.</t>
  </si>
  <si>
    <t>Quality of Calls</t>
  </si>
  <si>
    <t>Review calls for quality and provide examples of superior service to employees.</t>
  </si>
  <si>
    <t>Understand Enterprise Architecture</t>
  </si>
  <si>
    <t>Acquire an awareness of the tools, techniques and models typically used in enterprise architecture.</t>
  </si>
  <si>
    <t>Planning for Busy Customer Support Times</t>
  </si>
  <si>
    <t>Note ebbs and flows in customer support activities. Make sure your selected system can be scaled for your busiest times.</t>
  </si>
  <si>
    <t>Provide Employee Relations Feedback</t>
  </si>
  <si>
    <t>Provide consistent behavioral feedback on employee relations related issues to improve employee performance.</t>
  </si>
  <si>
    <t>Evaluating Costs and Benefits of End-User Training</t>
  </si>
  <si>
    <t>Help senior colleagues evaluate costs and benefits of end-user training programs.</t>
  </si>
  <si>
    <t>E-Sales Concerns</t>
  </si>
  <si>
    <t>Consider possible concerns a client may have when working with a company that utilizes an e-sales approach. Think of ways these concerns can be addressed.</t>
  </si>
  <si>
    <t>Consult DB2 Experts</t>
  </si>
  <si>
    <t>Consult experts on the installation and configuration of DB2 databases.</t>
  </si>
  <si>
    <t>Consult with DHTML Experts</t>
  </si>
  <si>
    <t>Consult with experts on the use of DHTML in diverse environments and applications.</t>
  </si>
  <si>
    <t>Consult with Director Experts</t>
  </si>
  <si>
    <t>Consult with experts on how to import multimedia content from external sources onto the Director stage.</t>
  </si>
  <si>
    <t>Document Delphi Best Practices</t>
  </si>
  <si>
    <t>Create documentation of best practices for Delphi application design and performance to share with organizational staff.</t>
  </si>
  <si>
    <t>Attend DreamWeaver Training Programs</t>
  </si>
  <si>
    <t>Attend training seminars on the design of DreamWeaver-based web portals.</t>
  </si>
  <si>
    <t>Attend Enterprise JavaBeans Training Programs</t>
  </si>
  <si>
    <t>Attend training seminars on Enterprise JavaBeans applications.</t>
  </si>
  <si>
    <t>Attend Endevor Training Programs</t>
  </si>
  <si>
    <t>Attend training seminars on CA Endevor Software Change Manager, provided on the Computer Associates' Education website.</t>
  </si>
  <si>
    <t>Attend Essbase Training Sessions</t>
  </si>
  <si>
    <t>Attend training sessions on Essbase concepts and facilities.</t>
  </si>
  <si>
    <t>Consult with Exchange Server Experts</t>
  </si>
  <si>
    <t>Consult with experts on the use of Exchange Server in diverse environments and applications.</t>
  </si>
  <si>
    <t>Meet DataJoiner Professionals</t>
  </si>
  <si>
    <t>Find opportunities to meet DataJoiner professionals to discuss in-house enhancements and migration strategies.</t>
  </si>
  <si>
    <t>Identify Bottlenecks, Offer Improvements</t>
  </si>
  <si>
    <t>Look for bottlenecks and possible solutions. Prepare your case by reviewing with others; refine the proposed solution and gain support. If you cannot get support, build a better case, or move on to a different problem/solution scenario.</t>
  </si>
  <si>
    <t>Hold DB2 Meetings</t>
  </si>
  <si>
    <t>Hold quarterly meetings to discuss best practices in installing, maintaining, and administering DB2 databases.</t>
  </si>
  <si>
    <t>Assist in Research on DB2 Connect</t>
  </si>
  <si>
    <t>Assist a senior manager in conducting research on the extension of DB2 Connect's features and functionality.</t>
  </si>
  <si>
    <t>Consult ERwin Experts</t>
  </si>
  <si>
    <t>Consult experts on how to use ERwin to reverse engineer entity relationship diagrams from SQL schemas.</t>
  </si>
  <si>
    <t>Attend ETI Solution Training Seminars</t>
  </si>
  <si>
    <t>Attend training seminars on the use of ETI Solution in diverse environments and applications.</t>
  </si>
  <si>
    <t>Monitor DOS Trends</t>
  </si>
  <si>
    <t>Monitor DOS developments and trends in diverse environments and applications.</t>
  </si>
  <si>
    <t>Attend DECnet Conference</t>
  </si>
  <si>
    <t>Attend an industry conference on initiating in-house DECnet enhancements and migration strategies.</t>
  </si>
  <si>
    <t>Attend Ethernet Training</t>
  </si>
  <si>
    <t>Attend a training seminar on how to best conduct Ethernet performance measurement and tuning activities.</t>
  </si>
  <si>
    <t>Consult on DFHSM Installation</t>
  </si>
  <si>
    <t>Consult a DFHSM expert to learn how to install DFHSM on a mainframe system.</t>
  </si>
  <si>
    <t>Attend Doc-To-Help Training</t>
  </si>
  <si>
    <t>Attend training sessions on integrating Doc-To-Help functionality into legacy applications.</t>
  </si>
  <si>
    <t>Financial Uses for Excel</t>
  </si>
  <si>
    <t>Use Excel to track current financials and make projections for coming quarters.</t>
  </si>
  <si>
    <t>Analyze Employee Development System Cases</t>
  </si>
  <si>
    <t>Analyze successful examples of employee development systems in other organizations to find better solutions for system improvement.</t>
  </si>
  <si>
    <t>Develop Integration Technology</t>
  </si>
  <si>
    <t>Develop integration technology, from basic principles to more advanced integration operations.</t>
  </si>
  <si>
    <t>Business Strategy and Customer Support</t>
  </si>
  <si>
    <t>Understand how customer support fits into the overall business strategy.</t>
  </si>
  <si>
    <t>Develop Contingency Systems</t>
  </si>
  <si>
    <t>Develop an internal system for designing contingency plans and ensuring the successful delivery of applications under negative circumstances.</t>
  </si>
  <si>
    <t>Apply Groupware/Collaborative Computing Tools</t>
  </si>
  <si>
    <t>Apply groupware/collaborative computing tools to support the efforts of teams and situations that require people to work together.</t>
  </si>
  <si>
    <t>Organize Training Material</t>
  </si>
  <si>
    <t>Collect the latest information regarding imaging tools and technologies, and use this information to maintain up-to-date training materials and documentation.</t>
  </si>
  <si>
    <t>Evaluate the IM Methodology</t>
  </si>
  <si>
    <t>Consider the organization's information assets and how they are used. Does the selected IM methodology support business needs? How could Information Management be improved?</t>
  </si>
  <si>
    <t>Develop Groupware Documents</t>
  </si>
  <si>
    <t>Develop references and documents covering multiple groupware products and vendors, different directional approaches and databases, industry standards and best practices.</t>
  </si>
  <si>
    <t>Optimize Portable Device Software</t>
  </si>
  <si>
    <t>Optimize portable device software in terms of compatibility, performance, and capacity.</t>
  </si>
  <si>
    <t>Impact of Hardware Changes</t>
  </si>
  <si>
    <t>Plan ahead for the impact hardware changes might have on day-to-day operations.</t>
  </si>
  <si>
    <t>Helping Lead Hardware Migrations</t>
  </si>
  <si>
    <t>Help a senior colleague lead the migration to new handheld hardware.</t>
  </si>
  <si>
    <t>Long Term Relationships with Vendors/Clients</t>
  </si>
  <si>
    <t>Establish and maintain long term relationships with multiple vendors and clients. Use these relationships to keep current with their offerings and to prepare responses to changes in offerings.</t>
  </si>
  <si>
    <t>Preparing Technical Support Documentation</t>
  </si>
  <si>
    <t>Prepare technical support documentation for IVR systems and operational procedures, processing flowcharts and functional specifications.</t>
  </si>
  <si>
    <t>Plan Ahead for Help Desk Problems</t>
  </si>
  <si>
    <t>Plan ahead for high-volume, high-cost requests and have effective and efficient responses developed in advance.</t>
  </si>
  <si>
    <t>Plan for Risks and Security Problems</t>
  </si>
  <si>
    <t>Create a contingency plan for possible risks and security problems associated with IT systems, and corresponding solutions or preventative measures.</t>
  </si>
  <si>
    <t>Explain the Importance of IT Security</t>
  </si>
  <si>
    <t>Explain to technical and non-technical staff the importance of IT security policy compliance.</t>
  </si>
  <si>
    <t>Trends in Information Security Technologies</t>
  </si>
  <si>
    <t>Monitor industry trends and marketplace experiences for emerging or advanced information security technologies.</t>
  </si>
  <si>
    <t>Document Audit Standards and Procedures</t>
  </si>
  <si>
    <t>Create documentation of information security audit standards and procedures to ensure all staff are adhering to the same standards.</t>
  </si>
  <si>
    <t>Consult Experts on IoT Security Issues</t>
  </si>
  <si>
    <t>Consults an expert on IoT security issues associated with data confidentiality.</t>
  </si>
  <si>
    <t>Consult Information Assurance Experts</t>
  </si>
  <si>
    <t>Consult experts on how to design and develop organizational security certification programs.</t>
  </si>
  <si>
    <t>Malware Education</t>
  </si>
  <si>
    <t>Provide training sessions on the malware and common cyber threats to improve public awareness on cyber security.</t>
  </si>
  <si>
    <t>Information Security Laws Seminars</t>
  </si>
  <si>
    <t>Attend information security laws seminars to improve expertise.</t>
  </si>
  <si>
    <t>Learn Something New</t>
  </si>
  <si>
    <t>Learn some knowledge used in your area but new to you. Find a way to apply that knowledge in your own work or ask to assist someone else.</t>
  </si>
  <si>
    <t>Attend Information Theory Training Sessions</t>
  </si>
  <si>
    <t>Attend training sessions on information theory and the mathematics of information.</t>
  </si>
  <si>
    <t>Document Payroll Systems Operation Standards</t>
  </si>
  <si>
    <t>Document payroll system operating standards and guidelines; ensure all HR staff comply with these standards.</t>
  </si>
  <si>
    <t>Tracking Competitors' Standards of Internal Controls</t>
  </si>
  <si>
    <t>Track the internal controls standards used by your competitors and evaluate their value to your organization.</t>
  </si>
  <si>
    <t>Attend Investment Reporting Training</t>
  </si>
  <si>
    <t>Attend training sessions to learn new techniques available for creating accurate and thorough investment reports.</t>
  </si>
  <si>
    <t>Discuss Investment Objectives with Clients</t>
  </si>
  <si>
    <t>Look for opportunities to discuss with clients their risk tolerance and investment objectives.</t>
  </si>
  <si>
    <t>Attend Banking Operations Audit Training</t>
  </si>
  <si>
    <t>Attend training sessions to learn new techniques for branch banking operations auditing.</t>
  </si>
  <si>
    <t>Review Existing Documentation</t>
  </si>
  <si>
    <t>Locate company documentation relevant to this topic and use it to learn about this function or practice area.</t>
  </si>
  <si>
    <t>Use ISPL to Prepare Documents</t>
  </si>
  <si>
    <t>Assist senior managers in using ISPL to prepare delivery plans or documents for high-impact projects.</t>
  </si>
  <si>
    <t>Financial Records Documentation</t>
  </si>
  <si>
    <t>Develop documentation of the types of financial information important to the organization to ensure consistent recordkeeping.</t>
  </si>
  <si>
    <t>Financial Reporting Documentation</t>
  </si>
  <si>
    <t>Develop documentation detailing the metrics required for a typical financial report to ensure consistent behavior by staff members.</t>
  </si>
  <si>
    <t>Strengthen HR Policy Perception</t>
  </si>
  <si>
    <t>Strengthen personal perception of HR policies, strategies and environment through weekly/monthly reviews or opinion sharing.</t>
  </si>
  <si>
    <t>Consult HR Planning Experts</t>
  </si>
  <si>
    <t>Consult experts on how to establish a new operational process for human resources functions (e.g. recruiting).</t>
  </si>
  <si>
    <t>Attend Training on HR Operations</t>
  </si>
  <si>
    <t>Attend training to gain advanced knowledge and skills in HR operations, such as policy enforcement/development, employee relations, etc.</t>
  </si>
  <si>
    <t>Conduct Quality Control on HRIS</t>
  </si>
  <si>
    <t>Conduct quality control on HRIS operations to ensure corporate HR standards are met.</t>
  </si>
  <si>
    <t>Assist in Internet Marketing Campaigns Review</t>
  </si>
  <si>
    <t>Assist a high-level colleague in the review of Internet marketing campaigns for certain products or services.</t>
  </si>
  <si>
    <t>Consult Internet-based Retailing Experts</t>
  </si>
  <si>
    <t>Consult experts on how to manage high-volume, global reaching virtual sales programs.</t>
  </si>
  <si>
    <t>Consult Global Sourcing Experts</t>
  </si>
  <si>
    <t>Consult experts on how to facilitate collaboration between suppliers, logistics and buyers in situations where distance, time zones, language, or currency may be a barrier.</t>
  </si>
  <si>
    <t>Limiting the Use of Field Sales</t>
  </si>
  <si>
    <t>Consider limiting the use of field sales approaches to certain products or services.</t>
  </si>
  <si>
    <t>Consult with APA Experts</t>
  </si>
  <si>
    <t>Consult with experts on the implementation of APA in diverse environments.</t>
  </si>
  <si>
    <t>Assist in IBM Debug Tool Comparison</t>
  </si>
  <si>
    <t>Assist a senior manager in the comparison of IBM Debug Tool with other debugging tools.</t>
  </si>
  <si>
    <t>Plan for Faults in IT Applications</t>
  </si>
  <si>
    <t>Create contingency plans for common faults in organizational IT applications and subsequent preventive actions and procedures.</t>
  </si>
  <si>
    <t>Assist in File-Aid Installation</t>
  </si>
  <si>
    <t>Assist senior managers in the installation and implementation of File-Aid.</t>
  </si>
  <si>
    <t>Document Fortran Syntax</t>
  </si>
  <si>
    <t>Create documentation of Fortran syntax, coding rules and conventions to ensure employee compliance.</t>
  </si>
  <si>
    <t>Assist in Portals Design</t>
  </si>
  <si>
    <t>Assist senior managers in the design and implementation of FrontPage-based web portals.</t>
  </si>
  <si>
    <t>Learn New Guidewire Feature</t>
  </si>
  <si>
    <t>Learn a new function or feature of a tool or utility used in Guidewire. Pick a feature that you could use in your current responsibilities.</t>
  </si>
  <si>
    <t>Consult with Hogan Umbrella Experts</t>
  </si>
  <si>
    <t>Consult with experts on the use of Hogan Umbrella and PEM in different environments.</t>
  </si>
  <si>
    <t>Consult with HTML Experts</t>
  </si>
  <si>
    <t>Consult with experts on the use of HTML in diverse environments and applications.</t>
  </si>
  <si>
    <t>Attend Illustrator Training Programs</t>
  </si>
  <si>
    <t>Attend training programs on the application of Illustrator to business graphics projects.</t>
  </si>
  <si>
    <t>Assist in Impromptu Research</t>
  </si>
  <si>
    <t>Assist a senior manager in conducting research on the extension of Impromptu's features and functionalities.</t>
  </si>
  <si>
    <t>Consult with InstallShield/InstallScript Experts</t>
  </si>
  <si>
    <t>Consult with experts on how to create or modify existing dialog boxes.</t>
  </si>
  <si>
    <t>Consult with IBM MVS JCL Experts</t>
  </si>
  <si>
    <t>Consult with experts on how to minimize coding by using backward references.</t>
  </si>
  <si>
    <t>Read about FOCUS Strategies</t>
  </si>
  <si>
    <t>Read industry journals that discuss techniques for initiating in-house FOCUS enhancements and migration strategies.</t>
  </si>
  <si>
    <t>Attend ImagePlus Training</t>
  </si>
  <si>
    <t>Attend training seminars on how to perform basic debugging and troubleshooting of ImagePlus clients and servers.</t>
  </si>
  <si>
    <t>Monitor IMS/DB Trends</t>
  </si>
  <si>
    <t>Monitor IMS/DB developments and industry trends in diverse environments and applications.</t>
  </si>
  <si>
    <t>Attend Informix Training Programs</t>
  </si>
  <si>
    <t>Attend training programs on all standard features and facilities of the full Informix product line.</t>
  </si>
  <si>
    <t>Assist in Ingres Databases Installation</t>
  </si>
  <si>
    <t>Assist senior managers in the installation and configuration of Ingres databases.</t>
  </si>
  <si>
    <t>Monitor FDR Vendor Trends</t>
  </si>
  <si>
    <t>Monitor FDR vendor and marketplace trends and consider them in making recommendations for how to put the organization in a more competitive position.</t>
  </si>
  <si>
    <t>Monitor Foresight Trends</t>
  </si>
  <si>
    <t>Monitor Foresight trends and updates and consider them in assessing how to put the organization in a more competitive position.</t>
  </si>
  <si>
    <t>Monitor HP-UX Trends</t>
  </si>
  <si>
    <t>Monitor HP-UX developments and trends in diverse environments and applications.</t>
  </si>
  <si>
    <t>Attend Virtualization Training</t>
  </si>
  <si>
    <t>Attend training seminars on application virtualization and mediated sharing.</t>
  </si>
  <si>
    <t>New IE Versions</t>
  </si>
  <si>
    <t>Consider the benefits of new IE versions before installing them within the organization.</t>
  </si>
  <si>
    <t>Hold IIS Meetings</t>
  </si>
  <si>
    <t>Hold quarterly meeting for co-workers to share and discuss the use of IIS in diverse environments and applications.</t>
  </si>
  <si>
    <t>Assist in Initiating IMS SYSGEN</t>
  </si>
  <si>
    <t>Assist a senior technician in initiating and executing an IMS SYSGEN.</t>
  </si>
  <si>
    <t>Monitor RMF Metrics and Goals</t>
  </si>
  <si>
    <t>Monitor and define RMF peak performance metrics and goals and use them to resolve problems.</t>
  </si>
  <si>
    <t>Consult Experts on Network Administration Improvements</t>
  </si>
  <si>
    <t>Consult with experts on how to effectively improve network administration using multiple techniques.</t>
  </si>
  <si>
    <t>Attend Filenet Training Lessons</t>
  </si>
  <si>
    <t>Attend training lessons on the features and facilities of Filenet.</t>
  </si>
  <si>
    <t>Document FileNet Im Upgrading Problems</t>
  </si>
  <si>
    <t>Continuously document problems in upgrading FileNet Image Services system and their solutions.</t>
  </si>
  <si>
    <t>Learn FileNet P8 Technologies from Vendor</t>
  </si>
  <si>
    <t>Build up a relationship with FileNet P8 vendor to learn technologies for upgrading and migrating the FileNet P8 system.</t>
  </si>
  <si>
    <t>Understand Features of High-performing IT Departments</t>
  </si>
  <si>
    <t>Acquire an awareness of the tools and techniques typically used in high-performing IT departments.</t>
  </si>
  <si>
    <t>Join a Mainframe User's Group</t>
  </si>
  <si>
    <t>Join one or more of the professional associations for mainframe computing. Identify various committees. Consider active participation.</t>
  </si>
  <si>
    <t>Attend Training on IT Equipment</t>
  </si>
  <si>
    <t>Attend case study training sessions on the effective and ineffective use of IT equipment.</t>
  </si>
  <si>
    <t>Track Trends in IT</t>
  </si>
  <si>
    <t>Monitor the trends, issues and technologies important to today's IT professional.</t>
  </si>
  <si>
    <t>Understanding IT Architecture</t>
  </si>
  <si>
    <t>Acquire an awareness of the tools and techniques typically used in IT architecture.</t>
  </si>
  <si>
    <t>Improve Cross-Functional Coordination</t>
  </si>
  <si>
    <t>Collaborate with other functional groups and improve awareness of cross-functional operations while establishing and documenting joint standards.</t>
  </si>
  <si>
    <t>Consult an Expert on IT Cost Structures</t>
  </si>
  <si>
    <t>Consult an expert on ways to establish the business values and cost structures of IT services and products.</t>
  </si>
  <si>
    <t>Attend Logical Data Model Tools Training</t>
  </si>
  <si>
    <t>Attend training sessions on tools or techniques available for logical data models.</t>
  </si>
  <si>
    <t>Attend JAD Tools Training</t>
  </si>
  <si>
    <t>Attend training sessions on the application of JAD tools within the IT environment.</t>
  </si>
  <si>
    <t>Document Mainframe Development Issues</t>
  </si>
  <si>
    <t>Document operational issues and create solutions that are relevant to the mainframe IT environment.</t>
  </si>
  <si>
    <t>Monitor Advanced Knowledge-Based Technology Tools</t>
  </si>
  <si>
    <t>Monitor advanced Knowledge-Based Technology (KBT) tools used by competitors in the marketplace to ensure the timely adoption of updated tools.</t>
  </si>
  <si>
    <t>Plan Mainframe System Daily Work</t>
  </si>
  <si>
    <t>Develop day-to-day plans for mainframe system work and prepare tools as needed.</t>
  </si>
  <si>
    <t>Document Mainframe Hardware Issues</t>
  </si>
  <si>
    <t>Document operational issues and create solutions relevant to mainframe hardware problems.</t>
  </si>
  <si>
    <t>Plan a LAN Operation QA Program</t>
  </si>
  <si>
    <t>Plan a Quality Assurance (QA) program for Local Area Network operations.</t>
  </si>
  <si>
    <t>Assist in Preparing LAN Administration Reports</t>
  </si>
  <si>
    <t>Assist senior staff in preparing LAN administration reports for the organization.</t>
  </si>
  <si>
    <t>Document Systems Management Policies</t>
  </si>
  <si>
    <t>Create documentation of policies and practices for centralized internal support service functions to promote consistent adherence by organizational staff.</t>
  </si>
  <si>
    <t>Inventory Procedures</t>
  </si>
  <si>
    <t>Develop a mentoring relationship with a senior professional to gain a strong understanding of IT inventory procedures within the organization.</t>
  </si>
  <si>
    <t>Meet Regulatory Agencies</t>
  </si>
  <si>
    <t>Seek opportunities to meet with regulatory agencies; obtain their opinions on IT governance-related issues.</t>
  </si>
  <si>
    <t>Conduct Quality Audits and Reviews</t>
  </si>
  <si>
    <t>Conduct monthly audits and reviews to ensure the quality of materials processed through information systems.</t>
  </si>
  <si>
    <t>Hold Project Review Meetings</t>
  </si>
  <si>
    <t>Hold review meetings with the project team on a weekly basis.</t>
  </si>
  <si>
    <t>Assist in IT Project Scheduling</t>
  </si>
  <si>
    <t>Assist senior colleagues in producing IT project schedules with consideration of dependencies and contingencies.</t>
  </si>
  <si>
    <t>Consult IT Project Control Experts</t>
  </si>
  <si>
    <t>Consult project management experts on ways to control and manage IT projects that span disciplines, geographic areas and business cultures.</t>
  </si>
  <si>
    <t>Document Issues and Problems</t>
  </si>
  <si>
    <t>Document issues and potential problems in the progress of IT projects, and share these reports with interested stakeholders.</t>
  </si>
  <si>
    <t>Support for System Changes</t>
  </si>
  <si>
    <t>Provide support to clients on system changes to reduce resistance to new features in IT services.</t>
  </si>
  <si>
    <t>Assist in Determining Costs</t>
  </si>
  <si>
    <t>Assist senior managers in using different tools to determine the costs of providing services.</t>
  </si>
  <si>
    <t>Attend SLA Implementation Training Sessions</t>
  </si>
  <si>
    <t>Attend training sessions on the process and deliverables for defining and implementing IT service level agreements.</t>
  </si>
  <si>
    <t>Document Risks in IT Availability Management</t>
  </si>
  <si>
    <t>Document common risks and countermeasures in IT availability management to share with all employees.</t>
  </si>
  <si>
    <t>Assist in IT Change Operation</t>
  </si>
  <si>
    <t>Assist a senior manager in the operation of change management across all IT products or services.</t>
  </si>
  <si>
    <t>Assist in IT Ongoing Maintenance</t>
  </si>
  <si>
    <t>Assist a senior manager in the ongoing maintenance of the recovery capability for all IT services.</t>
  </si>
  <si>
    <t>Consult on IT Financial Planning</t>
  </si>
  <si>
    <t>Consult experts on financial planning, accounting and recovery for all IT costs and investments.</t>
  </si>
  <si>
    <t>Consult IT Services Experts</t>
  </si>
  <si>
    <t>Consult with experts on the use of IT services in diverse environments and applications.</t>
  </si>
  <si>
    <t>Consult IT Incident Management Experts</t>
  </si>
  <si>
    <t>Consult with experts on ways to decrease IT incident response time.</t>
  </si>
  <si>
    <t>Documenting Library Policies</t>
  </si>
  <si>
    <t>Develop documentation of policies and procedures to ensure that all members of the library and resource center are acting consistently.</t>
  </si>
  <si>
    <t>Documenting Library Software Usage</t>
  </si>
  <si>
    <t>Create documentation of policies and practices for the proper use of library software to ensure consistent behavior by support staff.</t>
  </si>
  <si>
    <t>Consult with ITIL Experts</t>
  </si>
  <si>
    <t>Consult with experts on ways to establish a culture of service management in the IT organization.</t>
  </si>
  <si>
    <t>Document Approach Transition Issues</t>
  </si>
  <si>
    <t>Document common issues in the transition to ITIL-based application management approaches.</t>
  </si>
  <si>
    <t>Assist in Tracking IT Service Delivery Costs</t>
  </si>
  <si>
    <t>Assist senior managers in tracking and improving the costs of delivering IT services.</t>
  </si>
  <si>
    <t>Consult Customer Service Delivery Experts</t>
  </si>
  <si>
    <t>Consult experts on effective customer service delivery skills and techniques.</t>
  </si>
  <si>
    <t>Sales Performance Review</t>
  </si>
  <si>
    <t>Assist a high-level colleague in the review of sales performance related to different sales channels.</t>
  </si>
  <si>
    <t>Participate in Product Line Development Project</t>
  </si>
  <si>
    <t>Participate in a product line development project to increase your marketplace knowledge and understanding of the insurance product development life cycle.</t>
  </si>
  <si>
    <t>Attend J2EE Training Programs</t>
  </si>
  <si>
    <t>Attend training sessions on how to adapt various aspects of J2EE into the existing corporate technology environment.</t>
  </si>
  <si>
    <t>Consult with J2ME Experts</t>
  </si>
  <si>
    <t>Consult with experts on the use of J2ME in diverse environments and applications.</t>
  </si>
  <si>
    <t>Java Training Programs</t>
  </si>
  <si>
    <t>Attend training programs on the use and structure of Java commands/functions in applications.</t>
  </si>
  <si>
    <t>Consult with JavaBeans Experts</t>
  </si>
  <si>
    <t>Consult with experts on the use of JavaBeans in diverse environments and applications.</t>
  </si>
  <si>
    <t>Consult with JavaScript Experts</t>
  </si>
  <si>
    <t>Consult with experts on the use of JavaScript in diverse environments and applications.</t>
  </si>
  <si>
    <t>Attend JProbe Training Programs</t>
  </si>
  <si>
    <t>Attend training seminars on JProbe applications in diverse environments.</t>
  </si>
  <si>
    <t>Attend Jscript Training Programs</t>
  </si>
  <si>
    <t>Attend training seminars on Jscript application design and performance.</t>
  </si>
  <si>
    <t>Attend JSP Training Programs</t>
  </si>
  <si>
    <t>Attend training seminars on how to design and deploy custom JSP tag libraries.</t>
  </si>
  <si>
    <t>Attend Java Servlets Training Programs</t>
  </si>
  <si>
    <t>Attend training sessions on the use of Java Servlet programming techniques.</t>
  </si>
  <si>
    <t>Consult with LoadRunner Experts</t>
  </si>
  <si>
    <t>Consult with experts on how to modify options and run-time settings for specific purposes.</t>
  </si>
  <si>
    <t>Attend Lotus Notes Training</t>
  </si>
  <si>
    <t>Attend training sessions to learn how to use the major Lotus Notes applications.</t>
  </si>
  <si>
    <t>Consult Domino Experts</t>
  </si>
  <si>
    <t>Consult experts on Domino administration in diverse environments and applications.</t>
  </si>
  <si>
    <t>Designing Drivers for Database Access</t>
  </si>
  <si>
    <t>Assist senior managers in designing and developing specialized drivers for unique database access purposes.</t>
  </si>
  <si>
    <t>Assist in Using JES3 Commands</t>
  </si>
  <si>
    <t>Assist a senior technician in using JES3 commands to control or monitor a specific FSS.</t>
  </si>
  <si>
    <t>Meet with Laplink Software Clients</t>
  </si>
  <si>
    <t>Meet with Laplink Software clients to gain insight on product problems and discuss areas for improvement.</t>
  </si>
  <si>
    <t>Attend Linux Training</t>
  </si>
  <si>
    <t>Attend training seminars on the use of Linux in diverse environments and applications.</t>
  </si>
  <si>
    <t>Document Jini Problems</t>
  </si>
  <si>
    <t>Document recurring problems in implementing Jini network and solutions to them.</t>
  </si>
  <si>
    <t>Attend Lexis-Nexis Training</t>
  </si>
  <si>
    <t>Attend training seminars on integrating Lexis-Nexis into comprehensive organizational knowledge management strategies.</t>
  </si>
  <si>
    <t>Assist in LIMWC Implementation</t>
  </si>
  <si>
    <t>Assist a senior manager in the implementation and application of LIMWC to business situations.</t>
  </si>
  <si>
    <t>New PC Product Release Conference Attendance</t>
  </si>
  <si>
    <t>Attend a new PC product release conference to gain the latest product information and obtain knowledge on new trends in technology.</t>
  </si>
  <si>
    <t>Read and Discuss a Relevant Book</t>
  </si>
  <si>
    <t>Select one of the books; read, summarize and highlight possible application or potential use. Present to and discuss with team.</t>
  </si>
  <si>
    <t>Join a Mobile User's Group</t>
  </si>
  <si>
    <t>Join one or more of the professional associations for mobile computing. Identify various committees. Consider active participation.</t>
  </si>
  <si>
    <t>Join an Open Systems User's Group</t>
  </si>
  <si>
    <t>Join one or more of the professional associations for open systems. Identify various committees. Consider active participation.</t>
  </si>
  <si>
    <t>Attend Training and Conferences on Platform Architecture</t>
  </si>
  <si>
    <t>Attend training and conferences on platform architecture to gain new knowledge and skills that can be transferred to the organization.</t>
  </si>
  <si>
    <t>Monitor Data Model Industry Trends</t>
  </si>
  <si>
    <t>Monitor data, process or event model industry trends and marketplace experiences to ensure organizational competitiveness.</t>
  </si>
  <si>
    <t>Attend Use Case Tools Training</t>
  </si>
  <si>
    <t>Attend training sessions on tools or techniques available for developing use cases.</t>
  </si>
  <si>
    <t>Deliver Consistent Information</t>
  </si>
  <si>
    <t>Collect, analyze and trace transaction information in online transaction processes to ensure that consistent information is delivered.</t>
  </si>
  <si>
    <t>Trends in Object-Oriented Tools</t>
  </si>
  <si>
    <t>Follow trends and developments to ensure that the latest object-oriented tools and methodologies are available to the organization.</t>
  </si>
  <si>
    <t>Consult with Experts on OO Analysis and Development</t>
  </si>
  <si>
    <t>Consults with experts on object-oriented analysis, design and development.</t>
  </si>
  <si>
    <t>Document ORDMS Policies</t>
  </si>
  <si>
    <t>Develop documentation of policies and procedures for designing object relational database access layers, ensuring that all of developers are acting consistently.</t>
  </si>
  <si>
    <t>Facilitate Middleware Technologies</t>
  </si>
  <si>
    <t>Track marketplace experiences in products, services and proprietary extensions to facilitate middleware technologies within the organization.</t>
  </si>
  <si>
    <t>Share Advanced Mid-Range Systems Components</t>
  </si>
  <si>
    <t>Share your experiences by introducing advanced mid-range systems components, functions and facilities to the organization.</t>
  </si>
  <si>
    <t>Monitor New Software Trends</t>
  </si>
  <si>
    <t>Monitor new PC/workstation software trends and maintain (e.g. update, install) the system PC/workstation software accordingly.</t>
  </si>
  <si>
    <t>Forecast Degradation and Bottlenecks</t>
  </si>
  <si>
    <t>Forecast possible circumstances that may cause performance degradation and bottlenecks, allowing the resolution of performance issues in a timely fashion.</t>
  </si>
  <si>
    <t>Plan Mid-Range System Daily Work.</t>
  </si>
  <si>
    <t>Develop day-to-day plans for mid-range system work and prepare tools as needed.</t>
  </si>
  <si>
    <t>Resolving Day-to-Day PC Hardware Problems</t>
  </si>
  <si>
    <t>Look for ways to resolve some of the day-to-day issues you see supporting PC hardware. Identify upgrades or enhancements that would be worth the company's time and money.</t>
  </si>
  <si>
    <t>Develop a Network Architectural Plan</t>
  </si>
  <si>
    <t>Develop a schedule for an architectural plan, detailing the network design, resources, timelines, etc.</t>
  </si>
  <si>
    <t>Prepare Contingency and Disaster Recovery Plans</t>
  </si>
  <si>
    <t>Prepare contingency and disaster recovery plans for all possible incidents so that the operational department can react in a timely fashion.</t>
  </si>
  <si>
    <t>Track Software Releases</t>
  </si>
  <si>
    <t>Track new telecommunications software releases to ensure that the latest software versions can be adopted by the organization.</t>
  </si>
  <si>
    <t>Compare and Contrast Vendors' Products</t>
  </si>
  <si>
    <t>Compare and contrast various vendors' products as they apply to the organization's technical architecture.</t>
  </si>
  <si>
    <t>Consult with Network Performance Management Experts</t>
  </si>
  <si>
    <t>Consult with experts on establishing best practices for network performance management within the organization.</t>
  </si>
  <si>
    <t>Document Workflow</t>
  </si>
  <si>
    <t>Document day-to-day workflow of one's own function regarding production outputs; share with all members.</t>
  </si>
  <si>
    <t>Consult Network/Internet Security Experts</t>
  </si>
  <si>
    <t>Consult experts on network perimeter protection strategies and countermeasures.</t>
  </si>
  <si>
    <t>Analyze Successful Mobile Security Practices</t>
  </si>
  <si>
    <t>Analyze and discuss successful examples of mobile security practices in other organizations to find better solution applying to own.</t>
  </si>
  <si>
    <t>Monitor Penetration Testing Trends</t>
  </si>
  <si>
    <t>Monitor penetration testing trends to ensure organizational information security.</t>
  </si>
  <si>
    <t>Consult Problem Management Experts</t>
  </si>
  <si>
    <t>Consult with experts on alternative approaches to solving problems.</t>
  </si>
  <si>
    <t>Mobile Application Development Tools</t>
  </si>
  <si>
    <t>Attend training courses to keep abreast of the latest mobile application development tools.</t>
  </si>
  <si>
    <t>Flash Techniques Absorption</t>
  </si>
  <si>
    <t>Read articles on the use of Flash technology for online ads to improve your knowledge of online marketing approaches.</t>
  </si>
  <si>
    <t>Analyze Successful Marketing Campaigns</t>
  </si>
  <si>
    <t>Analyze successful examples of marketing campaigns in other organizations to find better solutions for meeting marketing objectives.</t>
  </si>
  <si>
    <t>Documenting Office Administration Policies and Procedures</t>
  </si>
  <si>
    <t>Document policies and procedures to ensure that all administrative activities are in line with internal and external standards.</t>
  </si>
  <si>
    <t>Building Positive Media Relationships</t>
  </si>
  <si>
    <t>Identify industry-specific media outlets and develop positive relationships in order to build the organization's reputation in the marketplace.</t>
  </si>
  <si>
    <t>Improving and Leverage Trade Media Relations</t>
  </si>
  <si>
    <t>Hold communications or meet-and-greet events with trade media to establish and improve upon the organization's standing.</t>
  </si>
  <si>
    <t>Prepare Responses to Potential Technologies</t>
  </si>
  <si>
    <t>Review developments or enhancements in multimedia technology and evaluate their value to the organization and it's publishing operations.</t>
  </si>
  <si>
    <t>Familiar with Diagnostic Tools and Techniques</t>
  </si>
  <si>
    <t>Monitor the latest diagnostic tools and techniques to improve the identification and resolution of problems.</t>
  </si>
  <si>
    <t>Analyze OD Cases</t>
  </si>
  <si>
    <t>Analyze successful examples of OD programs and processes in other organizations to find better solutions for improvement.</t>
  </si>
  <si>
    <t>Marketing Strategy Drawbacks</t>
  </si>
  <si>
    <t>Consider possible drawbacks or roadblocks related to specific marketing strategies. Think of ways these concerns can be addressed.</t>
  </si>
  <si>
    <t>Create Market Research Templates</t>
  </si>
  <si>
    <t>Create templates for market research studies that can be tailored to specific topics.</t>
  </si>
  <si>
    <t>Consult on Marketing Strategy Experts</t>
  </si>
  <si>
    <t>Consult experts on how to effectively implement a marketing strategy within the organization.</t>
  </si>
  <si>
    <t>Document Marketing Channels Protocols</t>
  </si>
  <si>
    <t>Create documentation of organizational protocols and procedures for marketing channels.</t>
  </si>
  <si>
    <t>Conduct QC on Marketing System Operations</t>
  </si>
  <si>
    <t>Conduct Quality Control (QC) on marketing systems operations to ensure corporate standards are met.</t>
  </si>
  <si>
    <t>Consult Target Audience on Media Channel Management</t>
  </si>
  <si>
    <t>Consult with target audiences through surveys or interviews to gain feedback on the strengths and weaknesses of selected media channels.</t>
  </si>
  <si>
    <t>Develop Long-Term Media Production Plans</t>
  </si>
  <si>
    <t>Assist a senior colleague in developing long-term media production plans.</t>
  </si>
  <si>
    <t>Meet MTS Experts</t>
  </si>
  <si>
    <t>Find opportunities to meet and consult with MTS experts and learn from their experiences in using MTS for application testing.</t>
  </si>
  <si>
    <t>Monitor Oracle Developer Trends</t>
  </si>
  <si>
    <t>Monitor Oracle Developer trends and industry experiences in diverse environments and applications.</t>
  </si>
  <si>
    <t>Document Development Considerations</t>
  </si>
  <si>
    <t>Create documentation of Oracle Lite development considerations to share with all employees.</t>
  </si>
  <si>
    <t>Consult with PowerBuilder Experts</t>
  </si>
  <si>
    <t>Consult with experts on how to interface PowerBuilder-developed applications with other applications.</t>
  </si>
  <si>
    <t>Attend Perl Training Programs</t>
  </si>
  <si>
    <t>Attend training seminars on Perl application design and performance.</t>
  </si>
  <si>
    <t>Attend Photoshop Training Programs</t>
  </si>
  <si>
    <t>Attend training programs on the benefits of various types of masking.</t>
  </si>
  <si>
    <t>Consult with PHP Experts</t>
  </si>
  <si>
    <t>Consult with experts on the use of PHP in diverse environments and applications.</t>
  </si>
  <si>
    <t>Attend PL/I Training</t>
  </si>
  <si>
    <t>Attend training seminars on how to use PL/I to design interfaces to and from other applications.</t>
  </si>
  <si>
    <t>Monitor PeopleSoft Trends</t>
  </si>
  <si>
    <t>Monitor PeopleSoft development trends in diverse environments and applications.</t>
  </si>
  <si>
    <t>Document PL/SQL Syntax</t>
  </si>
  <si>
    <t>Document PL/SQL syntax, coding rules and conventions; ensure all staff adhere to the same rules.</t>
  </si>
  <si>
    <t>Monitor BizTalk Server Trends</t>
  </si>
  <si>
    <t>Monitor BizTalk Server developments and trends in diverse environments and applications.</t>
  </si>
  <si>
    <t>Assist in Installing Firefox Firewalls</t>
  </si>
  <si>
    <t>Assist a senior technician in installing a firewall for Firefox to protect and isolate the corporate intranet.</t>
  </si>
  <si>
    <t>Attend MSMQ Training</t>
  </si>
  <si>
    <t>Attend training seminars on conversion and migration projects to and from MSMQ.</t>
  </si>
  <si>
    <t>New Netscape Versions</t>
  </si>
  <si>
    <t>Consider the benefits of new Netscape versions before installing them within the organization.</t>
  </si>
  <si>
    <t>Meet Oracle Application Server Professionals</t>
  </si>
  <si>
    <t>Find opportunities to meet professionals in the industry to discuss Oracle Application Server enhancements and migration strategies.</t>
  </si>
  <si>
    <t>Attend OS/2 Warp Training Programs</t>
  </si>
  <si>
    <t>Attend training programs on how to develop and implement in-house OS/2 Warp applications.</t>
  </si>
  <si>
    <t>Attend OS/390 Training Sessions</t>
  </si>
  <si>
    <t>Attend training sessions on OS/390 BCP virtual, real, and auxiliary storage manager functions.</t>
  </si>
  <si>
    <t>Monitor Palm OS Trends</t>
  </si>
  <si>
    <t>Monitor Palm OS and industry trends and developments in diverse environments and applications.</t>
  </si>
  <si>
    <t>Assist in Implementing PegaRULES Changes</t>
  </si>
  <si>
    <t>Assist senior managers in implementing and validating real-time production changes to rules in PegaRULES applications.</t>
  </si>
  <si>
    <t>Attend Windows Server Training</t>
  </si>
  <si>
    <t>Attend training seminars on the use of Windows Server for turning key business processes into Web services.</t>
  </si>
  <si>
    <t>Consult IT Guru Expert</t>
  </si>
  <si>
    <t>Consult an IT Guru expert on performing periodic network integrity and security audits.</t>
  </si>
  <si>
    <t>Assist in Designing NDS Trees</t>
  </si>
  <si>
    <t>Assist a senior manager in designing NDS/eDirectory trees for maximizing their efficiency and scalability.</t>
  </si>
  <si>
    <t>Consult Netware Experts</t>
  </si>
  <si>
    <t>Consult experts on the use of Netware in diverse environments and applications.</t>
  </si>
  <si>
    <t>Monitor OSPF Trends</t>
  </si>
  <si>
    <t>Monitor OSPF developments and trends in diverse environments and applications.</t>
  </si>
  <si>
    <t>Attend OmegaMon Reports Training Lessons</t>
  </si>
  <si>
    <t>Attend training lessons on resolving DASD I/O performance problems based on OmegaMon reports.</t>
  </si>
  <si>
    <t>Attend Office Training</t>
  </si>
  <si>
    <t>Attend training lessons on the features and facilities of MS Office.</t>
  </si>
  <si>
    <t>Attend Outlook Training</t>
  </si>
  <si>
    <t>Attend training sessions to learn how to use the major Outlook applications.</t>
  </si>
  <si>
    <t>Consult PowerPoint Experts</t>
  </si>
  <si>
    <t>Consult experts on the use of PowerPoint features and facilities.</t>
  </si>
  <si>
    <t>Consult with Six Sigma Experts</t>
  </si>
  <si>
    <t>Consult with experts on ways to integrate Six Sigma with other quality frameworks, such as TQM, Zero Defects, etc.</t>
  </si>
  <si>
    <t>Assist in Developing a Project Plan</t>
  </si>
  <si>
    <t>Assist in the planning of engineering projects which you'll be involved in, to obtain a comprehensive understanding of the roles and responsibilities involved in the project planning phase.</t>
  </si>
  <si>
    <t>Set Reliability Expectations</t>
  </si>
  <si>
    <t>Make sure the expected reliability of the hardware product is justified by the functionality. Higher failure rates may be acceptable in less critical applications.</t>
  </si>
  <si>
    <t>Improve Hardware Reliability</t>
  </si>
  <si>
    <t>Assist seniors in the design, development and implementation of reliability improvement programs for a specific hardware product or product group.</t>
  </si>
  <si>
    <t>Assist in Managing Product Promotions</t>
  </si>
  <si>
    <t>Assist a senior colleague in managing promotions and special sales for a specific product/service.</t>
  </si>
  <si>
    <t>Plan Quality Management Assurance Tests</t>
  </si>
  <si>
    <t>Plan quality assurance tests, taking into account potential alternatives for given tasks.</t>
  </si>
  <si>
    <t>Review and Analyze Problem Logs</t>
  </si>
  <si>
    <t>Review problem logs and related information to analyze patterns and identify repeating problems. Discuss with team members and identify remedies.</t>
  </si>
  <si>
    <t>Establish Product Testing Improvements</t>
  </si>
  <si>
    <t>Consistently review product testing rationales and procedures to improve effectiveness.</t>
  </si>
  <si>
    <t>Monitor Vendors' Announcements</t>
  </si>
  <si>
    <t>Follow new technology release announcements from vendors to get gain new insight on technical methods.</t>
  </si>
  <si>
    <t>Security Equipment Consultancy</t>
  </si>
  <si>
    <t>Seek professional advice on the selection of security equipment in order to maintain smooth running operations.</t>
  </si>
  <si>
    <t>Reviewing Formal Sales Proposals</t>
  </si>
  <si>
    <t>Ask to review a formal sales proposal created for a major client. If it was successful, look for ways to incorporate pieces of it into your proposal. If it wasn't successful, see what you can learn from it.</t>
  </si>
  <si>
    <t>Best Practices for this Technology</t>
  </si>
  <si>
    <t>Network with other professionals and see how they use this technology in their organization. Look for ways to integrate these practices into your organization.</t>
  </si>
  <si>
    <t>Join a Server User's Group</t>
  </si>
  <si>
    <t>Join one or more of the professional associations or user's group for server computing. Identify various committees. Consider active participation.</t>
  </si>
  <si>
    <t>Monitor SOA Trends</t>
  </si>
  <si>
    <t>Track vendor and industry experiences in SOA and evaluate their impacts on the organization.</t>
  </si>
  <si>
    <t>Requirements Analysis Quality Control</t>
  </si>
  <si>
    <t>Develop a quality control process and implement quality reviews to make sure that all work coming out of requirement analysis is reviewed by at least two team members.</t>
  </si>
  <si>
    <t>Monitor Programming Technologies</t>
  </si>
  <si>
    <t>Follow developments in pending programming technology and practices in order to maintain a portfolio of current programming skills.</t>
  </si>
  <si>
    <t>Establish a Knowledge Sharing System</t>
  </si>
  <si>
    <t>Establish a prototyping-related knowledge sharing system in the organization to improve work effectiveness.</t>
  </si>
  <si>
    <t>Document RAD Policies and Procedures</t>
  </si>
  <si>
    <t>Develop documentation of RAD policies and procedures to ensure that all members of the project team are acting consistently.</t>
  </si>
  <si>
    <t>Share Scripting Knowledge</t>
  </si>
  <si>
    <t>Participate in training seminars to share scripting tools-related knowledge and experience with peers.</t>
  </si>
  <si>
    <t>Develop Program Specifications</t>
  </si>
  <si>
    <t>Develop written program specifications to define syntax, structure, features and facilities of the programming languages.</t>
  </si>
  <si>
    <t>Establish Communication Mechanisms</t>
  </si>
  <si>
    <t>Establish communication mechanisms and sustain regular communications with internal data users.</t>
  </si>
  <si>
    <t>Records Management and Archive Workflow</t>
  </si>
  <si>
    <t>Develop documentation of records management and archive workflow for each record type so that the organization can store records and associate them with specific tasks and personnel.</t>
  </si>
  <si>
    <t>Update Query Techniques and Facilities</t>
  </si>
  <si>
    <t>Perform timely updates on techniques and databases for the building and execution of effective and efficient queries.</t>
  </si>
  <si>
    <t>Report on Server Installation Environment</t>
  </si>
  <si>
    <t>Deliver statistical and management reports to senior management detailing the server installation environment.</t>
  </si>
  <si>
    <t>Server Hardware Policies and Procedures</t>
  </si>
  <si>
    <t>Document policies and procedures for the implementation and operation of server hardware, ensuring consistent behavior from employees.</t>
  </si>
  <si>
    <t>Plan Ahead for Remote Computing Problems</t>
  </si>
  <si>
    <t>Plan ahead for potential problems in the wireless connections needed for remote access.</t>
  </si>
  <si>
    <t>Participate in Training Sessions</t>
  </si>
  <si>
    <t>Participate in training sessions on production scheduling and control procedures within the operations function.</t>
  </si>
  <si>
    <t>Document Data Center Requirements</t>
  </si>
  <si>
    <t>Create documentation of day-to-day requirements of the remote data center and distributed data centers.</t>
  </si>
  <si>
    <t>Consult Vendor Evaluation Experts</t>
  </si>
  <si>
    <t>Consult with experts on evaluating products or services from multiple vendors.</t>
  </si>
  <si>
    <t>Plan for Threats and Violations</t>
  </si>
  <si>
    <t>Create contingency plans for network security threats and violations and appropriate counteractive actions.</t>
  </si>
  <si>
    <t>Document SOA Technologies Implementation Issues</t>
  </si>
  <si>
    <t>Create documentation of major issues and corresponding solutions encountered during SOA technologies implementation to share with all employees.</t>
  </si>
  <si>
    <t>Attend Training on Service Platform Operations</t>
  </si>
  <si>
    <t>Attend professional training to learn how to operate and support multiple applications and services in a specific service platform.</t>
  </si>
  <si>
    <t>Attend Site Reliability Engineering Industry Conferences</t>
  </si>
  <si>
    <t>Attend field related global conferences and exhibitions to learn best practices for site reliability engineering.</t>
  </si>
  <si>
    <t>Assist in Community Marketing Activities</t>
  </si>
  <si>
    <t>Assist senior colleague in social community marketing activities.</t>
  </si>
  <si>
    <t>Apply New Web Developing Tools</t>
  </si>
  <si>
    <t>Apply new technological tools for web based publishing in order to communicate with more efficiency and accuracy.</t>
  </si>
  <si>
    <t>Assist in Social Network Architecture Projects</t>
  </si>
  <si>
    <t>Assist and learn from senior staff in social network architecture projects to prepare for career development.</t>
  </si>
  <si>
    <t>Scrum Stakeholders</t>
  </si>
  <si>
    <t>List key issues involved in a scrum project that need to be clarified and negotiated with stakeholders.</t>
  </si>
  <si>
    <t>Deliver Security Reports</t>
  </si>
  <si>
    <t>Develop security reports based on analysis and prediction of actual and perceived risks and make presentations and recommendations to senior managers.</t>
  </si>
  <si>
    <t>Comparing Customer Support Procedures</t>
  </si>
  <si>
    <t>Create a list of pros and cons for the organization's customer support procedures. Compare these to the potential risks or benefits of industry support standards.</t>
  </si>
  <si>
    <t>Documenting Standard and Non-standard Services</t>
  </si>
  <si>
    <t>Establish documentation of standard and non-standard services so that all employees are clear on the organization's offerings.</t>
  </si>
  <si>
    <t>Consult on Product Efficiency Maximization</t>
  </si>
  <si>
    <t>Consult industry professionals on various development approaches to maximize a product's efficiency and effectiveness.</t>
  </si>
  <si>
    <t>Assist in Developing Returns Software Improvements</t>
  </si>
  <si>
    <t>Assist a senior level colleague in developing improvement plans for the organization's current product returns software.</t>
  </si>
  <si>
    <t>Consult Sales Function Experts</t>
  </si>
  <si>
    <t>Consult experts on best practices of sales function.</t>
  </si>
  <si>
    <t>Assist in Implementing Sales Projects</t>
  </si>
  <si>
    <t>Assist a senior manager in implementing new sales projects.</t>
  </si>
  <si>
    <t>Consult Prospecting Experts</t>
  </si>
  <si>
    <t>Consult experts on prospecting channels and methods.</t>
  </si>
  <si>
    <t>Consult Sales Proposal Experts</t>
  </si>
  <si>
    <t>Consult experts on best practices of sales proposal and presentation development.</t>
  </si>
  <si>
    <t>Document Sales Closing Problems</t>
  </si>
  <si>
    <t>Document sales closing problems and solutions continuously.</t>
  </si>
  <si>
    <t>Document Sales Administration Problems</t>
  </si>
  <si>
    <t>Document problems and solutions associated with sales administration.</t>
  </si>
  <si>
    <t>Consult Product Development Strategy Experts</t>
  </si>
  <si>
    <t>Consult experts on how to effectively implement a product development strategy within the organization.</t>
  </si>
  <si>
    <t>Consult REXX Experts</t>
  </si>
  <si>
    <t>Consult experts on how to use REXX for prototyping and application development.</t>
  </si>
  <si>
    <t>Consult with Rational Rose Experts</t>
  </si>
  <si>
    <t>Consult with experts on how to use visual modeling tools to improve communications among team members.</t>
  </si>
  <si>
    <t>Monitor RTT Trends</t>
  </si>
  <si>
    <t>Monitor RTT developments and trends, as well as those of other application testing tools within the industry.</t>
  </si>
  <si>
    <t>Document SAP R/3 Requirements</t>
  </si>
  <si>
    <t>Create documentation of SAP R/3 interfacing requirements to ensure employee compliance.</t>
  </si>
  <si>
    <t>CRM User Experience Survey</t>
  </si>
  <si>
    <t>Conduct a user experience survey on CRM applications and gather functional feedback.</t>
  </si>
  <si>
    <t>Attend SAP ERP Training Programs</t>
  </si>
  <si>
    <t>Attend training programs on the use of SAP ERP implementation and development tools.</t>
  </si>
  <si>
    <t>Improve the Capability of SAP PLM for Various Industrial Backgrounds</t>
  </si>
  <si>
    <t>Improve the capability of SAP PLM by considering the applicability and effectiveness of SAP PLM in various industrial backgrounds.</t>
  </si>
  <si>
    <t>Assist in Siebel Enhancements</t>
  </si>
  <si>
    <t>Assist a senior manager in implementing planned Siebel enhancements and migration processes.</t>
  </si>
  <si>
    <t>Consult with Smalltalk Experts</t>
  </si>
  <si>
    <t>Consult with experts on the use of Smalltalk in diverse environments and applications.</t>
  </si>
  <si>
    <t>Attend QMF Training</t>
  </si>
  <si>
    <t>Attend training seminars on designing and customizing QMF applications to meet unique needs.</t>
  </si>
  <si>
    <t>Meet SAS Professionals</t>
  </si>
  <si>
    <t>Find opportunities to meet industry professionals to discuss SAS enhancements and migration strategies.</t>
  </si>
  <si>
    <t>Document PVCS Management Policies</t>
  </si>
  <si>
    <t>Create documentation of organizational version management policies to ensure employee compliance.</t>
  </si>
  <si>
    <t>Attend SharePoint Server Training</t>
  </si>
  <si>
    <t>Attend a training seminar on using major SharePoint Server features and functions.</t>
  </si>
  <si>
    <t>Attend SIP Training</t>
  </si>
  <si>
    <t>Attend training seminars on configuring SIP proxy servers to manage traffic on corporate networks.</t>
  </si>
  <si>
    <t>Consult SMTP Experts</t>
  </si>
  <si>
    <t>Consult experts on the use of SMTP in multiple and diverse networks.</t>
  </si>
  <si>
    <t>Attend SNA Training</t>
  </si>
  <si>
    <t>Attend training seminars on configuring VTAM and NCP on enterprise SNA networks.</t>
  </si>
  <si>
    <t>Attend Sniffer Training</t>
  </si>
  <si>
    <t>Attend training seminars on using Sniffer for performance considerations, measurement and tuning.</t>
  </si>
  <si>
    <t>Assist in Creating Templates Using MSP</t>
  </si>
  <si>
    <t>Assist a senior manager in creating project templates using MSP.</t>
  </si>
  <si>
    <t>Monitor Workbench Trends</t>
  </si>
  <si>
    <t>Monitor Project Workbench developments and trends in diverse environments and applications.</t>
  </si>
  <si>
    <t>Consult SiteMinder Experts</t>
  </si>
  <si>
    <t>Consult experts on the use of SiteMinder's advanced features and facilities.</t>
  </si>
  <si>
    <t>Design Standard Operations</t>
  </si>
  <si>
    <t>Design standard operations for storage device processes while keeping in mind features including the development phase, technology application, and quality criteria.</t>
  </si>
  <si>
    <t>Review Potential Telecom Industry Risks</t>
  </si>
  <si>
    <t>Review potential risks or threats to the telecom industry; develop plans to mitigate these risks.</t>
  </si>
  <si>
    <t>Learn Product History</t>
  </si>
  <si>
    <t>Gain a historical perspective on the product by talking with product specialists and reviewing proceedings from past user's group meetings and conferences.</t>
  </si>
  <si>
    <t>Walk through competitions marketing materials, websites, and demos. Look for comparable and differentiating functionality.</t>
  </si>
  <si>
    <t>Participate in Client Installation Alternatives</t>
  </si>
  <si>
    <t>Participate in or just observe a client installation. Look at technical alternatives, options and configuration settings.</t>
  </si>
  <si>
    <t>Attend Information Industry Conferences</t>
  </si>
  <si>
    <t>Attend the Xplor Global Conference and Exhibition and learn best practices for information systems and management.</t>
  </si>
  <si>
    <t>Convert Requirements into Technical Designs</t>
  </si>
  <si>
    <t>Convert business requirements into a technical software design by modeling the business process and describing the architecture.</t>
  </si>
  <si>
    <t>Consult with Software Development Life Cycle Experts</t>
  </si>
  <si>
    <t>Consult with experts regarding methodology related issues to improve application efficiency.</t>
  </si>
  <si>
    <t>Conduct Software Testing</t>
  </si>
  <si>
    <t>Test the software regularly to evaluate production status and achieve quality assurance.</t>
  </si>
  <si>
    <t>Evaluate Software Platform Changes</t>
  </si>
  <si>
    <t>Analyze the benefits and risks of platform changes, and evaluate their impact on software systems.</t>
  </si>
  <si>
    <t>Provide Staff Training in Software Product Installation and Support</t>
  </si>
  <si>
    <t>Provide staff with training on software installation, maintenance and support</t>
  </si>
  <si>
    <t>Monitoring Industry Reliability Trends</t>
  </si>
  <si>
    <t>Stay abreast of software reliability metrics and benchmarks, and how your organization compares. Even if your company doesn't personally use them, a client or prospective client might.</t>
  </si>
  <si>
    <t>Put Yourself in Client's Shoes</t>
  </si>
  <si>
    <t>Encourage team members to walk through and experience the product through client's eyes. Review materials, completion and instructions. Solicit ideas for improvement.</t>
  </si>
  <si>
    <t>Trends in IT Quality Assurance</t>
  </si>
  <si>
    <t>Monitor industry trends on software assurance tools and standards; make improvement accordingly.</t>
  </si>
  <si>
    <t>Software Security Testing Techniques</t>
  </si>
  <si>
    <t>Master various types of software security testing techniques for different software development environments.</t>
  </si>
  <si>
    <t>Master Target Architecture Techniques</t>
  </si>
  <si>
    <t>Use various resources including books and online materials to learn techniques and methods in developing a target IT architecture.</t>
  </si>
  <si>
    <t>Evaluate Consumer Requirements on System Integration</t>
  </si>
  <si>
    <t>Focus on consumer requirements in system and technology integration, and design proper integration plans to satisfy consumer needs.</t>
  </si>
  <si>
    <t>Establish a Feedback-Tracking System</t>
  </si>
  <si>
    <t>Develop a feedback-tracking system to evaluate the effectiveness of the system testing process and make improvements accordingly.</t>
  </si>
  <si>
    <t>Develop Selection Methods</t>
  </si>
  <si>
    <t>Develop a method for comparing and selecting the most appropriate structured methodologies.</t>
  </si>
  <si>
    <t>Multi-Language Speech Recognition Systems</t>
  </si>
  <si>
    <t>Develop multi-language speech recognition systems and integrate with other systems to extend application functionality globally.</t>
  </si>
  <si>
    <t>Execute Platform Migrations</t>
  </si>
  <si>
    <t>Execute platform migrations from local to global software architecture.</t>
  </si>
  <si>
    <t>Train Staff on Software</t>
  </si>
  <si>
    <t>Provide staff with regular training on software installation, maintenance and support, focusing on areas of known weakness.</t>
  </si>
  <si>
    <t>Planning for Programming Errors</t>
  </si>
  <si>
    <t>Plan ahead for errors in programming that may lead to system down-time.</t>
  </si>
  <si>
    <t>Software Distribution Schedules</t>
  </si>
  <si>
    <t>Establish schedules and timelines for any upcoming software distributions.</t>
  </si>
  <si>
    <t>Trends in Software Quality Assurance</t>
  </si>
  <si>
    <t>Monitor industry trends in software assurance tools and standards; make improvements accordingly.</t>
  </si>
  <si>
    <t>Learning a New Storage Device Diagnostic Technique</t>
  </si>
  <si>
    <t>Learn a new diagnostic technique that will help you detect problems and bottlenecks with storage devices.</t>
  </si>
  <si>
    <t>Creating Migration Schedules</t>
  </si>
  <si>
    <t>Create migration schedules that detail action plans, ongoing assessments and troubleshooting procedures to ensure telecommunication effectiveness.</t>
  </si>
  <si>
    <t>Consult on Regulations Implementation</t>
  </si>
  <si>
    <t>Consult with telecommunication experts on the implementation of local and international regulatory systems.</t>
  </si>
  <si>
    <t>Plan Ahead for SAN Problems</t>
  </si>
  <si>
    <t>Plan ahead for common problems in SAN/NAS administration and management.</t>
  </si>
  <si>
    <t>Learn Applications for Storage Management Devices</t>
  </si>
  <si>
    <t>Learn back-up, recovery and inventory of tapes, cartridges, DASD and other devices.</t>
  </si>
  <si>
    <t>Maintain Console Operating Records</t>
  </si>
  <si>
    <t>Maintain daily console operating records and logs of machine utilization and production reports.</t>
  </si>
  <si>
    <t>Selling vs. Licensing Software</t>
  </si>
  <si>
    <t>Consider selling vs licensing software during the initial development process. This decision may impact product design.</t>
  </si>
  <si>
    <t>Consult with Technical Troubleshooting Experts</t>
  </si>
  <si>
    <t>Consult with experts on resolution of complex, multi-component failures.</t>
  </si>
  <si>
    <t>Monitor SPI Best Practices and Tools</t>
  </si>
  <si>
    <t>Monitor the marketplace for software process improvement best practices and tools; make adjustments to current practices and tools.</t>
  </si>
  <si>
    <t>Monitor Marketplace Experiences with Documentation</t>
  </si>
  <si>
    <t>Monitor marketplace experiences with technical documentation tools and techniques; make organizational adjustments or upgrades accordingly.</t>
  </si>
  <si>
    <t>Communicate with Clients on SCM Performance.</t>
  </si>
  <si>
    <t>Communicate with clients on the performance of SCM applications regularly, enhance the functionalities of the applications for clients, when needed.</t>
  </si>
  <si>
    <t>Manage SRM Implementation Schedule</t>
  </si>
  <si>
    <t>Control factors related to time and budget for assigned SRM system projects, while ensuring accuracy of processed information.</t>
  </si>
  <si>
    <t>Communicate with SEM End Users</t>
  </si>
  <si>
    <t>Communicate with end users on the performance of SEM applications regularly; enhance the functionalities of the applications, as needed.</t>
  </si>
  <si>
    <t>Speaking with Customers About Experiences</t>
  </si>
  <si>
    <t>Look for ways to speak to customers about their experience with the telephony-based support system.</t>
  </si>
  <si>
    <t>Attend TOGAF Training</t>
  </si>
  <si>
    <t>Attend a TOGAF related training session to improve your ability in applying TOGAF throughout the enterprise.</t>
  </si>
  <si>
    <t>Search Alternative Talent Pools</t>
  </si>
  <si>
    <t>Assist in Implementing Succession Projects</t>
  </si>
  <si>
    <t>Assist a senior manager in implementing succession projects within the organization.</t>
  </si>
  <si>
    <t>Assist in Technical Writing Needs Analysis</t>
  </si>
  <si>
    <t>Assist a senior manager in analyzing audience needs for technical writing.</t>
  </si>
  <si>
    <t>Employee Understanding of Certification Importance</t>
  </si>
  <si>
    <t>Ensure that all employees involved in purchasing activities understand desired supplier certifications and the impact of these certifications on the quality of goods/services.</t>
  </si>
  <si>
    <t>Attend Struts Training Seminars</t>
  </si>
  <si>
    <t>Attend training seminars on Struts Framework applications.</t>
  </si>
  <si>
    <t>Attend Adaptive Server Training Seminars</t>
  </si>
  <si>
    <t>Attend training seminars on how to use Sybase Adaptive Server to design and build interfaces to and from other databases.</t>
  </si>
  <si>
    <t>Attend SQL Training</t>
  </si>
  <si>
    <t>Attend training seminars on troubleshooting and debugging complex or advanced SQL procedures.</t>
  </si>
  <si>
    <t>Monitor SQL Server Trends</t>
  </si>
  <si>
    <t>Monitor SQL Server developments and trends in diverse environments and applications.</t>
  </si>
  <si>
    <t>Monitor Sybase Trends</t>
  </si>
  <si>
    <t>Monitor Sybase developments and trends in diverse environments and applications.</t>
  </si>
  <si>
    <t>Participate in Solaris Tuning Activities</t>
  </si>
  <si>
    <t>Participate in and support Solaris performance measurement and tuning activities as a project assistant.</t>
  </si>
  <si>
    <t>Consult TPNS Experts</t>
  </si>
  <si>
    <t>Consult with experts on the use of TPNS in diverse environments and applications.</t>
  </si>
  <si>
    <t>Monitor NetView Trends</t>
  </si>
  <si>
    <t>Monitor NetView developments and trends in diverse environments and applications.</t>
  </si>
  <si>
    <t>Attend TCP/IP Training Lessons</t>
  </si>
  <si>
    <t>Attend training lessons on the features and facilities of TCP/IP.</t>
  </si>
  <si>
    <t>Document Token Ring Activities Problems</t>
  </si>
  <si>
    <t>Document problems in conducting Token Ring performance measurement and tuning activities and their solutions.</t>
  </si>
  <si>
    <t>Monitor TAM Trends</t>
  </si>
  <si>
    <t>Monitor TAM trends, developments, and industry best practices and assess the implications for the organization.</t>
  </si>
  <si>
    <t>Attend Tivoli Training Seminars</t>
  </si>
  <si>
    <t>Attend training seminars on Tivoli jargon and terminology such as TMP and TMR.</t>
  </si>
  <si>
    <t>Consult T&amp;D Experts</t>
  </si>
  <si>
    <t>Consult experts on how to solve unanticipated T&amp;D issues within an organization.</t>
  </si>
  <si>
    <t>Meet Anti-Virus Software Professionals</t>
  </si>
  <si>
    <t>Find opportunities to meet professionals in the industry to discuss strengths and weaknesses of specific anti-virus products.</t>
  </si>
  <si>
    <t>Balancing Features with Function</t>
  </si>
  <si>
    <t>Ensure that website styles and features aren't limiting functionality or usability.</t>
  </si>
  <si>
    <t>Understanding Web Technology Practices</t>
  </si>
  <si>
    <t>Gain familiarity with various levels of online networking and types of web technology practices.</t>
  </si>
  <si>
    <t>Communicate with Transitional Architecture Professionals</t>
  </si>
  <si>
    <t>Look for opportunities to meet and communicate with professionals on gaps analysis and architectural roadmaps design.</t>
  </si>
  <si>
    <t>Competitor Standards for Workflow Analysis</t>
  </si>
  <si>
    <t>Compare and contrast competitor standards to ensure that the most appropriate workflow analysis approaches are being used by the organization.</t>
  </si>
  <si>
    <t>User Interface Templates</t>
  </si>
  <si>
    <t>Develop multiple and diverse user interface templates to adapt to different and changing users' needs.</t>
  </si>
  <si>
    <t>Web Development Tool Selection</t>
  </si>
  <si>
    <t>Identify key issues and challenges in the evaluation and selection of proper web development tools, and create guidelines that help improve the tool evaluation and selection processes.</t>
  </si>
  <si>
    <t>Consult Web Services Tools Experts</t>
  </si>
  <si>
    <t>Consult with experts on the use of Web Services Tools in diverse applications and environments.</t>
  </si>
  <si>
    <t>Collect Security Reports</t>
  </si>
  <si>
    <t>Collect regular web services security reports from IT colleagues and technology vendors to monitor web service security risk.</t>
  </si>
  <si>
    <t>Track a Client's Needs</t>
  </si>
  <si>
    <t>Maintain long-term relationships and communicate with clients, focusing on their needs and issues to enhance current voice service.</t>
  </si>
  <si>
    <t>Document VPN Best Practices</t>
  </si>
  <si>
    <t>Document best practices in configuration, selection and operation of global VPNs.</t>
  </si>
  <si>
    <t>Identify End-User Requirements</t>
  </si>
  <si>
    <t>Communicate with end-users to identify potential WAN service requirements, which can bring business opportunities to the company.</t>
  </si>
  <si>
    <t>Train Others on Wireless Networks</t>
  </si>
  <si>
    <t>Train internal members and customers on the application and maintenance of wireless products.</t>
  </si>
  <si>
    <t>Participate in a Major Project</t>
  </si>
  <si>
    <t>Participate in a relatively large-scale VOIP installation project.</t>
  </si>
  <si>
    <t>Consult Web Administration Experts</t>
  </si>
  <si>
    <t>Consult experts on ways to install and maintain web content management systems.</t>
  </si>
  <si>
    <t>Information Technology Training Conferences</t>
  </si>
  <si>
    <t>Attend Information Technology Training Conferences on emerging training technologies and the latest learning methods.</t>
  </si>
  <si>
    <t>Attend ASTD Conferences</t>
  </si>
  <si>
    <t>Attend the ASTD International Conference &amp; Exposition on workplace learning and performance issues.</t>
  </si>
  <si>
    <t>Ensure Vulnerability Assessment Goals are Met</t>
  </si>
  <si>
    <t>Monitor the operation of vulnerability scanner tools, such as COPS and Tripwire, and ensure the defined vulnerability assessment goals are met.</t>
  </si>
  <si>
    <t>Establish Special Projects</t>
  </si>
  <si>
    <t>Participate in an initiative, task force, special project that's related to user experience design.</t>
  </si>
  <si>
    <t>Communicate with End Users</t>
  </si>
  <si>
    <t>Communicate regularly with end users on the performance of TM applications; enhance the functionalities of the applications, as needed.</t>
  </si>
  <si>
    <t>Internal Clients Communication</t>
  </si>
  <si>
    <t>Create a checklist of client needs to ensure that client requirements are being fully met.</t>
  </si>
  <si>
    <t>Attend Scripting Language Training</t>
  </si>
  <si>
    <t>Attend professional training to learn how to use scripting languages to write web applications.</t>
  </si>
  <si>
    <t>Mentor with Professionals</t>
  </si>
  <si>
    <t>Mentor with senior professionals to help yourself gain a strong understanding of the relationship between organizational settings and information use.</t>
  </si>
  <si>
    <t>Collect Application Feedbacks from Users</t>
  </si>
  <si>
    <t>Collect practical application feedback from platform users in order to evaluate the effectiveness of current service approaches.</t>
  </si>
  <si>
    <t>Align Web Publishing With the Overall Business Strategy</t>
  </si>
  <si>
    <t>Ensure that the operations of the web publishing function support the overall business strategy; interface with the marketing, communications, and ecommerce teams to identify important initiatives.</t>
  </si>
  <si>
    <t>Competitor Standards for Workforce Analysis</t>
  </si>
  <si>
    <t>Compare and contrast competitor standards to ensure that the most appropriate workforce analysis approaches are being used by the organization.</t>
  </si>
  <si>
    <t>Using the Internet to Expand Research Resources</t>
  </si>
  <si>
    <t>Use the internet to identify and access resources that may otherwise be unavailable to you.</t>
  </si>
  <si>
    <t>Define Criteria for Vendor Lists</t>
  </si>
  <si>
    <t>Participate in defining criteria for a preferred vendor/supplier list, under supervision of a more senior colleague.</t>
  </si>
  <si>
    <t>Ensuring that Client Needs are Met</t>
  </si>
  <si>
    <t>Understand the prospective client's needs prior to the solution discussion to ensure that the organization has the products/resources needed.</t>
  </si>
  <si>
    <t>Consult Uniface Experts</t>
  </si>
  <si>
    <t>Consult experts on the use of Uniface in diverse environments and applications.</t>
  </si>
  <si>
    <t>Consult VAG Experts</t>
  </si>
  <si>
    <t>Consult with experts on the use of VAG in diverse environments and applications.</t>
  </si>
  <si>
    <t>Attend VAJ Training Seminars</t>
  </si>
  <si>
    <t>Attend training seminars on how to customize VAJ for optimum use in different environments.</t>
  </si>
  <si>
    <t>Monitor Industry Trends of Visual Basic.Net</t>
  </si>
  <si>
    <t>Monitor Visual Basic.net developments and industry trends in diverse environments and applications.</t>
  </si>
  <si>
    <t>Consult on Embedding VBScript</t>
  </si>
  <si>
    <t>Consult experts on how to embed VBScript into HTML and other scripting languages.</t>
  </si>
  <si>
    <t>Attend Visual C++ Training Seminars</t>
  </si>
  <si>
    <t>Attend training seminars on how to pass arguments to and return values from a function.</t>
  </si>
  <si>
    <t>Consult Visual FoxPro Experts</t>
  </si>
  <si>
    <t>Consult experts on the use of Visual FoxPro in diverse environments and applications.</t>
  </si>
  <si>
    <t>Consult on Use of Visual Interdev</t>
  </si>
  <si>
    <t>Consult experts on how to use Visual Interdev to manage multiple internet/intranet websites.</t>
  </si>
  <si>
    <t>Attend Visual Basic Training Seminars</t>
  </si>
  <si>
    <t>Attend training seminars on Visual Basic applications in various environments.</t>
  </si>
  <si>
    <t>Attend Visio Training Seminars</t>
  </si>
  <si>
    <t>Attend training seminars on integrating Visio drawings into other Microsoft Office documents.</t>
  </si>
  <si>
    <t>Attend Visual J++ Training Programs</t>
  </si>
  <si>
    <t>Attend training programs on the strengths and weaknesses of Visual J++ multithreaded programming.</t>
  </si>
  <si>
    <t>Attend WSAD Training Seminars</t>
  </si>
  <si>
    <t>Attend training seminars on how to develop application analysis and design strategies that leverage WSAD capabilities.</t>
  </si>
  <si>
    <t>Consult Studio Experts</t>
  </si>
  <si>
    <t>Consult with experts on how to use WebSphere Studio to build non-trivial websites.</t>
  </si>
  <si>
    <t>Consult XHTML Experts</t>
  </si>
  <si>
    <t>Consult experts on the use of XHTML in diverse environments and applications.</t>
  </si>
  <si>
    <t>Consult XML Experts</t>
  </si>
  <si>
    <t>Consult experts on the use of XML in diverse environments and applications.</t>
  </si>
  <si>
    <t>Attend Schema Training Sessions</t>
  </si>
  <si>
    <t>Attend training sessions on the fundamental differences between XML Schema and DTD (Document Type Definition).</t>
  </si>
  <si>
    <t>Discuss XML Transformations</t>
  </si>
  <si>
    <t>Find opportunities to discuss with XML transformations professionals on the pros and cons of XSLT processors.</t>
  </si>
  <si>
    <t>Monitor Xpediter Trends</t>
  </si>
  <si>
    <t>Monitor Xpediter developments and industry trends in diverse environments and applications.</t>
  </si>
  <si>
    <t>Meet MQ Series Professionals</t>
  </si>
  <si>
    <t>Find opportunities to meet MQ Series professionals and learn from their experience with developing, implementing, and testing system recovery procedures.</t>
  </si>
  <si>
    <t>Document TSO/ISPF Syntax</t>
  </si>
  <si>
    <t>Create documentation of TSO/ISPF syntax, coding rules and conventions to ensure employee compliance.</t>
  </si>
  <si>
    <t>Monitor UNIX Trends</t>
  </si>
  <si>
    <t>Monitor UNIX developments and trends in diverse environments and applications.</t>
  </si>
  <si>
    <t>Consult WAS Experts</t>
  </si>
  <si>
    <t>Consult experts on the use of the Resource Analyzer and other performance monitoring tools for WAS-based applications.</t>
  </si>
  <si>
    <t>Read about Windows 2000/Me Strategies</t>
  </si>
  <si>
    <t>Read industry journals that discuss techniques for initiating Windows 2000/Me enhancements and migration strategies.</t>
  </si>
  <si>
    <t>Consult Windows NT Expert</t>
  </si>
  <si>
    <t>Consult a Windows NT expert on the use of Windows NT in diverse environments and applications.</t>
  </si>
  <si>
    <t>Attend Windows Operating Systems Training</t>
  </si>
  <si>
    <t>Attend training seminars on the use of services such as RAS, WINS, DHCP, DNS, IIS, and clustering.</t>
  </si>
  <si>
    <t>Create Security Process Work Flowchart</t>
  </si>
  <si>
    <t>Create a work flowchart for the design and implementation of WebSphere Portal security process, and distribute to all employees.</t>
  </si>
  <si>
    <t>Read z/OS Industry Journals</t>
  </si>
  <si>
    <t>Read industry journals that discuss techniques to troubleshoot, diagnose, and correct highly complex z/OS operating system administration problems.</t>
  </si>
  <si>
    <t>Plan to Manage VoIP Traffic</t>
  </si>
  <si>
    <t>Create a plan to manage VoIP traffic on organizational networks by configuring routers and gateways.</t>
  </si>
  <si>
    <t>Use WAP Tools</t>
  </si>
  <si>
    <t>Use WAP tools such as WAP SDKs and IDEs, to turn HTML web-pages into WML.</t>
  </si>
  <si>
    <t>Make a Contingency Plan</t>
  </si>
  <si>
    <t>Make a contingency plan for X.25 migration before the implementation to ensure the stability of existing network.</t>
  </si>
  <si>
    <t>Consult Word Experts</t>
  </si>
  <si>
    <t>Consult experts on the use of Word features and facilities.</t>
  </si>
  <si>
    <t>Analyze Training and Development Trends and Innovations</t>
  </si>
  <si>
    <t>Analyze trends and innovations in training and development in own organization and its competitors.</t>
  </si>
  <si>
    <t>Attend Training Design and Development Courses</t>
  </si>
  <si>
    <t>Attend training sessions on training program design and development.</t>
  </si>
  <si>
    <t>Training Solution Options</t>
  </si>
  <si>
    <t>Test various training solutions and assess which one(s) best meet the needs of the organization.</t>
  </si>
  <si>
    <t>Document Training Needs Analysis Standards</t>
  </si>
  <si>
    <t>Document training needs analysis standards, guidelines and best practices; ensure all training staff comply with them.</t>
  </si>
  <si>
    <t>Plan a Training Project</t>
  </si>
  <si>
    <t>Plan the costs, materials and people needed for a project that gives business units suitable training solutions.</t>
  </si>
  <si>
    <t>Attend New Delivery Mechanism Training</t>
  </si>
  <si>
    <t>Attend training sessions on how to apply new training delivery mechanisms.</t>
  </si>
  <si>
    <t>Analyze Training Evaluation Trends</t>
  </si>
  <si>
    <t>Analyze trends and innovations in training evaluations in your own organization and its competitors.</t>
  </si>
  <si>
    <t>Attend Training Administration Tools Courses</t>
  </si>
  <si>
    <t>Attend training sessions on the application of training administration tools.</t>
  </si>
  <si>
    <t>Consult Training Technology Experts</t>
  </si>
  <si>
    <t>Consult training technology experts on the effective application of training technologies.</t>
  </si>
  <si>
    <t>Assist in Establishing Web-based Training Guidelines</t>
  </si>
  <si>
    <t>Assist senior staff in establishing web-based training guidelines for the organization.</t>
  </si>
  <si>
    <t>Review Project Plan</t>
  </si>
  <si>
    <t>Go through an application development project plan and key documents to make sure you understand the big picture as well as your part.</t>
  </si>
  <si>
    <t>Assist in Designing an Architecture Framework</t>
  </si>
  <si>
    <t>Assist senior staff in designing a technology architecture framework to support mid-range configurations.</t>
  </si>
  <si>
    <t>Collect Application Information from Users</t>
  </si>
  <si>
    <t>Collect practical application information from all levels of users in the organization to evaluate the effectiveness of the current methodology.</t>
  </si>
  <si>
    <t>Streamline Maintenance Support Mechanisms</t>
  </si>
  <si>
    <t>Streamline support mechanisms in order to improve the organization's application maintenance capabilities.</t>
  </si>
  <si>
    <t>Predict Trend and Direction</t>
  </si>
  <si>
    <t>Capture internal and external information to position the organization and predict industry trends.</t>
  </si>
  <si>
    <t>Strengths and Weaknesses of Diverse Methodologies</t>
  </si>
  <si>
    <t>Identify the strengths and weaknesses of tools that help avoid pitfalls when synthesizing various web-based applications.</t>
  </si>
  <si>
    <t>Track Standards</t>
  </si>
  <si>
    <t>Track and follow the latest industry standards and trends to improve the quality of client/server applications.</t>
  </si>
  <si>
    <t>Document Object Models</t>
  </si>
  <si>
    <t>Gather, organize and then document object models and relationships.</t>
  </si>
  <si>
    <t>Follow Standards and Guidelines</t>
  </si>
  <si>
    <t>Fully understand and follow standards and guidelines for the appropriate use of multiple tools on various platforms.</t>
  </si>
  <si>
    <t>Select Application Threat Defense Solution</t>
  </si>
  <si>
    <t>Compare application threat defense solutions of various vendors and select most suitable one for organizational application security strategy.</t>
  </si>
  <si>
    <t>Promote Agile Concept</t>
  </si>
  <si>
    <t>Communicate with clients and team to increase their understanding of agile methodology. Resolve clients' queries as needed.</t>
  </si>
  <si>
    <t>ASD Project Management</t>
  </si>
  <si>
    <t>Assist senior colleagues to manage ASD projects, and learn methods to improve adaptability and portability of software component.</t>
  </si>
  <si>
    <t>Best Suitable Tool Sets</t>
  </si>
  <si>
    <t>Document tool sets that are best suitable for previous and current agile projects, as a reference for future AUP projects.</t>
  </si>
  <si>
    <t>Prepare Responses to Potential Legislative Changes</t>
  </si>
  <si>
    <t>Follow developments in legislation related to facility or premises security and assess the impact on the organization's operations.</t>
  </si>
  <si>
    <t>Prepare for Changes In Auditing Legislation</t>
  </si>
  <si>
    <t>Monitor changes or developments in audit-related legislation or regulations, and develop adaptable and flexible solutions to maintain compliance.</t>
  </si>
  <si>
    <t>Review Product Blogs</t>
  </si>
  <si>
    <t>Locate and visit various technology blogs about this product. Share highlights with teammates and get their own views and experiences.</t>
  </si>
  <si>
    <t>Consult Customer Interactions Experts</t>
  </si>
  <si>
    <t>Consult experts on how to handle various types of customer interactions, such as face-to-face, telephone and web-based interactions.</t>
  </si>
  <si>
    <t>Monitor .NET Industry Trends</t>
  </si>
  <si>
    <t>Monitor industry trends and marketplace experiences of .NET Framework and .NET Programming Models.</t>
  </si>
  <si>
    <t>Using Access for Data Flow</t>
  </si>
  <si>
    <t>Look for ways to join or link tables to facilitate the flow of information across sources or departments.</t>
  </si>
  <si>
    <t>Monitor ActiveX Industry Trends</t>
  </si>
  <si>
    <t>Monitor industry trends and marketplace experiences of ActiveX controls.</t>
  </si>
  <si>
    <t>Document ADF Relevant Business Rules</t>
  </si>
  <si>
    <t>Create documentation of ADF relevant business rules to ensure employee compliance.</t>
  </si>
  <si>
    <t>Consult with Assembler Experts</t>
  </si>
  <si>
    <t>Consult with experts on ways to translate programs written in other languages into Assembler.</t>
  </si>
  <si>
    <t>Consult with ASP Experts</t>
  </si>
  <si>
    <t>Consult with experts on how to design and develop diverse multithreaded ASP applications.</t>
  </si>
  <si>
    <t>Consult with ASP.Net Experts</t>
  </si>
  <si>
    <t>Consult with experts on ways to migrate classic ASP applications to the ASP.Net platform.</t>
  </si>
  <si>
    <t>Assist in Autotester Use</t>
  </si>
  <si>
    <t>Assist senior managers in using Autotester to design tests for different stages of the Systems Development Life Cycle.</t>
  </si>
  <si>
    <t>Attend Adobe Flash Training Programs</t>
  </si>
  <si>
    <t>Attend training seminars to gain a thorough understanding of Flash concepts and facilities.</t>
  </si>
  <si>
    <t>Consult Adabas Experts</t>
  </si>
  <si>
    <t>Consult with experts on the administration of Adabas in diverse environments and applications.</t>
  </si>
  <si>
    <t>Read about AIX Strategies</t>
  </si>
  <si>
    <t>Read industry journals that discuss techniques for initiating in-house AIX enhancements and migration strategies.</t>
  </si>
  <si>
    <t>Consult AS/400 Forums</t>
  </si>
  <si>
    <t>Communicate with AS/400 users or technicians on professional AS/400 Forums.</t>
  </si>
  <si>
    <t>Monitor Active Directory Trends</t>
  </si>
  <si>
    <t>Monitor Active Directory developments and trends in diverse environments and applications.</t>
  </si>
  <si>
    <t>Facilitating Communication with AIM</t>
  </si>
  <si>
    <t>Use AIM to quickly distribute communications or messages to all employees.</t>
  </si>
  <si>
    <t>Consult ATM Experts</t>
  </si>
  <si>
    <t>Consult experts on the use of ATM in diverse environments and applications.</t>
  </si>
  <si>
    <t>Participate in Acrobat Tuning Activities</t>
  </si>
  <si>
    <t>Participate in and support performance measurement and tuning activities of Adobe Acrobat Professional as a project assistant.</t>
  </si>
  <si>
    <t>Attend Designer Training Sessions</t>
  </si>
  <si>
    <t>Attend training sessions on various procedures for using Adobe Designer to build document templates.</t>
  </si>
  <si>
    <t>Attend ACF2 Training</t>
  </si>
  <si>
    <t>Attend training seminars on implementing advanced technical ACF features.</t>
  </si>
  <si>
    <t>Analyze Characteristics of Effective Adult Learning</t>
  </si>
  <si>
    <t>Analyze the characteristics of effective adult learning practices and use these to develop and evaluate adult learning programs.</t>
  </si>
  <si>
    <t>Establishing Computer Systems Relationships</t>
  </si>
  <si>
    <t>If your organization specializes in only one aspect of computer systems (for example, software design) identify and establish mutually beneficial relationships with organizations specializing in the others.</t>
  </si>
  <si>
    <t>Software Industry Events</t>
  </si>
  <si>
    <t>Attend software industry conferences or exhibitions, to familiarize yourself with trends and to increase organizational visibility.</t>
  </si>
  <si>
    <t>Document Data Analysis Tool Guidelines</t>
  </si>
  <si>
    <t>Create documentation of data analysis tool guidelines to ensure adherence to them during data analysis.</t>
  </si>
  <si>
    <t>Abend-Aid Licensing Requirements</t>
  </si>
  <si>
    <t>Create documentation of Abend-Aid hardware, software and licensing requirements to ensure employee compliance.</t>
  </si>
  <si>
    <t>Improve Business Blocks Modeling Process</t>
  </si>
  <si>
    <t>Improve business processes by optimizing business procedures and techniques.</t>
  </si>
  <si>
    <t>Assist in Establishing CMM Operating Guidelines</t>
  </si>
  <si>
    <t>Assist senior staff in establishing CMM operating guidelines for the organization.</t>
  </si>
  <si>
    <t>Prepare Responses to Potential Risk</t>
  </si>
  <si>
    <t>Be prepared for potential risk; develop contingency plans for asset loss so that the organization can react quickly.</t>
  </si>
  <si>
    <t>Consult Client/Server Experts</t>
  </si>
  <si>
    <t>Consult internal and external experts to gain an in-depth understanding of new client/server tools.</t>
  </si>
  <si>
    <t>Acquire CASE Knowledge</t>
  </si>
  <si>
    <t>Share CASE knowledge and senior level experience across the organization in order to develop an internal knowledge pool.</t>
  </si>
  <si>
    <t>Invite CRM Technologies Relevant People</t>
  </si>
  <si>
    <t>Invite line managers, sales and customers to attend an informal business forum, in order to enhance communication in CRM technologies.</t>
  </si>
  <si>
    <t>Professional Insight into Content Management</t>
  </si>
  <si>
    <t>Keep connected with professionals and obtain insights into content management best practices, metrics and tools.</t>
  </si>
  <si>
    <t>Document CTI Issues and Solutions</t>
  </si>
  <si>
    <t>Document CTI issues and associated solutions in daily activities.</t>
  </si>
  <si>
    <t>Assist in Solving Computer Operation Problems</t>
  </si>
  <si>
    <t>Assist in solving software, hardware and other system problems that occur in a computer center.</t>
  </si>
  <si>
    <t>Follow a CDR Expert's Instructions</t>
  </si>
  <si>
    <t>Follow the instructions given by a contingency and disaster recovery expert, when joining in a new project.</t>
  </si>
  <si>
    <t>Negotiate with Developers and Users</t>
  </si>
  <si>
    <t>Negotiate with developers and users on capacity planning issues; e.g., planning resource requirements for systems under development.</t>
  </si>
  <si>
    <t>Communicate with Affected Members</t>
  </si>
  <si>
    <t>Plan meetings so that members of affected departments/functions are included to ensure effective communication.</t>
  </si>
  <si>
    <t>Interact with Law Enforcement Agencies</t>
  </si>
  <si>
    <t>Establish close relationships with computer crime law enforcement agencies.</t>
  </si>
  <si>
    <t>Data and System Safety and integrity during Computer Forensics</t>
  </si>
  <si>
    <t>Keep information data and system safe and integrate when conducting computer forensics investigation and analysis.</t>
  </si>
  <si>
    <t>Network Defense Effectiveness and Efficiency</t>
  </si>
  <si>
    <t>Evaluate the effectiveness and efficiency of current network defense systems and processes, make improvements where necessary.</t>
  </si>
  <si>
    <t>Configuration Management Trends</t>
  </si>
  <si>
    <t>Monitor industry trends and marketplace experiences for configuration management.</t>
  </si>
  <si>
    <t>Document Problems in Cloud Architecture</t>
  </si>
  <si>
    <t>Document problems and solutions related to adopting a new cloud computing architecture.</t>
  </si>
  <si>
    <t>Create Data Security Policies</t>
  </si>
  <si>
    <t>Create security strategies and policies for virtual data centers.</t>
  </si>
  <si>
    <t>Conduct User Walkthroughs</t>
  </si>
  <si>
    <t>Conduct user interface design walkthroughs for the customers or end-users, and solicit and act upon feedback.</t>
  </si>
  <si>
    <t>Promote Crystal Methods</t>
  </si>
  <si>
    <t>Communicate with clients and team to increase their understanding of crystal methodology. Resolve clients queries as needed.</t>
  </si>
  <si>
    <t>Identify Common Mistakes</t>
  </si>
  <si>
    <t>Identify and document common mistakes so all editors know what to look for.</t>
  </si>
  <si>
    <t>Call Center Technology Problems</t>
  </si>
  <si>
    <t>Hold focus groups to identify technology problems for the call center.</t>
  </si>
  <si>
    <t>CRM System Changes</t>
  </si>
  <si>
    <t>Conduct a survey on CRM system installations/integrations/upgrades.</t>
  </si>
  <si>
    <t>Aggregate Customer Data</t>
  </si>
  <si>
    <t>Aggregate customer data from various channels into the CRM system and use this information to analyze and predict the customers' needs.</t>
  </si>
  <si>
    <t>Connect with Other Call Center Technology Users</t>
  </si>
  <si>
    <t>Connect with other call center technology users. Share tips and best practices on how to use the equipment.</t>
  </si>
  <si>
    <t>Join Project for Services to Improve</t>
  </si>
  <si>
    <t>Volunteer to participate in a consulting engagement involving a service, market or complexity level for which you would like to improve your consulting ability.</t>
  </si>
  <si>
    <t>Avoid Range Estimates</t>
  </si>
  <si>
    <t>When providing estimates, give single number estimates in lieu of a number range to help manage expectations and relationships. It is human nature to assume estimates at the more beneficial end of the range.</t>
  </si>
  <si>
    <t>Analyze Competitor Consulting Methods</t>
  </si>
  <si>
    <t>Analyze the concepts, methods and technologies of key industry competitors to identify improvement opportunities for your own consulting methods and technologies.</t>
  </si>
  <si>
    <t>Tailor Consulting Proposals to Client</t>
  </si>
  <si>
    <t>Understand how the organization tailors proposals to different customer groups.</t>
  </si>
  <si>
    <t>Consult with Engagement Management Experts</t>
  </si>
  <si>
    <t>Consult with experts on the management of high-risk and high-impact projects.</t>
  </si>
  <si>
    <t>Acknowledge Client Requests 'Immediately'</t>
  </si>
  <si>
    <t>Acknowledge all client requests immediately - along with a firm commitment as to when that request can and will be satisfied.</t>
  </si>
  <si>
    <t>Planning for Reduced Cash Flow</t>
  </si>
  <si>
    <t>Prepare cash-flow projections and develop contingency plans in case cash-flow drops unexpectedly.</t>
  </si>
  <si>
    <t>Understanding Cost-Benefit Ratios</t>
  </si>
  <si>
    <t>Familiarize yourself with the different types of cost-benefit ratios used in your organization. Be sure to understand which measures are important to which departments/functions and why.</t>
  </si>
  <si>
    <t>Facilitate Relationships with Benefits Vendors</t>
  </si>
  <si>
    <t>Facilitate relationships with the vendors of outsourced benefits programs to get more discounts on benefits.</t>
  </si>
  <si>
    <t>Attend Business Development Training</t>
  </si>
  <si>
    <t>Attend training sessions on various technologies and tools to use in business development.</t>
  </si>
  <si>
    <t>Market Research Report</t>
  </si>
  <si>
    <t>Assist a high-level colleague in the review of a competitors market research report.</t>
  </si>
  <si>
    <t>Document Contracts Administration Management Protocols</t>
  </si>
  <si>
    <t>Create documentation of organizational protocols and procedures for contracts administration management to share with all employees.</t>
  </si>
  <si>
    <t>Document Contracts Review Protocols</t>
  </si>
  <si>
    <t>Create documentation of organizational protocols and procedures for contracts review to share with all employees.</t>
  </si>
  <si>
    <t>Consult Brand Management Experts</t>
  </si>
  <si>
    <t>Consult experts on how to work cross-functionally with product management, marketing and advertising to keep a brand name visible.</t>
  </si>
  <si>
    <t>Develop Documentation to Monitor Buying Effectiveness</t>
  </si>
  <si>
    <t>Develop documentation of the industry's purchasing or procurement policies in order to ensure consistent behavior by staff members.</t>
  </si>
  <si>
    <t>Monitor BaanERP Trends</t>
  </si>
  <si>
    <t>Monitor BaanERP developments and trends in diverse environments and applications.</t>
  </si>
  <si>
    <t>Document Basic Syntax</t>
  </si>
  <si>
    <t>Document Basic syntax, coding rules and conventions; ensure all staff adhere to the same rules.</t>
  </si>
  <si>
    <t>Meet Brio Professionals</t>
  </si>
  <si>
    <t>Find opportunities to meet industry professionals to discuss Brio software benefits and drawbacks.</t>
  </si>
  <si>
    <t>Document C Syntax</t>
  </si>
  <si>
    <t>Document C syntax, coding rules and conventions; ensure all staff adhere to the same rules.</t>
  </si>
  <si>
    <t>Consult with C# Experts</t>
  </si>
  <si>
    <t>Consult with experts on the use of C# in diverse environments and applications.</t>
  </si>
  <si>
    <t>Document C++ Syntax</t>
  </si>
  <si>
    <t>Document C++ syntax, coding rules and conventions; ensure all staff adhere to the same rules.</t>
  </si>
  <si>
    <t>Meet with C/AIX Users</t>
  </si>
  <si>
    <t>Find opportunities to meet industry professionals to learn from their experiences in C/AIX applications.</t>
  </si>
  <si>
    <t>Attend COBOL 390 Training</t>
  </si>
  <si>
    <t>Attend training seminars on how to debug, enhance, and maintain COBOL 390 programs written by others.</t>
  </si>
  <si>
    <t>Monitor COBOL/400 Trends</t>
  </si>
  <si>
    <t>Monitor COBOL/400 trends, developments, and applications in diverse environments.</t>
  </si>
  <si>
    <t>Consult with CGI Script Experts</t>
  </si>
  <si>
    <t>Consult with experts on the use of CGI Script in diverse environments and applications.</t>
  </si>
  <si>
    <t>Attend COBOL Training</t>
  </si>
  <si>
    <t>Attend training seminars on how to utilize COBOL to design interfaces between other applications.</t>
  </si>
  <si>
    <t>Follow Product Announcements</t>
  </si>
  <si>
    <t>Find opportunities to partake in a product briefing. Whether a web-based briefing, a marketing presentation or product demos, observe and learn how the products are presented, audience reactions and questions that arise. Assess implications to your environment and share with teammates and/or manager.</t>
  </si>
  <si>
    <t>Attend Cold Fusion Training Programs</t>
  </si>
  <si>
    <t>Attend training sessions on the use of standard techniques for debugging syntax and run-time errors.</t>
  </si>
  <si>
    <t>Consult with Corel Graphics Tools Experts</t>
  </si>
  <si>
    <t>Consult with experts on ways to effectively use built-in styles and templates.</t>
  </si>
  <si>
    <t>Communicate with Vendors</t>
  </si>
  <si>
    <t>Look for opportunities to communicate with vendors of CORBA ORBs and facilitate beneficial relationships.</t>
  </si>
  <si>
    <t>Attend Crystal Reports Training Programs</t>
  </si>
  <si>
    <t>Attend training seminars on Crystal Reports application design and performance.</t>
  </si>
  <si>
    <t>Consult CA-Easytrieve Experts</t>
  </si>
  <si>
    <t>Consult experts on the use of CA-Easytrieve in diverse environments and applications.</t>
  </si>
  <si>
    <t>Consult BEA WebLogic Experts</t>
  </si>
  <si>
    <t>Consult experts on the use of BEA WebLogic in diverse environments and applications.</t>
  </si>
  <si>
    <t>Consult Image Copy Plus Experts</t>
  </si>
  <si>
    <t>Consult experts on the non-traditional uses of current and prior versions of BMC image copy software.</t>
  </si>
  <si>
    <t>Assist in Backing up IMS Database</t>
  </si>
  <si>
    <t>Assist a senior technician in backing up and restoring an IMS database.</t>
  </si>
  <si>
    <t>Consult CA/DB2 Experts</t>
  </si>
  <si>
    <t>Meet and consult with CA/DB2 experts to learn from their experiences using the tools to manage DB2 databases.</t>
  </si>
  <si>
    <t>Consult CA-IDMS Experts</t>
  </si>
  <si>
    <t>Meet and consult with an expert on CA-IDMS databases and learn from his/her experience with performance tuning tools and techniques.</t>
  </si>
  <si>
    <t>Monitor CICS Trends</t>
  </si>
  <si>
    <t>Monitor CICS developments and trends in diverse environments and applications.</t>
  </si>
  <si>
    <t>Meet Cisco Professionals</t>
  </si>
  <si>
    <t>Find opportunities to meet Cisco professionals and discuss their recommendations for hardware or software enhancements to Cisco products.</t>
  </si>
  <si>
    <t>Attend Centra Training</t>
  </si>
  <si>
    <t>Attend training sessions on development of Centra-based customer presentations.</t>
  </si>
  <si>
    <t>Assist in Planning Using Corticon</t>
  </si>
  <si>
    <t>Assist a senior manager in planning architectures and projects that will use the Corticon Rules Engine.</t>
  </si>
  <si>
    <t>Assist in Developing Competency-related Strategies</t>
  </si>
  <si>
    <t>Assist a senior manager in developing strategies and best practices for competency-based training.</t>
  </si>
  <si>
    <t>Interview Audiences</t>
  </si>
  <si>
    <t>Interview audiences on a regular basis to learn their specific needs and technical levels.</t>
  </si>
  <si>
    <t>Attend Database Management System Application Training</t>
  </si>
  <si>
    <t>Attend training sessions to discuss new applications available for the database management system.</t>
  </si>
  <si>
    <t>Learn Database Architecture Capabilities</t>
  </si>
  <si>
    <t>Learn at least two database management system operations to gain a deeper understanding of database architecture design and optimization capabilities.</t>
  </si>
  <si>
    <t>Update the IT Portfolio</t>
  </si>
  <si>
    <t>Consider new technology when updating the IT portfolio.</t>
  </si>
  <si>
    <t>Support Senior Management</t>
  </si>
  <si>
    <t>Support senior managers in learning how to establish benchmarks and criteria for a department or an organization.</t>
  </si>
  <si>
    <t>Prepare Responses to Technological Progress</t>
  </si>
  <si>
    <t>Follow technological progress in the field of e-commerce, preparing contingency plans for all possible outcomes so that the organization can react quickly.</t>
  </si>
  <si>
    <t>Attend EDI Tools Training</t>
  </si>
  <si>
    <t>Attend training sessions to learn how to use electronic data interchange tools within the business environment.</t>
  </si>
  <si>
    <t>Understand Database Architecture</t>
  </si>
  <si>
    <t>Learn at least two database management system operations to gain a deeper understanding of the database architecture design and optimization capabilities.</t>
  </si>
  <si>
    <t>Monitor Data Governance Trends</t>
  </si>
  <si>
    <t>Monitor the market trends and industry directions of data governance.</t>
  </si>
  <si>
    <t>Attend Database Developing Training</t>
  </si>
  <si>
    <t>Attend training conferences to learn the latest database techniques used to apply complex business logic in database development.</t>
  </si>
  <si>
    <t>Implement a Database Design Project</t>
  </si>
  <si>
    <t>Implement an organization's database design project from start to finish in order to master the process.</t>
  </si>
  <si>
    <t>Analyze Industry Trends</t>
  </si>
  <si>
    <t>Analyze competitors' data administration practices and related business models and predict any competitive impacts on the organization.</t>
  </si>
  <si>
    <t>Assist in Developing a Data Warehousing Project</t>
  </si>
  <si>
    <t>Assist a senior manager in developing an organizational data warehousing project.</t>
  </si>
  <si>
    <t>Monitor Data Mining Trends</t>
  </si>
  <si>
    <t>Monitor data mining industry trends by researching and analyzing complex cases of data mining applications in CRM, ERP and retail sales.</t>
  </si>
  <si>
    <t>Establish Training Systems</t>
  </si>
  <si>
    <t>Establish data movement tools and related training systems to assist staff in improving their proficiency.</t>
  </si>
  <si>
    <t>Familiarize with Data Migration</t>
  </si>
  <si>
    <t>Gain a thorough understanding of cross-platform, cross-program and cross-version data migration techniques.</t>
  </si>
  <si>
    <t>Assist in an ETL-related Database Project</t>
  </si>
  <si>
    <t>Assist a manager in a database development project that involves the Extraction-Transformation-Loading process.</t>
  </si>
  <si>
    <t>Track Multi-vendor Networks</t>
  </si>
  <si>
    <t>Collect the latest information about the availability and reliability of critical, multi-vendor networks and evaluate their impact on the organization.</t>
  </si>
  <si>
    <t>Conduct Regular Encryption Reviews</t>
  </si>
  <si>
    <t>Conduct regular review meetings to evaluate the effectiveness of existing encryption methods.</t>
  </si>
  <si>
    <t>Provide Support for Client Requests</t>
  </si>
  <si>
    <t>Provide record-keeping support for internal and external clients' requests.</t>
  </si>
  <si>
    <t>Consult Computer Facilities Management Experts</t>
  </si>
  <si>
    <t>Consult facilities management experts on ways to develop appropriate emergency evacuation procedures.</t>
  </si>
  <si>
    <t>Consult Data Center Experts</t>
  </si>
  <si>
    <t>Consult with experts on exception-based monitoring and conditional response models.</t>
  </si>
  <si>
    <t>Document E-mail Problems and Resolutions</t>
  </si>
  <si>
    <t>Document common e-mail problems and typical resolutions to share with organizational staff.</t>
  </si>
  <si>
    <t>Document E-mail Best Practices</t>
  </si>
  <si>
    <t>Document policies and best practices for using e-mail response systems to share with organizational staff.</t>
  </si>
  <si>
    <t>Document Special Considerations</t>
  </si>
  <si>
    <t>Document special directory considerations for a distributed environment to share with all employees.</t>
  </si>
  <si>
    <t>Monitor Document Management Technology Trends</t>
  </si>
  <si>
    <t>Monitor document management technology trends in the industry and marketplace.</t>
  </si>
  <si>
    <t>Establish and Enforce Encryption Policies</t>
  </si>
  <si>
    <t>Ensures that all the employees are familiar with the standards and policies of data encryption.</t>
  </si>
  <si>
    <t>Consult Data Privacy Protection Expert</t>
  </si>
  <si>
    <t>Consult with experts on how to design data management policies to better ensure privacy.</t>
  </si>
  <si>
    <t>Review Potential Computer Systems Industry Risks</t>
  </si>
  <si>
    <t>Review potential risks or threats to the computer systems industry; develop plans to mitigate these risks.</t>
  </si>
  <si>
    <t>Document Standards and Policies</t>
  </si>
  <si>
    <t>Create documentation of relevant standards and policies for ERP implementation.</t>
  </si>
  <si>
    <t>Establish CRM Application Development Plan</t>
  </si>
  <si>
    <t>Establish a CRM application development plan based on customer requirements analysis and set milestones for each planning stage.</t>
  </si>
  <si>
    <t>Create a Schedule for ERP Implementation Completion</t>
  </si>
  <si>
    <t>Create a time frame to have ERP implementation projects completed by, in order to manage timelines and the budget more effectively.</t>
  </si>
  <si>
    <t>Learn from Paired Programmers</t>
  </si>
  <si>
    <t>Communicate and exchange ideas with paired programmers, to solve problems together and learn from each other for professional level improvement.</t>
  </si>
  <si>
    <t>Join Data-related Professional Associations</t>
  </si>
  <si>
    <t>Join professional associations related to data gathering and attend meetings.</t>
  </si>
  <si>
    <t>E-Mail Backup</t>
  </si>
  <si>
    <t>Use e-mail software to back up key information and recover quickly after a disaster.</t>
  </si>
  <si>
    <t>Professional Data Entry Associations</t>
  </si>
  <si>
    <t>Join data entry administrators association and attend meetings.</t>
  </si>
  <si>
    <t>Knowledge and Opinions of CRM</t>
  </si>
  <si>
    <t>Talk with business leaders about personal opinions and knowledge of CRM.</t>
  </si>
  <si>
    <t>Automate Client Inquiry Responses</t>
  </si>
  <si>
    <t>Implement automated responses confirming the receipt of the customer's emailed inquiry; include details on expected response time or elevation processes.</t>
  </si>
  <si>
    <t>Customer Support Teams</t>
  </si>
  <si>
    <t>Develop formal teams of customer support representatives so everyone knows who to contact with advanced customer support issues.</t>
  </si>
  <si>
    <t>Customer Service Trends</t>
  </si>
  <si>
    <t>Attend customer service technology conferences or exhibitions to stay aware of new trends or technologies.</t>
  </si>
  <si>
    <t>Communicating Customer Service Level Agreements</t>
  </si>
  <si>
    <t>Communicate the extent of specific service level agreements with all sales personnel to ensure accurate representation of the company's obligations during the sales cycle.</t>
  </si>
  <si>
    <t>Facilitating Resolutions</t>
  </si>
  <si>
    <t>Create a list of questions or statements to use that helps facilitate resolutions.</t>
  </si>
  <si>
    <t>Workforce Planning for Call Centers</t>
  </si>
  <si>
    <t>Discuss workforce planning challenges and solutions with call center managers and supervisors.</t>
  </si>
  <si>
    <t>Evaluate Competitors' Enterprise Architectures</t>
  </si>
  <si>
    <t>Research and evaluate the enterprise architecture of various business competitors to determine how your enterprise architecture might be enhanced.</t>
  </si>
  <si>
    <t>Solicit Feedback on the Customer Support System</t>
  </si>
  <si>
    <t>Solicit feedback from support providers (and customers, if relevant) on the customer support system, to ensure it is meeting internal needs. Make modifications or hold training sessions as needed.</t>
  </si>
  <si>
    <t>Discuss Employee Grievance Practices</t>
  </si>
  <si>
    <t>Discuss with colleagues the practices governing employee grievances, performance or disciplinary actions to gain new insights into the organization.</t>
  </si>
  <si>
    <t>Learning Complex Features</t>
  </si>
  <si>
    <t>Learn complex features or functions of the product you support so you're able to answer more end-user questions.</t>
  </si>
  <si>
    <t>E-Sales Presentation</t>
  </si>
  <si>
    <t>Understand how the organization tailors a presentation to an e-sales strategy.</t>
  </si>
  <si>
    <t>Discuss DB2 Enhancements with Professionals</t>
  </si>
  <si>
    <t>Find opportunities to meet industry professionals to discuss DB2 in-house enhancements and migration strategies.</t>
  </si>
  <si>
    <t>Document DHTML Syntax</t>
  </si>
  <si>
    <t>Create documentation of DHTML syntax, coding rules and structures to ensure consistency among employees.</t>
  </si>
  <si>
    <t>Document Director Standards and Guidelines</t>
  </si>
  <si>
    <t>Document standards and guidelines for the use of multimedia content on external websites to ensure employee consistency.</t>
  </si>
  <si>
    <t>Document Delphi Syntax</t>
  </si>
  <si>
    <t>Create documentation of Delphi syntax, coding rules and structures to ensure employee consistency.</t>
  </si>
  <si>
    <t>Consult with DreamWeaver Experts</t>
  </si>
  <si>
    <t>Consult with experts on the use of DreamWeaver in diverse environments and applications.</t>
  </si>
  <si>
    <t>Consult with Enterprise JavaBeans Experts</t>
  </si>
  <si>
    <t>Consult with experts on the use of Enterprise JavaBeans in diverse environments and applications.</t>
  </si>
  <si>
    <t>Consult with Endevor Experts</t>
  </si>
  <si>
    <t>Consult with experts on the use of Endevor in diverse environments and applications.</t>
  </si>
  <si>
    <t>Consult Essbase Experts</t>
  </si>
  <si>
    <t>Consult experts on how to design and customize Essbase applications to meet unique needs.</t>
  </si>
  <si>
    <t>Monitor Exchange Server Trends</t>
  </si>
  <si>
    <t>Monitor market trends and industry experiences of Exchange Server applications.</t>
  </si>
  <si>
    <t>Consult DataJoiner Experts</t>
  </si>
  <si>
    <t>Consult experts on the design of DataJoiner-based Data marts and Data Warehouses.</t>
  </si>
  <si>
    <t>Read about DB2 Troubleshooting</t>
  </si>
  <si>
    <t>Read industry journals that discuss techniques to troubleshoot, diagnose, and correct highly complex DB2 technical problems.</t>
  </si>
  <si>
    <t>Consult DB2 Connect Experts</t>
  </si>
  <si>
    <t>Consult experts on DB2 Connect implementation or maintenance.</t>
  </si>
  <si>
    <t>Assist in ERwin Enhancement</t>
  </si>
  <si>
    <t>Assist senior managers in the enhancement and maintenance of ERwin data models developed by others.</t>
  </si>
  <si>
    <t>Monitor ETI Solution Trends</t>
  </si>
  <si>
    <t>Monitor ETI Solution developments and industry trends in diverse environments and applications.</t>
  </si>
  <si>
    <t>Assist in DOS Research</t>
  </si>
  <si>
    <t>Assist a senior manager in conducting research on the extension of DOS's features and functionality.</t>
  </si>
  <si>
    <t>Monitor DECnet Trends</t>
  </si>
  <si>
    <t>Monitor DECnet trends and developments and consider them in assessing how to put the organization in a more competitive position.</t>
  </si>
  <si>
    <t>Meet Ethernet Experts</t>
  </si>
  <si>
    <t>Meet and consult with Ethernet experts on the use of diverse forms of Ethernet networks in diverse networks.</t>
  </si>
  <si>
    <t>Attend DFHSM Training</t>
  </si>
  <si>
    <t>Attend training sessions to learn about DFHSM tuning techniques, device selection and tape interaction.</t>
  </si>
  <si>
    <t>Monitor Doc-To-Help Trends</t>
  </si>
  <si>
    <t>Monitor Doc-To-Help trends and assess implications for in-house production environment.</t>
  </si>
  <si>
    <t>Learn how to use Visual Basic or Macros to increase Excel functionality and reduce time spent manipulating data.</t>
  </si>
  <si>
    <t>Predict Employee Development System Problems</t>
  </si>
  <si>
    <t>Predict problems in current employee development systems to avoid operational errors.</t>
  </si>
  <si>
    <t>Participate in a Design Review or Walk-through</t>
  </si>
  <si>
    <t>Find opportunities to participate in a design review/walk-through. Note any questions. Contribute your ideas. Can you suggest improvements?</t>
  </si>
  <si>
    <t>Streamline Support Mechanisms</t>
  </si>
  <si>
    <t>Streamline support mechanisms in the organization to improve implementation capacity.</t>
  </si>
  <si>
    <t>Integrate Groupware Technology</t>
  </si>
  <si>
    <t>Integrate groupware technologies and related elements to make a seamless and unified set-up across computer platforms, operating systems, e-mail systems and network architectures.</t>
  </si>
  <si>
    <t>Research Best Practices</t>
  </si>
  <si>
    <t>Research best practices regarding internal image management strategy and compare these practices with existing organizational practices.</t>
  </si>
  <si>
    <t>Attend Information Management Training</t>
  </si>
  <si>
    <t>Attend training sessions on how to establish organizational processes for information management.</t>
  </si>
  <si>
    <t>Discuss with Managers</t>
  </si>
  <si>
    <t>Discuss market trends and benchmarks in collaborative computing, architecture, platforms, tools and related activities with domain experts.</t>
  </si>
  <si>
    <t>Document Portable Device Software Problems</t>
  </si>
  <si>
    <t>Establish documentation procedures for portable device software connectivity problems and subsequent resolutions.</t>
  </si>
  <si>
    <t>Meeting with Hardware Vendors</t>
  </si>
  <si>
    <t>Look for opportunities to meet with hardware vendors in person to discuss emerging trends and the infrastructure needs of the organization.</t>
  </si>
  <si>
    <t>Project Plans for Upgrading Handheld Hardware</t>
  </si>
  <si>
    <t>When upgrading handheld hardware, establish a project plan that outlines deliverables and deadlines. Make sure involved staff members understand and follow the project plan.</t>
  </si>
  <si>
    <t>Provide Regular Hardware Training</t>
  </si>
  <si>
    <t>Provide staff with regular training on hardware installation, maintenance and support.</t>
  </si>
  <si>
    <t>Conduct Business Process Analysis</t>
  </si>
  <si>
    <t>Conduct business process analysis in an effort to align IVR technology solutions with business initiatives.</t>
  </si>
  <si>
    <t>Understand Customer Expectations</t>
  </si>
  <si>
    <t>Communicate with internal and external customers to understand their expectations and current satisfaction levels.</t>
  </si>
  <si>
    <t>Consult with Information Security Management Experts</t>
  </si>
  <si>
    <t>Consult with experts on procedures for handling computer security incidents and vulnerabilities.</t>
  </si>
  <si>
    <t>Consult on IT Security Policy Breaches</t>
  </si>
  <si>
    <t>Consult policy experts on approaches to preventing IT security policy breaches in order to promote compliance with data protection legislation.</t>
  </si>
  <si>
    <t>Assist the Evaluation of Security Technologies</t>
  </si>
  <si>
    <t>Assist senior managers in the evaluation of business benefits for emerging security technologies.</t>
  </si>
  <si>
    <t>Consult on Defining Security Architecture</t>
  </si>
  <si>
    <t>Consult experts on defining enterprise-level information security architecture.</t>
  </si>
  <si>
    <t>Plan for Vulnerabilities</t>
  </si>
  <si>
    <t>Create contingency or response plans for vulnerabilities identified during information security audits.</t>
  </si>
  <si>
    <t>Document Information Security Policies</t>
  </si>
  <si>
    <t>Create documentation of industry-wide information security risk management policies.</t>
  </si>
  <si>
    <t>Assist in Establishing IoT Security Audits Guidelines</t>
  </si>
  <si>
    <t>Assist senior staff in establishing IoT security guidelines for the organization according to organization's standards.</t>
  </si>
  <si>
    <t>Discuss with Users</t>
  </si>
  <si>
    <t>Discuss with users on acceptable and unacceptable behaviors in information assurance.</t>
  </si>
  <si>
    <t>Develop Response Processes for SOC Call Center</t>
  </si>
  <si>
    <t>Develop and improve operating processes and procedures for SOC call center, and define escalation criteria and paths.</t>
  </si>
  <si>
    <t>Monitor Laws and Regulations</t>
  </si>
  <si>
    <t>Monitor changes in pharmaceutical laws and related regulations to ensure the legality of internal administration.</t>
  </si>
  <si>
    <t>Review and Analyze Incident Logs</t>
  </si>
  <si>
    <t>Review incident logs and related information to analyze patterns and identify repeating problems. Discuss with team members and identify remedies.</t>
  </si>
  <si>
    <t>Consult Informatics Experts</t>
  </si>
  <si>
    <t>Consult experts on ways to apply information technologies to solve problems in informatics projects.</t>
  </si>
  <si>
    <t>Attend Specific HR Systems Application Training</t>
  </si>
  <si>
    <t>Attend case study training sessions on effective and ineffective uses of specific HR systems.</t>
  </si>
  <si>
    <t>Using Controls to Guide Quality</t>
  </si>
  <si>
    <t>Look for ways that internal controls can be used not just for compliance but for quality improvement or information accuracy.</t>
  </si>
  <si>
    <t>Discuss Investment Reports Tools</t>
  </si>
  <si>
    <t>Discuss with peers to compare and contrast multiple types of tools and technologies available in the marketplace for creating accurate investment reports.</t>
  </si>
  <si>
    <t>Assist in Investment Strategy Design</t>
  </si>
  <si>
    <t>Assist senior managers in the design of overall investment strategies according to various financial complexities.</t>
  </si>
  <si>
    <t>Coordinate With Internal and External Auditors</t>
  </si>
  <si>
    <t>Work with internal and external auditors to coordinate the evaluation of internal controls.</t>
  </si>
  <si>
    <t>Review Relevant Blogs</t>
  </si>
  <si>
    <t>Locate and visit various blogs on this topic. Share highlights with teammates and get their own views and experiences.</t>
  </si>
  <si>
    <t>Consult on Integrating ISPL Practices</t>
  </si>
  <si>
    <t>Consult experts on integrating ISPL practices across the supply chain or customer networks.</t>
  </si>
  <si>
    <t>Learning about Financial Reports</t>
  </si>
  <si>
    <t>Familiarize yourself with the various financial reports produced by your organization and the targeted audience for each.</t>
  </si>
  <si>
    <t>Specialized Financial Understanding</t>
  </si>
  <si>
    <t>Become familiar with local or industry-specific financial principles.</t>
  </si>
  <si>
    <t>Attend HR Policy Training</t>
  </si>
  <si>
    <t>Attend regular training sessions on HR policies, strategies and environment as organized by HR professional associations.</t>
  </si>
  <si>
    <t>Organize HR Seminars</t>
  </si>
  <si>
    <t>Organize seminars for employees from HR and business units to enhance their relationships.</t>
  </si>
  <si>
    <t>Develop HR Operations</t>
  </si>
  <si>
    <t>Develop a yearly HR operations plan that supports both functional and organizational goals.</t>
  </si>
  <si>
    <t>Share HRIS Solutions</t>
  </si>
  <si>
    <t>Share your experiences in solving common HRIS problems with colleagues.</t>
  </si>
  <si>
    <t>Internet Marketing Approaches</t>
  </si>
  <si>
    <t>Outline ways that an internet marketing approach will need to differ from a traditional marketing approach.</t>
  </si>
  <si>
    <t>Internet Retailing Drawbacks</t>
  </si>
  <si>
    <t>Consider possible drawbacks or roadblocks that may prevent customers from purchasing your organization's goods online. Think of ways these concerns can be addressed.</t>
  </si>
  <si>
    <t>Attend Global Sourcing Tools Training</t>
  </si>
  <si>
    <t>Attend training sessions on technology tools that can be used to maintain a network of global suppliers.</t>
  </si>
  <si>
    <t>Field Sales Approach</t>
  </si>
  <si>
    <t>Outline ways that a field sales approach will need to differ from phone or e-sales campaigns.</t>
  </si>
  <si>
    <t>Document Problems and Resolutions</t>
  </si>
  <si>
    <t>Create documentation of common performance problems and corresponding resolutions to share with organizational staff.</t>
  </si>
  <si>
    <t>Meet with IBM Debug Tool Users</t>
  </si>
  <si>
    <t>Find opportunities to meet industry professionals to learn from their experiences with the Debug Tool.</t>
  </si>
  <si>
    <t>Assist in IBM Fault Analyzer Tools Comparison</t>
  </si>
  <si>
    <t>Assist a senior manager in the comparison of Fault Analyzer vs. other debugging tools.</t>
  </si>
  <si>
    <t>Monitor File-Aid Trends</t>
  </si>
  <si>
    <t>Monitor File-Aid developments and trends in diverse environments and applications.</t>
  </si>
  <si>
    <t>Attend Fortran Training Sessions</t>
  </si>
  <si>
    <t>Attend training sessions on the use of various Fortran functions in production programs.</t>
  </si>
  <si>
    <t>Attend FrontPage Training Programs</t>
  </si>
  <si>
    <t>Attend training seminars on FrontPage's strengths and weaknesses from a business perspective.</t>
  </si>
  <si>
    <t>Sit in on Guidewire Meetings</t>
  </si>
  <si>
    <t>Identify a project or initiative related to Guidewire. Sit in on Guidewire meetings, listen and observe, or, if appropriate, participate. Get to know the people and the areas they represent.</t>
  </si>
  <si>
    <t>Meet with Vendors</t>
  </si>
  <si>
    <t>Look for opportunities to meet with Hogan vendors and facilitate beneficial relationships with them.</t>
  </si>
  <si>
    <t>Document HTML Syntax</t>
  </si>
  <si>
    <t>Create documentation of HTML syntax, coding rules and structures to ensure employee consistency.</t>
  </si>
  <si>
    <t>Consult with Illustrator Experts</t>
  </si>
  <si>
    <t>Consult with experts on how to use Illustrator to create online marketing presentations.</t>
  </si>
  <si>
    <t>Consult Impromptu Experts</t>
  </si>
  <si>
    <t>Consult experts on the use of Impromptu in diverse environments and applications.</t>
  </si>
  <si>
    <t>Trends in InstallShield/InstallScript</t>
  </si>
  <si>
    <t>Monitor industry trends for alternative software installation methods and tools.</t>
  </si>
  <si>
    <t>Document JCL Syntax</t>
  </si>
  <si>
    <t>Document JCL syntax, coding rules and conventions; ensure all staff adhere to the same rules.</t>
  </si>
  <si>
    <t>Attend FOCUS Conferences</t>
  </si>
  <si>
    <t>Attend an industry conference that discusses the use of FOCUS in diverse environments and applications.</t>
  </si>
  <si>
    <t>Monitor ImagePlus Trends</t>
  </si>
  <si>
    <t>Monitor ImagePlus trends, developments, and updates and assess how they could put the organization in a more competitive position.</t>
  </si>
  <si>
    <t>Consult IMS/DB Experts</t>
  </si>
  <si>
    <t>Consult experts on the administration of IMS/DB in diverse environments and applications.</t>
  </si>
  <si>
    <t>Meet Informix Professionals</t>
  </si>
  <si>
    <t>Find opportunities to meet professionals in the industry to discuss Informix enhancements and migration strategies.</t>
  </si>
  <si>
    <t>Attend Ingres Training Programs</t>
  </si>
  <si>
    <t>Attend training programs on Ingres performance tuning tools and techniques.</t>
  </si>
  <si>
    <t>Attend FDR Training</t>
  </si>
  <si>
    <t>Attend training seminars on fine-tuning FDR to assure optimum performance.</t>
  </si>
  <si>
    <t>Hold Foresight Meetings</t>
  </si>
  <si>
    <t>Hold quarterly meetings for co-workers to share and discuss the additional uses of Foresight applications in other environments.</t>
  </si>
  <si>
    <t>Assist in HP-UX Research</t>
  </si>
  <si>
    <t>Assist a senior manager in conducting research on the extension of HP-UX's features and functionality.</t>
  </si>
  <si>
    <t>Monitor Virtualization Trends</t>
  </si>
  <si>
    <t>Monitor Virtualization developments and trends in diverse environments and applications.</t>
  </si>
  <si>
    <t>Evaluate IE as a platform for marketing the organization's products or services.</t>
  </si>
  <si>
    <t>Assist in Troubleshooting IIS</t>
  </si>
  <si>
    <t>Assist a senior technician in troubleshooting and debugging IIS.</t>
  </si>
  <si>
    <t>Hold IMS/TM Meetings</t>
  </si>
  <si>
    <t>Hold quarterly meetings for co-workers to share and discuss the use of IMS/TM in diverse environments and applications.</t>
  </si>
  <si>
    <t>Assist in Using RMF Online Functions</t>
  </si>
  <si>
    <t>Assist a senior technician in using RMF online monitoring and reporting functions to support real-time performance analysis.</t>
  </si>
  <si>
    <t>Document Network and Internet Security Issues</t>
  </si>
  <si>
    <t>Document operational issues relevant to network and Internet security; monitor their outcomes.</t>
  </si>
  <si>
    <t>Assist in Implementing Filenet</t>
  </si>
  <si>
    <t>Assist a senior manager in implementing a Filenet content management application.</t>
  </si>
  <si>
    <t>Plan to Adopt FileNet Servers</t>
  </si>
  <si>
    <t>Create a plan to install, maintain and support FileNet cache servers.</t>
  </si>
  <si>
    <t>Consult on FileNet P8 Usage</t>
  </si>
  <si>
    <t>Consult an expert on how to use FileNet P8 to solve common organizational system problems.</t>
  </si>
  <si>
    <t>Help Resolve Product Issue</t>
  </si>
  <si>
    <t>Offer to help resolve and prevent recurrence of a specific product problem.</t>
  </si>
  <si>
    <t>Use Multiple Benchmarks</t>
  </si>
  <si>
    <t>Familiarize yourself with a variety of IT benchmarks and performance metrics. By looking at IT operations in multiple ways you are more likely to identify inefficiencies.</t>
  </si>
  <si>
    <t>Monitor Mainframe Compatibility</t>
  </si>
  <si>
    <t>Review whether and how your products and/or systems are compatible with mainframe standards and trends.</t>
  </si>
  <si>
    <t>Monitor IT Industry Trends</t>
  </si>
  <si>
    <t>Monitor IT industry trends and marketplace experiences to ensure organizational competitiveness.</t>
  </si>
  <si>
    <t>Establish Professional Associations</t>
  </si>
  <si>
    <t>Organize and participate in professional associations in order to share and expand professional knowledge.</t>
  </si>
  <si>
    <t>Attend Training in IT Architecture</t>
  </si>
  <si>
    <t>Attend training sessions on the tools and techniques available for IT architecture.</t>
  </si>
  <si>
    <t>Understanding Existing IT Standards</t>
  </si>
  <si>
    <t>Know a wide range of existing standards and apply them when evaluating and developing the organization's IT standards.</t>
  </si>
  <si>
    <t>Adopt Service and Pricing Models</t>
  </si>
  <si>
    <t>Adopt and employ various service and pricing models in the IT business.</t>
  </si>
  <si>
    <t>Prepare Logical Data Modeling Contingency Plans</t>
  </si>
  <si>
    <t>Prepare contingency plans for a host of logical data modeling outcomes and associated business processes.</t>
  </si>
  <si>
    <t>Consult Experts on JAD Operation Improvements</t>
  </si>
  <si>
    <t>Consult experts on how to effectively improve JAD operations, using multiple techniques.</t>
  </si>
  <si>
    <t>Assist in Establishing Mainframe Development Toolkit Guidelines</t>
  </si>
  <si>
    <t>Assist senior staff in establishing organizational guidelines and best practices for mainframe development toolkits.</t>
  </si>
  <si>
    <t>Plan Knowledge-Based/AI Applications</t>
  </si>
  <si>
    <t>Develop day-to-day plans for knowledge-based/AI applications and prepare tools, as needed.</t>
  </si>
  <si>
    <t>Assist in Establishing Mainframe Software and Utilities</t>
  </si>
  <si>
    <t>Assist senior staff in establishing organizational guidelines and best practices for mainframe software and utilities.</t>
  </si>
  <si>
    <t>Assist in Establishing Mainframe Hardware Guidelines</t>
  </si>
  <si>
    <t>Assist senior staff in establishing organizational guidelines and best practices for mainframe hardware.</t>
  </si>
  <si>
    <t>Implement LAN Changes</t>
  </si>
  <si>
    <t>Assist a senior colleague in planning and implementing changes in Local Area Networks.</t>
  </si>
  <si>
    <t>Share LAN Problem Solutions</t>
  </si>
  <si>
    <t>Share your experiences in solving common LAN problems with colleagues.</t>
  </si>
  <si>
    <t>Relationships with Vendors</t>
  </si>
  <si>
    <t>Maintain win-win relationships with vendors and use these relationships to facilitate the IT asset management strategy.</t>
  </si>
  <si>
    <t>Develop IT Governance Strategies</t>
  </si>
  <si>
    <t>Develop IT governance strategies, directions and main tasks; aligns these with organizational strategies.</t>
  </si>
  <si>
    <t>Plan Ahead for Upcoming IT Audit</t>
  </si>
  <si>
    <t>Plan ahead for an upcoming IT audit by communicating to staff what they are responsible for and how they can help facilitate the process.</t>
  </si>
  <si>
    <t>Learn Quality Strategies</t>
  </si>
  <si>
    <t>Learn various quality strategies such as ISO 9000-3, CMM and six sigma using internet resources.</t>
  </si>
  <si>
    <t>Maintain Relationships with IT Project Resources</t>
  </si>
  <si>
    <t>Maintain effective relationships with internal and external IT project resources, e.g. the project team, sponsors and clients.</t>
  </si>
  <si>
    <t>Develop Risk Management Skills</t>
  </si>
  <si>
    <t>Gain a thorough understanding of risk management identification, mitigation and tracking techniques.</t>
  </si>
  <si>
    <t>Attend Automated Tools Training Sessions</t>
  </si>
  <si>
    <t>Attend training sessions on automated tools and techniques for project management improvement.</t>
  </si>
  <si>
    <t>Develop Best Practices Framework</t>
  </si>
  <si>
    <t>Develop an industry recognized best practices framework to increase the efficiency and effectiveness of IT services.</t>
  </si>
  <si>
    <t>Facilitate Relationships with Service Providers</t>
  </si>
  <si>
    <t>Find opportunities to meet IT service providers and facilitate beneficial relationships with them.</t>
  </si>
  <si>
    <t>Document Policies of SLA Management</t>
  </si>
  <si>
    <t>Document policies and strategies for creating and managing IT service level agreements to ensure employee compliance.</t>
  </si>
  <si>
    <t>Consult on Methods for Setting IT Availability Requirements</t>
  </si>
  <si>
    <t>Consult experts on alternative methods for setting appropriate and meaningful IT availability requirements.</t>
  </si>
  <si>
    <t>Plan for Major IT Service Changes</t>
  </si>
  <si>
    <t>Create a contingency plan for major IT Service changes within the organization.</t>
  </si>
  <si>
    <t>Consult on IT Business Processes</t>
  </si>
  <si>
    <t>Consult experts on all critical IT business processes and their vulnerabilities.</t>
  </si>
  <si>
    <t>Monitor IT Procurement Trends</t>
  </si>
  <si>
    <t>Monitor industry trends for effective IT procurement practices.</t>
  </si>
  <si>
    <t>Meet IT Services Professionals</t>
  </si>
  <si>
    <t>Find opportunities to meet IT services professionals and learn from their experiences</t>
  </si>
  <si>
    <t>Assist in Employing Event Management System</t>
  </si>
  <si>
    <t>Assist a senior manager in selecting, implementing, and utilizing an event management system.</t>
  </si>
  <si>
    <t>Information Management Strategy Alignment</t>
  </si>
  <si>
    <t>Communicate with senior management to align the information management strategy with organizational needs.</t>
  </si>
  <si>
    <t>Reducing Redundancies in Library Storage</t>
  </si>
  <si>
    <t>Review library software or information storage systems for redundancies that can be eliminated in order to increase efficiency or capacity.</t>
  </si>
  <si>
    <t>Reviewing Customer Support Function Coverage</t>
  </si>
  <si>
    <t>Review the operations of your customer support function. Make sure you maintain appropriate personnel coverage, both in terms of staff levels and staff knowledge.</t>
  </si>
  <si>
    <t>Document Exceptions</t>
  </si>
  <si>
    <t>Create documentation of exceptions in ITIL practices to share with all employees.</t>
  </si>
  <si>
    <t>Participate in Application Components Integration</t>
  </si>
  <si>
    <t>Participate in assembling, integrating and testing of application components as an assistant.</t>
  </si>
  <si>
    <t>Consult on Optimizing Performance Tools</t>
  </si>
  <si>
    <t>Consult experts on the use of tools and techniques for optimizing application performance.</t>
  </si>
  <si>
    <t>Attend Customer Activities Training</t>
  </si>
  <si>
    <t>Attend training sessions on various technologies and tools to use in customer activities.</t>
  </si>
  <si>
    <t>Document Sales Channels Protocols</t>
  </si>
  <si>
    <t>Create documentation of organizational protocols and procedures for sales channels, to share with all employees.</t>
  </si>
  <si>
    <t>Product Performance Review</t>
  </si>
  <si>
    <t>Assist a high-level colleague in the review of product performance to ensure customer satisfaction.</t>
  </si>
  <si>
    <t>Consult with J2EE Experts</t>
  </si>
  <si>
    <t>Consult with experts on how to develop J2EE-based applications in diverse environments.</t>
  </si>
  <si>
    <t>Monitor J2ME Trends</t>
  </si>
  <si>
    <t>Monitor market trends and industry experiences of J2ME applications.</t>
  </si>
  <si>
    <t>Translating Legacy to Java Applications</t>
  </si>
  <si>
    <t>Assist senior managers in the translation of legacy applications into Java-based applications.</t>
  </si>
  <si>
    <t>Monitor JavaBeans Trends</t>
  </si>
  <si>
    <t>Monitor market trends and industry experiences of JavaBeans applications.</t>
  </si>
  <si>
    <t>Document JavaScript Syntax</t>
  </si>
  <si>
    <t>Document JavaScript syntax, coding rules and conventions; ensure all staff adhere to the same rules.</t>
  </si>
  <si>
    <t>Consult with JProbe Experts</t>
  </si>
  <si>
    <t>Consult with experts on the non-traditional uses of current and prior versions of JProbe software.</t>
  </si>
  <si>
    <t>Consult with Jscript Experts</t>
  </si>
  <si>
    <t>Consult with experts on the use of Jscript in diverse environments and applications.</t>
  </si>
  <si>
    <t>Consult with JSP Experts</t>
  </si>
  <si>
    <t>Consult with experts on how to use the Struts framework to simplify the design of JSP-based applications.</t>
  </si>
  <si>
    <t>Consult with Java Servlets Experts</t>
  </si>
  <si>
    <t>Consult with experts on how to develop Java Servlets for building interactive web applications.</t>
  </si>
  <si>
    <t>Monitor Industry Trends in LoadRunner</t>
  </si>
  <si>
    <t>Monitor industry trends for LoadRunner and alternative capacity testing tools.</t>
  </si>
  <si>
    <t>Consult Lotus Notes Professionals</t>
  </si>
  <si>
    <t>Consult a professional on how to best translate legacy applications into Lotus Notes.</t>
  </si>
  <si>
    <t>Monitor Domino Trends</t>
  </si>
  <si>
    <t>Monitor Domino developments and trends in diverse environments and applications.</t>
  </si>
  <si>
    <t>Attend JDBC Training Seminars</t>
  </si>
  <si>
    <t>Attend training seminars on how to read and manipulate table structures by using Metadata classes</t>
  </si>
  <si>
    <t>Consult JES3 Expert</t>
  </si>
  <si>
    <t>Consult a JES3 expert on using the global and local processors in a sysplex environment.</t>
  </si>
  <si>
    <t>Monitor Laplink Trends</t>
  </si>
  <si>
    <t>Monitor Laplink trends and developments; consider these when developing future plans for Laplink.</t>
  </si>
  <si>
    <t>Monitor Linux Trends</t>
  </si>
  <si>
    <t>Monitor Linux trends and updates and consider them in assessing how to put the organization in a more competitive position.</t>
  </si>
  <si>
    <t>Plan to Configure Devices for Jini</t>
  </si>
  <si>
    <t>Develop a plan to configure different types of devices for the enterprise Jini network.</t>
  </si>
  <si>
    <t>Assist in Lexis-Nexis Comparison</t>
  </si>
  <si>
    <t>Assist a senior manager in comparing Lexis-Nexis services with alternative means of conducting research.</t>
  </si>
  <si>
    <t>Consult LIMWC Experts</t>
  </si>
  <si>
    <t>Consult experts on the use of LIMWC features and functionality.</t>
  </si>
  <si>
    <t>Discuss PC Processing Problems</t>
  </si>
  <si>
    <t>Discuss with assembly colleagues the PC processing problems to streamline workflow.</t>
  </si>
  <si>
    <t>Monitor Compatibility</t>
  </si>
  <si>
    <t>Review whether and how your products work with all major platforms. Review strategic plans and market trends.</t>
  </si>
  <si>
    <t>Monitor Mobile Compatibility</t>
  </si>
  <si>
    <t>Review whether and how your products and/or systems are compatible with mobile standards and trends.</t>
  </si>
  <si>
    <t>Monitor Open Systems Compatibility</t>
  </si>
  <si>
    <t>Review whether and how your products and/or systems are compatible with open standards and directions.</t>
  </si>
  <si>
    <t>Communicate With Platform Architecture Professionals</t>
  </si>
  <si>
    <t>Communicate with platform architecture professionals on relevant technical problems and failures.</t>
  </si>
  <si>
    <t>Discuss Data Models with Customers</t>
  </si>
  <si>
    <t>Look for opportunities to discuss data models with customers by addressing data, process or event needs.</t>
  </si>
  <si>
    <t>Assist in Developing UML Use Case Diagrams</t>
  </si>
  <si>
    <t>Assist senior staff in developing UML use case diagrams for a given system within the organization.</t>
  </si>
  <si>
    <t>Monitor Packaged Application Integration Solutions</t>
  </si>
  <si>
    <t>Develop a documentation system to monitor the effectiveness of technical solutions addressing challenges in packaged application integration.</t>
  </si>
  <si>
    <t>Establish On-line Transaction Standards</t>
  </si>
  <si>
    <t>Establish operational standards for each step in the design, implementation and support process of online transaction systems.</t>
  </si>
  <si>
    <t>Accumulate OO Tool Knowledge</t>
  </si>
  <si>
    <t>Collect advanced knowledge in object-oriented tools and senior level experience in the marketplace to develop an internal knowledge pool.</t>
  </si>
  <si>
    <t>Document Object Orientation Terminology</t>
  </si>
  <si>
    <t>Document or enhance existing documentation that is related to object orientation and terminology.</t>
  </si>
  <si>
    <t>Educate Third Parties on Interfaces</t>
  </si>
  <si>
    <t>Educate others on techniques for integrating distributed and scalable object relational databases interfaces with multimedia platforms.</t>
  </si>
  <si>
    <t>Attend Middleware Training Programs</t>
  </si>
  <si>
    <t>Attend enterprise-wide training programs concerning major components of the middleware operating environment on parallel and symmetrical processing systems.</t>
  </si>
  <si>
    <t>Assist in Establishing Mid-Range Software and Utilities</t>
  </si>
  <si>
    <t>Assist senior staff in establishing organizational guidelines and best practices for mid-range software and utilities.</t>
  </si>
  <si>
    <t>Understanding Software Platform Connectivity</t>
  </si>
  <si>
    <t>Improve you understanding of software platform connectivity to better achieve workday tasks.</t>
  </si>
  <si>
    <t>Master Performance Measurement Tools</t>
  </si>
  <si>
    <t>Gain and enhance professional knowledge on different kinds of performance measurement tools.</t>
  </si>
  <si>
    <t>Discuss Mid-Range Hardware Trends</t>
  </si>
  <si>
    <t>Look for opportunities to meet with mid-range hardware vendors in person to discuss emerging trends and the organization's needs.</t>
  </si>
  <si>
    <t>Unscheduled PC Hardware Maintenance</t>
  </si>
  <si>
    <t>Try to reduce unscheduled maintenance by establishing a preventative maintenance plan for all PC/workstation hardware.</t>
  </si>
  <si>
    <t>Consult Experts on Network Architecture Improvements</t>
  </si>
  <si>
    <t>Consult experts on how to effectively improve network operations using multiple techniques.</t>
  </si>
  <si>
    <t>Document Operational Policies and Procedures</t>
  </si>
  <si>
    <t>Document operational policies and procedures to ensure consistency amongst all team members.</t>
  </si>
  <si>
    <t>Develop System Documentation</t>
  </si>
  <si>
    <t>Develop a system to document telecom network implementation, ensuring consistency amongst network operations personnel.</t>
  </si>
  <si>
    <t>Conduct an Installation Walkthrough</t>
  </si>
  <si>
    <t>Conduct a specific walkthrough of hardware installation so that hardware components can be installed with minimal disruption to client service.</t>
  </si>
  <si>
    <t>Monitor Network Performance Management Solutions</t>
  </si>
  <si>
    <t>Develop documentation to monitor the effectiveness of technical solutions for network performance management.</t>
  </si>
  <si>
    <t>Support Colleagues on Distribution Schedules</t>
  </si>
  <si>
    <t>Support colleagues in developing distribution schedules of production outputs.</t>
  </si>
  <si>
    <t>Trends in Network and Internet Security</t>
  </si>
  <si>
    <t>Monitor industry trends and marketplace experiences for network security applications.</t>
  </si>
  <si>
    <t>Consult Mobile Security Experts</t>
  </si>
  <si>
    <t>Consult an expert on the advanced tools and techniques in responding to mobile threats.</t>
  </si>
  <si>
    <t>Monitor Penetration Testing Compliance</t>
  </si>
  <si>
    <t>Review and monitor penetration testing activities to ensure compliance with related laws and regulation.</t>
  </si>
  <si>
    <t>Feedback on Application Delivery</t>
  </si>
  <si>
    <t>Find opportunities to communicate with internal or external customers and ask for their feedback on application delivery issues.</t>
  </si>
  <si>
    <t>Implement Problem Management Software</t>
  </si>
  <si>
    <t>Select, implement, and operate new problem reporting and tracking software within the organization.</t>
  </si>
  <si>
    <t>Participation in Business Negotiation</t>
  </si>
  <si>
    <t>Participate in business negotiations with vendors to better understand their strengths and weaknesses in relation to customized ads.</t>
  </si>
  <si>
    <t>Collect Marketing System Feedback</t>
  </si>
  <si>
    <t>Collect feedback from employees and support coordinators to analyze the effectiveness and efficiency of the marketing system.</t>
  </si>
  <si>
    <t>Supporting Senior Management</t>
  </si>
  <si>
    <t>Relieve senior management of administrative duties by assisting with memos, phone calls, or emails; ordering supplies; or making arrangements for meetings.</t>
  </si>
  <si>
    <t>Identify Company Spokespersons</t>
  </si>
  <si>
    <t>Make sure all employees are clear on who within the organization is authorized to serve as a spokesperson.</t>
  </si>
  <si>
    <t>Legal Implications of Press Releases</t>
  </si>
  <si>
    <t>Evaluate the legal implications of press releases or public disclosures. Use this to guide the information given to the news media.</t>
  </si>
  <si>
    <t>Using Multimedia Wisely</t>
  </si>
  <si>
    <t>Be judicious in your use of multimedia effects. Use sound, video, and/or animation only when it adds value to the publication.</t>
  </si>
  <si>
    <t>Inadvertent Impact of Problems and Resolutions</t>
  </si>
  <si>
    <t>When problem resolutions require modifications to existing products, be sure to test related features and functionality to ensure they weren't inadvertently impacted.</t>
  </si>
  <si>
    <t>Document OD Process Problems</t>
  </si>
  <si>
    <t>Document problems in current OD processes to avoid operational errors.</t>
  </si>
  <si>
    <t>Tailoring Promotions</t>
  </si>
  <si>
    <t>Tailor your promotions based on the product/service being marketed as well as the targeted customer.</t>
  </si>
  <si>
    <t>Notify Employees of Promotions</t>
  </si>
  <si>
    <t>Notify all employees of upcoming promotions so they can be fully prepared to answer customer questions.</t>
  </si>
  <si>
    <t>Assist in Market Researcher Coordination</t>
  </si>
  <si>
    <t>Assist senior managers in coordinating the market researchers' roles and responsibilities throughout the research study process.</t>
  </si>
  <si>
    <t>Attend Marketing Strategy Training</t>
  </si>
  <si>
    <t>Attend training sessions on various technologies and tools to use in marketing strategies and positioning.</t>
  </si>
  <si>
    <t>Tailor Marketing Channels</t>
  </si>
  <si>
    <t>Tailor marketing channels based on the product/service being marketed as well as the targeted customer.</t>
  </si>
  <si>
    <t>Develop Detailed Media Channel Management Evaluation Criteria</t>
  </si>
  <si>
    <t>Develop detailed media channel management evaluation criteria to assess the effectiveness of media channel management.</t>
  </si>
  <si>
    <t>Learn Features in Production Control Software</t>
  </si>
  <si>
    <t>Learn a new feature in production control software in order to improve your work.</t>
  </si>
  <si>
    <t>Document MTS Usage Techniques</t>
  </si>
  <si>
    <t>Document the most efficient techniques for working with MTS features and facilities.</t>
  </si>
  <si>
    <t>Oracle Developer Suite Research</t>
  </si>
  <si>
    <t>Assist a senior manager in conducting research on the extension of Oracle Developer features and functionality into the organization's operation.</t>
  </si>
  <si>
    <t>Monitor Oracle Lite Trends</t>
  </si>
  <si>
    <t>Monitor Oracle Lite trends and industry experiences in diverse environments and applications.</t>
  </si>
  <si>
    <t>Document PowerScript Syntax</t>
  </si>
  <si>
    <t>Create documentation of PowerScript syntax, coding rules and conventions to ensure employee consistency.</t>
  </si>
  <si>
    <t>Consult with Perl Experts</t>
  </si>
  <si>
    <t>Consult with experts on the use of Perl in diverse environments and applications.</t>
  </si>
  <si>
    <t>Consult with Photoshop Experts</t>
  </si>
  <si>
    <t>Consult with experts on how to plan and create animated GIFs with Photoshop.</t>
  </si>
  <si>
    <t>Document PHP Syntax</t>
  </si>
  <si>
    <t>Document PHP syntax, coding rules and conventions; ensure all staff adhere to the same rules.</t>
  </si>
  <si>
    <t>Document PL/I Usage Techniques</t>
  </si>
  <si>
    <t>Document the most efficient techniques for working with PL/I features and facilities.</t>
  </si>
  <si>
    <t>Consult PeopleSoft Experts</t>
  </si>
  <si>
    <t>Consult with experts on the use of PeopleSoft in diverse environments and applications.</t>
  </si>
  <si>
    <t>Monitor ODBC Trends</t>
  </si>
  <si>
    <t>Monitor ODBC trends and industry developments in diverse environments and applications.</t>
  </si>
  <si>
    <t>Hold Oracle Meetings</t>
  </si>
  <si>
    <t>Hold quarterly meetings to discuss best practices in installing, maintaining, and administering Oracle databases.</t>
  </si>
  <si>
    <t>Attend PL/SQL Training</t>
  </si>
  <si>
    <t>Attend training seminars on automating complicated tasks with PL/SQL.</t>
  </si>
  <si>
    <t>Consult BizTalk Server Experts</t>
  </si>
  <si>
    <t>Consult experts on the use of BizTalk Server in diverse environments and applications.</t>
  </si>
  <si>
    <t>Attend Firefox Training</t>
  </si>
  <si>
    <t>Attend training seminars on how to use Firefox to perform research with search engines.</t>
  </si>
  <si>
    <t>Consult MSMQ Experts</t>
  </si>
  <si>
    <t>Consult experts on developing message priority sequencing procedures for MSMQ traffic.</t>
  </si>
  <si>
    <t>Evaluate Netscape as a platform for marketing the organization's products or services.</t>
  </si>
  <si>
    <t>Oracle Application Server Research</t>
  </si>
  <si>
    <t>Assist a senior manager in conducting research on the extension of Oracle Application Server's features and functionality into the organization's operation.</t>
  </si>
  <si>
    <t>Assist in OS/2 Warp Performance Measurement</t>
  </si>
  <si>
    <t>Assist senior managers in the performance measurement and tuning activities of OS/2 Warp applications.</t>
  </si>
  <si>
    <t>Monitor OS/390 Trends</t>
  </si>
  <si>
    <t>Monitor OS/390 developments and trends in diverse environments and applications.</t>
  </si>
  <si>
    <t>Hold Quarterly Meetings on Palm OS</t>
  </si>
  <si>
    <t>Hold quarterly meeting to discuss and share ideas concerning Palm OS application performance and maintenance.</t>
  </si>
  <si>
    <t>Read about PegaRULES Strategies</t>
  </si>
  <si>
    <t>Read industry journals that discuss techniques for planning PegaRULES enhancements and developing migration strategies.</t>
  </si>
  <si>
    <t>Windows Server Storage Management</t>
  </si>
  <si>
    <t>Assist a senior manager in designing Windows Server storage management across the enterprise.</t>
  </si>
  <si>
    <t>Assist in Implementing IT Guru</t>
  </si>
  <si>
    <t>Assist a senior manager in implementing IT Guru software.</t>
  </si>
  <si>
    <t>Attend NDS Time Synchronization Training</t>
  </si>
  <si>
    <t>Attend training seminars on how to deal with time synchronization issues of NDS/eDirectory.</t>
  </si>
  <si>
    <t>Attend Netware Training</t>
  </si>
  <si>
    <t>Attend training seminars on the installation and configuration of production Netware systems.</t>
  </si>
  <si>
    <t>Attend OSPF Training</t>
  </si>
  <si>
    <t>Attend training seminars on OSPF concepts and applicability.</t>
  </si>
  <si>
    <t>Consult OmegaMon Databases Experts</t>
  </si>
  <si>
    <t>Consult experts on conducting performance tuning procedures on OmegaMon production databases.</t>
  </si>
  <si>
    <t>Assist in Developing Excel Workbooks</t>
  </si>
  <si>
    <t>Assist a senior manager in developing Excel workbooks containing macros for production application usage.</t>
  </si>
  <si>
    <t>Assist Senior Manager in Using Outlook</t>
  </si>
  <si>
    <t>Assist a senior manager in using Outlook to schedule meetings.</t>
  </si>
  <si>
    <t>pcAnywhere Functionality</t>
  </si>
  <si>
    <t>Teach yourself about a new feature of pcAnywhere. Look for other departments or functions that could benefit from this feature.</t>
  </si>
  <si>
    <t>Meet PowerPoint Professionals</t>
  </si>
  <si>
    <t>Find opportunities to meet professionals in the industry to discuss PowerPoint strengths and weaknesses versus other presentation tools.</t>
  </si>
  <si>
    <t>Attend Six Sigma Training Programs</t>
  </si>
  <si>
    <t>Attend training sessions on key measurements and improvement metrics used in Six Sigma.</t>
  </si>
  <si>
    <t>Attend Hardware Engineering Curriculum Development</t>
  </si>
  <si>
    <t>Join in the development of specific engineering curriculum that is related to your work; apply learned methods to your practice.</t>
  </si>
  <si>
    <t>Reliability and Validity Measurement</t>
  </si>
  <si>
    <t>Review internal measuring processes for hardware reliability and validity; make recommendations to improve the efficiency of processes.</t>
  </si>
  <si>
    <t>Establish Hardware Quality Assurance Standards</t>
  </si>
  <si>
    <t>Assist senior staff in establishing and monitoring standards for the organization's hardware quality assurance process.</t>
  </si>
  <si>
    <t>Communicate on Product Test</t>
  </si>
  <si>
    <t>Look for opportunities to communicate with different professionals to test a particular product or service.</t>
  </si>
  <si>
    <t>Sales Practice For Peripherals</t>
  </si>
  <si>
    <t>Participate in sales activities to acquire initial feedback from customers.</t>
  </si>
  <si>
    <t>Design an Application Training Program</t>
  </si>
  <si>
    <t>Participate in the design of training programs for security specialists regarding the application of security devices.</t>
  </si>
  <si>
    <t>Tailoring Proposals to the Prospect</t>
  </si>
  <si>
    <t>Assist Content Developer</t>
  </si>
  <si>
    <t>Assist a senior level content developer for specific types of content and tools.</t>
  </si>
  <si>
    <t>Monitor Server Compatibility</t>
  </si>
  <si>
    <t>Review whether and how your products and/or systems are compatible with different server environments, standards and trends.</t>
  </si>
  <si>
    <t>Understanding SOA</t>
  </si>
  <si>
    <t>Achieve familiarity with technical architecture, standards and governance for SOA.</t>
  </si>
  <si>
    <t>Understanding Requirements Analysis</t>
  </si>
  <si>
    <t>Understand a wide range of requirements analysis tools, technologies, and models and select the one(s) most appropriate to the organization's operations.</t>
  </si>
  <si>
    <t>Enhance Existing Technology</t>
  </si>
  <si>
    <t>Summarize the practical and theoretical experiences of utilization to enhance existing programming technology.</t>
  </si>
  <si>
    <t>Monitor Influence of Prototyping</t>
  </si>
  <si>
    <t>Monitor the influence of prototyping on productivity and quality to ensure its suitability with the environment.</t>
  </si>
  <si>
    <t>Collect Critical Success Factors</t>
  </si>
  <si>
    <t>Collect critical success factors across multiple channels to ensure the implementation of RAD projects.</t>
  </si>
  <si>
    <t>Consult Scripting Experts</t>
  </si>
  <si>
    <t>Consult with experts on solutions for scripting tools problems when developing interactive web pages.</t>
  </si>
  <si>
    <t>Assist in Programming QA Process Implementation</t>
  </si>
  <si>
    <t>Assist a senior manager in implementing quality assurance processes into all programming.</t>
  </si>
  <si>
    <t>Explore Repository Knowledge</t>
  </si>
  <si>
    <t>Explore a variety of repository tools, techniques, processes and applications through on-the-job or off-the-job studies.</t>
  </si>
  <si>
    <t>Track Security Settings</t>
  </si>
  <si>
    <t>Track advanced security settings to manage security at user or group levels or based on company roles.</t>
  </si>
  <si>
    <t>Queries and Database Access Policies</t>
  </si>
  <si>
    <t>Develop documentation of query and database access policies and procedures to ensure that all members implement queries in line with industry standards.</t>
  </si>
  <si>
    <t>Maintain Relational Database Systems</t>
  </si>
  <si>
    <t>Maintain relational database systems by testing for relational and referential integrity.</t>
  </si>
  <si>
    <t>Analyze Operating Systems Condition</t>
  </si>
  <si>
    <t>Analyze operating system conditions while taking into account the need for data integrity and resource contention.</t>
  </si>
  <si>
    <t>Compare Server Hardware Options</t>
  </si>
  <si>
    <t>Compare and contrast various server hardware options and evaluate their value to the organization.</t>
  </si>
  <si>
    <t>Track and Document Performance</t>
  </si>
  <si>
    <t>Track and document the performance of remote computing, and share these reports with impacted parties.</t>
  </si>
  <si>
    <t>Provide Feedback to Relevant Parties</t>
  </si>
  <si>
    <t>Provide timely feedback to relevant parties regarding any deviation from original expectations of scheduled and unscheduled production work.</t>
  </si>
  <si>
    <t>Build Relationships with Related Personnel</t>
  </si>
  <si>
    <t>Maintain a close relationship with the appropriate contact person at a corporate data center and/or vendor.</t>
  </si>
  <si>
    <t>Document Selection Standards</t>
  </si>
  <si>
    <t>Create documentation of vendor selection criteria and standards to ensure all the organizational staff are adhering to the same standards.</t>
  </si>
  <si>
    <t>SIEM Deployment</t>
  </si>
  <si>
    <t>Participate in a project that deploys SIEM system and application across your organization.</t>
  </si>
  <si>
    <t>Assist in Social Application Process Documentation</t>
  </si>
  <si>
    <t>Assist in the maintenance of documentation for social application processes and procedures.</t>
  </si>
  <si>
    <t>Document Software Security Requirements</t>
  </si>
  <si>
    <t>Document network, system and software security requirements to ensure employee compliance.</t>
  </si>
  <si>
    <t>Developing a Contingency Plan for SNS Risks</t>
  </si>
  <si>
    <t>Develop a contingency plan for potential SNS risks to ensure that all users can respond to these risks effectively.</t>
  </si>
  <si>
    <t>Communicate with Users on Service Problems</t>
  </si>
  <si>
    <t>Communicate with users on problems they encounter in a specific service platform, and present their feedback to the engineering department for usability improvement.</t>
  </si>
  <si>
    <t>Document Methodologies for Predicting Failures</t>
  </si>
  <si>
    <t>Document methodologies for predicting the probability of failures in a site environment while allowing the sharing of resources amongst organizational staff.</t>
  </si>
  <si>
    <t>Social Community Management FAQs</t>
  </si>
  <si>
    <t>Compile a list of common account questions in order to speed response time and standardize answers.</t>
  </si>
  <si>
    <t>Align Platform Publishing with the Overall Business Strategy</t>
  </si>
  <si>
    <t>Ensure that new platform publishing operations support overall business strategies; interface with the marketing, communications, and e-commerce teams to identify important initiatives.</t>
  </si>
  <si>
    <t>Social Network Architecture Considerations</t>
  </si>
  <si>
    <t>Discuss considerations associated with social network architecture, and find possible solutions in advance.</t>
  </si>
  <si>
    <t>Rational Expectation on Scrum Development Team</t>
  </si>
  <si>
    <t>Get acquaintance of the scrum development team's maximum performance and capability, to ensure the rational expectation was built.</t>
  </si>
  <si>
    <t>Developing Security Awareness and Buy-In</t>
  </si>
  <si>
    <t>Ensure that all employees understand the importance of a facility security system and follow established security guidelines consistently.</t>
  </si>
  <si>
    <t>Self-Service Technology</t>
  </si>
  <si>
    <t>Ensure that self-service or virtual call center technology is easily understood and scalable for peak service hours.</t>
  </si>
  <si>
    <t>Multiple Perspectives on Service Requests</t>
  </si>
  <si>
    <t>Establish a cross-functional service committee to evaluate service requests from internal and external perspectives. How would providing the service impact the organization? The client?</t>
  </si>
  <si>
    <t>Provide Training Sessions</t>
  </si>
  <si>
    <t>Provide staff with training to help them learn how to effectively schedule work and activities.</t>
  </si>
  <si>
    <t>Document Product Design and Development Protocols</t>
  </si>
  <si>
    <t>Create documentation of organizational protocols and procedures for product design and development to share with all employees.</t>
  </si>
  <si>
    <t>Discuss Returns Software Development</t>
  </si>
  <si>
    <t>Find opportunities to meet industry experts to discuss the development of product returns software in the industry.</t>
  </si>
  <si>
    <t>Document Sales Function Problems</t>
  </si>
  <si>
    <t>Document the problems that may arise and provide solutions.</t>
  </si>
  <si>
    <t>Document Sales Trends</t>
  </si>
  <si>
    <t>Document trends of sales activities and tasks in the marketplace.</t>
  </si>
  <si>
    <t>Adhere to Organizational Prospecting Regulations</t>
  </si>
  <si>
    <t>Adhere to an organization's existing prospecting regulations.</t>
  </si>
  <si>
    <t>Comply with Sales Proposal Standards</t>
  </si>
  <si>
    <t>Comply with ethical, technical and legal standards for sales proposals.</t>
  </si>
  <si>
    <t>Adhere to Sales Closing Standards</t>
  </si>
  <si>
    <t>Adhere to an organization's existing sales closing and agreement standards.</t>
  </si>
  <si>
    <t>Consult Sales Administration Trends</t>
  </si>
  <si>
    <t>Consult experts on sales administration trends in the market.</t>
  </si>
  <si>
    <t>Invite Product Development Strategy Stakeholders</t>
  </si>
  <si>
    <t>Invite product development strategy stakeholders, such as sales and developers, for seminars on a regular basis.</t>
  </si>
  <si>
    <t>Document Implementation Issues with REXX</t>
  </si>
  <si>
    <t>Create documentation of major implementation issues and considerations with REXX-based applications to share with all employees.</t>
  </si>
  <si>
    <t>Monitor Rational Rose Trends</t>
  </si>
  <si>
    <t>Monitor Rational Rose trends and industry experiences in diverse environments and applications.</t>
  </si>
  <si>
    <t>Assist in RTT Testing</t>
  </si>
  <si>
    <t>Assist senior managers in using RTT to perform interface testing between disparate software systems.</t>
  </si>
  <si>
    <t>Monitor SAP R/3 Trends</t>
  </si>
  <si>
    <t>Monitor SAP R/3 developments and trends in diverse environments and applications.</t>
  </si>
  <si>
    <t>SAP CRM Best Practices</t>
  </si>
  <si>
    <t>Read articles and publications about SAP CRM best practices.</t>
  </si>
  <si>
    <t>Document SAP ERP Requirements</t>
  </si>
  <si>
    <t>Create documentation on SAP ERP interfacing requirements to ensure employee compliance.</t>
  </si>
  <si>
    <t>Learn SAP PLM Information from Resources</t>
  </si>
  <si>
    <t>Learn SAP PLM related information and skills from various resources such as online and professional materials.</t>
  </si>
  <si>
    <t>Attend Siebel Training</t>
  </si>
  <si>
    <t>Attend training seminars on Siebel implementation and development tools.</t>
  </si>
  <si>
    <t>Document Smalltalk Syntax</t>
  </si>
  <si>
    <t>Document Smalltalk syntax, coding rules and conventions; ensure all staff adhere to the same rules.</t>
  </si>
  <si>
    <t>Monitor QMF Trends</t>
  </si>
  <si>
    <t>Monitor QMF developments and trends in diverse environments and applications.</t>
  </si>
  <si>
    <t>Monitor SAS Trends</t>
  </si>
  <si>
    <t>Monitor SAS developments and industry trends in diverse environments and applications.</t>
  </si>
  <si>
    <t>Participate in Components Plan</t>
  </si>
  <si>
    <t>Participate in and support the planning and implementation of PVCS components into IT infrastructures.</t>
  </si>
  <si>
    <t>Consult SharePoint Server Expert</t>
  </si>
  <si>
    <t>Consult with a SharePoint Server expert on how to best implement interfaces to other platforms.</t>
  </si>
  <si>
    <t>Assist in SIP Research</t>
  </si>
  <si>
    <t>Assist a senior manager in conducting research on the extension of SIP's features and functionality.</t>
  </si>
  <si>
    <t>Assist in SMTP Research</t>
  </si>
  <si>
    <t>Assist a senior manager in conducting research on the extension of SMTP's features and functionality.</t>
  </si>
  <si>
    <t>Consult SNA Experts</t>
  </si>
  <si>
    <t>Consult experts on the use of diverse forms of SNA networks in diverse environments.</t>
  </si>
  <si>
    <t>Assist in Sniffer Integration</t>
  </si>
  <si>
    <t>Assist a senior manager in integrating Sniffer into enterprise-wide network capacity planning.</t>
  </si>
  <si>
    <t>Meet MSP Professionals</t>
  </si>
  <si>
    <t>Find opportunities to meet MSP professionals and learn from their experience.</t>
  </si>
  <si>
    <t>Assist in Workbench Comparison</t>
  </si>
  <si>
    <t>Assist a senior manager in comparing Workbench with other project management tools.</t>
  </si>
  <si>
    <t>Attend SiteMinder Training</t>
  </si>
  <si>
    <t>Attend training seminars on multiple implementations of SiteMinder in diverse environments.</t>
  </si>
  <si>
    <t>Assist in Establishing Testing Guidelines</t>
  </si>
  <si>
    <t>Assist senior managers in establishing testing guidelines.</t>
  </si>
  <si>
    <t>Seminar in New Storage Technology</t>
  </si>
  <si>
    <t>Join a professional seminar on the topic of new storage technology releases to gain a more comprehensive understanding of target products.</t>
  </si>
  <si>
    <t>Telecom Industry Metrics</t>
  </si>
  <si>
    <t>Familiarize yourself with a quality or efficiency measurement common to the telecom industry. Even if you don't personally use it, clients or prospective clients might.</t>
  </si>
  <si>
    <t>Attend Meetings</t>
  </si>
  <si>
    <t>Sit in on meetings dealing with product planning, development, product support, sales, etc.</t>
  </si>
  <si>
    <t>Identify, locate and attend a user's group for your product or product group. Meet the clients, get to know them and their environment.</t>
  </si>
  <si>
    <t>Monitor Industry Trends in Document Management</t>
  </si>
  <si>
    <t>Monitor industry trends and marketplace directions for emerging document management technologies.</t>
  </si>
  <si>
    <t>Document software design and architecture policies and procedures</t>
  </si>
  <si>
    <t>Develop documentations of policies and procedures to ensure that all tasks, activities and deliverables in the software design and architecture process are line with the industry standard.</t>
  </si>
  <si>
    <t>Coordinate Cross-functionally</t>
  </si>
  <si>
    <t>Coordinate with cross-functional teams to minimize risks and ensure product release success.</t>
  </si>
  <si>
    <t>Inadvertent Impact of Changes</t>
  </si>
  <si>
    <t>When changes require modifications to existing code, be sure to test related features and functionality to ensure they weren't inadvertently impacted.</t>
  </si>
  <si>
    <t>Set Reasonable Reliability Expectations</t>
  </si>
  <si>
    <t>Make sure the expected reliability of the software is justified by the functionality. Higher failure rates may be acceptable in less critical applications.</t>
  </si>
  <si>
    <t>Look for Packaging Special Assignments</t>
  </si>
  <si>
    <t>Look for opportunities to participate in software packaging design, material and vendor selection.</t>
  </si>
  <si>
    <t>Promote Networking</t>
  </si>
  <si>
    <t>Document Quality Assurance Process</t>
  </si>
  <si>
    <t>Document quality assurance processes and requirements of the organization to share with all employees.</t>
  </si>
  <si>
    <t>Establish Support Networks</t>
  </si>
  <si>
    <t>Establish internal and external support testing networks to ensure successful troubleshooting and smooth workflow.</t>
  </si>
  <si>
    <t>Monitor Emerging Software Testing Technology</t>
  </si>
  <si>
    <t>Monitor emerging software testing technologies and processes and evaluate the value they add to improve testing efficiency.</t>
  </si>
  <si>
    <t>User Access Control</t>
  </si>
  <si>
    <t>Ensure that only authorized users can access software applications.</t>
  </si>
  <si>
    <t>Meet Target Architecture Professionals</t>
  </si>
  <si>
    <t>Discuss complex problems with architecture professionals and learn how to better solve these problems.</t>
  </si>
  <si>
    <t>Coach Colleagues in Technology Integration Projects</t>
  </si>
  <si>
    <t>Contribute to Designing Phase</t>
  </si>
  <si>
    <t>Contribute testing considerations during the design phase in order to facilitate testing once design is complete.</t>
  </si>
  <si>
    <t>Monitor Methodology Evolution</t>
  </si>
  <si>
    <t>Monitor the evolution of development methodology and oversee future directions of the software development function.</t>
  </si>
  <si>
    <t>Compare Speech Recognition Technologies</t>
  </si>
  <si>
    <t>Compare and contrast different types of speech recognition technologies and evaluate their value to your organization.</t>
  </si>
  <si>
    <t>Educate Third Parties on Software Architecture</t>
  </si>
  <si>
    <t>Educate third parties on the essential elements of software architecture, infrastructure and connectivity considerations that are relevant to heterogeneous platforms.</t>
  </si>
  <si>
    <t>Vendor and Client Relationships</t>
  </si>
  <si>
    <t>Establish and maintain long term relationships with multiple vendors and clients, in order to facilitate the software installation and support process.</t>
  </si>
  <si>
    <t>System Release Project Plan</t>
  </si>
  <si>
    <t>Create a project plan for a system release that details action items and deadlines. Follow up with all parties to make sure tasks are completed and deadlines are met.</t>
  </si>
  <si>
    <t>Best Practices for Software Distribution</t>
  </si>
  <si>
    <t>Adopt best practices for software distribution to ensure consistent, quality results.</t>
  </si>
  <si>
    <t>Migrating Data to Storage Devices</t>
  </si>
  <si>
    <t>Establish schedules and plans for migrating data from workstations to storage devices.</t>
  </si>
  <si>
    <t>Creating Telecommunications Documentation</t>
  </si>
  <si>
    <t>Create documentation regarding telecommunications policies and procedures to ensure staff compliance with organizational guidelines.</t>
  </si>
  <si>
    <t>Document Legislation and Regulatory Proceedings</t>
  </si>
  <si>
    <t>Document relevant telecom legislation and regulatory proceedings that affect the organization's business and share with all members.</t>
  </si>
  <si>
    <t>Attend SAN/NAS Training Programs</t>
  </si>
  <si>
    <t>Attend training programs or seminars on the design and implementation of SAN/NAS systems.</t>
  </si>
  <si>
    <t>Consult Storage Management Experts</t>
  </si>
  <si>
    <t>Consult experts on features, performance and cost considerations of storage technologies.</t>
  </si>
  <si>
    <t>Attend Console Operations Training Sessions</t>
  </si>
  <si>
    <t>Attend training sessions on master and peripheral console operations.</t>
  </si>
  <si>
    <t>Choosing Software License Types</t>
  </si>
  <si>
    <t>Consider different types of software licenses: proprietary vs. free. Choose the one that is most appropriate for your organization and/or the particular software product.</t>
  </si>
  <si>
    <t>Attend CMM and SPI Training</t>
  </si>
  <si>
    <t>Attend courses and trainings on Capability Maturity Model (CMM) and Software Process Improvement (SPI) offered by organizations like the Software Engineering Institute.</t>
  </si>
  <si>
    <t>Establish SCM Application Development Plan</t>
  </si>
  <si>
    <t>Establish an SCM application development plan based on customer requirement analysis; set milestones for each of the planning stages.</t>
  </si>
  <si>
    <t>SRM System Configuration</t>
  </si>
  <si>
    <t>Participate in a large scale or complicated SRM system configuration.</t>
  </si>
  <si>
    <t>Consult SEM Applications Experts</t>
  </si>
  <si>
    <t>Consult SEM application experts on the operation of specific SEM functions in a diverse environment.</t>
  </si>
  <si>
    <t>Meet TOGAF Professionals</t>
  </si>
  <si>
    <t>Meet with professionals at TOGAF conferences or seminars to gain experience from them.</t>
  </si>
  <si>
    <t>Assist in Establishing Staffing Guidelines</t>
  </si>
  <si>
    <t>Assist senior staff in establishing organizational staffing guidelines according to human resource strategies.</t>
  </si>
  <si>
    <t>Organize Succession Planning Seminars</t>
  </si>
  <si>
    <t>Organize seminars to enhance relationships between the succession planning team and other business units.</t>
  </si>
  <si>
    <t>Consult on How to Interview Professional Experts</t>
  </si>
  <si>
    <t>Consult a senior colleague on how to effectively interview professional subject matter experts.</t>
  </si>
  <si>
    <t>Maintain Positive Vendor Relationships</t>
  </si>
  <si>
    <t>Consult Struts Experts</t>
  </si>
  <si>
    <t>Consult experts on complex programming techniques within the Struts Framework.</t>
  </si>
  <si>
    <t>Consult Adaptive Server Experts</t>
  </si>
  <si>
    <t>Consult experts on how to develop and deploy Sybase Adaptive Server Databases.</t>
  </si>
  <si>
    <t>Consult SQL Experts</t>
  </si>
  <si>
    <t>Consult experts on embedding complex SQL procedures in the source codes.</t>
  </si>
  <si>
    <t>Read about SQL Server Strategies</t>
  </si>
  <si>
    <t>Read industry journals that discuss techniques for initiating in-house SQL Server enhancements and migration strategies.</t>
  </si>
  <si>
    <t>Consult Sybase Experts</t>
  </si>
  <si>
    <t>Consult experts on how to define and implement Sybase database security procedures.</t>
  </si>
  <si>
    <t>Monitor Solaris Trends</t>
  </si>
  <si>
    <t>Monitor Solaris developments and industry trends in diverse environments and applications.</t>
  </si>
  <si>
    <t>Assist in Building Business Case for TPNS</t>
  </si>
  <si>
    <t>Assist a senior manager in building and presenting a valid business case to justify the cost of acquiring and using TPNS.</t>
  </si>
  <si>
    <t>Consult NetView Experts</t>
  </si>
  <si>
    <t>Consult experts on using NetView to manage critical environments.</t>
  </si>
  <si>
    <t>Assist in TCP/IP Traffic Management</t>
  </si>
  <si>
    <t>Assist a senior manager in TCP/IP traffic management on organizational networks by configuring routers.</t>
  </si>
  <si>
    <t>Monitor Token Ring Trends</t>
  </si>
  <si>
    <t>Monitor Token Ring trends in diverse in-house production environments and applications.</t>
  </si>
  <si>
    <t>Assist in TAM Research</t>
  </si>
  <si>
    <t>Assist a senior manager in conducting research on the extension of TAM's features and functionality.</t>
  </si>
  <si>
    <t>Assist in TME Research</t>
  </si>
  <si>
    <t>Assist a senior manager in conducting research on the extension of TME features and functionality.</t>
  </si>
  <si>
    <t>Document T&amp;D Issues and Solutions</t>
  </si>
  <si>
    <t>Document all issues relevant to T&amp;D policies, standards and procedures and their associated solutions.</t>
  </si>
  <si>
    <t>Ensuring Web Server Scalability</t>
  </si>
  <si>
    <t>Ensure that underlying web servers are scalable, in order to effectively manage spikes in usage.</t>
  </si>
  <si>
    <t>Create Business Opportunities</t>
  </si>
  <si>
    <t>Use web services to create new business opportunities or find new and emerging markets.</t>
  </si>
  <si>
    <t>Monitor Transitional Architecture Processes</t>
  </si>
  <si>
    <t>Monitor transitional architecture processes and correct any inconsistencies encountered.</t>
  </si>
  <si>
    <t>Diagnose the Current Workflow Process</t>
  </si>
  <si>
    <t>Diagnose current workflow processes to improve work efficiency.</t>
  </si>
  <si>
    <t>Conduct Design Walkthroughs</t>
  </si>
  <si>
    <t>Conduct user interface design walkthroughs and make presentations about the design progress for customers or other stakeholders.</t>
  </si>
  <si>
    <t>Update Current Toolkits</t>
  </si>
  <si>
    <t>Monitor advanced tools used by competitors and newly developed tools in the marketplace to ensure timely adoption of updated toolkits.</t>
  </si>
  <si>
    <t>Meet Web Services Tools Professionals</t>
  </si>
  <si>
    <t>Find opportunities to meet Web Services Tools professionals and learn from their experiences.</t>
  </si>
  <si>
    <t>Develop and Deploy Web Services</t>
  </si>
  <si>
    <t>Develop and deploy both internal and external web services using USDI and DDI.</t>
  </si>
  <si>
    <t>Gain a Full Understanding of Data Networks</t>
  </si>
  <si>
    <t>Gain familiarity with the functions and features of data networks and integrate shared functions with voice networks.</t>
  </si>
  <si>
    <t>Monitor VPN Development</t>
  </si>
  <si>
    <t>Monitor the development trends of VPN technologies, communications protocols and data encryption standards.</t>
  </si>
  <si>
    <t>Lead WAN Architecture Practices</t>
  </si>
  <si>
    <t>Lead a project to establish an overall WAN architecture, including identifying platform features, major nodes, hardware and software components, timelines and resources.</t>
  </si>
  <si>
    <t>Wireless Technology Trends</t>
  </si>
  <si>
    <t>Attend professional conferences or seminars to learn trends related to the development of wireless technology.</t>
  </si>
  <si>
    <t>Research for Latest Developments</t>
  </si>
  <si>
    <t>Regularly research the latest developments in VOIP technologies.</t>
  </si>
  <si>
    <t>Attend Web Administration Training Programs</t>
  </si>
  <si>
    <t>Attend training programs to learn how to evaluate and select web administration and content management software.</t>
  </si>
  <si>
    <t>Learn from Established Practices</t>
  </si>
  <si>
    <t>Learn from established training, learning and performance practices and share with organizational staff.</t>
  </si>
  <si>
    <t>Learn Training Evaluation Techniques</t>
  </si>
  <si>
    <t>Learn multiple training evaluation tools and techniques to share with organizational staff.</t>
  </si>
  <si>
    <t>Consult on Methods Application</t>
  </si>
  <si>
    <t>Consult with experts on the use and application of diverse training delivery methods and vehicles.</t>
  </si>
  <si>
    <t>Introduce Advanced Vulnerability Assessment Tools</t>
  </si>
  <si>
    <t>Monitor the trends and directions of vulnerability assessment tools and techniques, and make suggestions on the adjustment of organizational information security strategies.</t>
  </si>
  <si>
    <t>Discuss testing results with Customers</t>
  </si>
  <si>
    <t>Look for opportunities to discuss with customers on user acceptance testing results.</t>
  </si>
  <si>
    <t>Consult TM Applications Experts</t>
  </si>
  <si>
    <t>Consult TM application experts on the operation of specific TM functions in a diverse environment.</t>
  </si>
  <si>
    <t>End-Users' Feedback on Website</t>
  </si>
  <si>
    <t>Document end-users' feedback on Web 2.0 websites; provide suggestions to improve client satisfaction.</t>
  </si>
  <si>
    <t>Develop Plan for Application Development Risks</t>
  </si>
  <si>
    <t>Develop contingency plans for all possible risks in application development procedures to ensure that all of web developers can respond to problems with speed.</t>
  </si>
  <si>
    <t>End User Questions about Support System</t>
  </si>
  <si>
    <t>Document answers to common questions about the user support system; allow employees access to this information.</t>
  </si>
  <si>
    <t>Diagnose the Current Workforce Analysis Process</t>
  </si>
  <si>
    <t>Diagnose current workforce analysis processes to support business effectiveness.</t>
  </si>
  <si>
    <t>Verifying Facts Found Online</t>
  </si>
  <si>
    <t>Make sure all facts found on the internet are verified.</t>
  </si>
  <si>
    <t>Considering Certification in Initial Evaluation</t>
  </si>
  <si>
    <t>In your initial evaluation of new vendors consider their certification status to reduce time spent evaluating unsatisfactory suppliers.</t>
  </si>
  <si>
    <t>Understanding Client Needs</t>
  </si>
  <si>
    <t>Communicate with major patron groups and clients to ensure business or professional needs are understood.</t>
  </si>
  <si>
    <t>Document Uniface Syntax</t>
  </si>
  <si>
    <t>Document Uniface syntax, coding rules and conventions; ensure all staff adhere to the same rules.</t>
  </si>
  <si>
    <t>Document VAG Rules</t>
  </si>
  <si>
    <t>Document VAG application development rules and conventions; ensure all staff adhere to the same rules.</t>
  </si>
  <si>
    <t>Consult on Use of VAJ</t>
  </si>
  <si>
    <t>Consult with experts on the use of VAJ in diverse environments and applications.</t>
  </si>
  <si>
    <t>Plan for Security Issues in Visual Basic.Net Applications</t>
  </si>
  <si>
    <t>Create contingency plans for serious security issues in Visual Basic.net applications.</t>
  </si>
  <si>
    <t>Document VBScript Syntax</t>
  </si>
  <si>
    <t>Create documentation of VBScript syntax, coding rules and conventions to ensure consistent action by employees.</t>
  </si>
  <si>
    <t>Consult on Visual C++ Optimization Tools</t>
  </si>
  <si>
    <t>Consult experts on the use of advanced optimization tools and techniques in Visual C++-based applications.</t>
  </si>
  <si>
    <t>Attend Visual FoxPro Training</t>
  </si>
  <si>
    <t>Attend training seminars on using Visual FoxPro to perform database queries and updates.</t>
  </si>
  <si>
    <t>Monitor Visual Interdev Trends</t>
  </si>
  <si>
    <t>Monitor Visual Interdev developments and industry trends in diverse environments and applications.</t>
  </si>
  <si>
    <t>Consult Visual Basic Expertise</t>
  </si>
  <si>
    <t>Consult with experts on the use of Visual Basic in diverse environments and applications.</t>
  </si>
  <si>
    <t>Consult Visio Experts</t>
  </si>
  <si>
    <t>Consult with experts on various applications of Visio in diverse environments.</t>
  </si>
  <si>
    <t>Consult on Use of Visual J++</t>
  </si>
  <si>
    <t>Consult with experts on the use of Visual J++ in diverse environments and applications.</t>
  </si>
  <si>
    <t>Consult WSAD Experts</t>
  </si>
  <si>
    <t>Consult experts on using WSAD to isolate application performance problems.</t>
  </si>
  <si>
    <t>Monitor WebSphere Studio Trends</t>
  </si>
  <si>
    <t>Monitor WebSphere Studio and industry developments and trends in diverse environments and applications.</t>
  </si>
  <si>
    <t>Document XHTML Syntax</t>
  </si>
  <si>
    <t>Create documentation of XHTML syntax, coding rules and structures to ensure employee compliance.</t>
  </si>
  <si>
    <t>Document XML Syntax</t>
  </si>
  <si>
    <t>Create documentation of XML syntax, coding rules and structures to ensure employee compliance.</t>
  </si>
  <si>
    <t>Create Schema Standards and Guidelines</t>
  </si>
  <si>
    <t>Create standards and guidelines for effective schema design to ensure employee compliance.</t>
  </si>
  <si>
    <t>XML Transformations Best Practices</t>
  </si>
  <si>
    <t>Assist senior managers in the adoption of XML transformations best practices across the organization.</t>
  </si>
  <si>
    <t>Meet Xpediter Industry Professionals</t>
  </si>
  <si>
    <t>Find opportunities to meet industry professionals to discuss the platforms and environments where Xpediter can and cannot be used.</t>
  </si>
  <si>
    <t>Monitor MQ Series Trends</t>
  </si>
  <si>
    <t>Monitor MQ Series Trends and updates and consider them in assessing how to put the organization in a more competitive position.</t>
  </si>
  <si>
    <t>Assist in TSO/ISPF Translation</t>
  </si>
  <si>
    <t>Assist senior managers in the translation of legacy TSO/ISPF applications into current technologies.</t>
  </si>
  <si>
    <t>Assist in UNIX Performance Measurement</t>
  </si>
  <si>
    <t>Assist senior managers in the performance measurement and tuning activities of the UNIX operating system.</t>
  </si>
  <si>
    <t>Attend WAS Training Seminars</t>
  </si>
  <si>
    <t>Attend training seminars on WAS application assembly and administration tools.</t>
  </si>
  <si>
    <t>Consult Windows 2000/Me Experts</t>
  </si>
  <si>
    <t>Consult experts on the installation of commercially available Windows 2000/Me packaged applications.</t>
  </si>
  <si>
    <t>Attend Windows NT Training</t>
  </si>
  <si>
    <t>Attend training sessions on using Windows NT commands.</t>
  </si>
  <si>
    <t>Assist in Windows XP Research</t>
  </si>
  <si>
    <t>Assist a senior manager in conducting research on the extension of Windows XP's features and functionality.</t>
  </si>
  <si>
    <t>WebSphere Portal Development Training</t>
  </si>
  <si>
    <t>Attend an IBM WebSphere Portal development training session to increase knowledge of WebSphere Portal server maintenance.</t>
  </si>
  <si>
    <t>Consult on Software Products</t>
  </si>
  <si>
    <t>Consult z/OS vendor to learn how to use software products to support z/OS operation.</t>
  </si>
  <si>
    <t>Assist in Conducting VoIP Activities</t>
  </si>
  <si>
    <t>Assist a senior manager in conducting VoIP performance measurement and tuning activities.</t>
  </si>
  <si>
    <t>Increase Knowledge of WMLScript Applications</t>
  </si>
  <si>
    <t>Discuss WAP related activities with WAP practitioner to increase knowledge of WMLScript applications.</t>
  </si>
  <si>
    <t>Establish X.25 Performance Management Systems</t>
  </si>
  <si>
    <t>Establish performance management systems to conduct X.25 performance measurement.</t>
  </si>
  <si>
    <t>Meet Word Professionals</t>
  </si>
  <si>
    <t>Find opportunities to meet professionals in the industry to discuss the functionality of the current version of Word compared to prior versions.</t>
  </si>
  <si>
    <t>Communicate to Understand Audiences' Training Needs</t>
  </si>
  <si>
    <t>Communicate with audiences to gain an in-depth understanding of their need for training.</t>
  </si>
  <si>
    <t>Analyze Training and Development Trends</t>
  </si>
  <si>
    <t>Analyze trends and innovations in training and development in your own organization and its competitors.</t>
  </si>
  <si>
    <t>Meet with Solution Representatives</t>
  </si>
  <si>
    <t>Meet with representatives from various training solution/content vendors. Identify similarities as well as extraneous features.</t>
  </si>
  <si>
    <t>Communicate to Understand Training Needs</t>
  </si>
  <si>
    <t>Communicate with all employees to gain an in-depth understanding of their needs for training.</t>
  </si>
  <si>
    <t>Monitor Training Solution Trends</t>
  </si>
  <si>
    <t>Monitor industry trends and market directions of training solution provision to evaluate their usefulness to the organization.</t>
  </si>
  <si>
    <t>Meet Training Target Audiences</t>
  </si>
  <si>
    <t>Look for opportunities to meet target audiences to collect their feedback on delivered training.</t>
  </si>
  <si>
    <t>Select Training Evaluation Benchmarks</t>
  </si>
  <si>
    <t>Consult experts on the selection of key benchmarks to evaluate the effectiveness of training evaluations.</t>
  </si>
  <si>
    <t>Predict Training Administration System Problems</t>
  </si>
  <si>
    <t>Predict problems in the current training administration system to avoid operational errors.</t>
  </si>
  <si>
    <t>Analyze E-learning System Application Trends</t>
  </si>
  <si>
    <t>Analyze trends in the application of e-learning systems in your own organization and its competitors.</t>
  </si>
  <si>
    <t>Plan a Web-based Training Quality Assurance Program</t>
  </si>
  <si>
    <t>Plan a quality assurance program for web-based training courses.</t>
  </si>
  <si>
    <t>Document APIs</t>
  </si>
  <si>
    <t>Document API functionality and conventions for use by developers</t>
  </si>
  <si>
    <t>Evaluate Competitors' Enterprise Architecture</t>
  </si>
  <si>
    <t>Research and evaluate the enterprise architecture of various business competitors to determine how your enterprise architecture could be enhanced.</t>
  </si>
  <si>
    <t>Assist in Tracking Application Delivery Costs</t>
  </si>
  <si>
    <t>Assist senior managers in tracking and improving the costs of delivery applications or services.</t>
  </si>
  <si>
    <t>Systemize Selecting Processes</t>
  </si>
  <si>
    <t>Systemize a selection process to ensure the best selection of application testing tools for given tasks.</t>
  </si>
  <si>
    <t>Assist in Application Ongoing Maintenance</t>
  </si>
  <si>
    <t>Assist a senior manager in the ongoing maintenance of recovery capabilities for assigned applications.</t>
  </si>
  <si>
    <t>Understanding OO Application Development</t>
  </si>
  <si>
    <t>Gain a solid knowledge and understanding of the principles, features and commands of OO application development.</t>
  </si>
  <si>
    <t>Prepare Responses to Potential Changes</t>
  </si>
  <si>
    <t>Monitor market trends and emerging technologies and prepare responses to potential toolkit enhancements or changes.</t>
  </si>
  <si>
    <t>Meet with Clients to Update Requirements</t>
  </si>
  <si>
    <t>Hold and attend regular meeting with team member and clients to ensure compliance with changing clients' requirements.</t>
  </si>
  <si>
    <t>Assist in Applying Agile Modeling Methods</t>
  </si>
  <si>
    <t>Assist a senior manager in applying agile modeling in software programming and delivery processes.</t>
  </si>
  <si>
    <t>Tracking Competitors' Audit and Compliance Standards</t>
  </si>
  <si>
    <t>Track the audit or compliance standards used by your competitors and evaluate their value to your organization.</t>
  </si>
  <si>
    <t>Presenting the Results of the Audit</t>
  </si>
  <si>
    <t>Teach yourself to use multiple tools or approaches to present audit results to management or stakeholders.</t>
  </si>
  <si>
    <t>Meet with .NET Users</t>
  </si>
  <si>
    <t>Find opportunities to meet industry professionals to learn from their experiences in .NET technology.</t>
  </si>
  <si>
    <t>Monitor Access Industry Trends</t>
  </si>
  <si>
    <t>Monitor industry trends and marketplace experiences of Microsoft Access applications.</t>
  </si>
  <si>
    <t>Plan for ActiveX Component Problems</t>
  </si>
  <si>
    <t>Create contingency plans for common problems with ActiveX component development and subsequent back-out options.</t>
  </si>
  <si>
    <t>Consult on the Use of Model Layers</t>
  </si>
  <si>
    <t>Consult experts on how to use model layers to handle interaction with data sources and business logic.</t>
  </si>
  <si>
    <t>Document Assembler Syntax</t>
  </si>
  <si>
    <t>Create documentation of Assembler syntax, coding rules and conventions to ensure employee consistency.</t>
  </si>
  <si>
    <t>Document Relevant Conventions</t>
  </si>
  <si>
    <t>Create documentation of variable naming conventions to ensure consistent consistency across the organization.</t>
  </si>
  <si>
    <t>Discuss with Management</t>
  </si>
  <si>
    <t>Look for opportunities to discuss security considerations associated with ASP.Net applications with management.</t>
  </si>
  <si>
    <t>Attend Autotester Training</t>
  </si>
  <si>
    <t>Attend training seminars on reading and interpreting the test results produced by Autotester.</t>
  </si>
  <si>
    <t>Consult with Adobe Flash Experts</t>
  </si>
  <si>
    <t>Consult with experts on how to apply cascading style sheets to Flash content.</t>
  </si>
  <si>
    <t>Meet Adabas Professionals</t>
  </si>
  <si>
    <t>Find opportunities to meet industry professionals to learn from their experiences with Adabas performance tuning tools and techniques.</t>
  </si>
  <si>
    <t>Meet AIX Professionals</t>
  </si>
  <si>
    <t>Find opportunities to meet AIX professionals and learn from their experience with using the AIX operating system in a production environment.</t>
  </si>
  <si>
    <t>Communicate with AS/400 Vendors</t>
  </si>
  <si>
    <t>Communicate with AS/400 vendors to select suitable hardware and software according to operational need.</t>
  </si>
  <si>
    <t>Deploying the Active Directory Implementation</t>
  </si>
  <si>
    <t>Assist a senior manager in developing and deploying Active Directory implementation.</t>
  </si>
  <si>
    <t>Securing Instant Conversations</t>
  </si>
  <si>
    <t>Consider developing an internal instant messaging application in order to protect confidential work information.</t>
  </si>
  <si>
    <t>Meet ATM Professionals</t>
  </si>
  <si>
    <t>Find opportunities to meet professionals in the industry to discuss in-house ATM enhancements and migration strategies.</t>
  </si>
  <si>
    <t>Attend Acrobat Training Sessions</t>
  </si>
  <si>
    <t>Attend training sessions on advanced features and facilities of Adobe Acrobat Professional.</t>
  </si>
  <si>
    <t>Monitor Designer Trends</t>
  </si>
  <si>
    <t>Monitor Adobe Designer developments and industry trends in diverse environments and applications.</t>
  </si>
  <si>
    <t>Consult ACF2 Experts</t>
  </si>
  <si>
    <t>Consult experts on potential weaknesses in ACF2 that could lead to security breaches.</t>
  </si>
  <si>
    <t>Apply Adult Learning Theory</t>
  </si>
  <si>
    <t>Help junior employees apply adult learning theories in the development of lesson plans and training programs.</t>
  </si>
  <si>
    <t>Expanding the Computer Systems Market</t>
  </si>
  <si>
    <t>Look for ways to expand your organization's addressable market, by offering integrated systems solutions designed to meet diverse organizational needs,</t>
  </si>
  <si>
    <t>Software Industry Metrics</t>
  </si>
  <si>
    <t>Familiarize yourself with a quality or efficiency measurement common to the software industry. Even if you don't personally use it, clients or prospective clients might.</t>
  </si>
  <si>
    <t>Attend Account Management Training.</t>
  </si>
  <si>
    <t>Attend training sessions on various technologies and tools used for account management.</t>
  </si>
  <si>
    <t>Keep in touch with Business Architecture Professionals</t>
  </si>
  <si>
    <t>Keep in touch with professionals after business architecture related conferences or seminars; discuss technical problems with them.</t>
  </si>
  <si>
    <t>Develop CMM Integration Technology</t>
  </si>
  <si>
    <t>Develop integration technology by integrating CMM with other frameworks.</t>
  </si>
  <si>
    <t>Record Business Process Testing Results</t>
  </si>
  <si>
    <t>Record business process testing results, for further testing reference.</t>
  </si>
  <si>
    <t>Participate in Client/Server Tools Development Seminars</t>
  </si>
  <si>
    <t>Participate in industry seminars and discussions related to the development of Client/Server tools.</t>
  </si>
  <si>
    <t>Make Full Use of Technological Advantage</t>
  </si>
  <si>
    <t>Leverage the advantages of CASE tools to compensate for weak points in other traditional tools.</t>
  </si>
  <si>
    <t>Research Updates in Content Management</t>
  </si>
  <si>
    <t>Research updates regarding the methodologies, processes and tools of content management from various resources.</t>
  </si>
  <si>
    <t>Accumulate Tool Knowledge</t>
  </si>
  <si>
    <t>Collect sophisticated tool knowledge and senior level experience in the marketplace to develop an internal knowledge pool.</t>
  </si>
  <si>
    <t>Facilitate Relationships with CTI Clients</t>
  </si>
  <si>
    <t>Facilitate relationships with CTI clients to better understand their expectations and considerations.</t>
  </si>
  <si>
    <t>Attend Computer Operation Training Lessons</t>
  </si>
  <si>
    <t>Attend training lessons to learn new computer operation techniques.</t>
  </si>
  <si>
    <t>Document CDR Practices</t>
  </si>
  <si>
    <t>Document processes and methodologies in testing and implementing contingency and disaster recovery plans.</t>
  </si>
  <si>
    <t>Consult Capacity Management Experts</t>
  </si>
  <si>
    <t>Consult experts on the evaluation and selection of capacity management software tools.</t>
  </si>
  <si>
    <t>Consult with Change Control Experts</t>
  </si>
  <si>
    <t>Consult with experts on ways to implement high-impact changes to the operating environment.</t>
  </si>
  <si>
    <t>Assist IT Security Management</t>
  </si>
  <si>
    <t>Assist the data security administrator in designing IT security management approaches and solutions.</t>
  </si>
  <si>
    <t>Digital Evidence Analysis and Protection Plan</t>
  </si>
  <si>
    <t>Make a plan about how to collect, track and analyze digital evidence, as well as the protection of evidence.</t>
  </si>
  <si>
    <t>Build Relationships with Network Defense Experts</t>
  </si>
  <si>
    <t>Build relationships with internal or external experts subject on network defense and security, exchange thoughts to improve practices.</t>
  </si>
  <si>
    <t>Evaluating Service Management Suites</t>
  </si>
  <si>
    <t>Assist a senior manager in the evaluation and selection of service management suites for configuration management.</t>
  </si>
  <si>
    <t>Collect Cloud Database Information</t>
  </si>
  <si>
    <t>Collect and document information on cloud database principles, migration activities, and connectivity.</t>
  </si>
  <si>
    <t>Develop Timelines for Power Management Plans</t>
  </si>
  <si>
    <t>Develop timelines for power management plans to ensure on time delivery of quality distribution services.</t>
  </si>
  <si>
    <t>Communicate to Understand Members' Needs</t>
  </si>
  <si>
    <t>Communicate with community users to gain an in-depth understanding of their need for online activities.</t>
  </si>
  <si>
    <t>Assist Copy Writer</t>
  </si>
  <si>
    <t>Assist a senior level copywriter in designing appropriate styles and formats for specific types of publications.</t>
  </si>
  <si>
    <t>Train the Trainer</t>
  </si>
  <si>
    <t>Attend a train the trainer session</t>
  </si>
  <si>
    <t>Collect and read articles and publications about CRM systems and technologies.</t>
  </si>
  <si>
    <t>Review Call Center User Guides</t>
  </si>
  <si>
    <t>Review help guides or FAQs provided by the call center technology vendor. Use these to increase your understanding of the technology, its purpose, and its functionality.</t>
  </si>
  <si>
    <t>Pursue Next Level of Consultant Credentialing</t>
  </si>
  <si>
    <t>Work toward the next level of credentialing as a means of improving your expertise in a given consulting function or discipline.</t>
  </si>
  <si>
    <t>Share Good - and Bad News Immediately</t>
  </si>
  <si>
    <t>In the event of a problem or issue, always tell clients immediately (good partners immediately share both good and bad news); plus advise how you plan to correct the situation.</t>
  </si>
  <si>
    <t>Attend Consulting Methods Training</t>
  </si>
  <si>
    <t>Attend training on a consulting method and/or tool with which you lack strong competence and need to begin using.</t>
  </si>
  <si>
    <t>Use Familiar Language in Proposals</t>
  </si>
  <si>
    <t>Use simple, concise, familiar language in proposals. Avoid technical or functional jargon that is unfamiliar to the client.</t>
  </si>
  <si>
    <t>Hold Engagement Review Meetings</t>
  </si>
  <si>
    <t>Make &amp; Keep Commitments - Openly Communicate</t>
  </si>
  <si>
    <t>Earn client trust and respect by committing to what you can, will and cannot do; keeping commitments; openly communicating both positive and negative results to your client partner.</t>
  </si>
  <si>
    <t>Reducing Cash Expenditures</t>
  </si>
  <si>
    <t>Look for cash expenditures that can be reduced or eliminated, saving your organization money.</t>
  </si>
  <si>
    <t>Understanding why Cost-Benefit Ratios Matter</t>
  </si>
  <si>
    <t>Make sure all employees understand why cost-benefit information is important to management during the decision making process.</t>
  </si>
  <si>
    <t>Publish Benefits FAQ on Internal Website</t>
  </si>
  <si>
    <t>Publish FAQ or other useful information related to benefits programs and policies on the organization's internal website in order to save benefit clerks' time in answering those questions.</t>
  </si>
  <si>
    <t>Finding New Business</t>
  </si>
  <si>
    <t>Remember that any time you talk with someone regarding your company and its offerings could be a new business opportunity.</t>
  </si>
  <si>
    <t>Plan for Project Contract Bidding</t>
  </si>
  <si>
    <t>Plan the people, materials, and activities needed to bid for a project contract.</t>
  </si>
  <si>
    <t>Attend Contracts Review Training</t>
  </si>
  <si>
    <t>Attend training sessions on various technologies and tools to use for reviewing contracts.</t>
  </si>
  <si>
    <t>Assist in Branding Plan Implementation</t>
  </si>
  <si>
    <t>Assist a senior colleague in the implementation of plans for keeping a brand on track and ensuring its ongoing success.</t>
  </si>
  <si>
    <t>Attend Buying and Procurement Training</t>
  </si>
  <si>
    <t>Attend training sessions on new systems or processes for buying and procurement.</t>
  </si>
  <si>
    <t>Meet BaanERP Professionals</t>
  </si>
  <si>
    <t>Find opportunities to meet industry professionals to discuss BaanERP enhancements and migration strategies.</t>
  </si>
  <si>
    <t>Meet with Industry Professional Using Basic</t>
  </si>
  <si>
    <t>Find opportunities to meet industry professionals to learn from their experiences in Basic applications.</t>
  </si>
  <si>
    <t>Brio Software Training</t>
  </si>
  <si>
    <t>Attend training seminars on the design of reports and alternative data views with Brio Software.</t>
  </si>
  <si>
    <t>Plan for C Programs Problems</t>
  </si>
  <si>
    <t>Create contingency plans for common problems with C programs and compiler diagnostics.</t>
  </si>
  <si>
    <t>Attend C# Training Programs</t>
  </si>
  <si>
    <t>Attend training seminars on C# features and facilities.</t>
  </si>
  <si>
    <t>Meet with C++ Users</t>
  </si>
  <si>
    <t>Find opportunities to meet industry professionals to learn from their experiences in C++ applications.</t>
  </si>
  <si>
    <t>Consult with C/AIX Experts</t>
  </si>
  <si>
    <t>Consult with experts on the use of C/AIX in diverse environments and applications.</t>
  </si>
  <si>
    <t>COBOL 390 Strengths and Weaknesses</t>
  </si>
  <si>
    <t>Document the strengths and weaknesses of COBOL 390 in comparison to similar tools from a business perspective.</t>
  </si>
  <si>
    <t>COBOL/400 Strengths and Weaknesses</t>
  </si>
  <si>
    <t>Document the strengths and weaknesses of COBOL/400 in comparison to similar tools from a business perspective.</t>
  </si>
  <si>
    <t>Document CGI Script Syntax</t>
  </si>
  <si>
    <t>Document CGI Script syntax, coding rules and conventions; ensure all staff adhere to the same rules.</t>
  </si>
  <si>
    <t>Translating Legacy COBOL Applications</t>
  </si>
  <si>
    <t>Assist senior technicians in translating legacy COBOL applications into current technologies.</t>
  </si>
  <si>
    <t>Consult with Cold Fusion Experts</t>
  </si>
  <si>
    <t>Consult with experts on ways to design and develop innovative interfaces to and from LDAP directories.</t>
  </si>
  <si>
    <t>Monitor Corel Graphics Trends</t>
  </si>
  <si>
    <t>Monitor Corel Graphics trends and industry experiences in diverse environments and applications.</t>
  </si>
  <si>
    <t>Consult with CORBA Experts</t>
  </si>
  <si>
    <t>Consult with experts on selecting appropriate application architectures and designs.</t>
  </si>
  <si>
    <t>Consult with Crystal Reports Experts</t>
  </si>
  <si>
    <t>Consult with experts on the use of Crystal Reports in diverse environments and applications.</t>
  </si>
  <si>
    <t>Attend CA-Easytrieve Training</t>
  </si>
  <si>
    <t>Attend training seminars on using CA-Easytrieve to develop and implement simple reports.</t>
  </si>
  <si>
    <t>Meet BEA WebLogic Professionals</t>
  </si>
  <si>
    <t>Find opportunities to meet with BEA WebLogic professionals to discuss the key strengths and weaknesses of BEA WebLogic versus other similar platforms.</t>
  </si>
  <si>
    <t>Creating an Image Copy Plus Business Case</t>
  </si>
  <si>
    <t>Assist a senior manager in creating business cases that justify the acquisition of BMC Image Copy Plus.</t>
  </si>
  <si>
    <t>Consult BMCIBR Experts</t>
  </si>
  <si>
    <t>Consult experts on how best to apply BMCIBR to maintain enterprise IMS databases.</t>
  </si>
  <si>
    <t>Building Business Case for CA/DB2 Tools</t>
  </si>
  <si>
    <t>Assist a senior manager in building and presenting a valid business case to justify the acquisition of the CA/DB2 Performance Management Suite.</t>
  </si>
  <si>
    <t>Hold CA-IDMS Meetings</t>
  </si>
  <si>
    <t>Hold quarterly meetings to discuss best practices in installing, maintaining, and administering CA-IDMS databases.</t>
  </si>
  <si>
    <t>Document CICS Syntax</t>
  </si>
  <si>
    <t>Document CICS syntax, coding rules and conventions; ensure all staff adhere to the same rules.</t>
  </si>
  <si>
    <t>Assist in Configuring Cisco Products</t>
  </si>
  <si>
    <t>Assist a senior technician in configuring the appropriate Cisco products for a given set of LAN or WAN technology requirements.</t>
  </si>
  <si>
    <t>Assist in Establishing Internal Policies</t>
  </si>
  <si>
    <t>Assist a senior manager in establishing internal policies regarding use of Centra.</t>
  </si>
  <si>
    <t>Monitor Corticon Developments</t>
  </si>
  <si>
    <t>Monitor new developments in Corticon software and its application in diverse environments.</t>
  </si>
  <si>
    <t>Understand how competency-based training programs fit into the organization's overall workforce development goals.</t>
  </si>
  <si>
    <t>Reviewing Documentation</t>
  </si>
  <si>
    <t>Have all technical documentation reviewed by at least 2 editors to ensure completeness and accuracy.</t>
  </si>
  <si>
    <t>Assist in Developing a Database Management System Project</t>
  </si>
  <si>
    <t>Assist a senior manager in the development of a database management system.</t>
  </si>
  <si>
    <t>Meet Client Needs in Data Architecture Design Processes</t>
  </si>
  <si>
    <t>Communicate with internal and external clients about data architecture (e.g. data manipulating capability, data warehousing) to more fully meet their needs.</t>
  </si>
  <si>
    <t>Assist in IT Requirements Analysis</t>
  </si>
  <si>
    <t>Assist a senior manager in analyzing long-term, strategic requirements for the design of information technologies.</t>
  </si>
  <si>
    <t>Monitor Trends and Directions of XP</t>
  </si>
  <si>
    <t>Discuss the evolution of XP; monitor its trends and directions to remain competitive.</t>
  </si>
  <si>
    <t>Track E-Commerce Standards</t>
  </si>
  <si>
    <t>Track e-commerce standards, initiatives, certifications and governing bodies and evaluate their relevance to your organization.</t>
  </si>
  <si>
    <t>Track EDI Technologies</t>
  </si>
  <si>
    <t>Track new electronic data interchange technologies and their business applications within the industry.</t>
  </si>
  <si>
    <t>Document Storing Process Procedures</t>
  </si>
  <si>
    <t>Develop documentation for storing process procedures in order to ensure a strong delivery in file formatting.</t>
  </si>
  <si>
    <t>Participate Senior Internal Meeting</t>
  </si>
  <si>
    <t>Participate in database structure designed senior level meetings to gain a deeper understanding of the relation between data and database structures.</t>
  </si>
  <si>
    <t>Develop Database Design Policies</t>
  </si>
  <si>
    <t>Develop guidelines and policies on designing an organization's database.</t>
  </si>
  <si>
    <t>Attend Data Administration Training Sessions</t>
  </si>
  <si>
    <t>Attend training sessions on the latest features of data administration tools and systems.</t>
  </si>
  <si>
    <t>Recommend Business Process Changes</t>
  </si>
  <si>
    <t>Recommend business process changes and solutions to specific business needs based on data mining results.</t>
  </si>
  <si>
    <t>Monitor Data Movement Tools</t>
  </si>
  <si>
    <t>Monitor the efficiency of data movement tools and adjust selection according to feedback.</t>
  </si>
  <si>
    <t>Assist in Developing a Database Migration Project</t>
  </si>
  <si>
    <t>Assist a senior manager in the development of a database migration project.</t>
  </si>
  <si>
    <t>Monitor ETL Trends and Directions</t>
  </si>
  <si>
    <t>Monitor the trends and directions of ETL used in data warehousing.</t>
  </si>
  <si>
    <t>Gain a Full Understanding of the Data Network</t>
  </si>
  <si>
    <t>Gain familiarity with the features of wired and wireless data networks to differentiate and apply them in proper ways.</t>
  </si>
  <si>
    <t>Assist in the Evaluation of Encryption Technology</t>
  </si>
  <si>
    <t>Assist a senior manager in evaluating the advantages and disadvantages of different encryption technologies.</t>
  </si>
  <si>
    <t>Interact with Clients and Vendors</t>
  </si>
  <si>
    <t>Interact with vendors to guarantee functionality of all parts of the data center.</t>
  </si>
  <si>
    <t>Document Computing Environment Emergencies</t>
  </si>
  <si>
    <t>Document major emergencies that occur in computing environments and discuss related solutions.</t>
  </si>
  <si>
    <t>Interact with Technical and User Personnel</t>
  </si>
  <si>
    <t>Interact with technical and user personnel to identify automation opportunities.</t>
  </si>
  <si>
    <t>Standards Related Documentation</t>
  </si>
  <si>
    <t>Create documentation related to organizational standards and guidelines on e-mail management in order to ensure communication and understanding across the organization.</t>
  </si>
  <si>
    <t>Plan Ahead for Implementation</t>
  </si>
  <si>
    <t>Plan ahead for the implementation of live chat and instant messaging applications.</t>
  </si>
  <si>
    <t>Attend Directory Services Training Sessions</t>
  </si>
  <si>
    <t>Attend training sessions to learn how to integrate multiple directories into a common repository.</t>
  </si>
  <si>
    <t>Attend Information System Conferences</t>
  </si>
  <si>
    <t>Attend global conferences/exhibitions to learn about advanced information systems and system management.</t>
  </si>
  <si>
    <t>Establishes Relationship with Data Users</t>
  </si>
  <si>
    <t>Establish relationships with internal and external data users to better ensure the safety of information.</t>
  </si>
  <si>
    <t>Analyzing Security Threats</t>
  </si>
  <si>
    <t>Analyze internal and external threats to security system and generate response methods.</t>
  </si>
  <si>
    <t>Training Sessions for Enterprise-wide Applications</t>
  </si>
  <si>
    <t>Attend training sessions on major modules, functions and relationships of enterprise-wide application packages.</t>
  </si>
  <si>
    <t>Implementing CRM Applications Project</t>
  </si>
  <si>
    <t>Participate in the implementation of a CRM applications project. Coordinate project resources and activities to ensure resource capacity and time constraints are met.</t>
  </si>
  <si>
    <t>Departmental Business Objectives</t>
  </si>
  <si>
    <t>Meet and communicate with department managers and team leaders to get a deeper understanding of their business objectives and requirements.</t>
  </si>
  <si>
    <t>Prepare a Database Handbook</t>
  </si>
  <si>
    <t>Assist drafting a handbook showing how reports, graphs and tables are run from database.</t>
  </si>
  <si>
    <t>E-Mail Standards</t>
  </si>
  <si>
    <t>Develop and implement standards for appropriate use of corporate e-mail systems and ensure understanding across the organization.</t>
  </si>
  <si>
    <t>CRM Best Practices</t>
  </si>
  <si>
    <t>Read articles and publications about CRM best practices.</t>
  </si>
  <si>
    <t>Trends in Customer Support</t>
  </si>
  <si>
    <t>Monitor industry trends in customer support. Use these trends to position your own organization as the leader in customer satisfaction.</t>
  </si>
  <si>
    <t>Developing Customer Support Report Templates</t>
  </si>
  <si>
    <t>Generate standard reporting templates for monitoring customer support operations, such as call center trends and assignment tracking reports.</t>
  </si>
  <si>
    <t>Planning Ahead for Support</t>
  </si>
  <si>
    <t>Plan for busy customer support periods in advance and hire additional staff or reroute calls to maintain compliance with service level agreements.</t>
  </si>
  <si>
    <t>Call Center Capacity Planning</t>
  </si>
  <si>
    <t>Consult experts on how to use tools and techniques to anticipate demand and assure capacity.</t>
  </si>
  <si>
    <t>Consider the Customer when Scheduling</t>
  </si>
  <si>
    <t>Remember that the customer may be busy and be open to declined invitations or suggestions for rescheduled times.</t>
  </si>
  <si>
    <t>Comparing Call Center Operations</t>
  </si>
  <si>
    <t>Compare and contrast the operational efficiencies of two call centers.</t>
  </si>
  <si>
    <t>Expand Professional Information Sources</t>
  </si>
  <si>
    <t>Build relationships with vendor and industry experts to obtain additional professional information that can be used to benefit the development of enterprise-wide architecture.</t>
  </si>
  <si>
    <t>New Customer Support System Features</t>
  </si>
  <si>
    <t>Teach yourself to use a new feature or function of the customer support system. See if you can use this feature to improve customer satisfaction or retention.</t>
  </si>
  <si>
    <t>Consult Experts on Employee Discipline</t>
  </si>
  <si>
    <t>Consult experts on providing guidance in the areas of employee discipline or termination.</t>
  </si>
  <si>
    <t>Repurposing End-User Training</t>
  </si>
  <si>
    <t>Look for ways that existing end-user training materials can be repurposed for new end-user training to save development time.</t>
  </si>
  <si>
    <t>Limiting the Use of E-Sales</t>
  </si>
  <si>
    <t>Consider limiting the use of e-sales approaches to certain products or services.</t>
  </si>
  <si>
    <t>Assist in DB2 Research</t>
  </si>
  <si>
    <t>Assist a senior manager in conducting research on the extension of DB2's features and functionality.</t>
  </si>
  <si>
    <t>Monitor DHTML Trends</t>
  </si>
  <si>
    <t>Monitor DHTML trends and industry experiences in diverse environments and applications.</t>
  </si>
  <si>
    <t>Monitor Marketplace Trends</t>
  </si>
  <si>
    <t>Monitor marketplace trends and experiences to identify available competitive products.</t>
  </si>
  <si>
    <t>Monitor Delphi Trends</t>
  </si>
  <si>
    <t>Monitor Delphi trends and industry experiences in diverse environments and applications.</t>
  </si>
  <si>
    <t>Meet with DreamWeaver Users</t>
  </si>
  <si>
    <t>Find opportunities to meet industry professionals to learn from their experiences in DreamWeaver.</t>
  </si>
  <si>
    <t>Meet with Enterprise JavaBeans Users</t>
  </si>
  <si>
    <t>Find opportunities to meet industry professionals to learn from their experiences in Enterprise JavaBeans design and performance.</t>
  </si>
  <si>
    <t>Meet with Endevor Users</t>
  </si>
  <si>
    <t>Find opportunities to meet industry professionals to learn from their experiences in Endevor applications.</t>
  </si>
  <si>
    <t>Monitor Essbase Trends</t>
  </si>
  <si>
    <t>Monitor Essbase developments and trends, as well as those of other competitive products in industry.</t>
  </si>
  <si>
    <t>Assist in Standards Development</t>
  </si>
  <si>
    <t>Assist a senior manager in developing Exchange Server-based organizational standards.</t>
  </si>
  <si>
    <t>Attend DataJoiner Training Seminars</t>
  </si>
  <si>
    <t>Attend training seminars on the use of DataJoiner in diverse environments and applications.</t>
  </si>
  <si>
    <t>Attend DB2 Conferences</t>
  </si>
  <si>
    <t>Attend an industry conference that discusses the administration of DB2 in diverse environments and applications.</t>
  </si>
  <si>
    <t>Attend DB2 Connect Training Seminars</t>
  </si>
  <si>
    <t>Attend training seminars on implementing DB2 Connect on diverse platforms in diverse environments.</t>
  </si>
  <si>
    <t>Attend ERwin Training Programs</t>
  </si>
  <si>
    <t>Attend training programs on how to develop ERwin data models for diverse platforms and databases.</t>
  </si>
  <si>
    <t>Consult ETI Solution Experts</t>
  </si>
  <si>
    <t>Consult experts on the design and development of major initiatives that fully utilize ETI Solution capabilities.</t>
  </si>
  <si>
    <t>Meet DOS Professionals</t>
  </si>
  <si>
    <t>Find opportunities to meet professionals in the industry to discuss DOS strengths and weaknesses versus comparable tools.</t>
  </si>
  <si>
    <t>Assist in Installing DECnet</t>
  </si>
  <si>
    <t>Assist a senior technician in installing a DECnet network.</t>
  </si>
  <si>
    <t>Assist in Installing Ethernet Adapters</t>
  </si>
  <si>
    <t>Assist a senior technician in installing and configuring an Ethernet adapter.</t>
  </si>
  <si>
    <t>Assist in Maximizing DASD Usage</t>
  </si>
  <si>
    <t>Assist a senior manager in using DFHSM migration techniques to maximize DASD use.</t>
  </si>
  <si>
    <t>Consult Doc-To-Help Experts</t>
  </si>
  <si>
    <t>Consult experts on the use of Doc-To-Help in diverse environments and applications.</t>
  </si>
  <si>
    <t>Using Charts and Graphs</t>
  </si>
  <si>
    <t>Combine spreadsheet functionality with charts and graphs to centralize reporting.</t>
  </si>
  <si>
    <t>Set Yearly Employee Development Plans</t>
  </si>
  <si>
    <t>Prepare and set yearly employee development plans to fulfill yearly employee development goals and strategies.</t>
  </si>
  <si>
    <t>Find opportunities to participate in a requirement walk-through. Observe the process and note the results. What can you apply in your area?</t>
  </si>
  <si>
    <t>Provide Staff Training in Field Support</t>
  </si>
  <si>
    <t>Provide staff with regular training on field support for hardware product installation and maintenance.</t>
  </si>
  <si>
    <t>Consult Implementation Experts</t>
  </si>
  <si>
    <t>Consult implementation experts to ensure the selection of the most appropriate implementation approach for a given task.</t>
  </si>
  <si>
    <t>Assist in Creating Groupware Requirements</t>
  </si>
  <si>
    <t>Assist a senior manager in creating groupware business requirements for designers.</t>
  </si>
  <si>
    <t>Monitor Imaging Processes</t>
  </si>
  <si>
    <t>Observe daily document imaging processes and identify factors which may reduce efficiency.</t>
  </si>
  <si>
    <t>Monitor Information Management Technologies</t>
  </si>
  <si>
    <t>Monitor existing and emerging technologies used in information management.</t>
  </si>
  <si>
    <t>Obtain Sophisticated Knowledge</t>
  </si>
  <si>
    <t>Study event monitoring or optimization techniques and change management trends to assist you in your decision making.</t>
  </si>
  <si>
    <t>Assist in Handheld Device Configuration</t>
  </si>
  <si>
    <t>Assist a senior manager in configuring various components for handheld portable devices.</t>
  </si>
  <si>
    <t>Project Plans for Platform Changes</t>
  </si>
  <si>
    <t>For upcoming hardware platform changes, develop a project plan and timeline that outlines deliverables and deadlines. Follow up with appropriate staff to make sure tasks are completed and timelines are met.</t>
  </si>
  <si>
    <t>Planning for Hardware Problems</t>
  </si>
  <si>
    <t>Plan ahead for problems with handheld hardware. Have backup devices available for key employees so their connectivity is minimally impacted.</t>
  </si>
  <si>
    <t>Benefits, Risks, &amp; Impact of Platform Changes</t>
  </si>
  <si>
    <t>Analyze the benefits and risks of platform changes, and evaluate their impact on existing hardware.</t>
  </si>
  <si>
    <t>Increase Knowledge of IVR System</t>
  </si>
  <si>
    <t>Increase knowledge of all daily functions of IVR systems and understand how all the ancillary systems interact together.</t>
  </si>
  <si>
    <t>Document Problems and Service Requests</t>
  </si>
  <si>
    <t>Document frequently occurring problems and service requests related to desk-top technology and share with organizational staff.</t>
  </si>
  <si>
    <t>Information Security Management Training Programs</t>
  </si>
  <si>
    <t>Attend training seminars to learn published information on security management practices and guidelines.</t>
  </si>
  <si>
    <t>Consult Information Security Audit Experts</t>
  </si>
  <si>
    <t>Consult information security audit experts on effective information security audit skills and techniques.</t>
  </si>
  <si>
    <t>Assist in Employing a Payroll System</t>
  </si>
  <si>
    <t>Assist a senior manager in selecting, implementing, and utilizing a payroll system.</t>
  </si>
  <si>
    <t>Applying New Technology-Based Solutions</t>
  </si>
  <si>
    <t>Apply new technology-based solutions to improve current internal control processes.</t>
  </si>
  <si>
    <t>Document Errors in Investment Reports</t>
  </si>
  <si>
    <t>Document errors that have previously occurred in investment reports and their corresponding solutions.</t>
  </si>
  <si>
    <t>Consult on Trade-Offs in Investment Consulting</t>
  </si>
  <si>
    <t>Consult industry experts on how to balance the trade-off between risk and return in investment consulting.</t>
  </si>
  <si>
    <t>Design a Banking Audit Strategy</t>
  </si>
  <si>
    <t>Design and implement an auditing strategy for branch banking operations.</t>
  </si>
  <si>
    <t>Seek Out Learning Opportunities</t>
  </si>
  <si>
    <t>Seek out opportunities and sources for learning. Most products have tutorials, demos and examples. Use them to explore all features and facilities of the product.</t>
  </si>
  <si>
    <t>Plan for an IT Acquisition</t>
  </si>
  <si>
    <t>Develop a plan for using ISPL guidelines to manage an information technology acquisition process.</t>
  </si>
  <si>
    <t>Conducting Trend Analysis</t>
  </si>
  <si>
    <t>Conduct trend analysis from the calculation result of the financial ratios.</t>
  </si>
  <si>
    <t>Reviewing Historical Reports</t>
  </si>
  <si>
    <t>Review historical financial reports and use that information in your forecasting or planning.</t>
  </si>
  <si>
    <t>Discussing Risk Management Approaches</t>
  </si>
  <si>
    <t>Discuss the pros and cons of various risk management approaches and their application in different scenarios.</t>
  </si>
  <si>
    <t>Consult on Preventing HR Policy Breaches</t>
  </si>
  <si>
    <t>Consult HR policy experts on approaches for preventing illegal HR operation behaviors/HR policy breaches.</t>
  </si>
  <si>
    <t>Monitor HR Best Practices</t>
  </si>
  <si>
    <t>Monitor best practices of HR planning and development within the industry. See if you can apply them to your own organization.</t>
  </si>
  <si>
    <t>Monitor HR Policy Compliance</t>
  </si>
  <si>
    <t>Monitor all HR operations or processes for compliance with applicable legislation.</t>
  </si>
  <si>
    <t>Streamline HRIS Operational Processes</t>
  </si>
  <si>
    <t>Streamline the processes and procedures of HRIS operations to enhance organizational efficiency.</t>
  </si>
  <si>
    <t>Internet Marketing Drawbacks</t>
  </si>
  <si>
    <t>Consider possible drawbacks or roadblocks related to internet marketing. Think of ways these concerns can be addressed.</t>
  </si>
  <si>
    <t>Internet Retailing Approaches</t>
  </si>
  <si>
    <t>Outline ways that an internet retailing campaign will need to differ from a store-based retailing campaign.</t>
  </si>
  <si>
    <t>Globalization Case Studies</t>
  </si>
  <si>
    <t>Review case studies detailing the global sourcing strategies of other companies. How can globalization benefit your organization, and what challenges should you be prepared to face?</t>
  </si>
  <si>
    <t>Field Sales Presentation</t>
  </si>
  <si>
    <t>Understand how the organization tailors a product or presentation for a field sales opportunity.</t>
  </si>
  <si>
    <t>Monitor APA Industry Trends</t>
  </si>
  <si>
    <t>Monitor industry trends and marketplace experiences for competitive APA products.</t>
  </si>
  <si>
    <t>Consult with IBM Debug Tool Experts</t>
  </si>
  <si>
    <t>Consult with experts on the use of Debug Tool for diverse applications and platforms.</t>
  </si>
  <si>
    <t>Meet with IBM Fault Analyzer Users</t>
  </si>
  <si>
    <t>Find opportunities to meet industry professionals to learn from their experiences with Fault Analyzer tools.</t>
  </si>
  <si>
    <t>Document File-Aid Licensing Requirements</t>
  </si>
  <si>
    <t>Create documentation of File-Aid hardware, software and licensing requirements to ensure employee compliance.</t>
  </si>
  <si>
    <t>Consult Fortran Experts</t>
  </si>
  <si>
    <t>Consult experts on how Fortran commands and functions are used in applications.</t>
  </si>
  <si>
    <t>Consult with FrontPage Experts</t>
  </si>
  <si>
    <t>Consult with experts on how to use cascading style sheets to achieve platform independence.</t>
  </si>
  <si>
    <t>Monitor HTML Trends</t>
  </si>
  <si>
    <t>Monitor HTML trends and industry experiences in diverse environments and applications.</t>
  </si>
  <si>
    <t>Document Impromptu Syntax</t>
  </si>
  <si>
    <t>Document Impromptu syntax, coding rules and conventions; ensure all staff adhere to the same rules.</t>
  </si>
  <si>
    <t>InstallShield/InstallScript Training Programs</t>
  </si>
  <si>
    <t>Attend training programs on InstallScript and software installation processes.</t>
  </si>
  <si>
    <t>Meet with IBM MVS JCL Users</t>
  </si>
  <si>
    <t>Find opportunities to meet industry professionals to learn from their experiences in all aspects of JCL across diverse operating systems.</t>
  </si>
  <si>
    <t>Assist in Installing FOCUS Database</t>
  </si>
  <si>
    <t>Assist a senior technician with the installation and maintenance of a production FOCUS database.</t>
  </si>
  <si>
    <t>Train Co-workers on ImagePlus</t>
  </si>
  <si>
    <t>Train and educate co-workers on the use of ImagePlus in diverse environments and applications.</t>
  </si>
  <si>
    <t>Assist in Research on IMS/DB</t>
  </si>
  <si>
    <t>Assist a senior manager in conducting research on the extension of IMS/DB's features and functionality.</t>
  </si>
  <si>
    <t>Informix Licensing Requirements</t>
  </si>
  <si>
    <t>Create documentation of Informix hardware, software and licensing requirements to ensure employee compliance.</t>
  </si>
  <si>
    <t>Implementation Issues with Ingres</t>
  </si>
  <si>
    <t>Create documentation of major implementation issues and considerations with Ingres databases to share with all employees.</t>
  </si>
  <si>
    <t>Meet FDR Experts</t>
  </si>
  <si>
    <t>Find opportunities to meet FDR experts and discuss with them product direction vis-à-vis technological changes and innovations.</t>
  </si>
  <si>
    <t>Assist in Troubleshooting Foresight</t>
  </si>
  <si>
    <t>Assist a senior technician in troubleshooting and debugging Foresight.</t>
  </si>
  <si>
    <t>Meet HP-UX Professionals</t>
  </si>
  <si>
    <t>Find opportunities to meet professionals in the industry to discuss HP-UX strengths and weaknesses versus comparable tools.</t>
  </si>
  <si>
    <t>Meet Hypervisor Professionals</t>
  </si>
  <si>
    <t>Find opportunities to meet professionals in the industry to discuss the expected and actual benefits and cost reductions associated with Hypervisor.</t>
  </si>
  <si>
    <t>Attend Training Courses on IE</t>
  </si>
  <si>
    <t>Attend professional training courses to study IE implementation and optimization.</t>
  </si>
  <si>
    <t>Attend IIS Training</t>
  </si>
  <si>
    <t>Attend training seminars on how to facilitate migration from prior releases of IIS.</t>
  </si>
  <si>
    <t>Monitor IMS/TM Trends</t>
  </si>
  <si>
    <t>Monitor IMS/TM trends and developments and consider them in assessing how to put the organization in a more competitive position.</t>
  </si>
  <si>
    <t>Attend Industry Conference on RMF</t>
  </si>
  <si>
    <t>Attend an industry conference detailing RMF integration with other products.</t>
  </si>
  <si>
    <t>Document Filenet Usage Problems</t>
  </si>
  <si>
    <t>Continuously document problems in using Filenet tools and their solutions.</t>
  </si>
  <si>
    <t>Assist in Using FileNet Tools</t>
  </si>
  <si>
    <t>Assist a senior manager in using advanced FileNet administrative tools.</t>
  </si>
  <si>
    <t>Plan for Upgrading and Migrating FileNet P8</t>
  </si>
  <si>
    <t>Make a plan for upgrading and migrating of FileNet P8 system to ensure system's performance.</t>
  </si>
  <si>
    <t>Share Product Experience</t>
  </si>
  <si>
    <t>Pursue opportunities to share product knowledge, experience and practices with other industry professionals.</t>
  </si>
  <si>
    <t>Assist in IT Standards Development</t>
  </si>
  <si>
    <t>Assist a senior manager in the development of IT standards and policies.</t>
  </si>
  <si>
    <t>Attend Training on IT Trends &amp; Directions</t>
  </si>
  <si>
    <t>Attend training sessions on case studies in IT trends &amp; directions analysis.</t>
  </si>
  <si>
    <t>Document Architecture Adoption Problems</t>
  </si>
  <si>
    <t>Document problems and solutions on adopting an open architecture.</t>
  </si>
  <si>
    <t>Document IT Standards</t>
  </si>
  <si>
    <t>Document existing policies and standards to ensure all members can study and evaluate the impacts of these standards.</t>
  </si>
  <si>
    <t>Assist in Establishing IT Business Service Guidelines</t>
  </si>
  <si>
    <t>Assist senior staff in establishing organizational guidelines and best practices for IT business services.</t>
  </si>
  <si>
    <t>Assist in Researching Data Models</t>
  </si>
  <si>
    <t>Assist senior staff in researching a wide range of data models; train others on effective methodologies.</t>
  </si>
  <si>
    <t>Establish Organizational JAD Guidelines</t>
  </si>
  <si>
    <t>Assist senior staff in establishing organizational guidelines for JAD, according to IT industry standards.</t>
  </si>
  <si>
    <t>Share Advanced Mainframe Development Tools</t>
  </si>
  <si>
    <t>Share your experiences in using advanced mainframe development tools with peers to ensure an in-depth understanding of the mainframe development process.</t>
  </si>
  <si>
    <t>Document Knowledge-Based Technology Tool Issues</t>
  </si>
  <si>
    <t>Document operational issues and create solutions for Knowledge-Based Technology (KBT) tools that are relevant to problems.</t>
  </si>
  <si>
    <t>Share Advanced Mainframe Systems Components</t>
  </si>
  <si>
    <t>Share your experiences by introducing advanced mainframe systems components, functions and facilities to the organization.</t>
  </si>
  <si>
    <t>Share Advanced Mainframe Hardware With Peers</t>
  </si>
  <si>
    <t>Share your experiences in using advanced mainframe hardware with peers, insuring an in-depth understanding of the mainframe development process.</t>
  </si>
  <si>
    <t>Consult with LAN Experts.</t>
  </si>
  <si>
    <t>Consult experts on how to measure the performance of Local Area Networks.</t>
  </si>
  <si>
    <t>Attend LAN Services Tools Training</t>
  </si>
  <si>
    <t>Attend training sessions on tools or techniques available for administrating LAN services.</t>
  </si>
  <si>
    <t>Systems Management Best Practices</t>
  </si>
  <si>
    <t>Document best practices in implementing and supporting enterprise-wide, centralized support functions to share with organizational staff.</t>
  </si>
  <si>
    <t>Track Project Costs</t>
  </si>
  <si>
    <t>Track the project costs involved in managing inventories on a regular basis; ensure that cost stays within budget.</t>
  </si>
  <si>
    <t>Invite Clients to IT Audit &amp; Control Seminars</t>
  </si>
  <si>
    <t>Invite business clients to attend IT audit and control seminars.</t>
  </si>
  <si>
    <t>Document QA process</t>
  </si>
  <si>
    <t>Document quality assurance processes and track the implementation of testing methodology.</t>
  </si>
  <si>
    <t>Plan for IT Risks</t>
  </si>
  <si>
    <t>Create contingency plans for common IT risks found in IT projects and subsequent back-out options.</t>
  </si>
  <si>
    <t>Document Project Lifecycle Procedures</t>
  </si>
  <si>
    <t>Document the implementation procedures of the IT project lifecycle model to reduce problems in project planning.</t>
  </si>
  <si>
    <t>Meet Management and Clients</t>
  </si>
  <si>
    <t>Look for opportunities to meet with management or clients and report project progress to them.</t>
  </si>
  <si>
    <t>Assist in IT Project Operation</t>
  </si>
  <si>
    <t>Support senior colleagues in recording key administrative issues for IT projects to gain a deep understanding of IT solutions.</t>
  </si>
  <si>
    <t>Plan for Customer System Features</t>
  </si>
  <si>
    <t>Make plans for customized system requirements, and schedules for development processes of customized IT services.</t>
  </si>
  <si>
    <t>Attend Service Activation Training Sessions</t>
  </si>
  <si>
    <t>Attend training sessions on the processes of and key aspects for IT service activation.</t>
  </si>
  <si>
    <t>Consult on SLA Monitoring</t>
  </si>
  <si>
    <t>Consult experts on ways to define, document and monitor IT service level agreements.</t>
  </si>
  <si>
    <t>Assist in IT Availability Risk Analysis</t>
  </si>
  <si>
    <t>Assist senior managers in performing IT availability risk analysis.</t>
  </si>
  <si>
    <t>Attend IT Change Management Training Seminars</t>
  </si>
  <si>
    <t>Attend training seminars on IT Service Change management process.</t>
  </si>
  <si>
    <t>Attend IT Service Continuity Training</t>
  </si>
  <si>
    <t>Attend training seminars on service continuity for critical or multiple IT services.</t>
  </si>
  <si>
    <t>Assist in Chargeback Implementation</t>
  </si>
  <si>
    <t>Assist a senior manager in the implementation of chargeback, units of measure, and product cost.</t>
  </si>
  <si>
    <t>Assist in Cost Justification Reports</t>
  </si>
  <si>
    <t>Assist a senior manager in creating a report on cost justification for an IT service improvement.</t>
  </si>
  <si>
    <t>Meet IT Incident Management Professionals</t>
  </si>
  <si>
    <t>Find opportunities to meet IT incident management professionals and learn from their experiences with investigating, troubleshooting, resolving, and preventing incidents.</t>
  </si>
  <si>
    <t>Storing Multiple Information Types</t>
  </si>
  <si>
    <t>Document the types of information stored by the organization and review all storage mechanisms to ensure appropriateness.</t>
  </si>
  <si>
    <t>Selecting Library Software</t>
  </si>
  <si>
    <t>When selecting library software, look for connectivity with other internal systems to facilitate information sharing.</t>
  </si>
  <si>
    <t>Trends in the Customer Support Function</t>
  </si>
  <si>
    <t>Monitor industry trends in your customer support function. Use these trends to position your own organization as the leader in customer satisfaction.</t>
  </si>
  <si>
    <t>Establish Communication Channels</t>
  </si>
  <si>
    <t>Establish communication channels so that members of affected departments are included, ensuring understanding and comfort with ITIL standards across the organization.</t>
  </si>
  <si>
    <t>Consult on ITIL AM Processes</t>
  </si>
  <si>
    <t>Consult experts on the differences between traditional application lifecycle and ITIL application management processes.</t>
  </si>
  <si>
    <t>Participate in Service Delivery Integration</t>
  </si>
  <si>
    <t>Participate in integrating service delivery with other ITIL processes.</t>
  </si>
  <si>
    <t>Track Customer Information</t>
  </si>
  <si>
    <t>Consult on Sales Channels Efficiency Maximization</t>
  </si>
  <si>
    <t>Consult industry professionals on various approaches to maximize sales channels' efficiency and effectiveness.</t>
  </si>
  <si>
    <t>Monitor J2EE Trends</t>
  </si>
  <si>
    <t>Monitor J2EE trends and industry experiences in diverse environments and applications.</t>
  </si>
  <si>
    <t>Meet with J2ME Users</t>
  </si>
  <si>
    <t>Find opportunities to meet industry professionals to learn from their experiences with J2ME applications.</t>
  </si>
  <si>
    <t>Build Proficiency in Java</t>
  </si>
  <si>
    <t>Practice on relevant applications to gain a strong understanding of multithreaded programming's strengths and weaknesses.</t>
  </si>
  <si>
    <t>Meet with JavaBeans Users</t>
  </si>
  <si>
    <t>Find opportunities to meet industry professionals to learn from their experiences with JavaBeans applications.</t>
  </si>
  <si>
    <t>Monitor JavaScript Trends</t>
  </si>
  <si>
    <t>Monitor market trends and industry experiences of JavaScript applications.</t>
  </si>
  <si>
    <t>Monitor JProbe Trends</t>
  </si>
  <si>
    <t>Monitor JProbe trends and industry experiences in diverse environments and applications.</t>
  </si>
  <si>
    <t>Document Jscript Syntax</t>
  </si>
  <si>
    <t>Document Jscript syntax, coding rules and conventions; ensure all staff adhere to the same rules.</t>
  </si>
  <si>
    <t>Document JSP Syntax</t>
  </si>
  <si>
    <t>Create documentation of JSP syntax, coding rules and conventions to ensure employee consistency.</t>
  </si>
  <si>
    <t>Monitor Java Servlets Trends</t>
  </si>
  <si>
    <t>Monitor Java Servlets trends and industry experiences in diverse environments and applications.</t>
  </si>
  <si>
    <t>Plan for Bottlenecks</t>
  </si>
  <si>
    <t>Create contingency plans for bottlenecks in capacity testing procedures uncovered by LoadRunner.</t>
  </si>
  <si>
    <t>Document Lotus Notes Usage Techniques</t>
  </si>
  <si>
    <t>Document the most efficient techniques for working with Lotus Notes features and facilities.</t>
  </si>
  <si>
    <t>Attend Domino Training</t>
  </si>
  <si>
    <t>Attend training seminars on the installation and configuration of Domino servers.</t>
  </si>
  <si>
    <t>Monitor JDBC Trends</t>
  </si>
  <si>
    <t>Monitor JDBC trends and industry developments and trend in diverse environments and applications.</t>
  </si>
  <si>
    <t>Meet JES3 Professionals</t>
  </si>
  <si>
    <t>Find opportunities to meet JES3 professionals and learn from their experiences in configuring the software in diverse environments.</t>
  </si>
  <si>
    <t>Consult Laplink Software Expert</t>
  </si>
  <si>
    <t>Consult with a Laplink Software expert on planning and implementing Laplink features into multiple organizations.</t>
  </si>
  <si>
    <t>Implementing Interfaces from Linux</t>
  </si>
  <si>
    <t>Read industry journals on how to best implement interfaces from Linux to other operating systems.</t>
  </si>
  <si>
    <t>Attend Jini Components Training</t>
  </si>
  <si>
    <t>Attend training seminars of architectural infrastructure components knowledge for implementing Jini.</t>
  </si>
  <si>
    <t>Meet Lexis-Nexis Professionals</t>
  </si>
  <si>
    <t>Find opportunities to meet professionals in the industry to discuss strengths and weaknesses of Lexis-Nexis.</t>
  </si>
  <si>
    <t>Meet LIMWC Professionals</t>
  </si>
  <si>
    <t>Find opportunities to meet professionals in the industry to discuss the history, evolution and probable future of IM and web conferencing technology.</t>
  </si>
  <si>
    <t>Interview Experienced Engineers in PC R&amp;D</t>
  </si>
  <si>
    <t>Interview several experienced engineers who have participated in PC R&amp;D projects before in order to increase own technical skills within the field.</t>
  </si>
  <si>
    <t>Improve Platform Architecture Processes</t>
  </si>
  <si>
    <t>Improve the platform architecture process by optimizing its procedures and reducing response time to problems.</t>
  </si>
  <si>
    <t>Assist in Establishing Modeling Guidelines</t>
  </si>
  <si>
    <t>Assist senior staff in the establishment of organizational guidelines and modeling.</t>
  </si>
  <si>
    <t>Analyze Other Use Cases Examples</t>
  </si>
  <si>
    <t>Analyze successful examples of use cases in organizations to find better solutions for problems.</t>
  </si>
  <si>
    <t>Attend Seminars on Packaged Application Integration</t>
  </si>
  <si>
    <t>Attend seminars on packaged application integration; take notes and share findings with team members.</t>
  </si>
  <si>
    <t>Assist to Prepare Development Plan of Online Transaction Tools</t>
  </si>
  <si>
    <t>Assist senior staff in preparing a development plan of online transaction processing tools.</t>
  </si>
  <si>
    <t>Make Full Use of OO Tool Advantages</t>
  </si>
  <si>
    <t>Utilize the advantages of object-oriented tools to compensate for weak points in other traditional tools.</t>
  </si>
  <si>
    <t>Compare Database Servers and Technologies</t>
  </si>
  <si>
    <t>Compare and contrast various database servers and technologies used by competitors and evaluate their value to the organization.</t>
  </si>
  <si>
    <t>Plan Middleware System Daily Work</t>
  </si>
  <si>
    <t>Develop day-to-day plans for middleware system work and prepare tools as needed.</t>
  </si>
  <si>
    <t>Plan Mid-Range System Daily Work</t>
  </si>
  <si>
    <t>Develop System Testing Mechanism</t>
  </si>
  <si>
    <t>Develop a system testing mechanism to test the PC/workstation stability and detect system defects and risks.</t>
  </si>
  <si>
    <t>Track Trends and Market Experience</t>
  </si>
  <si>
    <t>Collect timely information to track performance issues and tools relating to industry trends and market experience.</t>
  </si>
  <si>
    <t>Assist in Designing Architecture and Configurations</t>
  </si>
  <si>
    <t>Assist senior staff in designing hardware architecture and supporting mid-range configurations.</t>
  </si>
  <si>
    <t>Using Vendor Reference Materials</t>
  </si>
  <si>
    <t>Use vendor reference materials to help you support PC/workstation hardware.</t>
  </si>
  <si>
    <t>Discuss Network Architecture Regulations</t>
  </si>
  <si>
    <t>Find opportunities to meet industry experts in order to discuss the development of regulations for network architecture.</t>
  </si>
  <si>
    <t>Match Equipment Functions to Requirements</t>
  </si>
  <si>
    <t>Communicate with internal and external clients to match network equipment functions with business requirements.</t>
  </si>
  <si>
    <t>Interface with Department Staff</t>
  </si>
  <si>
    <t>Interface with the appropriate departmental staff, defining systems standards and network operating procedures.</t>
  </si>
  <si>
    <t>Contribute to LAN/WAN Knowledge</t>
  </si>
  <si>
    <t>Contribute to organizational knowledge and experience in the areas of local and wide area networking, communications and related hardware.</t>
  </si>
  <si>
    <t>Plan Network Activities</t>
  </si>
  <si>
    <t>Plan the implementation of a full spectrum of network activities within the organization.</t>
  </si>
  <si>
    <t>Meet with Customers</t>
  </si>
  <si>
    <t>Meet with customers to build relationships and gather their expectations on production outputs.</t>
  </si>
  <si>
    <t>Regulate Penetration Testing Report</t>
  </si>
  <si>
    <t>Design and optimize the report template of penetration testing.</t>
  </si>
  <si>
    <t>Attend Problem Management Training Seminars</t>
  </si>
  <si>
    <t>Attend training seminars on how to identify the root cause of different problems.</t>
  </si>
  <si>
    <t>Public Relations Management During Crisis</t>
  </si>
  <si>
    <t>Assist the general manager in public relations management functions during crisis situations in order to master ways of dealing with business fraud.</t>
  </si>
  <si>
    <t>Using Office Technology</t>
  </si>
  <si>
    <t>Select and implement office support software or equipment that improves operational efficiencies.</t>
  </si>
  <si>
    <t>Developing a Mission Statement</t>
  </si>
  <si>
    <t>Develop and disseminate a centralized, cohesive statement identifying the organization and it's mission.</t>
  </si>
  <si>
    <t>Maintain Communications</t>
  </si>
  <si>
    <t>Participate in communication events and maintain strong working relationships with trade journals, newspapers, radio and television.</t>
  </si>
  <si>
    <t>Document Matching Criteria</t>
  </si>
  <si>
    <t>Explore all available multimedia publishing options to ensure that documents and other sources of information are being disseminated in as many avenues as possible.</t>
  </si>
  <si>
    <t>Set Yearly OD Plans</t>
  </si>
  <si>
    <t>Prepare and set yearly OD plans to fulfill yearly OD goals and strategies.</t>
  </si>
  <si>
    <t>Timeline for a Market Research Project</t>
  </si>
  <si>
    <t>Establish a timeline for a market research project and make sure deadlines are met.</t>
  </si>
  <si>
    <t>Meet Marketing Strategy Professionals</t>
  </si>
  <si>
    <t>Find opportunities to meet professionals to discuss marketing strategies and positioning related to business.</t>
  </si>
  <si>
    <t>Attend Marketing Channels Training</t>
  </si>
  <si>
    <t>Attend training sessions on the use of multiple marketing channels and their benefits and risks.</t>
  </si>
  <si>
    <t>Attend Training to Learn Marketing Systems</t>
  </si>
  <si>
    <t>Attend training seminars to learn about a wide variety of marketing systems and support applications.</t>
  </si>
  <si>
    <t>Analyze Consumption Habits with Media Channel Management</t>
  </si>
  <si>
    <t>Analyze a target audience's consumption habits against media channel management and selection in terms of delivery frequency, time, length, and preferable media channel types.</t>
  </si>
  <si>
    <t>Resolve Critical Workflow Problems in Media Production</t>
  </si>
  <si>
    <t>Suggest ways to resolve critical workflow problem areas in media production.</t>
  </si>
  <si>
    <t>Assist in Stress-testing with MTS</t>
  </si>
  <si>
    <t>Assist a senior technician in utilizing MTS to stress-test an application.</t>
  </si>
  <si>
    <t>Oracle Developer Suite Training Programs</t>
  </si>
  <si>
    <t>Attend training seminars on Oracle Developer application design and performance.</t>
  </si>
  <si>
    <t>Attend Oracle Lite Training Programs</t>
  </si>
  <si>
    <t>Attend training programs on the capabilities and limitations of Oracle Lite on specific devices.</t>
  </si>
  <si>
    <t>Monitor PowerBuilder Trends</t>
  </si>
  <si>
    <t>Monitor PowerBuilder trends and industry experiences in diverse environments and applications.</t>
  </si>
  <si>
    <t>Document Perl Syntax</t>
  </si>
  <si>
    <t>Document Perl syntax, coding rules and conventions; ensure all staff adhere to the same rules.</t>
  </si>
  <si>
    <t>Document Relevant Policies</t>
  </si>
  <si>
    <t>Create documentation of relevant policies on the use of images in corporate websites to ensure employee compliance.</t>
  </si>
  <si>
    <t>Monitor PHP Trends</t>
  </si>
  <si>
    <t>Monitor PHP trends and industry experiences in diverse environments and applications.</t>
  </si>
  <si>
    <t>Assist in Debugging PL/I Program Errors</t>
  </si>
  <si>
    <t>Assist a senior technician in debugging PL/I syntax, compiler diagnostics, and run-time errors.</t>
  </si>
  <si>
    <t>Attend PeopleSoft Training</t>
  </si>
  <si>
    <t>Attend training seminars on the architecture and strategy in the use of PeopleSoft.</t>
  </si>
  <si>
    <t>Consult ODBC Experts</t>
  </si>
  <si>
    <t>Consult an expert on specific differences between JDBC and ODBC.</t>
  </si>
  <si>
    <t>Consult Oracle Experts</t>
  </si>
  <si>
    <t>Meet and consult with an expert on Oracle databases and learn from his/her experience with conducting performance tuning procedures on production databases.</t>
  </si>
  <si>
    <t>Monitor PL/SQL Trends</t>
  </si>
  <si>
    <t>Monitor PL/SQL developments and trends in diverse environments and applications.</t>
  </si>
  <si>
    <t>BizTalk Server Implementation</t>
  </si>
  <si>
    <t>Assist a senior manager in developing and deploying the BizTalk Server implementation.</t>
  </si>
  <si>
    <t>Monitor Firefox Trends</t>
  </si>
  <si>
    <t>Monitor Firefox trends and updates and assess how they could improve the in-house production environment.</t>
  </si>
  <si>
    <t>Monitor MSMQ Trends</t>
  </si>
  <si>
    <t>Monitor MSMQ developments and trends in diverse environments and applications.</t>
  </si>
  <si>
    <t>Consult Netscape Experts</t>
  </si>
  <si>
    <t>Consult with Netscape experts on the history of Netscape Navigators milestones and achievements.</t>
  </si>
  <si>
    <t>Oracle Application Server Training</t>
  </si>
  <si>
    <t>Attend training seminars on the installation of Oracle Application Server.</t>
  </si>
  <si>
    <t>Monitor OS/2 Warp Trends</t>
  </si>
  <si>
    <t>Monitor OS/2 Warp developments and trends in diverse environments and applications.</t>
  </si>
  <si>
    <t>Assist in OS/390 Performance Measurement</t>
  </si>
  <si>
    <t>Assist senior managers in the performance measurement and tuning activities of the OS/390 operating system.</t>
  </si>
  <si>
    <t>Attend Palm OS Training Seminars</t>
  </si>
  <si>
    <t>Attend training seminars on how to design, create, debug, and write installers for conduits on Windows-hosted desktop computers.</t>
  </si>
  <si>
    <t>Attend PegaRULES Training Sessions</t>
  </si>
  <si>
    <t>Attend training sessions on major features and functions of installed PegaRULES components.</t>
  </si>
  <si>
    <t>Meet Windows Server Professionals</t>
  </si>
  <si>
    <t>Find opportunities to meet professionals in the industry to discuss the deployment of Windows Server networking services in diverse environments.</t>
  </si>
  <si>
    <t>Solve Network Issues with IT Guru</t>
  </si>
  <si>
    <t>Set plans to identify and solve complex network performance problems with IT Guru software.</t>
  </si>
  <si>
    <t>Document NDS Problems</t>
  </si>
  <si>
    <t>Document recurring problems in implementing NDS/eDirectory and solutions to them.</t>
  </si>
  <si>
    <t>Meet Netware Professionals</t>
  </si>
  <si>
    <t>Find opportunities to meet professionals in the industry to discuss Netware enhancements and migration strategies.</t>
  </si>
  <si>
    <t>Meet OSPF Professionals</t>
  </si>
  <si>
    <t>Find opportunities to meet professionals in the industry to discuss OSPF network enhancements and migration strategies.</t>
  </si>
  <si>
    <t>Assist in Installing an OmegaMon Database</t>
  </si>
  <si>
    <t>Assist a senior technician with the installation and maintenance of a production OmegaMon database.</t>
  </si>
  <si>
    <t>Consult on Incorporating Data with Office</t>
  </si>
  <si>
    <t>Consult experts on incorporating data from multiple Office files into single documents.</t>
  </si>
  <si>
    <t>Configure Outlook</t>
  </si>
  <si>
    <t>Participate in configuring Outlook to utilize Microsoft Word as the e-mail editor in order to increase knowledge of Outlook support.</t>
  </si>
  <si>
    <t>Using pcAnywhere for Version Control</t>
  </si>
  <si>
    <t>Use pcAnywhere to ensure that all users have access to synchronized versions of applications or documents.</t>
  </si>
  <si>
    <t>Assist in PowerPoint Presentations</t>
  </si>
  <si>
    <t>Assist a senior manager in developing multiple complex PowerPoint presentations.</t>
  </si>
  <si>
    <t>Monitor Six Sigma Benchmarks</t>
  </si>
  <si>
    <t>Monitor industry benchmarks and marketplace experiences in Six Sigma methodology and implementation.</t>
  </si>
  <si>
    <t>New Product Release Conference Attendance</t>
  </si>
  <si>
    <t>Attend a product release conference to locate potential clients; maintain a working relationship with these clients.</t>
  </si>
  <si>
    <t>Training Sessions for Hardware Quality Testing</t>
  </si>
  <si>
    <t>Attend training sessions on quality testing and control tools and techniques used in hardware products or components.</t>
  </si>
  <si>
    <t>Assist in Establishing Quality Assurance Standards</t>
  </si>
  <si>
    <t>Monitor Emerging Product Testing Technology</t>
  </si>
  <si>
    <t>Monitor emerging product testing technologies and processes and evaluate the value they add to the organization.</t>
  </si>
  <si>
    <t>Future Perspective in Peripherals</t>
  </si>
  <si>
    <t>Read specific booklets on current and future peripheral release plans in order to gain understanding in the future development of peripherals.</t>
  </si>
  <si>
    <t>Build Relationships With OEMs</t>
  </si>
  <si>
    <t>Build long-term relationships with OEMs to ensure that security instruments maintain their upkeep.</t>
  </si>
  <si>
    <t>Develop a Contingency Plan for Content Risks</t>
  </si>
  <si>
    <t>Develop a contingency plan for content risks to ensure that all users can respond to these risks effectively.</t>
  </si>
  <si>
    <t>Improve Web Services with SOA</t>
  </si>
  <si>
    <t>Combine SOA with web services to improve the organization's business agility.</t>
  </si>
  <si>
    <t>Communicate Requirement Determination</t>
  </si>
  <si>
    <t>Communicate with various stakeholders, (e.g. customers and users) to determine requirements for systems design.</t>
  </si>
  <si>
    <t>Establish Control Processes</t>
  </si>
  <si>
    <t>Develop an internal control process to make sure that application results are cautiously controlled.</t>
  </si>
  <si>
    <t>Plan Prototyping Responsibilities</t>
  </si>
  <si>
    <t>Develop day-to-day plans for prototyping responsibilities and prepare tools as needed.</t>
  </si>
  <si>
    <t>Tracking Competitors' RAD Methodologies</t>
  </si>
  <si>
    <t>Compare and contrast competitors' RAD methodologies and evaluate their value to your organization.</t>
  </si>
  <si>
    <t>Introduce a Scripting Tools</t>
  </si>
  <si>
    <t>Introduce an advanced scripting tool within business applications to improve the speed of business execution.</t>
  </si>
  <si>
    <t>Plan Programming Language Responsibilities</t>
  </si>
  <si>
    <t>Develop day-to-day plans for programming language responsibilities and prepare tools as needed.</t>
  </si>
  <si>
    <t>Repository Tool Development</t>
  </si>
  <si>
    <t>Work closely with other experts in repository tool development or updating projects.</t>
  </si>
  <si>
    <t>Control Information</t>
  </si>
  <si>
    <t>Control all information that enters or leaves the organization, following archive standards for electronic records management systems.</t>
  </si>
  <si>
    <t>Use Query and Access Tools</t>
  </si>
  <si>
    <t>Use query and access tools to upload test data or migrate data between database management systems.</t>
  </si>
  <si>
    <t>Attend Training Session on Database Normalization</t>
  </si>
  <si>
    <t>Attend training sessions on database normalization to learn how to evaluate and correct table structures to eliminate the duplication of data.</t>
  </si>
  <si>
    <t>Explore Remote Servers</t>
  </si>
  <si>
    <t>Explore remote server options. How could your organization or employees use these?</t>
  </si>
  <si>
    <t>Discuss Security Considerations</t>
  </si>
  <si>
    <t>Discuss security considerations of remote access with colleagues or security experts.</t>
  </si>
  <si>
    <t>Develop Production Schedules</t>
  </si>
  <si>
    <t>Develop agreed-upon production schedules to manage the job cycle and make sure jobs are completed well, and within their timeline.</t>
  </si>
  <si>
    <t>Conduct Studies</t>
  </si>
  <si>
    <t>Conduct continuous and updated studies on remote data center management (from design to migration).</t>
  </si>
  <si>
    <t>Interview with Customers</t>
  </si>
  <si>
    <t>Conduct regular interviews with current customers on product or service evaluation and recommendations.</t>
  </si>
  <si>
    <t>Attend Social Application Training Programs</t>
  </si>
  <si>
    <t>Attend training programs or seminars on the design and implementation of social applications.</t>
  </si>
  <si>
    <t>Participate in SOA Technologies Evaluation</t>
  </si>
  <si>
    <t>Assist in the evaluation, selection and piloting of new SOA technologies.</t>
  </si>
  <si>
    <t>Implement an SNS Platform Development Project</t>
  </si>
  <si>
    <t>Create and maintain a schedule for the design and implementation of an SNS platform development project.</t>
  </si>
  <si>
    <t>Develop Application Integration Plan</t>
  </si>
  <si>
    <t>Develop an application integration plan on a specific service platform. Define the related resource and timeframe for this plan.</t>
  </si>
  <si>
    <t>Plan for Risks and Reliability Problems</t>
  </si>
  <si>
    <t>Create a contingency plan for possible risks and reliability problems associated with a site environment, and create corresponding solutions or preventative measures.</t>
  </si>
  <si>
    <t>Assist in Social Media Application Training Design</t>
  </si>
  <si>
    <t>Assist senior staff in establishing training guidelines on complex social media applications for the organization.</t>
  </si>
  <si>
    <t>Monitor Improvement Actions after Sprint Retrospective</t>
  </si>
  <si>
    <t>Document the recommendations for improvements raised in the sprint retrospective events, and monitor the progress of improvement actions.</t>
  </si>
  <si>
    <t>Implement a Security System</t>
  </si>
  <si>
    <t>Select and implement an office security system designed to limit and track access to the organization's facilities and/or assets.</t>
  </si>
  <si>
    <t>Service Request Management Process Design</t>
  </si>
  <si>
    <t>Assist a senior manager in designing innovative service request management process flows that leverage other support services.</t>
  </si>
  <si>
    <t>Interact with Experts</t>
  </si>
  <si>
    <t>Interact with experts who have considerable knowledge of scheduling work and activities.</t>
  </si>
  <si>
    <t>Communicate on Product Design Project</t>
  </si>
  <si>
    <t>Look for opportunities to communicate with different professionals for product design and development projects.</t>
  </si>
  <si>
    <t>Monitor Effectiveness of Returns Software</t>
  </si>
  <si>
    <t>Develop documentation to monitor the effectiveness of the organization's product returns software.</t>
  </si>
  <si>
    <t>Attend Sales Project Training</t>
  </si>
  <si>
    <t>Attend training to learn sales project management.</t>
  </si>
  <si>
    <t>Consult Sales Experts</t>
  </si>
  <si>
    <t>Consult experts on the latest sales techniques and methods.</t>
  </si>
  <si>
    <t>Document Prospecting Trends</t>
  </si>
  <si>
    <t>Document prospecting trends and directions in the market.</t>
  </si>
  <si>
    <t>Assist in Implementing Sales Closing Projects</t>
  </si>
  <si>
    <t>Assist a senior manager in implementing sales closing projects.</t>
  </si>
  <si>
    <t>Document Product Development Strategy Trends</t>
  </si>
  <si>
    <t>Document the latest trends of product development strategy in the marketplace.</t>
  </si>
  <si>
    <t>Monitor Programming Language Trends</t>
  </si>
  <si>
    <t>Monitor developments and trends of this programming language in diverse environments and applications.</t>
  </si>
  <si>
    <t>Consult RTT Experts</t>
  </si>
  <si>
    <t>Consult experts on how to use RTT to design tests for business processes validation.</t>
  </si>
  <si>
    <t>Assist in Initiating SAP R/3 Strategies</t>
  </si>
  <si>
    <t>Assist senior managers in initiating SAP R/3 product enhancements and migration strategies.</t>
  </si>
  <si>
    <t>Monitor SAP ERP Trends</t>
  </si>
  <si>
    <t>Monitor SAP ERP developments and trends in diverse environments and with diverse applications.</t>
  </si>
  <si>
    <t>Manage SAP PLM Related Projects</t>
  </si>
  <si>
    <t>Manage SAP PLM related projects by designing strategic plans and coordinating resources to implement with product innovations and upgrades.</t>
  </si>
  <si>
    <t>Meet Siebel Professionals</t>
  </si>
  <si>
    <t>Find opportunities to meet professionals in the industry to discuss Siebel enhancements and migration strategies.</t>
  </si>
  <si>
    <t>Monitor Smalltalk Trends</t>
  </si>
  <si>
    <t>Monitor Smalltalk trends and industry experiences in diverse environments and applications.</t>
  </si>
  <si>
    <t>Consult QMF Experts</t>
  </si>
  <si>
    <t>Consult experts on the use of the QMF API to build data retrieval applications.</t>
  </si>
  <si>
    <t>Attend SAS Training Seminars</t>
  </si>
  <si>
    <t>Attend training seminars on SAS-specific language and terminology.</t>
  </si>
  <si>
    <t>Attend PVCS Training Sessions</t>
  </si>
  <si>
    <t>Attend training sessions on different types of production release models such as branching, merging and promotion.</t>
  </si>
  <si>
    <t>Plan for SharePoint Upgrade</t>
  </si>
  <si>
    <t>Plan for the implementation and risk management involved with an upgrade of SharePoint Server.</t>
  </si>
  <si>
    <t>Meet SIP Professionals</t>
  </si>
  <si>
    <t>Find opportunities to meet professionals in the industry to discuss the issues associated with implementing SIP on an SS7 network.</t>
  </si>
  <si>
    <t>Meet SMTP Professionals</t>
  </si>
  <si>
    <t>Find opportunities to meet professionals in the industry to discuss SMTP strengths and weaknesses versus X.400 from a business perspective.</t>
  </si>
  <si>
    <t>Meet SNA Professionals</t>
  </si>
  <si>
    <t>Find opportunities to meet professionals in the industry to discuss in-house SNA enhancements and migration strategies.</t>
  </si>
  <si>
    <t>Monitor Sniffer Trends</t>
  </si>
  <si>
    <t>Monitor Sniffer developments and trends in diverse environments and applications.</t>
  </si>
  <si>
    <t>Attend MSP Training Seminars</t>
  </si>
  <si>
    <t>Attend training seminars on how to take advantage of the capabilities of MSP to define, plan, size, resource, manage, and report projects.</t>
  </si>
  <si>
    <t>Consult Workbench Experts</t>
  </si>
  <si>
    <t>Consult experts on the benefits and risks of the Autoschedule function in Project Workbench.</t>
  </si>
  <si>
    <t>Meet SiteMinder Professionals</t>
  </si>
  <si>
    <t>Find opportunities to meet professionals in the industry to discuss strengths and weaknesses of SiteMinder versus competitive products in terms of benefit to the organization.</t>
  </si>
  <si>
    <t>Attend Testing Methodology Training</t>
  </si>
  <si>
    <t>Attend training sessions on how to utilize new testing methodologies to improve the impact of training.</t>
  </si>
  <si>
    <t>New R&amp;D Project Participation</t>
  </si>
  <si>
    <t>Participate in a new R&amp;D project to acquire new opportunities for career extension.</t>
  </si>
  <si>
    <t>Telecom Industry Trends</t>
  </si>
  <si>
    <t>Continuously monitor trends or innovations in the telecom industry and evaluate their value or feasibility to your organization.</t>
  </si>
  <si>
    <t>Consult with Document Management Experts</t>
  </si>
  <si>
    <t>Consult with experts on uses for advanced features and facilities of document management products.</t>
  </si>
  <si>
    <t>Planning for Software Modifications</t>
  </si>
  <si>
    <t>During the software engineering process, consider future revisions or enhancements. Develop code that is easily modified.</t>
  </si>
  <si>
    <t>Prepare Responses to Changes in Software Design</t>
  </si>
  <si>
    <t>Follow technical developments in the industry and marketplace. Prepare contingency plans to ensure that the emerging design tools, techniques and architecture methodologies are being used by the organization in its software design efforts.</t>
  </si>
  <si>
    <t>Look for release information and key success factors</t>
  </si>
  <si>
    <t>Look for release information and what key success factors to align with for release management activities.</t>
  </si>
  <si>
    <t>Provide Staff Training in Software Field Support</t>
  </si>
  <si>
    <t>Provide staff with regular training on software installation, maintenance and support.</t>
  </si>
  <si>
    <t>Provide Staff Training in Software Problem Management</t>
  </si>
  <si>
    <t>Provide staff with regular training on software problem identification, triage, diagnosis, and resolution.</t>
  </si>
  <si>
    <t>Monitor Market Trends in Software Testing</t>
  </si>
  <si>
    <t>Monitor market and industry trends and adjust existing software testing tools accordingly.</t>
  </si>
  <si>
    <t>Systemize Testing Tools Selecting Processes</t>
  </si>
  <si>
    <t>Systemize a selection process to ensure the best selection of software testing tools for given tasks.</t>
  </si>
  <si>
    <t>Password Protection Mechanisms</t>
  </si>
  <si>
    <t>Set up a password protection mechanism such as character length for login.</t>
  </si>
  <si>
    <t>Monitor Target Architectural Processes</t>
  </si>
  <si>
    <t>Monitor all target architecture working processes to ensure that progress is in line with working standards.</t>
  </si>
  <si>
    <t>Introduce New Integration Technology</t>
  </si>
  <si>
    <t>Introduce new integration technology for advanced integration operations.</t>
  </si>
  <si>
    <t>Develop System Testing Controls</t>
  </si>
  <si>
    <t>Develop an internal control process to make sure that best practices are being used in the organization's system testing.</t>
  </si>
  <si>
    <t>Share System Development Problems and Solutions</t>
  </si>
  <si>
    <t>Share experiences in solving common system development life cycle problems with other team members.</t>
  </si>
  <si>
    <t>Document Speech Recognition Policies</t>
  </si>
  <si>
    <t>Develop documentation of policies and procedures to ensure that speech recognition system can be implemented effectively and efficiently.</t>
  </si>
  <si>
    <t>Attend Landscape Architecture Software Training</t>
  </si>
  <si>
    <t>Attend training courses on how to effectively apply software and tools for landscape architecture design work.</t>
  </si>
  <si>
    <t>Improving Efficiency of Operating Systems</t>
  </si>
  <si>
    <t>Identify ways that upgrades can improve the efficiency of the operating system.</t>
  </si>
  <si>
    <t>Cutting Software Costs</t>
  </si>
  <si>
    <t>Look for ways to cut software costs by enhancing existing software instead of distributing new software.</t>
  </si>
  <si>
    <t>Monitoring the Capacity of Storage Hardware</t>
  </si>
  <si>
    <t>Create a process for monitoring the capacity of storage devices.</t>
  </si>
  <si>
    <t>Monitoring Telecommunication Trends</t>
  </si>
  <si>
    <t>Monitor telecommunication trends and developments to keep abreast of the latest components and applications.</t>
  </si>
  <si>
    <t>Facilitate Relationships with Regulatory Agencies</t>
  </si>
  <si>
    <t>Facilitate the relationships between regulatory agencies and relevant internal departments to help network projects run smoothly.</t>
  </si>
  <si>
    <t>Monitor Market Trends in SANs</t>
  </si>
  <si>
    <t>Monitor marketplace and industry trends for network storage developments.</t>
  </si>
  <si>
    <t>Apply New Storage Technologies</t>
  </si>
  <si>
    <t>Apply advanced storage management technologies for back-up, archival and recovery procedures.</t>
  </si>
  <si>
    <t>Document System Error Conditions</t>
  </si>
  <si>
    <t>Create documentation on error conditions within system and console operations to speed up response time.</t>
  </si>
  <si>
    <t>Explaining Licenses</t>
  </si>
  <si>
    <t>Make sure all salespeople understand what a software license means and that they can adequately describe this to the customer/prospect.</t>
  </si>
  <si>
    <t>Meet Vendors and Clients for Remedies</t>
  </si>
  <si>
    <t>Meet with vendors and clients on a regular basis to identify remedies and implement solutions or preventive measures.</t>
  </si>
  <si>
    <t>Brainstorm Ideas for Software Process Improvements</t>
  </si>
  <si>
    <t>Conduct informal brainstorming sessions for generating ideas on how to improve the effectiveness of software Process Improvements.</t>
  </si>
  <si>
    <t>Implement SCM Applications Project</t>
  </si>
  <si>
    <t>Participate in the implementation of an SCM application project and coordinate project resources and activities to ensure resource capacity and to meet timeframe requirements.</t>
  </si>
  <si>
    <t>SRM System Technologies</t>
  </si>
  <si>
    <t>Assist seniors colleagues in the implementation of SRM systems using advanced technologies and skills.</t>
  </si>
  <si>
    <t>Establish SEM Application Development Plan</t>
  </si>
  <si>
    <t>Establish a SEM application development plan based on customer requirements analysis; set milestones for each phase.</t>
  </si>
  <si>
    <t>Monitor TOGAF Processes</t>
  </si>
  <si>
    <t>Monitor application processes of TOGAF; correct any inconsistencies encountered.</t>
  </si>
  <si>
    <t>Review the Recruiting Process</t>
  </si>
  <si>
    <t>Review the processes and policies of the organization's recruiting programs to ensure equal opportunities for candidates.</t>
  </si>
  <si>
    <t>Consult Succession Planning Process Experts</t>
  </si>
  <si>
    <t>Consult experts on how to improve the effectiveness of the organization's succession planning process.</t>
  </si>
  <si>
    <t>Monitor Market Trends of Technical Writing</t>
  </si>
  <si>
    <t>Monitor market trends of technical writing to ensure adherence to evolving industry standards/practices.</t>
  </si>
  <si>
    <t>Consult on Supplier Evaluation Efficiency Maximization</t>
  </si>
  <si>
    <t>Consult industry professionals on various approaches to maximize supplier evaluation &amp; certification efficiency and effectiveness.</t>
  </si>
  <si>
    <t>Monitor Struts Trends</t>
  </si>
  <si>
    <t>Monitor Struts developments and industry trends in diverse environments and applications.</t>
  </si>
  <si>
    <t>Database Conversion Using Adaptive Server</t>
  </si>
  <si>
    <t>Assist senior managers in converting legacy databases to Sybase Adaptive Server.</t>
  </si>
  <si>
    <t>Monitor SQL Trends</t>
  </si>
  <si>
    <t>Monitor SQL developments and trends in diverse environments and applications.</t>
  </si>
  <si>
    <t>Attend SQL Server Conference</t>
  </si>
  <si>
    <t>Attend an industry conference that discusses the use of SQL Server in diverse environments and applications.</t>
  </si>
  <si>
    <t>Sybase Administration Training Programs</t>
  </si>
  <si>
    <t>Attend training programs on the administration of Sybase in diverse environments and applications.</t>
  </si>
  <si>
    <t>Attend Solaris Training Sessions</t>
  </si>
  <si>
    <t>Attend training sessions on the use of Solaris in diverse environments and applications.</t>
  </si>
  <si>
    <t>Attend TPNS Training</t>
  </si>
  <si>
    <t>Attend training seminars on creating TPNS message generation decks.</t>
  </si>
  <si>
    <t>Assist in NetView Installation</t>
  </si>
  <si>
    <t>Assist a senior manager in installing and configuring NetView in an IBM Tivoli Framework environment.</t>
  </si>
  <si>
    <t>Monitor TCP/IP Trends</t>
  </si>
  <si>
    <t>Monitor TCP/IP trends in diverse in-house production environments and applications.</t>
  </si>
  <si>
    <t>Attend Token Ring Training Lessons</t>
  </si>
  <si>
    <t>Attend training lessons on the features and facilities of Token Ring.</t>
  </si>
  <si>
    <t>Plan for Installing TAM</t>
  </si>
  <si>
    <t>Create a plan regarding installing and configuring TAM software in multi-system scenarios.</t>
  </si>
  <si>
    <t>Monitor TME Technology Trends</t>
  </si>
  <si>
    <t>Monitor TME technology evolutions, developments and trends in diverse environments and applications.</t>
  </si>
  <si>
    <t>Monitor T&amp;D Industry Trends</t>
  </si>
  <si>
    <t>Monitor industry trends and market directions of T&amp;D policies, standards and procedures.</t>
  </si>
  <si>
    <t>Web Based E-Commerce Analysis</t>
  </si>
  <si>
    <t>Monitor E-Commerce development for the use of web applications; analyze the benefits and drawbacks of this program.</t>
  </si>
  <si>
    <t>Process Development for Transitional Architecture Projects</t>
  </si>
  <si>
    <t>Develop schedules, procedures and best practices for projects in transitional architecture.</t>
  </si>
  <si>
    <t>Provide Technological Support</t>
  </si>
  <si>
    <t>Provide technological support for internal and external clients to make a serious commitment to workflow quality assurance.</t>
  </si>
  <si>
    <t>Develop Training System</t>
  </si>
  <si>
    <t>Develop a training system for web development tool users based on their proficiency levels.</t>
  </si>
  <si>
    <t>Monitor Development of Web Services Tools</t>
  </si>
  <si>
    <t>Monitor the development and release of new Web Services Tools that would add value to the organization.</t>
  </si>
  <si>
    <t>Facilitate Web Services</t>
  </si>
  <si>
    <t>Integrate web services products and functions and apply them to current organizational business needs.</t>
  </si>
  <si>
    <t>Match the Voice Service with the Location</t>
  </si>
  <si>
    <t>Choose the optimal voice service for each location.</t>
  </si>
  <si>
    <t>Plan Ahead for VPN Problems</t>
  </si>
  <si>
    <t>Plan ahead for possible problems with VPN operations; make contingency plans.</t>
  </si>
  <si>
    <t>Plan for Interconnectivity Problems</t>
  </si>
  <si>
    <t>Plan ahead for network interconnectivity problems and prepare corresponding resolutions.</t>
  </si>
  <si>
    <t>Develop Maintenance Strategy</t>
  </si>
  <si>
    <t>Develop a maintenance strategy to prevent existing wireless communications from disconnecting.</t>
  </si>
  <si>
    <t>Assist with VOIP Encryption</t>
  </si>
  <si>
    <t>Assist experts in VOIP encryption and associated security-related technology development.</t>
  </si>
  <si>
    <t>Document Web Administration Problems</t>
  </si>
  <si>
    <t>Document common problems in web administration and likely resolutions to share with all employees.</t>
  </si>
  <si>
    <t>Meet IT Technical Training Vendors</t>
  </si>
  <si>
    <t>Find opportunities to meet leading IT technical training vendors to see the latest products and services in the industry.</t>
  </si>
  <si>
    <t>Document Opinion Soliciting Ways</t>
  </si>
  <si>
    <t>Document ways to solicit input, feedback, questions and concerns from training participants to share with organizational staff.</t>
  </si>
  <si>
    <t>Practice User Acceptance Testing Tools Selection</t>
  </si>
  <si>
    <t>Practice selecting the most appropriate user acceptance testing tools and approaches for different situations by participating in scenarios and workshops.</t>
  </si>
  <si>
    <t>Document User Experience Design Issues</t>
  </si>
  <si>
    <t>Document operational issues relevant to user experience design problems and their solutions.</t>
  </si>
  <si>
    <t>Establish TM Application Development Plan</t>
  </si>
  <si>
    <t>Establish a TM application development plan based on customer requirements analysis; set milestones for each phase of the project.</t>
  </si>
  <si>
    <t>Manage Web 2.0 Application Testing Schedules</t>
  </si>
  <si>
    <t>Set up security testing schedules and preventative maintenance schedules for Web 2.0 applications to ensure smooth-running operations.</t>
  </si>
  <si>
    <t>Track Application Service Provider's Standards</t>
  </si>
  <si>
    <t>Track the latest technical standards adopted by major application service providers; analyze their drawbacks and benefits.</t>
  </si>
  <si>
    <t>User Experience Gathering</t>
  </si>
  <si>
    <t>Communicate with new application users about their experience with deployed IT products and systems to improve usability in future designs.</t>
  </si>
  <si>
    <t>Developing Web Publishing Documentation</t>
  </si>
  <si>
    <t>Generate documentation of the key functions and features of the web publishing tools to ensure that all team members are using them consistently.</t>
  </si>
  <si>
    <t>Online Communication</t>
  </si>
  <si>
    <t>Use the internet to interact or communicate with other specialists in your field. They may offer alternate viewpoints or opinions that aid your research.</t>
  </si>
  <si>
    <t>Enhance Understanding of Client's Needs</t>
  </si>
  <si>
    <t>Maintain long-term relationships and communicate with clients, focusing on their needs and issues to enhance current understanding.</t>
  </si>
  <si>
    <t>Meet Uniface Professionals</t>
  </si>
  <si>
    <t>Find opportunities to meet Uniface professionals to learn from their experiences.</t>
  </si>
  <si>
    <t>Monitor VAG Trends</t>
  </si>
  <si>
    <t>Monitor VAG developments and industry trends in diverse environments and applications.</t>
  </si>
  <si>
    <t>Document VAJ Syntax</t>
  </si>
  <si>
    <t>Create documentation of VAJ syntax, coding rules and conventions to ensure employee compliance.</t>
  </si>
  <si>
    <t>Consult on Use of Visual Basic.Net</t>
  </si>
  <si>
    <t>Consult experts on the use of Visual Basic.net in diverse environments and applications.</t>
  </si>
  <si>
    <t>Monitor Industry Trends of VBScript</t>
  </si>
  <si>
    <t>Monitor VBScript developments and industry trends in diverse environments and applications.</t>
  </si>
  <si>
    <t>Document Visual C++ Syntax</t>
  </si>
  <si>
    <t>Create documentation of Visual C++ syntax, coding rules and conventions to ensure employee compliance.</t>
  </si>
  <si>
    <t>Assist in Visual FoxPro Research</t>
  </si>
  <si>
    <t>Assist a senior manager in conducting research on the extension of Visual FoxPro's features and functionalities.</t>
  </si>
  <si>
    <t>Visual Interdev Applications Translation</t>
  </si>
  <si>
    <t>Assist senior managers in using Visual Interdev to translate legacy applications into Web-based applications.</t>
  </si>
  <si>
    <t>Document Visual Basic Syntax</t>
  </si>
  <si>
    <t>Document Visual Basic syntax, coding rules and conventions; ensure all staff adhere to the same rules.</t>
  </si>
  <si>
    <t>Meet Visio Professionals</t>
  </si>
  <si>
    <t>Find opportunities to meet with Visio professionals to discuss the evolution of Visio since its inception.</t>
  </si>
  <si>
    <t>Document Visual J++ Syntax</t>
  </si>
  <si>
    <t>Create documentation of Visual J++ syntax, coding rules and conventions to ensure employee compliance.</t>
  </si>
  <si>
    <t>Monitor WSAD Trends</t>
  </si>
  <si>
    <t>Monitor WSAD and industry developments and trends in diverse environments and applications.</t>
  </si>
  <si>
    <t>Developing Business Case for Studio</t>
  </si>
  <si>
    <t>Assist a senior manager in developing a valid business case for acquiring additional WebSphere components.</t>
  </si>
  <si>
    <t>Meet XHTML Professionals</t>
  </si>
  <si>
    <t>Find opportunities to meet XHTML professionals to learn from their experiences in applications.</t>
  </si>
  <si>
    <t>Meet XML Professionals</t>
  </si>
  <si>
    <t>Find opportunities to meet professionals to learn from their experiences in applications.</t>
  </si>
  <si>
    <t>Create Shared Vocabularies for Schemas</t>
  </si>
  <si>
    <t>Create a database of shared vocabularies for XML developers in writing schemas and relevant applications.</t>
  </si>
  <si>
    <t>XML Transformations Standards</t>
  </si>
  <si>
    <t>Create standards and guidelines for application and validation of XML transformations to ensure employee compliance.</t>
  </si>
  <si>
    <t>Consult Xpediter Experts</t>
  </si>
  <si>
    <t>Consult experts on the use of Xpediter in diverse environments and applications.</t>
  </si>
  <si>
    <t>Attend MQ Series Training</t>
  </si>
  <si>
    <t>Attend training seminars on how to develop MQ Series-based applications.</t>
  </si>
  <si>
    <t>Attend TSO/ISPF Training Seminars</t>
  </si>
  <si>
    <t>Attend training seminars on the use of TSO/ISPF in production transaction processing environments.</t>
  </si>
  <si>
    <t>Consult UNIX Experts</t>
  </si>
  <si>
    <t>Consult experts on the installation of commercially available UNIX packaged applications.</t>
  </si>
  <si>
    <t>Monitor WAS Trends</t>
  </si>
  <si>
    <t>Monitor WAS developments and trends in diverse environments and applications.</t>
  </si>
  <si>
    <t>Attend Windows 2000/Me Training Seminars</t>
  </si>
  <si>
    <t>Attend training seminars on the use of services such as RAS, WINS and DHCP in Windows 2000/Me applications.</t>
  </si>
  <si>
    <t>Monitor Windows NT Trends</t>
  </si>
  <si>
    <t>Monitor Windows NT trends and updates and consider them in assessing how to put the organization in a more competitive position.</t>
  </si>
  <si>
    <t>Meet Windows XP Professionals</t>
  </si>
  <si>
    <t>Find opportunities to meet professionals in the industry to discuss functionality differences among various 'flavors' of Windows operating systems.</t>
  </si>
  <si>
    <t>WebSphere Portal Implementation</t>
  </si>
  <si>
    <t>Assist a senior manager in WebSphere Portal implementation to learn how to use WebSphere Portal tools.</t>
  </si>
  <si>
    <t>Consult z/OS Expert</t>
  </si>
  <si>
    <t>Consult an expert on z/OS operating system administration and learn from his/her experience in implementing and supporting the operating system and its facilities.</t>
  </si>
  <si>
    <t>Attend VoIP Training Lessons</t>
  </si>
  <si>
    <t>Attend training lessons on the features and facilities of VoIP.</t>
  </si>
  <si>
    <t>Wireless Device Applications Trends</t>
  </si>
  <si>
    <t>Monitor the developments and trends of wireless device applications, as well as those of other competitive products in the industry.</t>
  </si>
  <si>
    <t>Attend X.25 Training</t>
  </si>
  <si>
    <t>Attend training sessions to learn about the basic functions and components of X.25.</t>
  </si>
  <si>
    <t>Attend Word Training</t>
  </si>
  <si>
    <t>Attend training seminars on incorporating graphics and external tables into documents.</t>
  </si>
  <si>
    <t>Assist in Establishing Training and Development Guidelines</t>
  </si>
  <si>
    <t>Assist senior staff in establishing training and development guidelines for the organization.</t>
  </si>
  <si>
    <t>Make Schedules for Training Programs</t>
  </si>
  <si>
    <t>Make schedules of training programs to arrange appropriate manpower.</t>
  </si>
  <si>
    <t>Consult Training Needs Analysis Experts</t>
  </si>
  <si>
    <t>Consult training needs analysis experts on effective training needs analysis skills and techniques.</t>
  </si>
  <si>
    <t>Assist in Training Solution Design</t>
  </si>
  <si>
    <t>Assist a senior manager in designing a high-level training solution.</t>
  </si>
  <si>
    <t>Assist in Training Delivery Quality Development</t>
  </si>
  <si>
    <t>Assist a senior manager in establishing quality evaluation guidelines for training delivery.</t>
  </si>
  <si>
    <t>Attend Training Evaluation Seminars</t>
  </si>
  <si>
    <t>Attend seminars or training sessions to learn about the effective and ineffective use of training evaluation.</t>
  </si>
  <si>
    <t>Meet Training Administration Professionals</t>
  </si>
  <si>
    <t>Find opportunities to meet training administration professionals to discuss the establishment of training administration procedures.</t>
  </si>
  <si>
    <t>Assist in Training Technologies Evaluation</t>
  </si>
  <si>
    <t>Assist a senior manager in evaluating the effectiveness of training technologies.</t>
  </si>
  <si>
    <t>Share Web-based Training Best Practices</t>
  </si>
  <si>
    <t>Share best practices for implementing web-based training courses with colleagues.</t>
  </si>
  <si>
    <t>Key Methods of Architecture Modeling</t>
  </si>
  <si>
    <t>Acquire an awareness of the tools, techniques and models typically used in enterprise architecture modeling.</t>
  </si>
  <si>
    <t>Document Application Design Process</t>
  </si>
  <si>
    <t>Document the processes and procedures involved in application design to ensure that they adhere to customer requirements.</t>
  </si>
  <si>
    <t>Develop Detailed Project Plan</t>
  </si>
  <si>
    <t>Develop detailed timelines and activities; schedule and estimate effort and resources for an application localization program.</t>
  </si>
  <si>
    <t>Develop Application Maintenance Standards</t>
  </si>
  <si>
    <t>Create quality standards and criteria for delivered application maintenance and support services.</t>
  </si>
  <si>
    <t>Communicating with Professionals about A&amp;C</t>
  </si>
  <si>
    <t>Find opportunities to consult professionals in auditing, IT and other industries to improve A&amp;C implementation techniques.</t>
  </si>
  <si>
    <t>Simplifying the Audit Process</t>
  </si>
  <si>
    <t>Look for ways to simplify the audit process and reduce redundancy without affecting the effectiveness and efficiency of the function.</t>
  </si>
  <si>
    <t>Customers' Experience with Products</t>
  </si>
  <si>
    <t>Find time to talk with customers about their experiences with the organization's products and services.</t>
  </si>
  <si>
    <t>Discuss Abend-Aid Implementation</t>
  </si>
  <si>
    <t>Find opportunities to meet IT application end users; discuss on the errors in applications and relevant Abend-Aid implementation.</t>
  </si>
  <si>
    <t>Using Access for Data Control</t>
  </si>
  <si>
    <t>Use Access to provide a protected, centralized, and synchronized data source for users.</t>
  </si>
  <si>
    <t>Meet with ActiveX Users</t>
  </si>
  <si>
    <t>Find opportunities to meet with industry professionals and learn from their experiences in ActiveX controls.</t>
  </si>
  <si>
    <t>ADF Application Deployment</t>
  </si>
  <si>
    <t>Participate in a project with senior colleagues that deploys ADF applications in various application servers and databases.</t>
  </si>
  <si>
    <t>Monitor Assembler Trends</t>
  </si>
  <si>
    <t>Monitor Assembler trends and industry experiences in diverse environments and applications.</t>
  </si>
  <si>
    <t>Monitor ASP Trends</t>
  </si>
  <si>
    <t>Monitor ASP trends and industry experiences in diverse environments and applications.</t>
  </si>
  <si>
    <t>Monitor ASP.Net Trends</t>
  </si>
  <si>
    <t>Monitor ASP.Net trends and industry experiences in diverse environments and applications.</t>
  </si>
  <si>
    <t>Meet Autotester Professionals</t>
  </si>
  <si>
    <t>Find opportunities to meet industry professionals to discuss Autotester benefits and drawbacks.</t>
  </si>
  <si>
    <t>Meet with Adobe Flash Users</t>
  </si>
  <si>
    <t>Find opportunities to meet industry professionals and learn from their experiences with Flash applications.</t>
  </si>
  <si>
    <t>Implementation Problems with AIX</t>
  </si>
  <si>
    <t>Create documentation of major implementation and maintenance problems, as well as corresponding solutions, in the AIX operating system to share with all employees.</t>
  </si>
  <si>
    <t>Monitor the Development of AS/400</t>
  </si>
  <si>
    <t>Monitor the development of AS/400 application system to ensure software is updated.</t>
  </si>
  <si>
    <t>Meet Active Directory Professionals</t>
  </si>
  <si>
    <t>Find opportunities to meet professionals in the industry to discuss Active Directory's strengths and weaknesses.</t>
  </si>
  <si>
    <t>Monitor Acrobat Trends</t>
  </si>
  <si>
    <t>Monitor developments and industry trends of Adobe Acrobat Professional in diverse environments and applications.</t>
  </si>
  <si>
    <t>Plan for Enhancements Deployment</t>
  </si>
  <si>
    <t>Plan ahead for the deployment of product enhancements in Adobe Designer implementations.</t>
  </si>
  <si>
    <t>Meet ACF2 Professionals</t>
  </si>
  <si>
    <t>Find opportunities to meet professionals in the industry to discuss ACF2 enhancements and migration strategies.</t>
  </si>
  <si>
    <t>Assist in Designing Adult Learning Programs</t>
  </si>
  <si>
    <t>Assist a senior manager in designing programs for adult learners.</t>
  </si>
  <si>
    <t>Software Industry Trends</t>
  </si>
  <si>
    <t>Continuously monitor software industry trends or innovations and evaluate their value or feasibility to your organization.</t>
  </si>
  <si>
    <t>Learn Techniques to Analyze Business Strategies</t>
  </si>
  <si>
    <t>Learn new techniques (e.g. qualitative hierarchical cluster analysis) to analyze business strategies.</t>
  </si>
  <si>
    <t>Software Engineering Best Practices</t>
  </si>
  <si>
    <t>Document successful software engineering practices and technologies by improving existing software engineering conditions through the use of CMM.</t>
  </si>
  <si>
    <t>Bisomess Assessment Effectiveness</t>
  </si>
  <si>
    <t>Communicate with internal and external decision makers to obtain the information needed for business assessment effectiveness.</t>
  </si>
  <si>
    <t>Attend Training for BPM Development</t>
  </si>
  <si>
    <t>Attend training sessions to gain the technical skills needed to design a BPM.</t>
  </si>
  <si>
    <t>Develop Reference Manuals for Client/Server Applications</t>
  </si>
  <si>
    <t>Develop reference manuals to assist developers in effectively implementing and supporting Client/Server applications.</t>
  </si>
  <si>
    <t>Provide CASE Tool Support</t>
  </si>
  <si>
    <t>Utilize CASE tools to support configuration management in an integrated CASE environment.</t>
  </si>
  <si>
    <t>Attend Capacity-related Training Programs</t>
  </si>
  <si>
    <t>Attend training programs or seminars on capacity planning and management software tools.</t>
  </si>
  <si>
    <t>Develop contingency plans for approved changes to avoid negative impacts in the operating environment.</t>
  </si>
  <si>
    <t>Attend Computer Security Training</t>
  </si>
  <si>
    <t>Attend computer security training programs offered by the Systems and Network Security Institute (SANS) or the Information Systems Security Association (ISSA).</t>
  </si>
  <si>
    <t>Enhance Cloud System Interfaces</t>
  </si>
  <si>
    <t>Enhance cloud system interfaces to improve the efficiency of data flow.</t>
  </si>
  <si>
    <t>Monitor Deployment Policies</t>
  </si>
  <si>
    <t>Monitor the implementation of Resource Deployment Policies in virtual data centers.</t>
  </si>
  <si>
    <t>Community User Reporting System</t>
  </si>
  <si>
    <t>Establish a process or system for community users to report problems that occur in the platform.</t>
  </si>
  <si>
    <t>Develop a Copywriting Project Timeline</t>
  </si>
  <si>
    <t>Develop a copywriting project timeline; follow up with all parties to ensure that deadlines are met.</t>
  </si>
  <si>
    <t>Customer Support Procedures</t>
  </si>
  <si>
    <t>Create a list of pro's and con's of current customer support procedures.</t>
  </si>
  <si>
    <t>Document Call Center System Technical Files</t>
  </si>
  <si>
    <t>Document technology principles, blueprints and standards implemented in the call center system.</t>
  </si>
  <si>
    <t>Attend Post-Engagement Lessons Learned Sessions</t>
  </si>
  <si>
    <t>Attend post-engagement reviews of lessons learned for services and/or markets in which you are interested.</t>
  </si>
  <si>
    <t>Paraphrase Key Communications</t>
  </si>
  <si>
    <t>Paraphrase all decisions, agreements, critical assumptions as a way of assuring mutual understanding, agreement and effective communication.</t>
  </si>
  <si>
    <t>Discuss Troublesome Consulting Method with Others</t>
  </si>
  <si>
    <t>Discuss a troublesome consulting method for you with other consultants. How do their approaches differ from yours? What advice can you use to be more effective?</t>
  </si>
  <si>
    <t>Follow-up on all consulting commitments</t>
  </si>
  <si>
    <t>Follow-up on and keep all commitments to consulting clients.</t>
  </si>
  <si>
    <t>Skilled 'Advisor' vs. 'Expert' Image</t>
  </si>
  <si>
    <t>Present yourself as a 'skilled advisor' helping clients resolve their business issues, rather than the 'expert with the solution'.</t>
  </si>
  <si>
    <t>Examine the Correlation</t>
  </si>
  <si>
    <t>Examine the correlation between different cost-benefit analysis methods and the actual outcome of the project.</t>
  </si>
  <si>
    <t>Make Schedules for Benefits Evaluation</t>
  </si>
  <si>
    <t>Make schedules for benefits program evaluation in order to finish all reports on time.</t>
  </si>
  <si>
    <t>Consult on Business Efficiency</t>
  </si>
  <si>
    <t>Consult industry professionals on various approaches to maximize the efficiency and effectiveness of new business development.</t>
  </si>
  <si>
    <t>Establish Relationship with Contract Lawyers</t>
  </si>
  <si>
    <t>Establish a professional relationship with one or more senior lawyers in the company to obtain contract advice when necessary.</t>
  </si>
  <si>
    <t>Plan for Basic Programs Problems</t>
  </si>
  <si>
    <t>Create contingency plans for common problems with Basic programs and subsequent back-out options.</t>
  </si>
  <si>
    <t>Meet with C Users</t>
  </si>
  <si>
    <t>Find opportunities to meet industry professionals to learn from their experiences in C applications.</t>
  </si>
  <si>
    <t>Attend C/AIX Training Programs</t>
  </si>
  <si>
    <t>Attend training seminars on C/AIX application design and performance.</t>
  </si>
  <si>
    <t>Migrating Legacy COBOL/400 Applications</t>
  </si>
  <si>
    <t>Assist a senior technician in migrating legacy COBOL/400 applications to the AS/400 platform.</t>
  </si>
  <si>
    <t>Meet with CGI Script Users</t>
  </si>
  <si>
    <t>Find opportunities to meet industry professionals to learn from their experiences in CGI Script applications.</t>
  </si>
  <si>
    <t>COBOL Strengths and Weaknesses</t>
  </si>
  <si>
    <t>Document the strengths and weaknesses of COBOL versus comparable tools from a business perspective.</t>
  </si>
  <si>
    <t>Document Cold Fusion Syntax</t>
  </si>
  <si>
    <t>Create documentation of Cold Fusion syntax, coding rules and conventions to ensure employee consistency.</t>
  </si>
  <si>
    <t>Seek a Mentor in Corel Graphics</t>
  </si>
  <si>
    <t>Seek out a mentoring relationship with a senior professional to gain a better understanding of advanced features and facilities of Corel Graphics tools.</t>
  </si>
  <si>
    <t>Monitor CORBA Trends</t>
  </si>
  <si>
    <t>Monitor CORBA trends and industry experiences in diverse environments and applications.</t>
  </si>
  <si>
    <t>Document Crystal Reports Syntax</t>
  </si>
  <si>
    <t>Document Crystal Reports syntax, coding rules and conventions; ensure all staff adhere to the same rules.</t>
  </si>
  <si>
    <t>Meet CA-Easytrieve Professionals</t>
  </si>
  <si>
    <t>Find opportunities to meet industry professionals to discuss in-house CA-Easytrieve enhancements and migration strategies.</t>
  </si>
  <si>
    <t>Monitor BEA WebLogic Trends</t>
  </si>
  <si>
    <t>Monitor BEA WebLogic developments and industry trends in diverse environments and applications.</t>
  </si>
  <si>
    <t>Read about CA-IDMS Strategies</t>
  </si>
  <si>
    <t>Read industry journals that discuss techniques for initiating in-house CA-IDMS enhancements and migration strategies.</t>
  </si>
  <si>
    <t>Meet CICS Professionals</t>
  </si>
  <si>
    <t>Find opportunities to meet professionals in the industry to discuss CICS enhancements and migration strategies.</t>
  </si>
  <si>
    <t>Consult Centra Experts</t>
  </si>
  <si>
    <t>Consult Centra experts on developing multiple conferences and complex presentations.</t>
  </si>
  <si>
    <t>Document Rule Writing Techniques</t>
  </si>
  <si>
    <t>Document the various rule writing techniques, including their advantages and drawbacks.</t>
  </si>
  <si>
    <t>Gap Analysis</t>
  </si>
  <si>
    <t>Learn how to conduct gap analysis to identify areas for improvement.</t>
  </si>
  <si>
    <t>Discuss Database Management System Types</t>
  </si>
  <si>
    <t>Hold a discussion with peers to compare and contrast multiple types of database management systems in the marketplace.</t>
  </si>
  <si>
    <t>Researching Data Analysis Methodologies</t>
  </si>
  <si>
    <t>Research a wide range of data analysis methodologies and train others on effective methodologies for analyzing logical relationships for specific data sets.</t>
  </si>
  <si>
    <t>Update IT Portfolio</t>
  </si>
  <si>
    <t>Consider how new technology will impact an IT portfolio, while updating a portfolio.</t>
  </si>
  <si>
    <t>Manage Facilities Testing Schedule</t>
  </si>
  <si>
    <t>Set up equipment testing and preventative maintenance schedules to ensure on-time delivery.</t>
  </si>
  <si>
    <t>Attend Industry Symposiums</t>
  </si>
  <si>
    <t>Find opportunities to attend the International Robotics and Automation Symposium (IRAS).</t>
  </si>
  <si>
    <t>Plan for Organizational E-mail Administration</t>
  </si>
  <si>
    <t>Develop a plan designed to manage and control the flow of e-mail throughout the organization. Solicit feedback on this plan from a more senior member of the organization.</t>
  </si>
  <si>
    <t>Attend E-mail Routing Training Sessions</t>
  </si>
  <si>
    <t>Attend training sessions to learn how to integrate web-based functionality with e-mail routing software.</t>
  </si>
  <si>
    <t>Assist in Improving Directory Services Administration</t>
  </si>
  <si>
    <t>Assist senior managers in creating and implementing programs for improving the directory services administration.</t>
  </si>
  <si>
    <t>Record Document Management Requirements</t>
  </si>
  <si>
    <t>Record document management security requirements to ensure they are followed by staff members.</t>
  </si>
  <si>
    <t>Prepare Responses to Systems Design Changes</t>
  </si>
  <si>
    <t>Follow technical developments in the industry and the marketplace. Create adoption plans to ensure that the system design tools and techniques are available for the organization.</t>
  </si>
  <si>
    <t>Incorporate Competitor's SCM Application Practice</t>
  </si>
  <si>
    <t>Stay abreast of competitor's best practices in CRM applications development, and incorporate these practices into the organizational CRM application development plan.</t>
  </si>
  <si>
    <t>ERP Risk Control</t>
  </si>
  <si>
    <t>Conduct risk management and document findings during the implementation lifecycle of ERP systems.</t>
  </si>
  <si>
    <t>Select Back Up</t>
  </si>
  <si>
    <t>Delegate a backup report writer.</t>
  </si>
  <si>
    <t>Promote Advanced E-Mail Skills</t>
  </si>
  <si>
    <t>Promote advanced E-Mail software skills, techniques and technology to improve the organization's overall efficiency.</t>
  </si>
  <si>
    <t>Select a Back up Partner</t>
  </si>
  <si>
    <t>Partner with another data entry clerk to provide back up for each other if one of you is out for a day or more.</t>
  </si>
  <si>
    <t>Participate in Development of Strategy</t>
  </si>
  <si>
    <t>Assist senior colleagues to upgrade customer support strategies and plans as well as monitor their implementation.</t>
  </si>
  <si>
    <t>Reviewing Customer Calls</t>
  </si>
  <si>
    <t>Ask to sit in on or review customer calls with a top performing co-worker.</t>
  </si>
  <si>
    <t>Assist in Developing Employee Relations Policies</t>
  </si>
  <si>
    <t>Assist a senior colleague in developing employee relations policies and practices for the organization.</t>
  </si>
  <si>
    <t>Setting Quality Standards for End-User Training</t>
  </si>
  <si>
    <t>Set quality standards for end-user training programs and materials. Make sure all employees follow these standards as they develop and deliver training.</t>
  </si>
  <si>
    <t>Attend E-Sales Training</t>
  </si>
  <si>
    <t>Attend training sessions on various technologies and tools to use in e-sales.</t>
  </si>
  <si>
    <t>Meet with DHTML Users</t>
  </si>
  <si>
    <t>Find opportunities to meet industry professionals to learn from their experiences in DHTML applications.</t>
  </si>
  <si>
    <t>Plan for New Applications</t>
  </si>
  <si>
    <t>Develop a plan designed for the use of Director in new and challenging applications.</t>
  </si>
  <si>
    <t>Develop Mentoring Relationship with Delphi Professional</t>
  </si>
  <si>
    <t>Develop a mentoring relationship with a senior professional to gain a better understanding of the strengths and weaknesses of Delphi.</t>
  </si>
  <si>
    <t>Discuss Essbase Requirements</t>
  </si>
  <si>
    <t>Find opportunities to discuss with end users on their reporting, analysis and modeling requirements of Essbase implementation.</t>
  </si>
  <si>
    <t>Meet with Exchange Server Users</t>
  </si>
  <si>
    <t>Find opportunities to meet industry professionals to learn from their experience with Exchange Server.</t>
  </si>
  <si>
    <t>Assist in Research on DataJoiner</t>
  </si>
  <si>
    <t>Assist a senior manager in conducting research on the extension of DataJoiner's features and functionalities.</t>
  </si>
  <si>
    <t>Meet DB2 Experts</t>
  </si>
  <si>
    <t>Meet and consult with an expert on DB2 databases and learn from his/her experience in initiating in-house DB2 enhancements and migration strategies.</t>
  </si>
  <si>
    <t>Monitor ERwin Trends</t>
  </si>
  <si>
    <t>Monitor ERwin developments and trends in diverse environments and applications.</t>
  </si>
  <si>
    <t>Document DFHSM Techniques</t>
  </si>
  <si>
    <t>Document DFHSM design, modeling and configuration techniques to improve DASD performance.</t>
  </si>
  <si>
    <t>Meet Doc-To-Help Professionals</t>
  </si>
  <si>
    <t>Meet Doc-To-Help Professionals to learn from their experience with the use of Doc-To-Help in diverse environments and applications.</t>
  </si>
  <si>
    <t>Using Pivot Tables</t>
  </si>
  <si>
    <t>Use pivot tables to sort, filter, and create multiple views of one dataset.</t>
  </si>
  <si>
    <t>Meet Training Strategy Professionals</t>
  </si>
  <si>
    <t>Find opportunities to meet training strategy professionals to discuss training strategies related to employee development programs and systems.</t>
  </si>
  <si>
    <t>Participate in New Hire Orientation</t>
  </si>
  <si>
    <t>Having to present your organization to outside candidates is an opportunity to gain a better understanding of the total company environment, product lines, business functions, etc.</t>
  </si>
  <si>
    <t>Supporting a Complex Infrastructure</t>
  </si>
  <si>
    <t>Work with a senior colleague to support a multi-vendor, multi-product infrastructure.</t>
  </si>
  <si>
    <t>Developing Relationships with Vendors</t>
  </si>
  <si>
    <t>Look for ways to develop relationships with hardware vendors that offer group discounts and rates.</t>
  </si>
  <si>
    <t>Attend Help Desk Training Programs</t>
  </si>
  <si>
    <t>Attend training programs or seminars to learn about the common types of help requests, request formats, and responses.</t>
  </si>
  <si>
    <t>Information Security Management Trends</t>
  </si>
  <si>
    <t>Monitor industry trends and marketplace experiences of security products and services.</t>
  </si>
  <si>
    <t>Assist in Establishing Information Security Audits Guidelines</t>
  </si>
  <si>
    <t>Assist senior staff in establishing information security audits guidelines for the organization according to organization's standards.</t>
  </si>
  <si>
    <t>Assist in Vulnerability Assessments</t>
  </si>
  <si>
    <t>Assist senior colleagues in vulnerability assessments of deployed technologies.</t>
  </si>
  <si>
    <t>Document Relevant Practices</t>
  </si>
  <si>
    <t>Document various effective practices for information processing and the engineering of information systems.</t>
  </si>
  <si>
    <t>Track HRMS Performance</t>
  </si>
  <si>
    <t>Utilize a performance management system to regularly track HRMS implementation project progress.</t>
  </si>
  <si>
    <t>Preparing for Financial Irregularities</t>
  </si>
  <si>
    <t>Review documentation on financial irregularities and dishonest information to appropriately respond to such a situation, if it were to occur.</t>
  </si>
  <si>
    <t>Share Investment Reporting Best Practices</t>
  </si>
  <si>
    <t>Share best practices for presenting thorough investment reports with colleagues.</t>
  </si>
  <si>
    <t>Monitor Investment Consulting Environment</t>
  </si>
  <si>
    <t>Monitor the global economic environment and real-time market information to provide competitive investment consulting services.</t>
  </si>
  <si>
    <t>Audit your Financial/Accounting Solution</t>
  </si>
  <si>
    <t>Audit your financial/accounting solutions to ensure all applicable standards/regulations regarding data accuracy or security are being met.</t>
  </si>
  <si>
    <t>Attend ISPL Training Sessions</t>
  </si>
  <si>
    <t>Attend training sessions on the major activities, tasks, and deliverables of the ISPL process.</t>
  </si>
  <si>
    <t>Using Financial Information to Guide Decision-making</t>
  </si>
  <si>
    <t>Use financial records and forecasts to provide quantitative support for business decisions, rather than relying on instinct or emotion.</t>
  </si>
  <si>
    <t>Attend Training on Financial Calculation Tools</t>
  </si>
  <si>
    <t>Attend training sessions on how to select and apply the appropriate tool or calculation needed for a specific financial analysis.</t>
  </si>
  <si>
    <t>Financial Record Keeping Tools Training</t>
  </si>
  <si>
    <t>Attend training sessions on how to use various financial record keeping tools.</t>
  </si>
  <si>
    <t>Discussing Reporting Errors and Consequences</t>
  </si>
  <si>
    <t>Summarize the current and potential errors and misrepresentations in financial reports and discuss the consequences.</t>
  </si>
  <si>
    <t>Evaluating the Risk Management Tools</t>
  </si>
  <si>
    <t>Evaluate and enhance the risk assessment and management tools and techniques and monitor their effectiveness.</t>
  </si>
  <si>
    <t>Meet HR professionals</t>
  </si>
  <si>
    <t>Find opportunities to meet experienced HR professionals to discuss the key relationships and dependencies between HR and other business components.</t>
  </si>
  <si>
    <t>Track Problems in HR Operations</t>
  </si>
  <si>
    <t>Track issues and problems that occur in HR practices and their corresponding solutions.</t>
  </si>
  <si>
    <t>Assist in Establishing HRIS Guidelines</t>
  </si>
  <si>
    <t>Assist senior staff in establishing HRIS operations guidelines for the organization.</t>
  </si>
  <si>
    <t>Improve Internet-based Marketing</t>
  </si>
  <si>
    <t>Consult experts on how to effectively improve Internet-based marketing.</t>
  </si>
  <si>
    <t>Selling to Prospect-dense Markets</t>
  </si>
  <si>
    <t>Focus your field sales efforts on markets with dense populations of clients or prospects, allowing the organization to accomplish more in fewer visits.</t>
  </si>
  <si>
    <t>Assist in Troubleshooting</t>
  </si>
  <si>
    <t>Assist senior colleagues in the troubleshooting and resolution of critical performance problems.</t>
  </si>
  <si>
    <t>Consult with IBM Fault Analyzer Experts</t>
  </si>
  <si>
    <t>Consult with experts on the use of Fault Analyzer tools in diverse environments and applications.</t>
  </si>
  <si>
    <t>Attend File-Aid Training Seminars</t>
  </si>
  <si>
    <t>Attend training seminars on major File-Aid functions, features and capabilities.</t>
  </si>
  <si>
    <t>Monitor Fortran Trends</t>
  </si>
  <si>
    <t>Monitor Fortran developments and trends in diverse environments and applications.</t>
  </si>
  <si>
    <t>Monitor FrontPage Trends</t>
  </si>
  <si>
    <t>Monitor FrontPage trends and industry experiences in diverse environments and applications.</t>
  </si>
  <si>
    <t>Plan for Enhancements</t>
  </si>
  <si>
    <t>Develop organizational strategies to plan for Hogan PEM and Umbrella enhancements and migration.</t>
  </si>
  <si>
    <t>Meet with HTML Users</t>
  </si>
  <si>
    <t>Find opportunities to meet industry professionals to learn from their experiences in HTML applications.</t>
  </si>
  <si>
    <t>Meet with Illustrator Users</t>
  </si>
  <si>
    <t>Find opportunities to meet industry professionals to learn from their experiences in Illustrator applications.</t>
  </si>
  <si>
    <t>Meet Impromptu Professionals</t>
  </si>
  <si>
    <t>Find opportunities to meet industry professionals to discuss in-house Impromptu enhancements and migration strategies.</t>
  </si>
  <si>
    <t>Assist in InstallShield Software Deployments</t>
  </si>
  <si>
    <t>Assist senior managers in the use of InstallShield for multiple enterprise-wide software deployments.</t>
  </si>
  <si>
    <t>Consult FOCUS Experts</t>
  </si>
  <si>
    <t>Meet and consult with an expert on FOCUS databases and learn from his/her experience in conducting performance measurement and tuning activities.</t>
  </si>
  <si>
    <t>Installing ImagePlus IODM and FAF</t>
  </si>
  <si>
    <t>Assist a senior technician in the installation of ImagePlus IODM and FAF into production environments.</t>
  </si>
  <si>
    <t>Meet IMS/DB Professionals</t>
  </si>
  <si>
    <t>Find opportunities to meet industry professionals to learn from their experiences with IMS/DB performance tuning tools and techniques.</t>
  </si>
  <si>
    <t>Informix Performance Measurement</t>
  </si>
  <si>
    <t>Assist senior managers in the performance measurement and tuning activities of Informix databases.</t>
  </si>
  <si>
    <t>Meet Ingres Professionals</t>
  </si>
  <si>
    <t>Find opportunities to meet professionals in the industry to discuss Ingres enhancements and migration strategies.</t>
  </si>
  <si>
    <t>Assist in Designing Interfaces with FDR</t>
  </si>
  <si>
    <t>Assist a senior technician in designing and building an interface for a non-supported program.</t>
  </si>
  <si>
    <t>Attend Foresight Training</t>
  </si>
  <si>
    <t>Attend training seminars on working with the features and functions of different installed components of Foresight.</t>
  </si>
  <si>
    <t>Meet IIS Experts</t>
  </si>
  <si>
    <t>Find opportunities to meet and consult with IIS experts on how best to resolve inherent IIS security features.</t>
  </si>
  <si>
    <t>Meet IMS/TM Experts</t>
  </si>
  <si>
    <t>Find opportunities to meet and consult with IMS/TM experts on how best to initiate enhancements and migration strategies.</t>
  </si>
  <si>
    <t>Consult RMF Expert</t>
  </si>
  <si>
    <t>Consult an RMF expert on how best to use RMF effectively in complex shared environments.</t>
  </si>
  <si>
    <t>Applying Filenet to Workflow Processes</t>
  </si>
  <si>
    <t>Create a plan to apply Filenet to the workflow processes of diverse business units.</t>
  </si>
  <si>
    <t>Consult on FileNet Image Maintenance</t>
  </si>
  <si>
    <t>Consult experts on regular maintenance requirements of FileNet Image Services system.</t>
  </si>
  <si>
    <t>Using FileNet P8 Functions</t>
  </si>
  <si>
    <t>Assist a senior manager in using the main functions and administrative tools of FileNet P8.</t>
  </si>
  <si>
    <t>Participate in IT Best Practices Establishment</t>
  </si>
  <si>
    <t>Participate in establishing best practices in IT to improve overall operations and efficiency.</t>
  </si>
  <si>
    <t>Monitor IT Trends</t>
  </si>
  <si>
    <t>Assist and Learn from Senior Staff in IT Architecture Projects</t>
  </si>
  <si>
    <t>Assist and learn from senior staff in IT architecture projects to prepare for career development.</t>
  </si>
  <si>
    <t>Communicate IT Product Value with Customers</t>
  </si>
  <si>
    <t>Communicate with customers to understand how the value of IT products and services are assessed.</t>
  </si>
  <si>
    <t>Discuss Logical Data Modeling Technologies</t>
  </si>
  <si>
    <t>Discuss logical data modeling technologies with peers to compare and contrast types of technologies and tools used in the logical data modeling marketplace.</t>
  </si>
  <si>
    <t>Plan a JAD Operation Quality Assurance Program</t>
  </si>
  <si>
    <t>Plan a quality assurance program for JAD operations.</t>
  </si>
  <si>
    <t>Monitor Advanced Mainframe Tools</t>
  </si>
  <si>
    <t>Monitor advanced mainframe tools used by competitors in the marketplace to ensure the timely adoption of updated toolkits.</t>
  </si>
  <si>
    <t>Assist in Establishing Knowledge-Based Technology Tools Guidelines</t>
  </si>
  <si>
    <t>Assist senior staff in establishing organizational guidelines and best practices for Knowledge-Based Technology (KBT) tools.</t>
  </si>
  <si>
    <t>Document Mainframe Software Issues</t>
  </si>
  <si>
    <t>Document operational issues and create relevant solutions for mainframe software.</t>
  </si>
  <si>
    <t>Monitor Advanced Mainframe Hardware</t>
  </si>
  <si>
    <t>Monitor advanced mainframe hardware used by competitors in the marketplace to ensure the timely adoption of updated hardware.</t>
  </si>
  <si>
    <t>Assist in LAN Service Procedure Development</t>
  </si>
  <si>
    <t>Assist a senior level colleague in developing Local Area Network service procedures.</t>
  </si>
  <si>
    <t>Plan a LAN Administration Quality Assurance Program</t>
  </si>
  <si>
    <t>Plan a quality assurance program for LAN Administration.</t>
  </si>
  <si>
    <t>Document IT Governance Industry Standards</t>
  </si>
  <si>
    <t>Document IT governance industry standards, best practices and guidelines.</t>
  </si>
  <si>
    <t>Improve IT Project Process</t>
  </si>
  <si>
    <t>Improve the IT project process through matching people with appropriate and necessary resources to complete their jobs in an easier manner.</t>
  </si>
  <si>
    <t>Create Project Control Contingency Plans</t>
  </si>
  <si>
    <t>Create contingency plans for overdue or troubled IT projects.</t>
  </si>
  <si>
    <t>Assist in Managing Service Providers</t>
  </si>
  <si>
    <t>Assist in identifying and managing IT service providers.</t>
  </si>
  <si>
    <t>Document SLA Operational Issues</t>
  </si>
  <si>
    <t>Create documentation of operational issues with IT service level agreements; share with all employees.</t>
  </si>
  <si>
    <t>Discuss with Developers on IT Availability Design</t>
  </si>
  <si>
    <t>Find opportunities to meet IT application developers and discuss the design of IT availability and recovery.</t>
  </si>
  <si>
    <t>Monitor IT Service Development</t>
  </si>
  <si>
    <t>Monitor the development of new IT service improvements to achieve better performance.</t>
  </si>
  <si>
    <t>Attend IT Incident Management Training Sessions</t>
  </si>
  <si>
    <t>Attend training sessions on handling critical events and defining strategies for recovery.</t>
  </si>
  <si>
    <t>Developing Manuals for Management Tools</t>
  </si>
  <si>
    <t>Develop manuals for new information management tools and train other staff to use these tools properly and effectively.</t>
  </si>
  <si>
    <t>Assist in Advanced Library Project</t>
  </si>
  <si>
    <t>Assist with senior colleagues in the implementation of an advanced library project to learn new library resource tools and skills.</t>
  </si>
  <si>
    <t>Monitor ITIL Industry Trends</t>
  </si>
  <si>
    <t>Monitor industry trends and marketplace experiences in the adoption of ITIL standards.</t>
  </si>
  <si>
    <t>Ask for Feedback on IT Service Delivery</t>
  </si>
  <si>
    <t>Find opportunities to communicate with internal or external customers and ask for their feedback on the IT services delivered.</t>
  </si>
  <si>
    <t>Attend Sales Channel Training</t>
  </si>
  <si>
    <t>Attend training sessions on various technologies and tools used in sales channels.</t>
  </si>
  <si>
    <t>Product/Service Checklist</t>
  </si>
  <si>
    <t>Create a diagram or checklist highlighting the features, price points, and service standards for your product that you can share with customers.</t>
  </si>
  <si>
    <t>Meet with J2EE Users</t>
  </si>
  <si>
    <t>Find opportunities to meet industry professionals to learn from their experiences in J2EE applications.</t>
  </si>
  <si>
    <t>Consult with Java Experts</t>
  </si>
  <si>
    <t>Consult with experts on the use of Java / Java 2 in diverse environments and applications.</t>
  </si>
  <si>
    <t>Meet with JavaScript Users</t>
  </si>
  <si>
    <t>Find opportunities to meet industry professionals to learn from their experiences with JavaScript applications.</t>
  </si>
  <si>
    <t>Meet with Jprobe Users</t>
  </si>
  <si>
    <t>Find opportunities to meet industry professionals to learn from their experiences in JProbe applications.</t>
  </si>
  <si>
    <t>Monitor Jscript Trends</t>
  </si>
  <si>
    <t>Monitor Jscript trends and industry experiences in diverse environments and applications.</t>
  </si>
  <si>
    <t>Monitor JSP Trends</t>
  </si>
  <si>
    <t>Monitor JSP trends and industry experiences in diverse environments and applications.</t>
  </si>
  <si>
    <t>Build Proficiency in Java Servlets</t>
  </si>
  <si>
    <t>Practice on relevant applications to gain an in-depth understanding of servlet design and development.</t>
  </si>
  <si>
    <t>Build Proficiency in LoadRunner</t>
  </si>
  <si>
    <t>Practice on relevant applications to gain a strong understanding of LoadRunner's strengths and weaknesses.</t>
  </si>
  <si>
    <t>Consult JDBC Experts</t>
  </si>
  <si>
    <t>Consult an expert on when it would be appropriate to use the JDBC-ODBC bridge.</t>
  </si>
  <si>
    <t>Developing Business Case for Laplink</t>
  </si>
  <si>
    <t>Assist a senior manager in developing and presenting a valid business case justifying the acquisition of Laplink and related technology.</t>
  </si>
  <si>
    <t>Converting Linux-based Applications</t>
  </si>
  <si>
    <t>Assist a senior technician in the conversion and migration of Linux-based applications to other operating systems.</t>
  </si>
  <si>
    <t>Assist in Extending Jini Features</t>
  </si>
  <si>
    <t>Assist a senior manager in extending Jini features for an enterprise Jini network application.</t>
  </si>
  <si>
    <t>Monitor Compliance to Platform Architecture Standards and Processes</t>
  </si>
  <si>
    <t>Monitor the compliance of platform architecture processes and standards; correct any errors or malfunctions.</t>
  </si>
  <si>
    <t>Plan a Modeling Quality Assurance Program</t>
  </si>
  <si>
    <t>Plan a quality assurance program for monitoring data, processes or event models.</t>
  </si>
  <si>
    <t>Plan New Use Cases</t>
  </si>
  <si>
    <t>Develop weekly plans for new use cases and prepare tools as needed.</t>
  </si>
  <si>
    <t>Become an Expert on tools-related Problem</t>
  </si>
  <si>
    <t>When a leader gives you a tools-related problem to solve, become an expert on the subject and then propose a course of action.</t>
  </si>
  <si>
    <t>Attend Training Sessions on Object-Oriented Tools</t>
  </si>
  <si>
    <t>Attend training sessions on the use and application of object-oriented tools, methodologies and techniques in order to establish popularity among their utilization.</t>
  </si>
  <si>
    <t>Assist in OR Tools Integration</t>
  </si>
  <si>
    <t>Assist a senior manager in the integration of OR application tools and techniques.</t>
  </si>
  <si>
    <t>Assist in Establishing Middleware Products</t>
  </si>
  <si>
    <t>Assist senior staff in establishing organizational guidelines and best practices for middleware products.</t>
  </si>
  <si>
    <t>Attend Mid-Range Training Programs</t>
  </si>
  <si>
    <t>Attend enterprise-wide training programs concerning major components of the mid-range operating environment and parallel and symmetrical processing systems.</t>
  </si>
  <si>
    <t>Document Software Maintenance Requirements</t>
  </si>
  <si>
    <t>Document all software maintenance requirements to ensure staff properly adhere to them.</t>
  </si>
  <si>
    <t>Consult Experts on Performance Tools Selection</t>
  </si>
  <si>
    <t>Consult experts on the evaluation and selection of performance tools within the system.</t>
  </si>
  <si>
    <t>Document Mid-Range Hardware Issues</t>
  </si>
  <si>
    <t>Document operational issues and create relevant solutions for mid-range hardware.</t>
  </si>
  <si>
    <t>Maintenance and Upkeep Requirements</t>
  </si>
  <si>
    <t>Document maintenance and upkeep requirements and ensure all staff members understand and adhere to these standards.</t>
  </si>
  <si>
    <t>Monitor Network Administration Solutions</t>
  </si>
  <si>
    <t>Develop documentation to monitor the efficiency and effectiveness of network administration technical solutions.</t>
  </si>
  <si>
    <t>Assist in Developing Network Architecture Procedures</t>
  </si>
  <si>
    <t>Assist a senior level colleague in developing network architecture operating procedures.</t>
  </si>
  <si>
    <t>Attend Network Management Training</t>
  </si>
  <si>
    <t>Attend training sessions to gain or improve leadership skills for effective management of a department's network operations.</t>
  </si>
  <si>
    <t>Attend Training on the Application of Communication Software</t>
  </si>
  <si>
    <t>Attend training sessions on the application of networking/communication software.</t>
  </si>
  <si>
    <t>Plan Communications Hardware Responsibilities</t>
  </si>
  <si>
    <t>Develop day-to-day plans for communications hardware responsibilities and prepare tools, as needed.</t>
  </si>
  <si>
    <t>Attend Network Training</t>
  </si>
  <si>
    <t>Attend training sessions on network procedures and methodologies.</t>
  </si>
  <si>
    <t>Discuss Changes and their Corresponding Impact</t>
  </si>
  <si>
    <t>Discuss changes in distribution software and the corresponding need to develop plans with experienced colleagues.</t>
  </si>
  <si>
    <t>Assist in Identifying Root Causes</t>
  </si>
  <si>
    <t>Assist senior managers in identifying the root causes of different problems.</t>
  </si>
  <si>
    <t>Attend Internet-based Marketing Training</t>
  </si>
  <si>
    <t>Attend training sessions on various technologies and tools to use in Internet-based marketing.</t>
  </si>
  <si>
    <t>Assisting Senior Management to Design Workflow</t>
  </si>
  <si>
    <t>Participate in the project of designing office administration function and workflow.</t>
  </si>
  <si>
    <t>Design Communication Strategies</t>
  </si>
  <si>
    <t>Design the strategy and policy for organizational communications in order to improve its efficiency and accuracy.</t>
  </si>
  <si>
    <t>Standard Journalist Editing Rules</t>
  </si>
  <si>
    <t>Develop standard journalist editing rules to improve the efficiency and accuracy of media communications.</t>
  </si>
  <si>
    <t>Track Competitors' Technology</t>
  </si>
  <si>
    <t>Track the technology used by competitors to ensure the organization is using multimedia publishing tools as competitively as possible.</t>
  </si>
  <si>
    <t>Provide Staff training</t>
  </si>
  <si>
    <t>Provide staff with regular training on problem identification, triage, diagnosis, and resolution.</t>
  </si>
  <si>
    <t>Meet OD Strategy Professionals</t>
  </si>
  <si>
    <t>Find opportunities to meet OD strategy professionals to discuss OD strategies related to OD programs and processes.</t>
  </si>
  <si>
    <t>Attend Marketing Function Tools Training</t>
  </si>
  <si>
    <t>Attend training sessions on various technologies and tools to use in the marketing function.</t>
  </si>
  <si>
    <t>Plan for Unexpected Market Research Results</t>
  </si>
  <si>
    <t>Plan ahead for when market research doesn't yield expected and/or valuable results.</t>
  </si>
  <si>
    <t>Design a Marketing Strategy</t>
  </si>
  <si>
    <t>Design the organization's marketing strategy in accordance with the overall business strategy.</t>
  </si>
  <si>
    <t>Integrate the Marketing System</t>
  </si>
  <si>
    <t>Look for ways to integrate the marketing system into other internal systems, such as ERP or financial systems.</t>
  </si>
  <si>
    <t>Document Feedback on Media Channel Management</t>
  </si>
  <si>
    <t>Create a consistent documentation system to record and monitor client feedback on media channel management.</t>
  </si>
  <si>
    <t>Track and Analyze Performance Metrics</t>
  </si>
  <si>
    <t>Track and analyze production performance metrics in light of industry trends; manage problems by suggesting ways to maintain a steady workflow.</t>
  </si>
  <si>
    <t>Attend MTS Training</t>
  </si>
  <si>
    <t>Attend training sessions on how to use MTS to manage all stages of the testing of mission-critical applications.</t>
  </si>
  <si>
    <t>Assist in Oracle Lite Installations</t>
  </si>
  <si>
    <t>Assist senior managers in installing, configuring and troubleshooting Oracle Lite.</t>
  </si>
  <si>
    <t>Build Proficiency in PowerBuilder</t>
  </si>
  <si>
    <t>Practice on relevant applications to gain a strong understanding of PowerBuilder's strengths and weaknesses.</t>
  </si>
  <si>
    <t>Meet with Perl Users</t>
  </si>
  <si>
    <t>Find opportunities to meet industry professionals to learn from their experiences in Perl applications.</t>
  </si>
  <si>
    <t>Monitor Industry Trends in Photoshop</t>
  </si>
  <si>
    <t>Monitor industry trends for Photoshop and related products that offer similar functionality.</t>
  </si>
  <si>
    <t>Consult PL/I Experts</t>
  </si>
  <si>
    <t>Consult PL/I experts on how to best utilize PL/I in the development and maintenance of application programs and systems.</t>
  </si>
  <si>
    <t>Meet PeopleSoft Professionals</t>
  </si>
  <si>
    <t>Find opportunities to meet industry professionals to discuss PeopleSoft enhancements and migration strategies.</t>
  </si>
  <si>
    <t>Attend ODBC Training Seminars</t>
  </si>
  <si>
    <t>Attend training seminars on the use and proliferation of ODBC across the enterprise.</t>
  </si>
  <si>
    <t>Attend Oracle Conferences</t>
  </si>
  <si>
    <t>Attend an industry conference that discusses the implementation of Oracle in diverse environments and applications.</t>
  </si>
  <si>
    <t>Meet PL/SQL Professionals</t>
  </si>
  <si>
    <t>Find opportunities to meet professionals in the industry to discuss the strengths and weaknesses of PL/SQL versus other data retrieval tools.</t>
  </si>
  <si>
    <t>Meet BizTalk Professionals</t>
  </si>
  <si>
    <t>Find opportunities to meet professionals in the industry to discuss BizTalk strengths and weaknesses.</t>
  </si>
  <si>
    <t>Read about OS/2 Warp Strategies</t>
  </si>
  <si>
    <t>Read industry journals that discuss techniques for initiating in-house OS/2 Warp enhancements and migration strategies.</t>
  </si>
  <si>
    <t>Implementation Problems with OS/390</t>
  </si>
  <si>
    <t>Create documentation of major implementation and maintenance problems, as well as corresponding solutions, in the OS/390 operating system to share with all employees.</t>
  </si>
  <si>
    <t>Assist in Developing Applications for Palm OS</t>
  </si>
  <si>
    <t>Assist a senior manager in developing and implementing in-house applications for Palm OS.</t>
  </si>
  <si>
    <t>Discuss with Process Owners on PegaRULES</t>
  </si>
  <si>
    <t>Find opportunities to discuss with business process owners on business rules and PegaRULES applications.</t>
  </si>
  <si>
    <t>Usage Problems with OPNET's Library</t>
  </si>
  <si>
    <t>Document problems with using OPNET's network protocol model library and solutions to them.</t>
  </si>
  <si>
    <t>Attend NDS Security and Rights Training</t>
  </si>
  <si>
    <t>Attend training on managing NDS/eDirectory security and granting rights.</t>
  </si>
  <si>
    <t>OmegaMon Implementation Planning</t>
  </si>
  <si>
    <t>Participate in planning for implementation of OmegaMon into IT infrastructures.</t>
  </si>
  <si>
    <t>Document Problems in Updating Office</t>
  </si>
  <si>
    <t>Continuously document problems in applying fixes and service packs to existing Office products and their solutions.</t>
  </si>
  <si>
    <t>Maintain Relationship with Outlook Vendor</t>
  </si>
  <si>
    <t>Establish and maintain a relationship with a Outlook vendor or service provider in order to stay updated on pending releases or improvements.</t>
  </si>
  <si>
    <t>Monitor PowerPoint Trends</t>
  </si>
  <si>
    <t>Monitor PowerPoint developments and trends in diverse environments and applications.</t>
  </si>
  <si>
    <t>Assist in Developing Project Plan</t>
  </si>
  <si>
    <t>Offer to help plan a project you will be involved in and experience the art and science of the planning process. Focus on specific activities and tasks; estimate the work effort and elapsed time; monitor critical path.</t>
  </si>
  <si>
    <t>Master New Project Challenges</t>
  </si>
  <si>
    <t>Request to work on a new engineering project in order to master new challenges and expand your technical skills.</t>
  </si>
  <si>
    <t>Documenting Product Quality Standards</t>
  </si>
  <si>
    <t>Document quality standards for your organization's products. Make sure these standards are followed as new products are produced.</t>
  </si>
  <si>
    <t>Compare Competitive Products</t>
  </si>
  <si>
    <t>Review the competitive landscape and competing products. Create a test plan designed to identify any competitive gaps you .</t>
  </si>
  <si>
    <t>Share Technology Experience</t>
  </si>
  <si>
    <t>Pursue opportunities to share technology knowledge, experience and practices with other industry professionals.</t>
  </si>
  <si>
    <t>Collect and Document Meta Requirements</t>
  </si>
  <si>
    <t>Communicate with SOA experts on how to collect and document meta requirements for enterprise software development.</t>
  </si>
  <si>
    <t>Attend Requirement Analysis Training Sessions</t>
  </si>
  <si>
    <t>Attend training sessions to master advanced requirement analysis techniques including prototyping and use cases techniques.</t>
  </si>
  <si>
    <t>Learn Programming Techniques and Advantages</t>
  </si>
  <si>
    <t>Learn the characteristics and advantages of different programming techniques.</t>
  </si>
  <si>
    <t>Develop Evaluation System</t>
  </si>
  <si>
    <t>Develop an evaluation system to select the best prototyping approach, within the organization.</t>
  </si>
  <si>
    <t>Attend RAD approaches Training</t>
  </si>
  <si>
    <t>Attend RAD approaches training to enable faster software development in a complex and active environment.</t>
  </si>
  <si>
    <t>Communicate with Scripting Language Experts</t>
  </si>
  <si>
    <t>Communicate with scripting language experts regularly to maintain a solid relationship for the betterment of scripting technology applications.</t>
  </si>
  <si>
    <t>Document Programming Issues</t>
  </si>
  <si>
    <t>Document operational issues and create solutions relevant to programming problems.</t>
  </si>
  <si>
    <t>Meet with Stakeholders</t>
  </si>
  <si>
    <t>Look for opportunities to meet relevant stakeholders to collect their feedback on the record management system.</t>
  </si>
  <si>
    <t>Consults Data Management Experts</t>
  </si>
  <si>
    <t>Consults data management experts on how to define complex multi-table queries and leverage existing database logic contained within stored procedures.</t>
  </si>
  <si>
    <t>Document a Stored Procedure</t>
  </si>
  <si>
    <t>Document a stored procedure for collecting and customizing common operations within a relational database.</t>
  </si>
  <si>
    <t>Attend Training Session on Server Software Configuration</t>
  </si>
  <si>
    <t>Attend training sessions to learn how to configure server software on a specific IT environment.</t>
  </si>
  <si>
    <t>Contingency Plan for Server Hardware Breakdown</t>
  </si>
  <si>
    <t>Develop a contingency plan for server hardware breakdown to ensure that the server system is running continuously.</t>
  </si>
  <si>
    <t>Plan Production Control Responsibilities</t>
  </si>
  <si>
    <t>Develop day-to-day plans for production control responsibilities and prepare tools as needed.</t>
  </si>
  <si>
    <t>Consult Data Center Management Experts</t>
  </si>
  <si>
    <t>Consult experts on the infrastructure design and operation of multiple data centers.</t>
  </si>
  <si>
    <t>Assist Social Application Experts</t>
  </si>
  <si>
    <t>Assist experts, who have considerable knowledge on social applications, in creating and monitoring a community in order to understand new technology trends.</t>
  </si>
  <si>
    <t>Attend SOA Technologies Training Programs</t>
  </si>
  <si>
    <t>Attend training programs on all major types of SOA technologies and infrastructure components.</t>
  </si>
  <si>
    <t>Maintain and Strengthen Online Relations</t>
  </si>
  <si>
    <t>Maintain and strengthen the relations of online user groups and communities. Initiate an online user and community survey to help improve their satisfaction.</t>
  </si>
  <si>
    <t>Document Presence and Event Management Procedures</t>
  </si>
  <si>
    <t>Document presence and event management procedures on a specific service platform to ensure that all service staff comply with them.</t>
  </si>
  <si>
    <t>Trends in Reliability Engineering Technologies</t>
  </si>
  <si>
    <t>Monitor industry trends and marketplace experiences for emerging or advanced security engineering technologies.</t>
  </si>
  <si>
    <t>Attend Content Community Management Training Seminars</t>
  </si>
  <si>
    <t>Attend training seminars on content community design and management for social media platforms.</t>
  </si>
  <si>
    <t>Communicate with Law Agencies</t>
  </si>
  <si>
    <t>Communicate with local law enforcement agencies to update security policies and regulations.</t>
  </si>
  <si>
    <t>Attend Product Design and Development Training</t>
  </si>
  <si>
    <t>Attend training sessions on various technologies and tools to use in product design and development.</t>
  </si>
  <si>
    <t>Practice Operating Returns Software</t>
  </si>
  <si>
    <t>Practice operating returns software by performing functions and facilities of different returns software products.</t>
  </si>
  <si>
    <t>Comply with Sales Department Policies</t>
  </si>
  <si>
    <t>Comply with a sales function's policies and procedures.</t>
  </si>
  <si>
    <t>Consult Sales Closing Trends</t>
  </si>
  <si>
    <t>Consult experts on sales closing trends in the market.</t>
  </si>
  <si>
    <t>Assist in Developing a Product Development Strategy</t>
  </si>
  <si>
    <t>Assist a senior manager in designing a product development strategy.</t>
  </si>
  <si>
    <t>Attend REXX Training Seminars</t>
  </si>
  <si>
    <t>Attend training seminars on major error handling and debugging facilities of REXX programs.</t>
  </si>
  <si>
    <t>Attend RTT Training Seminars</t>
  </si>
  <si>
    <t>Attend training seminars on how to use RTT at different phases of the Systems Development Life Cycle.</t>
  </si>
  <si>
    <t>Consult SAP R/3 Experts</t>
  </si>
  <si>
    <t>Consult experts on how to design and build interfaces between SAP R/3 and other platforms.</t>
  </si>
  <si>
    <t>Monitor the Process of SAP PLM Implementation</t>
  </si>
  <si>
    <t>Monitor SAP PLM implementation processes; record any unusual issues and make appropriate solutions for these issues.</t>
  </si>
  <si>
    <t>Create a PVCS Issue Tracking Database</t>
  </si>
  <si>
    <t>Create an internal database that will continuously track issues in PVCS's implementations.</t>
  </si>
  <si>
    <t>Meet Sniffer Professionals</t>
  </si>
  <si>
    <t>Find opportunities to meet professionals in the industry to discuss Sniffer enhancements and migration processes.</t>
  </si>
  <si>
    <t>Document Macro Techniques</t>
  </si>
  <si>
    <t>Document how and in what types of situations it is important to use macros.</t>
  </si>
  <si>
    <t>Meet Workbench Professionals</t>
  </si>
  <si>
    <t>Find opportunities to meet professionals in the industry to discuss Project Workbench enhancements and migration strategies.</t>
  </si>
  <si>
    <t>Conduct Hardware Testing</t>
  </si>
  <si>
    <t>Test hardware products regularly to evaluate the status of production and achieve quality assurance standards.</t>
  </si>
  <si>
    <t>Create Feedback Plan</t>
  </si>
  <si>
    <t>Construct a plan to provide regular feedback to employees who are working on at least one area of storage device construction.</t>
  </si>
  <si>
    <t>Document Security Requirements</t>
  </si>
  <si>
    <t>Create documentation of the document management security requirements to ensure all organizational staff are adhering to the same standards.</t>
  </si>
  <si>
    <t>Monitor Software QA Industry Trends</t>
  </si>
  <si>
    <t>Monitor industry trends on software quality assurance tools and standards; make improvement accordingly.</t>
  </si>
  <si>
    <t>Regression Testing in Deployment Phase</t>
  </si>
  <si>
    <t>Perform regression tests in the deployment phase to fix the bugs and develop patches.</t>
  </si>
  <si>
    <t>Target Architecture Project Assistance</t>
  </si>
  <si>
    <t>Assist a senior manager in preparing reports, scheduling and processing documentation on a target IT architecture project.</t>
  </si>
  <si>
    <t>Develop Detailed Testing Programs</t>
  </si>
  <si>
    <t>Develop detailed timelines and activity schedules outlining the frequency, duration and intensity of system testing programs.</t>
  </si>
  <si>
    <t>Develop Timelines for SDLC Projects</t>
  </si>
  <si>
    <t>Develop timelines for system development life cycle projects ensuring the prompt delivery of quality services.</t>
  </si>
  <si>
    <t>Attend Speech Recognition Technologies Training</t>
  </si>
  <si>
    <t>Attend training sessions on how to implement speech recognition technologies for the organization.</t>
  </si>
  <si>
    <t>Control quality of Testing Tools</t>
  </si>
  <si>
    <t>Develop timelines for testing projects to ensure the quality of services on testing tools.</t>
  </si>
  <si>
    <t>Software Principles, Blueprints and Standards</t>
  </si>
  <si>
    <t>Document software blueprints, principles and standards for the implementation of the organization's software infrastructure.</t>
  </si>
  <si>
    <t>Consult on Software Installation Performance</t>
  </si>
  <si>
    <t>Consult experts on how to improve the performance of a specific software installation procedure.</t>
  </si>
  <si>
    <t>Integrating Coworker Skills with Own</t>
  </si>
  <si>
    <t>Look for ways to integrate specific skills of your coworkers with your own to improve overall systems programming.</t>
  </si>
  <si>
    <t>Following Standards During Releases</t>
  </si>
  <si>
    <t>Ensure that software releases follow compliance and quality standards established by the organization.</t>
  </si>
  <si>
    <t>Assist in Establishing Software Quality Assurance Standards</t>
  </si>
  <si>
    <t>Maintenance and Upkeep Storage Hardware Usage Requirements</t>
  </si>
  <si>
    <t>Document maintenance and upkeep storage hardware usage requirements; ensure all staff members understand and adhere to these standards.</t>
  </si>
  <si>
    <t>Researching New Telecommunication Technologies</t>
  </si>
  <si>
    <t>Research the pros and cons of new telecommunication technologies and evaluate the feasibility for your organization to acquire and implement them.</t>
  </si>
  <si>
    <t>Document SAN Best Practices</t>
  </si>
  <si>
    <t>Create documentation of best practices for SAN/NAS design and management to share with organizational staff.</t>
  </si>
  <si>
    <t>Document Storage Management Standards and Practices</t>
  </si>
  <si>
    <t>Create documentation of industry standards and practices for storing and securing information to ensure all staff follow standards and regulations.</t>
  </si>
  <si>
    <t>Plan Ahead for System Abnormal Conditions</t>
  </si>
  <si>
    <t>Plan ahead for abnormal system conditions related to peripheral devices; define corrective maintenance and methods.</t>
  </si>
  <si>
    <t>Document the Software Licensing Process</t>
  </si>
  <si>
    <t>Document the process of software licensing against the organization's software infrastructure to ensure that all members act consistently.</t>
  </si>
  <si>
    <t>Plan for Technical Performance Problems</t>
  </si>
  <si>
    <t>Create contingency plans for non-recurring or performance-related problems.</t>
  </si>
  <si>
    <t>Conduct SPI Review Meetings</t>
  </si>
  <si>
    <t>Conduct review sessions with organizational staff on a monthly basis to exchange experiences on software process improvement activities.</t>
  </si>
  <si>
    <t>Supplier Communication</t>
  </si>
  <si>
    <t>Communicate with suppliers to ensure the accuracy of data in the SRM system.</t>
  </si>
  <si>
    <t>Implement SEM Applications Project</t>
  </si>
  <si>
    <t>Participate in the implementation of a SEM applications project; coordinate project resources and activities to ensure resource capacity and that the project is carried out in its specific time-frame.</t>
  </si>
  <si>
    <t>Read Books and Journals on TOGAF</t>
  </si>
  <si>
    <t>Read books and journals about TOGAF to increase professional knowledge.</t>
  </si>
  <si>
    <t>Develop Staffing and Recruiting Activities</t>
  </si>
  <si>
    <t>Plan the implementation of a full spectrum of staffing and recruiting activities within the organization.</t>
  </si>
  <si>
    <t>Plan for Succession Projects</t>
  </si>
  <si>
    <t>Plan the people, materials and activities needed for the organization's succession projects.</t>
  </si>
  <si>
    <t>Plan a Technical Writing Project</t>
  </si>
  <si>
    <t>Plan the content, required writers, time and budget for a technical writing project.</t>
  </si>
  <si>
    <t>Attend Supplier Evaluations Training</t>
  </si>
  <si>
    <t>Attend training sessions on various technologies and tools to use in supplier evaluations &amp; certification.</t>
  </si>
  <si>
    <t>Adaptive Server Usage Considerations</t>
  </si>
  <si>
    <t>Document Sybase Adaptive Server usage considerations in diverse environments and applications.</t>
  </si>
  <si>
    <t>Developing a SQL Implementation Case</t>
  </si>
  <si>
    <t>Assist a senior manager in developing a valid business case for the implementation of SQL.</t>
  </si>
  <si>
    <t>SQL Server Performance Measurement</t>
  </si>
  <si>
    <t>Assist senior managers in performance measurement and tuning activities for SQL Server databases.</t>
  </si>
  <si>
    <t>Sybase Performance Measurement</t>
  </si>
  <si>
    <t>Assist senior managers in the performance measurement and tuning activities of Sybase databases.</t>
  </si>
  <si>
    <t>Discuss with Solaris Professionals</t>
  </si>
  <si>
    <t>Find opportunities to discuss with Solaris professionals about advanced features and facilities.</t>
  </si>
  <si>
    <t>Read Industry Journals on TPNS</t>
  </si>
  <si>
    <t>Read industry journals on planning, installing, and configuring TPNS in multiple and diverse environments.</t>
  </si>
  <si>
    <t>Document TCP/IP Activities Problems</t>
  </si>
  <si>
    <t>Document problems in conducting TCP/IP performance measurement and tuning activities and their solutions.</t>
  </si>
  <si>
    <t>MAUs Usage on Token Ring Backbone</t>
  </si>
  <si>
    <t>Assist a senior manager in using MAUs on an enterprise Token Ring backbone.</t>
  </si>
  <si>
    <t>Attend TAM Training Lessons</t>
  </si>
  <si>
    <t>Attend training lessons for integrating TAM with DB2, LDAP, IBM HTTP Server, and IBM WebSphere.</t>
  </si>
  <si>
    <t>Consult TME Experts</t>
  </si>
  <si>
    <t>Consult experts on the use of TME interfaces in diverse environments and applications.</t>
  </si>
  <si>
    <t>Facilitate Relationships with Other Functions</t>
  </si>
  <si>
    <t>Facilitate relationships with other organizational functions to develop organizational policies and standards.</t>
  </si>
  <si>
    <t>Research IT Architecture Tools</t>
  </si>
  <si>
    <t>Developing Diverse Interfaces</t>
  </si>
  <si>
    <t>Develop multiple user interfaces to adapt to the specific needs of a diverse user group.</t>
  </si>
  <si>
    <t>Web Services Tools Training Seminars</t>
  </si>
  <si>
    <t>Attend training seminars on how to utilize and communicate with Web Services Tools.</t>
  </si>
  <si>
    <t>Voice/Data Technology Documentation</t>
  </si>
  <si>
    <t>Document and maintain documentation for the production/development of voice and data technologies, including test and audit output for the QA Group.</t>
  </si>
  <si>
    <t>Maintain Beneficial Partnerships</t>
  </si>
  <si>
    <t>Look for opportunities to maintain and facilitate beneficial partnerships with vendors and software providers.</t>
  </si>
  <si>
    <t>Monitor Training Industry Development</t>
  </si>
  <si>
    <t>Monitor training industry developments, trends and best practices in workplace learning and performance; make organizational training adjustments accordingly.</t>
  </si>
  <si>
    <t>Monitor Training Innovations and Experiences</t>
  </si>
  <si>
    <t>Monitor training innovations and experiences to keep abreast of industry trends and marketplace directions.</t>
  </si>
  <si>
    <t>Make Alternative Plans</t>
  </si>
  <si>
    <t>Make alternative plans for training courses that will be given to audiences with different levels and backgrounds.</t>
  </si>
  <si>
    <t>Compare and Contrast Testing Software</t>
  </si>
  <si>
    <t>Compare and contrast various user acceptance testing software available in the marketplace and evaluate their value to the organization.</t>
  </si>
  <si>
    <t>Plan a Quality Assurance Program for UED</t>
  </si>
  <si>
    <t>Plan a quality assurance program for user experience design operations.</t>
  </si>
  <si>
    <t>Implement TM Applications Project</t>
  </si>
  <si>
    <t>Participate in the implementation of a TM application project and coordinate project resources and activities to ensure that you meet resource capacity and timeframe objectives.</t>
  </si>
  <si>
    <t>Service-Oriented Architecture Design</t>
  </si>
  <si>
    <t>Assist senior designers in creating architecture for Web 2.0 platforms featuring the latest technology.</t>
  </si>
  <si>
    <t>Develop Content Validation Procedures</t>
  </si>
  <si>
    <t>Develop procedures for the validation of web-based content.</t>
  </si>
  <si>
    <t>Communicating Client Priorities</t>
  </si>
  <si>
    <t>In order to help understand a client's needs, make sure priorities are clearly communicated on both ends.</t>
  </si>
  <si>
    <t>Monitor Uniface Trends</t>
  </si>
  <si>
    <t>Monitor Uniface developments and industry trends in diverse environments and applications.</t>
  </si>
  <si>
    <t>Plan for VAJ Migration</t>
  </si>
  <si>
    <t>Develop a plan for the migration from VAJ to the WebSphere Studio development environment.</t>
  </si>
  <si>
    <t>Visual Basic.Net Training Seminars</t>
  </si>
  <si>
    <t>Attend training seminars on how to use ADO.net datasets for database management.</t>
  </si>
  <si>
    <t>Assist in VBScript Interface Development</t>
  </si>
  <si>
    <t>Assist senior managers in the design and development of interfaces between VBScript and other scripting languages.</t>
  </si>
  <si>
    <t>Monitor Visual C++ Trends</t>
  </si>
  <si>
    <t>Monitor Visual C++ developments and industry trends in diverse environments and applications.</t>
  </si>
  <si>
    <t>Visual Interdev Development Considerations</t>
  </si>
  <si>
    <t>Create documentation of Visual Interdev development considerations for different environments, and share with all employees.</t>
  </si>
  <si>
    <t>Monitor Visual Basic Trends</t>
  </si>
  <si>
    <t>Monitor Visual Basic developments and industry trends in diverse environments and applications.</t>
  </si>
  <si>
    <t>Monitor Visio Trends</t>
  </si>
  <si>
    <t>Monitor Visio developments and industry trends in diverse environments and applications.</t>
  </si>
  <si>
    <t>Monitor Visual J++ Trends</t>
  </si>
  <si>
    <t>Monitor Visual J++ developments and industry trends in diverse environments and applications.</t>
  </si>
  <si>
    <t>Monitor XHTML Trends</t>
  </si>
  <si>
    <t>Monitor XHTML developments and industry trends in diverse environments and applications.</t>
  </si>
  <si>
    <t>Monitor XML Trends</t>
  </si>
  <si>
    <t>Monitor XML developments and industry trends in diverse environments and applications.</t>
  </si>
  <si>
    <t>Document Schema Considerations</t>
  </si>
  <si>
    <t>Create documentation of extensibility considerations in XML Schemas to share with all employees.</t>
  </si>
  <si>
    <t>XML Transformations Training Sessions</t>
  </si>
  <si>
    <t>Attend training sessions on the use of complex XML transformation techniques.</t>
  </si>
  <si>
    <t>Assist Building MQ Series Interfaces</t>
  </si>
  <si>
    <t>Assist a senior technician in building interfaces to and from MSMQ or other messaging systems.</t>
  </si>
  <si>
    <t>Monitor TSO/ISPF Trends</t>
  </si>
  <si>
    <t>Monitor TSO/ISPF developments and trends in diverse environments and applications.</t>
  </si>
  <si>
    <t>Attend UNIX Conference</t>
  </si>
  <si>
    <t>Attend an industry conference that discusses the use of UNIX in diverse environments and applications.</t>
  </si>
  <si>
    <t>Hold WAS Meetings</t>
  </si>
  <si>
    <t>Hold quarterly meetings to discuss best practices for working with WAS and its underlying components.</t>
  </si>
  <si>
    <t>Windows 2000/Me Performance Measurement</t>
  </si>
  <si>
    <t>Assist senior managers in the performance measurement and tuning activities of Windows 2000/Me applications.</t>
  </si>
  <si>
    <t>Plan for WebSphere Portal Implementation</t>
  </si>
  <si>
    <t>Make a time schedule for design and implementation of WebSphere Portal.</t>
  </si>
  <si>
    <t>IBM z/OS Operation System Administration Training</t>
  </si>
  <si>
    <t>Attend IBM z/OS operation system administration training sessions to increase z/OS tools knowledge.</t>
  </si>
  <si>
    <t>Monitor VoIP Trends</t>
  </si>
  <si>
    <t>Monitor VoIP trends in diverse in-house production environments and applications.</t>
  </si>
  <si>
    <t>Development of Wireless Device Applications</t>
  </si>
  <si>
    <t>Participate in the development of wireless devices applications to learn the usage of WAP tools.</t>
  </si>
  <si>
    <t>Make a Time Schedule for X.25</t>
  </si>
  <si>
    <t>Make a time schedule for planning X.25 migration.</t>
  </si>
  <si>
    <t>Monitor Word Trends</t>
  </si>
  <si>
    <t>Monitor Word developments and trends in diverse environments and applications.</t>
  </si>
  <si>
    <t>Plan a Training and Development Quality Assurance Program</t>
  </si>
  <si>
    <t>Plan a quality assurance program for training and development courses.</t>
  </si>
  <si>
    <t>Assist in Training Evaluation</t>
  </si>
  <si>
    <t>Assist a senior manager in evaluating training program structures and content.</t>
  </si>
  <si>
    <t>ROI Calculations for Training Programs</t>
  </si>
  <si>
    <t>Learn how to calculate ROI and use this measurement to evaluate the value of a training program or solution to your organization.</t>
  </si>
  <si>
    <t>Assist in Establishing Training Needs Analysis Guidelines</t>
  </si>
  <si>
    <t>Assist senior staff in establishing training needs analysis guidelines for the organization according to training strategies.</t>
  </si>
  <si>
    <t>Facilitate Relationships with Training Solution Users</t>
  </si>
  <si>
    <t>Facilitate relationships with training solution users to better understand their training needs.</t>
  </si>
  <si>
    <t>Document Training Delivery Best Practices</t>
  </si>
  <si>
    <t>Document best practices for training delivery in daily training activities.</t>
  </si>
  <si>
    <t>Establish Training Evaluation Best Practices</t>
  </si>
  <si>
    <t>Assist a senior manager in establishing organizational best practices for training evaluation.</t>
  </si>
  <si>
    <t>Analyze Training Administration System Cases</t>
  </si>
  <si>
    <t>Analyze successful examples of training administration systems in other organizations to find better solutions for system improvement.</t>
  </si>
  <si>
    <t>Provide E-learning Systems Maintenance Tips</t>
  </si>
  <si>
    <t>Provide useful tips to training staff on the maintenance of e-learning systems.</t>
  </si>
  <si>
    <t>Select Web-based Training Benchmarks</t>
  </si>
  <si>
    <t>Consult experts on the selection of key benchmarks for evaluating the effectiveness of web-based training functions.</t>
  </si>
  <si>
    <t>Characteristics of Successful Consultants</t>
  </si>
  <si>
    <t>Tell me about qualities of a "good" and "poor" consultant. Offer examples and explanation.</t>
  </si>
  <si>
    <t>Analyze Trends in API Development and Usage</t>
  </si>
  <si>
    <t>Tell me about the historical and future trends in API development and usage.</t>
  </si>
  <si>
    <t>Application Design/Architecture Experience</t>
  </si>
  <si>
    <t>Tell me about application design and architecture related projects you were involved in as a part of your previous jobs.</t>
  </si>
  <si>
    <t>Improving the Application Delivery Process</t>
  </si>
  <si>
    <t>What suggestions did you make to improve the application delivery process, in your previous organization?</t>
  </si>
  <si>
    <t>Using Design Tools and Techniques.</t>
  </si>
  <si>
    <t>What tools and techniques have you used in application architecture or design?</t>
  </si>
  <si>
    <t>Application Testing Experience</t>
  </si>
  <si>
    <t>Tell me about any application testing related experience you gained in your previous job.</t>
  </si>
  <si>
    <t>Application Maintenance Best Practices</t>
  </si>
  <si>
    <t>How did you ensure adherence to application maintenance best practices in the organization?</t>
  </si>
  <si>
    <t>Ensure a Competitive Position</t>
  </si>
  <si>
    <t>How do you maintain the mainframe applications' competitiveness in the market?</t>
  </si>
  <si>
    <t>Synchronize with Existing Technology</t>
  </si>
  <si>
    <t>Tell me about your experiences in synchronizing web-based applications with existing and new technologies.</t>
  </si>
  <si>
    <t>Contingency Plan Experience</t>
  </si>
  <si>
    <t>Tell me about your past experience in formulating and conducting contingency plans.</t>
  </si>
  <si>
    <t>Experience in OO Application Development</t>
  </si>
  <si>
    <t>Tell me about your past experience in OO application development projects.</t>
  </si>
  <si>
    <t>Effectiveness Evaluation</t>
  </si>
  <si>
    <t>How do you evaluate the effectiveness of various tools in different platforms?</t>
  </si>
  <si>
    <t>Describe a Challenge of Mobile Application Testing</t>
  </si>
  <si>
    <t>Describe a major challenge you've experienced with the mobile application testing process or area. How did you deal with it? What was the resolution?</t>
  </si>
  <si>
    <t>Experience with Agile Methodology</t>
  </si>
  <si>
    <t>Tell me about your working experience with using and implementing agile methodology.</t>
  </si>
  <si>
    <t>Experience with Agile Manifesto</t>
  </si>
  <si>
    <t>Tell me about your working experience with Agile Manifesto.</t>
  </si>
  <si>
    <t>Experience with ASD</t>
  </si>
  <si>
    <t>Tell me about your previous working experience on implementing ASD in software development.</t>
  </si>
  <si>
    <t>Selecting Appropriate Agile Methods</t>
  </si>
  <si>
    <t>How did you select appropriate agile methods for software development projects?</t>
  </si>
  <si>
    <t>Experience with Agile Project Management</t>
  </si>
  <si>
    <t>Tell me about your previous experience with the management of agile project management.</t>
  </si>
  <si>
    <t>Benefits from AUP</t>
  </si>
  <si>
    <t>Tell me about the advantages and benefits that your team/department obtained by applying AUP approach.</t>
  </si>
  <si>
    <t>Ensuring Audit and Compliance Consistency</t>
  </si>
  <si>
    <t>How did you ensure that all members of your audit or compliance team were following consistent standards?</t>
  </si>
  <si>
    <t>Successful Audit Projects</t>
  </si>
  <si>
    <t>Tell me about an audit project or tasks that you think was very successful. What about that particular project stands out?</t>
  </si>
  <si>
    <t>Building Relationships with Customers</t>
  </si>
  <si>
    <t>How do you establish credibility and earn trust with your customers? Provide specific examples.</t>
  </si>
  <si>
    <t>Analyze .NET Applications</t>
  </si>
  <si>
    <t>Please list the pros and cons of applying .NET technology to the corporate intranet.</t>
  </si>
  <si>
    <t>Analyze Abend-Aid Characteristics</t>
  </si>
  <si>
    <t>Explain the key strengths and weaknesses of Abend-Aid versus other debugging tools.</t>
  </si>
  <si>
    <t>Access Challenges</t>
  </si>
  <si>
    <t>What were some common challenges your organization faced when using Access? How were these resolved?</t>
  </si>
  <si>
    <t>Analyze ActiveX and Java Equivalents</t>
  </si>
  <si>
    <t>Could you please list the key strengths and weaknesses of ActiveX versus Java equivalents?</t>
  </si>
  <si>
    <t>Use ADF Components for Web Page Construction</t>
  </si>
  <si>
    <t>How did you use ADF components to construct web pages and user interfaces?</t>
  </si>
  <si>
    <t>Debugging Tools</t>
  </si>
  <si>
    <t>What kinds of tools and techniques did you use to debug syntax errors?</t>
  </si>
  <si>
    <t>Design ASP Applications</t>
  </si>
  <si>
    <t>How did you design and develop diverse multithreaded ASP applications?</t>
  </si>
  <si>
    <t>Migrate ASP Applications</t>
  </si>
  <si>
    <t>How did you migrate classic ASP applications to the ASP.Net platform?</t>
  </si>
  <si>
    <t>Problems with Interface Testing</t>
  </si>
  <si>
    <t>What kinds of problems did you encounter when performing interface testing between disparate software systems?</t>
  </si>
  <si>
    <t>Apply Cascading Style Sheets</t>
  </si>
  <si>
    <t>What kinds of problems did you encounter when applying cascading style sheets to Flash content?</t>
  </si>
  <si>
    <t>Experience with Adabas</t>
  </si>
  <si>
    <t>Tell me about your previous experience with Adabas mainframe databases.</t>
  </si>
  <si>
    <t>Analyze AIX Characteristics</t>
  </si>
  <si>
    <t>List the key strengths and weaknesses of AIX versus other operating systems.</t>
  </si>
  <si>
    <t>Problem with AS/400 Features</t>
  </si>
  <si>
    <t>What kind of problems did you encounter with AS/400 features and how did you resolve them?</t>
  </si>
  <si>
    <t>Enhance Active Directory Structures</t>
  </si>
  <si>
    <t>How did you enhance Active Directory structures, including DNS namespace, tree, site, etc.?</t>
  </si>
  <si>
    <t>AIM Challenges</t>
  </si>
  <si>
    <t>What were some common challenges your organization faced when using AIM? How were these resolved?</t>
  </si>
  <si>
    <t>Analyze ATM</t>
  </si>
  <si>
    <t>Please analyze ATM's strengths and weaknesses versus comparable tools from a business perspective.</t>
  </si>
  <si>
    <t>Analyze Software Characteristics</t>
  </si>
  <si>
    <t>List the key strengths and weaknesses of Adobe Acrobat Professional.</t>
  </si>
  <si>
    <t>Increase Template Design Efficiency</t>
  </si>
  <si>
    <t>How did you increase efficiency in document template design?</t>
  </si>
  <si>
    <t>How did you create ACF2 reports tailored to specific business needs?</t>
  </si>
  <si>
    <t>Experience with Anti-Virus Software</t>
  </si>
  <si>
    <t>Tell me about your past experience with implementing and maintaining commercially available anti-virus software.</t>
  </si>
  <si>
    <t>Motivating Adult Learners</t>
  </si>
  <si>
    <t>How did your organization motivate adult learners? How did your organization reduce barriers to learning for adult learners?</t>
  </si>
  <si>
    <t>Experience with Change Request Management</t>
  </si>
  <si>
    <t>Tell me about experience with managing change requests for hardware products.</t>
  </si>
  <si>
    <t>Balancing Systems Innovation with Functionality</t>
  </si>
  <si>
    <t>How did you balance technological innovation with functionality and usability when developing computer systems or solutions?</t>
  </si>
  <si>
    <t>Balancing Software Innovation with Functionality</t>
  </si>
  <si>
    <t>How did you balance technological innovation with functionality and usability when developing software strategies?</t>
  </si>
  <si>
    <t>How did you analyze, select and store valuable business data in the management system?</t>
  </si>
  <si>
    <t>Challenges in Business Scenarios Modeling</t>
  </si>
  <si>
    <t>Describe the major challenges you encountered in business scenarios modeling.</t>
  </si>
  <si>
    <t>Integrating CMMI with other Frameworks</t>
  </si>
  <si>
    <t>Which framework did you integrate with CMMI in your previous position?</t>
  </si>
  <si>
    <t>Coordinating Business Assessment Work</t>
  </si>
  <si>
    <t>How did you coordinate the work of members contributing to business assessment projects?</t>
  </si>
  <si>
    <t>Consider in modeling business process</t>
  </si>
  <si>
    <t>What were some of your key considerations in modeling specific business processes?</t>
  </si>
  <si>
    <t>Risk Control</t>
  </si>
  <si>
    <t>How do you ensure that the risks of using client/server tools are properly controlled?</t>
  </si>
  <si>
    <t>New Tools Selection</t>
  </si>
  <si>
    <t>What criterion do you use when selecting new CASE tools?</t>
  </si>
  <si>
    <t>CRM Experience</t>
  </si>
  <si>
    <t>Describe the CRM related projects you were involved in as a part of your previous job(s).</t>
  </si>
  <si>
    <t>Content Management Achievements</t>
  </si>
  <si>
    <t>Tell me about your achievements in content management projects.</t>
  </si>
  <si>
    <t>Analytics Approach</t>
  </si>
  <si>
    <t>What are some of the analytics approaches you've found to be most effective?</t>
  </si>
  <si>
    <t>CTI Experience</t>
  </si>
  <si>
    <t>Tell me about a CTI related project you were involved in as a part of your previous job(s).</t>
  </si>
  <si>
    <t>Computer Center Problems</t>
  </si>
  <si>
    <t>What are common software, hardware and other system problems in a computer center?</t>
  </si>
  <si>
    <t>Benefits of a Disaster Recovery Plan</t>
  </si>
  <si>
    <t>Tell me about the benefits of implementing and maintaining a contingency and disaster recovery plan you developed in your previous project(s).</t>
  </si>
  <si>
    <t>Implement Capacity Planning Processes</t>
  </si>
  <si>
    <t>How did you successfully implement capacity planning processes and best practices?</t>
  </si>
  <si>
    <t>Problems in Implementing Changes</t>
  </si>
  <si>
    <t>What problems did you encounter in the implementation of high-impact changes?</t>
  </si>
  <si>
    <t>Experience with Computer Crime Prevention</t>
  </si>
  <si>
    <t>Tell me about your previous experience with the prevention and resolution of computer crime.</t>
  </si>
  <si>
    <t>Main Considerations in Computer Forensics</t>
  </si>
  <si>
    <t>What are the main considerations when you performing computer forensics for an information security incident? What are the primary steps you would do?</t>
  </si>
  <si>
    <t>Network Vulnerabilities Detection and Fixing</t>
  </si>
  <si>
    <t>How did you detect network vulnerabilities in your work, and how did you fix them to reduce risks?</t>
  </si>
  <si>
    <t>Experience with Configuration Management</t>
  </si>
  <si>
    <t>Tell me about your previous experience with configuration management.</t>
  </si>
  <si>
    <t>Challenges in Cloud Architecture</t>
  </si>
  <si>
    <t>Describe the main challenges in cloud architecture design processes.</t>
  </si>
  <si>
    <t>Describe a User Experience Design Challenge</t>
  </si>
  <si>
    <t>Describe a major challenge you've encountered with user experience design processes. How did you address the challenge, and how was it resolved?</t>
  </si>
  <si>
    <t>Experience in Information Management</t>
  </si>
  <si>
    <t>Tell me about your previous experience in information management.</t>
  </si>
  <si>
    <t>Experience with Crystal Methods</t>
  </si>
  <si>
    <t>Tell me about your working experience with crystal methods.</t>
  </si>
  <si>
    <t>Writing High-Exposure Documents</t>
  </si>
  <si>
    <t>Give me an example of the quality controls or standards used when editing high-exposure documents.</t>
  </si>
  <si>
    <t>Challenges in Customer Support Alignment</t>
  </si>
  <si>
    <t>Tell me about any challenges you faced in aligning the organization's customer support operations with industry standards.</t>
  </si>
  <si>
    <t>Training New Call Center Employees</t>
  </si>
  <si>
    <t>Tell me how you trained new call center employees on the use of call center technology.</t>
  </si>
  <si>
    <t>Measuring CRM Value and Efficiency</t>
  </si>
  <si>
    <t>How did your organization measure the efficiency/effectiveness and value of CRM? What other methods do you think they could have used?</t>
  </si>
  <si>
    <t>Sources of Business Information</t>
  </si>
  <si>
    <t>Tell me about an unusual source of business information that ultimately proved quite beneficial to your organization's decision making process.</t>
  </si>
  <si>
    <t>Call Center Technology Challenges</t>
  </si>
  <si>
    <t>Tell me about the most challenging aspect of implementing or maintaining technology in remote call center environments.</t>
  </si>
  <si>
    <t>Consulting Services You Provided</t>
  </si>
  <si>
    <t>Describe the various consulting services you have previously provided and the markets in which they were delivered.</t>
  </si>
  <si>
    <t>Prepare and Present Consulting Proposal</t>
  </si>
  <si>
    <t>Explain the process you use to prepare and present your consulting proposals to clients?</t>
  </si>
  <si>
    <t>Consulting Process and Tools Used</t>
  </si>
  <si>
    <t>Overview the consulting process and support tools you have used during previous consulting engagements.</t>
  </si>
  <si>
    <t>Consulting Proposal Success Story</t>
  </si>
  <si>
    <t>Tell us about your most successful consulting experience and the role of the proposal in that success story.</t>
  </si>
  <si>
    <t>Management Characteristics of Successful Engagements</t>
  </si>
  <si>
    <t>Describe the most successful consulting engagement you managed. What did you do to make it so successful?</t>
  </si>
  <si>
    <t>Handling Consulting Client Disagreement</t>
  </si>
  <si>
    <t>Describe a consulting engagement when members of the client organization were in disagreement regarding an issue? How did you handle the situation and what was the outcome?</t>
  </si>
  <si>
    <t>Achieving Success through Cash Management</t>
  </si>
  <si>
    <t>Tell me how your work in cash management directly impacted the financial success of the organization.</t>
  </si>
  <si>
    <t>Industry-specific Cost-Benefit Ratios</t>
  </si>
  <si>
    <t>What are some common cost-benefit ratios used in your industry or market? How did you become familiar with these concepts?</t>
  </si>
  <si>
    <t>Improving Benefit Programs</t>
  </si>
  <si>
    <t>Tell me about any improvements you made to your organization's benefit programs in terms of cost, offerings, or employee satisfaction.</t>
  </si>
  <si>
    <t>Troubles Identifying New Business Opportunities</t>
  </si>
  <si>
    <t>Tell me about a time when you had trouble identifying opportunities for new business. How was this resolved?</t>
  </si>
  <si>
    <t>Competitive Evaluation Experience</t>
  </si>
  <si>
    <t>Tell me about your experience in gathering and analyzing information about your competition.</t>
  </si>
  <si>
    <t>Challenges in Contracts</t>
  </si>
  <si>
    <t>What was your most challenging contracts issue that you faced and how did you resolve it?</t>
  </si>
  <si>
    <t>Contract Approval Challenges</t>
  </si>
  <si>
    <t>Tell me about common challenges you face in obtaining contract approval.</t>
  </si>
  <si>
    <t>Differentiate the Company's Brand Positioning</t>
  </si>
  <si>
    <t>Please differentiate the company's brand positioning versus that of the competition.</t>
  </si>
  <si>
    <t>Purchasing Processes Problems</t>
  </si>
  <si>
    <t>What kinds of problems or roadblocks did you encounter in the purchasing or procurement processes?</t>
  </si>
  <si>
    <t>Problems with BaanERP Application</t>
  </si>
  <si>
    <t>What kinds of problems did you encounter with the application of BaanERP in multiple environments?</t>
  </si>
  <si>
    <t>Analyze Basic and Other Languages</t>
  </si>
  <si>
    <t>List the key strengths and weaknesses of Basic vs. other languages, from a business perspective?</t>
  </si>
  <si>
    <t>Problems with Brio Application</t>
  </si>
  <si>
    <t>What kinds of problems did you encounter with the use of Brio in multiple environments and applications?</t>
  </si>
  <si>
    <t>Experience with C-language Applications</t>
  </si>
  <si>
    <t>Describe your previous experience with C-language applications.</t>
  </si>
  <si>
    <t>Analyze C# Strengths and Weaknesses</t>
  </si>
  <si>
    <t>List C#'s major strengths and weaknesses.</t>
  </si>
  <si>
    <t>Analyze C++ Strengths and Weaknesses</t>
  </si>
  <si>
    <t>Please list C++'s major strengths and weaknesses.</t>
  </si>
  <si>
    <t>Experience with C/AIX Applications</t>
  </si>
  <si>
    <t>Tell me about your previous experience with C/AIX applications.</t>
  </si>
  <si>
    <t>Analyze COBOL 390</t>
  </si>
  <si>
    <t>What are the strengths and weaknesses of COBOL 390 versus comparable tools?</t>
  </si>
  <si>
    <t>Coding Techniques for COBOL/400 Programs</t>
  </si>
  <si>
    <t>What specific technique did you use to code or modify COBOL/400 programs?</t>
  </si>
  <si>
    <t>Analyze CGI Script</t>
  </si>
  <si>
    <t>List the key strengths and weaknesses of CGI Script.</t>
  </si>
  <si>
    <t>What methods did you use to successfully translate legacy COBOL applications into current technologies?</t>
  </si>
  <si>
    <t>Favorite Feature</t>
  </si>
  <si>
    <t>Tell me about a favorite feature of this product or process and how you used it.</t>
  </si>
  <si>
    <t>How did you implement Cold Fusion Advanced Security Services into applications?</t>
  </si>
  <si>
    <t>Create a Print Style</t>
  </si>
  <si>
    <t>How did you create and edit a Print Style in your previous project(s)?</t>
  </si>
  <si>
    <t>Avoid Costly Mistakes</t>
  </si>
  <si>
    <t>How did you avoid costly mistakes in working with CORBA?</t>
  </si>
  <si>
    <t>Problems Designing Crystal Reports Application</t>
  </si>
  <si>
    <t>What kinds of problems did you encounter in Crystal Reports application design and performance?</t>
  </si>
  <si>
    <t>Experience with CA-Easytrieve</t>
  </si>
  <si>
    <t>Tell me about your previous experience with using CA-Easytrieve for database queries and report writing applications.</t>
  </si>
  <si>
    <t>Analyze BEA WebLogic</t>
  </si>
  <si>
    <t>List the key strengths and weaknesses of BEA WebLogic versus other similar platforms.</t>
  </si>
  <si>
    <t>Problems with BMC Use</t>
  </si>
  <si>
    <t>What kinds of problems did you encounter with the use of BMC Image Copy Plus in diverse environments?</t>
  </si>
  <si>
    <t>Conduct Stress-tests with BMCIBR</t>
  </si>
  <si>
    <t>How did you successfully conduct stress-tests of backup and recovery processes using BMCIBR?</t>
  </si>
  <si>
    <t>Analyze CA/DB2</t>
  </si>
  <si>
    <t>Describe the benefits and drawbacks of CA/DB2 tools in comparison to similar products.</t>
  </si>
  <si>
    <t>Improve CA-IDMS Backup Procedures</t>
  </si>
  <si>
    <t>How did you improve upon the existing CA-IDMS database backup and recovery procedures in your previous organization?</t>
  </si>
  <si>
    <t>Solve Problems with CICS Implementation</t>
  </si>
  <si>
    <t>How did you solve problems with the specific implementation issues of CICS?</t>
  </si>
  <si>
    <t>Knowledge of Cisco Technologies</t>
  </si>
  <si>
    <t>Describe the purpose, functions, and operations of Cisco switching technologies.</t>
  </si>
  <si>
    <t>Use Centra Tools</t>
  </si>
  <si>
    <t>How did you use Centra content creation tools to develop interactive presentations?</t>
  </si>
  <si>
    <t>Plan Projects Using Corticon</t>
  </si>
  <si>
    <t>How did you contribute to the planning of projects that used the Corticon Rules Engine.</t>
  </si>
  <si>
    <t>Advantages and Disadvantages of Competency-Based T&amp;D</t>
  </si>
  <si>
    <t>What do you think are the advantages and disadvantages of competency-based training and development?</t>
  </si>
  <si>
    <t>Benefits of Audience Analysis/Assessment</t>
  </si>
  <si>
    <t>Could you tell me the benefits of an audience analysis or assessment you conducted in your previous position(s)?</t>
  </si>
  <si>
    <t>Database Management System Experience</t>
  </si>
  <si>
    <t>Tell me about a database management system related project you have previously participated in.</t>
  </si>
  <si>
    <t>Analyze Data Analysis Tools</t>
  </si>
  <si>
    <t>Describe the strengths and weaknesses of a data analysis tool that you are familiar with.</t>
  </si>
  <si>
    <t>Articulate Customer Feedback in New Data Models</t>
  </si>
  <si>
    <t>Describe an example of customer feedback in new logical data models.</t>
  </si>
  <si>
    <t>Balancing Risk vs. Reward</t>
  </si>
  <si>
    <t>How did you balance risk vs. potential rewards in evaluating emerging technologies and their application to your work?</t>
  </si>
  <si>
    <t>Interpersonal Influence</t>
  </si>
  <si>
    <t>How did you communicate and collaborate with key persons in a development project?</t>
  </si>
  <si>
    <t>E-commerce experience</t>
  </si>
  <si>
    <t>Tell me about the e-commerce projects you were involved in as a part of your previous jobs.</t>
  </si>
  <si>
    <t>Develop EDI Policies and Procedures</t>
  </si>
  <si>
    <t>How did you develop policies and procedures to ensure that all members of the EDI-related teams are acting consistently?</t>
  </si>
  <si>
    <t>Experience with Database Development Tools</t>
  </si>
  <si>
    <t>Tell me about database development projects you were involved in as a part of your previous job(s).</t>
  </si>
  <si>
    <t>Describe Experience in Data Governance Projects</t>
  </si>
  <si>
    <t>Describe your experience working with data governance projects.</t>
  </si>
  <si>
    <t>Data Manipulation</t>
  </si>
  <si>
    <t>How do you ensure proper data manipulation?</t>
  </si>
  <si>
    <t>Tools for Designing Databases</t>
  </si>
  <si>
    <t>What kind of tools did you use when designing multi-platform physical databases?</t>
  </si>
  <si>
    <t>Avoid Negative Impacts</t>
  </si>
  <si>
    <t>How do you avoid or resist negative impacts caused by data changes to the enterprise model?</t>
  </si>
  <si>
    <t>Approaches in Data Warehousing Development</t>
  </si>
  <si>
    <t>What approaches or methodologies have you used in the design and development of multi-tiered data warehouses?</t>
  </si>
  <si>
    <t>Illustrate Pros and Cons</t>
  </si>
  <si>
    <t>Could you illustrate the pros and cons of different data mining applications produced by diverse software vendors (such as Genalytics Predictive Suite 5.0 and Computer Associates CleverPath Predictive Analysis Server 3.1a)?</t>
  </si>
  <si>
    <t>Select the Most Appropriate DMT</t>
  </si>
  <si>
    <t>What problems did you experience in selecting the most appropriate data movement tools for a given task?</t>
  </si>
  <si>
    <t>Back-up and Recovery Database</t>
  </si>
  <si>
    <t>What problems did you encounter when your back-up and recovery distributed databases failed in your previous position?</t>
  </si>
  <si>
    <t>Define the Term 'ETL'</t>
  </si>
  <si>
    <t>Define the term 'Extraction-Transformation-Loading process' used in data warehousing.</t>
  </si>
  <si>
    <t>Enhancing the Network</t>
  </si>
  <si>
    <t>How did you enhance the network in your previous position(s)?</t>
  </si>
  <si>
    <t>Comparing Encryption Techniques</t>
  </si>
  <si>
    <t>Compare the benefits and drawbacks of two commonly used encryption methods.</t>
  </si>
  <si>
    <t>Ensure Data Accuracy</t>
  </si>
  <si>
    <t>How did you ensure record accuracy for a specific data center?</t>
  </si>
  <si>
    <t>Experience with Computer Facilities</t>
  </si>
  <si>
    <t>Tell me about your previous experience in managing or supporting computer facilities.</t>
  </si>
  <si>
    <t>Experience with Data Center Automation</t>
  </si>
  <si>
    <t>Describe any past experience with data center automation you acquired in previous project(s).</t>
  </si>
  <si>
    <t>Deal with Exceeded Thresholds</t>
  </si>
  <si>
    <t>What did you do when thresholds of e-mail server capacities were exceeded?</t>
  </si>
  <si>
    <t>Experience with E-mail Routing Software</t>
  </si>
  <si>
    <t>Tell me about your previous experience with the application of e-mail routing software.</t>
  </si>
  <si>
    <t>Experience with Directory Services Administration</t>
  </si>
  <si>
    <t>Describe your previous experience or involvement in directory services administration.</t>
  </si>
  <si>
    <t>Describe Document Management Experience</t>
  </si>
  <si>
    <t>Describe your experience with document management processes and procedures in your previous company.</t>
  </si>
  <si>
    <t>Knowledge of Endpoint Devices</t>
  </si>
  <si>
    <t>Explains the different security concerns of operating systems of different endpoint devices.</t>
  </si>
  <si>
    <t>Data Management Policies' Loopholes</t>
  </si>
  <si>
    <t>Can you describe any loopholes in data management policies that you experienced in your previous company?</t>
  </si>
  <si>
    <t>Control Cybersecurity Risk Factors</t>
  </si>
  <si>
    <t>How did you control cybersecurity risk factors within a prescribed limitation in your previous position?</t>
  </si>
  <si>
    <t>Apply Tools and Technology to Computer Forensics</t>
  </si>
  <si>
    <t>How did you leverage advanced tools and technology to more effectively conduct computer forensics.</t>
  </si>
  <si>
    <t>Handling Network Threats and Incidents</t>
  </si>
  <si>
    <t>What actions did you take to resolve network threats and incidents?</t>
  </si>
  <si>
    <t>Conduct Cost/Benefit Analysis</t>
  </si>
  <si>
    <t>How did you conduct cost/benefit analyses for integrated business implementation?</t>
  </si>
  <si>
    <t>CRM Types</t>
  </si>
  <si>
    <t>What different types of CRM applications have you used?</t>
  </si>
  <si>
    <t>ERP Future Implementation Trend</t>
  </si>
  <si>
    <t>What is your opinion about trends in the ERP industry concerning cloud computing concept?</t>
  </si>
  <si>
    <t>User Stories in XP Project</t>
  </si>
  <si>
    <t>How did you communicate with customer to produce user stories in a XP project? And how did you evaluate the workload, risks and priorities of user stories?</t>
  </si>
  <si>
    <t>Data Challenges</t>
  </si>
  <si>
    <t>What was your biggest challenge in your last job in gathering and reporting data that you could not overcome and why?</t>
  </si>
  <si>
    <t>Past Experience with e-Mail Software</t>
  </si>
  <si>
    <t>How did you manage or administer e-mail software in your previous jobs?</t>
  </si>
  <si>
    <t>CRM Integration</t>
  </si>
  <si>
    <t>Did your organization integrate CRM throughout the organization, or was it limited to the sales function? How and why?</t>
  </si>
  <si>
    <t>Scenarios for Customer Interaction Methods</t>
  </si>
  <si>
    <t>Provide examples of scenarios in which the following interaction techniques are appropriate and explain why: face-to-face, telephone, e-mail, web-based chat.</t>
  </si>
  <si>
    <t>Managing Customer Information</t>
  </si>
  <si>
    <t>What information did your organization collect about customers? How was this information managed?</t>
  </si>
  <si>
    <t>Importance of the Customer Support Function</t>
  </si>
  <si>
    <t>What was the importance of your organization's customer support function to the overall business strategy?</t>
  </si>
  <si>
    <t>Changing Support Operations</t>
  </si>
  <si>
    <t>Tell me about a time when customer support or call center operations or standards were significantly modified. What prompted this change and what was the result?</t>
  </si>
  <si>
    <t>Aligning Customer Support Standards</t>
  </si>
  <si>
    <t>How were customer support standards aligned within your company? Universally? Based on function? Based on product/service? Why do you think this was the case?</t>
  </si>
  <si>
    <t>Achieving Results through Service Agreements</t>
  </si>
  <si>
    <t>Tell me how your customer service level agreements have benefitted the organization.</t>
  </si>
  <si>
    <t>Customer Service Technology Challenges</t>
  </si>
  <si>
    <t>Tell me about the most challenging aspect of implementing or maintaining technology in remote customer service environments.</t>
  </si>
  <si>
    <t>Dealing with a Difficult Customer</t>
  </si>
  <si>
    <t>Tell me about a time when you had to deal with a difficult customer or resolve a problem situation. How did you handle this? What was the outcome? What would you have done differently?</t>
  </si>
  <si>
    <t>Quality Management in Call Centers</t>
  </si>
  <si>
    <t>Describe quality management initiatives that you've used or seen in your call center experience. How have these initiatives improved the operations of the call center? What would you do differently?</t>
  </si>
  <si>
    <t>Describe Enterprise Architecture Process/Tools</t>
  </si>
  <si>
    <t>Tell me about processes, tools and models you have used to plan, develop and maintain an enterprise architecture.</t>
  </si>
  <si>
    <t>Achieving Results through the Customer Support System</t>
  </si>
  <si>
    <t>Tell me how using this customer support system allowed you to improve or expedite the support you or your team provided to customers.</t>
  </si>
  <si>
    <t>Achieving Results through Employee Relations</t>
  </si>
  <si>
    <t>Tell me how your work in an employee relations capacity directly impacted the success of the organization.</t>
  </si>
  <si>
    <t>Contributions to End-User Training</t>
  </si>
  <si>
    <t>Describe your contributions to end-user training in your last organization.</t>
  </si>
  <si>
    <t>e-Sales Prospects</t>
  </si>
  <si>
    <t>How did you identify prospects that would be conducive to e-Sales? What was the process for when a prospect was interested in the organization's products or services but was not interested in e-Sales?</t>
  </si>
  <si>
    <t>Maintain DB2 Database Objects</t>
  </si>
  <si>
    <t>How did you maintain production application DB2 database objects in your previous position(s)?</t>
  </si>
  <si>
    <t>Analyze DHTML and Comparable Tools</t>
  </si>
  <si>
    <t>List the key strengths and weaknesses of DHTML versus comparable tools.</t>
  </si>
  <si>
    <t>Import Multimedia Content</t>
  </si>
  <si>
    <t>How did you import multimedia content from external sources onto the Director stage?</t>
  </si>
  <si>
    <t>Build Interfaces with Other Products</t>
  </si>
  <si>
    <t>How did you build interfaces between Delphi applications and other software products?</t>
  </si>
  <si>
    <t>Analyze DreamWeaver and Other Tools</t>
  </si>
  <si>
    <t>List DreamWeaver's key strengths and weaknesses versus comparable tools.</t>
  </si>
  <si>
    <t>Analyze EJB and COM &amp; DCOM</t>
  </si>
  <si>
    <t>List Enterprise JavaBeans' key strengths and weaknesses of versus those of COM &amp; DCOM.</t>
  </si>
  <si>
    <t>Analyze Endevor Strengths and Weaknesses</t>
  </si>
  <si>
    <t>List, from a business perspective, Endevor's strengths and weaknesses versus comparable tools.</t>
  </si>
  <si>
    <t>Use Essbase Wizards to Migrate Applications</t>
  </si>
  <si>
    <t>How did you migrate applications and databases from one server to another?</t>
  </si>
  <si>
    <t>Analyze Exchange Server</t>
  </si>
  <si>
    <t>List Exchange Server's key strengths and weaknesses versus those of comparable tools.</t>
  </si>
  <si>
    <t>Design Data Marts</t>
  </si>
  <si>
    <t>How did you design DataJoiner-based Data marts and Data Warehouses?</t>
  </si>
  <si>
    <t>Analyze DB2</t>
  </si>
  <si>
    <t>From a business perspective, what are the tradeoffs between using DB2 as opposed to other DBMSs?</t>
  </si>
  <si>
    <t>Manage a Migration Project</t>
  </si>
  <si>
    <t>Describe how you managed each phase of a migration project from a prior version of DB2 Connect?</t>
  </si>
  <si>
    <t>Enhance ERwin Data Models</t>
  </si>
  <si>
    <t>How did you enhance and maintain ERwin data models developed by others?</t>
  </si>
  <si>
    <t>Experience with ETI Solution</t>
  </si>
  <si>
    <t>Describe your previous experience with the application of ETI Solution.</t>
  </si>
  <si>
    <t>How did you troubleshoot and fix DOS errors caused by applications in your previous position(s)?</t>
  </si>
  <si>
    <t>Analyze DECnet</t>
  </si>
  <si>
    <t>From a business perspective, describe DECnet's strengths and weaknesses versus comparable networks.</t>
  </si>
  <si>
    <t>Analyze Ethernet</t>
  </si>
  <si>
    <t>From a business perspective, describe the strengths and weakness of Ethernet against comparable network technology tools.</t>
  </si>
  <si>
    <t>Improve Efficiency in Managing DASD</t>
  </si>
  <si>
    <t>How did you improve the efficiency of managing DASD resources?</t>
  </si>
  <si>
    <t>Problems with Doc-To-Help</t>
  </si>
  <si>
    <t>What kinds of problems did you encounter with the use of Doc-To-Help in diverse environments?</t>
  </si>
  <si>
    <t>Complex Excel Solutions</t>
  </si>
  <si>
    <t>Tell me about the most complex report or tool you built using Excel.</t>
  </si>
  <si>
    <t>Experience with Employee Development Strategies</t>
  </si>
  <si>
    <t>Tell me about your previous experience with designing and implementing employee development strategies.</t>
  </si>
  <si>
    <t>Ensuring Business Needs are Met</t>
  </si>
  <si>
    <t>What step(s) did you take to ensure that the final implemented application met business needs?</t>
  </si>
  <si>
    <t>Groupware experience</t>
  </si>
  <si>
    <t>Tell me about the groupware or collaborative computing related projects you were involved in as a part of your previous job(s).</t>
  </si>
  <si>
    <t>Imaging Tools Solutions</t>
  </si>
  <si>
    <t>Tell me about your experience diagnosing and resolving problems with imaging tools.</t>
  </si>
  <si>
    <t>Information Architecture Transition</t>
  </si>
  <si>
    <t>What kind of information architecture transition activities have you been involved in?</t>
  </si>
  <si>
    <t>Applications Meet Business Requirements</t>
  </si>
  <si>
    <t>How do you ensure your collaborative applications meet the requirements of the business environment?</t>
  </si>
  <si>
    <t>Configuration Requirements</t>
  </si>
  <si>
    <t>How would you make sure that the configuration of a portable device meets customers' requirements?</t>
  </si>
  <si>
    <t>Experience Changing Hardware</t>
  </si>
  <si>
    <t>Describe your experience enhancing or making changes to hardware.</t>
  </si>
  <si>
    <t>Available Handheld Hardware</t>
  </si>
  <si>
    <t>What handheld hardware did your organization have available for employees? What hardware were you responsible for?</t>
  </si>
  <si>
    <t>Diagnose and Resolve Hardware Problems</t>
  </si>
  <si>
    <t>What common hardware problems have you diagnosed and resolved in your previous positions?</t>
  </si>
  <si>
    <t>Experience with IVR</t>
  </si>
  <si>
    <t>Tell me about a IVR related project you were involved in as a part of your previous job(s).</t>
  </si>
  <si>
    <t>Customer Satisfaction Level</t>
  </si>
  <si>
    <t>What was the customer satisfaction level with your help desk services provided in your previous project(s)?</t>
  </si>
  <si>
    <t>Enhance Security Architecture</t>
  </si>
  <si>
    <t>How did you enhance your organization's information security architecture?</t>
  </si>
  <si>
    <t>Challenges with Changing Standards or Policies</t>
  </si>
  <si>
    <t>Tell me about a challenge you faced when changing or updating a policy or standard. How did you overcome this challenge?</t>
  </si>
  <si>
    <t>Dissolve Information Dangers</t>
  </si>
  <si>
    <t>How did you dissolve information dangers from computer hackers and digital pirates?</t>
  </si>
  <si>
    <t>Benefits and Challenges of Architecture</t>
  </si>
  <si>
    <t>Tell me about the key benefits and challenges of a multi-tiered information security architecture.</t>
  </si>
  <si>
    <t>Experience with Information Security Audit</t>
  </si>
  <si>
    <t>Tell me about your previous experience with information security audits.</t>
  </si>
  <si>
    <t>Benefits of Information Security Programs</t>
  </si>
  <si>
    <t>Tell me about the benefits of information security awareness programs you have designed.</t>
  </si>
  <si>
    <t>Knowledge of IoT</t>
  </si>
  <si>
    <t>Please explain what IoT is and how important IoT security is in your own words.</t>
  </si>
  <si>
    <t>Assess Vulnerability</t>
  </si>
  <si>
    <t>How did you assess the vulnerability of deployed technologies?</t>
  </si>
  <si>
    <t>Experience with ISOC</t>
  </si>
  <si>
    <t>Tell me about your working experience with ISOC in your previous job.</t>
  </si>
  <si>
    <t>Apply Information Security Laws and Regulations</t>
  </si>
  <si>
    <t>How did you apply information security laws and regulations to identify computer crime.</t>
  </si>
  <si>
    <t>Difficult or Atypical Problems</t>
  </si>
  <si>
    <t>What kinds of unusual or non-recurring problems did you encounter and how did you handle them? What lessons have you learned from that experience?</t>
  </si>
  <si>
    <t>Information Representation Methods</t>
  </si>
  <si>
    <t>What kinds of information representation methods have you used?</t>
  </si>
  <si>
    <t>Evaluate Effectiveness of Recruiting Systems</t>
  </si>
  <si>
    <t>How have you evaluated the effectiveness of recruiting systems, in the past?</t>
  </si>
  <si>
    <t>Past Internal Controls Experience</t>
  </si>
  <si>
    <t>Tell me about internal controls or related projects you were involved in.</t>
  </si>
  <si>
    <t>Past Experience with Creating Investment Reports</t>
  </si>
  <si>
    <t>Tell me your past experience with creating accurate investment reports.</t>
  </si>
  <si>
    <t>Past Experience with Investment Consulting</t>
  </si>
  <si>
    <t>Tell me about your previous experience in providing investment consulting services.</t>
  </si>
  <si>
    <t>Audit Compliance Testing</t>
  </si>
  <si>
    <t>How did you test audits for compliance with governmental regulations? Was there ever a time they were found to be non-compliant? If so, how was this resolved?</t>
  </si>
  <si>
    <t>Past Experience with ISPL</t>
  </si>
  <si>
    <t>Tell me about your previous experience in using ISPL to manage the IT acquisition process.</t>
  </si>
  <si>
    <t>Clarifying Financial Information</t>
  </si>
  <si>
    <t>How did you clarify financial records or forecasts for someone unfamiliar with these concepts?</t>
  </si>
  <si>
    <t>Industry-specific Financial Principles</t>
  </si>
  <si>
    <t>What are some common financial analyses used in your industry or market? How did you become familiar with these concepts?</t>
  </si>
  <si>
    <t>Technical Solutions for Financial Record Keeping</t>
  </si>
  <si>
    <t>What types of technical or software solutions have you used to manage your organization's financial records? What impact did these solutions have on accounting processes?</t>
  </si>
  <si>
    <t>Achieving Results with Financial Reports</t>
  </si>
  <si>
    <t>Tell me how publishing quality financial reports has benefitted your organization.</t>
  </si>
  <si>
    <t>Demonstrate Financial Risk Management Implementation</t>
  </si>
  <si>
    <t>How would you implement financial risk management within your business unit?</t>
  </si>
  <si>
    <t>Understanding HR-Related Legislation</t>
  </si>
  <si>
    <t>Can you tell me about a time when you needed to draw upon your knowledge of federal legislation?</t>
  </si>
  <si>
    <t>Describe HR Operational Challenges</t>
  </si>
  <si>
    <t>Describe HR operational challenges and issues within your industry.</t>
  </si>
  <si>
    <t>Streamline HR Operations</t>
  </si>
  <si>
    <t>What methods have you used to streamline HR operations in your previous job?</t>
  </si>
  <si>
    <t>Past Experience with HRIS Operations</t>
  </si>
  <si>
    <t>Tell me about your past experience with HRIS operations.</t>
  </si>
  <si>
    <t>Internet Marketing Experience</t>
  </si>
  <si>
    <t>Tell me about your experience developing or implementing internet marketing campaigns.</t>
  </si>
  <si>
    <t>Past Experience with Internet-based Retailing</t>
  </si>
  <si>
    <t>Tell me about your past experience with developing, supporting and carrying out the operations of an internet-based virtual retail store.</t>
  </si>
  <si>
    <t>Global Sourcing Experience</t>
  </si>
  <si>
    <t>Tell me about your experience in global sourcing.</t>
  </si>
  <si>
    <t>Identifying Field Sales Clients</t>
  </si>
  <si>
    <t>How did you identify clients or accounts that would benefit from field sales activities?</t>
  </si>
  <si>
    <t>Performance Monitoring Tools</t>
  </si>
  <si>
    <t>What kinds of tools have you used to monitor the performance of z/OS applications?</t>
  </si>
  <si>
    <t>Analyze Debug Tool Functions</t>
  </si>
  <si>
    <t>List the key features and benefits of most Debug Tool functions.</t>
  </si>
  <si>
    <t>Analyze Fault Analyzer</t>
  </si>
  <si>
    <t>List the major strengths and weaknesses of Fault Analyzer versus other debugging tools.</t>
  </si>
  <si>
    <t>Analyze Problems with File-Aid</t>
  </si>
  <si>
    <t>How did you use File-Aid to analyze and resolve production problems?</t>
  </si>
  <si>
    <t>How did you design interfaces between Fortran and other applications?</t>
  </si>
  <si>
    <t>Analyze FrontPage Characteristics</t>
  </si>
  <si>
    <t>List the key strengths and weaknesses of FrontPage versus comparable tools.</t>
  </si>
  <si>
    <t>Describe a Technical Challenge</t>
  </si>
  <si>
    <t>Describe a couple of technical challenges or problem you experienced with this type of product. How did you deal with them and how did you resolve them?</t>
  </si>
  <si>
    <t>Develop Test Plans</t>
  </si>
  <si>
    <t>How did you use Hogan Umbrella to develop and implement test plans?</t>
  </si>
  <si>
    <t>Analyze HTML and Comparable Tools</t>
  </si>
  <si>
    <t>List the key strengths and weaknesses of HTML versus comparable tools.</t>
  </si>
  <si>
    <t>Add Images to Web Pages</t>
  </si>
  <si>
    <t>How did you use Illustrator to add images to web pages?</t>
  </si>
  <si>
    <t>Problems with Impromptu Use</t>
  </si>
  <si>
    <t>What kinds of problems did you encounter with the use of Impromptu in diverse environments?</t>
  </si>
  <si>
    <t>Analyze InstallShield Characteristics</t>
  </si>
  <si>
    <t>List the key strengths and weaknesses of InstallShield.</t>
  </si>
  <si>
    <t>Experience with JCL Coding</t>
  </si>
  <si>
    <t>Tell me about your previous experience with JCL coding.</t>
  </si>
  <si>
    <t>Improve FOCUS Backup Procedures</t>
  </si>
  <si>
    <t>How did you improve upon existing FOCUS database backup and recovery procedures in your previous organization?</t>
  </si>
  <si>
    <t>Analyze ImagePlus</t>
  </si>
  <si>
    <t>Describe ImagePlus' strengths and weaknesses versus comparable products from a business perspective.</t>
  </si>
  <si>
    <t>Problems with IMS/DB Administration</t>
  </si>
  <si>
    <t>What kinds of problems did you encounter with the administration of IMS/DB in diverse environments?</t>
  </si>
  <si>
    <t>Analyze Informix Characteristics</t>
  </si>
  <si>
    <t>List the key strengths and weaknesses of Informix versus other database management systems (DBMS).</t>
  </si>
  <si>
    <t>Troubleshoot Problems with Ingres Databases</t>
  </si>
  <si>
    <t>How did you troubleshoot, diagnose and correct migration and restore problems with Ingres databases?</t>
  </si>
  <si>
    <t>Implement FDR Capabilities</t>
  </si>
  <si>
    <t>How have you implemented FDR archiving and automatic recall capabilities?</t>
  </si>
  <si>
    <t>Use of Foresight Optimization Tools</t>
  </si>
  <si>
    <t>How have you used Foresight optimization tools and techniques to improve the performance of the product?</t>
  </si>
  <si>
    <t>Solve Problems with HP-UX Implementation</t>
  </si>
  <si>
    <t>How did you solve problems with the specific implementation issues of HP-UX?</t>
  </si>
  <si>
    <t>Virtualize in a Large Multiprocessor</t>
  </si>
  <si>
    <t>How did you virtualize in a large multiprocessor and cluster installation?</t>
  </si>
  <si>
    <t>Achieving Results with IE</t>
  </si>
  <si>
    <t>Tell me how using IE resulted in an improvement to organizational operations.</t>
  </si>
  <si>
    <t>Past Experience with IIS</t>
  </si>
  <si>
    <t>Tell me about your past experience with installing and administering IIS to manage a corporate internet/intranet website.</t>
  </si>
  <si>
    <t>Conduct IMS/TM Activities</t>
  </si>
  <si>
    <t>How did you conduct IMS/TM performance measurement and tuning activities?</t>
  </si>
  <si>
    <t>Awareness of RMF Integration Issues</t>
  </si>
  <si>
    <t>What are some of the important considerations and operational issues for integrating RMF with other products.</t>
  </si>
  <si>
    <t>Problems in Using Filenet Tools</t>
  </si>
  <si>
    <t>What kinds of problems did you encounter in using Filenet tools?</t>
  </si>
  <si>
    <t>Analyze FileNet Image System</t>
  </si>
  <si>
    <t>Describe strengths and weaknesses of FileNet Image Services system.</t>
  </si>
  <si>
    <t>FileNet P8 Tool Usage</t>
  </si>
  <si>
    <t>What kind of advanced administrative tools did you use to improve FileNet P8 Performance?</t>
  </si>
  <si>
    <t>Product Experience</t>
  </si>
  <si>
    <t>Share your experience with this product and the associated business function or process.</t>
  </si>
  <si>
    <t>Common Consulting Issues</t>
  </si>
  <si>
    <t>What were some common issues you faced when suggesting changes to your consulting clients?</t>
  </si>
  <si>
    <t>Defining IT Performance Standards</t>
  </si>
  <si>
    <t>How did you define the desired performance levels for your clients' IT functions?</t>
  </si>
  <si>
    <t>Adopting an Open Architecture</t>
  </si>
  <si>
    <t>What were the issues and considerations when adopting an open architecture in your previous position?</t>
  </si>
  <si>
    <t>Describe Experience with Mainframe Problem</t>
  </si>
  <si>
    <t>Describe your own experience with mainframe platform, tools, integration or application. Describe a problem, how it was identified, the process for resolution and final outcome. Describe your role in the process.</t>
  </si>
  <si>
    <t>Describe IT Standards</t>
  </si>
  <si>
    <t>Describe commonly used IT standards and policies.</t>
  </si>
  <si>
    <t>Best Practices for the IT Industry</t>
  </si>
  <si>
    <t>Tell me about the IT-related best practices you contributed to in your previous position.</t>
  </si>
  <si>
    <t>Describing IT Architecture Functionality</t>
  </si>
  <si>
    <t>Tell me about the functionality of local hardware, software and telecommunications components.</t>
  </si>
  <si>
    <t>Developing IT Standards &amp; Procedures</t>
  </si>
  <si>
    <t>Tell me about IT standards and procedures that you helped develop.</t>
  </si>
  <si>
    <t>Benefits and Risks of IT Services</t>
  </si>
  <si>
    <t>Tell me about the benefits and risks of both internal and external IT services.</t>
  </si>
  <si>
    <t>Logical Data Modeling Experience</t>
  </si>
  <si>
    <t>Tell me about logical data modeling related projects you were involved in as a part of your previous jobs.</t>
  </si>
  <si>
    <t>Past Experience with JAD Application</t>
  </si>
  <si>
    <t>Describe your experience with JAD in your previous job(s).</t>
  </si>
  <si>
    <t>Compare and Contrast Mainframe Development Tools</t>
  </si>
  <si>
    <t>Compare and contrast different kinds of mainframe development tools; identify their advantages and disadvantages.</t>
  </si>
  <si>
    <t>Compare and Contrast Knowledge-Based Technology Tools</t>
  </si>
  <si>
    <t>Compare and contrast the advantages and disadvantages of Knowledge-Based Technology (KBT) tools.</t>
  </si>
  <si>
    <t>Experience with Mainframe Software and Utilities</t>
  </si>
  <si>
    <t>Tell me about your experience with mainframe software and utilities.</t>
  </si>
  <si>
    <t>Compare and Contrast Mainframe Hardware</t>
  </si>
  <si>
    <t>Compare and contrast different types of mainframe hardware; identify the advantages and disadvantages for each.</t>
  </si>
  <si>
    <t>Problems in Network Security Strategies</t>
  </si>
  <si>
    <t>What kinds of problems did you encounter during the design and implementation of network security strategies?</t>
  </si>
  <si>
    <t>Experience with LAN Administration</t>
  </si>
  <si>
    <t>Describe your previous experience with LAN administration in the organization.</t>
  </si>
  <si>
    <t>Experience in IT System Management</t>
  </si>
  <si>
    <t>Tell me about any past experience with IT system management that you have acquired in previous project(s).</t>
  </si>
  <si>
    <t>Recording Procedures</t>
  </si>
  <si>
    <t>What kinds of procedures did you use to record the disposal of technology assets in your previous position(s)?</t>
  </si>
  <si>
    <t>Experience with IT Governance</t>
  </si>
  <si>
    <t>Tell me about your experience with IT governance.</t>
  </si>
  <si>
    <t>Experience with IT Audit and Control</t>
  </si>
  <si>
    <t>Tell me about your previous experience or involvement in IT audit and control.</t>
  </si>
  <si>
    <t>Conduct QA Cost/Benefit Analysis</t>
  </si>
  <si>
    <t>How did you conduct cost/benefit analysis in IT quality assurance?</t>
  </si>
  <si>
    <t>Coordinate IT Resources</t>
  </si>
  <si>
    <t>How did you coordinate multi-disciplinary IT resources in your previous position(s)?</t>
  </si>
  <si>
    <t>Experience with Project Planning</t>
  </si>
  <si>
    <t>Tell me about your previous experience with IT project planning and organization.</t>
  </si>
  <si>
    <t>Control Strategic IT Projects</t>
  </si>
  <si>
    <t>How did you control strategic and mission-critical IT projects involving multiple parties?</t>
  </si>
  <si>
    <t>Experience with IT Project Administration</t>
  </si>
  <si>
    <t>Describe your previous experience with IT project administration.</t>
  </si>
  <si>
    <t>Best Practices in ITSM</t>
  </si>
  <si>
    <t>Challenges in Service Providers Management</t>
  </si>
  <si>
    <t>What kinds of challenges and considerations did you face in identifying and managing IT service providers?</t>
  </si>
  <si>
    <t>Past Experience with SLAs</t>
  </si>
  <si>
    <t>Tell me about your previous experience in designing and developing IT service level agreements with internal and external customers.</t>
  </si>
  <si>
    <t>Methods for Setting IT Availability Requirements</t>
  </si>
  <si>
    <t>What kinds of methods have you used for setting appropriate and meaningful availability requirements?</t>
  </si>
  <si>
    <t>Improve IT Service Change Management Process</t>
  </si>
  <si>
    <t>How did you improve the effectiveness of the IT Service change management process?</t>
  </si>
  <si>
    <t>Maintain Customer Satisfaction during Outages</t>
  </si>
  <si>
    <t>How did you maintain customer satisfaction during outages?</t>
  </si>
  <si>
    <t>Experience with IT Financial Management</t>
  </si>
  <si>
    <t>Tell me about your previous experience with IT Service Financial Management.</t>
  </si>
  <si>
    <t>Customize IT Service Plans</t>
  </si>
  <si>
    <t>How have you customized IT service plans to satisfy specific customer requirements?</t>
  </si>
  <si>
    <t>Understands IT Incident Management Goals</t>
  </si>
  <si>
    <t>Describe the goals and objectives of the IT incident management function.</t>
  </si>
  <si>
    <t>Changes in Information Management</t>
  </si>
  <si>
    <t>How did you prepare for upcoming changes in library/resource management trends or information management system upgrades?</t>
  </si>
  <si>
    <t>Library Software Strengths</t>
  </si>
  <si>
    <t>In your opinion, what are the strengths of this library software as compared to other available software?</t>
  </si>
  <si>
    <t>Common Support Questions</t>
  </si>
  <si>
    <t>What are the most common problems or questions you encountered in this function? The most challenging?</t>
  </si>
  <si>
    <t>Challenges in Cultural Acceptance</t>
  </si>
  <si>
    <t>What kinds of challenges did you encounter in the cultural acceptance of ITIL?</t>
  </si>
  <si>
    <t>Problems in ITIL AM Lifecycle</t>
  </si>
  <si>
    <t>What problems did you encounter in each stage of the ITIL application management lifecycle?</t>
  </si>
  <si>
    <t>Track Costs of IT Service Delivery</t>
  </si>
  <si>
    <t>How did you track and improve the costs of delivering IT services?</t>
  </si>
  <si>
    <t>Types of Customers</t>
  </si>
  <si>
    <t>Describe three different types of customers you've encountered in your sales career including key characteristics. Which customer type do you prefer dealing with?</t>
  </si>
  <si>
    <t>Develop Sales Channel Relationship</t>
  </si>
  <si>
    <t>Describe the steps you take when identifying and establishing a sales channel relationship.</t>
  </si>
  <si>
    <t>Product Line Trends</t>
  </si>
  <si>
    <t>What industry trends do you recognize in the technologies and tools used in product lines?</t>
  </si>
  <si>
    <t>Analyze J2EE Characteristics</t>
  </si>
  <si>
    <t>List the key strengths and weaknesses of J2EE versus other platforms.</t>
  </si>
  <si>
    <t>Analyze J2ME</t>
  </si>
  <si>
    <t>List J2ME's key strengths and weaknesses versus those of other platforms.</t>
  </si>
  <si>
    <t>Considerations with Access Methods</t>
  </si>
  <si>
    <t>What kinds of considerations did you have for different types of access methods for Java applications?</t>
  </si>
  <si>
    <t>Analyze JavaBeans</t>
  </si>
  <si>
    <t>List Javabeans' key strengths and weaknesses vs. those of comparable tools.</t>
  </si>
  <si>
    <t>Analyze JavaScript</t>
  </si>
  <si>
    <t>List JavaScript's key strengths and weaknesses vs. those of other scripting languages.</t>
  </si>
  <si>
    <t>Analyze JProbe and Other Tools</t>
  </si>
  <si>
    <t>List JProbe's key strengths and weaknesses versus those of comparable tools.</t>
  </si>
  <si>
    <t>Analyze Jscript</t>
  </si>
  <si>
    <t>List Jscript's key strengths and weaknesses versus those of other scripting languages.</t>
  </si>
  <si>
    <t>Access and Manage Files</t>
  </si>
  <si>
    <t>How did you use I/O classes to access and manage files?</t>
  </si>
  <si>
    <t>Problems with Java Servlets Writing</t>
  </si>
  <si>
    <t>What kinds of problems did you encounter when writing Java Servlets in different environments?</t>
  </si>
  <si>
    <t>Analyze LoadRunner Characteristics</t>
  </si>
  <si>
    <t>List the key strengths and weaknesses of LoadRunner versus comparable tools.</t>
  </si>
  <si>
    <t>Coding Techniques for Lotus Notes Programs</t>
  </si>
  <si>
    <t>What techniques did you use to code or modify Lotus Notes programs?</t>
  </si>
  <si>
    <t>Describe Tradeoffs with Using Domino</t>
  </si>
  <si>
    <t>Describe tradeoffs with using Domino versus other servers from a business perspective.</t>
  </si>
  <si>
    <t>Use JDBC-ODBC Bridges</t>
  </si>
  <si>
    <t>When is it appropriate to use JDBC-ODBC bridges?</t>
  </si>
  <si>
    <t>Troubleshooting JES3</t>
  </si>
  <si>
    <t>How did you determine and resolve troubleshooting issues with JES3?</t>
  </si>
  <si>
    <t>Ensure Laplink Client Problems Resolution</t>
  </si>
  <si>
    <t>How did you ensure that all of Laplink's client related problems were resolved?</t>
  </si>
  <si>
    <t>Analyze Linux</t>
  </si>
  <si>
    <t>From a business perspective, what are Linux's strengths and weaknesses versus comparable tools?</t>
  </si>
  <si>
    <t>Design Jini Network Interfaces</t>
  </si>
  <si>
    <t>How did you design and build interfaces between Jini network and other types of networks?</t>
  </si>
  <si>
    <t>Analyze Lexis-Nexis Services</t>
  </si>
  <si>
    <t>Please compare Lexis-Nexis services with alternative means of conducting research.</t>
  </si>
  <si>
    <t>Develop Collaborative Applications with LIMWC</t>
  </si>
  <si>
    <t>How did you customize and develop real-time collaborative applications with LIMWC?</t>
  </si>
  <si>
    <t>Main PC Components</t>
  </si>
  <si>
    <t>Describe the main components of a PC and their corresponding functions.</t>
  </si>
  <si>
    <t>Describe Platforms</t>
  </si>
  <si>
    <t>Please describe the operating system(s) and/or platforms you used, how you used them. Cite examples of strengths and weaknesses.</t>
  </si>
  <si>
    <t>Describe Experience with Mobile Problem</t>
  </si>
  <si>
    <t>Describe your own experience with mobile platform, tools, integration or application. Describe a problem, how it was identified, the process for resolution and final outcome. Describe your role in the process.</t>
  </si>
  <si>
    <t>Describe Open Systems Environment</t>
  </si>
  <si>
    <t>Describe the overall concept of and the building blocks of an open systems architecture. Provide examples of specific platforms.</t>
  </si>
  <si>
    <t>Biggest Challenge in Platform Architectural Roadmaps Design</t>
  </si>
  <si>
    <t>What was your biggest challenge in design processing for platform architectural roadmaps?</t>
  </si>
  <si>
    <t>Explain relationships and correlation</t>
  </si>
  <si>
    <t>How did you explain the relationships and correlations among the data, process, or events in a specific model?</t>
  </si>
  <si>
    <t>Ensure Use Case Application Validity</t>
  </si>
  <si>
    <t>How did you communicate the assurance of validity with end users on developed use case applications?</t>
  </si>
  <si>
    <t>How do you ensure that transaction information is delivered properly and consistently?</t>
  </si>
  <si>
    <t>Evaluating Object-Oriented Tools</t>
  </si>
  <si>
    <t>How did you evaluate the benefits and drawbacks of installed object-oriented tools in your previous position?</t>
  </si>
  <si>
    <t>Uses Standard Facilities</t>
  </si>
  <si>
    <t>How did you use standard facilities to manage data for specific object-relational database systems?</t>
  </si>
  <si>
    <t>Experience with Middleware</t>
  </si>
  <si>
    <t>Tell me about a middleware related project that you were involved in as a part of your previous job(s).</t>
  </si>
  <si>
    <t>Experience with Mid-range Software and Utilities.</t>
  </si>
  <si>
    <t>Tell me about your experience with mid-range software and utilities.</t>
  </si>
  <si>
    <t>Provide Technical Support</t>
  </si>
  <si>
    <t>What problems did you encounter while providing technical support to other staff?</t>
  </si>
  <si>
    <t>Measurement and Tuning Experience</t>
  </si>
  <si>
    <t>Tell me about performance measurement and tuning related projects you have previously participated in.</t>
  </si>
  <si>
    <t>Manage Mid-Range Hardware Maintenance</t>
  </si>
  <si>
    <t>How do you mange the maintenance of mid-range hardware platforms?</t>
  </si>
  <si>
    <t>Balancing Diverse PC Hardware Needs</t>
  </si>
  <si>
    <t>How did your organization balance the diverse PC hardware needs of it's employee population?</t>
  </si>
  <si>
    <t>Experience as Network Administrator</t>
  </si>
  <si>
    <t>Tell me about your past experience as a network administrator.</t>
  </si>
  <si>
    <t>Network Architecture Projects</t>
  </si>
  <si>
    <t>Tell me about a network architecture project you were involved in.</t>
  </si>
  <si>
    <t>Resolving Network Problems</t>
  </si>
  <si>
    <t>What types of network problems have you had to troubleshoot and resolve?</t>
  </si>
  <si>
    <t>Diagnosing Problems and Finding a Resolution</t>
  </si>
  <si>
    <t>How did you diagnose problems and find appropriate resolutions in a specific networking software environment?</t>
  </si>
  <si>
    <t>Assess Hardware Performance and Reliability</t>
  </si>
  <si>
    <t>How did you assess the performance and reliability of a variety of communications hardware?</t>
  </si>
  <si>
    <t>Identify Network Performance Management Structures and Features</t>
  </si>
  <si>
    <t>Describe the key structures and features included in network performance management.</t>
  </si>
  <si>
    <t>Devices and Media</t>
  </si>
  <si>
    <t>What kinds of devices and media did you work with in previous roles?</t>
  </si>
  <si>
    <t>Past Experience in Network Security</t>
  </si>
  <si>
    <t>Tell me about your previous experience in network and Internet security.</t>
  </si>
  <si>
    <t>Past Experience with Mobile Security</t>
  </si>
  <si>
    <t>Tell me about your previous working experience in mobile threats detection and prevention.</t>
  </si>
  <si>
    <t>Experience with Penetration Testing</t>
  </si>
  <si>
    <t>Describe your working experience with penetration testing in your previous job.</t>
  </si>
  <si>
    <t>Technical Problem Resolution</t>
  </si>
  <si>
    <t>Describe the technical problems that you have experienced using this product. How did you work around them and how did you resolve them?</t>
  </si>
  <si>
    <t>Handle Recurring Problems</t>
  </si>
  <si>
    <t>What kind of recurring problems have you encountered and how did you ensure they did not happen again?</t>
  </si>
  <si>
    <t>Ad Displays</t>
  </si>
  <si>
    <t>Describe marketing methods and technical tools used for online ad displays.</t>
  </si>
  <si>
    <t>Evaluate Marketing Strategies</t>
  </si>
  <si>
    <t>What steps do you take when evaluating marketing strategies for suitability?</t>
  </si>
  <si>
    <t>Prioritizing Administrative Activities</t>
  </si>
  <si>
    <t>How did you prioritize administrative activities?</t>
  </si>
  <si>
    <t>Designing Communication Event</t>
  </si>
  <si>
    <t>What communication events did you design in your previous position?</t>
  </si>
  <si>
    <t>Ensuring Effectiveness of News Media Coverage</t>
  </si>
  <si>
    <t>How did you ensure the best media coverage for your organization?</t>
  </si>
  <si>
    <t>Past Multimedia Publishing Experience</t>
  </si>
  <si>
    <t>Tell me about multimedia publications you have produced.</t>
  </si>
  <si>
    <t>Achieving Results through Problem Management</t>
  </si>
  <si>
    <t>How did your role in problem management impact business results?</t>
  </si>
  <si>
    <t>Experience with OD Strategies</t>
  </si>
  <si>
    <t>Tell me about your previous experience with designing and implementing OD strategies.</t>
  </si>
  <si>
    <t>Channels for Difficult Products</t>
  </si>
  <si>
    <t>Tell me about a specific marketing channel you used to successfully market a difficult-to-promote product or service.</t>
  </si>
  <si>
    <t>Marketing Strategy Experience</t>
  </si>
  <si>
    <t>Tell me about your experience developing or implementing marketing strategies.</t>
  </si>
  <si>
    <t>Market Research Challenges</t>
  </si>
  <si>
    <t>What were some of the greatest challenges you faced when conducting market research?</t>
  </si>
  <si>
    <t>Marketing Channel Experience</t>
  </si>
  <si>
    <t>Tell me about your experience developing or implementing marketing channel strategies.</t>
  </si>
  <si>
    <t>Marketing Systems Experience</t>
  </si>
  <si>
    <t>What types of marketing systems have you used in your previous position(s)?</t>
  </si>
  <si>
    <t>Experience with Media Channel Management</t>
  </si>
  <si>
    <t>Describe your experience in planning and implementing media channel management.</t>
  </si>
  <si>
    <t>Contribute to Media Production Control</t>
  </si>
  <si>
    <t>How did you contribute to media production control in your last organization?</t>
  </si>
  <si>
    <t>Usage of MTS Components</t>
  </si>
  <si>
    <t>What MTS components are you proficient at using in order to test an application?</t>
  </si>
  <si>
    <t>Build Data Entry Screens</t>
  </si>
  <si>
    <t>How did you use Form Developer to build data entry screens?</t>
  </si>
  <si>
    <t>Analyze Oracle Lite Characteristics</t>
  </si>
  <si>
    <t>List the key strengths and weaknesses of Oracle Lite versus other mobile platforms.</t>
  </si>
  <si>
    <t>Analyze PowerBuilder Characteristics</t>
  </si>
  <si>
    <t>List the key strengths and weaknesses of PowerBuilder versus other application development tools.</t>
  </si>
  <si>
    <t>Analyze Perl</t>
  </si>
  <si>
    <t>List Perl's key strengths and weaknesses versus those of comparable languages.</t>
  </si>
  <si>
    <t>How did you plan and create animated GIFs with Photoshop?</t>
  </si>
  <si>
    <t>Analyze PHP</t>
  </si>
  <si>
    <t>List PHP's key strengths and weaknesses versus those of comparable tools.</t>
  </si>
  <si>
    <t>Problems with PL/I Functions</t>
  </si>
  <si>
    <t>What specifics functions and facilities of PL/I gave you the most problems?</t>
  </si>
  <si>
    <t>Problems with PeopleSoft Use</t>
  </si>
  <si>
    <t>What kinds of problems did you encounter with the use of PeopleSoft in diverse environments?</t>
  </si>
  <si>
    <t>Address Security Issues</t>
  </si>
  <si>
    <t>What types of security issues did you address in regards to using ODBC to access sensitive data?</t>
  </si>
  <si>
    <t>Improve Oracle Backup Procedures</t>
  </si>
  <si>
    <t>How did you improve upon the existing Oracle database backup and recovery procedures in your previous organization?</t>
  </si>
  <si>
    <t>Call PL/SQL Procedures from Oracle Reports</t>
  </si>
  <si>
    <t>How did you call PL/SQL stored procedures from Oracle Reports and Oracle Forms?</t>
  </si>
  <si>
    <t>Analyze BizTalk</t>
  </si>
  <si>
    <t>Please analyze BizTalk strengths and weaknesses versus comparable tools from a business perspective.</t>
  </si>
  <si>
    <t>Analyze Firefox</t>
  </si>
  <si>
    <t>Describe Firefox's strengths and weaknesses versus comparable tools from a business perspective.</t>
  </si>
  <si>
    <t>Analyze MSMQ</t>
  </si>
  <si>
    <t>Analyze MSMQ's strengths and weaknesses against comparable tools.</t>
  </si>
  <si>
    <t>Achieving Results with Netscape</t>
  </si>
  <si>
    <t>Tell me how using Netscape resulted in an improvement to organizational operations.</t>
  </si>
  <si>
    <t>Implement Oracle Application Server Applications</t>
  </si>
  <si>
    <t>How did you implement in-house Oracle Application Server applications?</t>
  </si>
  <si>
    <t>Conduct OS/2 Warp Performance Measurement</t>
  </si>
  <si>
    <t>How did you conduct OS/2 Warp performance measurement and tuning activities?</t>
  </si>
  <si>
    <t>Modify OS/390 Configurations</t>
  </si>
  <si>
    <t>How did you modify OS/390 configurations to accommodate hardware and software changes?</t>
  </si>
  <si>
    <t>Deploy Palm OS Applications</t>
  </si>
  <si>
    <t>How have you deployed commercially available Palm OS applications across the organization?</t>
  </si>
  <si>
    <t>Analyze PegaRULES Characteristics</t>
  </si>
  <si>
    <t>List the key strengths and weaknesses of PegaRULES versus other comparable tools.</t>
  </si>
  <si>
    <t>Design Windows Server Storage Management</t>
  </si>
  <si>
    <t>How did you design and deploy Windows Server storage management across the enterprise?</t>
  </si>
  <si>
    <t>Analyze Network Integrity and Security Audits</t>
  </si>
  <si>
    <t>Describe the advantages and disadvantages of performing periodic network integrity and security audits during an IT Guru software project.</t>
  </si>
  <si>
    <t>Manage NDS Networks</t>
  </si>
  <si>
    <t>How did manage multi-platform networks under NDS/eDirectory?</t>
  </si>
  <si>
    <t>Analyze Netware</t>
  </si>
  <si>
    <t>Please analyze tradeoffs between Netware and Microsoft networks from a business perspective.</t>
  </si>
  <si>
    <t>Experience with OSPF</t>
  </si>
  <si>
    <t>Describe your previous experience with implementing OSPF on enterprise networks.</t>
  </si>
  <si>
    <t>Manager Feedback on OmegaMon Usage</t>
  </si>
  <si>
    <t>What feedback did you get from your direct manager regarding your use of OmegaMon?</t>
  </si>
  <si>
    <t>Experience with Intranet Office Applications</t>
  </si>
  <si>
    <t>Describe your experience with deploying Office applications on an intranet.</t>
  </si>
  <si>
    <t>Experience with Outlook</t>
  </si>
  <si>
    <t>Tell me about your past experience in using Outlook's 4 major applications to manage personal information.</t>
  </si>
  <si>
    <t>Objections to Using pcAnywhere</t>
  </si>
  <si>
    <t>What were some common objections to using pcAnywhere? How were these addressed?</t>
  </si>
  <si>
    <t>Analyze PowerPoint</t>
  </si>
  <si>
    <t>Please analyze the strengths and weaknesses of PowerPoint versus other presentation tools.</t>
  </si>
  <si>
    <t>Integrating Six Sigma</t>
  </si>
  <si>
    <t>How did you integrate Six Sigma with the organization's business objectives?</t>
  </si>
  <si>
    <t>Evaluating Cost vs. Quality</t>
  </si>
  <si>
    <t>How did your organization evaluate cost versus quality during product development?</t>
  </si>
  <si>
    <t>Experience in Hardware Reliability</t>
  </si>
  <si>
    <t>Describe your experience working with hardware reliability engineering.</t>
  </si>
  <si>
    <t>Reliability Expectation Establishment</t>
  </si>
  <si>
    <t>What are your considerations when defining reasonable reliability expectations for hardware products?</t>
  </si>
  <si>
    <t>Product Planning - Technical</t>
  </si>
  <si>
    <t>Tell me about your experiences with identifying, consolidating, prioritizing and communicating plans for product releases and technical enhancements.</t>
  </si>
  <si>
    <t>Quality Assurance Experience</t>
  </si>
  <si>
    <t>Tell me about your experience with quality assurance processes and tools.</t>
  </si>
  <si>
    <t>Product Testing Tool Experience</t>
  </si>
  <si>
    <t>Tell me about your product testing experience and the tools you used.</t>
  </si>
  <si>
    <t>Major Players in Production</t>
  </si>
  <si>
    <t>Describe 3 top players in the production of target peripherals and define their strengths.</t>
  </si>
  <si>
    <t>Knowledge of Security Devices</t>
  </si>
  <si>
    <t>Describe 3 different security devices that are frequently used in the plant.</t>
  </si>
  <si>
    <t>Achieving Results with Proposals</t>
  </si>
  <si>
    <t>Tell me about your best sales success story that relied on a proposal.</t>
  </si>
  <si>
    <t>Embracing New Technology</t>
  </si>
  <si>
    <t>How quickly did you or your previous organization embrace changing technologies? What was the business reason for that response?</t>
  </si>
  <si>
    <t>Describe Experience with Server Problem</t>
  </si>
  <si>
    <t>Describe your own experience with server platform, tools, integration or application. Describe a problem, how it was identified, the process for resolution and final outcome. Describe your role in the process.</t>
  </si>
  <si>
    <t>Deploying SOA</t>
  </si>
  <si>
    <t>What problems did you encounter when deploying SOA in your previous position?</t>
  </si>
  <si>
    <t>Improving Requirements Analysis</t>
  </si>
  <si>
    <t>Tell me about ways you improved the efficiency or accuracy of a requirements analysis.</t>
  </si>
  <si>
    <t>Evaluating Programming Quality</t>
  </si>
  <si>
    <t>How did you evaluate the value of new programming technology to your function or department?</t>
  </si>
  <si>
    <t>Prototyping Experience</t>
  </si>
  <si>
    <t>Describe your experience working with a prototype in your previous position(s).</t>
  </si>
  <si>
    <t>Use RAD Tools and Techniques</t>
  </si>
  <si>
    <t>How did you use tools and techniques to improve RAD effectiveness within the organization?</t>
  </si>
  <si>
    <t>Find out defects</t>
  </si>
  <si>
    <t>What steps did you take in locating flaws in released products?</t>
  </si>
  <si>
    <t>Experience with Script Tools and Languages</t>
  </si>
  <si>
    <t>Tell me about your experiences with using script tools and languages.</t>
  </si>
  <si>
    <t>Develop programming platform</t>
  </si>
  <si>
    <t>How did you use programming languages to develop specific programming platforms for specific applications?</t>
  </si>
  <si>
    <t>Potential Contributions</t>
  </si>
  <si>
    <t>Tell me how you would contribute to this organization in terms of repository tools development based upon what you know about the responsibilities of this position.</t>
  </si>
  <si>
    <t>Experience with Records Management and Archiving</t>
  </si>
  <si>
    <t>Tell me about the records management and archiving projects you were involved in as a part of your previous job(s).</t>
  </si>
  <si>
    <t>Conduct Data Management</t>
  </si>
  <si>
    <t>How did you use query or database access tools for data management?</t>
  </si>
  <si>
    <t>Evaluation at Each Normalization Level</t>
  </si>
  <si>
    <t>How did you evaluate the costs, benefits and applicability at each level of normalization?</t>
  </si>
  <si>
    <t>Experience with Server Software</t>
  </si>
  <si>
    <t>Tell me about your previous involvement in projects relating to server software.</t>
  </si>
  <si>
    <t>Experience with Server Hardware</t>
  </si>
  <si>
    <t>Tell me about your previous work with server hardware.</t>
  </si>
  <si>
    <t>Experience with Remote Computing</t>
  </si>
  <si>
    <t>Tell me about any remote computing projects you have been involved in.</t>
  </si>
  <si>
    <t>Encounter Production Problems</t>
  </si>
  <si>
    <t>What kinds of problems did you encounter during production control procedures?</t>
  </si>
  <si>
    <t>Remote Data Center Management</t>
  </si>
  <si>
    <t>Tell me about your previous experience with remote data center management.</t>
  </si>
  <si>
    <t>Experience with Product and Vendor Evaluation</t>
  </si>
  <si>
    <t>Tell me about your previous experience with product and vendor evaluations.</t>
  </si>
  <si>
    <t>Experience with SIEM</t>
  </si>
  <si>
    <t>Tell me your working experience with SIEM in your previous job.</t>
  </si>
  <si>
    <t>Conduct Readiness Assessment for SOA Technologies</t>
  </si>
  <si>
    <t>How did you conduct analyses and readiness assessments for different types of SOA technologies?</t>
  </si>
  <si>
    <t>Address User Complaints for Online Services</t>
  </si>
  <si>
    <t>What types of user complaints related to online services have you addressed in your previous job(s)?</t>
  </si>
  <si>
    <t>Monitor Event Status</t>
  </si>
  <si>
    <t>How did you monitor the status of online events to ensure service presence on a specific platform?</t>
  </si>
  <si>
    <t>Assess the Probability of Failure within a Site Environment</t>
  </si>
  <si>
    <t>How did you assess the probability of failure in a site environment?</t>
  </si>
  <si>
    <t>Social Network Architecture Experience</t>
  </si>
  <si>
    <t>Tell me about any social network architecture related projects you were involved in as a part of your previous position.</t>
  </si>
  <si>
    <t>Create Web Pages with HTML</t>
  </si>
  <si>
    <t>How did you create and upload HTML-based web pages to servers?</t>
  </si>
  <si>
    <t>Impediment in Past Sprints</t>
  </si>
  <si>
    <t>What impediments did you encounter in the past sprints? How did you solve them?</t>
  </si>
  <si>
    <t>Dealing With Employee Resistance</t>
  </si>
  <si>
    <t>Was there any resistance from staff in response to the introduction of employee identification/facility access policies? How was this addressed?</t>
  </si>
  <si>
    <t>Achieving Results with Self-Service or Virtual Call Centers</t>
  </si>
  <si>
    <t>Tell me how implementing a self-service or virtual call center improved organizational operations.</t>
  </si>
  <si>
    <t>Achieving Results through Service Request Management</t>
  </si>
  <si>
    <t>Tell me about a service request that resulted in a measureable benefit to the organization or a significant improvement to a product.</t>
  </si>
  <si>
    <t>Obtain Practical Feedback</t>
  </si>
  <si>
    <t>What kind of feedback did you obtain after you showed schedules that you prepared to senior managers?</t>
  </si>
  <si>
    <t>Contribution to Design and Development of a Product</t>
  </si>
  <si>
    <t>Tell me about your contribution to the design and development of one of your organization's products.</t>
  </si>
  <si>
    <t>Name Common Returns Software</t>
  </si>
  <si>
    <t>Name common returns software as well as their major functions and applications.</t>
  </si>
  <si>
    <t>Sales Function Problems</t>
  </si>
  <si>
    <t>What are problems that occur in the sales function?</t>
  </si>
  <si>
    <t>Describe Sales Cycle</t>
  </si>
  <si>
    <t>Describe your organization's sales cycle?</t>
  </si>
  <si>
    <t>Prospecting Channels and Methods</t>
  </si>
  <si>
    <t>What are the common prospecting channels and methods?</t>
  </si>
  <si>
    <t>Developing and Delivering Sales Proposals</t>
  </si>
  <si>
    <t>What experience do you have with developing and delivering formal sales proposals or proposals for important or large clients?</t>
  </si>
  <si>
    <t>Experience Closing a Sale</t>
  </si>
  <si>
    <t>Describe your experience closing a sale.</t>
  </si>
  <si>
    <t>Sales Administration Problems</t>
  </si>
  <si>
    <t>What are some problems that are associated with sales administration?</t>
  </si>
  <si>
    <t>Design Product Development Strategies</t>
  </si>
  <si>
    <t>What kinds of product development strategies have you designed?</t>
  </si>
  <si>
    <t>Problems in Using REXX Functions</t>
  </si>
  <si>
    <t>What kinds of problems did you encounter when using REXX functions, such as associative arrays or dynamic variable scoping?</t>
  </si>
  <si>
    <t>Benefits of Modeling Process</t>
  </si>
  <si>
    <t>Tell me the benefits of the data modeling process in your previous Rational Rose applications.</t>
  </si>
  <si>
    <t>Develop RTT User Acceptance Tests</t>
  </si>
  <si>
    <t>How did you develop RTT-based user acceptance tests?</t>
  </si>
  <si>
    <t>Problems with SAP R/3 Use</t>
  </si>
  <si>
    <t>What kinds of problems did you encounter in the use of SAP R/3 in diverse environments?</t>
  </si>
  <si>
    <t>Choosing &amp; Implementing CRM Systems</t>
  </si>
  <si>
    <t>What types of CRM systems are you familiar with? If you were involved in the selection process, what attributes or functionality did you look for? What steps did you take before, during, and after the implementation process?</t>
  </si>
  <si>
    <t>Design SAP ERP Interfaces</t>
  </si>
  <si>
    <t>How did you design and build interfaces between SAP ERP and other platforms?</t>
  </si>
  <si>
    <t>Challenges in SAP PLM Utilization</t>
  </si>
  <si>
    <t>What challenges did you encounter in SAP PLM utilization or marketing?</t>
  </si>
  <si>
    <t>Problems with Siebel Use</t>
  </si>
  <si>
    <t>What kinds of problems did you encounter with the use of Siebel in diverse environments?</t>
  </si>
  <si>
    <t>Analyze Smalltalk</t>
  </si>
  <si>
    <t>List Smalltalk's key strengths and weaknesses versus those of comparable tools.</t>
  </si>
  <si>
    <t>Problems with QMF Use</t>
  </si>
  <si>
    <t>What kinds of problems did you encounter when using the QMF for Windows Application Programming Interface?</t>
  </si>
  <si>
    <t>Analyze SAS</t>
  </si>
  <si>
    <t>Analyze the benefits, drawbacks, strengths and weaknesses of SAS from a business perspective.</t>
  </si>
  <si>
    <t>Maintain Production Releases</t>
  </si>
  <si>
    <t>How did you maintain production releases through various models?</t>
  </si>
  <si>
    <t>Alternative Uses of SharePoint Technologies</t>
  </si>
  <si>
    <t>How were you able to find alternative ways to use SharePoint technologies?</t>
  </si>
  <si>
    <t>Experience with SIP</t>
  </si>
  <si>
    <t>Describe your previous experience with implementing SIP in a production network.</t>
  </si>
  <si>
    <t>Analyze SMTP</t>
  </si>
  <si>
    <t>Please analyze the strengths and weaknesses of SMTP versus X.400 from a business perspective.</t>
  </si>
  <si>
    <t>How did you conduct SNA performance measurement and tuning activities?</t>
  </si>
  <si>
    <t>Access Sniffer from a Web Browser</t>
  </si>
  <si>
    <t>How did you access Sniffer remotely from a web browser?</t>
  </si>
  <si>
    <t>Use Macros with MSP</t>
  </si>
  <si>
    <t>When did you find it appropriate to create and use macros?</t>
  </si>
  <si>
    <t>Compare Workbench</t>
  </si>
  <si>
    <t>Please compare Workbench with other project management tools.</t>
  </si>
  <si>
    <t>Analyze SiteMinder</t>
  </si>
  <si>
    <t>Please contrast SiteMinder versus competitive products in terms of benefit to the organization.</t>
  </si>
  <si>
    <t>Automated Testing</t>
  </si>
  <si>
    <t>Relate your experiences with automated testing. What were you testing for, how did the process go and what were the outcomes?</t>
  </si>
  <si>
    <t>Compare Major Producers</t>
  </si>
  <si>
    <t>Identify 2-3 major players in the development of this product. What are their flagship products and how do they compare?</t>
  </si>
  <si>
    <t>Changing Strategies</t>
  </si>
  <si>
    <t>Tell me how you or your organization changed a particular strategy in response to changes in the industry as a whole.</t>
  </si>
  <si>
    <t>Typical Consulting Solutions</t>
  </si>
  <si>
    <t>What were some typical solutions you recommended to your consulting clients?</t>
  </si>
  <si>
    <t>Enhancement Priorities</t>
  </si>
  <si>
    <t>Tell me about how you prioritized enhancements. What were the criteria? How were decisions made?</t>
  </si>
  <si>
    <t>Product Customization by Industry</t>
  </si>
  <si>
    <t>Can you cite examples of how product functions vary from industry to industry?</t>
  </si>
  <si>
    <t>Analyze Technology Platforms</t>
  </si>
  <si>
    <t>Could you please list major benefits and drawbacks of different technology platforms, such as the European Technology Platforms?</t>
  </si>
  <si>
    <t>Impacting the Business with Software Engineering</t>
  </si>
  <si>
    <t>In what ways did your software engineering actions impact the overall success of the business?</t>
  </si>
  <si>
    <t>Preparing for New Methodologies</t>
  </si>
  <si>
    <t>How did you prepare for new development methodologies or trends?</t>
  </si>
  <si>
    <t>Preparing for Changing Technical Standards</t>
  </si>
  <si>
    <t>How did you minimize the impact of new technical standards or changes on your software design teams?</t>
  </si>
  <si>
    <t>Identifying and Quantifying Integration Risks</t>
  </si>
  <si>
    <t>How did you identify and quantify risks of proposed alternatives to software integration?</t>
  </si>
  <si>
    <t>Impacting the Business with Software Design</t>
  </si>
  <si>
    <t>In what ways did your software designs impact the overall success of the business?</t>
  </si>
  <si>
    <t>Describing Release Management</t>
  </si>
  <si>
    <t>Describe the basic flow of a release management process for a specific project.</t>
  </si>
  <si>
    <t>Advantage of Planned Changes</t>
  </si>
  <si>
    <t>Tell me about the advantages of a planned upgrade in your previous position.</t>
  </si>
  <si>
    <t>Achieving Results through Software Problem Management</t>
  </si>
  <si>
    <t>How did your role in software problem management impact business results?</t>
  </si>
  <si>
    <t>Achieving Results through Change Management</t>
  </si>
  <si>
    <t>Tell me about a change request that resulted in a measureable benefit to the organization or a significant improvement to a product.</t>
  </si>
  <si>
    <t>Achieving Results through Software Reliability</t>
  </si>
  <si>
    <t>How has your software reliability work impacted business results?</t>
  </si>
  <si>
    <t>Describe Packaging Improvement Effort</t>
  </si>
  <si>
    <t>How did you choose the latest packaging materials and content?. What types of features were important and how did you evaluate different options?</t>
  </si>
  <si>
    <t>Describe Experience with a Specific Channel</t>
  </si>
  <si>
    <t>Tell me about a specific delivery channel; key issues and considerations and common problems.</t>
  </si>
  <si>
    <t>Maintaining a Technological Advantage</t>
  </si>
  <si>
    <t>How did you adopt new testing technology to maintain a technological advantage in the industry?</t>
  </si>
  <si>
    <t>Experience with Software Quality Assurance</t>
  </si>
  <si>
    <t>Tell me about your previous experience or involvement in software quality assurance.</t>
  </si>
  <si>
    <t>Reacting to New Technology</t>
  </si>
  <si>
    <t>How did you prepare testing solutions to adapt to new technology or trends?</t>
  </si>
  <si>
    <t>Improve Comprehensive Understanding</t>
  </si>
  <si>
    <t>How did you improve the staff's understanding of the nature and function of various testing tools?</t>
  </si>
  <si>
    <t>Application Components of Software System</t>
  </si>
  <si>
    <t>List the components of a common software application system and explain the functionality of each part.</t>
  </si>
  <si>
    <t>Challenges in Target Architecture</t>
  </si>
  <si>
    <t>Describe some of the biggest challenges you have encountered in target architecture design.</t>
  </si>
  <si>
    <t>Experience in System &amp; Technology Integration</t>
  </si>
  <si>
    <t>Tell me about your past experience in system and technology integration related projects.</t>
  </si>
  <si>
    <t>Increasing Testing Accuracy</t>
  </si>
  <si>
    <t>What steps did you take to improve testing efficiency or to improve testing accuracy?</t>
  </si>
  <si>
    <t>System Development Experience</t>
  </si>
  <si>
    <t>Discuss your past experiences relating to system development life cycles.</t>
  </si>
  <si>
    <t>Developing Speech Recognition Technology</t>
  </si>
  <si>
    <t>Tell me about any speech recognition technology development projects you were involved in as a part of your previous job(s).</t>
  </si>
  <si>
    <t>Select Best Tools</t>
  </si>
  <si>
    <t>What problems have you encountered when it came to selecting the best system testing tools?</t>
  </si>
  <si>
    <t>Define Software Architecture and Infrastructure</t>
  </si>
  <si>
    <t>How do you define the specific software architecture and infrastructure in your organization?</t>
  </si>
  <si>
    <t>Distribution Channels and Auto-discovery Tools</t>
  </si>
  <si>
    <t>How many software distribution channels and auto-discovery tools did you use at your previous position?</t>
  </si>
  <si>
    <t>Daily System Issues</t>
  </si>
  <si>
    <t>What systems issues did you run into on a daily basis?</t>
  </si>
  <si>
    <t>Distributing New or Enhanced Software</t>
  </si>
  <si>
    <t>How did your organization distribute new or enhanced software across the infrastructure?</t>
  </si>
  <si>
    <t>Monitoring Storage Capacity</t>
  </si>
  <si>
    <t>Tell me how you monitored the capacity of your organization's storage devices.</t>
  </si>
  <si>
    <t>Implementing Planned Network Change</t>
  </si>
  <si>
    <t>Describe the steps you would take in implementing a planned network change within this organization.</t>
  </si>
  <si>
    <t>Deal with Regulatory Conflicts</t>
  </si>
  <si>
    <t>How did you deal with conflicts between relevant internal departments and local regulatory agencies?</t>
  </si>
  <si>
    <t>SAN/NAS Administration and Management</t>
  </si>
  <si>
    <t>Tell me about your experience in SAN/NAS administration and management acquired in previous project(s).</t>
  </si>
  <si>
    <t>Storage Management Software</t>
  </si>
  <si>
    <t>How did you perform routine maintenance on storage management software?</t>
  </si>
  <si>
    <t>Console Facilities</t>
  </si>
  <si>
    <t>What kinds of console facilities did you use in diagnosing and correcting system problems?</t>
  </si>
  <si>
    <t>Benefits of Licensing</t>
  </si>
  <si>
    <t>In what ways has software licensing benefitted your organization?</t>
  </si>
  <si>
    <t>Diagnosing Different Problems</t>
  </si>
  <si>
    <t>Tell me your methods of diagnosing hardware, software and communication problems.</t>
  </si>
  <si>
    <t>Benefits of the SPI Program</t>
  </si>
  <si>
    <t>Describe the major benefits of the SPI program that you were involved in?</t>
  </si>
  <si>
    <t>Problems Producing Documentation</t>
  </si>
  <si>
    <t>What kinds of problems did you encounter in producing and maintaining technical documentation?</t>
  </si>
  <si>
    <t>Customize SCM Applications</t>
  </si>
  <si>
    <t>How did you customize an SCM application for clients, in order to improve the efficiency and effectiveness of their supply chain transactions?</t>
  </si>
  <si>
    <t>Improve SRM Performance</t>
  </si>
  <si>
    <t>What areas of technology within your industry operated with better performance after implementing SRM systems?</t>
  </si>
  <si>
    <t>Customize SEM Applications</t>
  </si>
  <si>
    <t>How did you customize a SEM application for a client(s) and improve the efficiency and effectiveness of transportation activities?</t>
  </si>
  <si>
    <t>Advantages and Disadvantages of Telephone-Based Support</t>
  </si>
  <si>
    <t>Give me four advantages and four disadvantages of telephone-based customer support.</t>
  </si>
  <si>
    <t>Challenges in TOGAF Implementation</t>
  </si>
  <si>
    <t>Describe the largest challenge you encountered during the implementation process of TOGAF; how did you overcome it?</t>
  </si>
  <si>
    <t>Difficulties in Finding Qualified Candidates</t>
  </si>
  <si>
    <t>Tell me about a time when you had difficulty sourcing qualified candidates for a particular position.</t>
  </si>
  <si>
    <t>Describe the Purpose of Succession Planning</t>
  </si>
  <si>
    <t>Describe the main purposes and activities of an organization's succession planning function.</t>
  </si>
  <si>
    <t>Technical Writing Needs Analysis</t>
  </si>
  <si>
    <t>How do you analyze writing needs for a specific technical audience, such as sales engineers?</t>
  </si>
  <si>
    <t>Identify Supplier Evaluation Types</t>
  </si>
  <si>
    <t>Please identify the different types of supplier evaluations &amp; certifications.</t>
  </si>
  <si>
    <t>Analyze Struts</t>
  </si>
  <si>
    <t>List the key strengths and weaknesses of Struts' versus those of comparable tools.</t>
  </si>
  <si>
    <t>Perform Adaptive Server Troubleshooting</t>
  </si>
  <si>
    <t>How did you deal with troubleshooting and debugging issues in regards to Sybase Adaptive Server?</t>
  </si>
  <si>
    <t>Problems with Use of SQL</t>
  </si>
  <si>
    <t>What kinds of problems did you encounter with the use of SQL in diverse environments?</t>
  </si>
  <si>
    <t>Replicate SQL Server Databases</t>
  </si>
  <si>
    <t>How did you replicate critical SQL Server databases across multiple servers?</t>
  </si>
  <si>
    <t>Define Sybase Database Security Procedures</t>
  </si>
  <si>
    <t>How did you define and implement Sybase database security procedures?</t>
  </si>
  <si>
    <t>Use of Solaris Commands</t>
  </si>
  <si>
    <t>What kinds of commands have you used in Solaris applications?</t>
  </si>
  <si>
    <t>Extending TRNS Features</t>
  </si>
  <si>
    <t>What measures did you take in order to extend TPNS features and functionality?</t>
  </si>
  <si>
    <t>Experience with NetView</t>
  </si>
  <si>
    <t>Tell me about your previous experience with using IBM Tivoli NetView SNA network management software.</t>
  </si>
  <si>
    <t>How did you conduct TCP/IP performance measurement and tuning activities?</t>
  </si>
  <si>
    <t>How did you conduct Token Ring performance measurement and tuning activities?</t>
  </si>
  <si>
    <t>Problems in Using TAM</t>
  </si>
  <si>
    <t>What kinds of problems did you face when using TAM and how did you solve them?</t>
  </si>
  <si>
    <t>Analyze TME</t>
  </si>
  <si>
    <t>Please analyze TME's strengths and weaknesses versus comparable tools from a business perspective.</t>
  </si>
  <si>
    <t>Analyze This Product</t>
  </si>
  <si>
    <t>Offer your analysis of this product's strengths and weaknesses versus comparable tools.</t>
  </si>
  <si>
    <t>T&amp;D Policies and Standards</t>
  </si>
  <si>
    <t>What are common T&amp;D policies and standards within an organization?</t>
  </si>
  <si>
    <t>How did you install enterprise-level anti-virus protection in your previous position(s)?</t>
  </si>
  <si>
    <t>Web Software Design or Usability Problems</t>
  </si>
  <si>
    <t>How did you solve web software design flaws and usability problems you encountered in your previous jobs?</t>
  </si>
  <si>
    <t>Experience with Web Trends</t>
  </si>
  <si>
    <t>Tell me about the organization's web technology practices you participated in during your previous position.</t>
  </si>
  <si>
    <t>Challenges in Transitional Architecture</t>
  </si>
  <si>
    <t>Describe major challenges in transitional architecture design processes.</t>
  </si>
  <si>
    <t>Stay Abreast of New Workflow Technologies</t>
  </si>
  <si>
    <t>How did you stay abreast of new workflow analysis methodologies?</t>
  </si>
  <si>
    <t>Fit in with user's workflow</t>
  </si>
  <si>
    <t>How did you design the user interface to reflect the user's normal workflow or daily activities?</t>
  </si>
  <si>
    <t>Avoid WDT Utilization Risk</t>
  </si>
  <si>
    <t>How did you avoid risks brought on by the improper use or misuse of web development tools?</t>
  </si>
  <si>
    <t>Analyze Web Services Tools</t>
  </si>
  <si>
    <t>What are some of the major advantages and disadvantages of using Web Services Tools?</t>
  </si>
  <si>
    <t>Apply Web Services</t>
  </si>
  <si>
    <t>Have you successfully applied web services to your own organization?</t>
  </si>
  <si>
    <t>Secure, Trusted and Hybrid VPNs</t>
  </si>
  <si>
    <t>Tell me your experience with different types of VPNs, such as secure VPNs, trusted VPNs and hybrid VPNs.</t>
  </si>
  <si>
    <t>Solving Network Interconnectivity Problems</t>
  </si>
  <si>
    <t>How would you solve a problem in network interconnectivity?</t>
  </si>
  <si>
    <t>Experiences with Wireless Technologies</t>
  </si>
  <si>
    <t>What wireless technologies do you have experience working with?</t>
  </si>
  <si>
    <t>Compare Two VOIP Connection Methods</t>
  </si>
  <si>
    <t>Outline benefits and drawbacks of two commonly used VOIP connection methods.</t>
  </si>
  <si>
    <t>Data Administration Toolkits</t>
  </si>
  <si>
    <t>What kinds of data administration toolkits did you use in your previous project(s)?</t>
  </si>
  <si>
    <t>Problems Designing Training Program</t>
  </si>
  <si>
    <t>What kinds of problems did you encounter in the design and development of training programs and materials?</t>
  </si>
  <si>
    <t>Application of Adult Learning Methods</t>
  </si>
  <si>
    <t>How did you incorporate learning methods into training program development?</t>
  </si>
  <si>
    <t>Problems Training Different Audiences</t>
  </si>
  <si>
    <t>What kinds of problems did you encounter in delivering training courses to audiences of different levels and backgrounds?</t>
  </si>
  <si>
    <t>Experience with Vulnerability Assessment</t>
  </si>
  <si>
    <t>Describe your working experience with vulnerability assessment in your previous job.</t>
  </si>
  <si>
    <t>Customize TM Applications</t>
  </si>
  <si>
    <t>How did you customize a TM application for your clients, in order to improve transportation efficiency and effectiveness?</t>
  </si>
  <si>
    <t>Improve User Experience</t>
  </si>
  <si>
    <t>What technologies or solutions have you utilized during the development process to improve user experience ?</t>
  </si>
  <si>
    <t>Meet Customers' Needs</t>
  </si>
  <si>
    <t>How do you ensure your applications meet internal and external clients' needs?</t>
  </si>
  <si>
    <t>Important Factors in User Experience Design</t>
  </si>
  <si>
    <t>What important factors do you need to consider throughout the user experience design process?</t>
  </si>
  <si>
    <t>Embracing New Web Publishing Technology</t>
  </si>
  <si>
    <t>How quickly did your organization embrace changing web publication technology? What was the business reason for that response?</t>
  </si>
  <si>
    <t>Using Customer Service Technology</t>
  </si>
  <si>
    <t>Tell me how you have used technology to increase efficiency or improve operations in a customer service environment.</t>
  </si>
  <si>
    <t>New Workforce Analysis Methodologies</t>
  </si>
  <si>
    <t>How did you stay abreast of new workforce analysis methodologies?</t>
  </si>
  <si>
    <t>Determining Validity of Online Information</t>
  </si>
  <si>
    <t>How do you determine the validity of information found on an unfamiliar website?</t>
  </si>
  <si>
    <t>Tools for Evaluating Vendors/Suppliers</t>
  </si>
  <si>
    <t>What are the best tools for evaluating vendors or suppliers based upon your experience?</t>
  </si>
  <si>
    <t>Ensuring Understanding of Clients' Needs</t>
  </si>
  <si>
    <t>How do you ensure your understanding of internal and external clients are in line with their needs?</t>
  </si>
  <si>
    <t>Analyze Uniface</t>
  </si>
  <si>
    <t>List Uniface's key strengths and weaknesses versus those of other development systems.</t>
  </si>
  <si>
    <t>Experience with VAG Application</t>
  </si>
  <si>
    <t>Tell me about your previous experience with VAG applications.</t>
  </si>
  <si>
    <t>Problems with VAJ Development Plans</t>
  </si>
  <si>
    <t>What kinds of problems did you encounter when creating VAJ development plans?</t>
  </si>
  <si>
    <t>Analyze Visual Basic.Net Characteristics</t>
  </si>
  <si>
    <t>List the key strengths and weaknesses of Visual Basic.net versus other comparable tools.</t>
  </si>
  <si>
    <t>Analyze VBScript Characteristics</t>
  </si>
  <si>
    <t>List the key strengths and weaknesses of VBScript.</t>
  </si>
  <si>
    <t>Analyze Visual C++ Characteristics</t>
  </si>
  <si>
    <t>List the key strengths and weaknesses of Visual C++ versus other comparable tools.</t>
  </si>
  <si>
    <t>Analyze Visual FoxPro</t>
  </si>
  <si>
    <t>Please analyze the strengths and weaknesses of Visual FoxPro versus other database tools.</t>
  </si>
  <si>
    <t>Analyze Visual Interdev Characteristics</t>
  </si>
  <si>
    <t>List the key strengths and weaknesses of Visual Interdev versus other comparable tools.</t>
  </si>
  <si>
    <t>Analyze Visual Basic</t>
  </si>
  <si>
    <t>List Visual Basic's key strengths and weaknesses versus those of other comparable tools.</t>
  </si>
  <si>
    <t>Analyze Visio</t>
  </si>
  <si>
    <t>List the key strengths and weaknesses of Visio as compared to similar software tools.</t>
  </si>
  <si>
    <t>Analyze Multithreaded Programming in Visual J++ Applications</t>
  </si>
  <si>
    <t>List the strengths and weaknesses of multithreaded programming in Visual J++ applications.</t>
  </si>
  <si>
    <t>Analyze WSAD Characteristics</t>
  </si>
  <si>
    <t>List the strengths and weaknesses of WSAD in comparison with other similar tools.</t>
  </si>
  <si>
    <t>Analyze WebSphere Studio Characteristics</t>
  </si>
  <si>
    <t>List the strengths and weaknesses of WebSphere Studio in comparison with other similar tools.</t>
  </si>
  <si>
    <t>Analyze XHTML Characteristics</t>
  </si>
  <si>
    <t>List the key strengths and weaknesses of XHTML versus other comparable tools.</t>
  </si>
  <si>
    <t>Analyze XML Characteristics</t>
  </si>
  <si>
    <t>List the key strengths and weaknesses of XML versus other comparable tools.</t>
  </si>
  <si>
    <t>Analyze XML Schemas Characteristics</t>
  </si>
  <si>
    <t>List the key strengths and weaknesses of XML Schemas versus other document definition methodologies.</t>
  </si>
  <si>
    <t>Facilitate Document Formatting</t>
  </si>
  <si>
    <t>How did you facilitate document formatting in XML transformations?</t>
  </si>
  <si>
    <t>Experience with Xpediter</t>
  </si>
  <si>
    <t>Tell me about your previous experience with Xpediter applications.</t>
  </si>
  <si>
    <t>Provide Insight for MQ Series</t>
  </si>
  <si>
    <t>What kind of insight did you provide into MQ Series performance considerations, measurement, and tuning?</t>
  </si>
  <si>
    <t>Analyze TSO/ISPF Characteristics</t>
  </si>
  <si>
    <t>List the key strengths and weaknesses of TSO/ISPF versus other comparable tools.</t>
  </si>
  <si>
    <t>Conduct UNIX Performance Measurement</t>
  </si>
  <si>
    <t>How did you conduct UNIX performance measurement and tuning activities?</t>
  </si>
  <si>
    <t>Use of WAS Performance Monitoring Tools</t>
  </si>
  <si>
    <t>What kinds of performance monitoring tools have you used for WAS-based applications?</t>
  </si>
  <si>
    <t>Analyze Windows 2000/Me Characteristics</t>
  </si>
  <si>
    <t>List the key strengths and weaknesses of Windows 2000/Me versus other comparable tools.</t>
  </si>
  <si>
    <t>Analyze Windows NT</t>
  </si>
  <si>
    <t>Describe the strengths and weakness of Windows NT's strengths against comparable tools.</t>
  </si>
  <si>
    <t>Analyze Windows XP</t>
  </si>
  <si>
    <t>Analyze the strengths and weaknesses of Windows XP's against comparable tools from a business perspective.</t>
  </si>
  <si>
    <t>WebSphere Portal Training</t>
  </si>
  <si>
    <t>What kind of training you have attended to increase your knowledge of WebSphere Portal technologies?</t>
  </si>
  <si>
    <t>Ensure z/OS Security</t>
  </si>
  <si>
    <t>What did you do to ensure the security of the z/OS operating system?</t>
  </si>
  <si>
    <t>Problems in Implementing VoIP</t>
  </si>
  <si>
    <t>What kinds of problems did you encounter in implementing VoIP?</t>
  </si>
  <si>
    <t>Problems in Developing WML Applications</t>
  </si>
  <si>
    <t>What kinds of problems did you find in developing WML applications to display essential information in a small screen format?</t>
  </si>
  <si>
    <t>Ensure Stability During Migration</t>
  </si>
  <si>
    <t>How did you ensure the stability of the network during X.25 network migration?</t>
  </si>
  <si>
    <t>Use Word Document Wizards</t>
  </si>
  <si>
    <t>How did you use document wizards to quickly create a preformatted document?</t>
  </si>
  <si>
    <t>Customize Training and Development Programs</t>
  </si>
  <si>
    <t>How did you modify training and development programs to meet organizational needs?</t>
  </si>
  <si>
    <t>Training Programs Involvement</t>
  </si>
  <si>
    <t>What training programs were you involved in during your previous experience?</t>
  </si>
  <si>
    <t>Improving Operations through Vendors</t>
  </si>
  <si>
    <t>Tell me about a quantifiable improvement that a particular training vendor made to organizational operations.</t>
  </si>
  <si>
    <t>Past Experience with Training Needs Analysis</t>
  </si>
  <si>
    <t>Tell me about your past experience in training needs analysis.</t>
  </si>
  <si>
    <t>Experience with Training Solutions Design</t>
  </si>
  <si>
    <t>What kinds of training solutions have you designed?</t>
  </si>
  <si>
    <t>Training Delivery Techniques</t>
  </si>
  <si>
    <t>What training delivery techniques have you used? Which do you prefer and why?</t>
  </si>
  <si>
    <t>Experience with Training Evaluation Troubleshooting</t>
  </si>
  <si>
    <t>Tell me about your past experience with handling actual or potential training evaluation issues and problems.</t>
  </si>
  <si>
    <t>Past Experience with Training Administration</t>
  </si>
  <si>
    <t>Tell me your past experience with training programs administration.</t>
  </si>
  <si>
    <t>Past Experience with Training Technologies</t>
  </si>
  <si>
    <t>Tell me about your past experience with the application of training technologies.</t>
  </si>
  <si>
    <t>Analyze Trends in Web-based Training</t>
  </si>
  <si>
    <t>Analyze the historical and future trends in web-based training.</t>
  </si>
  <si>
    <t>Describe Consulting Work</t>
  </si>
  <si>
    <t>Tell me about a specific consulting assignment; the role your played and contributions you made.</t>
  </si>
  <si>
    <t>API Development Training Tools</t>
  </si>
  <si>
    <t>How did your organization organize training for API development?</t>
  </si>
  <si>
    <t>Adopting an Open Enterprise Architecture</t>
  </si>
  <si>
    <t>What challenges did you encounter developing and adopting an enterprise architecture in your previous organization?</t>
  </si>
  <si>
    <t>Preparing for Application Changes</t>
  </si>
  <si>
    <t>How did you prepare for changes to business applications and minimize the impact on the organization?</t>
  </si>
  <si>
    <t>Preparing for technical standards changes</t>
  </si>
  <si>
    <t>How did you minimize the impact of new technical standards on your application design teams?</t>
  </si>
  <si>
    <t>Select the Best Software</t>
  </si>
  <si>
    <t>How did you select the best software for given tasks?</t>
  </si>
  <si>
    <t>Toolkit Development</t>
  </si>
  <si>
    <t>Tell me about your participation in the selection, evaluation and implementation of a development toolkit, for a job or client.</t>
  </si>
  <si>
    <t>Support for Application Maintenance</t>
  </si>
  <si>
    <t>How did you ensure that staff/resource levels needed for application maintenance were established or maintained?</t>
  </si>
  <si>
    <t>Integrate Framework</t>
  </si>
  <si>
    <t>Tell me about problems you have encountered when integrating mainframe applications across departments.</t>
  </si>
  <si>
    <t>Identify Diverse Solutions and Tools</t>
  </si>
  <si>
    <t>How do you identify and evaluate different applications solutions and tools?</t>
  </si>
  <si>
    <t>Cope with Change</t>
  </si>
  <si>
    <t>What kind of methodologies do you use to develop technologies that will cope with new market trends?</t>
  </si>
  <si>
    <t>Performance Evaluation</t>
  </si>
  <si>
    <t>How do you evaluate the efficiency and effectiveness of OO development projects?</t>
  </si>
  <si>
    <t>Ensuring Standards</t>
  </si>
  <si>
    <t>How did you ensure that all members of your team were following consistent standards?</t>
  </si>
  <si>
    <t>Past Experience in Dealing with Security Issues</t>
  </si>
  <si>
    <t>Please illustrate your past experience in fixing and remediating application security issues?</t>
  </si>
  <si>
    <t>Problem with Promoting Agile Methodology</t>
  </si>
  <si>
    <t>What kind of problems have you ever met when promoting agile methodology within organization?</t>
  </si>
  <si>
    <t>Deal with Changing Clients' Requirements</t>
  </si>
  <si>
    <t>What processes did you use when dealing with fast-changing clients' requirements, specially in late development?</t>
  </si>
  <si>
    <t>Relationship Between ASD and CAS</t>
  </si>
  <si>
    <t>Explain the relationship between Adaptive Software Development and Complex Adaptive System.</t>
  </si>
  <si>
    <t>Experience with Agile Modeling</t>
  </si>
  <si>
    <t>Tell me about your experience in applying agile modeling methods in software development processes.</t>
  </si>
  <si>
    <t>AUP Main Considerations</t>
  </si>
  <si>
    <t>What were your main considerations when using AUP in your agile project? How did you handle them?</t>
  </si>
  <si>
    <t>Past Audit Experience</t>
  </si>
  <si>
    <t>Tell me about audit or compliance related projects you were involved in.</t>
  </si>
  <si>
    <t>Audit Project Interactions</t>
  </si>
  <si>
    <t>How did you communicate with key persons in the audit project and gain their support?</t>
  </si>
  <si>
    <t>Collecting Customer Information</t>
  </si>
  <si>
    <t>How did you collect information about a customer before a sales meeting or call? How did you prepare for questions you thought they might ask?</t>
  </si>
  <si>
    <t>Problems with .NET Development</t>
  </si>
  <si>
    <t>What kinds of problems did you encounter in .NET development?</t>
  </si>
  <si>
    <t>Avoid Repeat Errors with Abend-Aid</t>
  </si>
  <si>
    <t>How did you use Abend-Aid to avoid the same errors in IT applications from happening repeatedly?</t>
  </si>
  <si>
    <t>Access or Excel</t>
  </si>
  <si>
    <t>How did you decide when to use an Access database rather than Excel?</t>
  </si>
  <si>
    <t>Embed Documents within a Web Page</t>
  </si>
  <si>
    <t>How did you embed documents within a web page in your previous position(s)?</t>
  </si>
  <si>
    <t>Use Model Layers for ADF Relevant Interaction</t>
  </si>
  <si>
    <t>How did you use model layers to handle interaction with data sources and business logic?</t>
  </si>
  <si>
    <t>How did you develop and maintain Assembler modules that interfaced with modules written in other languages?</t>
  </si>
  <si>
    <t>Optimization Tools</t>
  </si>
  <si>
    <t>What kinds of tools and techniques have you used for ASP optimization?</t>
  </si>
  <si>
    <t>Performance Tuning Techniques</t>
  </si>
  <si>
    <t>What kinds of performance tuning techniques have you used on ASP.Net applications?</t>
  </si>
  <si>
    <t>Experience with Autotester</t>
  </si>
  <si>
    <t>Tell me about your previous experience with using Autotester to validate business systems applications.</t>
  </si>
  <si>
    <t>Debug ActionScript Code</t>
  </si>
  <si>
    <t>How did you troubleshoot and debug ActionScript code?</t>
  </si>
  <si>
    <t>Problems with Adabas Administration</t>
  </si>
  <si>
    <t>What kinds of problems did you encounter with the administration of Adabas in diverse environments?</t>
  </si>
  <si>
    <t>Conduct AIX Performance Measurement</t>
  </si>
  <si>
    <t>How did you conduct AIX performance measurement and tuning activities?</t>
  </si>
  <si>
    <t>Knowledge of AS/400</t>
  </si>
  <si>
    <t>What are some of the important considerations and operational issues of connecting AS/400 to other platforms?</t>
  </si>
  <si>
    <t>Experience with Active Directory</t>
  </si>
  <si>
    <t>Describe your previous experience with applying the concepts of Active Directory to building and deploying a production network.</t>
  </si>
  <si>
    <t>Objections to Using AIM</t>
  </si>
  <si>
    <t>What were some common objections to using AIM? How were these addressed?</t>
  </si>
  <si>
    <t>Configure LANE and MPOA on ATM Networks</t>
  </si>
  <si>
    <t>How did you configure LANE and MPOA on enterprise ATM networks?</t>
  </si>
  <si>
    <t>Design Software Interfaces</t>
  </si>
  <si>
    <t>How did you design interfaces between Adobe Acrobat Professional and other software products?</t>
  </si>
  <si>
    <t>Problems in Templates Design</t>
  </si>
  <si>
    <t>What kinds of problems did you encounter in the design and maintenance of document templates?</t>
  </si>
  <si>
    <t>Analyze Potential Weaknesses in ACF2</t>
  </si>
  <si>
    <t>Please analyze potential weaknesses in ACF2 that could lead to security breaches.</t>
  </si>
  <si>
    <t>Problems with the Product(s)</t>
  </si>
  <si>
    <t>What are the biggest problems you experienced and how were they handled?</t>
  </si>
  <si>
    <t>Designing Programs for Adult Learners</t>
  </si>
  <si>
    <t>What do you think are the most important factors to consider when designing a training program for adult learners?</t>
  </si>
  <si>
    <t>Business Data Storage</t>
  </si>
  <si>
    <t>How did you analyze, select and store valuable business data in your previous position?</t>
  </si>
  <si>
    <t>Describe Modeling Standards used in Business Architecture Process</t>
  </si>
  <si>
    <t>Describe at least 3 modeling standards in business architecture processes (e.g. Object Management Group Standards).</t>
  </si>
  <si>
    <t>Experience with CMMI</t>
  </si>
  <si>
    <t>Tell me about how your previous organization used CMMI.</t>
  </si>
  <si>
    <t>Business Assessment Experience</t>
  </si>
  <si>
    <t>Tell me about a business assessment project you were involved in as a part of your previous jobs.</t>
  </si>
  <si>
    <t>Training on New Tools</t>
  </si>
  <si>
    <t>What kind of training do you give staff when new client/server tools are adopted?</t>
  </si>
  <si>
    <t>Impact of CASE Tools</t>
  </si>
  <si>
    <t>What kinds of improvement did CASE tools/techniques bring to your work?</t>
  </si>
  <si>
    <t>Problems in CRM System Integration</t>
  </si>
  <si>
    <t>Detail the problems that occur in the integration of CRM systems and other systems?</t>
  </si>
  <si>
    <t>Improve Work Approach</t>
  </si>
  <si>
    <t>What do you do when your work results do not meet business requirements?</t>
  </si>
  <si>
    <t>Analytics Work Impact</t>
  </si>
  <si>
    <t>Describe your analytics work impact for a specific project last year.</t>
  </si>
  <si>
    <t>Overcome CTI Technical Problems</t>
  </si>
  <si>
    <t>How did you overcome technical problems during the computer telephony integration process?</t>
  </si>
  <si>
    <t>Conduct Transitions in a Computer Center</t>
  </si>
  <si>
    <t>How did you conduct software and hardware transitions with minimal disruptions in a computer center?</t>
  </si>
  <si>
    <t>Execute Contingency Procedures</t>
  </si>
  <si>
    <t>How did you successfully execute or implement contingency and disaster recovery procedures to continue operations in the case of emergencies?</t>
  </si>
  <si>
    <t>Capacity Planning and Management</t>
  </si>
  <si>
    <t>Tell me about any past experience with capacity planning and management that you have acquired in previous project(s).</t>
  </si>
  <si>
    <t>Tools and Techniques</t>
  </si>
  <si>
    <t>What kinds of tools and techniques did you use in change analysis?</t>
  </si>
  <si>
    <t>Review Suspected Computer Crimes</t>
  </si>
  <si>
    <t>How often did you review suspected computer crimes with law enforcement agencies?</t>
  </si>
  <si>
    <t>Target Information and Data Protection</t>
  </si>
  <si>
    <t>How did you protect the target information and data to ensure its safety and integrity while you were doing computer forensics?</t>
  </si>
  <si>
    <t>Network Defense Deployment Challenge</t>
  </si>
  <si>
    <t>What was the biggest challenge you ever encountered regarding network defense deployment?</t>
  </si>
  <si>
    <t>Problems with Product Detection</t>
  </si>
  <si>
    <t>What kinds of problems did you encounter during the detection of non-conforming products?</t>
  </si>
  <si>
    <t>Future Trends in Cloud Computing Models</t>
  </si>
  <si>
    <t>In your opinion, what will cloud computing models look like 5 years from now?</t>
  </si>
  <si>
    <t>Ensure Quality of Data Resources</t>
  </si>
  <si>
    <t>How have you ensured the quality, compatibility and stability of data resources in your previous roles?</t>
  </si>
  <si>
    <t>Problem with Promoting Crystal Methods</t>
  </si>
  <si>
    <t>What kinds of problem have you met in promoting crystal methods?</t>
  </si>
  <si>
    <t>Tailoring Copywriting or Editing Standards</t>
  </si>
  <si>
    <t>How do your copywriting or editing standards change depending on the type of document being reviewed?</t>
  </si>
  <si>
    <t>Call Center Management Experience</t>
  </si>
  <si>
    <t>What kind of call center(s) have you managed - inbound, outbound, etc.</t>
  </si>
  <si>
    <t>Tell me how you trained others on the effective use of CRM applications.</t>
  </si>
  <si>
    <t>Evaluating Business Information</t>
  </si>
  <si>
    <t>How did you evaluate bits of information and determine their value or relevance to the organization?</t>
  </si>
  <si>
    <t>Call Center Technology Types</t>
  </si>
  <si>
    <t>What types of call center technologies have you implemented, maintained, or personally used?</t>
  </si>
  <si>
    <t>Consulting Request You Couldn't Provide</t>
  </si>
  <si>
    <t>Tell us about a consulting service request that you were unable, unprepared or unwilling to effectively provide. How did you respond to the request and how was your response received?</t>
  </si>
  <si>
    <t>Build Rapport and Professional Consulting Relationship</t>
  </si>
  <si>
    <t>How do you build on the initial rapport created with clients to produce a professional working relationship throughout the term of the consulting assignment?</t>
  </si>
  <si>
    <t>Experience &amp; Ability with Consulting Method/Tools</t>
  </si>
  <si>
    <t>How did your previous management rate your experience, ability and effectiveness applying the organization's consulting method and tool sets?</t>
  </si>
  <si>
    <t>Experience with Formal Consulting Proposals</t>
  </si>
  <si>
    <t>Describe your experience developing and delivering formal consulting proposals to important or large clients?</t>
  </si>
  <si>
    <t>Managing Engagement Conflict</t>
  </si>
  <si>
    <t>Tell us about a conflict that arose between client or engagement team representatives on an engagement you managed. What did you do to deal with this conflict and what was the result?</t>
  </si>
  <si>
    <t>Define &amp; Describe 'Consulting Professionalism'</t>
  </si>
  <si>
    <t>Tell us what 'consulting professionalism' means to you and how you have personally demonstrated and modeled professionalism during previous consulting engagements?</t>
  </si>
  <si>
    <t>Developing a Cash Management Strategy</t>
  </si>
  <si>
    <t>What factors did you consider when developing your organization's cash management strategy?</t>
  </si>
  <si>
    <t>Calculating Value</t>
  </si>
  <si>
    <t>How many different ways can you calculate the value of a product/project to the organization?</t>
  </si>
  <si>
    <t>Types of Benefits Programs</t>
  </si>
  <si>
    <t>What types of benefits programs did your last company offer to employees?</t>
  </si>
  <si>
    <t>Problems with New Business Criteria</t>
  </si>
  <si>
    <t>What problems did you encounter when determining the criteria for new business assessments?</t>
  </si>
  <si>
    <t>Competitive Research</t>
  </si>
  <si>
    <t>How do you utilize the information you gather from competitive research?</t>
  </si>
  <si>
    <t>Contract Revision Recommendations</t>
  </si>
  <si>
    <t>What kinds of recommendations have you made regarding contract revision?</t>
  </si>
  <si>
    <t>Facilitate Contract Approval</t>
  </si>
  <si>
    <t>Tell me about steps you have taken in order to facilitate the contract approval process.</t>
  </si>
  <si>
    <t>Problems with Brand Licensing</t>
  </si>
  <si>
    <t>What kinds challenges did you encounter with brand licensing and private label branding?</t>
  </si>
  <si>
    <t>Purchasing Process Understanding</t>
  </si>
  <si>
    <t>Please describe the basic steps in your organization's buying or procurement processes.</t>
  </si>
  <si>
    <t>Analyze BaanERP</t>
  </si>
  <si>
    <t>Analyze BaanERP's strengths and weaknesses from a business perspective.</t>
  </si>
  <si>
    <t>Debug Syntax and Logic Errors</t>
  </si>
  <si>
    <t>How did you debug syntax and logic errors in Basic applications in your previous position(s)?</t>
  </si>
  <si>
    <t>Experience with Using Brio Software Tools</t>
  </si>
  <si>
    <t>Tell me about your previous experience with using Brio Software's business intelligence tools.</t>
  </si>
  <si>
    <t>Problems with C Application Design</t>
  </si>
  <si>
    <t>What kinds of problems did you encounter in the application design and performance of C?</t>
  </si>
  <si>
    <t>Experience with C# Applications</t>
  </si>
  <si>
    <t>Describe your previous experience with C# applications.</t>
  </si>
  <si>
    <t>Experience with C++ Applications</t>
  </si>
  <si>
    <t>Tell me about your previous experience with C++ applications.</t>
  </si>
  <si>
    <t>Problems with C/AIX Application</t>
  </si>
  <si>
    <t>What kinds of problems did you encounter in C/AIX application design and performance?</t>
  </si>
  <si>
    <t>Use COBOL 390 to Migrate Applications</t>
  </si>
  <si>
    <t>How did you use COBOL 390 to migrate applications from the VS COBOL II run-time library to Language Environment?</t>
  </si>
  <si>
    <t>What methods did you use to successfully migrate legacy COBOL/400 applications to the AS/400 platform?</t>
  </si>
  <si>
    <t>Experience with CGI Script Applications</t>
  </si>
  <si>
    <t>Describe your previous experience with CGI Script applications.</t>
  </si>
  <si>
    <t>Analyze COBOL</t>
  </si>
  <si>
    <t>What are the strengths and weaknesses of COBOL versus comparable tools?</t>
  </si>
  <si>
    <t>Compare Product Suites</t>
  </si>
  <si>
    <t>What are the strengths and weaknesses of this product suite compared to similar products from different vendors.</t>
  </si>
  <si>
    <t>Problems in Cold Fusion Development</t>
  </si>
  <si>
    <t>What kinds of development considerations for Cold Fusion did you encounter in different environments?</t>
  </si>
  <si>
    <t>Graphics Drawings Integration</t>
  </si>
  <si>
    <t>How did you integrate Corel Graphics drawings into other Corel Office documents?</t>
  </si>
  <si>
    <t>Problems in CORBA Adoption</t>
  </si>
  <si>
    <t>What kinds of problems did you encounter in the adoption and implementation of CORBA?</t>
  </si>
  <si>
    <t>Enhance Crystal Reports Applications</t>
  </si>
  <si>
    <t>How did you enhance Crystal Reports applications written by others?</t>
  </si>
  <si>
    <t>Problems with CA-Easytrieve Program Coding</t>
  </si>
  <si>
    <t>What kinds of problems did you encounter when coding or modifying a CA-Easytrieve program?</t>
  </si>
  <si>
    <t>Experience with BEA WebLogic</t>
  </si>
  <si>
    <t>Tell me about your previous experience with BEA WebLogic applications.</t>
  </si>
  <si>
    <t>Analyze BMC Image Copy Plus</t>
  </si>
  <si>
    <t>Please analyze the strengths and weaknesses of BMC Image Copy Plus versus other competitive products.</t>
  </si>
  <si>
    <t>Knowledge of Proper BMCIBR Application</t>
  </si>
  <si>
    <t>Describe a typical situation in which one would need to apply BMCIBR to backup an IMS database.</t>
  </si>
  <si>
    <t>Problems with CA/DB2 Tools</t>
  </si>
  <si>
    <t>Which CA/DB2 tools gave you the most problems when trying to apply them?</t>
  </si>
  <si>
    <t>Analyze CA-IDMS</t>
  </si>
  <si>
    <t>From a business perspective, what are the tradeoffs between using CA-IDMS as opposed to other DBMSs?</t>
  </si>
  <si>
    <t>Analyze CICS</t>
  </si>
  <si>
    <t>Please analyze CICS strengths and weaknesses versus comparable tools from a business perspective.</t>
  </si>
  <si>
    <t>Resolve Network Errors with Cisco</t>
  </si>
  <si>
    <t>What kinds of network errors did you resolve with Cisco in your previous position?</t>
  </si>
  <si>
    <t>Problems with Centra Features and Functions</t>
  </si>
  <si>
    <t>What kinds of problems did you encounter with Centra features and functions and how did you resolve them?</t>
  </si>
  <si>
    <t>Handle Complex Data</t>
  </si>
  <si>
    <t>How did you use Collection operators to handle complex data?</t>
  </si>
  <si>
    <t>Measuring Gaps in Employee Competencies</t>
  </si>
  <si>
    <t>How did your organization measure the gaps in employee competencies? How did they reconcile these gaps?</t>
  </si>
  <si>
    <t>Create Good Technical Documentation</t>
  </si>
  <si>
    <t>What steps do you take when creating technical documentation for a specific domain or area?</t>
  </si>
  <si>
    <t>New Database Management System Back-up Technology</t>
  </si>
  <si>
    <t>What new database management system back-up technologies have you utilized in your previous position?</t>
  </si>
  <si>
    <t>Data Collection Methods</t>
  </si>
  <si>
    <t>Describe the differences among the three major data collection methods: prospective, concurrent and retrospective.</t>
  </si>
  <si>
    <t>Data Warehouse Connection</t>
  </si>
  <si>
    <t>How did you connect to the data warehouse on specific database servers?</t>
  </si>
  <si>
    <t>Integrating New Technologies</t>
  </si>
  <si>
    <t>How did you integrate new technologies into your organization's IT portfolio?</t>
  </si>
  <si>
    <t>How did you establish a detailed plan during your previous work projects?</t>
  </si>
  <si>
    <t>Sharing E-Commerce Knowledge</t>
  </si>
  <si>
    <t>How did you share your experience with e-commerce application tools, with your team members?</t>
  </si>
  <si>
    <t>Use EDI Tools and Techniques</t>
  </si>
  <si>
    <t>How did your organization use EDI tools and techniques to map electronic data into appropriate applications?</t>
  </si>
  <si>
    <t>Using Tools and Facilities</t>
  </si>
  <si>
    <t>How have you used tools and facilities to develop and populate application databases?</t>
  </si>
  <si>
    <t>Data Governance Problems</t>
  </si>
  <si>
    <t>Can you describe common problems that occur in the data governance function?</t>
  </si>
  <si>
    <t>Experience with Database Structures</t>
  </si>
  <si>
    <t>Tell me about your previous experience in dealing with database structures.</t>
  </si>
  <si>
    <t>Translating Physical Models</t>
  </si>
  <si>
    <t>What kind of problems did you encounter when translating physical models to other kinds of models?</t>
  </si>
  <si>
    <t>Choose Toolkits</t>
  </si>
  <si>
    <t>What kinds of knowledge and skills have you used when choosing data administration toolkits?</t>
  </si>
  <si>
    <t>Solve OLAP Application Problems</t>
  </si>
  <si>
    <t>What problems or obstacles did you encounter in your previous application of OLAP (On-Line Analytical Processing) facilities and tools? How did you solve these problems?</t>
  </si>
  <si>
    <t>Solve Data Mining Product Problems</t>
  </si>
  <si>
    <t>Tell me about a complex problem you encountered when using a certain data mining product. How was this issue diagnosed and resolved?</t>
  </si>
  <si>
    <t>Experience with DMT Utilization</t>
  </si>
  <si>
    <t>Could you illustrate some data movement tool experiences you had as a part of your previous position(s)?</t>
  </si>
  <si>
    <t>Database Backup and Migration Experience</t>
  </si>
  <si>
    <t>Tell me about a database backup and migration related project you have previously participated in.</t>
  </si>
  <si>
    <t>Define Problems in the ETL Process</t>
  </si>
  <si>
    <t>What are problems that occur in the Extraction-Transformation-Loading process?</t>
  </si>
  <si>
    <t>Security and Efficiency</t>
  </si>
  <si>
    <t>What did you do to achieve a balance between the level of security and decryption efficiency?</t>
  </si>
  <si>
    <t>Experience in Data Center Administration</t>
  </si>
  <si>
    <t>Tell me about your previous experience in data center administration.</t>
  </si>
  <si>
    <t>Amount of Computer Facilities</t>
  </si>
  <si>
    <t>How many computer facilities did you manage, in total, in your previous position?</t>
  </si>
  <si>
    <t>Analyze Automation and Robotics Technologies</t>
  </si>
  <si>
    <t>Could you please list some advantages and drawbacks of existing automation and robotics technologies?</t>
  </si>
  <si>
    <t>Experience with E-mail Administration</t>
  </si>
  <si>
    <t>Tell me about your previous experience or involvement in e-mail administration or management.</t>
  </si>
  <si>
    <t>Integrate Telephony Products</t>
  </si>
  <si>
    <t>How did you integrate other telephony products such as IVRs and text-to-speech?</t>
  </si>
  <si>
    <t>Handling Directory Outages</t>
  </si>
  <si>
    <t>How did you handle directory outages in directory services administration?</t>
  </si>
  <si>
    <t>Evaluate Technology Platforms</t>
  </si>
  <si>
    <t>List several benefits and drawbacks for different technology platforms, such as "European" technology platforms.</t>
  </si>
  <si>
    <t>Experience with Endpoint Threats Detection</t>
  </si>
  <si>
    <t>What tools and software have you used to conduct endpoint threats detection? How did you use them to deal with complex detection cases?</t>
  </si>
  <si>
    <t>Experience with Data Privacy Protection</t>
  </si>
  <si>
    <t>Describe your experience with data privacy protection projects.</t>
  </si>
  <si>
    <t>Challenges with Changing Cybersecurity Risk Policies</t>
  </si>
  <si>
    <t>Tell me about a challenge you faced when changing or updating an cybersecurity risk policy or standard. How did you overcome this challenge?</t>
  </si>
  <si>
    <t>Experience with Using Digital Forensics Tools</t>
  </si>
  <si>
    <t>Tell me about your past experience with using digital forensics tools to conduct crime investigation.</t>
  </si>
  <si>
    <t>Prepare for Emerging Fraud Threats</t>
  </si>
  <si>
    <t>How did your organization identify emerging trends in fraudulent activity (for example, identity theft) and take steps to reduce them?</t>
  </si>
  <si>
    <t>User Satisfaction Level</t>
  </si>
  <si>
    <t>What was the user satisfaction level with the ERP software you provided?</t>
  </si>
  <si>
    <t>Challenges in CRM Application Implementation</t>
  </si>
  <si>
    <t>What kinds of challenges have you had to address when implementing a CRM application project?</t>
  </si>
  <si>
    <t>ERP Implementation Strategies</t>
  </si>
  <si>
    <t>Could you describe the advantages and disadvantages of the Big Bang Implementation Strategy?</t>
  </si>
  <si>
    <t>XP Project Challenge</t>
  </si>
  <si>
    <t>What was the most challenge you had ever encountered in a XP project? How did you solve it?</t>
  </si>
  <si>
    <t>Overcoming Obstacles</t>
  </si>
  <si>
    <t>Based on the biggest challenge in your last job that you could not resolve, what would you do differently this time and why?</t>
  </si>
  <si>
    <t>Identifying Critical E-Mails</t>
  </si>
  <si>
    <t>How did you identify e-mails that are important to the business and need to be stored for future reference? How were they stored?</t>
  </si>
  <si>
    <t>Customer Support Elevation Issues</t>
  </si>
  <si>
    <t>Tell me about your customer support elevation process. Was there one particular incident that prompted the establishment of this process?</t>
  </si>
  <si>
    <t>Evaluating New Computer Services Trends or Technologies</t>
  </si>
  <si>
    <t>What steps did you take when evaluating an emerging computer services trend or technology for value to your organization?</t>
  </si>
  <si>
    <t>Changing Ineffective Policies</t>
  </si>
  <si>
    <t>Describe a customer support policy/procedure/standard that you think is ineffective or not necessary. How would you change this policy?</t>
  </si>
  <si>
    <t>Going Above the Service Level</t>
  </si>
  <si>
    <t>Tell me about a time when a customer wanted more support or service than had been defined in the agreement. How was this resolved?</t>
  </si>
  <si>
    <t>Customer Service Technology Types</t>
  </si>
  <si>
    <t>What types of customer service technologies have you implemented, maintained, or personally used?</t>
  </si>
  <si>
    <t>Forecasting and Planning for Call Center Demand</t>
  </si>
  <si>
    <t>How have you forecasted call center demand and planned staffing and other resources needed to meet these demands?</t>
  </si>
  <si>
    <t>Experience with Enterprise Architecture</t>
  </si>
  <si>
    <t>Tell me about any enterprise architecture related projects or functions you were involved in as a part of your previous position.</t>
  </si>
  <si>
    <t>Customer Support System Strengths</t>
  </si>
  <si>
    <t>In your opinion, what are the strengths of this particular customer support system as compared to other available software?</t>
  </si>
  <si>
    <t>Employee Relations Challenges</t>
  </si>
  <si>
    <t>Tell me about the most challenging employee relations issue you have faced.</t>
  </si>
  <si>
    <t>Developing and Delivering End-User Training</t>
  </si>
  <si>
    <t>Describe your role in developing and delivering end-user training at your last organization.</t>
  </si>
  <si>
    <t>Products Sold Through e-Sales</t>
  </si>
  <si>
    <t>What types of products or services did your organization effectively sell through the use of e-Sales techniques?</t>
  </si>
  <si>
    <t>How did you implement interfaces between DB2 and access methods and operating system components?</t>
  </si>
  <si>
    <t>Problems with DHTML Cascading Style Sheets</t>
  </si>
  <si>
    <t>What kinds of problems did you encounter when using cascading style sheets to achieve platform independence?</t>
  </si>
  <si>
    <t>Multimedia Techniques</t>
  </si>
  <si>
    <t>What kinds of multimedia techniques have you used in Director applications?</t>
  </si>
  <si>
    <t>Problems in Writing Applications</t>
  </si>
  <si>
    <t>What kinds of problems did you encounter when writing portable applications in Delphi?</t>
  </si>
  <si>
    <t>Experience with DreamWeaver</t>
  </si>
  <si>
    <t>Tell me about your previous experience with DreamWeaver applications.</t>
  </si>
  <si>
    <t>Code an EJB Module</t>
  </si>
  <si>
    <t>How did you code an Enterprise JavaBeans module?</t>
  </si>
  <si>
    <t>Experience with Endevor</t>
  </si>
  <si>
    <t>Tell me about your previous experience with AllFusion Endevor Change Manager.</t>
  </si>
  <si>
    <t>Install and Configure Essbase</t>
  </si>
  <si>
    <t>How did you install and configure Essbase in multiple environments?</t>
  </si>
  <si>
    <t>Experience with Exchange Server Applications</t>
  </si>
  <si>
    <t>Tell me about your previous experience with Exchange Server applications.</t>
  </si>
  <si>
    <t>Analyze DataJoiner</t>
  </si>
  <si>
    <t>List DataJoiner's key strengths and weaknesses versus those of comparable tools.</t>
  </si>
  <si>
    <t>Troubleshooting DB2</t>
  </si>
  <si>
    <t>How did you troubleshoot, diagnose, and correct highly complex DB2 technical problems?</t>
  </si>
  <si>
    <t>Experience with DB2 Connect</t>
  </si>
  <si>
    <t>Tell me about your previous experience with the planning, installation, migration, or setup of DB2 Connect.</t>
  </si>
  <si>
    <t>How did you use ERwin to develop entity relationship diagrams?</t>
  </si>
  <si>
    <t>Customize Functionality of System Libraries</t>
  </si>
  <si>
    <t>How did you customize and extend the functionality of ETI Data System Libraries?</t>
  </si>
  <si>
    <t>Analyze DOS</t>
  </si>
  <si>
    <t>Please analyze DOS's strengths and weaknesses versus comparable tools from a business perspective.</t>
  </si>
  <si>
    <t>Initiate DEC Strategies</t>
  </si>
  <si>
    <t>How did you initiate in-house DECnet enhancements and migration strategies in your previous position?</t>
  </si>
  <si>
    <t>Troubleshooting Ethernet</t>
  </si>
  <si>
    <t>What kinds of troubleshooting issues did you encounter with Ethernet networks and how did you resolve them?</t>
  </si>
  <si>
    <t>Analyze DFHSM</t>
  </si>
  <si>
    <t>Please explain to me the advantages and disadvantages of DFHSM compared with other data storage management software.</t>
  </si>
  <si>
    <t>Integrate Doc-To-Help to Legacy</t>
  </si>
  <si>
    <t>How did you integrate Doc-To-Help functionality into legacy applications?</t>
  </si>
  <si>
    <t>Excel Challenges</t>
  </si>
  <si>
    <t>What were some common challenges your organization faced when using Excel? How were these resolved?</t>
  </si>
  <si>
    <t>Problems in Employee Development Systems</t>
  </si>
  <si>
    <t>What problems did you encounter in employee development systems operation?</t>
  </si>
  <si>
    <t>Product Design Toolkit</t>
  </si>
  <si>
    <t>Tell me about the products you used to create the design and how they integrated with other tools used in product development.</t>
  </si>
  <si>
    <t>Aligning Field Support Standards</t>
  </si>
  <si>
    <t>How were field support standards aligned within your company? Why do you think this was the case?</t>
  </si>
  <si>
    <t>Implementation Experience</t>
  </si>
  <si>
    <t>Tell me about application implementation related experiences you had as a part of your previous position(s).</t>
  </si>
  <si>
    <t>Training Others in Techniques</t>
  </si>
  <si>
    <t>How did you train others on the techniques of integrating groupware and shared database applications?</t>
  </si>
  <si>
    <t>Results of Imaging Implementation</t>
  </si>
  <si>
    <t>Tell me about the outcomes of an imaging system implementation you were involved in.</t>
  </si>
  <si>
    <t>Implementation Lifecycle Management</t>
  </si>
  <si>
    <t>What kind of problems have you encountered when implementing information lifecycle management processes?</t>
  </si>
  <si>
    <t>Experience in Groupware Administration</t>
  </si>
  <si>
    <t>Tell me about your experiences involving groupware administration.</t>
  </si>
  <si>
    <t>Experience with Portable Device Software</t>
  </si>
  <si>
    <t>Tell me about your experience with hand-held, portable device software.</t>
  </si>
  <si>
    <t>Recommending Hardware Enhancements</t>
  </si>
  <si>
    <t>What hardware enhancements did you recommend in your last position?</t>
  </si>
  <si>
    <t>Improving and Monitory Security</t>
  </si>
  <si>
    <t>How would you improve and monitor the security of handheld hardware?</t>
  </si>
  <si>
    <t>Experience in Hardware Installation and Support</t>
  </si>
  <si>
    <t>Tell me about the hardware installation and support related projects you were previously involved in.</t>
  </si>
  <si>
    <t>IVR Software Applications</t>
  </si>
  <si>
    <t>How did you design and implement specific applications for IVR software?</t>
  </si>
  <si>
    <t>Support and Diagnostic Toolkits</t>
  </si>
  <si>
    <t>What kinds of help desk support and diagnostic toolkits have you used?</t>
  </si>
  <si>
    <t>Problems with Defining Standards</t>
  </si>
  <si>
    <t>What kinds of problems did you encounter in defining operational standards for securing information assets?</t>
  </si>
  <si>
    <t>Experience with IT Security Policies</t>
  </si>
  <si>
    <t>Tell me your previous working experience with the implementation of IT security policies and standards.</t>
  </si>
  <si>
    <t>Integrate Security Systems</t>
  </si>
  <si>
    <t>How did you integrate enterprise-wide security systems?</t>
  </si>
  <si>
    <t>Enhance the Security of Facilities</t>
  </si>
  <si>
    <t>How did you enhance the security of facilities in your previous position(s)?</t>
  </si>
  <si>
    <t>Perform Multiple Security Evaluations</t>
  </si>
  <si>
    <t>How did you perform multiple security evaluations, audits and reviews in your previous position(s)?</t>
  </si>
  <si>
    <t>Experience with Information Security Administration</t>
  </si>
  <si>
    <t>Tell me about your previous experience with information security administration.</t>
  </si>
  <si>
    <t>Address IoT Security Issues</t>
  </si>
  <si>
    <t>What types of security issues did you address in regards to ensure data privacy?</t>
  </si>
  <si>
    <t>Problems in Certification Programs</t>
  </si>
  <si>
    <t>What kinds of problems did you encounter in the design and development of security certification programs?</t>
  </si>
  <si>
    <t>Operating Processes of ISOC</t>
  </si>
  <si>
    <t>Describe the operating processes of ISOC in your organization; indicate which procedures could be improved and why.</t>
  </si>
  <si>
    <t>Problems with Information Security</t>
  </si>
  <si>
    <t>What problem have you faced with information security.</t>
  </si>
  <si>
    <t>Tune IDS/IPS to Meet Business Needs</t>
  </si>
  <si>
    <t>How did you tune IDS/IPS to meet business needs?</t>
  </si>
  <si>
    <t>Number of Informatics Projects</t>
  </si>
  <si>
    <t>How many informatics projects or applications have you handled simultaneously?</t>
  </si>
  <si>
    <t>Control HR Systems Maintenance Budgets</t>
  </si>
  <si>
    <t>How have you controlled specific HR system maintenance budgets in your previous position(s)?</t>
  </si>
  <si>
    <t>Ensuring Internal Controls Compliance Consistency</t>
  </si>
  <si>
    <t>How did you ensure that all members of your organization were following consistent standards to ensure internal controls compliance?</t>
  </si>
  <si>
    <t>Purpose of Accurate Investment Reports</t>
  </si>
  <si>
    <t>Please describe the purpose and value of accurate investment reports.</t>
  </si>
  <si>
    <t>Select Appropriate Investment Managers</t>
  </si>
  <si>
    <t>How did you select and supervise appropriate investment managers to ensure effective portfolio management?</t>
  </si>
  <si>
    <t>Bank Auditing Techniques</t>
  </si>
  <si>
    <t>Describe 3 techniques you have used when auditing a branch bank's operations, indicating the advantages and disadvantages of each.</t>
  </si>
  <si>
    <t>Problems in ISPL Implementation</t>
  </si>
  <si>
    <t>What kinds of problems did you encounter in implementing and operating ISPL across the organization?</t>
  </si>
  <si>
    <t>Financial Experience</t>
  </si>
  <si>
    <t>What was your role in the organization's finance function or department?</t>
  </si>
  <si>
    <t>Financial Analysis Experience</t>
  </si>
  <si>
    <t>What was your role in the organization's financial analysis function?</t>
  </si>
  <si>
    <t>Ensuring Records Quality</t>
  </si>
  <si>
    <t>How did you ensure that financial records being stored were complete and accurate?</t>
  </si>
  <si>
    <t>Financial Reporting Experience</t>
  </si>
  <si>
    <t>Tell me about your experience developing or interpreting financial reports.</t>
  </si>
  <si>
    <t>Explaining Financial Risk</t>
  </si>
  <si>
    <t>How do you explain financial risks to employees or stakeholders who do not understand or who underestimate the impact?</t>
  </si>
  <si>
    <t>HR Specialty Awareness</t>
  </si>
  <si>
    <t>Tell me about your last position within HR and your role within the various HR specialties.</t>
  </si>
  <si>
    <t>Plan HR Operational Processes</t>
  </si>
  <si>
    <t>How did you plan the operational process for a specific HR function (e.g. recruiting)?</t>
  </si>
  <si>
    <t>Optimize HR Operations</t>
  </si>
  <si>
    <t>How have you modified or optimized HR operations to drive business results?</t>
  </si>
  <si>
    <t>Problems with HRIS Operations</t>
  </si>
  <si>
    <t>What typical problems did you encounter with HRIS operations in your previous position(s)?</t>
  </si>
  <si>
    <t>Internet Marketing Opportunities</t>
  </si>
  <si>
    <t>How did you identify products or targeted customers that would be open to internet marketing campaigns?</t>
  </si>
  <si>
    <t>Analyze Advantages and Limitations of Virtual Retailing</t>
  </si>
  <si>
    <t>Please list the primary advantages and limitations of virtual retailing.</t>
  </si>
  <si>
    <t>Global Sourcing Challenges</t>
  </si>
  <si>
    <t>Tell me about the challenges you faced when working with international suppliers. How did these impact your business, and how were they resolved?</t>
  </si>
  <si>
    <t>Field Sales Prospects</t>
  </si>
  <si>
    <t>How did you identify prospects that would be conducive to field sales? What was the process for when a prospect was interested in the organization's products or services but was not interested in a face-to-face meeting?</t>
  </si>
  <si>
    <t>Analyze I/O Activities</t>
  </si>
  <si>
    <t>How did you analyze and identify excessive I/O activities?</t>
  </si>
  <si>
    <t>Experience with Debug Tool</t>
  </si>
  <si>
    <t>Tell me about your previous experience with Debug Tool applications.</t>
  </si>
  <si>
    <t>Diagnose Technical Problems</t>
  </si>
  <si>
    <t>How did you diagnose and correct complex technical problems within the organization?</t>
  </si>
  <si>
    <t>How did you use File-Aid to facilitate data conversion projects?</t>
  </si>
  <si>
    <t>Problems in Coding Subprograms</t>
  </si>
  <si>
    <t>What kinds of problems did you encounter in coding internal and external subprograms?</t>
  </si>
  <si>
    <t>Experience with FrontPage</t>
  </si>
  <si>
    <t>Tell me about your previous experience or involvement in FrontPage applications.</t>
  </si>
  <si>
    <t>Issues in Hogan Systems</t>
  </si>
  <si>
    <t>What kinds of conversion and migration issues did you encounter in Hogan systems?</t>
  </si>
  <si>
    <t>Color Choice Recommendations</t>
  </si>
  <si>
    <t>What kinds of recommendations have you made regarding color and design choices for Illustrator applications?</t>
  </si>
  <si>
    <t>Enhance Impromptu Applications</t>
  </si>
  <si>
    <t>How did you enhance Impromptu applications written by others?</t>
  </si>
  <si>
    <t>Check System Requirements</t>
  </si>
  <si>
    <t>How did you use InstallScript to check system requirements?</t>
  </si>
  <si>
    <t>Guard against Unauthorized Access</t>
  </si>
  <si>
    <t>How did you guard against unauthorized access of sensitive data?</t>
  </si>
  <si>
    <t>What kinds of in-house FOCUS enhancements and migration strategies did you initiate?</t>
  </si>
  <si>
    <t>Improve ImagePlus Installation Process</t>
  </si>
  <si>
    <t>How did you improve the installation process of ImagePlus IODM and FAF into production environments?</t>
  </si>
  <si>
    <t>How did you install or maintain multiple production IMS/DB databases?</t>
  </si>
  <si>
    <t>Develop Database Applications with Informix</t>
  </si>
  <si>
    <t>How did you use Informix Dynamic Server to develop database applications?</t>
  </si>
  <si>
    <t>Perform Ingres Database Backup</t>
  </si>
  <si>
    <t>How did you perform Ingres database backup and recovery procedures?</t>
  </si>
  <si>
    <t>Extend Functionality with FDR</t>
  </si>
  <si>
    <t>How did you use FDR to extend backup, restore, and archive functionality?</t>
  </si>
  <si>
    <t>Analyze Foresight</t>
  </si>
  <si>
    <t>From a business perspective, describe Foresight's strengths and weaknesses versus comparable tools.</t>
  </si>
  <si>
    <t>How did you troubleshoot and fix HP-UX errors caused by applications in your previous position(s)?</t>
  </si>
  <si>
    <t>Problems Interpreting Reports with Hypervisor</t>
  </si>
  <si>
    <t>What kind of problems did you encounter when interpreting daily activity and performance reports with Hypervisor?</t>
  </si>
  <si>
    <t>Problems with IE</t>
  </si>
  <si>
    <t>What pitfalls did you run into regarding the use of IE in your organization?</t>
  </si>
  <si>
    <t>Problems with IIS Migration</t>
  </si>
  <si>
    <t>What problems have you encountered when facilitating migration from prior releases of IIS?</t>
  </si>
  <si>
    <t>Problems with Initiating IMS SYSGENs</t>
  </si>
  <si>
    <t>What sort of problems did you encounter when trying to initiate and execute IMS SYSGENs?</t>
  </si>
  <si>
    <t>Migrate to New RMF Software Releases</t>
  </si>
  <si>
    <t>How did you lead the migration to new RMF software releases and manage the associated risks?</t>
  </si>
  <si>
    <t>Analyze Filenet Tools</t>
  </si>
  <si>
    <t>Describe strengths and weaknesses of Filenet from a business perspective.</t>
  </si>
  <si>
    <t>Problems in Maintaining FileNet Servers</t>
  </si>
  <si>
    <t>What kinds of problems did you encounter in maintaining FileNet cache servers?</t>
  </si>
  <si>
    <t>Analyze FileNet P8</t>
  </si>
  <si>
    <t>Please explain to me the benefits, drawbacks, strengths and weaknesses of using FileNet P8 system from a business perspective.</t>
  </si>
  <si>
    <t>Product Results Achieved</t>
  </si>
  <si>
    <t>Describe your role and results achieved assessing, selecting, deploying, operating or supporting this product.</t>
  </si>
  <si>
    <t>Consulting Experience</t>
  </si>
  <si>
    <t>Tell me about your experience as an IT consultant.</t>
  </si>
  <si>
    <t>Impacting IT Performance</t>
  </si>
  <si>
    <t>Tell me about a consulting project that resulted in a measurable improvement to the client's IT function performance.</t>
  </si>
  <si>
    <t>Experience in IT Architecture</t>
  </si>
  <si>
    <t>Tell me about any IT architecture related projects you were involved in as a part of your previous position.</t>
  </si>
  <si>
    <t>Describe Toolkits</t>
  </si>
  <si>
    <t>Please describe the operating systems and/or toolkit you used, how you used it, and how it compares to other toolkits or comparable products</t>
  </si>
  <si>
    <t>Performance of IT Structure</t>
  </si>
  <si>
    <t>How well did the IT structure you developed last year perform?</t>
  </si>
  <si>
    <t>IT Professional Publications</t>
  </si>
  <si>
    <t>Which IT professional publications have you read and which do you currently keep track of?</t>
  </si>
  <si>
    <t>Feedback for Improving IT Procedures</t>
  </si>
  <si>
    <t>What feedback for improving procedures did you give or receive in your previous position?</t>
  </si>
  <si>
    <t>Predict the Future of IT Business Services</t>
  </si>
  <si>
    <t>Speculate on major IT business services, and where you think they will be five years from now.</t>
  </si>
  <si>
    <t>Predict the Future of Logical Data Modeling</t>
  </si>
  <si>
    <t>Please speculate on major platforms and vendors in logical data modeling five years from now.</t>
  </si>
  <si>
    <t>Evaluate QA Procedures for JAD</t>
  </si>
  <si>
    <t>How did you evaluate the effectiveness of Quality Assurance (QA) procedures for JAD?</t>
  </si>
  <si>
    <t>Select Mainframe Development Tools</t>
  </si>
  <si>
    <t>What kind of factors can have an effect on your decision to select specific mainframe development tools?</t>
  </si>
  <si>
    <t>Past Experience Using Knowledge-Based Technology Tools</t>
  </si>
  <si>
    <t>Describe your previous experience in using Knowledge-Based Technology (KBT) tools for artificial intelligence (AI) applications support.</t>
  </si>
  <si>
    <t>Validate Systems and Products</t>
  </si>
  <si>
    <t>How do you validate mainframe systems and software components?</t>
  </si>
  <si>
    <t>Past Experience Implementing Mainframe Hardware</t>
  </si>
  <si>
    <t>Describe your previous experience in implementing mainframe hardware.</t>
  </si>
  <si>
    <t>Performance of LAN.</t>
  </si>
  <si>
    <t>Describe your role in improving the performance of Local Area Networks in your last job.</t>
  </si>
  <si>
    <t>Manage Large Network Problems</t>
  </si>
  <si>
    <t>What kinds of problems did you encounter when managing large networks?</t>
  </si>
  <si>
    <t>Monitor and Improve Service Effectiveness</t>
  </si>
  <si>
    <t>How did you monitor and improve service and process effectiveness in your previous position(s)?</t>
  </si>
  <si>
    <t>Identify and Assess Risks</t>
  </si>
  <si>
    <t>How did you identify and assess risks in IT assets?</t>
  </si>
  <si>
    <t>Governance Models Development</t>
  </si>
  <si>
    <t>Illustrate an example of governance models that you developed or helped to develop in your previous position(s).</t>
  </si>
  <si>
    <t>IT Audit and Control Problems</t>
  </si>
  <si>
    <t>Describe problems that occur in the IT audit and control process.</t>
  </si>
  <si>
    <t>Experience with Quality Assurance</t>
  </si>
  <si>
    <t>Tell me about your previous experience or involvement in IT quality assurance.</t>
  </si>
  <si>
    <t>Problems with IT Project Management</t>
  </si>
  <si>
    <t>What kinds of problems did you encounter when managing multiple IT projects simultaneously?</t>
  </si>
  <si>
    <t>Resources or Skill Sets</t>
  </si>
  <si>
    <t>What kinds of resources or skill sets have you used in IT project planning and organization?</t>
  </si>
  <si>
    <t>Diversity Problems in IT Projects</t>
  </si>
  <si>
    <t>What kinds of problems did you encounter in IT projects that span disciplines, geographic areas and business cultures?</t>
  </si>
  <si>
    <t>Problems in Concurrent Projects</t>
  </si>
  <si>
    <t>What kinds of problems did you encounter when you worked on multiple concurrent projects?</t>
  </si>
  <si>
    <t>Resistance to Change</t>
  </si>
  <si>
    <t>How have you assisted your previous workplace to overcome resistance to change among staff members?</t>
  </si>
  <si>
    <t>Problems in IT Services Development</t>
  </si>
  <si>
    <t>What kinds of problems did you encounter in the development and deployment of new IT services?</t>
  </si>
  <si>
    <t>Implement Service Agreements</t>
  </si>
  <si>
    <t>How did you design, negotiate and implement IT service agreements for a large customer base?</t>
  </si>
  <si>
    <t>Calculate Costs of IT Availability Problems</t>
  </si>
  <si>
    <t>How did you calculate the costs associated with service outages and availability problems?</t>
  </si>
  <si>
    <t>Lead Change Implementation</t>
  </si>
  <si>
    <t>How did you lead the implementation of high-impact changes to the operating environment?</t>
  </si>
  <si>
    <t>Interpret Contingency Levels</t>
  </si>
  <si>
    <t>How did you interpret contingency levels and plans for a specific IT service?</t>
  </si>
  <si>
    <t>Problems with IT Financial Planning</t>
  </si>
  <si>
    <t>What kinds of problems did you encounter with financial planning for all IT costs and investments?</t>
  </si>
  <si>
    <t>Past Experience with IT Services</t>
  </si>
  <si>
    <t>Tell me about your past experience with processes, tools, and techniques for quantifying, assessing and improving IT services.</t>
  </si>
  <si>
    <t>Reduce IT Incident Response Time</t>
  </si>
  <si>
    <t>How did you help to reduce the average response time to IT incidents?</t>
  </si>
  <si>
    <t>Evaluating Information Management Performance</t>
  </si>
  <si>
    <t>What measures were used to evaluate the effectiveness of your library/resource center and how were these determined?</t>
  </si>
  <si>
    <t>Library Software Experience</t>
  </si>
  <si>
    <t>Tell me about your experience with this particular library software.</t>
  </si>
  <si>
    <t>Achieving Results in this Customer Support Function</t>
  </si>
  <si>
    <t>Tell me about your greatest "win" that you achieved as a part of this particular customer support function.</t>
  </si>
  <si>
    <t>Evaluating External Contractors</t>
  </si>
  <si>
    <t>How did you evaluate external contractors who made proposals to assist in ITIL implementation?</t>
  </si>
  <si>
    <t>Past Experience with ITIL AM</t>
  </si>
  <si>
    <t>Tell me about your previous experience in using ITIL processes and standards to develop, deploy and support application services.</t>
  </si>
  <si>
    <t>Past Experience with ITIL Service Delivery</t>
  </si>
  <si>
    <t>Tell me about your previous experience in using ITIL processes and standards to manage the provision of IT services.</t>
  </si>
  <si>
    <t>Collect Customers Information</t>
  </si>
  <si>
    <t>What information did your organization collect about customers?</t>
  </si>
  <si>
    <t>Problems with Sales Channels.</t>
  </si>
  <si>
    <t>Tell me about a sales channel that did not work out as planned.</t>
  </si>
  <si>
    <t>Problems with Product Information Maintenance</t>
  </si>
  <si>
    <t>What problems have you encountered when providing product information to internal and external customers?</t>
  </si>
  <si>
    <t>Development Considerations</t>
  </si>
  <si>
    <t>What kinds of development considerations did you have when using J2EE in different types of environments?</t>
  </si>
  <si>
    <t>Experience with J2ME</t>
  </si>
  <si>
    <t>Tell me about your previous experience with J2ME applications.</t>
  </si>
  <si>
    <t>Create and Deploy Objects</t>
  </si>
  <si>
    <t>How did you create and deploy objects in Java applications?</t>
  </si>
  <si>
    <t>Debug Syntax and Run-Time Errors</t>
  </si>
  <si>
    <t>How did you use BDK to debug syntax and run-time errors in your previous position(s)?</t>
  </si>
  <si>
    <t>Embed JavaScript into HTML</t>
  </si>
  <si>
    <t>How did you embed JavaScript into HTML and other scripting languages?</t>
  </si>
  <si>
    <t>Experience with JProbe</t>
  </si>
  <si>
    <t>Tell me about your previous experience with JProbe applications.</t>
  </si>
  <si>
    <t>Embed Jscript into HTML</t>
  </si>
  <si>
    <t>How did you embed Jscript into HTML and other scripting languages?</t>
  </si>
  <si>
    <t>Design JSP Tag Libraries</t>
  </si>
  <si>
    <t>How did you design and deploy custom JSP tag libraries?</t>
  </si>
  <si>
    <t>Problems with Servlet Design</t>
  </si>
  <si>
    <t>What kinds of problems did you encounter in servlet design and development?</t>
  </si>
  <si>
    <t>Modify Run-Time Settings</t>
  </si>
  <si>
    <t>How did you modify options and run-time settings for specific purposes?</t>
  </si>
  <si>
    <t>Analyze Lotus Notes</t>
  </si>
  <si>
    <t>Explain to me the strengths and weaknesses of Lotus Notes versus other communication tools.</t>
  </si>
  <si>
    <t>Problems with Lotus Domino Administration</t>
  </si>
  <si>
    <t>What kinds of problems did you encounter with the administration of Lotus Domino in diverse environments?</t>
  </si>
  <si>
    <t>Problems Designing Specialized Drivers</t>
  </si>
  <si>
    <t>What types of problems did you encounter while designing specialized drivers and how did you deal with them?</t>
  </si>
  <si>
    <t>Analyze JES3 Versus JES2</t>
  </si>
  <si>
    <t>Compare and contrast the benefits and drawbacks of JES3 versus JES2.</t>
  </si>
  <si>
    <t>Use Laplink to Remote Connect</t>
  </si>
  <si>
    <t>How did you utilize Laplink to establish a remote connection to corporate servers?</t>
  </si>
  <si>
    <t>Problems with Linux Commands</t>
  </si>
  <si>
    <t>What types of problems did you encounter when using Linux commands and how did you resolve them?</t>
  </si>
  <si>
    <t>Configure Devices for Jini</t>
  </si>
  <si>
    <t>How did you configure different types of devices for the enterprise Jini network?</t>
  </si>
  <si>
    <t>Utilize Lexis-Nexis in Research Tasks</t>
  </si>
  <si>
    <t>How did you utilize Lexis-Nexis customer support services for assistance with complex research tasks?</t>
  </si>
  <si>
    <t>Analyze LIMWC</t>
  </si>
  <si>
    <t>Please analyze LIMWC's strengths and weaknesses versus other IM and conferencing tools.</t>
  </si>
  <si>
    <t>Processes in R&amp;D Work</t>
  </si>
  <si>
    <t>Can you describe the major processes involved in your previous R&amp;D work on PCs?</t>
  </si>
  <si>
    <t>Describe Selection Process and Criteria</t>
  </si>
  <si>
    <t>Broadly describe a specific process for defining operating platforms and selecting vendors and products. List major selection criteria and considerations.</t>
  </si>
  <si>
    <t>Describe Experience with Open Systems Problem</t>
  </si>
  <si>
    <t>Describe your own experience with open systems, tools, integration or application. Describe one problem, how it was identified, the process for resolution and final outcome. Describe your role in the process.</t>
  </si>
  <si>
    <t>Conditions for Platform Operations</t>
  </si>
  <si>
    <t>In your previous experience, how have you determined corresponding operation systems, hardware and interfaces for specific platforms?</t>
  </si>
  <si>
    <t>Modeling Experience</t>
  </si>
  <si>
    <t>Tell me about modeling projects you were involved in as a part of your previous jobs.</t>
  </si>
  <si>
    <t>Past Experience with Use Case Modeling</t>
  </si>
  <si>
    <t>Describe your experience with use case modeling projects in previous jobs.</t>
  </si>
  <si>
    <t>Problems with Evaluation of Packaged Software</t>
  </si>
  <si>
    <t>What problems did you encounter when you evaluated packaged software for architectural fit and ease of integration?</t>
  </si>
  <si>
    <t>Online Transaction Experience</t>
  </si>
  <si>
    <t>Do you have any experience with online transaction design and support projects? What kinds of tools did you use in the online transaction design process?</t>
  </si>
  <si>
    <t>Monitoring Impacts</t>
  </si>
  <si>
    <t>How did you monitor the impact of object-oriented technology on business operations?</t>
  </si>
  <si>
    <t>Knowledge of Object-oriented Languages and Features</t>
  </si>
  <si>
    <t>Please describe your knowledge of alternative Object-oriented languages and their key features.</t>
  </si>
  <si>
    <t>Experience with Object Relational Database Systems</t>
  </si>
  <si>
    <t>Tell me about your past experience in the development of OR database systems.</t>
  </si>
  <si>
    <t>Design and Implement Middleware Platforms</t>
  </si>
  <si>
    <t>How did you design and implement specific enterprise middleware platforms?</t>
  </si>
  <si>
    <t>Validate Mid-range Systems and Products</t>
  </si>
  <si>
    <t>How do you validate mid-range systems and software components?</t>
  </si>
  <si>
    <t>Experience with PC/Workstation Software</t>
  </si>
  <si>
    <t>Describe your experience in installing, configuring and supporting PC/Workstation Software.</t>
  </si>
  <si>
    <t>Performance Degradation and Bottleneck</t>
  </si>
  <si>
    <t>What problem(s) can cause performance degradation and bottlenecks as experienced in your previous position?</t>
  </si>
  <si>
    <t>Monitor Mid-Range Hardware Performance</t>
  </si>
  <si>
    <t>How do your monitor and tune the performance of mid-range hardware?</t>
  </si>
  <si>
    <t>Improving Reliability of PC Hardware</t>
  </si>
  <si>
    <t>How would you improve the reliability of PC hardware?</t>
  </si>
  <si>
    <t>Software Problems</t>
  </si>
  <si>
    <t>Did you ever encounter any problems when using network inventory management software?</t>
  </si>
  <si>
    <t>Problems Developing Network Architecture</t>
  </si>
  <si>
    <t>Have you encountered any problems when developing network architecture for non-homogenous groups?</t>
  </si>
  <si>
    <t>Experience in Network Operations</t>
  </si>
  <si>
    <t>Describe your previous experience with managing the day-to-day delivery of satisfactory network services to clients.</t>
  </si>
  <si>
    <t>Experience in Networking/Communications Software</t>
  </si>
  <si>
    <t>Tell me about your previous experience in working with networking/communications software.</t>
  </si>
  <si>
    <t>Install and Plan Communications Devices</t>
  </si>
  <si>
    <t>How did you install and plan communications devices and peripherals for a specific organization?</t>
  </si>
  <si>
    <t>Past Experience with Network Performance Management</t>
  </si>
  <si>
    <t>Describe your past experience in network performance management.</t>
  </si>
  <si>
    <t>Experience with Output Management</t>
  </si>
  <si>
    <t>Tell me about your previous experience in managing production outputs.</t>
  </si>
  <si>
    <t>Ensure Network and Information Security</t>
  </si>
  <si>
    <t>How did you ensure network and information security in your previous position(s)?</t>
  </si>
  <si>
    <t>Mobile Operating System Concerns</t>
  </si>
  <si>
    <t>Explains the major differentiation of securing concerns between IOS and Android operating systems.</t>
  </si>
  <si>
    <t>Difference with Vulnerability Assessment</t>
  </si>
  <si>
    <t>What is the difference between penetration testing and vulnerability assessment?</t>
  </si>
  <si>
    <t>Past Experience with Problem Management</t>
  </si>
  <si>
    <t>Tell me about your past experience with problem management.</t>
  </si>
  <si>
    <t>Crisis in Public Relations Management</t>
  </si>
  <si>
    <t>Have you ever encountered a public relations crisis for a specific online advertising project? How did you resolve it?</t>
  </si>
  <si>
    <t>Assess Online Marketing Effectiveness</t>
  </si>
  <si>
    <t>How have you assessed the effectiveness of online marketing and promotional activities?</t>
  </si>
  <si>
    <t>Improving Administrative Efficiency</t>
  </si>
  <si>
    <t>Tell me about improvements or initiatives you introduced that were designed to improve the efficiency or effectiveness of the administrative function?</t>
  </si>
  <si>
    <t>Past Organizational Communication Experience</t>
  </si>
  <si>
    <t>Tell me about organizational communication projects you were involved in.</t>
  </si>
  <si>
    <t>Leveraging Industry Specific Media</t>
  </si>
  <si>
    <t>What industry or market specific news media are you familiar with? How did you leverage these to benefit your previous organization?</t>
  </si>
  <si>
    <t>Selecting Appropriate Media</t>
  </si>
  <si>
    <t>How did you select the specific media used for any given project?</t>
  </si>
  <si>
    <t>Diagnose and Resolve Problems</t>
  </si>
  <si>
    <t>What common problems have you diagnosed and resolved in your previous positions?</t>
  </si>
  <si>
    <t>Problems in OD Operations</t>
  </si>
  <si>
    <t>What kinds of problems did you encounter in OD operations?</t>
  </si>
  <si>
    <t>Develop New Marketing Strategies</t>
  </si>
  <si>
    <t>How do you develop new marketing strategies?</t>
  </si>
  <si>
    <t>Market Research Experience</t>
  </si>
  <si>
    <t>Tell me about your experience in market research.</t>
  </si>
  <si>
    <t>Strategies for Difficult Products</t>
  </si>
  <si>
    <t>Tell me about a specific marketing strategy you used to successfully market a difficult-to-promote product or service.</t>
  </si>
  <si>
    <t>Problems with Marketing Channel Evaluation</t>
  </si>
  <si>
    <t>What problems have you encountered when evaluating marketing channels for suitability?</t>
  </si>
  <si>
    <t>Challenges in Marketing System Implantation</t>
  </si>
  <si>
    <t>What types of challenges have you faced when implementing or leveraging marketing systems?</t>
  </si>
  <si>
    <t>Problems with Media Channel Management</t>
  </si>
  <si>
    <t>What problems have you encountered when implementing a media channel management scheme?</t>
  </si>
  <si>
    <t>Experience with Media Production Scheduling</t>
  </si>
  <si>
    <t>What experience do you have with media production scheduling?</t>
  </si>
  <si>
    <t>Problems with MTS Testing</t>
  </si>
  <si>
    <t>What problems did you encounter when performing MTS tests on applications?</t>
  </si>
  <si>
    <t>Experience with Oracle Developer Tools</t>
  </si>
  <si>
    <t>Tell me about your previous experience with Oracle Developer tools.</t>
  </si>
  <si>
    <t>Develop Security Procedures</t>
  </si>
  <si>
    <t>How did you develop and implement security procedures specific to a mobile device environment?</t>
  </si>
  <si>
    <t>Considerations for Access Methods</t>
  </si>
  <si>
    <t>What kinds of considerations did you have for different types of databases and access methods?</t>
  </si>
  <si>
    <t>Experience with Perl Application</t>
  </si>
  <si>
    <t>Tell me about your previous experience with Perl applications.</t>
  </si>
  <si>
    <t>Experience with Photoshop</t>
  </si>
  <si>
    <t>Tell me about your previous experience in using Photoshop to create graphics or images for websites.</t>
  </si>
  <si>
    <t>Experience with PHP Applications</t>
  </si>
  <si>
    <t>Tell me about your previous experience with PHP applications.</t>
  </si>
  <si>
    <t>Designing Interfaces with PL/I</t>
  </si>
  <si>
    <t>How did you utilize PL/I to successfully design interfaces to and from other applications?</t>
  </si>
  <si>
    <t>Analyze PeopleSoft</t>
  </si>
  <si>
    <t>Please analyze PeopleSoft's strengths and weaknesses versus comparable tools.</t>
  </si>
  <si>
    <t>Analyze Oracle</t>
  </si>
  <si>
    <t>From a business perspective, what are the tradeoffs between using Oracle as opposed to other DBMSs?</t>
  </si>
  <si>
    <t>Experience with PL/SQL</t>
  </si>
  <si>
    <t>Describe your previous experience with using Oracle's Procedural Language/Structured Query Language.</t>
  </si>
  <si>
    <t>Exchange of Business Documents with BizTalk</t>
  </si>
  <si>
    <t>How did you use BizTalk Messaging Manager to manage the exchange of business documents?</t>
  </si>
  <si>
    <t>Install Firefox Firewalls</t>
  </si>
  <si>
    <t>How did you install firewalls for Firefox to protect and isolate the corporate intranet?</t>
  </si>
  <si>
    <t>Develop Procedures for MSMQ Traffic</t>
  </si>
  <si>
    <t>How did you develop message priority sequencing procedures for MSMQ traffic?</t>
  </si>
  <si>
    <t>Internet Content Controls</t>
  </si>
  <si>
    <t>Tell me about the content controls you used to monitor internet browsing. Were they applied consistently across the organization or were they customized for particular groups?</t>
  </si>
  <si>
    <t>Analyze Oracle Application Server</t>
  </si>
  <si>
    <t>Please analyze Oracle Application Server's strengths and weaknesses versus comparable tools from a business perspective.</t>
  </si>
  <si>
    <t>Analyze OS/2 Warp Characteristics</t>
  </si>
  <si>
    <t>List the key strengths and weaknesses of OS/2 Warp versus other comparable tools.</t>
  </si>
  <si>
    <t>Manage OS/390 System Workload</t>
  </si>
  <si>
    <t>How did you manage the OS/390 system workload according to capacity, average and peak workload levels?</t>
  </si>
  <si>
    <t>Palm OS Performance Issues</t>
  </si>
  <si>
    <t>What types of Palm OS application performance issues have you encountered and how did you resolve them?</t>
  </si>
  <si>
    <t>Use PegaRULES to Manage Installations</t>
  </si>
  <si>
    <t>How did you use PegaRULES administration tools to manage and monitor installations?</t>
  </si>
  <si>
    <t>Experience with Windows Server</t>
  </si>
  <si>
    <t>Describe your past experience with implementing and supporting MS Windows Server.</t>
  </si>
  <si>
    <t>Problems in Implementing IT Guru</t>
  </si>
  <si>
    <t>What were your biggest problems in implementing IT Guru software?</t>
  </si>
  <si>
    <t>Problems in NDS Implementation</t>
  </si>
  <si>
    <t>What were the biggest problems in implementing NDS/eDirectory?</t>
  </si>
  <si>
    <t>Resolve Netware Implementation Issues</t>
  </si>
  <si>
    <t>How did you resolve specific implementation issues with Netware?</t>
  </si>
  <si>
    <t>Execute OSPF Network Enhancements</t>
  </si>
  <si>
    <t>How did you execute planned OSPF network enhancements and migration strategies?</t>
  </si>
  <si>
    <t>Improve Accuracy of OmegaMon Reports</t>
  </si>
  <si>
    <t>Based on your previous experience, what would you suggest to improve the accuracy of OmegaMon reports?</t>
  </si>
  <si>
    <t>Problems in Using Office Products</t>
  </si>
  <si>
    <t>What kinds of problems did you encounter in working with Office products, such as Word or Excel?</t>
  </si>
  <si>
    <t>Analyze Outlook</t>
  </si>
  <si>
    <t>Explain to me the strengths and weaknesses of Outlook versus other communication tools.</t>
  </si>
  <si>
    <t>pcAnywhere Challenges</t>
  </si>
  <si>
    <t>What were some common challenges your organization faced when using pcAnywhere? How were these resolved?</t>
  </si>
  <si>
    <t>Develop Slide Shows for Trade Shows</t>
  </si>
  <si>
    <t>How did you develop slide shows for use in trade shows?</t>
  </si>
  <si>
    <t>Problems with Implementing Six Sigma</t>
  </si>
  <si>
    <t>Tell me about problems organizations face when implementing Six Sigma. How can these problems be addressed?</t>
  </si>
  <si>
    <t>Hardware Industry Benchmarks</t>
  </si>
  <si>
    <t>What types of benchmarks or metrics did your organization use to assess its position in the hardware industry?</t>
  </si>
  <si>
    <t>Reliability Evaluation Processes</t>
  </si>
  <si>
    <t>What kinds of problems have you encountered when diagnosing and evaluating hardware reliability and availability?</t>
  </si>
  <si>
    <t>Product Redesigning Problems</t>
  </si>
  <si>
    <t>What problems have you encountered in product redesigning processes concerning reliability improvement?</t>
  </si>
  <si>
    <t>Product Technical Customization</t>
  </si>
  <si>
    <t>Please describe the types of activities and typical scenarios for customizing the product to meet customers technical needs.</t>
  </si>
  <si>
    <t>Testing Toolkit Selection</t>
  </si>
  <si>
    <t>Tell me about your participation in the selection, evaluation and implementation of a testing toolkit for a hardware product? Or, an assessment of a toolkit you have experience with.</t>
  </si>
  <si>
    <t>Testing Different Stages</t>
  </si>
  <si>
    <t>Describe your experience with testing at various stages of Product Development Life Cycle.</t>
  </si>
  <si>
    <t>Technical Product Challenges</t>
  </si>
  <si>
    <t>Describe a couple of technical challenges or problems you have experienced with products. How did you deal with these challenges?</t>
  </si>
  <si>
    <t>Security Instrument Accidents</t>
  </si>
  <si>
    <t>Have you ever encountered an accident caused by a security instrument; how was this situation addressed?</t>
  </si>
  <si>
    <t>Conceptualize Social Media-based Programs</t>
  </si>
  <si>
    <t>What social media-based programs have you conceptualized to drive leads and sales.</t>
  </si>
  <si>
    <t>Improving Business Agility</t>
  </si>
  <si>
    <t>How did you improve business agility or streamline processes through the use of SOA methodologies?</t>
  </si>
  <si>
    <t>Improving Programming Proficiency</t>
  </si>
  <si>
    <t>How did you use new technology to improve programming efficiency?</t>
  </si>
  <si>
    <t>Maintaining a Technical Advantage Through Prototyping</t>
  </si>
  <si>
    <t>How did you use prototyping to establish or maintain a technical advantage in the industry?</t>
  </si>
  <si>
    <t>Changing RAD Methodologies</t>
  </si>
  <si>
    <t>How did you prepare contingency plans for new emerging RAD methodologies?</t>
  </si>
  <si>
    <t>Develop Formal QA Procedures</t>
  </si>
  <si>
    <t>How did you develop formal test procedures for quality assurance?</t>
  </si>
  <si>
    <t>Learning New Scripting Tools</t>
  </si>
  <si>
    <t>How do you learn about and adopt new technologies developed in scripting tools?</t>
  </si>
  <si>
    <t>Evaluate benefit and drawback</t>
  </si>
  <si>
    <t>How did you evaluate the benefits and drawbacks of programming languages your organization used?</t>
  </si>
  <si>
    <t>Problems with Development</t>
  </si>
  <si>
    <t>Tell me about a specific problem you encountered regarding metadata repository development.</t>
  </si>
  <si>
    <t>Records Preservation Capability</t>
  </si>
  <si>
    <t>How did your organization provide persistent records preservation capability?</t>
  </si>
  <si>
    <t>Experience with Query and Database Access Tools</t>
  </si>
  <si>
    <t>Tell me about your previous experience in applying query and database access tools for extracting and formatting information.</t>
  </si>
  <si>
    <t>Experience in Developing Relational Databases</t>
  </si>
  <si>
    <t>Tell me about your previous experience in relational databases development and management.</t>
  </si>
  <si>
    <t>Perform Server Configurations Management</t>
  </si>
  <si>
    <t>How would you perform server configurations management in shared and distributed environments?</t>
  </si>
  <si>
    <t>Improving Server Hardware Performance</t>
  </si>
  <si>
    <t>Tell me about a change you made that significantly improved server hardware performance.</t>
  </si>
  <si>
    <t>Tools and Techniques Used</t>
  </si>
  <si>
    <t>What kinds of tools and techniques did you use in remote computing?</t>
  </si>
  <si>
    <t>Experience in Production Control</t>
  </si>
  <si>
    <t>Tell me about your previous experience in production control within the operations function.</t>
  </si>
  <si>
    <t>Solve Problems in Remote Data Center</t>
  </si>
  <si>
    <t>How did you resolve problems in remote data center management in an efficient and timely manner?</t>
  </si>
  <si>
    <t>Methods of Comparative Analysis</t>
  </si>
  <si>
    <t>What methods did you use in comparative analysis of all products or vendors?</t>
  </si>
  <si>
    <t>Problems in SIEM Deployment</t>
  </si>
  <si>
    <t>What kinds of problems have you met in the SIEM deployment processes, and how did you solve them?</t>
  </si>
  <si>
    <t>Problems in Linking Technologies</t>
  </si>
  <si>
    <t>What kinds of problems did you encounter in linking or bridging multiple applications and technologies?</t>
  </si>
  <si>
    <t>Respond to Online Fraud</t>
  </si>
  <si>
    <t>How have you responded to a situation of fraud in a social media site?</t>
  </si>
  <si>
    <t>Operational issues in Service Creation Procedure</t>
  </si>
  <si>
    <t>What kinds of operational issues did you address when working with service creation procedures?</t>
  </si>
  <si>
    <t>Experience with Reliability Engineering Technologies</t>
  </si>
  <si>
    <t>Tell me about your previous experience applying reliability engineering technologies to a system.</t>
  </si>
  <si>
    <t>Challenges in Social Community Management</t>
  </si>
  <si>
    <t>What were the major challenges you ever encountered during the social community management? How did you solve them?</t>
  </si>
  <si>
    <t>Add Business Review to Social Media Solution</t>
  </si>
  <si>
    <t>How did you add business review processes to social media solution services for clients?</t>
  </si>
  <si>
    <t>Challenges in Social Network Architecture</t>
  </si>
  <si>
    <t>What were the major challenges you ever encountered during the social network architecture design? How did you solve them?</t>
  </si>
  <si>
    <t>Scrum Application Challenge</t>
  </si>
  <si>
    <t>What was the biggest challenge you had ever faced when trying to apply scrum into your software development project?</t>
  </si>
  <si>
    <t>Identifying and Preventing Accidents</t>
  </si>
  <si>
    <t>How did you identify and eliminate potential accidents or security incidents?</t>
  </si>
  <si>
    <t>Self-Service Call Center Challenges</t>
  </si>
  <si>
    <t>Tell me about any challenges you faced in establishing or maintaining a virtual or self-service call center.</t>
  </si>
  <si>
    <t>Non-standard Service Requests</t>
  </si>
  <si>
    <t>What policies did your organization have in place for non-standard service requests?</t>
  </si>
  <si>
    <t>Past Experience in Scheduling</t>
  </si>
  <si>
    <t>Tell me about a project related to scheduling that you were involved in during your previous job(s).</t>
  </si>
  <si>
    <t>Problems with Product and Marketing Coordination</t>
  </si>
  <si>
    <t>What problems have you encountered when coordinating work between the product and marketing departments?</t>
  </si>
  <si>
    <t>Benefits of Returns Software</t>
  </si>
  <si>
    <t>List the benefits of using returns software in the product returns process.</t>
  </si>
  <si>
    <t>Implement Sales Department Policies</t>
  </si>
  <si>
    <t>How did you implement policies and procedures in an organization's sales department?</t>
  </si>
  <si>
    <t>Sales Activities and Tasks</t>
  </si>
  <si>
    <t>Describe common sales activities and tasks.</t>
  </si>
  <si>
    <t>Experience with Searching for Customers</t>
  </si>
  <si>
    <t>Describe your experience with searching for potential customers in the market.</t>
  </si>
  <si>
    <t>Preparing for a Sales Meeting</t>
  </si>
  <si>
    <t>How do you prepare for a sales call or meeting? How do you prepare your proposal? What is one thing you think you could do better?</t>
  </si>
  <si>
    <t>Sales Closing Procedures</t>
  </si>
  <si>
    <t>What are some general sales closing procedures?</t>
  </si>
  <si>
    <t>Implement Sales Support Standards</t>
  </si>
  <si>
    <t>How did you implement sales support standards within the organization?</t>
  </si>
  <si>
    <t>Problems in Implementing a Product Development Strategy</t>
  </si>
  <si>
    <t>Describe some common problems that occur in the implementation of a product development strategy?</t>
  </si>
  <si>
    <t>Environment Adaptation with REXX</t>
  </si>
  <si>
    <t>What have you done to adapt REXX to fit a JAVA environment?</t>
  </si>
  <si>
    <t>Identify Model Problems</t>
  </si>
  <si>
    <t>How did you run Rational Rose reports to identify model problems?</t>
  </si>
  <si>
    <t>Analyze RTT Characteristics</t>
  </si>
  <si>
    <t>List the key strengths and weaknesses of RTT versus other application testing tools.</t>
  </si>
  <si>
    <t>Problems with SAP R/3 Upgrade</t>
  </si>
  <si>
    <t>What kinds of problems did you encounter when upgrading SAP R/3 from prior releases of SAP software?</t>
  </si>
  <si>
    <t>Automate Processes through CRM Systems</t>
  </si>
  <si>
    <t>How did you automate an organization's processes through CRM systems?</t>
  </si>
  <si>
    <t>Customization of SAP PLM</t>
  </si>
  <si>
    <t>How did you customize client requirements with current SAP PLM applications?</t>
  </si>
  <si>
    <t>Implement Siebel Enhancements</t>
  </si>
  <si>
    <t>How did you implement planned Siebel enhancements and migration processes?</t>
  </si>
  <si>
    <t>Experience with Smalltalk Applications</t>
  </si>
  <si>
    <t>Tell me about your previous experience with Smalltalk applications.</t>
  </si>
  <si>
    <t>Tailor QMF Solutions</t>
  </si>
  <si>
    <t>How did you tailor complex QMF solutions to end user reporting and analysis requirements?</t>
  </si>
  <si>
    <t>Problems with SAS Application</t>
  </si>
  <si>
    <t>What kinds of problems did you encounter with the use of SAS in multiple environments and applications?</t>
  </si>
  <si>
    <t>Manage Project Databases</t>
  </si>
  <si>
    <t>How did you manage and maintain project databases in diverse environments?</t>
  </si>
  <si>
    <t>Troubleshooting SharePoint Server</t>
  </si>
  <si>
    <t>What kinds of techniques did you use in order to troubleshoot SharePoint Server?</t>
  </si>
  <si>
    <t>Implement Firewalls on SIP Networks</t>
  </si>
  <si>
    <t>How did you implement authentication and firewalls on SIP networks?</t>
  </si>
  <si>
    <t>Configure Routers to Manage SMTP Traffic</t>
  </si>
  <si>
    <t>How did you configure routers to manage SMTP traffic on organizational networks?</t>
  </si>
  <si>
    <t>Analyze SNA</t>
  </si>
  <si>
    <t>Please analyze the strengths and weaknesses of SNA versus comparable networks from a business perspective.</t>
  </si>
  <si>
    <t>Analyze Sniffer Distributed</t>
  </si>
  <si>
    <t>Please analyze the strengths and weaknesses of Sniffer Distributed.</t>
  </si>
  <si>
    <t>Build Templates Using MSP</t>
  </si>
  <si>
    <t>How did you apply MSP to build project templates?</t>
  </si>
  <si>
    <t>How did you use Project Workbench to manage multiple reporting projects with shared resources?</t>
  </si>
  <si>
    <t>Experience with SiteMinder</t>
  </si>
  <si>
    <t>Tell me about your past experience with implementing and maintaining the SiteMinder suite of website security tools.</t>
  </si>
  <si>
    <t>Evaluating Telecom Technologies</t>
  </si>
  <si>
    <t>What steps did you take when evaluating an telecom technology for value to your organization?</t>
  </si>
  <si>
    <t>Product Planning Process</t>
  </si>
  <si>
    <t>Please describe a specific product planning process, cycle, and key players or stakeholders?</t>
  </si>
  <si>
    <t>Product Planning - Functional</t>
  </si>
  <si>
    <t>Tell me about your experiences with identifying, consolidating, prioritizing and communicating plans for product releases and functional enhancements.</t>
  </si>
  <si>
    <t>Ensure Document Security</t>
  </si>
  <si>
    <t>How did you ensure document security in document management applications?</t>
  </si>
  <si>
    <t>Software Engineering Challenges</t>
  </si>
  <si>
    <t>Tell me about software engineering related challenges you have faced.</t>
  </si>
  <si>
    <t>Ensuring Selection of the Best Software Development Methodology</t>
  </si>
  <si>
    <t>How did you ensure that the software development methodology that was selected was the best match for the organization?</t>
  </si>
  <si>
    <t>Evaluating Software Design</t>
  </si>
  <si>
    <t>How did you evaluate technical designs and architecture frameworks in the specific projects you were involved in?</t>
  </si>
  <si>
    <t>Implementing Software Integration</t>
  </si>
  <si>
    <t>What problem(s) relating to software integration did you encounter in your previous position?</t>
  </si>
  <si>
    <t>Software Design Challenges</t>
  </si>
  <si>
    <t>Tell me about software design related challenges you have faced.</t>
  </si>
  <si>
    <t>Change Request Management Experience</t>
  </si>
  <si>
    <t>Tell me about the change request management process in your previous position.</t>
  </si>
  <si>
    <t>Selecting Measures of Software Reliability</t>
  </si>
  <si>
    <t>How do you select the most appropriate software reliability measure?</t>
  </si>
  <si>
    <t>Describe Experience with a Specific Package</t>
  </si>
  <si>
    <t>Tell me about a specific type of package; key issues, considerations and common problems.</t>
  </si>
  <si>
    <t>Describe Measurement Improvement Effort</t>
  </si>
  <si>
    <t>Tell me about a time that a measurement prompted you to implement changes in process or policy. What improvements were seen?</t>
  </si>
  <si>
    <t>Past Software Testing Experience</t>
  </si>
  <si>
    <t>Tell me about any software testing related experiences you had as a part of your previous position(s).</t>
  </si>
  <si>
    <t>Problem with Monitoring Standards</t>
  </si>
  <si>
    <t>What problems did you have in monitoring standards for the organization's QA process?</t>
  </si>
  <si>
    <t>Selecting the Best Tools</t>
  </si>
  <si>
    <t>What problems did you encounter in your previous position when it came to selecting the best tools?</t>
  </si>
  <si>
    <t>Maintain Technical Advantage</t>
  </si>
  <si>
    <t>How did you maintain a technical advantage through the identification and evaluation of market trends in software testing?</t>
  </si>
  <si>
    <t>Code Review Procedures</t>
  </si>
  <si>
    <t>How do you develop an effective code review procedure? What needs to be taken into account to enhance the secure coding practices?</t>
  </si>
  <si>
    <t>Factors in Target Architecture</t>
  </si>
  <si>
    <t>Describe for me the most important factors in target architecture design.</t>
  </si>
  <si>
    <t>Problems in System and Technology Integration</t>
  </si>
  <si>
    <t>What problem(s) relating to system or technology integration did you encounter in your previous position?</t>
  </si>
  <si>
    <t>System Testing Experience</t>
  </si>
  <si>
    <t>Tell me about your experience conducting system testing.</t>
  </si>
  <si>
    <t>Evaluate System Development Lifecycle</t>
  </si>
  <si>
    <t>How did you evaluate the performance of a lifecycle within the system development process?</t>
  </si>
  <si>
    <t>Evaluating Speech Recognition Technologies</t>
  </si>
  <si>
    <t>How did you evaluate the benefits and drawbacks of new speech recognition technologies?</t>
  </si>
  <si>
    <t>Evaluates Software Configuration Management</t>
  </si>
  <si>
    <t>How did you evaluate software configuration management in the open heterogeneous systems?</t>
  </si>
  <si>
    <t>Experience in Software Installation and Support</t>
  </si>
  <si>
    <t>Tell me about software installation and support related projects you have previously been involved in.</t>
  </si>
  <si>
    <t>Participating in System Enhancements</t>
  </si>
  <si>
    <t>Describe a major system enhancement or release you were a part of. What was your role?</t>
  </si>
  <si>
    <t>Improving Software Distribution</t>
  </si>
  <si>
    <t>How did your organization improve software distribution while you were in your position?</t>
  </si>
  <si>
    <t>Problem with Quality Audits</t>
  </si>
  <si>
    <t>What kinds of problems did you encounter in the administration and validation of specific quality audits in your previous project(s)?</t>
  </si>
  <si>
    <t>Supporting Storage Technology</t>
  </si>
  <si>
    <t>What experience do you have supporting physical data storage technology?</t>
  </si>
  <si>
    <t>Improving Local Telecommunications</t>
  </si>
  <si>
    <t>Tell me about the local telecommunications architecture at your last organization and how you would improve it.</t>
  </si>
  <si>
    <t>Experience with Regulatory Environment</t>
  </si>
  <si>
    <t>Tell me about your previous experience or involvement in either the local or international regulatory environment.</t>
  </si>
  <si>
    <t>SAN/NAS Management Tools</t>
  </si>
  <si>
    <t>What kinds of tools have you applied to SAN/NAS management and configuration?</t>
  </si>
  <si>
    <t>Experience with Storage Management</t>
  </si>
  <si>
    <t>Tell me about any past experience you have with storage management.</t>
  </si>
  <si>
    <t>Ensure Orderly Systems Operation</t>
  </si>
  <si>
    <t>How did you ensure orderly system startups and shutdowns?</t>
  </si>
  <si>
    <t>Experience with Software Licensing</t>
  </si>
  <si>
    <t>Tell me about your previous experience with software licensing.</t>
  </si>
  <si>
    <t>Experience with Technical Troubleshooting</t>
  </si>
  <si>
    <t>Tell me about any past experience with technical troubleshooting that you have acquired in previous project(s).</t>
  </si>
  <si>
    <t>Exchange SPI-related Experience</t>
  </si>
  <si>
    <t>How often did you hold review sessions to exchange experience on SPI related activities during the IT project life-cycle?</t>
  </si>
  <si>
    <t>Experience with Technical Writing</t>
  </si>
  <si>
    <t>Tell me about your previous experience in the design and development of paper-based and on-line technical reference documentation.</t>
  </si>
  <si>
    <t>List SCM Application Modules</t>
  </si>
  <si>
    <t>Please list the major modules used in SCM applications and explain how they related to or function with one another.</t>
  </si>
  <si>
    <t>Past Experience with SRM Systems</t>
  </si>
  <si>
    <t>Describe your experience managing SRM system customization projects in your previous job.</t>
  </si>
  <si>
    <t>List SEM Application Modules</t>
  </si>
  <si>
    <t>Describe major modules related to SEM applications and explain the business logic among each of these modules.</t>
  </si>
  <si>
    <t>Challenges with Telephone-Based Customer Support</t>
  </si>
  <si>
    <t>Tell me about a challenge your organization ran into with telephone-based customer support. How was this challenge overcome?</t>
  </si>
  <si>
    <t>Improve TOGAF</t>
  </si>
  <si>
    <t>What improvements would you make to TOGAF?</t>
  </si>
  <si>
    <t>Past Recruiting Experience</t>
  </si>
  <si>
    <t>Tell me about your past experience with recruiting in your previous organizations.</t>
  </si>
  <si>
    <t>How did you scout for internal employees with the potential for succession to key positions?</t>
  </si>
  <si>
    <t>Problems in Subject Matter Expert Interviews</t>
  </si>
  <si>
    <t>What are common problems that occur while interviewing professional subject matter experts?</t>
  </si>
  <si>
    <t>Resolve Supplier Issues</t>
  </si>
  <si>
    <t>How did you resolve quality issues with suppliers to ensure their goods met organizational quality specifications?</t>
  </si>
  <si>
    <t>Enhance Java Code</t>
  </si>
  <si>
    <t>How did you enhance Java code within the Struts framework?</t>
  </si>
  <si>
    <t>Analyze Sybase Adaptive Server</t>
  </si>
  <si>
    <t>What are some of the major advantages and disadvantages of using Sybase Adaptive Server?</t>
  </si>
  <si>
    <t>Problems Implementing SQL Applications</t>
  </si>
  <si>
    <t>What kinds of problems did you encounter when implementing straightforward SQL applications?</t>
  </si>
  <si>
    <t>Convert SQL Server Databases</t>
  </si>
  <si>
    <t>How did you convert other databases like Sybase to SQL Server databases?</t>
  </si>
  <si>
    <t>Problems with Sybase Backup Procedures</t>
  </si>
  <si>
    <t>What kinds of problems did you encounter when implementing Sybase database backup and recovery procedures?</t>
  </si>
  <si>
    <t>Problems in Solaris Application Development</t>
  </si>
  <si>
    <t>What kinds of problems did you encounter in the development and implementation of in-house Solaris applications?</t>
  </si>
  <si>
    <t>Problems with TPNS Features</t>
  </si>
  <si>
    <t>What kinds of problems did you encounter with TPNS features and how did you resolve them?</t>
  </si>
  <si>
    <t>Install NetView Clients</t>
  </si>
  <si>
    <t>How did you install and configure NetView clients and servers?</t>
  </si>
  <si>
    <t>Experience with IP Addresses</t>
  </si>
  <si>
    <t>Describe your experience with assigning IP addresses to devices on a corporate LAN.</t>
  </si>
  <si>
    <t>Configuring Token Ring Networks</t>
  </si>
  <si>
    <t>What were the biggest problems in configuring Clients, Servers and MAUs on enterprise Token Ring networks?</t>
  </si>
  <si>
    <t>Contribution Received by Using TAM</t>
  </si>
  <si>
    <t>How would your colleagues describe your contribution in using TAM between applications and components operation on disparate platforms?</t>
  </si>
  <si>
    <t>Performance in Implementing TME</t>
  </si>
  <si>
    <t>How would your manager describe your performance in implementing TME?</t>
  </si>
  <si>
    <t>Problems in T&amp;D Policy Implementation</t>
  </si>
  <si>
    <t>What are common problems that arise in T&amp;D policies and standards implementation?</t>
  </si>
  <si>
    <t>Impacting the Business with Web Software</t>
  </si>
  <si>
    <t>In what ways did your web software impact the overall success of the business?</t>
  </si>
  <si>
    <t>Improving the Organization's Web Strategy</t>
  </si>
  <si>
    <t>How did you improve the organization's web strategy to make it consistent with industry trends in your previous position?</t>
  </si>
  <si>
    <t>Participation in Transitional Architecture Related Projects</t>
  </si>
  <si>
    <t>Tell us about the transitional architecture-related projects in which you participated and the role you played in these projects?</t>
  </si>
  <si>
    <t>Workflow Analysis Experience</t>
  </si>
  <si>
    <t>Tell me about workflow analysis related projects you were involved in as a part of your previous job(s).</t>
  </si>
  <si>
    <t>Solve design flaws and usability problems.</t>
  </si>
  <si>
    <t>How did you solve design flaws and usability problems encountered during usability testing?</t>
  </si>
  <si>
    <t>Optimize Existing Web Development Tools</t>
  </si>
  <si>
    <t>How did you optimize the use of existing web development tools to improve working effectiveness and efficiency?</t>
  </si>
  <si>
    <t>Develop XML-SOAP Messages</t>
  </si>
  <si>
    <t>How did you write XML-SOAP messages in your previous position to communicate with Web Services Tools?</t>
  </si>
  <si>
    <t>Transformation into Web Services</t>
  </si>
  <si>
    <t>How did you transform legacy applications into web services?</t>
  </si>
  <si>
    <t>Selecting the Optimal Features</t>
  </si>
  <si>
    <t>How did you ensure that the selection of features for a specific work environment was the optimal choice?</t>
  </si>
  <si>
    <t>Experience with VPNs</t>
  </si>
  <si>
    <t>Describe your experience with VPN applications and operations acquired in previous project(s).</t>
  </si>
  <si>
    <t>Experience with WAN</t>
  </si>
  <si>
    <t>Describe your experience in implementing or designing WAN hardware, software and facilities.</t>
  </si>
  <si>
    <t>Relevant Achievements</t>
  </si>
  <si>
    <t>What were your achievements in wireless technology implementation in your previous job?</t>
  </si>
  <si>
    <t>Resolve Breakdown</t>
  </si>
  <si>
    <t>What did you do when there was a breakdown in the VOIP conversation?</t>
  </si>
  <si>
    <t>Experience with Web Administration</t>
  </si>
  <si>
    <t>Tell me about your previous experience or involvement in web administration.</t>
  </si>
  <si>
    <t>Experience with Training Process Management</t>
  </si>
  <si>
    <t>Tell me about your previous experience with training process management.</t>
  </si>
  <si>
    <t>Difficulties in Lesson Plan Development</t>
  </si>
  <si>
    <t>What kinds of difficulties did you encounter when developing lesson plans for programs with multiple learning objectives?</t>
  </si>
  <si>
    <t>Improve Training Issues</t>
  </si>
  <si>
    <t>How have you successfully improved a training course design, lesson plan or user guide?</t>
  </si>
  <si>
    <t>Comparing Different Vulnerability Assessment Tools</t>
  </si>
  <si>
    <t>Compare and contrast the advantages and disadvantages between C/S and B/S vulnerability assessment tools, and identify their application scope.</t>
  </si>
  <si>
    <t>List TM Application Modules</t>
  </si>
  <si>
    <t>List the major modules used in TM applications and explain the business principles for each.</t>
  </si>
  <si>
    <t>Knowledge of Web 2.0</t>
  </si>
  <si>
    <t>Describe the concepts and features of Web 2.0 and list major Web 2.0 products.</t>
  </si>
  <si>
    <t>Customer Feedback after User Acceptance Testing</t>
  </si>
  <si>
    <t>Describe customer feedback regarding your organization's products and services after the implementation of user acceptance testing programs.</t>
  </si>
  <si>
    <t>Past Web Publishing Technique Experience</t>
  </si>
  <si>
    <t>What are some of the websites you designed and what were they primarily used for (e-commerce, communication, etc.)?</t>
  </si>
  <si>
    <t>Challenges with Computer-Based Customer Support</t>
  </si>
  <si>
    <t>Describe potential challenges to using e-mail or instant messaging to support customers.</t>
  </si>
  <si>
    <t>Workforce Analysis Experience</t>
  </si>
  <si>
    <t>Tell me about workforce analysis related projects you were involved in as a part of your previous job(s).</t>
  </si>
  <si>
    <t>Successful Online Research</t>
  </si>
  <si>
    <t>Tell me about your most successful research project that used online research.</t>
  </si>
  <si>
    <t>Achieving Results through Vendor Evaluation</t>
  </si>
  <si>
    <t>How did careful vendor or supplier evaluation impact your organization?</t>
  </si>
  <si>
    <t>Determining Customer Resource Needs</t>
  </si>
  <si>
    <t>How did you determine resource needs for your customers?</t>
  </si>
  <si>
    <t>Experience with Uniface Application</t>
  </si>
  <si>
    <t>Tell me about your previous experience with Uniface applications.</t>
  </si>
  <si>
    <t>Generate COBOL Programs</t>
  </si>
  <si>
    <t>How did you use VAG to generate and prepare COBOL or C++ code for TUI programs?</t>
  </si>
  <si>
    <t>Analyze VAJ Characteristics</t>
  </si>
  <si>
    <t>List the key strengths and weaknesses of the VAJ development environment.</t>
  </si>
  <si>
    <t>Problems with Prototype Development</t>
  </si>
  <si>
    <t>What kinds of problems did you encounter in using Visual Basic.net to develop application prototypes?</t>
  </si>
  <si>
    <t>Embed VBScript into HTML</t>
  </si>
  <si>
    <t>How did you embed VBScript into HTML and other scripting languages?</t>
  </si>
  <si>
    <t>Pass Arguments to Functions</t>
  </si>
  <si>
    <t>How did you pass arguments to and return values from functions that developed in C-language?</t>
  </si>
  <si>
    <t>Problems with Visual FoxPro Use</t>
  </si>
  <si>
    <t>What kinds of problems did you encounter with the use of Visual FoxPro in diverse environments?</t>
  </si>
  <si>
    <t>Use Visual Interdev in Security Building</t>
  </si>
  <si>
    <t>How did you use Visual Interdev to build additional security into web applications?</t>
  </si>
  <si>
    <t>Debugging Syntax Errors</t>
  </si>
  <si>
    <t>What kinds of tools and techniques did you use to debug syntax, logic and run-time errors?</t>
  </si>
  <si>
    <t>Experience with Microsoft Visio</t>
  </si>
  <si>
    <t>Tell me about your previous experience with the Microsoft Visio drawing and diagramming program.</t>
  </si>
  <si>
    <t>Considerations for Visual J++ Access Methods</t>
  </si>
  <si>
    <t>What kinds of considerations did you have for different types of databases and access methods in Visual J++ applications?</t>
  </si>
  <si>
    <t>How did you apply WSAD to isolate application performance problems?</t>
  </si>
  <si>
    <t>Build Non-trivial Websites</t>
  </si>
  <si>
    <t>How did you apply WebSphere Studio to build non-trivial websites?</t>
  </si>
  <si>
    <t>Create Web Pages with XHTML</t>
  </si>
  <si>
    <t>How did you create and upload XHTML-based web pages to servers?</t>
  </si>
  <si>
    <t>Convert XML Documents</t>
  </si>
  <si>
    <t>How did you use XSLT to convert XML documents to other formats?</t>
  </si>
  <si>
    <t>Documents Validation</t>
  </si>
  <si>
    <t>How did you use schemas to verify that XML documents are valid?</t>
  </si>
  <si>
    <t>Problems in Transformations Design</t>
  </si>
  <si>
    <t>What kinds of problems did you encounter in the design and implementation of XML transformations?</t>
  </si>
  <si>
    <t>Achieving Results with Xpediter</t>
  </si>
  <si>
    <t>Tell me about a time when you used Xpediter to improve processes or increase effectiveness.</t>
  </si>
  <si>
    <t>Troubleshooting MQ Series</t>
  </si>
  <si>
    <t>How did you perform MQ Series trouble shooting and determine debugging issues?</t>
  </si>
  <si>
    <t>Launch Applications from TSO/ISPF Workstation</t>
  </si>
  <si>
    <t>How did you launch various applications from a TSO/ISPF workstation?</t>
  </si>
  <si>
    <t>Use of Commands in UNIX Applications</t>
  </si>
  <si>
    <t>What kinds of commands have you used in UNIX applications?</t>
  </si>
  <si>
    <t>Analyze WAS Characteristics</t>
  </si>
  <si>
    <t>List the key strengths and weaknesses of WAS versus other comparable tools.</t>
  </si>
  <si>
    <t>Experience with Windows 2000/Me</t>
  </si>
  <si>
    <t>Tell me about your previous experience in working with the Windows 2000/Me operating system in a production environment.</t>
  </si>
  <si>
    <t>Troubleshooting Windows NT</t>
  </si>
  <si>
    <t>What types of troubleshooting and debugging issues have you encountered with Windows NT and how did you resolve them?</t>
  </si>
  <si>
    <t>Experience with Windows XP</t>
  </si>
  <si>
    <t>Describe your past experience with using the Windows XP operating system in a production environment.</t>
  </si>
  <si>
    <t>Analyze WebSphere Portal Competitors</t>
  </si>
  <si>
    <t>How did you collect and analyze information on WebSphere Portal competitor's products?</t>
  </si>
  <si>
    <t>Compare z/OS with OS/390</t>
  </si>
  <si>
    <t>Explain to me the advantage and disadvantage of z/OS operating system compared to OS/390.</t>
  </si>
  <si>
    <t>Experience with Enabling VoIP</t>
  </si>
  <si>
    <t>Describe your experience with using H.323, SIP and other protocols to enable VoIP.</t>
  </si>
  <si>
    <t>Conduct WAP Performance Measurement</t>
  </si>
  <si>
    <t>How did you conduct WAP performance measurement?</t>
  </si>
  <si>
    <t>Reduce X.25 Network Problems</t>
  </si>
  <si>
    <t>How did you reduce the occurrence of X.25 network problems in daily operation?</t>
  </si>
  <si>
    <t>Problems with Word Features</t>
  </si>
  <si>
    <t>What kind of problems did you encounter when using text and page formatting features like indents, spacing, tabs, margins, page breaks, etc.?</t>
  </si>
  <si>
    <t>Describe Training Cycle Components</t>
  </si>
  <si>
    <t>Describe the training cycle components.</t>
  </si>
  <si>
    <t>Problems in Training Delivery</t>
  </si>
  <si>
    <t>What problems did you encounter when delivering training courses?</t>
  </si>
  <si>
    <t>Meeting Organizational Needs</t>
  </si>
  <si>
    <t>How did you test a potential solution to ensure it would meet the needs of your organization?</t>
  </si>
  <si>
    <t>Training Needs Assessment Techniques</t>
  </si>
  <si>
    <t>What training needs assessment techniques have you used in the training needs analysis process?</t>
  </si>
  <si>
    <t>Problems in Training Solution Presentation</t>
  </si>
  <si>
    <t>What are common problems that occur when presenting training solutions to stakeholders?</t>
  </si>
  <si>
    <t>Training Delivery Challenges</t>
  </si>
  <si>
    <t>What have you found to be particularly challenging in training delivery?</t>
  </si>
  <si>
    <t>Problems with Training Program Evaluation</t>
  </si>
  <si>
    <t>What typical problems did you encounter when evaluating training programs?</t>
  </si>
  <si>
    <t>Select Training Administration Systems</t>
  </si>
  <si>
    <t>How did you select appropriate training administration systems in your previous position(s)?</t>
  </si>
  <si>
    <t>Use of Training Technologies</t>
  </si>
  <si>
    <t>What kinds of training technologies have you used in previous position(s)?</t>
  </si>
  <si>
    <t>Customize Web-based Training Programs</t>
  </si>
  <si>
    <t>How did you modify web-based training programs to meet organizational needs?</t>
  </si>
  <si>
    <t>Describe a Toolkit</t>
  </si>
  <si>
    <t>Please describe a specific set of tools you used in developing an application. Describe their interactions and your opinion of these tools.</t>
  </si>
  <si>
    <t>API Format and Techniques</t>
  </si>
  <si>
    <t>What formats and techniques have you used in application development?</t>
  </si>
  <si>
    <t>Challenges in IT Architecture</t>
  </si>
  <si>
    <t>Describe a few major challenges in the IT architecture design process?</t>
  </si>
  <si>
    <t>Experience in Application Delivery Projects</t>
  </si>
  <si>
    <t>Tell me about your role in delivering application-related projects in your previous job(s).</t>
  </si>
  <si>
    <t>Application Maintenance Experience</t>
  </si>
  <si>
    <t>Tell me about application maintenance related experiences you had as a part of your previous position(s).</t>
  </si>
  <si>
    <t>Response to Change</t>
  </si>
  <si>
    <t>How do you prepare for a change in mainframe applications industry trends?</t>
  </si>
  <si>
    <t>Ensure Consistent Standards</t>
  </si>
  <si>
    <t>How do you ensure that all members of your client/server applications team are following consistent standards during design, implementation and integration of new applications?</t>
  </si>
  <si>
    <t>Staying Abreast of New Technologies</t>
  </si>
  <si>
    <t>How did you keep abreast of new OO development technologies to minimize any impacts on your organization?</t>
  </si>
  <si>
    <t>Experience with Toolkits and Platforms</t>
  </si>
  <si>
    <t>What kinds of toolkits and platforms did you use in your previous position(s)?</t>
  </si>
  <si>
    <t>Knowledge of Application Security</t>
  </si>
  <si>
    <t>What are the major concerns of mobile and web application security?</t>
  </si>
  <si>
    <t>Responding to Requirement Changes</t>
  </si>
  <si>
    <t>What processes did you follow when respond to fast changing clients' requirements?</t>
  </si>
  <si>
    <t>Problem with Promoting Agile Modeling Methods</t>
  </si>
  <si>
    <t>What kind of problems have you met when promoting agile modeling methodology in software development.</t>
  </si>
  <si>
    <t>Requirements Management in AUP</t>
  </si>
  <si>
    <t>How did you communicate with stakeholders and manage changeable client requirements in the AUP implementation process?</t>
  </si>
  <si>
    <t>Preparing for Changing Audit or Compliance Legislation</t>
  </si>
  <si>
    <t>How did you minimize the impact of new audit or compliance legislation on your function or department?</t>
  </si>
  <si>
    <t>Completing Challenging Audit Projects</t>
  </si>
  <si>
    <t>Tell me about a successful but challenging audit project you were involved in.</t>
  </si>
  <si>
    <t>Customer Feedback on Services</t>
  </si>
  <si>
    <t>Describe customer feedback regarding the services you provided.</t>
  </si>
  <si>
    <t>Problems with .NET Use</t>
  </si>
  <si>
    <t>What kinds of problems did you encounter in the use of .NET in diverse environments and applications?</t>
  </si>
  <si>
    <t>Combine Abend-Aid with Other Tools</t>
  </si>
  <si>
    <t>How did you combine Abend-Aid with other tools for complete problem analysis?</t>
  </si>
  <si>
    <t>Access Security Concerns</t>
  </si>
  <si>
    <t>What were some common security concerns with the use of Access? How were these resolved?</t>
  </si>
  <si>
    <t>Experience with ActiveX Controls</t>
  </si>
  <si>
    <t>Tell me about your previous experience with ActiveX controls development.</t>
  </si>
  <si>
    <t>Problems with ADF Components Creation</t>
  </si>
  <si>
    <t>What kinds of problems did you encounter when creating and customizing ADF business components?</t>
  </si>
  <si>
    <t>Problems in Data Reception</t>
  </si>
  <si>
    <t>What kinds of problems did you encounter when receiving data from independently assembled modules?</t>
  </si>
  <si>
    <t>Problems in ASP Debugging</t>
  </si>
  <si>
    <t>What kinds of problems did you encounter with ASP debugging and error handling procedures?</t>
  </si>
  <si>
    <t>Problems in ASP.Net Debugging</t>
  </si>
  <si>
    <t>What kinds of problems did you encounter with ASP.Net debugging and error handling procedures?</t>
  </si>
  <si>
    <t>Analyze Autotester</t>
  </si>
  <si>
    <t>Analyze Autotester's strengths and weaknesses from a business perspective.</t>
  </si>
  <si>
    <t>Problems in E-Learning Applications</t>
  </si>
  <si>
    <t>What kinds of problems did you encounter when using Flash to support e-learning applications?</t>
  </si>
  <si>
    <t>Analyze Adabas</t>
  </si>
  <si>
    <t>List the key strengths and weaknesses of Adabas versus those of other DBMS.</t>
  </si>
  <si>
    <t>AIX Features and Functions</t>
  </si>
  <si>
    <t>What kinds of advanced features and functions of the AIX operating system have you used?</t>
  </si>
  <si>
    <t>Prevent AS/400 Security Problems</t>
  </si>
  <si>
    <t>What specific tools did you use in order to prevent AS/400 security problems?</t>
  </si>
  <si>
    <t>Analyze Active Directory</t>
  </si>
  <si>
    <t>Please analyze the strengths and weaknesses of Active Directory versus comparable directory services.</t>
  </si>
  <si>
    <t>Problems Caused by AIM Usage</t>
  </si>
  <si>
    <t>Tell me about a problem caused by the use of AIM in your organization. How was this resolved?</t>
  </si>
  <si>
    <t>Resolve ATM Implementation Issues</t>
  </si>
  <si>
    <t>How did you resolve specific implementation issues with ATM?</t>
  </si>
  <si>
    <t>Design Challenges in Using Tools</t>
  </si>
  <si>
    <t>What design challenges did you encounter when using common tools in Adobe Acrobat Professional?</t>
  </si>
  <si>
    <t>Analyze Adobe Designer Characteristics</t>
  </si>
  <si>
    <t>List the key strengths and weaknesses of Adobe Designer.</t>
  </si>
  <si>
    <t>Problems Implementing ACF2</t>
  </si>
  <si>
    <t>What kind of problems did you encounter with the implementation or maintenance of ACF2?</t>
  </si>
  <si>
    <t>Analyze Anti-Virus Products</t>
  </si>
  <si>
    <t>Please analyze the strengths and weaknesses of specific anti-virus products.</t>
  </si>
  <si>
    <t>Recent Product Trends</t>
  </si>
  <si>
    <t>What are 2-3 major trends you've seen in this product or product area over the past 5 years?</t>
  </si>
  <si>
    <t>Adult Learning Problems</t>
  </si>
  <si>
    <t>What are problems that occur in the adult learning process?</t>
  </si>
  <si>
    <t>Computer Industry Benchmarks</t>
  </si>
  <si>
    <t>What types of benchmarks or metrics did your organization use to assess its position in the computer industry?</t>
  </si>
  <si>
    <t>Evaluating New Software Technologies</t>
  </si>
  <si>
    <t>What steps did you take when evaluating an emerging software technology for value to your organization?</t>
  </si>
  <si>
    <t>Business Analysis Experience</t>
  </si>
  <si>
    <t>Tell me about a business analysis activity you were involved in as a part of your previous job?</t>
  </si>
  <si>
    <t>Problems with Abend-Aid Reports</t>
  </si>
  <si>
    <t>What kinds of problems did you encounter when interpreting the real-time reports produced by Abend-Aid?</t>
  </si>
  <si>
    <t>Past Experience in Business Architecture</t>
  </si>
  <si>
    <t>Tell me about your past experience in business architecture.</t>
  </si>
  <si>
    <t>Implementing CMMI</t>
  </si>
  <si>
    <t>How did you implement CMMI for software engineering in your previous position? What was the result?</t>
  </si>
  <si>
    <t>Business Assessment Tools and Techniques</t>
  </si>
  <si>
    <t>How did you use tools and techniques to ensure effective business assessment?</t>
  </si>
  <si>
    <t>Stay abreast of new tools and technologies</t>
  </si>
  <si>
    <t>How did you stay abreast of new BPM applications, tools and techniques for possible use by the organization?</t>
  </si>
  <si>
    <t>Client/Server Tools Experience</t>
  </si>
  <si>
    <t>Tell me about your experience in facilitating client/server tools.</t>
  </si>
  <si>
    <t>CASE Tools Application</t>
  </si>
  <si>
    <t>How do you ensure successful application when you adopt CASE tools?</t>
  </si>
  <si>
    <t>CRM Technology Implementation Performance</t>
  </si>
  <si>
    <t>Describe how the business performance was affected after you implemented a CRM technology in a previous position.</t>
  </si>
  <si>
    <t>Content Delivering Problems</t>
  </si>
  <si>
    <t>What are common problems that occur in the content delivering process?</t>
  </si>
  <si>
    <t>Big Data Management and Analytics Projects</t>
  </si>
  <si>
    <t>Tell me about specific big data management and analytics projects you were involved in as a part of your previous jobs.</t>
  </si>
  <si>
    <t>CTI Trends</t>
  </si>
  <si>
    <t>What are some industry trends and market directions of computer telephony integration?</t>
  </si>
  <si>
    <t>Computer Center Services' Impact</t>
  </si>
  <si>
    <t>What was the impact of computer center services you provided on business users?</t>
  </si>
  <si>
    <t>Experience in Contingency Planning &amp; Disaster Recovery</t>
  </si>
  <si>
    <t>Tell me about any past experience with contingency and disaster recovery that you have acquired in previous project(s).</t>
  </si>
  <si>
    <t>Capacity-Related Forecasting and Modeling</t>
  </si>
  <si>
    <t>Tell me about the benefits of integrating demand forecasting and capacity modeling into capacity management processes.</t>
  </si>
  <si>
    <t>Contingency Plans</t>
  </si>
  <si>
    <t>Explain an example of contingency plans that you have developed in your previous position(s).</t>
  </si>
  <si>
    <t>How did you improve the effectiveness of computer crime safeguards?</t>
  </si>
  <si>
    <t>Computer Forensics Experience and Results</t>
  </si>
  <si>
    <t>Please cite an experience of yours in conducting computer forensics investigation, what were the results?</t>
  </si>
  <si>
    <t>Network Defense Experience</t>
  </si>
  <si>
    <t>Describe your past experience in defending against network attacks, intrusions, or unauthorized actions.</t>
  </si>
  <si>
    <t>Tools for Change Detection</t>
  </si>
  <si>
    <t>What tools or techniques did you use in change detection and management?</t>
  </si>
  <si>
    <t>Past Experience in Cloud Architecture Projects</t>
  </si>
  <si>
    <t>What cloud architecture related projects did you participate in and what roles did you play?</t>
  </si>
  <si>
    <t>Describe Key Resource Control Methods</t>
  </si>
  <si>
    <t>Could you describe the key resource control methods used in your previous job?</t>
  </si>
  <si>
    <t>Conduct User Analysis</t>
  </si>
  <si>
    <t>How did you conduct user analysis for a specific social media community?</t>
  </si>
  <si>
    <t>Important Factors in Information Management</t>
  </si>
  <si>
    <t>What important factors do you need to consider when managing an organization's database?</t>
  </si>
  <si>
    <t>Past Editing Experience</t>
  </si>
  <si>
    <t>Tell me about the types of documents you edited in your previous position(s).</t>
  </si>
  <si>
    <t>Customer Support Philosophy</t>
  </si>
  <si>
    <t>What is your personal customer support philosophy?</t>
  </si>
  <si>
    <t>Choosing &amp; Implementing Call Center Technology</t>
  </si>
  <si>
    <t>What types of call center technologies are you familiar with? If you were involved in the selection process, what attributes or functionality did you look for? What steps did you take before, during, and after the implementation process?</t>
  </si>
  <si>
    <t>Resistance to Call Center Technology</t>
  </si>
  <si>
    <t>Have you ever experienced any resistance to a particular call center technology? How was this addressed?</t>
  </si>
  <si>
    <t>Maintaining Functional and Market Expertise</t>
  </si>
  <si>
    <t>How do you stay abreast of developments and changes in the various functional/business disciplines and markets for which you provide advisory consulting services?</t>
  </si>
  <si>
    <t>Ensure Shared Understanding</t>
  </si>
  <si>
    <t>What have you done in the past to ensure that a client shares your perception of their situation - that you and they have common understanding?</t>
  </si>
  <si>
    <t>Benefits of Consulting Method/Tools</t>
  </si>
  <si>
    <t>Tell us about the benefits that your consulting process and associated support tools provided you. What areas of improvement would you recommend?</t>
  </si>
  <si>
    <t>Explain Use of Consulting Proposal Process/Tools</t>
  </si>
  <si>
    <t>Explain the general process and support tools you have used to develop consulting proposals.</t>
  </si>
  <si>
    <t>New Consulting Opportunity</t>
  </si>
  <si>
    <t>Discuss a specific time when a consulting client asked for something you could not or would not deliver. How did you handle this request and what was the client response?</t>
  </si>
  <si>
    <t>Specific 'Consulting Professionalism' Training or Work Activities</t>
  </si>
  <si>
    <t>What specific training, credentialing or work related activities have you had that emphasized 'professionalism and ethics' in the consulting industry?</t>
  </si>
  <si>
    <t>Role of Cash Management</t>
  </si>
  <si>
    <t>Explain the role of cash management in your organization's longer-term financial plans.</t>
  </si>
  <si>
    <t>Saving Money with Cost-Benefit Measures</t>
  </si>
  <si>
    <t>Tell me how your use of a cost-benefit measure saved your organization money.</t>
  </si>
  <si>
    <t>Benefits Evaluation Procedures</t>
  </si>
  <si>
    <t>Describe the procedures used to evaluate benefits programs in your last company.</t>
  </si>
  <si>
    <t>Business Development Trends</t>
  </si>
  <si>
    <t>What industry trends do you recognize in the technologies and tools used in business development?</t>
  </si>
  <si>
    <t>Competitive Environment Evaluation</t>
  </si>
  <si>
    <t>What steps did you take in evaluating the competitive environment for a product or service?</t>
  </si>
  <si>
    <t>Improvements in Contracts</t>
  </si>
  <si>
    <t>Give two examples of specific improvements you had to sell and obtain buy-in by other senior management in the area of contracts?</t>
  </si>
  <si>
    <t>Use Contracts Review Management Tools</t>
  </si>
  <si>
    <t>What kinds of tools and techniques have you used in contracts review management?</t>
  </si>
  <si>
    <t>Build Brand Recognition</t>
  </si>
  <si>
    <t>How did you build or maintain a specific brand's recognition in your previous positions? Did you ever encounter a threat to the brand's image? If so, how was this resolved?</t>
  </si>
  <si>
    <t>Suggestions for Purchasing Issues</t>
  </si>
  <si>
    <t>What suggestions would you give to resolve the typical issues encountered during the purchasing process?</t>
  </si>
  <si>
    <t>Experience with BaanERP</t>
  </si>
  <si>
    <t>Describe your previous experience with BaanERP packaged software applications.</t>
  </si>
  <si>
    <t>Experience with Basic Applications</t>
  </si>
  <si>
    <t>Describe your previous experience with Basic applications.</t>
  </si>
  <si>
    <t>Analyze Brio Software</t>
  </si>
  <si>
    <t>Analyze Brio software's benefits and drawbacks from a business perspective.</t>
  </si>
  <si>
    <t>How did you resolve problems with C programs in your previous position(s)?</t>
  </si>
  <si>
    <t>How did you resolve problems with C# programs in your previous position(s)?</t>
  </si>
  <si>
    <t>Problems with C++ Programs</t>
  </si>
  <si>
    <t>What kinds of problems did you encounter in C++ programs in your previous position(s)?</t>
  </si>
  <si>
    <t>Analyze C/AIX Programming Language</t>
  </si>
  <si>
    <t>List the key strengths and weaknesses of C/AIX versus other programming languages.</t>
  </si>
  <si>
    <t>Problems with COBOL 390 Features</t>
  </si>
  <si>
    <t>What features or functions of COBOL 390 have given you problems in the past?</t>
  </si>
  <si>
    <t>Problems with COBOL/400 Features</t>
  </si>
  <si>
    <t>What features or functions of COBOL/400 have given you problem in the past?</t>
  </si>
  <si>
    <t>Interface CGI Script with ASP</t>
  </si>
  <si>
    <t>How did you interface CGI Script with ASP and other scripting languages?</t>
  </si>
  <si>
    <t>Problems with COBOL Features</t>
  </si>
  <si>
    <t>What features or functions of COBOL have given you problems in the past?</t>
  </si>
  <si>
    <t>Compare Products</t>
  </si>
  <si>
    <t>Describe this product in terms of the marketplace. What are its strengths and weakness compared to a similar product from a different vendor.</t>
  </si>
  <si>
    <t>Problems with Data Structures</t>
  </si>
  <si>
    <t>What kinds of problems did you encounter when working with complex arrays and data structures?</t>
  </si>
  <si>
    <t>Problems with Templates</t>
  </si>
  <si>
    <t>What kinds of problems did you encounter in the use of built-in styles and templates?</t>
  </si>
  <si>
    <t>Problems with Programming Languages</t>
  </si>
  <si>
    <t>What kinds of problems did you encounter when working with CORBA in multiple programming languages?</t>
  </si>
  <si>
    <t>Experience with Crystal Reports</t>
  </si>
  <si>
    <t>Tell me about your previous experience with Crystal Reports programs.</t>
  </si>
  <si>
    <t>Problems with CA-Easytrieve Use</t>
  </si>
  <si>
    <t>What kinds of problems did you encounter with the use of CA-Easytrieve in diverse environments?</t>
  </si>
  <si>
    <t>Implement Web Services</t>
  </si>
  <si>
    <t>How did you implement robust Web services that aligned with business processes?</t>
  </si>
  <si>
    <t>Modify Schedules for Image Copies</t>
  </si>
  <si>
    <t>How did you modify schedules for performing image copies based on production considerations?</t>
  </si>
  <si>
    <t>Problems with BMCIBR Tools</t>
  </si>
  <si>
    <t>Which BMCIBR tools gave you the most problems when trying to apply them?</t>
  </si>
  <si>
    <t>Knowledge of Proper CA/DB2 Implementation</t>
  </si>
  <si>
    <t>Explain when, how, and why one would reorganize a DB2 database using CA/DB2 tools.</t>
  </si>
  <si>
    <t>What kinds of in-house CA-IDMS enhancements and migration strategies did you initiate?</t>
  </si>
  <si>
    <t>Experience with CICS</t>
  </si>
  <si>
    <t>Tell me about your past experience with creating or maintaining CICS applications in production.</t>
  </si>
  <si>
    <t>Experience with Cisco</t>
  </si>
  <si>
    <t>Tell me about your past experience with implementing and maintaining Cisco networking hardware and software technologies.</t>
  </si>
  <si>
    <t>Justify Acquiring Centra</t>
  </si>
  <si>
    <t>How would you justify the cost of acquiring Centra in terms of travel expense savings?</t>
  </si>
  <si>
    <t>Problems with Corticon</t>
  </si>
  <si>
    <t>What kind of logical problems did you encounter in rule sets and how did you correct them using Studio's analysis tools?</t>
  </si>
  <si>
    <t>Experience with Competency-Based Training and Development</t>
  </si>
  <si>
    <t>Tell me about your experience with competency-based training and development programs.</t>
  </si>
  <si>
    <t>Methods Used in Technical Writing</t>
  </si>
  <si>
    <t>What methods did you use to create technical documentation: sequential, chronological, division and classification or general-to-specific?</t>
  </si>
  <si>
    <t>Database Management System Methods</t>
  </si>
  <si>
    <t>Describe the key methods of the database management system.</t>
  </si>
  <si>
    <t>Data Analysis Experience</t>
  </si>
  <si>
    <t>Tell me about data analysis projects you were involved in as a part of your previous jobs.</t>
  </si>
  <si>
    <t>Enterprise Architecture Principles and Standards</t>
  </si>
  <si>
    <t>How did you define the enterprise architectural principles and standards for your organization?</t>
  </si>
  <si>
    <t>Risks in New Logical Data Modeling</t>
  </si>
  <si>
    <t>How did you control risk factors involved in creating new logical data models?</t>
  </si>
  <si>
    <t>Experience with Emerging Technologies</t>
  </si>
  <si>
    <t>Describe your past experience in exploiting new technology, in a previous project.</t>
  </si>
  <si>
    <t>Previous Development Experience</t>
  </si>
  <si>
    <t>Tell me about your previous experience in designing and pairing extreme programming.</t>
  </si>
  <si>
    <t>Business Transaction Tools and Techniques</t>
  </si>
  <si>
    <t>How did your organization use tools and technologies to create the business transaction platform?</t>
  </si>
  <si>
    <t>EDI Tool Capabilities</t>
  </si>
  <si>
    <t>How did you match the capabilities of EDI development tools to application requirements?</t>
  </si>
  <si>
    <t>Difficulty with Storing Data</t>
  </si>
  <si>
    <t>Have you encountered a case in which storing Excel data files was difficult?</t>
  </si>
  <si>
    <t>List Data Governance Purposes</t>
  </si>
  <si>
    <t>List the general concepts and purposes of data governance.</t>
  </si>
  <si>
    <t>Database Structure Preparation</t>
  </si>
  <si>
    <t>What are some common considerations in the preparation of database structure design?</t>
  </si>
  <si>
    <t>Experience with Physical Database Design</t>
  </si>
  <si>
    <t>Tell me about your past experience in physical database design activities.</t>
  </si>
  <si>
    <t>Experience in Data Administration</t>
  </si>
  <si>
    <t>Tell me about your past experience conducting data administration.</t>
  </si>
  <si>
    <t>Describe Multi-tiered Data Warehouses</t>
  </si>
  <si>
    <t>Can you discuss the advantages and disadvantages of multi-tiered data warehouses? Provide examples of each that you have personally encountered.</t>
  </si>
  <si>
    <t>Use Data Mining Tools</t>
  </si>
  <si>
    <t>What types of data mining tools and applications have you used in the past?</t>
  </si>
  <si>
    <t>Performance of Data Movement Tool</t>
  </si>
  <si>
    <t>Describe the performance of the new data movement tool you implemented?</t>
  </si>
  <si>
    <t>New Back-up Technology</t>
  </si>
  <si>
    <t>What new back-up technologies did you utilize in your previous position?</t>
  </si>
  <si>
    <t>Ensure Accuracy and Effectiveness in Data</t>
  </si>
  <si>
    <t>How did you ensure the accuracy and effectiveness of data provided for the warehouse?</t>
  </si>
  <si>
    <t>Data Network Configuration</t>
  </si>
  <si>
    <t>Describe your experience with data network configuration.</t>
  </si>
  <si>
    <t>Width of Professional Knowledge</t>
  </si>
  <si>
    <t>List the encryption algorithms that you have worked with.</t>
  </si>
  <si>
    <t>Resolve Problems with Data Management</t>
  </si>
  <si>
    <t>How did you resolve problems with data management in an efficient and timely manner?</t>
  </si>
  <si>
    <t>Problems in Facility Operation</t>
  </si>
  <si>
    <t>What problems did you encounter when operating a computer facility? How did you solve these problems?</t>
  </si>
  <si>
    <t>Capacity Planning Tools</t>
  </si>
  <si>
    <t>Which capacity planning tools did you apply to resolve problems in the automation of data center operations?</t>
  </si>
  <si>
    <t>Mail Monitoring Software</t>
  </si>
  <si>
    <t>What kinds of mail monitoring software did you use in your previous project(s)?</t>
  </si>
  <si>
    <t>Use E-mail Routing Software</t>
  </si>
  <si>
    <t>What kinds of e-mail routing software did you use in your previous project(s)?</t>
  </si>
  <si>
    <t>Tools for Ensuring Secure Access</t>
  </si>
  <si>
    <t>What kinds of tools did you use for ensuring secure access to local repositories?</t>
  </si>
  <si>
    <t>Ensure Document Management Safety</t>
  </si>
  <si>
    <t>How did you ensure the safety of documents when you were a manager?</t>
  </si>
  <si>
    <t>Problem in Responding to Threats</t>
  </si>
  <si>
    <t>What problem and challenges have you met when responding to endpoint threats in your previous position?</t>
  </si>
  <si>
    <t>Data Privacy Situation</t>
  </si>
  <si>
    <t>What kinds of data privacy situations were under your supervision last year?</t>
  </si>
  <si>
    <t>Approaches for Cybersecurity Assessment</t>
  </si>
  <si>
    <t>How did you assess cybersecurity risks, and what methods and tools did you use?</t>
  </si>
  <si>
    <t>Threat Modeling Adoption</t>
  </si>
  <si>
    <t>Tell me about a situation in which you successfully adopted threat modeling to identify system vulnerabilities.</t>
  </si>
  <si>
    <t>Experience with ERP</t>
  </si>
  <si>
    <t>Tell me about your previous experience or involvement in ERP implementation.</t>
  </si>
  <si>
    <t>Customize CRM Applications</t>
  </si>
  <si>
    <t>How did you customize a SCM application for clients, in order to improve the efficiency and effectiveness of their supply chain transactions?</t>
  </si>
  <si>
    <t>Past Experience with ERP Implementation</t>
  </si>
  <si>
    <t>Describe your previous experience in ERP implementation.</t>
  </si>
  <si>
    <t>XP Project Results</t>
  </si>
  <si>
    <t>Tell me about your experience participating in XP projects. What roles did you play, and what were the results?</t>
  </si>
  <si>
    <t>Improvement in Database Management</t>
  </si>
  <si>
    <t>Give two examples of specific improvements in your knowledge of database management and how you acquired this knowledge in your previous jobs.</t>
  </si>
  <si>
    <t>Securing the E-Mail System</t>
  </si>
  <si>
    <t>What steps did you take to prevent unauthorized access to the organization's email system or to reduce the organization's risk of viruses, spam, or phishing?</t>
  </si>
  <si>
    <t>Culture - Data</t>
  </si>
  <si>
    <t>Describe from your last few jobs the culture of data and metrics of the organization and why you did or did not fit with that culture?</t>
  </si>
  <si>
    <t>CRM Challenges</t>
  </si>
  <si>
    <t>What challenges did CRM face in your organization and how did you overcome them?</t>
  </si>
  <si>
    <t>Customer Buying History</t>
  </si>
  <si>
    <t>How did knowledge of a customer's buying history help your organization increase its cross-selling success?</t>
  </si>
  <si>
    <t>Behaviors that Influence Customer Satisfaction</t>
  </si>
  <si>
    <t>What are five key behaviors exhibited by a customer support representative that influence a customer's satisfaction level? Which one do you think is the most important and why?</t>
  </si>
  <si>
    <t>Service Offerings Experience</t>
  </si>
  <si>
    <t>Tell me about the different service offerings you have designed or been a part of.</t>
  </si>
  <si>
    <t>Resistance to Customer Service Technology</t>
  </si>
  <si>
    <t>Have you ever experienced any resistance to a particular customer service technology? How was this addressed?</t>
  </si>
  <si>
    <t>Establishing and Organizing Customer-Facing Teams</t>
  </si>
  <si>
    <t>How did your organization establish who would have customer contact? How were these team organized?</t>
  </si>
  <si>
    <t>Measuring Call Center Performance</t>
  </si>
  <si>
    <t>Tell me about the metrics you've used in measuring the performance of a call center. How were these metrics measured? What did you learn from them?</t>
  </si>
  <si>
    <t>Support System Challenges</t>
  </si>
  <si>
    <t>Tell me about the greatest challenge you faced in implementing, maintaining, or utilizing this support system.</t>
  </si>
  <si>
    <t>Employee Relations Experience</t>
  </si>
  <si>
    <t>What roles have you played with respect to the employee relations function?</t>
  </si>
  <si>
    <t>Ensuring Training is Current</t>
  </si>
  <si>
    <t>How would you ensure end-user training is kept up to date?</t>
  </si>
  <si>
    <t>Overcoming Resistance to Online Sales</t>
  </si>
  <si>
    <t>What concerns or reservations did clients express with regard to online purchasing? How did you overcome these concerns?</t>
  </si>
  <si>
    <t>Problems with DB2 Database Installation</t>
  </si>
  <si>
    <t>What kinds of problems did you encounter with the installation and configuration of DB2 databases?</t>
  </si>
  <si>
    <t>Upgrade HTML Pages</t>
  </si>
  <si>
    <t>How did you upgrade static HTML pages to take advantage of added DHTML functionality?</t>
  </si>
  <si>
    <t>Problems in Animation Creation</t>
  </si>
  <si>
    <t>What kinds of problems did you encounter when using Lingo to create advanced animation and sound effects?</t>
  </si>
  <si>
    <t>Use of Delphi Optimization Tools</t>
  </si>
  <si>
    <t>What kinds of tools and techniques have you used for the optimization of Delphi applications?</t>
  </si>
  <si>
    <t>Perform Debugging and Troubleshooting</t>
  </si>
  <si>
    <t>How did you perform debugging and troubleshooting with Code Inspector?</t>
  </si>
  <si>
    <t>Experience with EJB</t>
  </si>
  <si>
    <t>Tell me about your previous experience with EJB applications.</t>
  </si>
  <si>
    <t>Identify Modules</t>
  </si>
  <si>
    <t>How did you identify all modules that would be impacted by a pending change?</t>
  </si>
  <si>
    <t>Problems in Using Essbase to Produce Reports</t>
  </si>
  <si>
    <t>What kinds of problems did you encounter in using Essbase Analytic Services to produce reports for end users?</t>
  </si>
  <si>
    <t>Integrate Exchange Server</t>
  </si>
  <si>
    <t>How did you integrate Exchange Server with IIS in typical applications?</t>
  </si>
  <si>
    <t>Experience with DataJoiner</t>
  </si>
  <si>
    <t>Tell me about your previous experience with DataJoiner applications.</t>
  </si>
  <si>
    <t>Problems with Installing DB2 Databases</t>
  </si>
  <si>
    <t>What kinds of problems did you face when trying to install and configure DB2 databases, and how did you solve them?</t>
  </si>
  <si>
    <t>Achieving Results with DB2 Connect</t>
  </si>
  <si>
    <t>Tell me about a time when you used DB2 Connect to improve processes or increase effectiveness.</t>
  </si>
  <si>
    <t>Problems Interpreting ERwin Data Models</t>
  </si>
  <si>
    <t>What kinds of problems did you encounter when interpreting complex ERwin-generated data models?</t>
  </si>
  <si>
    <t>Analyze ETI Solution</t>
  </si>
  <si>
    <t>Analyze ETI Solution benefits, drawbacks, strengths and weaknesses from a business perspective.</t>
  </si>
  <si>
    <t>Solve Problems with DOS Implementation</t>
  </si>
  <si>
    <t>How did you solve problems with the specific implementation issues of DOS?</t>
  </si>
  <si>
    <t>Problems with DECnet</t>
  </si>
  <si>
    <t>What specific features and functions of DECnet gave you the most problems and how did you resolve them?</t>
  </si>
  <si>
    <t>Designing Ethernet Interfaces</t>
  </si>
  <si>
    <t>How did you design and build interfaces between Ethernet and other types of networks?</t>
  </si>
  <si>
    <t>Explain DFHSM Parameters</t>
  </si>
  <si>
    <t>Please explain the purpose and use of commonly used DFHSM parameters.</t>
  </si>
  <si>
    <t>Use Tools to Debug Doc-To-Help Errors</t>
  </si>
  <si>
    <t>How did you use tools to debug syntax, logic and run time errors?</t>
  </si>
  <si>
    <t>Excel or Access</t>
  </si>
  <si>
    <t>How did you decide when to use an Excel spreadsheet rather than Access?</t>
  </si>
  <si>
    <t>Monitor Employee Development Strategies</t>
  </si>
  <si>
    <t>How did you monitor training strategies related to employee development programs and budgets?</t>
  </si>
  <si>
    <t>Hardware Components Integration</t>
  </si>
  <si>
    <t>What kinds of approaches have you used to build, test and integrate hardware components?</t>
  </si>
  <si>
    <t>Common Implementation Challenges</t>
  </si>
  <si>
    <t>What were some common challenges you faced during the implementation process, and how did you respond to them?</t>
  </si>
  <si>
    <t>Using Groupware Technology</t>
  </si>
  <si>
    <t>How did you ensure that all team members could use advanced groupware technology effectively?</t>
  </si>
  <si>
    <t>Experience with Image Tools</t>
  </si>
  <si>
    <t>Tell me about your experience using image tools.</t>
  </si>
  <si>
    <t>Platform Selection</t>
  </si>
  <si>
    <t>How did you select platforms and software to ensure effective information management?</t>
  </si>
  <si>
    <t>Aligning with Market Trends</t>
  </si>
  <si>
    <t>What steps have you taken in order to align groupware administration with market trends?</t>
  </si>
  <si>
    <t>Making Improvements to Device Software</t>
  </si>
  <si>
    <t>What kinds of improvements did you implement on hand-held portable device software, in previous roles?</t>
  </si>
  <si>
    <t>Minimizing Impact of Platform Changes</t>
  </si>
  <si>
    <t>How would you minimize the impact of a hardware platform change?</t>
  </si>
  <si>
    <t>Staying on Trend</t>
  </si>
  <si>
    <t>How did your organization keep current with handheld hardware trends available in the marketplace?</t>
  </si>
  <si>
    <t>Hardware Back-up Plans</t>
  </si>
  <si>
    <t>What steps should you take in the development or evaluation of a hardware back-up or recovery plan?</t>
  </si>
  <si>
    <t>Matching Capacity with Requirements</t>
  </si>
  <si>
    <t>How did you match the capacity of the IVR system to functional requirements?</t>
  </si>
  <si>
    <t>Experience with Help Desk</t>
  </si>
  <si>
    <t>Tell me about your previous experience with providing support for desk-top technology users.</t>
  </si>
  <si>
    <t>Problems with Handling Incidents</t>
  </si>
  <si>
    <t>What kinds of problems did you encounter in handling security incidents and vulnerabilities?</t>
  </si>
  <si>
    <t>Resolve Data Breaches</t>
  </si>
  <si>
    <t>How did you deal with data breaches and what were the results?</t>
  </si>
  <si>
    <t>Upgrade Anti-Virus System</t>
  </si>
  <si>
    <t>How often did you upgrade the anti-virus system in your previous position(s)?</t>
  </si>
  <si>
    <t>Detect Security Breaches</t>
  </si>
  <si>
    <t>What kinds of technologies did you use to detect security breaches?</t>
  </si>
  <si>
    <t>Review Plan Implementation</t>
  </si>
  <si>
    <t>How often did you review the implementation of information security plans?</t>
  </si>
  <si>
    <t>Improve Procedural Effectiveness</t>
  </si>
  <si>
    <t>How did you improve the effectiveness of information security procedures?</t>
  </si>
  <si>
    <t>Adopting Advanced IoT Security Technologies</t>
  </si>
  <si>
    <t>How did you adopt emerging IoT security technologies in order to gain a competitive business advantage in your previous position.</t>
  </si>
  <si>
    <t>Experience with Information Assurance</t>
  </si>
  <si>
    <t>Tell me about your previous experience or involvement in information assurance.</t>
  </si>
  <si>
    <t>Differences Between Host and Network Monitoring</t>
  </si>
  <si>
    <t>What are the differences between host and network monitoring and defense?</t>
  </si>
  <si>
    <t>Update Information Security Laws and Regulations</t>
  </si>
  <si>
    <t>Give examples of how you updated the organization's computer forensics procedures according to new information security laws and policies.</t>
  </si>
  <si>
    <t>Intrusion Detection and Prevention Relevant Challenge</t>
  </si>
  <si>
    <t>What was the biggest challenge regarding intrusion detection and prevention you have ever encountered?</t>
  </si>
  <si>
    <t>Experience with Informatics</t>
  </si>
  <si>
    <t>Tell me about your previous experience with informatics or information sciences.</t>
  </si>
  <si>
    <t>Establish a Benefits Administration System</t>
  </si>
  <si>
    <t>How did you establish a benefits administration system in your previous position(s)?</t>
  </si>
  <si>
    <t>Coordinating the Work of Internal and External Auditors</t>
  </si>
  <si>
    <t>How did you cooperate with auditors to help them understand the specifics of your organization's internal controls?</t>
  </si>
  <si>
    <t>Tools in Investment Reporting</t>
  </si>
  <si>
    <t>What tools have you used to complete investment reports?</t>
  </si>
  <si>
    <t>Client Feedback on Investment Consulting</t>
  </si>
  <si>
    <t>What feedback did you receive from clients regarding the investment consulting services you provided?</t>
  </si>
  <si>
    <t>Design a Bank Auditing Strategy</t>
  </si>
  <si>
    <t>How did you design an auditing strategy for branch banking operations?</t>
  </si>
  <si>
    <t>Acquisition Process Quality Measurement</t>
  </si>
  <si>
    <t>How did you use ISPL tools and techniques to measure the quality of the acquisition process?</t>
  </si>
  <si>
    <t>Financial Model Challenges</t>
  </si>
  <si>
    <t>What were some common challenges you faced when developing, interpreting, or explaining financial models?</t>
  </si>
  <si>
    <t>Using Financial Analyses to Alter the Business Plan</t>
  </si>
  <si>
    <t>Tell me about a time when your organization altered its business plan in response to financial analysis you conducted.</t>
  </si>
  <si>
    <t>Improving the Financial Reporting Process</t>
  </si>
  <si>
    <t>Share with me any tips or tricks you used to make the financial reporting process easier or more accurate.</t>
  </si>
  <si>
    <t>Decision-making Ethics in HR Operations</t>
  </si>
  <si>
    <t>What ethics and policies did you consider when making a decision in HR operations in your last job?</t>
  </si>
  <si>
    <t>Describe HR Development's Roles</t>
  </si>
  <si>
    <t>Describe the key roles of HR development for an organization.</t>
  </si>
  <si>
    <t>Apply HR Strategies</t>
  </si>
  <si>
    <t>What strategies have you used to improve employee satisfaction with HR practices?</t>
  </si>
  <si>
    <t>Evaluate HRIS Performance</t>
  </si>
  <si>
    <t>How did you evaluate the performance of HRIS?</t>
  </si>
  <si>
    <t>Products Marketed Online</t>
  </si>
  <si>
    <t>What types of products or services did your organization effectively market through the use of internet marketing campaigns?</t>
  </si>
  <si>
    <t>Describe Hardware and Software for a Virtual Retail Store</t>
  </si>
  <si>
    <t>Please describe the key types of hardware and software used to develop and manage a virtual retail store.</t>
  </si>
  <si>
    <t>Reasons for Globalization</t>
  </si>
  <si>
    <t>What drove your organization's decision to implement a global sourcing strategy, as opposed to a purely domestic sourcing strategy?</t>
  </si>
  <si>
    <t>Products Sold Through Field Sales</t>
  </si>
  <si>
    <t>What types of products or services did your organization effectively sell through the use of field sales techniques? What about these products made a field sales approach valuable?</t>
  </si>
  <si>
    <t>APA Implementation</t>
  </si>
  <si>
    <t>How did you implement APA in diverse environments?</t>
  </si>
  <si>
    <t>Interface Debug Tool</t>
  </si>
  <si>
    <t>How did you interface the Debug Tool with other software products?</t>
  </si>
  <si>
    <t>Experience with Fault Analyzer</t>
  </si>
  <si>
    <t>Tell me about your previous experience with Fault Analyzer applications.</t>
  </si>
  <si>
    <t>Analyze File-Aid Characteristics</t>
  </si>
  <si>
    <t>List the key strengths and weaknesses of File-Aid versus other competitive products.</t>
  </si>
  <si>
    <t>Use of Commands in Fortran Applications</t>
  </si>
  <si>
    <t>What kinds of commands and functions have you used in Fortran applications?</t>
  </si>
  <si>
    <t>Insert Applets into Web Pages</t>
  </si>
  <si>
    <t>How did you insert applets, plug-ins and ActiveX controls into a web page?</t>
  </si>
  <si>
    <t>Monitor Operational Efficiency</t>
  </si>
  <si>
    <t>How did you use Hogan umbrella to monitor and maximize operational efficiency?</t>
  </si>
  <si>
    <t>Problems with HTML Cascading Style Sheets</t>
  </si>
  <si>
    <t>What kinds of problems did you encounter when using cascading style sheets to achieve platform independence in HTML applications?</t>
  </si>
  <si>
    <t>Problems in Illustrator-based Presentation Creation</t>
  </si>
  <si>
    <t>What kinds of problems did you encounter when using Illustrator to create online marketing presentations?</t>
  </si>
  <si>
    <t>Experience with Impromptu</t>
  </si>
  <si>
    <t>Tell me about your previous experience with using Impromptu to extract information and create reports.</t>
  </si>
  <si>
    <t>How did you create or modify existing dialog boxes?</t>
  </si>
  <si>
    <t>Problems with Procedure Design</t>
  </si>
  <si>
    <t>What kinds of problems did you encounter in the design of cataloged and in-stream procedures?</t>
  </si>
  <si>
    <t>Analyze FOCUS</t>
  </si>
  <si>
    <t>From a business perspective, what are the tradeoffs between using FOCUS as opposed to other DBMSs?</t>
  </si>
  <si>
    <t>Troubleshooting ImagePlus</t>
  </si>
  <si>
    <t>What types of troubleshooting issues did you encounter with ImagePlus and how did you solve them?</t>
  </si>
  <si>
    <t>Experience with IMS/DB</t>
  </si>
  <si>
    <t>Describe your previous experience with IMS/DB mainframe databases.</t>
  </si>
  <si>
    <t>Experience with Informix</t>
  </si>
  <si>
    <t>Describe your previous experience in the installation, maintenance and administration of Informix databases.</t>
  </si>
  <si>
    <t>Analyze Ingres Characteristics</t>
  </si>
  <si>
    <t>List the key strengths and weaknesses of Ingres versus other database management systems (DBMS).</t>
  </si>
  <si>
    <t>Optimizing FDR Performance</t>
  </si>
  <si>
    <t>What solutions have you used to fine-tune FDR to assure optimum performance?</t>
  </si>
  <si>
    <t>Foresight Troubleshooting</t>
  </si>
  <si>
    <t>What types of Foresight troubleshooting or debugging issues have you had to deal with in the past?</t>
  </si>
  <si>
    <t>Analyze HP-UX</t>
  </si>
  <si>
    <t>Analyze HP-UX's strengths and weaknesses versus comparable tools, from a business perspective.</t>
  </si>
  <si>
    <t>Experience with Hypervisor</t>
  </si>
  <si>
    <t>Tell me about your past experience with using the Hypervisor to manage the virtualization of servers, applications, storage and networks.</t>
  </si>
  <si>
    <t>Using IE</t>
  </si>
  <si>
    <t>How did different departments in your organization use IE?</t>
  </si>
  <si>
    <t>Diverse Uses for IIS</t>
  </si>
  <si>
    <t>What are some of the different ways you have used IIS?</t>
  </si>
  <si>
    <t>Troubleshooting IMS/TM</t>
  </si>
  <si>
    <t>How did you resolve troubleshooting and debugging issues with IMS/TM?</t>
  </si>
  <si>
    <t>Experience with RMF</t>
  </si>
  <si>
    <t>Tell me about your past experience in using RMF for managing z/Os performance.</t>
  </si>
  <si>
    <t>Experience with Filenet Application</t>
  </si>
  <si>
    <t>Describe your experience with applying Filenet to the workflow process of a business unit.</t>
  </si>
  <si>
    <t>Experience with FileNet Image Environment</t>
  </si>
  <si>
    <t>Describe your experience with working in an enterprise-level FileNet Im environment.</t>
  </si>
  <si>
    <t>FileNet P8 Issues and Considerations</t>
  </si>
  <si>
    <t>What kind of issues and considerations did you encounter in upgrading and migrating a FileNet P8 system?</t>
  </si>
  <si>
    <t>Resolved Product Issue</t>
  </si>
  <si>
    <t>Tell us about a complex problem you resolved with this product, describing what you did, how and the result.</t>
  </si>
  <si>
    <t>Evaluating Existing Operations</t>
  </si>
  <si>
    <t>What steps did you take when initially evaluating a client's existing IT operations?</t>
  </si>
  <si>
    <t>IT Performance Experience</t>
  </si>
  <si>
    <t>Tell me about your experience evaluating or impacting IT performance.</t>
  </si>
  <si>
    <t>Compare Mainframe Platforms</t>
  </si>
  <si>
    <t>Describe two different mainframe operating environments; name top 2 strengths and drawbacks of each.</t>
  </si>
  <si>
    <t>Predict IT Trends and Directions</t>
  </si>
  <si>
    <t>What industry trends and market directions do you foresee in the IT environment, in the next 5 years?</t>
  </si>
  <si>
    <t>Improving Technology Strategies</t>
  </si>
  <si>
    <t>How did you improve your organization's technology strategy and make it consistent with industry trends?</t>
  </si>
  <si>
    <t>IT Architecture Principles and Standards</t>
  </si>
  <si>
    <t>How have you defined architectural principles and standards in your previous organization(s)?</t>
  </si>
  <si>
    <t>Monitoring and Control Mechanisms</t>
  </si>
  <si>
    <t>How did you develop monitoring and control mechanisms in your previous position?</t>
  </si>
  <si>
    <t>Familiarity with Service and Pricing Models</t>
  </si>
  <si>
    <t>How many different types of service and pricing models did you work with in IT business services?</t>
  </si>
  <si>
    <t>Control Risks in New Logical Data Modeling</t>
  </si>
  <si>
    <t>JAD Methods</t>
  </si>
  <si>
    <t>Describe the key methods used from JAD for IT projects.</t>
  </si>
  <si>
    <t>Evaluate Mainframe Development Toolkit Problems</t>
  </si>
  <si>
    <t>What kinds of problems did you encounter when you evaluated and selected mainframe development toolkits?</t>
  </si>
  <si>
    <t>Establish Monitoring Knowledge-Based Application Processes</t>
  </si>
  <si>
    <t>How do you establish organizational processes and guidelines for monitoring new Knowledge-Based/AI applications?</t>
  </si>
  <si>
    <t>Problems with Mainframe Product Installation</t>
  </si>
  <si>
    <t>What kinds of problems have you encountered installing mainframe supplementary products?</t>
  </si>
  <si>
    <t>Challenges in Maintaining Mainframe Hardware</t>
  </si>
  <si>
    <t>What did you find particularly challenging about maintaining mainframe hardware?</t>
  </si>
  <si>
    <t>Ensure Connectivity between LAN and WAN</t>
  </si>
  <si>
    <t>How did you ensure connectivity between Local Area Networks and Wide Area Networks?</t>
  </si>
  <si>
    <t>Administrate LAN Software Tools</t>
  </si>
  <si>
    <t>What kind of tools or techniques have you used to administrate LAN software?</t>
  </si>
  <si>
    <t>Problems with IT Support Functions</t>
  </si>
  <si>
    <t>What kinds of problems did you encounter while supporting enterprise-wide staff in their use of IT products or services?</t>
  </si>
  <si>
    <t>Problems in Reports Preparation</t>
  </si>
  <si>
    <t>What kinds of problems did you encounter during the preparation of asset management reports?</t>
  </si>
  <si>
    <t>Technology-Based Solutions</t>
  </si>
  <si>
    <t>What kinds of technology-based solutions did you use in your previous position?</t>
  </si>
  <si>
    <t>Feedback on IT Audit and Control</t>
  </si>
  <si>
    <t>Describe customer feedback on your IT audit and control programs?</t>
  </si>
  <si>
    <t>Problem with Audits Administration</t>
  </si>
  <si>
    <t>What kinds of problems did you encounter in the administration and validation of specific audits in your previous project(s)?</t>
  </si>
  <si>
    <t>Reduce Common IT Risks</t>
  </si>
  <si>
    <t>What methods or technologies did you use to reduce common risks in IT projects?</t>
  </si>
  <si>
    <t>Dealing with Overdue Projects</t>
  </si>
  <si>
    <t>How did you deal with overdue or troubled IT projects?</t>
  </si>
  <si>
    <t>Experience with IT Project Control</t>
  </si>
  <si>
    <t>Describe your previous experience or involvement in IT project control and reporting.</t>
  </si>
  <si>
    <t>Manage Spending Rates</t>
  </si>
  <si>
    <t>How did you manage and control spending rates of IT projects?</t>
  </si>
  <si>
    <t>Business Service Satisfaction</t>
  </si>
  <si>
    <t>How have you dealt with staff dissatisfaction in relation to poor IT service performance?</t>
  </si>
  <si>
    <t>Test IT Services</t>
  </si>
  <si>
    <t>How did you test potential IT services?</t>
  </si>
  <si>
    <t>Problems in Service Level Reviews</t>
  </si>
  <si>
    <t>What kinds of problems did you encounter in IT service level reviews?</t>
  </si>
  <si>
    <t>IT Availability Management Processes</t>
  </si>
  <si>
    <t>Tell me one of the effective availability management processes you used in your previous project(s).</t>
  </si>
  <si>
    <t>Problems with IT High-Impact Change Analysis</t>
  </si>
  <si>
    <t>What kinds of problems did you encounter when conducting risk and impact analysis of high-impact change requests?</t>
  </si>
  <si>
    <t>Experience with Continuity Management</t>
  </si>
  <si>
    <t>Tell me about your previous experience with IT Service Continuity Management.</t>
  </si>
  <si>
    <t>Problems with Chargeback Design</t>
  </si>
  <si>
    <t>What kinds of problems did you encounter with the design and implementation of chargeback?</t>
  </si>
  <si>
    <t>Maintain Customer IT Service Satisfaction</t>
  </si>
  <si>
    <t>What measures did you take in order to maintain customer satisfaction with regard to IT services?</t>
  </si>
  <si>
    <t>Facing Unique IT Incidents</t>
  </si>
  <si>
    <t>What was the most unique incident you were faced with and how did you respond to it?</t>
  </si>
  <si>
    <t>Information Management Solutions</t>
  </si>
  <si>
    <t>What facilities, resources, and services did your organization use to manage their information libraries?</t>
  </si>
  <si>
    <t>Achieving Results with Library Software</t>
  </si>
  <si>
    <t>How did you use this library software to reduce costs or improve operations?</t>
  </si>
  <si>
    <t>Customer Support Functional Experience</t>
  </si>
  <si>
    <t>Tell me about your experience working in this particular support function.</t>
  </si>
  <si>
    <t>ITIL Standards Implementation</t>
  </si>
  <si>
    <t>How did you implement ITIL standards in multiple departments?</t>
  </si>
  <si>
    <t>Approaches for Components Integration</t>
  </si>
  <si>
    <t>What kinds of approaches have you used to build, test and integrate application components?</t>
  </si>
  <si>
    <t>Use of Quality Monitoring Tools</t>
  </si>
  <si>
    <t>What kinds of tools have you used to monitor and improve the quality of IT services?</t>
  </si>
  <si>
    <t>Prepare Customer Information</t>
  </si>
  <si>
    <t>How did you prepare for questions about a customer before a sales meeting or call?</t>
  </si>
  <si>
    <t>Sales Channels Trends</t>
  </si>
  <si>
    <t>What industry trends do you recognize in the technologies and tools used in sales channels?</t>
  </si>
  <si>
    <t>Researching the Competitors</t>
  </si>
  <si>
    <t>Describe how you keep abreast of the product and service offerings of your organization's competitors.</t>
  </si>
  <si>
    <t>Enhance Existing Solutions</t>
  </si>
  <si>
    <t>How did you use refactoring in various tiers to enhance existing solutions?</t>
  </si>
  <si>
    <t>Problems with J2ME Applications</t>
  </si>
  <si>
    <t>What kinds of problems did you encounter in the application of J2ME in diverse platforms?</t>
  </si>
  <si>
    <t>Experience with Java</t>
  </si>
  <si>
    <t>Tell me about your previous experience or involvement in Java / Java 2 applications.</t>
  </si>
  <si>
    <t>Experience with JavaBeans</t>
  </si>
  <si>
    <t>Tell me about your previous experience with JavaBeans applications.</t>
  </si>
  <si>
    <t>Experience with JavaScript</t>
  </si>
  <si>
    <t>Tell me about your previous experience with JavaScript applications.</t>
  </si>
  <si>
    <t>Problems with Data Analysis</t>
  </si>
  <si>
    <t>What kinds of problems did you encounter in analyzing data provided by the JProbe Analysis Engine?</t>
  </si>
  <si>
    <t>Experience with Jscript</t>
  </si>
  <si>
    <t>Tell me about your previous experience with Jscript applications.</t>
  </si>
  <si>
    <t>Problems in the Use of Framework</t>
  </si>
  <si>
    <t>What kinds of problems did you encounter when using the Struts framework to simplify application design?</t>
  </si>
  <si>
    <t>Analyze Java Servlets Characteristics</t>
  </si>
  <si>
    <t>List the key strengths and weaknesses of Java Servlets versus CGI Scripts.</t>
  </si>
  <si>
    <t>Problems with Migration Plans</t>
  </si>
  <si>
    <t>What kinds of problems did you encounter when initiating LoadRunner enhancements and migration plans?</t>
  </si>
  <si>
    <t>Enhance Existing Lotus Notes Applications</t>
  </si>
  <si>
    <t>What specific method did you use to enhance, debug, and maintain Lotus Notes applications written by others?</t>
  </si>
  <si>
    <t>Experience with Lotus Domino</t>
  </si>
  <si>
    <t>Tell me about your previous experience with installing, configuring and maintaining a Lotus Domino infrastructure.</t>
  </si>
  <si>
    <t>Use Metadata Classes</t>
  </si>
  <si>
    <t>How did you use metadata classes to read and manipulate table structures?</t>
  </si>
  <si>
    <t>Describe JES3 Options and Features</t>
  </si>
  <si>
    <t>Please describe the different JES3 configuration and customization options and features.</t>
  </si>
  <si>
    <t>Problems with Laplink Features</t>
  </si>
  <si>
    <t>What specific features of Laplink software gave you problems and how did you deal with them?</t>
  </si>
  <si>
    <t>Troubleshooting Linux</t>
  </si>
  <si>
    <t>How did you determine and resolve Linux troubleshooting and debugging issues?</t>
  </si>
  <si>
    <t>Problems in Implementing Jini</t>
  </si>
  <si>
    <t>What were the biggest problems in implementing Jini network?</t>
  </si>
  <si>
    <t>Experience with Lexis-Nexis</t>
  </si>
  <si>
    <t>Tell me about your past experience with using Lexis-Nexis.</t>
  </si>
  <si>
    <t>Experience with LIMWC</t>
  </si>
  <si>
    <t>Tell me about your past experience with using Lotus Instant Messaging and Web Conferencing.</t>
  </si>
  <si>
    <t>Unique Technical Problems</t>
  </si>
  <si>
    <t>What are the most unique technical problems that you have encountered while working on a specific PC component?</t>
  </si>
  <si>
    <t>Predict the Future</t>
  </si>
  <si>
    <t>Please speculate on major platforms and vendors and where they will be five years from now.</t>
  </si>
  <si>
    <t>Compare Mobile Platforms</t>
  </si>
  <si>
    <t>Describe two different mobile operating environments; name top 2 strengths and drawbacks of each.</t>
  </si>
  <si>
    <t>Cross-team Members Coordination Results</t>
  </si>
  <si>
    <t>What results did you receive when you coordinated cross-team members to complete a specific platform architecture project?</t>
  </si>
  <si>
    <t>Use modeling tools and techniques</t>
  </si>
  <si>
    <t>How did you use tools and techniques to develop new models to improve the organization competitive position?</t>
  </si>
  <si>
    <t>Develop Use Case Methods</t>
  </si>
  <si>
    <t>Describe key methods in developing use cases.</t>
  </si>
  <si>
    <t>Procedures for Packaged Application Integration</t>
  </si>
  <si>
    <t>Describe the practices and procedures you have applied for packaged application integration.</t>
  </si>
  <si>
    <t>Monitor Industry Trends</t>
  </si>
  <si>
    <t>What kinds of methodologies do you use to ensure online transaction tools respond to market trends?</t>
  </si>
  <si>
    <t>Designing and Supporting Applications</t>
  </si>
  <si>
    <t>Tell me about your experience in designing and supporting object-oriented applications in your previous position.</t>
  </si>
  <si>
    <t>Object-oriented Processes and Tools</t>
  </si>
  <si>
    <t>Tell me about the process and tools you used in the application of object-oriented environment programs.</t>
  </si>
  <si>
    <t>Develop Policies and Procedures</t>
  </si>
  <si>
    <t>How did you develop policies and procedures for the design of OR database access layers?</t>
  </si>
  <si>
    <t>Predict the Future of Middleware Platforms</t>
  </si>
  <si>
    <t>If you could speculate on major middleware platforms, what changes do you think will take place within the next five years?</t>
  </si>
  <si>
    <t>Problems with Mid-range Product Installation</t>
  </si>
  <si>
    <t>What kinds of problems have you encountered while installing mid-range supplementary products?</t>
  </si>
  <si>
    <t>Justify Software Changes</t>
  </si>
  <si>
    <t>How did you justify changes to the PC/workstation software in your previous roles?</t>
  </si>
  <si>
    <t>Select Performance Tools</t>
  </si>
  <si>
    <t>How did you select performance tools for system requirements in your previous position?</t>
  </si>
  <si>
    <t>Problems with Mid-Range Hardware Diagnosis</t>
  </si>
  <si>
    <t>What kinds of problems have you encountered when diagnosing mid-range hardware?</t>
  </si>
  <si>
    <t>PC Hardware Documentation</t>
  </si>
  <si>
    <t>In your last position what documentation did you develop for PC hardware?</t>
  </si>
  <si>
    <t>Preparing Network Report</t>
  </si>
  <si>
    <t>How many network reports did you need to prepare in your previous position(s)?</t>
  </si>
  <si>
    <t>Difficult Network Architecture Operation Situations</t>
  </si>
  <si>
    <t>What were one or two of the most difficult situations you faced in new network architecture operations?</t>
  </si>
  <si>
    <t>Performing Operational Procedures</t>
  </si>
  <si>
    <t>What steps did you take to ensure effective and efficient operation of the communication network?</t>
  </si>
  <si>
    <t>Use Network Control Tools and Facilities</t>
  </si>
  <si>
    <t>How did you use network control and management tools and facilities to improve performance?</t>
  </si>
  <si>
    <t>Select Vendors' Hardware Products</t>
  </si>
  <si>
    <t>How did you select vendors' hardware products, determining which ones best met organizational needs?</t>
  </si>
  <si>
    <t>Problems with Network Performance Management</t>
  </si>
  <si>
    <t>What problems did you encounter in network performance management?</t>
  </si>
  <si>
    <t>Implement Corrective Steps</t>
  </si>
  <si>
    <t>How did you implement corrective steps in response to problems in production outputs?</t>
  </si>
  <si>
    <t>Problem in Analyzing Mobile User Activity</t>
  </si>
  <si>
    <t>What problem have you encountered when analyzing mobile user activities? How did you deal with it?</t>
  </si>
  <si>
    <t>Ethical Issues as a Penetration Tester</t>
  </si>
  <si>
    <t>Have you met ethical problems as a penetration tester? How did you solve it?</t>
  </si>
  <si>
    <t>Describe Problem Escalation Practices</t>
  </si>
  <si>
    <t>Describe how you would go about reporting and escalating a problem.</t>
  </si>
  <si>
    <t>Disputes with R&amp;D Department</t>
  </si>
  <si>
    <t>What kinds of disputes about combining advertisements with online platforms have you had with R&amp;D teams?</t>
  </si>
  <si>
    <t>Best Platforms as Marketing Channels</t>
  </si>
  <si>
    <t>Describe what you consider to be the best social networking platform for online marketing. What processes are involved in this platform?</t>
  </si>
  <si>
    <t>Handling Administrative Conflicts</t>
  </si>
  <si>
    <t>How did you resolve conflicts when employees were dissatisfied with the allocation of resources or the budget?</t>
  </si>
  <si>
    <t>Developing Communication Strategies</t>
  </si>
  <si>
    <t>What communication strategies did you develop in your previous position and how were they tailored to your particular organization?</t>
  </si>
  <si>
    <t>Past News Media Communication Experience</t>
  </si>
  <si>
    <t>How often did you cooperate with local or national news media in your previous position?</t>
  </si>
  <si>
    <t>Ensuring Multimedia Publishing Consistency</t>
  </si>
  <si>
    <t>How did you ensure that all members of your multimedia publishing team were following consistent standards?</t>
  </si>
  <si>
    <t>How do you use known problems to prevent future problems?</t>
  </si>
  <si>
    <t>Monitor OD Strategies</t>
  </si>
  <si>
    <t>How did you monitor the effectiveness of OD strategies related to OD programs?</t>
  </si>
  <si>
    <t>Use Market Research</t>
  </si>
  <si>
    <t>Develop Promotions</t>
  </si>
  <si>
    <t>What issues do you consider when developing a promotion for a particular product/service?</t>
  </si>
  <si>
    <t>Collect Market Research Data</t>
  </si>
  <si>
    <t>How did you go about collecting market research for the organization?</t>
  </si>
  <si>
    <t>Marketing Strategy and Positioning Trends</t>
  </si>
  <si>
    <t>What industry trends do you recognize in the technologies and tools used in marketing strategy and positioning?</t>
  </si>
  <si>
    <t>Use the Marketing System to Increase Efficiency</t>
  </si>
  <si>
    <t>How did you leverage the marketing system to increase your organizational efficiency?</t>
  </si>
  <si>
    <t>Evaluate the Effectiveness of Media Channel Management</t>
  </si>
  <si>
    <t>How do you evaluate the effectiveness of a media channel management project?</t>
  </si>
  <si>
    <t>Meet Media Production Schedules</t>
  </si>
  <si>
    <t>What did you do when media production work did not meet agreed-upon schedules?</t>
  </si>
  <si>
    <t>Develop MTS Tests for Complex Applications</t>
  </si>
  <si>
    <t>How did you develop MTS tests for complex, multi-platform n-tier client-server applications?</t>
  </si>
  <si>
    <t>Manage Multi-developer Projects</t>
  </si>
  <si>
    <t>How did you use SCM to manage multi-developer software development projects?</t>
  </si>
  <si>
    <t>Oracle Lite Development</t>
  </si>
  <si>
    <t>What kinds of Oracle Lite development considerations did you have for different mobile device environments?</t>
  </si>
  <si>
    <t>Develop PowerBuilder Applications</t>
  </si>
  <si>
    <t>How did you develop and deploy distributed PowerBuilder applications?</t>
  </si>
  <si>
    <t>Handle Insecure Data</t>
  </si>
  <si>
    <t>How did you handle insecure data and timing glitches in your previous position(s)?</t>
  </si>
  <si>
    <t>Problems with Art Cleaning</t>
  </si>
  <si>
    <t>What kinds of problems did you encounter when cleaning up low-resolution art?</t>
  </si>
  <si>
    <t>Interface PHP</t>
  </si>
  <si>
    <t>How did you interface PHP with other scripting languages in your previous position(s)?</t>
  </si>
  <si>
    <t>Coding PL/I Programs</t>
  </si>
  <si>
    <t>What specific techniques did you use to code PL/I programs?</t>
  </si>
  <si>
    <t>Experience with PeopleSoft</t>
  </si>
  <si>
    <t>Tell me about your previous experience with using PeopleSoft implementation and development tools.</t>
  </si>
  <si>
    <t>Interface with ODBC Drivers</t>
  </si>
  <si>
    <t>How did you interface with ODBC drivers and the driver manager?</t>
  </si>
  <si>
    <t>Initiate Oracle Strategies</t>
  </si>
  <si>
    <t>What kinds of in-house Oracle enhancements and migration strategies did you initiate?</t>
  </si>
  <si>
    <t>Analyze PL/SQL</t>
  </si>
  <si>
    <t>Please analyze PL/SQL strengths and weaknesses versus other data retrieval tools.</t>
  </si>
  <si>
    <t>Problems Integrating Business Processes</t>
  </si>
  <si>
    <t>What kind of problems did you encounter when integrating, managing, and automating business processes with BizTalk Server?</t>
  </si>
  <si>
    <t>Problems with Customizing Firefox</t>
  </si>
  <si>
    <t>What types of problems did you encounter in customizing Firefox and how did you solve them?</t>
  </si>
  <si>
    <t>Migrate Messaging Systems to the MSMQ Platform</t>
  </si>
  <si>
    <t>How did you successfully migrate legacy messaging systems to the MSMQ platform?</t>
  </si>
  <si>
    <t>Problems with Netscape</t>
  </si>
  <si>
    <t>What pitfalls did you run into regarding the use of Netscape in your organization?</t>
  </si>
  <si>
    <t>Problems Implementing Oracle Servers</t>
  </si>
  <si>
    <t>How did you solve problems with specific implementation issues of Oracle Application Server?</t>
  </si>
  <si>
    <t>OS/2 Warp Features and Functions</t>
  </si>
  <si>
    <t>What kinds of advanced features and functions of the OS/2 Warp Server operating systems have you used?</t>
  </si>
  <si>
    <t>Problems with OS/390 Migrations</t>
  </si>
  <si>
    <t>What kinds of problems did you encounter when managing migrations between OS/390 and other operating systems?</t>
  </si>
  <si>
    <t>Analyze Palm OS</t>
  </si>
  <si>
    <t>List the strengths and weaknesses of the Palm OS in comparison to other similar operating systems.</t>
  </si>
  <si>
    <t>Problems Implementing PegaRULES Solutions</t>
  </si>
  <si>
    <t>What kinds of problems did you encounter when implementing PegaRULES solutions?</t>
  </si>
  <si>
    <t>Problems Deploying Windows Server Backup</t>
  </si>
  <si>
    <t>What kind of problems did you encounter when deploying Windows Server backup and recovery across the enterprise?</t>
  </si>
  <si>
    <t>Monitor Network with Application Doctor</t>
  </si>
  <si>
    <t>How did you monitor network performance problems and errors by using Application Doctor?</t>
  </si>
  <si>
    <t>Integrate NDS Networks</t>
  </si>
  <si>
    <t>How did you integrate diverse networks under NDS/eDirectory?</t>
  </si>
  <si>
    <t>Problems Installing Netware</t>
  </si>
  <si>
    <t>What kind of problems did you encounter with the installation of Netware?</t>
  </si>
  <si>
    <t>Analyze OSPF</t>
  </si>
  <si>
    <t>Please analyze the strengths and weaknesses of OSPF from a business perspective.</t>
  </si>
  <si>
    <t>Problems in Using OmegaMon</t>
  </si>
  <si>
    <t>What are the biggest problems you encountered while using OmegaMon?</t>
  </si>
  <si>
    <t>Experience with Office Problems Diagnosis</t>
  </si>
  <si>
    <t>Describe your experience with diagnosing problems in Office applications.</t>
  </si>
  <si>
    <t>How did you configure Outlook to utilize Microsoft Word as the e-mail editor?</t>
  </si>
  <si>
    <t>pcAnywhere Training</t>
  </si>
  <si>
    <t>What steps did you take when training colleagues in the effective use of pcAnywhere?</t>
  </si>
  <si>
    <t>Problems Creating PowerPoint Presentations</t>
  </si>
  <si>
    <t>What kinds of problems did you encounter when creating new PowerPoint presentations with the Auto Content Wizard?</t>
  </si>
  <si>
    <t>Customer Feedback Tools</t>
  </si>
  <si>
    <t>Can you describe the major tools and techniques used to gather customer feedback in the Six Sigma process?</t>
  </si>
  <si>
    <t>Establishing Development Strategies</t>
  </si>
  <si>
    <t>Describe your contribution to establishing product development strategies in previous roles.</t>
  </si>
  <si>
    <t>Mass Production Reliability Problems</t>
  </si>
  <si>
    <t>How do you solve reliability problems when a hardware product is put in mass production?</t>
  </si>
  <si>
    <t>Reliability Metrics Establishment</t>
  </si>
  <si>
    <t>How do you establish reliability metrics to measure and improve hardware reliability?</t>
  </si>
  <si>
    <t>Hardware Quality System</t>
  </si>
  <si>
    <t>How did you successfully develop and implement a quality assurance system for hardware products?</t>
  </si>
  <si>
    <t>Developing Product Tests</t>
  </si>
  <si>
    <t>How do you develop tests for new or revised products?</t>
  </si>
  <si>
    <t>Addressing Low Market Expectations</t>
  </si>
  <si>
    <t>How did you address the situation when one of your products did not meet market expectations?</t>
  </si>
  <si>
    <t>New Technology Applications</t>
  </si>
  <si>
    <t>Describe a time when you installed a new security technology.</t>
  </si>
  <si>
    <t>Developing Sales Proposals</t>
  </si>
  <si>
    <t>Explain the general process for developing a sales proposal.</t>
  </si>
  <si>
    <t>Past Experience with Social Media Marketing</t>
  </si>
  <si>
    <t>Please describe your past experiences using social media to carry out marketing initiatives.</t>
  </si>
  <si>
    <t>Compare Server Platforms</t>
  </si>
  <si>
    <t>Describe two different server operating environments; name top 2 strengths and drawbacks of each.</t>
  </si>
  <si>
    <t>Selecting SOA Vendors</t>
  </si>
  <si>
    <t>Which SOA vendors did you choose to work with in your previous position? How were they identified and what were the evaluation/selection criteria used?</t>
  </si>
  <si>
    <t>Programming Experience</t>
  </si>
  <si>
    <t>Tell me about your programming experience.</t>
  </si>
  <si>
    <t>Quality Control Process and Prototyping</t>
  </si>
  <si>
    <t>What problems did you encounter prototyping quality control processes?</t>
  </si>
  <si>
    <t>Experience in RAD</t>
  </si>
  <si>
    <t>Tell me about the RAD projects you were involved in as a part of your previous jobs.</t>
  </si>
  <si>
    <t>Describe basic flow of release management</t>
  </si>
  <si>
    <t>How would you describe the basic flow of your organization's release management process?</t>
  </si>
  <si>
    <t>Problems Adopting New Tools</t>
  </si>
  <si>
    <t>What kind of problems have you encountered when adopting new tools?</t>
  </si>
  <si>
    <t>Programming Projects</t>
  </si>
  <si>
    <t>Tell me about specific programming development projects you were involved in as a part of your previous jobs.</t>
  </si>
  <si>
    <t>Repository Maintenance</t>
  </si>
  <si>
    <t>Tell me about your responsibility for metadata repository maintenance.</t>
  </si>
  <si>
    <t>Sets Standards and Guidelines</t>
  </si>
  <si>
    <t>How did you establish standards and guidelines to ensure records management and archiving was effective and efficient?</t>
  </si>
  <si>
    <t>Test Query Statement</t>
  </si>
  <si>
    <t>How did you test query statements to make the best use of various query tools and platforms?</t>
  </si>
  <si>
    <t>Relational Database Tools and Techniques</t>
  </si>
  <si>
    <t>How did you use tools and techniques for testing relational and referential integrity?</t>
  </si>
  <si>
    <t>Use Server Software for Resource Management</t>
  </si>
  <si>
    <t>How did you use server software when managing network resources in a multi-user operating system?</t>
  </si>
  <si>
    <t>Server Hardware Configuration</t>
  </si>
  <si>
    <t>How was your server hardware configured? Why was this configuration chosen?</t>
  </si>
  <si>
    <t>Wireless Connection Problems</t>
  </si>
  <si>
    <t>What kinds of problems did you encounter in wireless connections of remote access? How did you solve these problems?</t>
  </si>
  <si>
    <t>Set Up Production Control and Procedures</t>
  </si>
  <si>
    <t>How did you set up production control and scheduling procedures for a specific production system?</t>
  </si>
  <si>
    <t>Manage Emergencies</t>
  </si>
  <si>
    <t>How did you manage emergency conditions in remote data center management?</t>
  </si>
  <si>
    <t>Evaluate the Functionality</t>
  </si>
  <si>
    <t>How did you evaluate the functionality of a product or service?</t>
  </si>
  <si>
    <t>Compliance Issues in SIEM</t>
  </si>
  <si>
    <t>What kinds of issues have you met to comply cybersecurity policies and regulations?</t>
  </si>
  <si>
    <t>Past Experience with SOA Technologies</t>
  </si>
  <si>
    <t>Tell me about your previous experience in using SOA technologies to enable excellent IT service to business clients.</t>
  </si>
  <si>
    <t>Build and Maintain Online Community Relations</t>
  </si>
  <si>
    <t>How have you built and maintained online community relations for a specific SNS platform?</t>
  </si>
  <si>
    <t>Past Experience in Service Platform Operations</t>
  </si>
  <si>
    <t>Describe your previous experience in the management and maintenance of a specific service platform.</t>
  </si>
  <si>
    <t>Integrate Reliability Application</t>
  </si>
  <si>
    <t>How did you integrate a new reliability application into a specific web platform?</t>
  </si>
  <si>
    <t>Improve Social Community Participation</t>
  </si>
  <si>
    <t>What action have you taken to improve social community participation? what were the results?</t>
  </si>
  <si>
    <t>Analyze Social Media Service Competitors</t>
  </si>
  <si>
    <t>How did you collect and analyze information on social media vendor services?</t>
  </si>
  <si>
    <t>Improve Social Network Architecture</t>
  </si>
  <si>
    <t>What were the results when you trying to improve current social network architecture?</t>
  </si>
  <si>
    <t>Scrum Project Role</t>
  </si>
  <si>
    <t>What role did you play in a scrum project? How did you handle this role?</t>
  </si>
  <si>
    <t>Past Security Management Experience</t>
  </si>
  <si>
    <t>Tell me about the security management projects you were involved in.</t>
  </si>
  <si>
    <t>Self-Service Call Center Experience</t>
  </si>
  <si>
    <t>What experience do you have in implementing or maintaining self-service or virtual call centers?</t>
  </si>
  <si>
    <t>Responding to Complex Service Requests</t>
  </si>
  <si>
    <t>Tell me about the most complex service request you responded to.</t>
  </si>
  <si>
    <t>Scheduling Problems</t>
  </si>
  <si>
    <t>What kinds of problems did you encounter when scheduling work and activities?</t>
  </si>
  <si>
    <t>Product Design and Development Trends</t>
  </si>
  <si>
    <t>What industry trends do you recognize in the technologies and tools used in product design and development?</t>
  </si>
  <si>
    <t>Problems in Applying Returns Software</t>
  </si>
  <si>
    <t>What problems did you encounter when applying returns software to the product returns process?</t>
  </si>
  <si>
    <t>Importance of Sales Function</t>
  </si>
  <si>
    <t>Describe the importance of a sales function.</t>
  </si>
  <si>
    <t>Sales Department's Performance</t>
  </si>
  <si>
    <t>What was your sales department's performance last year?</t>
  </si>
  <si>
    <t>How did you successfully implement prospecting standards within the organization?</t>
  </si>
  <si>
    <t>Sales Proposal Problems</t>
  </si>
  <si>
    <t>What are common problems that are involved with a sales proposal and presentation?</t>
  </si>
  <si>
    <t>Predict Sales Closing Trends</t>
  </si>
  <si>
    <t>What do you think will be the future sales closing trends in the market.</t>
  </si>
  <si>
    <t>The Sales Administration Purpose</t>
  </si>
  <si>
    <t>Describe the purpose of sales support and administration.</t>
  </si>
  <si>
    <t>Results of Product Development Strategies</t>
  </si>
  <si>
    <t>Describe the results of a product development strategy you provided last year?</t>
  </si>
  <si>
    <t>Analyze REXX Characteristics</t>
  </si>
  <si>
    <t>List the key strengths and weaknesses of REXX versus other development languages.</t>
  </si>
  <si>
    <t>Improve Communications</t>
  </si>
  <si>
    <t>How did you use visual modeling tools to improve communications among team members?</t>
  </si>
  <si>
    <t>Problems in RTT Results Interpretation</t>
  </si>
  <si>
    <t>What kinds of problems did you encounter in reading and interpreting the test results produced by RTT?</t>
  </si>
  <si>
    <t>How did you design and build interfaces between SAP R/3 and other platforms?</t>
  </si>
  <si>
    <t>CRM Project Experience</t>
  </si>
  <si>
    <t>Tell me about any CRM related projects you were involved in for previous job(s).</t>
  </si>
  <si>
    <t>Experience with SAP ERP</t>
  </si>
  <si>
    <t>Tell me about your previous experience or involvement in using SAP ERP.</t>
  </si>
  <si>
    <t>Past Experience in SAP PLM Projects</t>
  </si>
  <si>
    <t>Describe your past experience in SAP PLM related projects.</t>
  </si>
  <si>
    <t>Experience with Siebel</t>
  </si>
  <si>
    <t>Tell me about your previous experience with using Siebel implementation and development tools.</t>
  </si>
  <si>
    <t>Lead Smalltalk Enhancements</t>
  </si>
  <si>
    <t>How did you lead planned Smalltalk enhancements and migration processes?</t>
  </si>
  <si>
    <t>Experience with QMF</t>
  </si>
  <si>
    <t>Tell me about your previous experience with using IBM's Query Management Facility.</t>
  </si>
  <si>
    <t>Experience with SAS</t>
  </si>
  <si>
    <t>Tell me about your previous experience with SAS business intelligence software.</t>
  </si>
  <si>
    <t>Analyze PVCS Characteristics</t>
  </si>
  <si>
    <t>List the key strengths and weaknesses of PVCS Version Manager.</t>
  </si>
  <si>
    <t>Experience with SharePoint Server</t>
  </si>
  <si>
    <t>Describe your past experience with using SharePoint Server.</t>
  </si>
  <si>
    <t>Analyze SIP</t>
  </si>
  <si>
    <t>Please analyze the advantages and disadvantages of SIP versus other multimedia protocols.</t>
  </si>
  <si>
    <t>Experience with SMTP</t>
  </si>
  <si>
    <t>Describe your past experience with applying the concepts and facilities of SMTP to an e-mail network.</t>
  </si>
  <si>
    <t>Configure VTAM and NCP on SNA Networks</t>
  </si>
  <si>
    <t>How did you configure VTAM and NCP on enterprise SNA networks?</t>
  </si>
  <si>
    <t>Experience with Sniffer</t>
  </si>
  <si>
    <t>Describe your past experience with using Sniffer hardware and software tools to examine network traffic.</t>
  </si>
  <si>
    <t>Experience with MSP</t>
  </si>
  <si>
    <t>Tell me about your past experience with applying the capabilities of MSP to plan and manage projects.</t>
  </si>
  <si>
    <t>Experience with Workbench</t>
  </si>
  <si>
    <t>Tell me about your past experience with using the capabilities of Project Workbench in defining, planning, sizing, resourcing, managing and reporting projects.</t>
  </si>
  <si>
    <t>Investigate Violations Captured by SiteMinder</t>
  </si>
  <si>
    <t>How did you investigate policy violation attempts captured by SiteMinder?</t>
  </si>
  <si>
    <t>Test Engineering Approach</t>
  </si>
  <si>
    <t>How did you design tests and develop toolkits for different stages of the Product Development Life Cycle?</t>
  </si>
  <si>
    <t>Product Group Experience</t>
  </si>
  <si>
    <t>Tell me about your experience with one or more products in this product group. What role did you play?</t>
  </si>
  <si>
    <t>Telecom Industry Benchmarks</t>
  </si>
  <si>
    <t>What types of benchmarks or metrics did your organization use to assess its position in the telecom industry?</t>
  </si>
  <si>
    <t>Product Delays</t>
  </si>
  <si>
    <t>Tell me about a time when you had to deal with product problems and/or delays. How did you deal them? What was the outcome?</t>
  </si>
  <si>
    <t>Product Customization by Customer</t>
  </si>
  <si>
    <t>Please describe the types of activities and typical scenarios for customizing the product to meet customers functional needs.</t>
  </si>
  <si>
    <t>Product Architecture Customization</t>
  </si>
  <si>
    <t>Can you cite examples of how technical architecture and platforms vary from industry to industry?</t>
  </si>
  <si>
    <t>Workflow of the Document Management System</t>
  </si>
  <si>
    <t>Describe the workflow of the electronic document management system used in your previous position(s).</t>
  </si>
  <si>
    <t>Software Engineering Experience</t>
  </si>
  <si>
    <t>Tell me about your past experience in software engineering.</t>
  </si>
  <si>
    <t>Past Software Development Experience</t>
  </si>
  <si>
    <t>Discuss your past experiences related to software development life cycles.</t>
  </si>
  <si>
    <t>Past experience in Software Design</t>
  </si>
  <si>
    <t>Tell me about software design and architecture related projects you were involved in as a part of your previous jobs.</t>
  </si>
  <si>
    <t>Past Experience in Software Integration</t>
  </si>
  <si>
    <t>Tell me about your past experience in software integration.</t>
  </si>
  <si>
    <t>Software Design Experience</t>
  </si>
  <si>
    <t>Tell me about your past experience in software design.</t>
  </si>
  <si>
    <t>Discovering Defects</t>
  </si>
  <si>
    <t>What steps did you take to discover defects in the process of releasing software?</t>
  </si>
  <si>
    <t>Software Installation Challenges</t>
  </si>
  <si>
    <t>Tell me about the challenges you encountered in the software installation, how did you solve them?</t>
  </si>
  <si>
    <t>Preventing Future Software Problems</t>
  </si>
  <si>
    <t>How do you use known software problems to prevent future problems?</t>
  </si>
  <si>
    <t>Responding to Complex Change Requests</t>
  </si>
  <si>
    <t>Tell me about the most complex change request you responded to.</t>
  </si>
  <si>
    <t>Software Reliability Experience</t>
  </si>
  <si>
    <t>Tell me about your experience measuring or improving upon software reliability.</t>
  </si>
  <si>
    <t>How Packaging Choices Were Made</t>
  </si>
  <si>
    <t>Tell me about a time that a measurement prompted you to implement changes in packaging. What improvements were seen?</t>
  </si>
  <si>
    <t>New Delivery Channels</t>
  </si>
  <si>
    <t>How did you choose the newest delivery channel? ?. What types of features were important and how did you evaluate different options?</t>
  </si>
  <si>
    <t>Quality Evaluation Tools</t>
  </si>
  <si>
    <t>What kinds of quality evaluation tools and techniques have you used?</t>
  </si>
  <si>
    <t>Software Test Engineering Experience</t>
  </si>
  <si>
    <t>Tell me about your experience in developing or administering software tests.</t>
  </si>
  <si>
    <t>Security Validation of Software System</t>
  </si>
  <si>
    <t>How do you validate the security level of the software application system throughout the development life cycle?</t>
  </si>
  <si>
    <t>Target Architecture Process Issues and Resolution</t>
  </si>
  <si>
    <t>How have you worked to resolve processing issues in target architecture development?</t>
  </si>
  <si>
    <t>Technology Bridges and Platforms of System Integration</t>
  </si>
  <si>
    <t>How many kinds of technology bridges and platforms did you use in previous system integration projects?</t>
  </si>
  <si>
    <t>Theoretical Knowledge Base</t>
  </si>
  <si>
    <t>How did you contribute your practical experience to the organization's theoretical knowledge base?</t>
  </si>
  <si>
    <t>New Methodologies for SDLC</t>
  </si>
  <si>
    <t>What future trends and directions for SDLC emerging methodologies do foresee in the next 5 years?</t>
  </si>
  <si>
    <t>Integrate Speech Recognition Systems</t>
  </si>
  <si>
    <t>How did you integrate speech recognition systems with other organizational systems?</t>
  </si>
  <si>
    <t>Use Software Technologies and Tools</t>
  </si>
  <si>
    <t>How did you use software tools and technologies for the implementation and support of a multi-platform infrastructure?</t>
  </si>
  <si>
    <t>System Responsibilities</t>
  </si>
  <si>
    <t>What system components were you responsible for implementing and testing?</t>
  </si>
  <si>
    <t>Role in Distributing Software</t>
  </si>
  <si>
    <t>What role did you play in distributing software across the organization?</t>
  </si>
  <si>
    <t>Using Storage Devices</t>
  </si>
  <si>
    <t>How would you use storage devices to meet the needs of your organization?</t>
  </si>
  <si>
    <t>Installing Network Components</t>
  </si>
  <si>
    <t>What major network components and applications are you familiar with installing?</t>
  </si>
  <si>
    <t>Regulatory Issues with Networks</t>
  </si>
  <si>
    <t>What kinds of regulatory issues did you encounter during network design?</t>
  </si>
  <si>
    <t>Analyze SAN/NAS Technologies</t>
  </si>
  <si>
    <t>Please list some opportunities and threats associated with SAN/NAS technologies.</t>
  </si>
  <si>
    <t>Compare Storage Management</t>
  </si>
  <si>
    <t>Tell me about the benefits and drawbacks of centralized vs. distributed storage management.</t>
  </si>
  <si>
    <t>Experience with System and Console Operation</t>
  </si>
  <si>
    <t>Tell me about the experience you have gained with system and console operations.</t>
  </si>
  <si>
    <t>Software License Concerns</t>
  </si>
  <si>
    <t>What types of concerns (from colleagues or customers) have you encountered regarding the use of licensed software? How were these addressed?</t>
  </si>
  <si>
    <t>Isolate Technical Problems</t>
  </si>
  <si>
    <t>What kinds of techniques did you apply to isolating technical problems with Local Area Networks and Wireless Networks?</t>
  </si>
  <si>
    <t>Experience with SPI</t>
  </si>
  <si>
    <t>Tell me about your previous experience with SPI programs.</t>
  </si>
  <si>
    <t>Past Experience in SCM Applications Project</t>
  </si>
  <si>
    <t>Describe your past experience in SCM applications development or the implementation of projects that you were involved in at your previous job(s)?</t>
  </si>
  <si>
    <t>SRM System Customization</t>
  </si>
  <si>
    <t>What kind of problems have you encountered in customizing SRM systems for world wide organizations?</t>
  </si>
  <si>
    <t>Past Experience in SEM Applications Project</t>
  </si>
  <si>
    <t>Describe your past experience in SEM applications development or implementing projects that you were involved in, at your previous job(s)?</t>
  </si>
  <si>
    <t>Methods Used to Forecast TOGAF Trends</t>
  </si>
  <si>
    <t>What methods and techniques have you used to forecast future trends in TOGAF?</t>
  </si>
  <si>
    <t>Source Candidates</t>
  </si>
  <si>
    <t>How have you sourced qualified candidates for a particular position?</t>
  </si>
  <si>
    <t>Succession Planning Problems</t>
  </si>
  <si>
    <t>What are common problems that occur during the succession planning process?</t>
  </si>
  <si>
    <t>Technical Writing Experience</t>
  </si>
  <si>
    <t>What types/forms of technical writing have you been actively involved in?</t>
  </si>
  <si>
    <t>Supplier Evaluation Steps</t>
  </si>
  <si>
    <t>What steps did you take in evaluating an unfamiliar supplier?</t>
  </si>
  <si>
    <t>Experience with the Struts Framework</t>
  </si>
  <si>
    <t>Tell me about your previous experience with the Struts Framework.</t>
  </si>
  <si>
    <t>Convert Legacy Databases to Adaptive Server</t>
  </si>
  <si>
    <t>How did you convert legacy databases to Sybase Adaptive Server?</t>
  </si>
  <si>
    <t>How did you troubleshoot and debug complex or advanced SQL procedures?</t>
  </si>
  <si>
    <t>Analyze SQL Server Characteristics</t>
  </si>
  <si>
    <t>List the key strengths and weaknesses of SQL Server versus other comparable tools.</t>
  </si>
  <si>
    <t>Problems in Sybase Strategies Implementation</t>
  </si>
  <si>
    <t>What kinds of problems did you encounter in the implementation of warm-backup and hot-backup strategies with Sybase administration?</t>
  </si>
  <si>
    <t>Conduct Tuning Activities</t>
  </si>
  <si>
    <t>How did you conduct Solaris performance measurement and tuning activities?</t>
  </si>
  <si>
    <t>Justify Acquiring TPNS</t>
  </si>
  <si>
    <t>How would you justify the cost of acquiring and using TPNS?</t>
  </si>
  <si>
    <t>Problems Configuring NetView</t>
  </si>
  <si>
    <t>What kinds of problems did you encounter when configuring NetView for TCP/IP management functions and SNMP services?</t>
  </si>
  <si>
    <t>Problems in Configuring Routers for TCP/IP Traffic</t>
  </si>
  <si>
    <t>What were the biggest problems in configuring routers to manage TCP/IP traffic on organizational networks?</t>
  </si>
  <si>
    <t>Feedback on Token Ring Adapters</t>
  </si>
  <si>
    <t>What was the feedback given by clients after your installation of Token Ring Adapters in multiple devices?</t>
  </si>
  <si>
    <t>Experience with Using TAM Server</t>
  </si>
  <si>
    <t>Based on your previous experience, how did you using TAM server?</t>
  </si>
  <si>
    <t>Solutions for TME Implementation</t>
  </si>
  <si>
    <t>How did you resolve specific TME implementation issues?</t>
  </si>
  <si>
    <t>Design T&amp;D Procedures</t>
  </si>
  <si>
    <t>What kinds of T&amp;D procedures have you designed before?</t>
  </si>
  <si>
    <t>Impacting the User with Web Software Design</t>
  </si>
  <si>
    <t>How would the web software you designed enhance the user's normal workflow or daily activities?</t>
  </si>
  <si>
    <t>New Web-Based Business Opportunities</t>
  </si>
  <si>
    <t>How did you create new business opportunities through the web? What impact did these have on the success of the organization?</t>
  </si>
  <si>
    <t>Resolutions for Reducing Transition Costs</t>
  </si>
  <si>
    <t>Tell me about the problems you encountered in reducing transition costs; how did you resolve them?</t>
  </si>
  <si>
    <t>Identify strengths and weaknesses</t>
  </si>
  <si>
    <t>How did you identify the strengths and weaknesses of a workflow, and if appropriate, suggest improvement to the process?</t>
  </si>
  <si>
    <t>Talk about user's thoughts</t>
  </si>
  <si>
    <t>What questions did you ask in order to establish the user's opinion of the interface?</t>
  </si>
  <si>
    <t>Experience with WDT Utilization</t>
  </si>
  <si>
    <t>Tell me about your experience using web development tools.</t>
  </si>
  <si>
    <t>Problems with Web Services Tools</t>
  </si>
  <si>
    <t>What kinds of problems did you encounter when using Web Services Tools in your previous position(s)?</t>
  </si>
  <si>
    <t>Web Services Security Risk</t>
  </si>
  <si>
    <t>Describe any web services security risks you have encountered in past experience. How did you respond?</t>
  </si>
  <si>
    <t>Soliciting Feedback From Clients (Vendors)</t>
  </si>
  <si>
    <t>Tell me about the most important and valuable information you received from clients or vendors in your previous position.</t>
  </si>
  <si>
    <t>Problems in VPN Operation</t>
  </si>
  <si>
    <t>What kinds of problems did you encounter during the implementation and operation of a multi-point VPN?</t>
  </si>
  <si>
    <t>Problems with Supporting WAN Networks</t>
  </si>
  <si>
    <t>What kinds of problems did you encounter when supporting major WAN networks?</t>
  </si>
  <si>
    <t>Software Problems Encountered</t>
  </si>
  <si>
    <t>What kinds of problems have you dealt with regarding wireless software?</t>
  </si>
  <si>
    <t>Problem with Infrastructure</t>
  </si>
  <si>
    <t>Describe a major problem that you encountered regarding VOIP infrastructure implementation.</t>
  </si>
  <si>
    <t>Problems in Maintaining Sites</t>
  </si>
  <si>
    <t>What kinds of problems did you encounter in maintaining internet sites?</t>
  </si>
  <si>
    <t>Analyze Training Delivery Methods</t>
  </si>
  <si>
    <t>Tell me about the benefits and disadvantages of various training delivery methods you have used in previous positions.</t>
  </si>
  <si>
    <t>Problems Implementing Evaluation Tools</t>
  </si>
  <si>
    <t>What kinds of problems did you encounter in the implementation of training evaluation tools and techniques like 'Evaluation of Learning Questionnaire' and 'Evaluation of Key Objectives Learning Questionnaire'?</t>
  </si>
  <si>
    <t>Assessment Tools of Training Delivery</t>
  </si>
  <si>
    <t>What kinds of tools did you apply to assess the effectiveness of training delivery?</t>
  </si>
  <si>
    <t>Problems on using Fault Tree Method</t>
  </si>
  <si>
    <t>Have you met problems in vulnerability assessment when using fault tree approach? How was it solved?</t>
  </si>
  <si>
    <t>Solve Acceptance Testing Problem</t>
  </si>
  <si>
    <t>How did your solve a serious problem you found during the acceptance testing period?</t>
  </si>
  <si>
    <t>Past Experience in TM Applications Project</t>
  </si>
  <si>
    <t>Describe your past experience in TM applications development or project implementation?</t>
  </si>
  <si>
    <t>Past Experience with Web 2.0 Website Development</t>
  </si>
  <si>
    <t>Describe your past experience with Web 2.0 website development? What role did you play in that development?</t>
  </si>
  <si>
    <t>Benefits and Drawbacks of Web Applications</t>
  </si>
  <si>
    <t>What are the benefits and drawbacks of web applications compared to traditional applications?</t>
  </si>
  <si>
    <t>Customer Group Analysis</t>
  </si>
  <si>
    <t>How have you conducted customer group analysis for a specific organization?</t>
  </si>
  <si>
    <t>Maintaining the Website's Competitive Position</t>
  </si>
  <si>
    <t>What websites did you consider part of your competition and how did you ensure that your site maintained a competitive advantage?</t>
  </si>
  <si>
    <t>Identify Workforce Strengths and Weaknesses</t>
  </si>
  <si>
    <t>How did you identify the strengths and weaknesses of a workforce?</t>
  </si>
  <si>
    <t>Finding Online Information</t>
  </si>
  <si>
    <t>What steps do you take to quickly find the online information you need?</t>
  </si>
  <si>
    <t>Vendor Evaluation Steps</t>
  </si>
  <si>
    <t>What steps did you take in evaluating an unfamiliar vendor or supplier?</t>
  </si>
  <si>
    <t>Resolving Customer Needs Misunderstanding</t>
  </si>
  <si>
    <t>Tell me about a time your understanding did not reflect the needs of a customer and how you resolved this.</t>
  </si>
  <si>
    <t>Problems with Uniface Use</t>
  </si>
  <si>
    <t>What kinds of problems did you encounter with the use of Uniface in diverse environments?</t>
  </si>
  <si>
    <t>Generate Java for Microsoft Platforms</t>
  </si>
  <si>
    <t>How did you use VAG to generate Java for Microsoft, Sun, HP or other IBM platforms?</t>
  </si>
  <si>
    <t>Customize VAJ</t>
  </si>
  <si>
    <t>How did you customize VAJ for optimal use in different environments?</t>
  </si>
  <si>
    <t>Visual Basic.Net Applications Migration</t>
  </si>
  <si>
    <t>How did you facilitate migration from Visual Basic applications to Visual Basic.net applications?</t>
  </si>
  <si>
    <t>Problems with VBScript Interface Design</t>
  </si>
  <si>
    <t>What kinds of problems did you encounter when designing interfaces between VBScript and other scripting languages?</t>
  </si>
  <si>
    <t>Use of Commands in Visual C++ applications</t>
  </si>
  <si>
    <t>What kinds of commands and functions have you used in Visual C++ applications?</t>
  </si>
  <si>
    <t>Visual FoxPro Run-Time Errors</t>
  </si>
  <si>
    <t>What kinds of Visual FoxPro run-time errors did you encounter in your previous position(s)?</t>
  </si>
  <si>
    <t>Using Visual Interdev to develop ASP</t>
  </si>
  <si>
    <t>What kinds of problems did you encounter when using Visual Interdev wizards and editors to develop basic ASPs?</t>
  </si>
  <si>
    <t>Experience with Visual Basic Application</t>
  </si>
  <si>
    <t>Tell me about your previous experience with Visual Basic applications.</t>
  </si>
  <si>
    <t>Integrate Visio Drawings</t>
  </si>
  <si>
    <t>How did you integrate Visio drawings into other Microsoft Office documents?</t>
  </si>
  <si>
    <t>Facilitate Visual J++ Applications Translation</t>
  </si>
  <si>
    <t>How did you use Visual J++ to facilitate the translation of legacy applications into Java-based applications?</t>
  </si>
  <si>
    <t>Problems with Designing Prototypes</t>
  </si>
  <si>
    <t>What kinds of problems did you encounter when designing application prototypes?</t>
  </si>
  <si>
    <t>Problems with Building Prototypes</t>
  </si>
  <si>
    <t>What kinds of problems did you encounter when building application prototypes?</t>
  </si>
  <si>
    <t>Problems with Cascading XHTML Style Sheets</t>
  </si>
  <si>
    <t>What kinds of problems did you encounter when using cascading style sheets to achieve platform independence in XHTML applications?</t>
  </si>
  <si>
    <t>Problems with XML Schemas</t>
  </si>
  <si>
    <t>What kinds of problems did you encounter when working with XML Schemas?</t>
  </si>
  <si>
    <t>Problems in Schemas Design</t>
  </si>
  <si>
    <t>What kinds of problems did you encounter in the design of XML schemas?</t>
  </si>
  <si>
    <t>Use of Transformation Techniques</t>
  </si>
  <si>
    <t>What kinds of XML transformation techniques did you use in your previous project(s)?</t>
  </si>
  <si>
    <t>How did you interface Xpediter with other software products?</t>
  </si>
  <si>
    <t>Problems with MQ Series Functions</t>
  </si>
  <si>
    <t>What problems did you encounter with MQ Series functions and features and how did you resolve them?</t>
  </si>
  <si>
    <t>Problems with Using TSO/ISPF</t>
  </si>
  <si>
    <t>What kinds of problems did you encounter when using TSO/ISPF in production transaction processing environments?</t>
  </si>
  <si>
    <t>Analyze UNIX Characteristics</t>
  </si>
  <si>
    <t>List the key strengths and weaknesses of UNIX versus other comparable tools.</t>
  </si>
  <si>
    <t>Problems in WAS Installation</t>
  </si>
  <si>
    <t>What kinds of problems did you encounter when installing or upgrading a WAS?</t>
  </si>
  <si>
    <t>Problems Migrating Windows 2000/Me</t>
  </si>
  <si>
    <t>What kinds of problems did you encounter when migrating Windows 2000/Me applications to other operating systems?</t>
  </si>
  <si>
    <t>Experience with Windows NT</t>
  </si>
  <si>
    <t>Describe your past experience in working with the Windows NT client in a production environment.</t>
  </si>
  <si>
    <t>Facilitate Migration from Windows XP</t>
  </si>
  <si>
    <t>How did you facilitate migration between Windows XP and other operating systems?</t>
  </si>
  <si>
    <t>Identify WebSphere Challenges</t>
  </si>
  <si>
    <t>What are some of the biggest challenges in deploying and enhancing WebSphere Portal technology?</t>
  </si>
  <si>
    <t>Tools for Determining z/OS Problems</t>
  </si>
  <si>
    <t>What tools did you use to determine z/OS problems?</t>
  </si>
  <si>
    <t>Experience with VoIP Activities</t>
  </si>
  <si>
    <t>Describe your experience with conducting VoIP performance measurement and tuning activities.</t>
  </si>
  <si>
    <t>WAP Integration</t>
  </si>
  <si>
    <t>How did you integrate TCP/IP-based applications with WAP-based applications?</t>
  </si>
  <si>
    <t>Prior Experience with X.25 Optimization</t>
  </si>
  <si>
    <t>Please describe your prior experience with X.25 optimization tools and techniques.</t>
  </si>
  <si>
    <t>Analyze Word Functionality</t>
  </si>
  <si>
    <t>Please analyze the functionality of Word current version and its prior version.</t>
  </si>
  <si>
    <t>Set Training and Development Policies</t>
  </si>
  <si>
    <t>Describe your organization's approach to setting training and development policies.</t>
  </si>
  <si>
    <t>Experience with Training Programs</t>
  </si>
  <si>
    <t>Tell me about your previous experience with designing training programs.</t>
  </si>
  <si>
    <t>Selecting Training Vendors</t>
  </si>
  <si>
    <t>What role have you played in selecting a training solution or vendor?</t>
  </si>
  <si>
    <t>Problems with Training Needs Analysis</t>
  </si>
  <si>
    <t>What typical problems did you encounter with training needs analysis in your previous position(s)?</t>
  </si>
  <si>
    <t>Identify Customer Training Needs</t>
  </si>
  <si>
    <t>How do you effectively and accurately identify customer training needs and objectives?</t>
  </si>
  <si>
    <t>Training Delivery Standards</t>
  </si>
  <si>
    <t>Describe the industry standards for delivering training programs.</t>
  </si>
  <si>
    <t>Past Experience with Training Evaluations</t>
  </si>
  <si>
    <t>Describe your previous experience in training evaluations.</t>
  </si>
  <si>
    <t>Problems with Training Logistics Management</t>
  </si>
  <si>
    <t>What typical problems did you encounter with training logistics management in your previous position(s)?</t>
  </si>
  <si>
    <t>Employee Feedback on E-learning Systems</t>
  </si>
  <si>
    <t>Describe employee feedback on the application of e-learning systems in the organization.</t>
  </si>
  <si>
    <t>Describe Web-based Training Cycle Components</t>
  </si>
  <si>
    <t>Describe the components of the web-based training cycle.</t>
  </si>
  <si>
    <t>API Projects</t>
  </si>
  <si>
    <t>Tell me about specific API development projects you were involved in as a part of your previous jobs.</t>
  </si>
  <si>
    <t>Challenges with Defining Technology Nodes</t>
  </si>
  <si>
    <t>Tell me about a challenge you faced when defining technology nodes within specific architecture modeling projects for your organization.</t>
  </si>
  <si>
    <t>Tools for Application Delivery</t>
  </si>
  <si>
    <t>Which KBT tools or techniques did you use for application delivery in your previous position?</t>
  </si>
  <si>
    <t>Evaluate application design progress</t>
  </si>
  <si>
    <t>How did you evaluate technical designs and architecture frameworks in specific projects you were involved in?</t>
  </si>
  <si>
    <t>Application Maintenance Trends</t>
  </si>
  <si>
    <t>What future trends and directions do you predict in application maintenance tools, techniques and methodologies?</t>
  </si>
  <si>
    <t>Improve Processes</t>
  </si>
  <si>
    <t>Tell me about your past experience in improving mainframe applications.</t>
  </si>
  <si>
    <t>Communicating with Experts</t>
  </si>
  <si>
    <t>How do you communicate with internal and external experts to collect information and experience?</t>
  </si>
  <si>
    <t>Problems with Application Release</t>
  </si>
  <si>
    <t>Tell me about problems you have experienced in the past after releasing client/server applications.</t>
  </si>
  <si>
    <t>Preparing for Technological Change</t>
  </si>
  <si>
    <t>How did you minimize the impact of new technologies on your department or organization?</t>
  </si>
  <si>
    <t>Deal with Fast Changing Clients' Requirements</t>
  </si>
  <si>
    <t>What have you done with clients' changing requirements in the process of software development? How was it solved?</t>
  </si>
  <si>
    <t>Using Audits and Compliance to Increase Competitiveness</t>
  </si>
  <si>
    <t>How did your organization use audits or compliance to improve its competitive position?</t>
  </si>
  <si>
    <t>Following Established Audit Processes</t>
  </si>
  <si>
    <t>Tell me about the advantages and disadvantages of the audit policies, processes, or procedures in your previous organization .</t>
  </si>
  <si>
    <t>Experience with .NET</t>
  </si>
  <si>
    <t>Tell me about your previous experience with .NET Framework and .NET Programming Models.</t>
  </si>
  <si>
    <t>Experience with Abend-Aid</t>
  </si>
  <si>
    <t>Tell me about your previous experience in using Abend-Aid tools to detect, analyze and correct faults in IT applications.</t>
  </si>
  <si>
    <t>Experience with Access Applications</t>
  </si>
  <si>
    <t>Tell me about your previous experience with Microsoft Access applications.</t>
  </si>
  <si>
    <t>Problems with ActiveX Components</t>
  </si>
  <si>
    <t>What kinds of problems did you encounter in ActiveX component design and processing?</t>
  </si>
  <si>
    <t>Processes for Functionality Test</t>
  </si>
  <si>
    <t>What processes have you used for testing functionality defined in the business model?</t>
  </si>
  <si>
    <t>Problems in Program Translation</t>
  </si>
  <si>
    <t>What kinds of problems did you encounter when translating programs written in other languages into Assembler?</t>
  </si>
  <si>
    <t>Problems with Programs Translation</t>
  </si>
  <si>
    <t>What kinds of problems did you encounter in the translation of legacy applications into ASP-based applications?</t>
  </si>
  <si>
    <t>Problems with ASP.Net Applications</t>
  </si>
  <si>
    <t>What kinds of security considerations did you have when deploying ASP.Net applications?</t>
  </si>
  <si>
    <t>Testing in the Systems Development Life Cycle</t>
  </si>
  <si>
    <t>How did you design tests to be used at different stages of the Systems Development Life Cycle?</t>
  </si>
  <si>
    <t>Versions of Flash</t>
  </si>
  <si>
    <t>Which versions of Flash have you used in your previous project(s)?</t>
  </si>
  <si>
    <t>Enhance Data Marts</t>
  </si>
  <si>
    <t>How did you use Adabas to enhance data marts or data warehouses?</t>
  </si>
  <si>
    <t>Problems with AIX Interface Implementation</t>
  </si>
  <si>
    <t>What kinds of problems did you encounter when implementing interfaces between AIX and other operating systems?</t>
  </si>
  <si>
    <t>Analyze iSeries</t>
  </si>
  <si>
    <t>Describe the strengths and weaknesses of iSeries compared with previous application systems.</t>
  </si>
  <si>
    <t>Problems Using Active Directory</t>
  </si>
  <si>
    <t>What kinds of problems did you encounter with the use of Active Directory in diverse environments?</t>
  </si>
  <si>
    <t>Using AIM to Improve Operations</t>
  </si>
  <si>
    <t>Describe a way your organization used AIM to improve operations.</t>
  </si>
  <si>
    <t>Problems Configuring ATM Adapters</t>
  </si>
  <si>
    <t>What kinds of problems did you encounter when configuring ATM adapters in multiple and diverse devices?</t>
  </si>
  <si>
    <t>Develop Document Requests</t>
  </si>
  <si>
    <t>How did you develop and implement custom document requests?</t>
  </si>
  <si>
    <t>Designer Migration Problems</t>
  </si>
  <si>
    <t>What kinds of migration problems did you encounter in the implementation of Adobe Designer?</t>
  </si>
  <si>
    <t>Experience with ACF2</t>
  </si>
  <si>
    <t>Tell me about your past experience with using CA-ACF2 to manage access to mainframe or database resources.</t>
  </si>
  <si>
    <t>Problems with Anti-Virus Software Use</t>
  </si>
  <si>
    <t>What kind of problems did you encounter with the use of various anti-virus software in diverse environments?</t>
  </si>
  <si>
    <t>Improve the Adult Learning Quality</t>
  </si>
  <si>
    <t>How did you successfully improve the quality of adult learning programs?</t>
  </si>
  <si>
    <t>Computer Systems Industry Experience</t>
  </si>
  <si>
    <t>What experience do you have working in or with the computer systems industry?</t>
  </si>
  <si>
    <t>Software Industry Benchmarks</t>
  </si>
  <si>
    <t>What types of benchmarks or metrics did your organization use to assess its position in the software industry?</t>
  </si>
  <si>
    <t>Business Analysis Tools and Techniques</t>
  </si>
  <si>
    <t>How did you use tools and techniques to ensure effective business analysis?</t>
  </si>
  <si>
    <t>Resolve Obstacles in Business Process Modeling</t>
  </si>
  <si>
    <t>Cite an example of an obstacle you encountered in business process modeling. How did you solve it?</t>
  </si>
  <si>
    <t>Trends in CMMI</t>
  </si>
  <si>
    <t>Please describe the future trend of CMMI practical adaption to other processes.</t>
  </si>
  <si>
    <t>Describe Business Assessment Process</t>
  </si>
  <si>
    <t>Tell me about the business assessment processes you applied in the previous projects you were involved in.</t>
  </si>
  <si>
    <t>Business Process Modeling Experience</t>
  </si>
  <si>
    <t>Tell me about business process modeling related projects you were involved in as a part of your previous jobs.</t>
  </si>
  <si>
    <t>Evaluate Performance of Client/Server Tool</t>
  </si>
  <si>
    <t>How did you evaluate the performance of Client/Server tools in meeting system configuration requirements?</t>
  </si>
  <si>
    <t>Experience with CASE Tools</t>
  </si>
  <si>
    <t>Tell me about your experience in working with CASE tools.</t>
  </si>
  <si>
    <t>Experience in Content Management Methodologies</t>
  </si>
  <si>
    <t>Describe your experience in content management methodologies.</t>
  </si>
  <si>
    <t>Define the Term 'CTI'</t>
  </si>
  <si>
    <t>Define the term 'computer telephony integration' in business environments.</t>
  </si>
  <si>
    <t>Computer Center Operation and Activities</t>
  </si>
  <si>
    <t>What are the main computer center operations and related activities that you have done?</t>
  </si>
  <si>
    <t>Problems in CDR Development</t>
  </si>
  <si>
    <t>List the problems that occur in the development of contingency and disaster recovery plans.</t>
  </si>
  <si>
    <t>Capacity-Related Problems or Bottlenecks</t>
  </si>
  <si>
    <t>What kinds of capacity-related problems or bottlenecks did you encounter in previous project(s)?</t>
  </si>
  <si>
    <t>Problems in Impact Assessment</t>
  </si>
  <si>
    <t>What kinds of problems did you encounter in the assessment of potential impacts?</t>
  </si>
  <si>
    <t>Methods of Investigation or Detection</t>
  </si>
  <si>
    <t>What methods did you use to investigate or detect potential computer crimes?</t>
  </si>
  <si>
    <t>Challenge in Tracking Electronic Data Trails</t>
  </si>
  <si>
    <t>What was the biggest challenge in your past experience in tracking electronic data trails? How did you solve it?</t>
  </si>
  <si>
    <t>Considerations Regarding Network Malicious Activity</t>
  </si>
  <si>
    <t>What were your main considerations when a network malicious activity occurs?</t>
  </si>
  <si>
    <t>Describe Configuration Management Standards</t>
  </si>
  <si>
    <t>Describe configuration management standards (i.e. integrity, controllability and consistency) and how you would implement them.</t>
  </si>
  <si>
    <t>Results in Cloud Architecture Process Improvements</t>
  </si>
  <si>
    <t>How often did you provide suggestions for cloud architecture process improvements and what were the results?</t>
  </si>
  <si>
    <t>Difficulties with Power Distribution</t>
  </si>
  <si>
    <t>What kinds of problems have you encountered in distributing power supply for a virtual data center? How were these problems resolved?</t>
  </si>
  <si>
    <t>Customer Feedback on New Platform Applications</t>
  </si>
  <si>
    <t>Describe customer feedback regarding new platform applications that you have developed.</t>
  </si>
  <si>
    <t>Finding Partners for Collaboration</t>
  </si>
  <si>
    <t>How did you identify potential partners for collaborative programs and what initial assessments did you conduct?.</t>
  </si>
  <si>
    <t>Industry Trendsetter</t>
  </si>
  <si>
    <t>Tell me about an organization that you think is a trendsetter in the industry and why.</t>
  </si>
  <si>
    <t>Problems With Written Text</t>
  </si>
  <si>
    <t>What were some common problems or errors you encountered when editing the work of others?</t>
  </si>
  <si>
    <t>Managing Multiple or Remote Call Centers</t>
  </si>
  <si>
    <t>Have you ever managed multiple call centers at once? Have you managed remote call centers? What types of issues did you encounter and how were they resolved?</t>
  </si>
  <si>
    <t>Unsuccessful CRM Tools</t>
  </si>
  <si>
    <t>Were there any CRM applications or tools that were less successful than you had hoped? What do you think was the problem?</t>
  </si>
  <si>
    <t>Using Call Center Technology</t>
  </si>
  <si>
    <t>Tell me how you have used technology to increase efficiency or improve operations in a call center environment.</t>
  </si>
  <si>
    <t>Developing or Enhancing Consulting Services</t>
  </si>
  <si>
    <t>What was your role and what specifically did you do to expand or enhance a consulting service offering provided by your previous organization?</t>
  </si>
  <si>
    <t>Engagement Change Management</t>
  </si>
  <si>
    <t>How did you introduce, plan and control engagement changes and change management with consulting clients?</t>
  </si>
  <si>
    <t>Enhancements Made to Consulting Method/Tools</t>
  </si>
  <si>
    <t>What recommendations or enhancements did you make to your organization's consulting method, processes, techniques and/or associated support tools?</t>
  </si>
  <si>
    <t>Describe Unsuccessful Consulting Proposal</t>
  </si>
  <si>
    <t>Talk about a consulting proposal you developed that was not well received or accepted. What did you learn from this experience that you could do more effectively?</t>
  </si>
  <si>
    <t>Coordinate Consulting Resources</t>
  </si>
  <si>
    <t>Explain how you have coordinated the use of key or multi-disciplinary consulting resources in previous consulting engagements?</t>
  </si>
  <si>
    <t>Client Request Not in Their Best Interests</t>
  </si>
  <si>
    <t>Tell me about a time when a client requested a product, service or solution you did not feel was in their best interests. How did you address this issue and what was the outcome?</t>
  </si>
  <si>
    <t>Short-term Investments</t>
  </si>
  <si>
    <t>Tell me about a short-term investment vehicle you used to balance returns with liquidity.</t>
  </si>
  <si>
    <t>Selecting the Most Appropriate Measure</t>
  </si>
  <si>
    <t>How did you select the best measure from multiple cost-benefit measures?</t>
  </si>
  <si>
    <t>Benefits Claim Problems</t>
  </si>
  <si>
    <t>What kinds of routine problems did employees report to the HR department regarding benefits claim procedures?</t>
  </si>
  <si>
    <t>Identifying New Business Opportunities</t>
  </si>
  <si>
    <t>What sources did you use to identify new business opportunities?</t>
  </si>
  <si>
    <t>Competitive Assessment of Products</t>
  </si>
  <si>
    <t>Successfully Bid for a Contract</t>
  </si>
  <si>
    <t>What common steps do you take when bidding for a contract? Give examples.</t>
  </si>
  <si>
    <t>Contracts Review Problems</t>
  </si>
  <si>
    <t>What kind of problems have you encountered in reviewing contracts?</t>
  </si>
  <si>
    <t>Past Experience with Brand Management</t>
  </si>
  <si>
    <t>Tell me about your past experience with creating and maintaining a marketing approach to promote the company or a product line.</t>
  </si>
  <si>
    <t>Describe Procurement Bidding Processes</t>
  </si>
  <si>
    <t>Describe your organization's bidding processes.</t>
  </si>
  <si>
    <t>How did you design interfaces between BaanERP packaged software applications and other platforms?</t>
  </si>
  <si>
    <t>Problems with Basic Application Design</t>
  </si>
  <si>
    <t>What kinds of problems did you encounter in Basic application design and performance?</t>
  </si>
  <si>
    <t>Install Brio Applications</t>
  </si>
  <si>
    <t>How did you install and configure Brio applications in diverse environments?</t>
  </si>
  <si>
    <t>Analyze C Programming Language</t>
  </si>
  <si>
    <t>Could you please list the key strengths and weaknesses of C versus other programming languages?</t>
  </si>
  <si>
    <t>Debug Errors in C# Applications</t>
  </si>
  <si>
    <t>How did you debug syntax and run-time errors in C# applications in your previous position(s)?</t>
  </si>
  <si>
    <t>Debug Errors in C++ Applications</t>
  </si>
  <si>
    <t>How did you debug syntax and run-time errors in C++ applications in your previous position(s)?</t>
  </si>
  <si>
    <t>Debug Errors in C/AIX</t>
  </si>
  <si>
    <t>How did you debug syntax and run-time errors in C/AIX applications in your previous position(s)?</t>
  </si>
  <si>
    <t>Experience with COBOL 390</t>
  </si>
  <si>
    <t>Describe your past experience with using COBOL 390 programming language in conjunction with IBM's Language Environment.</t>
  </si>
  <si>
    <t>Analyze COBOL/400</t>
  </si>
  <si>
    <t>What are the strengths and weaknesses of COBOL/400 versus comparable tools?</t>
  </si>
  <si>
    <t>Problems with CGI Script Application</t>
  </si>
  <si>
    <t>What kinds of problems did you encounter in CGI Script application design and performance?</t>
  </si>
  <si>
    <t>Experience with COBOL</t>
  </si>
  <si>
    <t>Tell me about your past experience with using COBOL in the development and maintenance of application programs and systems.</t>
  </si>
  <si>
    <t>Use of Cold Fusion Optimization Tools</t>
  </si>
  <si>
    <t>What kinds of tools and techniques have you used for the optimization of Cold Fusion programs?</t>
  </si>
  <si>
    <t>Versions of Graphics Tools</t>
  </si>
  <si>
    <t>What versions of Corel Graphics tools have you used in diverse environments?</t>
  </si>
  <si>
    <t>Write a Clearer Code</t>
  </si>
  <si>
    <t>How did you write clear CORBA codes that are also maintainable, portable and efficient?</t>
  </si>
  <si>
    <t>Debug Errors in Crystal Report Applications</t>
  </si>
  <si>
    <t>How did you debug syntax and run-time errors in Crystal Reports applications in your previous position(s)?</t>
  </si>
  <si>
    <t>Enhance CA-Easytrieve Applications</t>
  </si>
  <si>
    <t>How did you enhance CA-Easytrieve applications written by others?</t>
  </si>
  <si>
    <t>Problems with BEA WebLogic Use</t>
  </si>
  <si>
    <t>What kinds of problems did you encounter with the use of BEA WebLogic in diverse environments?</t>
  </si>
  <si>
    <t>Experience with BMC</t>
  </si>
  <si>
    <t>Tell me about your previous experience with using the BMC Image Copy Plus software to assure the integrity of enterprise databases.</t>
  </si>
  <si>
    <t>Experience with BMCIBR</t>
  </si>
  <si>
    <t>Tell me about your past experience with using BMCIBR to maintain enterprise IMS databases.</t>
  </si>
  <si>
    <t>Repair SQL Code with CA/DB2</t>
  </si>
  <si>
    <t>How did you troubleshoot and repair defective SQL code with CA/DB2 tools?</t>
  </si>
  <si>
    <t>Problems Installing CA-IDMS Databases</t>
  </si>
  <si>
    <t>Describe the problems you faced when trying to install and maintain CA-IDMS databases, and how did you solve them?</t>
  </si>
  <si>
    <t>Problems Transforming Legacy CICS Applications</t>
  </si>
  <si>
    <t>What kind of problems did you encounter when transforming CICS applications into current technologies?</t>
  </si>
  <si>
    <t>Problems Configuring Cisco Products</t>
  </si>
  <si>
    <t>What kinds of problems did you encounter in configuring the right Cisco products for a given set of LAN or WAN technology requirements?</t>
  </si>
  <si>
    <t>Analyze Centra</t>
  </si>
  <si>
    <t>What are Centra's strengths and weaknesses versus other web conferencing tools?</t>
  </si>
  <si>
    <t>Analyze Corticon</t>
  </si>
  <si>
    <t>List the strengths and weaknesses of Corticon in comparison to other similar products.</t>
  </si>
  <si>
    <t>Problems with Competency-based T&amp;D Programs</t>
  </si>
  <si>
    <t>What kinds of problems did you encounter in the delivery of competency-based T&amp;D courses to audiences of different levels and backgrounds?</t>
  </si>
  <si>
    <t>Product Familiarization</t>
  </si>
  <si>
    <t>What steps did you take to familiarize yourself with a product you were responsible for documenting?</t>
  </si>
  <si>
    <t>Leveraging Emerging Technologies</t>
  </si>
  <si>
    <t>How did you leverage emerging technologies in order to gain a competitive business advantage in your previous position?</t>
  </si>
  <si>
    <t>Prior Contributions</t>
  </si>
  <si>
    <t>What is the biggest contribution you made to your previous company?</t>
  </si>
  <si>
    <t>Describe B2B and C2C application</t>
  </si>
  <si>
    <t>How would you describe the specific B2B and C2C applications your organization developed in your previous jobs?</t>
  </si>
  <si>
    <t>Experience in EDI</t>
  </si>
  <si>
    <t>Tell me about the EDI related projects you were involved in as a part of your previous job(s).</t>
  </si>
  <si>
    <t>Barriers in Debugging Codes</t>
  </si>
  <si>
    <t>What are common problems you have discovered in debugging database codes in database development?</t>
  </si>
  <si>
    <t>Data Governance's Impact on Business</t>
  </si>
  <si>
    <t>How did the data governance project you designed help in business performance?</t>
  </si>
  <si>
    <t>Difficult Database Structure Case</t>
  </si>
  <si>
    <t>What problems did you encounter when designing a database structure?</t>
  </si>
  <si>
    <t>Verify Database Feasibility</t>
  </si>
  <si>
    <t>How do you verify the feasibility of the design of physical databases?</t>
  </si>
  <si>
    <t>Meet Different Data Mining Needs</t>
  </si>
  <si>
    <t>How did you ensure your data mining tools and applications meet the needs of different functions or clients?</t>
  </si>
  <si>
    <t>How did you effectively extract a department's core data?</t>
  </si>
  <si>
    <t>Describe ETL-related Database Development</t>
  </si>
  <si>
    <t>Describe your experience with database development through the ETL process.</t>
  </si>
  <si>
    <t>Data Network's Influence on Processes</t>
  </si>
  <si>
    <t>How did the data network you implemented influence the organization's information transmission process?</t>
  </si>
  <si>
    <t>Bridging Multiple Technologies</t>
  </si>
  <si>
    <t>Describe a typical problem that you had to deal with in your last job regarding the bridging of two or more encryption technologies.</t>
  </si>
  <si>
    <t>Working and Communicating with Clients</t>
  </si>
  <si>
    <t>How did you work and communicate with internal and external clients to ensure that their record-keeping requirements were clearly defined?</t>
  </si>
  <si>
    <t>Deal with Computing Environment Emergencies</t>
  </si>
  <si>
    <t>How have you dealt with emergencies that have occurred in various computing environments?</t>
  </si>
  <si>
    <t>Problems in System Installation</t>
  </si>
  <si>
    <t>What kinds of problems did you encounter when installing automated cartridge loading systems?</t>
  </si>
  <si>
    <t>Problems in Thwarting Information</t>
  </si>
  <si>
    <t>What kinds of problems did you encounter in preventing theft of sensitive information?</t>
  </si>
  <si>
    <t>Problems in Implementing Live Chat</t>
  </si>
  <si>
    <t>Describe the problems you encountered in the implementation of live chat and instant messaging applications.</t>
  </si>
  <si>
    <t>Problems in Design of Metadirectories</t>
  </si>
  <si>
    <t>What problems did you encounter in the design and creation of metadirectories?</t>
  </si>
  <si>
    <t>Document Management System Problems</t>
  </si>
  <si>
    <t>What are some key problems in the document management system?</t>
  </si>
  <si>
    <t>Enhance Data Safety</t>
  </si>
  <si>
    <t>How have you enhanced an organization's data safety in the past?</t>
  </si>
  <si>
    <t>Experience with Digital Threat Management</t>
  </si>
  <si>
    <t>What experience do you have with digital threat management systems and activities?</t>
  </si>
  <si>
    <t>Problems in ERP Implementation</t>
  </si>
  <si>
    <t>What kinds of problems did you encounter during ERP implementation?</t>
  </si>
  <si>
    <t>Past Experience in CRM Applications Project</t>
  </si>
  <si>
    <t>Describe your past experience in CRM applications development or project implementation in previous job(s)?</t>
  </si>
  <si>
    <t>Problems in ERP Configuration</t>
  </si>
  <si>
    <t>What kind of problems have you encountered when configuring specific applications? How were these problems solved?</t>
  </si>
  <si>
    <t>Updating the E-Mail Software</t>
  </si>
  <si>
    <t>How did you prepare for updates or changes to the current e-mail software?</t>
  </si>
  <si>
    <t>Data Entry Improvements</t>
  </si>
  <si>
    <t>Give two examples of specific improvements in your knowledge of data entry management and how you acquired this knowledge in your previous jobs.</t>
  </si>
  <si>
    <t>Using CRM to Increase Efficiency</t>
  </si>
  <si>
    <t>Tell me how you used CRM to increase efficiency within your sales or sales support functions.</t>
  </si>
  <si>
    <t>Customer Support Impact</t>
  </si>
  <si>
    <t>Tell me about the impact that you, in your customer support role, had on the success of your organization.</t>
  </si>
  <si>
    <t>Customer Support Experience</t>
  </si>
  <si>
    <t>Tell me about your experience in customer support or call center functions. How did these functions evolve over time?</t>
  </si>
  <si>
    <t>Implementing Policies/Procedures/Standards</t>
  </si>
  <si>
    <t>What customer support policies/procedures/standards have you helped implement? Why were these important to you and the organization? How did you implement them?</t>
  </si>
  <si>
    <t>Tailoring the Customer Service Function</t>
  </si>
  <si>
    <t>Tell me how you custom architect the customer support function to the organization or the product/service being supported.</t>
  </si>
  <si>
    <t>Using Different Customer Interaction Techniques</t>
  </si>
  <si>
    <t>What techniques have you used for customer interaction? Which do you prefer and why? Which method have you had the most problems with?</t>
  </si>
  <si>
    <t>Challenges with Integrating Call Centers</t>
  </si>
  <si>
    <t>What challenges have you experienced, or would you foresee, in integrating multiple call centers? How have/would you address these challenges?</t>
  </si>
  <si>
    <t>Customer Support System Experience</t>
  </si>
  <si>
    <t>Tell me about your experience with this particular customer support system.</t>
  </si>
  <si>
    <t>Ensuring Employee Relations Meet Legal Requirements</t>
  </si>
  <si>
    <t>How do you ensure all employee relations operations and services comply with legal requirements?</t>
  </si>
  <si>
    <t>Improving End-User Training</t>
  </si>
  <si>
    <t>How would you improve the end-user training delivered by your last organization?</t>
  </si>
  <si>
    <t>Establishing e-Sales Relationships</t>
  </si>
  <si>
    <t>When using an e-sales strategy how did you overcome the lack of face-to-face contact to establish relationships with clients?</t>
  </si>
  <si>
    <t>Experience with DB2 Development</t>
  </si>
  <si>
    <t>Tell me about your previous experience with using DB2 in the development and support of business applications.</t>
  </si>
  <si>
    <t>Using DHTML Debugging Tools</t>
  </si>
  <si>
    <t>What kinds of debugging tools have you used in Internet-based DHTML?</t>
  </si>
  <si>
    <t>Problems in Director-based Presentation Creation</t>
  </si>
  <si>
    <t>What kinds of problems did you encounter when using Director to create online marketing presentations?</t>
  </si>
  <si>
    <t>Using Delphi Commands and Functions</t>
  </si>
  <si>
    <t>What kinds of commands and functions have you used in Delphi applications?</t>
  </si>
  <si>
    <t>Problems with Portal Design</t>
  </si>
  <si>
    <t>What kinds of problems did you encounter in the design of DreamWeaver-based web portals?</t>
  </si>
  <si>
    <t>Problems with Server Configuration</t>
  </si>
  <si>
    <t>What kinds of problems did you encounter in the configuration of Enterprise JavaBeans servers?</t>
  </si>
  <si>
    <t>Problems with Endevor</t>
  </si>
  <si>
    <t>What kinds of problems did you encounter in the application of AllFusion Endevor Change Manager?</t>
  </si>
  <si>
    <t>Problems with Essbase Implementation</t>
  </si>
  <si>
    <t>What kinds of complex technical problems did you encounter in the implementation of Essbase?</t>
  </si>
  <si>
    <t>Manage the Exchange Server Hierarchy</t>
  </si>
  <si>
    <t>How did you manage the Exchange Server hierarchy and core components?</t>
  </si>
  <si>
    <t>Achieving Results with DataJoiner</t>
  </si>
  <si>
    <t>Tell me about a time when you used DataJoiner to improve processes or increase effectiveness.</t>
  </si>
  <si>
    <t>Improve DB2 Backup Procedures</t>
  </si>
  <si>
    <t>How did you improve upon the existing DB2 database backup and recovery procedures in your previous organization?</t>
  </si>
  <si>
    <t>Problems Implementing DB2 Connect</t>
  </si>
  <si>
    <t>What kinds of problems did you encounter with DB2 Connect implementation or maintenance?</t>
  </si>
  <si>
    <t>Problems Validating ERwin Data Models</t>
  </si>
  <si>
    <t>What kinds of problems did you encounter when validating ERwin-generated data models?</t>
  </si>
  <si>
    <t>Achieving Results with ETI</t>
  </si>
  <si>
    <t>Tell me about a time when you used ETI to improve processes or increase effectiveness.</t>
  </si>
  <si>
    <t>Experience with DOS</t>
  </si>
  <si>
    <t>Tell me about your past experience in working with the DOS operating system in a production environment.</t>
  </si>
  <si>
    <t>Experience with DECnet</t>
  </si>
  <si>
    <t>Describe your past experience with implementing and maintaining DECnet networks.</t>
  </si>
  <si>
    <t>Experience with Ethernet</t>
  </si>
  <si>
    <t>Describe your past experience in working with the components of an Ethernet network as they are typically used in a production environment.</t>
  </si>
  <si>
    <t>Experience with Using DFHSM</t>
  </si>
  <si>
    <t>Tell me about your past experience in using DFHSM to manage volumes and data sets.</t>
  </si>
  <si>
    <t>Analyze Doc-To-Help</t>
  </si>
  <si>
    <t>Describe Doc-To-Help's strengths and weakness versus competitive products?</t>
  </si>
  <si>
    <t>Learning Excel</t>
  </si>
  <si>
    <t>What steps did you take when teaching yourself a new Excel function or formula?</t>
  </si>
  <si>
    <t>List Employee Development Tools</t>
  </si>
  <si>
    <t>Please list the 3 most effective tools you have used in previous employee development programs.</t>
  </si>
  <si>
    <t>Integration Engineering Experience</t>
  </si>
  <si>
    <t>Tell me about your personal experience with integration engineering.</t>
  </si>
  <si>
    <t>Escalating Support Issues</t>
  </si>
  <si>
    <t>What resources do you use when you are presented with a question or problem and you don't have a solution?</t>
  </si>
  <si>
    <t>Ensuring a High Success Rate</t>
  </si>
  <si>
    <t>How did you leverage practical experience to ensure a high implementation success rate?</t>
  </si>
  <si>
    <t>Preparing for Groupware Changes</t>
  </si>
  <si>
    <t>How did you minimize the impact of new industry standards in groupware and collaborative computing on your organization?</t>
  </si>
  <si>
    <t>Problem with Document Imaging</t>
  </si>
  <si>
    <t>What was the most difficult problem you faced regarding the document imaging process in your previous job(s)?</t>
  </si>
  <si>
    <t>Problems in Groupware Integration</t>
  </si>
  <si>
    <t>What kinds of problems have you encountered when integrating groupware products with other facilities?</t>
  </si>
  <si>
    <t>Problems with Device Integration</t>
  </si>
  <si>
    <t>What kinds of problems have you encountered while integrating multiple portable devices?</t>
  </si>
  <si>
    <t>Challenges with Defining Hardware Architecture</t>
  </si>
  <si>
    <t>Tell me about a challenge you faced defining hardware architecture for your organization.</t>
  </si>
  <si>
    <t>Updating or Changing Hardware</t>
  </si>
  <si>
    <t>What is one problem that prompted your organization to update or change its handheld hardware?</t>
  </si>
  <si>
    <t>Advantage of Planned Hardware Changes</t>
  </si>
  <si>
    <t>Tell me about the advantages of having a planned hardware upgrade; relate this to specific examples in previous position(s).</t>
  </si>
  <si>
    <t>Describing Problems</t>
  </si>
  <si>
    <t>What kinds of problems did you encounter when implementing and using IVR technologies?</t>
  </si>
  <si>
    <t>Help Desk Management</t>
  </si>
  <si>
    <t>How did you manage a help desk function to expand capacity and improve productivity?</t>
  </si>
  <si>
    <t>Use of Information Platforms</t>
  </si>
  <si>
    <t>What kinds of information platforms did you work with in your previous position(s)?</t>
  </si>
  <si>
    <t>Problems with the Architectural Design</t>
  </si>
  <si>
    <t>What kinds of problems did you encounter during the design and implementation of the security architecture?</t>
  </si>
  <si>
    <t>Problems with Security Audits</t>
  </si>
  <si>
    <t>What kinds of problems did you encounter when conducting information security audits?</t>
  </si>
  <si>
    <t>Problems with Program Administration</t>
  </si>
  <si>
    <t>What kinds of problems did you encounter when administering information security programs?</t>
  </si>
  <si>
    <t>Mitigation Techniques</t>
  </si>
  <si>
    <t>What kinds of mitigation techniques have you used to minimize risks?</t>
  </si>
  <si>
    <t>Update Broadcasting Equipment Laws and Policies</t>
  </si>
  <si>
    <t>Give examples of how you updated the organization's broadcasting equipment operating procedures according to new broadcasting equipment laws and policies.</t>
  </si>
  <si>
    <t>Maintaining Informatics Database</t>
  </si>
  <si>
    <t>How did you maintain an informatics database within your own organization?</t>
  </si>
  <si>
    <t>Past Experience with HRMS Operations</t>
  </si>
  <si>
    <t>Describe your past experience in human resource management system operations.</t>
  </si>
  <si>
    <t>Prepare for Changing Internal Controls Standards</t>
  </si>
  <si>
    <t>How did you plan or prepare for upcoming changes to internal standards?</t>
  </si>
  <si>
    <t>Problems in Presenting Investment Reports</t>
  </si>
  <si>
    <t>What problems did you encounter when presenting thorough investment reports?</t>
  </si>
  <si>
    <t>Factors in Investment Strategy Design</t>
  </si>
  <si>
    <t>What important factors did you need to consider when designing investment strategies?</t>
  </si>
  <si>
    <t>Process of Internal Audits</t>
  </si>
  <si>
    <t>Describe your organization's process for internal tax audits.</t>
  </si>
  <si>
    <t>Technology Selection Criteria</t>
  </si>
  <si>
    <t>Can you provide an example of a specific technology you evaluated? What criteria did you use and how were they used in the final decision.</t>
  </si>
  <si>
    <t>Use of ISPL Tools</t>
  </si>
  <si>
    <t>What kinds of ISPL tools and techniques have you used for monitoring acquisition contracts?</t>
  </si>
  <si>
    <t>Making Investment Decisions</t>
  </si>
  <si>
    <t>Tell me about your past experience of using financial analysis results to make successful investment decisions.</t>
  </si>
  <si>
    <t>Ways of Storing Records</t>
  </si>
  <si>
    <t>Tell me about the different ways you have stored financial records.</t>
  </si>
  <si>
    <t>Inaccuracies in Financial Reports</t>
  </si>
  <si>
    <t>Have you ever identified an inaccuracy in a published financial report? How was this addressed?</t>
  </si>
  <si>
    <t>Past Experience in Financial Risk Management</t>
  </si>
  <si>
    <t>Tell me about a time you were involved in a financial risk and what was the outcome?</t>
  </si>
  <si>
    <t>Organizational Strategy Impact on HR Functions</t>
  </si>
  <si>
    <t>What was the strongest impact your organization's strategy had on the HR function?</t>
  </si>
  <si>
    <t>HR Objective Problems</t>
  </si>
  <si>
    <t>What are common problems that occur when aligning HR objectives with business ones?</t>
  </si>
  <si>
    <t>Ensure Quality of HR Practice</t>
  </si>
  <si>
    <t>What skills or methods have you used to ensure the quality of HR operations and the accuracy of all HR data?</t>
  </si>
  <si>
    <t>List HRIS Benefits</t>
  </si>
  <si>
    <t>List the key benefits and objectives of using HRIS in an organization.</t>
  </si>
  <si>
    <t>Problems Improving Internet-based Marketing</t>
  </si>
  <si>
    <t>What kinds of problems did you encounter when working to improve Internet-based marketing?</t>
  </si>
  <si>
    <t>Retail Sales Opportunities</t>
  </si>
  <si>
    <t>How did you identify products or services that would benefit from an internet-based retail sales approach?</t>
  </si>
  <si>
    <t>Global Sourcing Resistance</t>
  </si>
  <si>
    <t>Did you encounter any resistance to the idea of a global sourcing strategy?</t>
  </si>
  <si>
    <t>Ensuring Profitability of the Field Sales Function</t>
  </si>
  <si>
    <t>What steps did you take to ensure that your field sales function was profitable?</t>
  </si>
  <si>
    <t>Critical Performance Problems</t>
  </si>
  <si>
    <t>What kinds of critical performance problems did you encounter in your previous projects?</t>
  </si>
  <si>
    <t>How did you use Debug Tool to resolve program abends?</t>
  </si>
  <si>
    <t>Problems with Abend Analysis</t>
  </si>
  <si>
    <t>What kinds of problems did you encounter in performing abend analysis?</t>
  </si>
  <si>
    <t>Problems in File-Aid Implementation</t>
  </si>
  <si>
    <t>What kinds of problems did you encounter in the installation and implementation of File-Aid?</t>
  </si>
  <si>
    <t>Analyze Fortran Characteristics</t>
  </si>
  <si>
    <t>List the key strengths and weaknesses of Fortran versus other comparable languages.</t>
  </si>
  <si>
    <t>Problems in Portals Design</t>
  </si>
  <si>
    <t>What kinds of problems did you encounter in the design and implementation of FrontPage-based web portals?</t>
  </si>
  <si>
    <t>Analyze Hogan Umbrella Characteristics</t>
  </si>
  <si>
    <t>List the key strengths and weaknesses of Hogan Umbrella.</t>
  </si>
  <si>
    <t>Using HTML Debugging Tools</t>
  </si>
  <si>
    <t>What kinds of debugging tools have you used in Internet-based HTML?</t>
  </si>
  <si>
    <t>Problems in Properties Layout</t>
  </si>
  <si>
    <t>What kinds of problems did you encounter in the layout of page properties and color schemes?</t>
  </si>
  <si>
    <t>Problems with Impromptu Program Coding</t>
  </si>
  <si>
    <t>What kinds of problems did you encounter when coding or modifying an Impromptu program?</t>
  </si>
  <si>
    <t>Problems in Software Deployments</t>
  </si>
  <si>
    <t>What problems did you encounter when using InstallShield for multiple enterprise-wide software deployments?</t>
  </si>
  <si>
    <t>Troubleshoot JCL Syntax Errors</t>
  </si>
  <si>
    <t>How did you troubleshoot, debug and correct JCL syntax errors?</t>
  </si>
  <si>
    <t>Experience with FOCUS Databases</t>
  </si>
  <si>
    <t>Tell me about your past experience with installing, maintaining, and administering FOCUS databases.</t>
  </si>
  <si>
    <t>Experience with ImagePlus</t>
  </si>
  <si>
    <t>Tell me about your past experience with using IBM Content Manager ImagePlus for OS/390 products to capture and manage document images.</t>
  </si>
  <si>
    <t>Analyze IMS/DB</t>
  </si>
  <si>
    <t>List IMS/DB's key strengths and weaknesses versus those of other DBMS.</t>
  </si>
  <si>
    <t>Informix Database Management Commands</t>
  </si>
  <si>
    <t>What kinds of commands and functions have you used for Informix database management?</t>
  </si>
  <si>
    <t>Experience with Ingres</t>
  </si>
  <si>
    <t>Tell me about your previous experience in the installation, maintenance and administration of Ingres databases.</t>
  </si>
  <si>
    <t>Problems Using FDR to Design Interfaces</t>
  </si>
  <si>
    <t>What types of problems did you encounter in using FDR to design and build interfaces for unsupported platforms and how did you resolve them?</t>
  </si>
  <si>
    <t>Experience with Foresight</t>
  </si>
  <si>
    <t>Tell me about your previous experience with using Foresight Financials for business management purposes.</t>
  </si>
  <si>
    <t>Experience with HP-UX</t>
  </si>
  <si>
    <t>Describe your past experience in working with the HP-UX operating system in a production environment.</t>
  </si>
  <si>
    <t>Challenges for Running Operating Systems</t>
  </si>
  <si>
    <t>Please list challenges and considerations for running different operating systems concurrently.</t>
  </si>
  <si>
    <t>Analyze IIS</t>
  </si>
  <si>
    <t>From a business perspective, what are the strengths and weaknesses of IIS versus comparable tools?</t>
  </si>
  <si>
    <t>Differentiate between IMS/TM Updates</t>
  </si>
  <si>
    <t>What are the differences between single-pass and multiple-pass IMS/TM updates?</t>
  </si>
  <si>
    <t>Problems Integrating RMF</t>
  </si>
  <si>
    <t>What problems did you encounter when integrating RMF with other products and how did you solve them?</t>
  </si>
  <si>
    <t>Locating Filenet-managed Documents</t>
  </si>
  <si>
    <t>How did you demonstrate to end-users how to locate Filenet-managed documents?</t>
  </si>
  <si>
    <t>Diagnose FileNet Image Problems</t>
  </si>
  <si>
    <t>How did you diagnose common FileNet Im system problems and failures?</t>
  </si>
  <si>
    <t>Improve FileNet P8 Performance</t>
  </si>
  <si>
    <t>How did you improve performance and reliability of FileNet P8 system?</t>
  </si>
  <si>
    <t>Unresolved Product Issue</t>
  </si>
  <si>
    <t>Recall a challenging product issue you were unable to resolve. What was the issue and how did you deal with it?</t>
  </si>
  <si>
    <t>Impacting the Client Business</t>
  </si>
  <si>
    <t>Tell me about a consulting project that resulted in a measurable improvement to the client's business operations.</t>
  </si>
  <si>
    <t>Challenge in Promoting New IT Standards</t>
  </si>
  <si>
    <t>What was the biggest challenge you encountered in promoting new IT standards?</t>
  </si>
  <si>
    <t>Experience in the IT Industry</t>
  </si>
  <si>
    <t>Tell me about the key responsibilities of the IT functions in your previous position.</t>
  </si>
  <si>
    <t>Implementing Cross-Functional Standards</t>
  </si>
  <si>
    <t>What effective cross-functional standards did you implement in your previous position?</t>
  </si>
  <si>
    <t>Evaluate IT Business Product Value</t>
  </si>
  <si>
    <t>How did you evaluate the value and cost structures of IT business products and services?</t>
  </si>
  <si>
    <t>Ensure Effectiveness in Logical Data Modeling</t>
  </si>
  <si>
    <t>How did you ensure the effectiveness of logical data modeling in your previous position?</t>
  </si>
  <si>
    <t>Problems with JAD</t>
  </si>
  <si>
    <t>What problems did you encounter when using JAD?</t>
  </si>
  <si>
    <t>Predict the Mainframe Development Toolkits Future</t>
  </si>
  <si>
    <t>If you could speculate on major mainframe development toolkits, what changes in toolkits will take place within the next five years?</t>
  </si>
  <si>
    <t>Knowledge-Based Technology Problem</t>
  </si>
  <si>
    <t>What kinds of problems have you encountered while using Knowledge-Based Technology (KBT) to solve business problems?</t>
  </si>
  <si>
    <t>Establish Processes for Monitoring Mainframe Software</t>
  </si>
  <si>
    <t>How do you establish organizational processes and guidelines for monitoring mainframe software?</t>
  </si>
  <si>
    <t>Establish Monitoring System for New Mainframe Hardware</t>
  </si>
  <si>
    <t>How do you establish organizational processes and guidelines for monitoring new mainframe hardware?</t>
  </si>
  <si>
    <t>LAN Service Tools</t>
  </si>
  <si>
    <t>What kinds of tools or techniques did you use in Local Area Network services?</t>
  </si>
  <si>
    <t>Evaluate Productivity of the LAN Administration</t>
  </si>
  <si>
    <t>How did you evaluate productivity and cost effectiveness for LAN administration?</t>
  </si>
  <si>
    <t>Resolve Internal Support Problems</t>
  </si>
  <si>
    <t>How did you successfully resolve internal IT system problems in IT services?</t>
  </si>
  <si>
    <t>Dealing with Conflicts</t>
  </si>
  <si>
    <t>What did you do when you had conflicts with vendors?</t>
  </si>
  <si>
    <t>Prioritize Projects</t>
  </si>
  <si>
    <t>How did you use IT governance policies to prioritize requests or projects?</t>
  </si>
  <si>
    <t>IT Audit and Control Tools</t>
  </si>
  <si>
    <t>How did you select appropriate tools for IT audit and control procedures?</t>
  </si>
  <si>
    <t>Experience with IT Project Management</t>
  </si>
  <si>
    <t>Tell me about your previous experience with the management of IT projects.</t>
  </si>
  <si>
    <t>Ensure Project Tracking</t>
  </si>
  <si>
    <t>How did you ensure accurate project tracking and reporting?</t>
  </si>
  <si>
    <t>Amount of Concurrent Projects</t>
  </si>
  <si>
    <t>How many IT projects did you work on synchronously in your previous position(s)?</t>
  </si>
  <si>
    <t>System and Network Conditions</t>
  </si>
  <si>
    <t>What problems have you encountered in unstable system and network environments during the implementation of IT services?</t>
  </si>
  <si>
    <t>Service Specification Creation Process</t>
  </si>
  <si>
    <t>Tell me the process you used to create IT service specifications in your previous project(s).</t>
  </si>
  <si>
    <t>Challenges in Service Class Development</t>
  </si>
  <si>
    <t>What kinds of challenges did you encounter when developing different types of IT service classes?</t>
  </si>
  <si>
    <t>Risks in IT Availability Management</t>
  </si>
  <si>
    <t>What kinds of common risks did you encounter in IT availability management in your previous project(s)?</t>
  </si>
  <si>
    <t>Experience with Change Management</t>
  </si>
  <si>
    <t>Tell me about your previous experience with managing changes to live services environment.</t>
  </si>
  <si>
    <t>Problems with IT Contingency Testing and Analysis</t>
  </si>
  <si>
    <t>What kinds of problems did you encounter with the testing and analysis of contingency and disaster recovery plans?</t>
  </si>
  <si>
    <t>Implement Process for Tracking Ownership Cost</t>
  </si>
  <si>
    <t>How did you implement a process for tracking the total cost of ownership?</t>
  </si>
  <si>
    <t>Analyze IT Service Risk and Costs</t>
  </si>
  <si>
    <t>What are some of the risks and costs associated with IT service delivery?</t>
  </si>
  <si>
    <t>Past Experience with IT Incident Management</t>
  </si>
  <si>
    <t>Tell me about your past experience with investigating, troubleshooting, resolving, and preventing the recurrence of IT incidents.</t>
  </si>
  <si>
    <t>Managing Libraries and Resources Centers</t>
  </si>
  <si>
    <t>What types of libraries/resource centers were you responsible for in your previous job(s)?</t>
  </si>
  <si>
    <t>Library Software Challenges</t>
  </si>
  <si>
    <t>Tell me about the greatest challenge you faced in implementing or maintaining this library software.</t>
  </si>
  <si>
    <t>Problems in ITIL Integration</t>
  </si>
  <si>
    <t>What kinds of problems did you encounter in integrating or linking ITIL with other IT frameworks?</t>
  </si>
  <si>
    <t>Use of Business Criticality Ranking</t>
  </si>
  <si>
    <t>How did you define and use business criticality ranking for applications?</t>
  </si>
  <si>
    <t>Customer Feedbacks on IT Service Delivery</t>
  </si>
  <si>
    <t>What was the feedback from your customers on the IT services you delivered to them?</t>
  </si>
  <si>
    <t>Customer Activity Trends</t>
  </si>
  <si>
    <t>What industry trends do you recognize in the technologies and tools used in customer activities?</t>
  </si>
  <si>
    <t>Product Sales Channels</t>
  </si>
  <si>
    <t>What were some of the different channels your organization has used to sell products?</t>
  </si>
  <si>
    <t>Product Knowledge</t>
  </si>
  <si>
    <t>What depth of product knowledge did your organization expect sales personnel to have? Did they require knowledge of all products/services? How did they facilitate learning about products and services?</t>
  </si>
  <si>
    <t>Use of Optimization Tools</t>
  </si>
  <si>
    <t>What kinds of optimization tools have you used in J2EE applications?</t>
  </si>
  <si>
    <t>Run a MIDlet</t>
  </si>
  <si>
    <t>How did you run a MIDlet on an emulator in your previous position(s)?</t>
  </si>
  <si>
    <t>Java Commands and Functions</t>
  </si>
  <si>
    <t>What kinds of commands and functions have you used in Java applications?</t>
  </si>
  <si>
    <t>Problems with JavaBeans Applications</t>
  </si>
  <si>
    <t>What kinds of problems did you encounter in the application of JavaBeans in diverse platforms?</t>
  </si>
  <si>
    <t>Problems with JavaScript Applications</t>
  </si>
  <si>
    <t>What kinds of problems did you encounter in the application of JavaScript in diverse environments?</t>
  </si>
  <si>
    <t>Resolve Unintentional Object Retention</t>
  </si>
  <si>
    <t>How did you use JProbe to resolve unintentional object retention?</t>
  </si>
  <si>
    <t>Problems with Interface Design</t>
  </si>
  <si>
    <t>What kinds of problems did you encounter when designing interfaces between Jscript and other scripting languages?</t>
  </si>
  <si>
    <t>Using JSP Commands and Functions</t>
  </si>
  <si>
    <t>What kinds of commands and functions have you used in JSP-based applications?</t>
  </si>
  <si>
    <t>Develop Java Servlets</t>
  </si>
  <si>
    <t>How did you develop Java Servlets to build interactive web applications?</t>
  </si>
  <si>
    <t>Resolve Bottlenecks</t>
  </si>
  <si>
    <t>How did you resolve bottlenecks in capacity testing procedures uncovered by LoadRunner?</t>
  </si>
  <si>
    <t>Experience with Lotus Notes</t>
  </si>
  <si>
    <t>Tell me about your past experience with using Lotus Notes in the development and maintenance of groupware applications.</t>
  </si>
  <si>
    <t>Problems Installing Domino Servers</t>
  </si>
  <si>
    <t>What kinds of problems did you encounter with the installation and configuration of Domino servers?</t>
  </si>
  <si>
    <t>Address JDBC Security Issues</t>
  </si>
  <si>
    <t>What types of security issues did you address in regards to using JDBC to access sensitive data?</t>
  </si>
  <si>
    <t>Problems with JES Commands and Utilities</t>
  </si>
  <si>
    <t>What kinds of problems did you encounter with JES device commands and utilities and how did you resolve them?</t>
  </si>
  <si>
    <t>Compare and Contrast Laplink Software</t>
  </si>
  <si>
    <t>Compare and contrast the Laplink software versus other computer-to-computer connectivity products.</t>
  </si>
  <si>
    <t>Experience with Linux</t>
  </si>
  <si>
    <t>Tell me about your past experience in working with the Linux operating system in a production environment.</t>
  </si>
  <si>
    <t>Challenges with Jini Optimization Tools</t>
  </si>
  <si>
    <t>What were the major challenges with Jini optimization tools and techniques you have used?</t>
  </si>
  <si>
    <t>Problems with Lexis-Nexis</t>
  </si>
  <si>
    <t>What kind of problems did you encounter with the use of Lexis-Nexis in diverse environments?</t>
  </si>
  <si>
    <t>Understanding IM and Web Conferencing Technology</t>
  </si>
  <si>
    <t>Tell you your understanding of the history, evolution and future of IM and web conferencing technology.</t>
  </si>
  <si>
    <t>Disputes in PC Development Team</t>
  </si>
  <si>
    <t>How did you deal with disputes among colleagues concerning the best way to approach a technical problem?</t>
  </si>
  <si>
    <t>Experience in Platform Architecture</t>
  </si>
  <si>
    <t>Describe your past experience in platform architecture.</t>
  </si>
  <si>
    <t>Analyze Data Model Trends</t>
  </si>
  <si>
    <t>Analyze, from your perspective, the historical and future trends in data, process or events models.</t>
  </si>
  <si>
    <t>Design Problems in Use Case Structures</t>
  </si>
  <si>
    <t>What kinds of problems did you encounter when designing use case structures for the organization?</t>
  </si>
  <si>
    <t>Evaluate Packaged Application Vendors</t>
  </si>
  <si>
    <t>How did you identify and evaluate vendors before purchasing their packaged applications?</t>
  </si>
  <si>
    <t>Select Specific Tools</t>
  </si>
  <si>
    <t>Tell me about your experience with selecting online transaction tools.</t>
  </si>
  <si>
    <t>Project-oriented Tools</t>
  </si>
  <si>
    <t>What types of project-oriented tools did you use in your previous position?</t>
  </si>
  <si>
    <t>Solve Challenges in Object-oriented Design and Development</t>
  </si>
  <si>
    <t>How did you solve challenges in the design and development of the object-oriented environment?</t>
  </si>
  <si>
    <t>Evaluate Object-Relational Database Systems</t>
  </si>
  <si>
    <t>How would you evaluate the performance of object-relational database systems?</t>
  </si>
  <si>
    <t>Problems with Middleware Product Installation</t>
  </si>
  <si>
    <t>What kinds of problems have you encountered while installing middleware products?</t>
  </si>
  <si>
    <t>Establish Processes for Monitoring Mid-range Software</t>
  </si>
  <si>
    <t>How do you establish organizational processes and guidelines for monitoring mid-range software?</t>
  </si>
  <si>
    <t>Improve the Reliability of PC Software</t>
  </si>
  <si>
    <t>How would you improve the reliability of PC software?</t>
  </si>
  <si>
    <t>Set and Monitor Objectives</t>
  </si>
  <si>
    <t>How did you set and monitor performance objectives in your previous position?</t>
  </si>
  <si>
    <t>Predict the Future of Mid-Range Hardware</t>
  </si>
  <si>
    <t>If you could speculate on mid-range hardware, what changes do you think will take place within the next five years?</t>
  </si>
  <si>
    <t>Experience with PC Hardware</t>
  </si>
  <si>
    <t>Tell me about your experience with PC/workstation hardware.</t>
  </si>
  <si>
    <t>Difficult Network Administration Situation</t>
  </si>
  <si>
    <t>Describe the most difficult situation you have faced in network administration?</t>
  </si>
  <si>
    <t>Assessing the Network Architecture Platform</t>
  </si>
  <si>
    <t>Describe the network criteria you used to assess the network's architecture platform.</t>
  </si>
  <si>
    <t>Evaluating Network Performance and Capacity</t>
  </si>
  <si>
    <t>How did you evaluate a specific network's performance and capacity at your previous organization?</t>
  </si>
  <si>
    <t>Evaluate Software Platforms and Technologies</t>
  </si>
  <si>
    <t>How did you evaluate the networking/communications software platforms and technologies used by your previous organization?</t>
  </si>
  <si>
    <t>Experience with Networking/Communications Hardware</t>
  </si>
  <si>
    <t>Describe your previous experience in working with networking/communications hardware.</t>
  </si>
  <si>
    <t>Prepare Network Performance Reports</t>
  </si>
  <si>
    <t>What types of reports did you prepare on detailing network performance?</t>
  </si>
  <si>
    <t>Previous Customer Satisfaction</t>
  </si>
  <si>
    <t>How did your customers respond to your service? Were they satisfied?</t>
  </si>
  <si>
    <t>Problems with Intrusion-Detection Systems</t>
  </si>
  <si>
    <t>What kinds of problems did you encounter when implementing intrusion-detection systems?</t>
  </si>
  <si>
    <t>Identify Root Causes of Problems</t>
  </si>
  <si>
    <t>What approaches have you employed in order to isolate the root cause of a problem?</t>
  </si>
  <si>
    <t>Evaluating Application Delivery Processes</t>
  </si>
  <si>
    <t>Tell me about the advantages and disadvantages of the application delivery processes in your organization.</t>
  </si>
  <si>
    <t>Online Advertising Transformation</t>
  </si>
  <si>
    <t>What predictions do you have for the future of online ads through social networking services?</t>
  </si>
  <si>
    <t>Challenges in Marketing System Implementation</t>
  </si>
  <si>
    <t>Ensuring Quality Administration Activities</t>
  </si>
  <si>
    <t>How did you ensure that administrative activities met the needs of clients/functions?</t>
  </si>
  <si>
    <t>Ensuring Proper Information Dissemination</t>
  </si>
  <si>
    <t>How did you ensure proper dissemination of information to the public and to shareholders?</t>
  </si>
  <si>
    <t>Relationship Maintaining Method</t>
  </si>
  <si>
    <t>What is the most important factor or consideration in maintaining working relationships with the media?</t>
  </si>
  <si>
    <t>Describing the Multimedia Process</t>
  </si>
  <si>
    <t>Describe to me your process for taking a multimedia project from beginning to end.</t>
  </si>
  <si>
    <t>Problem Management Experience</t>
  </si>
  <si>
    <t>What roles have you played in problem diagnosis and resolution?</t>
  </si>
  <si>
    <t>List OD Activities</t>
  </si>
  <si>
    <t>Please list major activities within the OD role.</t>
  </si>
  <si>
    <t>Marketing Function Trends</t>
  </si>
  <si>
    <t>What industry trends do you recognize in the techniques or tools used in the marketing function?</t>
  </si>
  <si>
    <t>Predict Market Research Trends</t>
  </si>
  <si>
    <t>Predict the industry direction of and trends in market research.</t>
  </si>
  <si>
    <t>Design a New Marketing Strategy</t>
  </si>
  <si>
    <t>Describe the method you used to design a new marketing strategy.</t>
  </si>
  <si>
    <t>Marketing Channel Trends</t>
  </si>
  <si>
    <t>What industry trends do you recognize in the technologies and tools used in marketing channels?</t>
  </si>
  <si>
    <t>Analyze Media Channel Management Methods</t>
  </si>
  <si>
    <t>Describe the strengths and weaknesses of a media channel management method that you are familiar with.</t>
  </si>
  <si>
    <t>Media Production Control Software</t>
  </si>
  <si>
    <t>Tell me about any production control software that you've worked with in the past.</t>
  </si>
  <si>
    <t>Experience with MTS</t>
  </si>
  <si>
    <t>Tell me about your past experience with using MTS for application testing.</t>
  </si>
  <si>
    <t>Problems with Oracle Developer</t>
  </si>
  <si>
    <t>What kinds of problems did you encounter in the use of Oracle Developer in diverse environments?</t>
  </si>
  <si>
    <t>Problems with Device Maintenance</t>
  </si>
  <si>
    <t>What kinds of problems did you encounter when coordinating and maintaining multiple mobile devices?</t>
  </si>
  <si>
    <t>Using PowerBuilder Debugging Tools</t>
  </si>
  <si>
    <t>What kinds of debugging tools and techniques have you used in PowerBuilder applications?</t>
  </si>
  <si>
    <t>Problems with Perl Use</t>
  </si>
  <si>
    <t>What kinds of problems did you encounter in the use of Perl in diverse environments?</t>
  </si>
  <si>
    <t>Tailor Photoshop Images</t>
  </si>
  <si>
    <t>How did you tailor Photoshop images for specific business needs?</t>
  </si>
  <si>
    <t>Problems with PHP Use</t>
  </si>
  <si>
    <t>What kinds of problems did you encounter in the use of PHP in diverse environments?</t>
  </si>
  <si>
    <t>Experience with PL/I</t>
  </si>
  <si>
    <t>Tell me about your past experience with using PL/I in the development and maintenance of application programs and systems.</t>
  </si>
  <si>
    <t>Implement PeopleSoft Enhancements</t>
  </si>
  <si>
    <t>How did you implement planned PeopleSoft enhancements and migration processes?</t>
  </si>
  <si>
    <t>Achieving Results with ODBC</t>
  </si>
  <si>
    <t>Tell me about a time when you used ODBC to improve processes or increase effectiveness.</t>
  </si>
  <si>
    <t>Problems Installing Oracle Databases</t>
  </si>
  <si>
    <t>What kinds of problems did you face when trying to install and maintain Oracle databases, and how did you solve them?</t>
  </si>
  <si>
    <t>Problems Implementing PL/SQL Applications</t>
  </si>
  <si>
    <t>What kinds of problems did you encounter when implementing straightforward PL/SQL applications?</t>
  </si>
  <si>
    <t>Experience with BizTalk Server</t>
  </si>
  <si>
    <t>Tell me about your past experience with deploying Microsoft BizTalk Server solutions for the organization.</t>
  </si>
  <si>
    <t>Use Firefox in Diverse Environments</t>
  </si>
  <si>
    <t>How have you utilized Firefox in diverse environments and applications?</t>
  </si>
  <si>
    <t>Experience with MSMQ</t>
  </si>
  <si>
    <t>Tell me about your past experience with the use of Microsoft Message Queuing technology.</t>
  </si>
  <si>
    <t>Selecting a Browser</t>
  </si>
  <si>
    <t>How did you select Netscape over competing internet browsers?</t>
  </si>
  <si>
    <t>Problems Installing Oracle Servers</t>
  </si>
  <si>
    <t>What kind of problems did you encounter with the installation of Oracle Application Servers?</t>
  </si>
  <si>
    <t>Problems Installing OS/2 Warp Applications</t>
  </si>
  <si>
    <t>What kinds of problems did you encounter in the installation of commercially available OS/2 Warp packaged applications?</t>
  </si>
  <si>
    <t>Analyze OS/390 Characteristics</t>
  </si>
  <si>
    <t>List the key strengths and weaknesses of OS/390 versus other operating systems.</t>
  </si>
  <si>
    <t>Achieving Results with Palm OS</t>
  </si>
  <si>
    <t>Tell me about a time when you used Palm OS to improve processes or increase effectiveness.</t>
  </si>
  <si>
    <t>User Feedback on PegaRULES Applications</t>
  </si>
  <si>
    <t>What feedback did you receive from end users on the PegaRULES applications you provided them?</t>
  </si>
  <si>
    <t>Solving Windows Server Deployment Problems</t>
  </si>
  <si>
    <t>What did you do when problems arose in an enterprise-wide deployment of Windows Server?</t>
  </si>
  <si>
    <t>Experience with IT Guru Protocols</t>
  </si>
  <si>
    <t>Describe your experience with developing wireless protocols for IT Guru Software.</t>
  </si>
  <si>
    <t>Experience with NDS Security and Rights</t>
  </si>
  <si>
    <t>Describe your experience in managing security and granting rights of NDS/eDirectory.</t>
  </si>
  <si>
    <t>Problems Using Netware</t>
  </si>
  <si>
    <t>What kinds of problems did you encounter with the use of Netware in diverse environments?</t>
  </si>
  <si>
    <t>Problems Building OSPF Databases</t>
  </si>
  <si>
    <t>What kinds of problems did you encounter when building and maintaining OSPF link-state databases?</t>
  </si>
  <si>
    <t>Analyze OmegaMon</t>
  </si>
  <si>
    <t>Describe the benefits and drawbacks of OmegaMon versus comparable products.</t>
  </si>
  <si>
    <t>Email Documents with Word and Excel</t>
  </si>
  <si>
    <t>How did you e-mail documents and spreadsheets directly from Word and Excel?</t>
  </si>
  <si>
    <t>Knowledge of Outlook Tuning Techniques</t>
  </si>
  <si>
    <t>What kind of techniques did you use to optimize Outlook performance?</t>
  </si>
  <si>
    <t>Solving Problems with pcAnywhere</t>
  </si>
  <si>
    <t>How did you use pcAnywhere to solve a problem or inefficiency in your last role?</t>
  </si>
  <si>
    <t>Resize Content onto a PowerPoint Slide</t>
  </si>
  <si>
    <t>How did you resize content from other Windows applications onto a PowerPoint slide?</t>
  </si>
  <si>
    <t>Challenges in Six Sigma Implementation</t>
  </si>
  <si>
    <t>What kinds of challenges did you encounter when implementing Six Sigma?</t>
  </si>
  <si>
    <t>Complex Technical Issues</t>
  </si>
  <si>
    <t>Describe the most complex technical problem you have ever encountered in the design process. What were the end results?</t>
  </si>
  <si>
    <t>Cost/Benefit Analysis on Hardware QA</t>
  </si>
  <si>
    <t>What were the findings of the cost/benefit analysis on hardware product quality assurance processes?</t>
  </si>
  <si>
    <t>Experience with Reliability Management</t>
  </si>
  <si>
    <t>Describe your experience in hardware reliability management in your previous job.</t>
  </si>
  <si>
    <t>Emerging Technologies for Product Manufacture</t>
  </si>
  <si>
    <t>Can you give me an example of recent innovations and use of new technologies in the manufacture of this product?</t>
  </si>
  <si>
    <t>Select the Product Testing Tool</t>
  </si>
  <si>
    <t>How did you select the best product testing tool for given tasks?</t>
  </si>
  <si>
    <t>Introducing Target Peripheral Products to Market</t>
  </si>
  <si>
    <t>What is the best channel for introducing target peripheral products into the market?</t>
  </si>
  <si>
    <t>Preparing an RFP Response</t>
  </si>
  <si>
    <t>What steps did you take when preparing a response to an RFP? What is one thing you think you could do better?</t>
  </si>
  <si>
    <t>Use of Social Media Tools and Applications</t>
  </si>
  <si>
    <t>What tools and applications have you used to carry out social media marketing activities?</t>
  </si>
  <si>
    <t>SOA Experience</t>
  </si>
  <si>
    <t>Tell me about SOA related projects you were involved in as a part of your previous position.</t>
  </si>
  <si>
    <t>Requirements Analysis Tools and Techniques</t>
  </si>
  <si>
    <t>What kinds of tools and techniques did you use in the requirement analysis phase for a specific system design?</t>
  </si>
  <si>
    <t>Advantages of Programming Techniques</t>
  </si>
  <si>
    <t>List the advantages of 3 different programming techniques.</t>
  </si>
  <si>
    <t>Compare and Contrast Prototyping</t>
  </si>
  <si>
    <t>Compare and contrast various types of prototypes; identify the advantages and disadvantages for each.</t>
  </si>
  <si>
    <t>Apply Object-oriented Programming Languages</t>
  </si>
  <si>
    <t>What kinds of object-oriented programming languages have you applied in previous RAD projects?</t>
  </si>
  <si>
    <t>Release Management Experience</t>
  </si>
  <si>
    <t>Tell me about the release management projects you were involved in as a part of your previous jobs.</t>
  </si>
  <si>
    <t>Evaluate a Tool's Feasibility</t>
  </si>
  <si>
    <t>How do you evaluate the value of script tools in designing web pages?</t>
  </si>
  <si>
    <t>Predict the Future of Programming Languages</t>
  </si>
  <si>
    <t>what changes do you expect programming languages to take on in the next five years?</t>
  </si>
  <si>
    <t>Solving Scalability Problems</t>
  </si>
  <si>
    <t>Tell me about a specific problem you encountered when attempting to enhance the scalability of an existing metadata repository.</t>
  </si>
  <si>
    <t>Identify and Execute Phases</t>
  </si>
  <si>
    <t>How did you identify and execute phases of the company's records management life cycle?</t>
  </si>
  <si>
    <t>Evaluate Query and Database Access Tools</t>
  </si>
  <si>
    <t>How have you evaluated the performance of query and database access tools in past projects?</t>
  </si>
  <si>
    <t>Prepare for Changing Marketplace Trends</t>
  </si>
  <si>
    <t>How did you prepare for planned changes in database management or relational databases?</t>
  </si>
  <si>
    <t>Improving Server Software Performance</t>
  </si>
  <si>
    <t>Tell me about a change you made that significantly improved server software performance.</t>
  </si>
  <si>
    <t>Using Remote Servers</t>
  </si>
  <si>
    <t>Did your organization use remote servers? Why or why not?</t>
  </si>
  <si>
    <t>Previous Network Performance</t>
  </si>
  <si>
    <t>Tell me the about the performance of remote access networks you have previously worked with.</t>
  </si>
  <si>
    <t>Ensure Quality and Delivery</t>
  </si>
  <si>
    <t>How did you ensure the timely delivery and quality of processing services in support of production schedules and customer requirements?</t>
  </si>
  <si>
    <t>Analyze Configuration Tools</t>
  </si>
  <si>
    <t>Tell me about the benefits and drawbacks of configuration design, enhancements and configuration management tools.</t>
  </si>
  <si>
    <t>Problems with Product Evaluation</t>
  </si>
  <si>
    <t>What kinds of problems did you encounter when evaluating products or services from multiple vendors?</t>
  </si>
  <si>
    <t>Use SOA Technologies in XML Integration</t>
  </si>
  <si>
    <t>How did you use SOA technologies to integrate XML and Web Services?</t>
  </si>
  <si>
    <t>Past Experience in Social Network Services</t>
  </si>
  <si>
    <t>Please describe your past experience in using social network services to more effectively facilitate your business.</t>
  </si>
  <si>
    <t>Technical Trends of Service Platform Management</t>
  </si>
  <si>
    <t>Outline the technical trends and directions of service platform management and maintenance.</t>
  </si>
  <si>
    <t>Problems Implementing Reliability Testing Procedures</t>
  </si>
  <si>
    <t>What kinds of problems did you encounter when implementing reliability testing procedures in a specific site environment?</t>
  </si>
  <si>
    <t>Social Community Management Experience</t>
  </si>
  <si>
    <t>Tell me about any social community management related projects you were involved in as a part of your previous position.</t>
  </si>
  <si>
    <t>Analyze Trends in Platform Development Training</t>
  </si>
  <si>
    <t>What are your thoughts on the historical and future trends in social media platform development training?</t>
  </si>
  <si>
    <t>Problems with Scrum Stakeholders</t>
  </si>
  <si>
    <t>What was the biggest problem you had ever encountered when communicating with stakeholders about the scrum project?</t>
  </si>
  <si>
    <t>Senior Management Support of the Security Initiative</t>
  </si>
  <si>
    <t>How did you get senior management support of your suggested security management policies and procedures?</t>
  </si>
  <si>
    <t>Self-Service Call Center Technologies</t>
  </si>
  <si>
    <t>What self-service technologies have you found most beneficial to your organization?</t>
  </si>
  <si>
    <t>Service Request Management Experience</t>
  </si>
  <si>
    <t>Tell me about the service request management process in your previous position.</t>
  </si>
  <si>
    <t>Implement Policies and Procedures</t>
  </si>
  <si>
    <t>How did you implement overall scheduling policies and procedures in the department?</t>
  </si>
  <si>
    <t>Evaluate Product Cost vs. Quality</t>
  </si>
  <si>
    <t>Suggestions for Improving Returns Software Efficiency</t>
  </si>
  <si>
    <t>What suggestions do you have to improve the efficiency of your organization's current product returns software?</t>
  </si>
  <si>
    <t>Develop Strategic Sales Plans</t>
  </si>
  <si>
    <t>How did you develop your sales department's strategies?</t>
  </si>
  <si>
    <t>Prospecting-related Problems</t>
  </si>
  <si>
    <t>What are some problems associated with prospecting activities?</t>
  </si>
  <si>
    <t>Describe the Sales Proposal Purpose</t>
  </si>
  <si>
    <t>Describe the purpose of a sales proposal and presentation.</t>
  </si>
  <si>
    <t>Problems in Closing a Sale and Agreements</t>
  </si>
  <si>
    <t>What problems are associated with sales closing and agreements?</t>
  </si>
  <si>
    <t>Use Tools in Designing a Product Development Strategy</t>
  </si>
  <si>
    <t>How did you successfully use the new tools in designing a product development strategy?</t>
  </si>
  <si>
    <t>Use of Commands in REXX Applications</t>
  </si>
  <si>
    <t>What kinds of commands and functions have you used in REXX-based applications?</t>
  </si>
  <si>
    <t>Problems with Policy Implementation</t>
  </si>
  <si>
    <t>What kinds of problems did you encounter when implementing design policies and standards?</t>
  </si>
  <si>
    <t>Problems in Using RTT</t>
  </si>
  <si>
    <t>What kinds of problems did you encounter in using RTT to test applications on multiple platforms?</t>
  </si>
  <si>
    <t>Analyze SAP R/3 Characteristics</t>
  </si>
  <si>
    <t>List the key strengths and weaknesses of SAP R/3 versus other comparable tools.</t>
  </si>
  <si>
    <t>Performance Improvement from CRM</t>
  </si>
  <si>
    <t>Describe what business outcomes the CRM system has brought to your organization.</t>
  </si>
  <si>
    <t>Problems with SAP ERP Upgrades</t>
  </si>
  <si>
    <t>What kinds of problems did you encounter when upgrading SAP ERP from prior SAP software releases?</t>
  </si>
  <si>
    <t>SAP PLM Trends</t>
  </si>
  <si>
    <t>What trends do you see in SAP PLM from a technical and business standpoint?</t>
  </si>
  <si>
    <t>Analyze Siebel</t>
  </si>
  <si>
    <t>Please analyze Siebel's strengths and weaknesses versus comparable tools.</t>
  </si>
  <si>
    <t>Problems with Idioms Implementation</t>
  </si>
  <si>
    <t>What kinds of problems did you encounter when implementing Smalltalk idioms for business-specific situations?</t>
  </si>
  <si>
    <t>Problems with QMF Implementation</t>
  </si>
  <si>
    <t>What kinds of technical problems did you encounter with QMF implementation?</t>
  </si>
  <si>
    <t>How did you design interfaces between SAS business intelligence software and other platforms?</t>
  </si>
  <si>
    <t>Problems in PVCS Implementations</t>
  </si>
  <si>
    <t>What kinds of problems did you encounter in the implementations of PVCS Version Manager?</t>
  </si>
  <si>
    <t>Problems Implementing SharePoint Interfaces</t>
  </si>
  <si>
    <t>What kinds of problems did you encounter when trying to implement interfaces from SharePoint Server to other platforms?</t>
  </si>
  <si>
    <t>Problems Using SIP</t>
  </si>
  <si>
    <t>What kinds of problems did you encounter with the use of SIP in multiple and diverse networks?</t>
  </si>
  <si>
    <t>Problems Implementing SMTP</t>
  </si>
  <si>
    <t>What kind of problems did you encounter with the implementation of SMTP?</t>
  </si>
  <si>
    <t>Experience with SNA</t>
  </si>
  <si>
    <t>Describe your past experience in working with the components of an SNA network.</t>
  </si>
  <si>
    <t>Integrate Sniffer into Capacity Planning</t>
  </si>
  <si>
    <t>How did you Integrate Sniffer into enterprise-wide network capacity planning?</t>
  </si>
  <si>
    <t>Analyze MSP</t>
  </si>
  <si>
    <t>What are some of the major advantages and disadvantages of using MSP in comparison with other similar products?</t>
  </si>
  <si>
    <t>Problems Implementing Workbench</t>
  </si>
  <si>
    <t>What kind of problems did you encounter with the implementation or maintenance of Project Workbench?</t>
  </si>
  <si>
    <t>Problems Implementing SiteMinder</t>
  </si>
  <si>
    <t>What kind of problems did you encounter when implementing SiteMinder?</t>
  </si>
  <si>
    <t>Technology Acquisition Approaches</t>
  </si>
  <si>
    <t>How do you master a new technology, especially when it's necessary to the production project of specific storage devices?</t>
  </si>
  <si>
    <t>What was the greatest challenge you faced when working in the telecommunications industry?</t>
  </si>
  <si>
    <t>Software Engineering Processes and Methodologies</t>
  </si>
  <si>
    <t>How did you ensure that software engineering methodologies or processes that were selected were the best match for the organization?</t>
  </si>
  <si>
    <t>Using design tools and techniques</t>
  </si>
  <si>
    <t>What types of tools and techniques have you used to design software?</t>
  </si>
  <si>
    <t>Software Integration Challenges</t>
  </si>
  <si>
    <t>What was the most challenging software integration project you were involved in?</t>
  </si>
  <si>
    <t>Software Design Processes and Methodologies</t>
  </si>
  <si>
    <t>How did you ensure that software design methodologies or processes that were selected were the best match for the organization?</t>
  </si>
  <si>
    <t>Software Support Experience</t>
  </si>
  <si>
    <t>Tell me about your software support experience in your previous positions.</t>
  </si>
  <si>
    <t>Software Problem Management Experience</t>
  </si>
  <si>
    <t>What roles have you played in software problem diagnosis and resolution?</t>
  </si>
  <si>
    <t>Solving Challenging Software Reliability Problems</t>
  </si>
  <si>
    <t>Tell me about the most challenging software reliability problem you have ever solved.</t>
  </si>
  <si>
    <t>Select the Best Software Testing Tool</t>
  </si>
  <si>
    <t>How did you select the best software testing tool for given tasks?</t>
  </si>
  <si>
    <t>Penetration Testing Experience</t>
  </si>
  <si>
    <t>Describe your experience of executing a penetration testing activity to achieve a positive outcome.</t>
  </si>
  <si>
    <t>Techniques and Methods Used in Target Architecture</t>
  </si>
  <si>
    <t>What techniques and methods have you previously used in designing a target IT architecture?</t>
  </si>
  <si>
    <t>Identifying and Quantifying Risks of System Integration</t>
  </si>
  <si>
    <t>How did you identify and quantify risks of proposed alternatives to system or technology integration?</t>
  </si>
  <si>
    <t>Ensuring Best System Testing Practices</t>
  </si>
  <si>
    <t>How did you ensure that system testing consistently followed established best practices?</t>
  </si>
  <si>
    <t>Problems with SDLC</t>
  </si>
  <si>
    <t>What kinds of problems have you encountered in the performance evaluation of a specific SDLC process?</t>
  </si>
  <si>
    <t>Dealing with Problems</t>
  </si>
  <si>
    <t>How did you respond when you found that the speech recognition system couldn't identify the person speaking?</t>
  </si>
  <si>
    <t>Experience with System Software Infrastructure</t>
  </si>
  <si>
    <t>Tell me about any system software infrastructures implementations that you have been involved in previously.</t>
  </si>
  <si>
    <t>Reducing System Errors</t>
  </si>
  <si>
    <t>How did you help reduce errors and problems in your organization's operating system?</t>
  </si>
  <si>
    <t>Helping Reduce Software Costs</t>
  </si>
  <si>
    <t>Tell me about a way you helped your organization reduce software costs.</t>
  </si>
  <si>
    <t>Software Quality Cost/Benefit Analysis</t>
  </si>
  <si>
    <t>How did you conduct cost/benefit analyses in software quality assurance?</t>
  </si>
  <si>
    <t>Challenges with Storage</t>
  </si>
  <si>
    <t>Describe a challenge your organization faced that prompted the use of storage hardware.</t>
  </si>
  <si>
    <t>Resolving Network Performance Problems</t>
  </si>
  <si>
    <t>How did you resolve problems concerning the performance of network applications in your previous job?</t>
  </si>
  <si>
    <t>Problems in License Negotiations</t>
  </si>
  <si>
    <t>Describe the problems you encountered in license negotiations? How did you solve these problems?</t>
  </si>
  <si>
    <t>Compare Fiber Channel Topologies</t>
  </si>
  <si>
    <t>Tell me about advantages and drawbacks of different fiber channel topologies (such as point-to-point, arbitrated loop and switched fabric), based on your application experience?</t>
  </si>
  <si>
    <t>Ensure Proper Storage and Retrieval</t>
  </si>
  <si>
    <t>How did you ensure proper storage and retrieval in the process of storage management?</t>
  </si>
  <si>
    <t>Analyze System Intervention Commands</t>
  </si>
  <si>
    <t>Tell me about the impact and consequences of system intervention commands, based on your application experience.</t>
  </si>
  <si>
    <t>Types of Software Licenses</t>
  </si>
  <si>
    <t>What types of software licenses have you used/administered?</t>
  </si>
  <si>
    <t>Resolve Multi-Component Failures</t>
  </si>
  <si>
    <t>How did you successfully resolve complex, multi-component failures in your previous position(s)?</t>
  </si>
  <si>
    <t>Ensure Staff Support</t>
  </si>
  <si>
    <t>How did you ensure that all staff supported the SPI program?</t>
  </si>
  <si>
    <t>Technical Constraints in SCM Application Implementation</t>
  </si>
  <si>
    <t>What kinds of technical constraints did you address when implementing an SCM applications project?</t>
  </si>
  <si>
    <t>SRM System Evaluation</t>
  </si>
  <si>
    <t>What are the main standards and parameters used to evaluate SRM implementation processes and procedures?</t>
  </si>
  <si>
    <t>Technical Constraints in SEM Application</t>
  </si>
  <si>
    <t>What kinds of technical constraints did you address when implementing a customized SEM application project?</t>
  </si>
  <si>
    <t>Information from Statistical Analysis</t>
  </si>
  <si>
    <t>Describe what types of information are provided by various statistical analysis methods.</t>
  </si>
  <si>
    <t>Past Experience in TOGAF</t>
  </si>
  <si>
    <t>Describe your past experience in using TOGAF.</t>
  </si>
  <si>
    <t>Successful Recruiting Cases</t>
  </si>
  <si>
    <t>Tell me about some of your most successful recruiting cases.</t>
  </si>
  <si>
    <t>Result of Succession Planning</t>
  </si>
  <si>
    <t>What were the results of succession planning projects you implemented within the organization?</t>
  </si>
  <si>
    <t>Market Trends in Technical Writing</t>
  </si>
  <si>
    <t>Please predict the market trends and directions of technical writing in terms of applied areas and concepts.</t>
  </si>
  <si>
    <t>Supplier-related Concerns</t>
  </si>
  <si>
    <t>Tell me how you addressed or alleviated concerns about uncertified suppliers.</t>
  </si>
  <si>
    <t>Use Struts to Build Web-based Java Applications</t>
  </si>
  <si>
    <t>How did you use the Struts Framework to build web-based Java applications ?</t>
  </si>
  <si>
    <t>Problems Designing Interfaces</t>
  </si>
  <si>
    <t>What kinds of problems did you encounter when designing and building interfaces to and from other databases?</t>
  </si>
  <si>
    <t>Experience with SQL</t>
  </si>
  <si>
    <t>Tell me about your previous experience with using Structured Query Language to interrogate and process data in a relational database.</t>
  </si>
  <si>
    <t>Problems with SQL Server Development</t>
  </si>
  <si>
    <t>What kinds of problems did you encounter in the development and deployment of SQL Server databases?</t>
  </si>
  <si>
    <t>Analyze Sybase Characteristics</t>
  </si>
  <si>
    <t>List the key strengths and weaknesses of Sybase versus other database management systems (DBMS).</t>
  </si>
  <si>
    <t>Analyze Solaris Characteristics</t>
  </si>
  <si>
    <t>List the key strengths and weaknesses of Solaris versus other operating systems.</t>
  </si>
  <si>
    <t>Analyze TPNS</t>
  </si>
  <si>
    <t>Explain the differences between TPNS and other types of terminal emulator software packages.</t>
  </si>
  <si>
    <t>Problems with NetView</t>
  </si>
  <si>
    <t>What kinds of problems did you encounter with using NetView to manage critical environments?</t>
  </si>
  <si>
    <t>Analyze TCP/IP</t>
  </si>
  <si>
    <t>Analyze strengths and weaknesses of TCP/IP from a business perspective.</t>
  </si>
  <si>
    <t>Initiating Token Ring Strategies</t>
  </si>
  <si>
    <t>Describe your experience with initiating in-house Token Ring enhancements and migration strategies.</t>
  </si>
  <si>
    <t>Benefit of TAM Server Implementation</t>
  </si>
  <si>
    <t>Tell me about a specific benefit of installing and implementing a TAM server in a project.</t>
  </si>
  <si>
    <t>Problems Installing TME</t>
  </si>
  <si>
    <t>What kind of problems did you encounter with the installation of TME in your company?</t>
  </si>
  <si>
    <t>Effectiveness of T&amp;D Standards Implementation</t>
  </si>
  <si>
    <t>What was the effectiveness of the T&amp;D standards you implemented within the organization?</t>
  </si>
  <si>
    <t>Past experience in Web Software Design</t>
  </si>
  <si>
    <t>Tell me about web software design projects you have been involved in as a part of your previous jobs.</t>
  </si>
  <si>
    <t>Web Security Challenges</t>
  </si>
  <si>
    <t>What security challenges related to internet use did you encounter in your previous position?</t>
  </si>
  <si>
    <t>Suggestions for Transitional Architecture Process Improvement</t>
  </si>
  <si>
    <t>How often did you provide suggestions for transitional architecture process improvements? Outline your proposed suggestions.</t>
  </si>
  <si>
    <t>Implement Workflow Mapping Methods</t>
  </si>
  <si>
    <t>How did you implement workflow mapping methods in the workflow process analysis?</t>
  </si>
  <si>
    <t>User Interface Design Experience</t>
  </si>
  <si>
    <t>Tell me about user interface design projects you were involved in as a part of your previous jobs.</t>
  </si>
  <si>
    <t>Improve WDT Utilization Proficiency</t>
  </si>
  <si>
    <t>What problems did you encounter when improving your staffs' proficiency with web development tools?</t>
  </si>
  <si>
    <t>Experience with Web Services Tools</t>
  </si>
  <si>
    <t>Tell me about your past experience with exploiting Web Services Tools for use by internal applications.</t>
  </si>
  <si>
    <t>Experience with Web Services</t>
  </si>
  <si>
    <t>Tell me about your experience with using web services.</t>
  </si>
  <si>
    <t>Implementing Voice Service</t>
  </si>
  <si>
    <t>How many voice networks and associated services did you implement in your previous position?</t>
  </si>
  <si>
    <t>Ensuring Authentication</t>
  </si>
  <si>
    <t>How did you ensure sender authentication and message integrity?</t>
  </si>
  <si>
    <t>Solution for Network Problems</t>
  </si>
  <si>
    <t>Based on what you know about this organization's wireless network, what recommendations or suggestions would you make?</t>
  </si>
  <si>
    <t>Achievement in Troubleshooting</t>
  </si>
  <si>
    <t>List your achievements in troubleshooting network problems.</t>
  </si>
  <si>
    <t>Problems in Providing Secure Web Sites</t>
  </si>
  <si>
    <t>What problems did you encounter in providing secure web sites and servers?</t>
  </si>
  <si>
    <t>Design Training and Development Practices</t>
  </si>
  <si>
    <t>How did you design organizational practices for training and development issues?</t>
  </si>
  <si>
    <t>Experience with Training Program Development</t>
  </si>
  <si>
    <t>Tell me about your previous experience with the design and development of training programs.</t>
  </si>
  <si>
    <t>Enhance Training Delivery Effectiveness</t>
  </si>
  <si>
    <t>How do you enhance the effectiveness of training delivery?</t>
  </si>
  <si>
    <t>Describe a Challenge of User Acceptance Testing</t>
  </si>
  <si>
    <t>Describe a major challenge you've experienced with this user acceptance testing process or area. How did you deal with it? What was the resolution?</t>
  </si>
  <si>
    <t>Technical Constraints in TM Application</t>
  </si>
  <si>
    <t>What kinds of technical constraints did you address when implementing a customized TM application project?</t>
  </si>
  <si>
    <t>Social Media Trends</t>
  </si>
  <si>
    <t>In your opinion, what will change in the future development of media models?</t>
  </si>
  <si>
    <t>Problems for Web Application Development</t>
  </si>
  <si>
    <t>What kinds of problems did you encounter when developing a new web application on a specific web platform?</t>
  </si>
  <si>
    <t>Experience with User Analysis Support</t>
  </si>
  <si>
    <t>Tell me about your previous experience with providing support for user data analysis.</t>
  </si>
  <si>
    <t>Training to Improve Staffs' Capability</t>
  </si>
  <si>
    <t>How did your organization organize training to improve staffs' effectiveness with various web publishing tools?</t>
  </si>
  <si>
    <t>Problems in Web-Based Research</t>
  </si>
  <si>
    <t>What kinds of problems did you encounter when implementing a specific web-based research project for your previous organization?</t>
  </si>
  <si>
    <t>Vendor-related Concerns</t>
  </si>
  <si>
    <t>Tell me how you addressed or alleviated concerns about uncertified vendors.</t>
  </si>
  <si>
    <t>Interpreting Client Needs Analysis</t>
  </si>
  <si>
    <t>Tell me about a time you interpreted the results of a client needs analysis into actions that were well received.</t>
  </si>
  <si>
    <t>Use Uniface to Integrate Applications</t>
  </si>
  <si>
    <t>How did you utilize Uniface to integrate applications across multiple heterogeneous platforms?</t>
  </si>
  <si>
    <t>Problems with VAG Use</t>
  </si>
  <si>
    <t>What kinds of problems did you encounter with the use of VAG in diverse environments?</t>
  </si>
  <si>
    <t>Problems in VAJ IDE Management</t>
  </si>
  <si>
    <t>What kinds of problems did you encounter in the management of VAJ IDE (Integrated Development Environment)?</t>
  </si>
  <si>
    <t>Visual Basic.Net Debugging Environment</t>
  </si>
  <si>
    <t>How did you configure the debugging environment in your previous project(s)?</t>
  </si>
  <si>
    <t>Use of Commands in VBScript Applications</t>
  </si>
  <si>
    <t>What kinds of commands and functions have you used in VBScript applications?</t>
  </si>
  <si>
    <t>Experience with Visual C++</t>
  </si>
  <si>
    <t>Tell me about your previous experience in using Visual C++ to develop and maintain application programs.</t>
  </si>
  <si>
    <t>Modify a Visual FoxPro Program</t>
  </si>
  <si>
    <t>How did you code or modify a Visual FoxPro program?</t>
  </si>
  <si>
    <t>Using Visual Interdev to Manage Websites</t>
  </si>
  <si>
    <t>What kinds of problems did you encounter when using Visual Interdev to manage multiple internet/intranet websites?</t>
  </si>
  <si>
    <t>Problems with Visual Basic Use</t>
  </si>
  <si>
    <t>What kinds of problems did you encounter with the use of Visual Basic in diverse environments?</t>
  </si>
  <si>
    <t>Problems with Visio Use</t>
  </si>
  <si>
    <t>What kinds of problems did you encounter in the use of Visio in diverse environments?</t>
  </si>
  <si>
    <t>Use of Commands in Visual J++ Applications</t>
  </si>
  <si>
    <t>What kinds of commands and functions have you used in Visual J++ applications?</t>
  </si>
  <si>
    <t>Use WSAD to Facilitate Application Translation</t>
  </si>
  <si>
    <t>How did you utilize WSAD to translate legacy applications into web-based applications?</t>
  </si>
  <si>
    <t>Use Studio to Facilitate Application Translation</t>
  </si>
  <si>
    <t>How did you utilize WebSphere Studio to translate legacy applications into web-based applications?</t>
  </si>
  <si>
    <t>Use of XHTML Debugging Tools</t>
  </si>
  <si>
    <t>What kinds of debugging tools have you used in Internet-based XHTML applications?</t>
  </si>
  <si>
    <t>Use of XML Debugging Tools</t>
  </si>
  <si>
    <t>What kinds of debugging tools have you used in Internet-based XML applications?</t>
  </si>
  <si>
    <t>Research Schemas Availability</t>
  </si>
  <si>
    <t>How did you research the availability of existing XML Schemas for the use in relevant applications?</t>
  </si>
  <si>
    <t>Avoid Mistakes with XML Transformations</t>
  </si>
  <si>
    <t>How did you avoid costly mistakes in working with XML transformations?</t>
  </si>
  <si>
    <t>Analyze Xpediter</t>
  </si>
  <si>
    <t>List Xpediter's key strengths and weaknesses versus those of other debugging tools.</t>
  </si>
  <si>
    <t>Analyze MQ Series</t>
  </si>
  <si>
    <t>Describe MQ Series strengths and weaknesses versus comparable tools.</t>
  </si>
  <si>
    <t>Using Commands in TSO/ISPF Applications</t>
  </si>
  <si>
    <t>What kinds of commands have you used in TSO/ISPF applications?</t>
  </si>
  <si>
    <t>Problems with UNIX Migrations</t>
  </si>
  <si>
    <t>What kinds of problems did you encounter when migrating UNIX-based applications to other operating systems?</t>
  </si>
  <si>
    <t>Build WAS Test Environments</t>
  </si>
  <si>
    <t>How did you build multiple test and development environments for WAS?</t>
  </si>
  <si>
    <t>Using Commands in Windows 2000/Me Applications</t>
  </si>
  <si>
    <t>What kinds of commands have you used in Windows 2000/Me applications?</t>
  </si>
  <si>
    <t>Problems Designing Windows NT Interfaces</t>
  </si>
  <si>
    <t>What types of problems did you encounter with designing and building interfaces from Windows NT to other platforms?</t>
  </si>
  <si>
    <t>Solving Windows XP Implementation Problems</t>
  </si>
  <si>
    <t>How did you solve problems specific Windows XP implementation related issues?</t>
  </si>
  <si>
    <t>Experience with WebSphere Portal</t>
  </si>
  <si>
    <t>Describe your past experience with the configuration, installation and deployment of a WebSphere Portal solution.</t>
  </si>
  <si>
    <t>z/OS Operating System Migration</t>
  </si>
  <si>
    <t>Describe your past experience with z/OS operation system migration.</t>
  </si>
  <si>
    <t>Problems in Analyzing VoIP Quality</t>
  </si>
  <si>
    <t>What were the biggest problems in analyzing VoIP quality with QoS tools?</t>
  </si>
  <si>
    <t>Previous Experience with WML/WHMScript</t>
  </si>
  <si>
    <t>Describe your previous experience in using WML/WHMScript to develop WAP technology.</t>
  </si>
  <si>
    <t>Problems with X.25 Network</t>
  </si>
  <si>
    <t>What kind of network problems did you encounter as a result of performance measurement of the X.25 network?</t>
  </si>
  <si>
    <t>Create Word Large Document Features</t>
  </si>
  <si>
    <t>How did you create tables of contents, indexes, footnotes and other large document features?</t>
  </si>
  <si>
    <t>Developing Training and Development Procedures</t>
  </si>
  <si>
    <t>What role have you played in developing and implementing training and development procedures?</t>
  </si>
  <si>
    <t>Develop Training Programs</t>
  </si>
  <si>
    <t>How did you develop training programs in line with business development?</t>
  </si>
  <si>
    <t>Vendor Disappointments</t>
  </si>
  <si>
    <t>Tell me about a time when a vendor did not live up to your internal expectations.</t>
  </si>
  <si>
    <t>Training Related Data Collection Tools</t>
  </si>
  <si>
    <t>Please list 3 training related data collection tools or instruments.</t>
  </si>
  <si>
    <t>Training Solution Effectiveness</t>
  </si>
  <si>
    <t>What was the effectiveness of training solutions that you provided to stakeholders?</t>
  </si>
  <si>
    <t>The Training Program Feedback</t>
  </si>
  <si>
    <t>What training program feedback have you received from clients and/or employees?</t>
  </si>
  <si>
    <t>Evaluate Training Programs</t>
  </si>
  <si>
    <t>How do you evaluate the performance of a training program?</t>
  </si>
  <si>
    <t>List Training Administration Tools</t>
  </si>
  <si>
    <t>Please list 3 major training administration tools.</t>
  </si>
  <si>
    <t>List Training Software</t>
  </si>
  <si>
    <t>List major training software used in developing training programs.</t>
  </si>
  <si>
    <t>Develop Web-based Training Procedures</t>
  </si>
  <si>
    <t>What role have you played in developing and implementing web-based training procedures?</t>
  </si>
  <si>
    <t>Detecting Flaws</t>
  </si>
  <si>
    <t>What steps did you take in seeking out flaws in design or format or logic?</t>
  </si>
  <si>
    <t>Handling Emerging Technology Barriers</t>
  </si>
  <si>
    <t>How did you handle emerging technology barriers or new technologies within architecture modeling processes, in your previous position?</t>
  </si>
  <si>
    <t>Evaluating Application Delivery Process</t>
  </si>
  <si>
    <t>Describe the advantages and disadvantages of the application delivery process in your organization.</t>
  </si>
  <si>
    <t>Results of the Application Design Program</t>
  </si>
  <si>
    <t>Describe a client's reaction to a specific application design program you delivered?</t>
  </si>
  <si>
    <t>Culture Inappropriateness Solutions</t>
  </si>
  <si>
    <t>How did you solve any cultural inappropriateness during application internationalization processes? What were the results?</t>
  </si>
  <si>
    <t>A&amp;C Function Monitoring</t>
  </si>
  <si>
    <t>How do you monitor A&amp;C functions to ensure that operations meet the relevant regulations?</t>
  </si>
  <si>
    <t>Preparing for Changing Audit Standards</t>
  </si>
  <si>
    <t>How did you respond to changing audit criteria within your company or industry?</t>
  </si>
  <si>
    <t>Problems with Custom Access Applications</t>
  </si>
  <si>
    <t>What kinds of problems did you encounter in the development of custom Access applications with VBA?</t>
  </si>
  <si>
    <t>How did you resolve problems with ActiveX component development in your previous position(s)?</t>
  </si>
  <si>
    <t>Experience with ADF</t>
  </si>
  <si>
    <t>Tell me about your previous experience in using the ADF platform to develop IT applications.</t>
  </si>
  <si>
    <t>Experience with Assembler</t>
  </si>
  <si>
    <t>Tell me about your previous experience with Assembler or Assembly Language.</t>
  </si>
  <si>
    <t>Experience with ASP</t>
  </si>
  <si>
    <t>Tell me about your previous experience with ASP (Active Server Pages).</t>
  </si>
  <si>
    <t>Experience with ASP.Net</t>
  </si>
  <si>
    <t>Tell me about your previous experience with ASP.Net.</t>
  </si>
  <si>
    <t>Experience with Flash</t>
  </si>
  <si>
    <t>Tell me about your previous experience or involvement in Flash application development.</t>
  </si>
  <si>
    <t>Achieving Results with Adabas</t>
  </si>
  <si>
    <t>Tell me about a time when you used Adabas to improve processes or increase effectiveness.</t>
  </si>
  <si>
    <t>Experience with AIX</t>
  </si>
  <si>
    <t>Tell me about your previous experience in using the AIX operating system in a production environment.</t>
  </si>
  <si>
    <t>Experience with AS/400</t>
  </si>
  <si>
    <t>Tell me about your past experience with AS/400 troubleshooting.</t>
  </si>
  <si>
    <t>Experience with ATM</t>
  </si>
  <si>
    <t>Describe your past experience with working with the components of an ATM network.</t>
  </si>
  <si>
    <t>Experience with Adobe Acrobat Professional</t>
  </si>
  <si>
    <t>Tell me about your previous experience in using Adobe Acrobat Professional to create or enhance PDF files.</t>
  </si>
  <si>
    <t>Experience with Adobe Designer</t>
  </si>
  <si>
    <t>Tell me about your previous experience in using Adobe Designer to create or enhance document templates.</t>
  </si>
  <si>
    <t>Integrate Anti-Virus Software with Firewall</t>
  </si>
  <si>
    <t>How did you integrate the anti-virus software with the enterprise firewall?</t>
  </si>
  <si>
    <t>Adult Learning Results</t>
  </si>
  <si>
    <t>What were the results of adult learning programs you developed last year?</t>
  </si>
  <si>
    <t>Evaluating New Computer-based Technologies</t>
  </si>
  <si>
    <t>What steps did you take when evaluating an emerging computer-based technology for value to your organization?</t>
  </si>
  <si>
    <t>Software Industry Experience</t>
  </si>
  <si>
    <t>What experience do you have working in or with the software industry?</t>
  </si>
  <si>
    <t>Business Modeling Experience</t>
  </si>
  <si>
    <t>Tell me about the business modeling related projects you were involved in as a part of your previous jobs.</t>
  </si>
  <si>
    <t>Results of Promoting a New Framework of Business Architecture</t>
  </si>
  <si>
    <t>What kinds of results have you received when you have tried to promote a new framework in business architecture.</t>
  </si>
  <si>
    <t>Previous Risk Assessment</t>
  </si>
  <si>
    <t>Describe risk assessment processes as you have used it in the past.</t>
  </si>
  <si>
    <t>Business Process Testing Experience</t>
  </si>
  <si>
    <t>Describe your previous experience in business process testing.</t>
  </si>
  <si>
    <t>Ineffective Communication in a Application Design</t>
  </si>
  <si>
    <t>What kind of problems have you encountered as a result of ineffective communication in a Client/Server applications design?</t>
  </si>
  <si>
    <t>Results in CASE Tools Application</t>
  </si>
  <si>
    <t>What summarized results did you obtain after applying a set of case tools to a specific software development project.</t>
  </si>
  <si>
    <t>Experience in Big Data Management and Analytics</t>
  </si>
  <si>
    <t>Describe your experience in Big Data Management and Analytics.</t>
  </si>
  <si>
    <t>Select Capability Planning Methods and Tools</t>
  </si>
  <si>
    <t>How did you select appropriate capability planning methods and tools for a specific application?</t>
  </si>
  <si>
    <t>Experience with Change Control</t>
  </si>
  <si>
    <t>Tell me about your previous experience or involvement in change control.</t>
  </si>
  <si>
    <t>Problems with Business Recovery</t>
  </si>
  <si>
    <t>What kinds of problems did you encounter during business recovery from computer crime incidents?</t>
  </si>
  <si>
    <t>Staying Current with Industry Trends</t>
  </si>
  <si>
    <t>How did your organization and you specifically stay current with the trends and directions of the industry?</t>
  </si>
  <si>
    <t>Support in Storage Architecture Technology</t>
  </si>
  <si>
    <t>What experience do you have in providing support for data storage architecture technology?</t>
  </si>
  <si>
    <t>Past Experience with Cloud Resource</t>
  </si>
  <si>
    <t>Describe your past experience in cloud resource management.</t>
  </si>
  <si>
    <t>User Workflow Design</t>
  </si>
  <si>
    <t>How did you design user interface to reflect the user's normal workflow or daily activities?</t>
  </si>
  <si>
    <t>Define Copywriting Approaches and Practices</t>
  </si>
  <si>
    <t>How did you define organization-specific writing approaches and practices in light of your previous experience?</t>
  </si>
  <si>
    <t>Platform Integration Problem</t>
  </si>
  <si>
    <t>How did you solve the problem of system integration of diverse technology platforms?</t>
  </si>
  <si>
    <t>Rated Consulting Competence</t>
  </si>
  <si>
    <t>How have previous clients described your competence, professionalism and engagement success regarding the specific consulting services you have provided?.</t>
  </si>
  <si>
    <t>Managing Engagement Expectations Faltered</t>
  </si>
  <si>
    <t>Tell us about a time that relationships faltered during a consulting engagement. What did you do to address the issue and what was the result?</t>
  </si>
  <si>
    <t>Management Improvements for Difficult Engagement</t>
  </si>
  <si>
    <t>Describe the most difficult consulting engagement you have managed. What could you have done in hindsight to lessen the difficulty?</t>
  </si>
  <si>
    <t>Handling Unprofessional Client Behavior</t>
  </si>
  <si>
    <t>Describe a specific consulting situation when the client demonstrated rude, demeaning or unreasonable behavior toward you. How did you handle this situation and what was client reaction?</t>
  </si>
  <si>
    <t>Vendors for Benefits Programs</t>
  </si>
  <si>
    <t>How do you select a vendor for an outsourced benefits programs and compare it to other competitor vendors?</t>
  </si>
  <si>
    <t>Identify New Business Opportunities</t>
  </si>
  <si>
    <t>Prepare Evaluation from Competitors</t>
  </si>
  <si>
    <t>How did you prepare or safeguard against similar evaluations by your competitors?</t>
  </si>
  <si>
    <t>Complex Contracts</t>
  </si>
  <si>
    <t>Tell me about the most complex contract you have been involved in.</t>
  </si>
  <si>
    <t>Contracts Review Trends</t>
  </si>
  <si>
    <t>What industry trends do you recognize in the technologies and tools used for reviewing contracts?</t>
  </si>
  <si>
    <t>Relationship between Procurement Profits and Cost</t>
  </si>
  <si>
    <t>What is the relationship you found between profits and the composite cost of buying and procurement?</t>
  </si>
  <si>
    <t>How did you resolve problems with Basic programs in your previous position(s)?</t>
  </si>
  <si>
    <t>Debug Errors in C Applications</t>
  </si>
  <si>
    <t>How did you debug syntax and run-time errors in C applications in your previous position(s)?</t>
  </si>
  <si>
    <t>COBOL Programming Techniques</t>
  </si>
  <si>
    <t>What is the difference between structured and unstructured COBOL programming techniques.</t>
  </si>
  <si>
    <t>Experience with COBOL/400</t>
  </si>
  <si>
    <t>Describe your past experience with using COBOL/400 programming language in conjunction with IBM's AS/400 series of computers.</t>
  </si>
  <si>
    <t>Debug Errors in CGI Script Applications</t>
  </si>
  <si>
    <t>How did you debug syntax and run-time errors in CGI Script applications in your previous position(s)?</t>
  </si>
  <si>
    <t>Experience with Cold Fusion</t>
  </si>
  <si>
    <t>Tell me about your previous experience or involvement in Cold Fusion applications.</t>
  </si>
  <si>
    <t>Experience with Graphics Tools</t>
  </si>
  <si>
    <t>Tell me about your previous experience with Corel Graphics tools.</t>
  </si>
  <si>
    <t>Experience with CORBA</t>
  </si>
  <si>
    <t>Tell me about your previous experience with CORBA.</t>
  </si>
  <si>
    <t>Experience with CA/DB2</t>
  </si>
  <si>
    <t>Tell me about your past experience with using CA/DB2 to manage DB2 databases.</t>
  </si>
  <si>
    <t>Experience with CA-IDMS Databases</t>
  </si>
  <si>
    <t>Tell me about your past experience with installing, maintaining, and administering CA-IDMS databases.</t>
  </si>
  <si>
    <t>Problems with</t>
  </si>
  <si>
    <t>What kinds of problems did you encounter when performing initial provisioning on new servers and re-provisioning operating systems?</t>
  </si>
  <si>
    <t>Experience with Centra</t>
  </si>
  <si>
    <t>Tell me about your past experience with using Centra Software.</t>
  </si>
  <si>
    <t>Experience with Corticon</t>
  </si>
  <si>
    <t>Tell me about your past experience with using Corticon to develop and maintain business rules.</t>
  </si>
  <si>
    <t>Monitoring Competency-Based T&amp;D Programs</t>
  </si>
  <si>
    <t>How did your organization monitor the use of competency-based training and development programs? How often were these programs monitored? What else do you think they could have looked at?</t>
  </si>
  <si>
    <t>Problems with Database Management System Operations</t>
  </si>
  <si>
    <t>What problems did you encounter when operating the database management system?</t>
  </si>
  <si>
    <t>Develop Data Analysis Methodology</t>
  </si>
  <si>
    <t>How did you use data analysis methodology to improve internal business efficiency?</t>
  </si>
  <si>
    <t>DCIM trends</t>
  </si>
  <si>
    <t>What is your opinion on the future of DCIM management models?</t>
  </si>
  <si>
    <t>Evaluate and Select Automation Programs</t>
  </si>
  <si>
    <t>How did you evaluate and select vendors, hardware, and maintenance programs?</t>
  </si>
  <si>
    <t>Evaluate E-mail Management Software</t>
  </si>
  <si>
    <t>How did you evaluate and select e-mail management software?</t>
  </si>
  <si>
    <t>Problems in Using Internet Capabilities</t>
  </si>
  <si>
    <t>What problems did you encounter in the use of internet capabilities for receipt and status reporting?</t>
  </si>
  <si>
    <t>Problems in Integrating Vendors</t>
  </si>
  <si>
    <t>What kinds of problems did you encounter in integrating multiple directories and vendors?</t>
  </si>
  <si>
    <t>ERP Tools and Techniques</t>
  </si>
  <si>
    <t>What kinds of tools and techniques have you used to implement enterprise-wide application packages?</t>
  </si>
  <si>
    <t>Technical Trends in CRM Applications</t>
  </si>
  <si>
    <t>Detail, to the best of your ability, future technical trends of CRM applications.</t>
  </si>
  <si>
    <t>Risk Management in ERP Implementation</t>
  </si>
  <si>
    <t>How have you managed or minimized risks during the ERP implementation lifecycle?</t>
  </si>
  <si>
    <t>First Task</t>
  </si>
  <si>
    <t>What would be the first area you would tackle, if given this position, based upon what you learned about the position and company?</t>
  </si>
  <si>
    <t>Ensuring Appropriate E-Mail Usage</t>
  </si>
  <si>
    <t>What policies and procedures did you implement to ensure that all e-mail usage was in line with organizational standards?</t>
  </si>
  <si>
    <t>First Data Entry Task</t>
  </si>
  <si>
    <t>What would be the first data entry improvement task you would like to learn about and accomplish if given this position, based upon what you learned about the position and company?</t>
  </si>
  <si>
    <t>Difficult Customers</t>
  </si>
  <si>
    <t>Tell me about the most difficult customer you have dealt with. What was the issue and how was it resolved?</t>
  </si>
  <si>
    <t>Implement Customer Support Service Agreement</t>
  </si>
  <si>
    <t>How would you design, negotiate, and implement customer support service agreements for a large customer base?</t>
  </si>
  <si>
    <t>Identifying Customer Behavior Types</t>
  </si>
  <si>
    <t>How do you correctly identify the type of customer behaviors in order to respond accordingly?</t>
  </si>
  <si>
    <t>Defining Customer Support Operation</t>
  </si>
  <si>
    <t>How would you define effective and efficient customer support operation and workload optimization?</t>
  </si>
  <si>
    <t>Creative Uses for the Support System</t>
  </si>
  <si>
    <t>Tell me about a creative use you found for the customer support system.</t>
  </si>
  <si>
    <t>Success in Employee Relations</t>
  </si>
  <si>
    <t>Tell me about one of your biggest successes in regards to employee relations program implementation.</t>
  </si>
  <si>
    <t>Poor End-User Training Results</t>
  </si>
  <si>
    <t>Tell me about an instance when end-user training did not result in clients retaining information or becoming proficient in the product or product feature. How would you change the training to fix this problem?</t>
  </si>
  <si>
    <t>E-Sales Trends</t>
  </si>
  <si>
    <t>What industry trends do you recognize in the technologies and tools used in e-sales?</t>
  </si>
  <si>
    <t>Experience with DHTML</t>
  </si>
  <si>
    <t>Tell me about your previous experience with DHTML.</t>
  </si>
  <si>
    <t>Experience with Director</t>
  </si>
  <si>
    <t>Tell me about your previous experience or involvement in Director applications.</t>
  </si>
  <si>
    <t>Experience with Delphi</t>
  </si>
  <si>
    <t>Tell me about your previous experience or involvement in Delphi applications.</t>
  </si>
  <si>
    <t>Resolve EDP Audit Group Concerns</t>
  </si>
  <si>
    <t>How did you resolve EDP Audit group concerns?</t>
  </si>
  <si>
    <t>Experience with Essbase</t>
  </si>
  <si>
    <t>Tell me about your previous experience in using Essbase tools to perform decision support and business intelligence functions.</t>
  </si>
  <si>
    <t>Problems with Messaging Systems Migration</t>
  </si>
  <si>
    <t>What kinds of problems did you encounter when migrating foreign messaging systems to the Exchange platform?</t>
  </si>
  <si>
    <t>Problems Installing DataJoiner Servers</t>
  </si>
  <si>
    <t>What kinds of problems did you encounter with the installation of DataJoiner servers?</t>
  </si>
  <si>
    <t>Experience with DB2 Databases</t>
  </si>
  <si>
    <t>Tell me about your past experience with installing, maintaining, and administering DB2 databases.</t>
  </si>
  <si>
    <t>Problems Migrating DB2 Connect</t>
  </si>
  <si>
    <t>What kinds of problems did you encounter with the migration to/from a DB2 Connect environment?</t>
  </si>
  <si>
    <t>Experience with ERwin</t>
  </si>
  <si>
    <t>Describe your previous experience in using the ERwin data modeling tool to design, generate and maintain databases.</t>
  </si>
  <si>
    <t>Problems Implementing ETI Solution</t>
  </si>
  <si>
    <t>What kinds of problems did you encounter with ETI Solution features and functions?</t>
  </si>
  <si>
    <t>Problems with Using DFHSM</t>
  </si>
  <si>
    <t>What kinds of problems did you encounter with the use of DFHSM to manage volumes and data sets?</t>
  </si>
  <si>
    <t>Experience with Doc-To-Help</t>
  </si>
  <si>
    <t>Tell me about your previous experience with using Doc-To-Help.</t>
  </si>
  <si>
    <t>Using Excel to Manage Data</t>
  </si>
  <si>
    <t>How did your organization use Excel to manage or manipulate data?</t>
  </si>
  <si>
    <t>Describe methods for establishing an employee development platform via intranet.</t>
  </si>
  <si>
    <t>Problems about Improve Implementation Processes</t>
  </si>
  <si>
    <t>What problems did you encounter in improving implementation processes to reduce overall costs and time spend on a project?</t>
  </si>
  <si>
    <t>Evaluating and Selecting Hardware</t>
  </si>
  <si>
    <t>How did your organization evaluate and select hardware from vendors?</t>
  </si>
  <si>
    <t>Leveraging Handheld Hardware</t>
  </si>
  <si>
    <t>Tell me how you helped your organization leverage handheld hardware to improve operations.</t>
  </si>
  <si>
    <t>High-Volume and High-Cost Requests</t>
  </si>
  <si>
    <t>What kinds of high-volume, high-cost requests did you encounter in your previous project(s)?</t>
  </si>
  <si>
    <t>Problems with Package Implementation</t>
  </si>
  <si>
    <t>What kinds of problems did you encounter when implementing cross-platform and heterogeneous packages?</t>
  </si>
  <si>
    <t>Information Security Audit Key Areas</t>
  </si>
  <si>
    <t>Outline the five key areas of information security audits.</t>
  </si>
  <si>
    <t>Control Information Security Risk Factors</t>
  </si>
  <si>
    <t>How did you control information security risk factors within a prescribed limitation in your previous position(s)?</t>
  </si>
  <si>
    <t>Problems with Strategy Implementation</t>
  </si>
  <si>
    <t>What kinds of problems did you encounter when implementing web services security strategies?</t>
  </si>
  <si>
    <t>Problems in Informatics Systems</t>
  </si>
  <si>
    <t>What problems did you encounter in designing and implementing informatics systems?</t>
  </si>
  <si>
    <t>Problems with Specific HR System Operations</t>
  </si>
  <si>
    <t>What typical problems have you encountered with specific HR system operations in your previous position(s)?</t>
  </si>
  <si>
    <t>Internal Control Trends</t>
  </si>
  <si>
    <t>What is your opinion on the future trends and directions of the organization's internal control implementation?</t>
  </si>
  <si>
    <t>Document Investment Report Errors</t>
  </si>
  <si>
    <t>How did you document errors that have previously occurred in investment reports?</t>
  </si>
  <si>
    <t>Problems in Investment Opportunity Development</t>
  </si>
  <si>
    <t>What problems did you encounter when identifying and developing new investment opportunities?</t>
  </si>
  <si>
    <t>Typical Problems</t>
  </si>
  <si>
    <t>What kinds of problems did you encounter on a regular basis and how were they handled?</t>
  </si>
  <si>
    <t>Considerations in ISPL Integration</t>
  </si>
  <si>
    <t>What kinds of considerations did you have when integrating ISPL with other frameworks (ITIL, ISO etc.)?</t>
  </si>
  <si>
    <t>Understanding Financial Statements</t>
  </si>
  <si>
    <t>Describe the format and information included in a cash flow statement.</t>
  </si>
  <si>
    <t>Resolving Errors in Record Keeping</t>
  </si>
  <si>
    <t>Tell me about one of your past experiences with identifying and correcting errors in existing financial records.</t>
  </si>
  <si>
    <t>Utilizing Financial Reporting Tools</t>
  </si>
  <si>
    <t>Tell me about one of your past experiences utilizing financial report-writing tools to achieve a positive outcome.</t>
  </si>
  <si>
    <t>Describe Risk Management Approaches</t>
  </si>
  <si>
    <t>Describe the benefits and drawbacks of various risk management approaches.</t>
  </si>
  <si>
    <t>Solve HR Policy Breaches</t>
  </si>
  <si>
    <t>Give examples of how you resolved the legal and professional consequences of HR policy breaches that you encountered or witnessed in your last job.</t>
  </si>
  <si>
    <t>Enhance HR and Business Units' Relationships</t>
  </si>
  <si>
    <t>How do you enhance the relationships between HR and business units?</t>
  </si>
  <si>
    <t>Problems in Conducting HR Operations</t>
  </si>
  <si>
    <t>What kinds of problems did you encounter when conducting HR operations in your previous job?</t>
  </si>
  <si>
    <t>Important Factors in HRIS Operations</t>
  </si>
  <si>
    <t>What important factors do you need to consider when operating HRIS?</t>
  </si>
  <si>
    <t>Valuable Internet Marketing Sites</t>
  </si>
  <si>
    <t>Tell me about the specific internet domains (company or professional association websites, bulletin boards, blogs etc.) that were most valuable as a part of your internet marketing campaign. What do you think made these so successful?</t>
  </si>
  <si>
    <t>Products Sold Online</t>
  </si>
  <si>
    <t>What types of products or services did your organization successfully sell online? In your opinion, what made these successful?</t>
  </si>
  <si>
    <t>Field Sales Success</t>
  </si>
  <si>
    <t>Have you ever worked with a salesperson who was successful in phone or e-sales campaigns but was not successful in field sales? Why do you think this was the case?</t>
  </si>
  <si>
    <t>Experience with APA</t>
  </si>
  <si>
    <t>Tell me about your previous experience with APA.</t>
  </si>
  <si>
    <t>Problems with IBM Debug Tool Reports</t>
  </si>
  <si>
    <t>What kinds of problems did you encounter in interpreting Fault Analyzer reports?</t>
  </si>
  <si>
    <t>Problems with IBM Fault Analyzer Reports</t>
  </si>
  <si>
    <t>What kinds of problems did you encounter in interpreting real-time reports produced by Fault Analyzer?</t>
  </si>
  <si>
    <t>Experience with File-Aid</t>
  </si>
  <si>
    <t>Tell me about your previous experience in using File-Aid to test, extract and edit data.</t>
  </si>
  <si>
    <t>Experience with Fortran</t>
  </si>
  <si>
    <t>Tell me about your previous experience with using Fortran to develop and maintain application systems.</t>
  </si>
  <si>
    <t>Problems with Cascading FrontPage Style Sheets</t>
  </si>
  <si>
    <t>What kinds of problems did you encounter when using cascading style sheets to achieve platform independence in FrontPage applications?</t>
  </si>
  <si>
    <t>Experience with Hogan Umbrella</t>
  </si>
  <si>
    <t>Tell me about your previous experience or involvement in Hogan Umbrella applications.</t>
  </si>
  <si>
    <t>Experience with HTML</t>
  </si>
  <si>
    <t>Tell me about your previous experience with HTML (HyperText Markup Language).</t>
  </si>
  <si>
    <t>Experience with Illustrator</t>
  </si>
  <si>
    <t>Tell me about your previous experience or involvement in Illustrator applications.</t>
  </si>
  <si>
    <t>Experience with InstallShield</t>
  </si>
  <si>
    <t>Tell me about your previous experience in using InstallShield to install software applications.</t>
  </si>
  <si>
    <t>Problems Installing FOCUS Databases</t>
  </si>
  <si>
    <t>What kinds of problems did you face when trying to install and maintain FOCUS databases, and how did you solve them?</t>
  </si>
  <si>
    <t>Achieving Results with IMS/DB</t>
  </si>
  <si>
    <t>Tell me about a time when you used IMS/DB to improve processes or increase effectiveness.</t>
  </si>
  <si>
    <t>Problems Installing Informix Databases</t>
  </si>
  <si>
    <t>What kinds of problems did you encounter in the installation and maintenance of production Informix databases?</t>
  </si>
  <si>
    <t>Problems with Informatica PowerCenter Implementation</t>
  </si>
  <si>
    <t>Describe the problems you encountered while using Informatica PowerCenter?</t>
  </si>
  <si>
    <t>Problems Installing Ingres Databases</t>
  </si>
  <si>
    <t>What kinds of problems did you encounter in the installation and maintenance of production application Ingres databases?</t>
  </si>
  <si>
    <t>Experience with FDR</t>
  </si>
  <si>
    <t>Tell me about your past experience in working with the backup, recovery, and balancing of an operating system and devices in a production environment.</t>
  </si>
  <si>
    <t>What specific measures have you taken to resolve inherent IIS security problems?</t>
  </si>
  <si>
    <t>Experience with IMS/TM</t>
  </si>
  <si>
    <t>Tell me about your past experience with using IMS/TM to manage transaction flow in a production environment.</t>
  </si>
  <si>
    <t>Experience with FileNet P8</t>
  </si>
  <si>
    <t>Tell me about your past experience in installing, maintaining and supporting the FileNet P8 system.</t>
  </si>
  <si>
    <t>Evaluate IT Equipment Performance</t>
  </si>
  <si>
    <t>How did you evaluate the performance of IT equipment?</t>
  </si>
  <si>
    <t>Problems with IT Trends &amp; Directions</t>
  </si>
  <si>
    <t>What kinds of problems did you encounter in IT trends &amp; directions while employed at your previous position(s)?</t>
  </si>
  <si>
    <t>Validate Specific IT Business Process Models</t>
  </si>
  <si>
    <t>How did you interact with business process owners to validate specific IT business process models?</t>
  </si>
  <si>
    <t>JAD Tools</t>
  </si>
  <si>
    <t>What tools have you used from JAD in IT projects?</t>
  </si>
  <si>
    <t>Establish Process Monitoring Mainframe</t>
  </si>
  <si>
    <t>How do you establish organizational process and guidelines for monitoring the mainframe?</t>
  </si>
  <si>
    <t>Predict the Future of Knowledge-Based Technology Tools</t>
  </si>
  <si>
    <t>When asked to speculate on Knowledge-Based Technology (KBT)tools, what changes do you think will take place within the next five years?</t>
  </si>
  <si>
    <t>Predict the Future of Mainframe Software</t>
  </si>
  <si>
    <t>If you could speculate on major mainframe software, what changes do you think will take place within the next five years?</t>
  </si>
  <si>
    <t>Predict the Future of Mainframe Hardware</t>
  </si>
  <si>
    <t>When asked to speculate on major mainframe hardware, what changes do you think the mainframe will experience within the next five years?</t>
  </si>
  <si>
    <t>Previous Projects with LAN Performance Standards</t>
  </si>
  <si>
    <t>Tell me about Local Area Network performance standards that were required on your previous projects?</t>
  </si>
  <si>
    <t>Factors in LAN Service Strategy Design</t>
  </si>
  <si>
    <t>What important factors did you consider when designing LAN service strategies?</t>
  </si>
  <si>
    <t>Experience with Asset Management</t>
  </si>
  <si>
    <t>Tell me about your experience with IT asset management.</t>
  </si>
  <si>
    <t>Problems in Planning</t>
  </si>
  <si>
    <t>What kinds of problems did you encounter when planning an IT governance strategies?</t>
  </si>
  <si>
    <t>Project Reporting Methods</t>
  </si>
  <si>
    <t>What kinds of project reporting methods did you use in your previous project(s)?</t>
  </si>
  <si>
    <t>Customer Feedbacks on IT Services</t>
  </si>
  <si>
    <t>What was the feedback from your customers on the IT services you provided to them?</t>
  </si>
  <si>
    <t>Customer Feedbacks on SLAs</t>
  </si>
  <si>
    <t>What feedback did you receive from your customers on the IT service level agreements you developed with them?</t>
  </si>
  <si>
    <t>Past Experience with IT Availability Management</t>
  </si>
  <si>
    <t>Tell me about your previous experience in the design, implementation and management of IT services availability.</t>
  </si>
  <si>
    <t>Problems in IT Service Framework</t>
  </si>
  <si>
    <t>What kinds of problems have you encountered in IT service framework modification?</t>
  </si>
  <si>
    <t>Problems with Resolving IT Incidents</t>
  </si>
  <si>
    <t>What types of problems did you typically face when trying to resolve incidents and how did you get around them?</t>
  </si>
  <si>
    <t>Resource Center Operation Problem</t>
  </si>
  <si>
    <t>What problem have you encountered in the operation of electronic and physical resource centers?</t>
  </si>
  <si>
    <t>Library System Migration Problem</t>
  </si>
  <si>
    <t>How did you solve library system problems that arise in the migration process?</t>
  </si>
  <si>
    <t>Experience with ITIL</t>
  </si>
  <si>
    <t>Tell me about your previous experience or involvement in ITIL acquisition and implementation.</t>
  </si>
  <si>
    <t>Improve ITIL AM Procedures</t>
  </si>
  <si>
    <t>How did you improve the processes and procedures of ITIL application management?</t>
  </si>
  <si>
    <t>Problems in Service Delivery Integration</t>
  </si>
  <si>
    <t>What kinds of problems did you encounter when integrating service delivery with other ITIL processes?</t>
  </si>
  <si>
    <t>Problems with Sales Opportunities</t>
  </si>
  <si>
    <t>What problems have you encountered when exploring sales opportunities?</t>
  </si>
  <si>
    <t>Experience in Product Development</t>
  </si>
  <si>
    <t>What role have you played in product development in your previous work experience? (Product planning, communication, design, testing, etc.)</t>
  </si>
  <si>
    <t>Experience with J2EE</t>
  </si>
  <si>
    <t>Tell me about your previous experience in working with J2EE platforms or frameworks.</t>
  </si>
  <si>
    <t>Analyze Java Multithreaded Programming</t>
  </si>
  <si>
    <t>List the strengths and weaknesses of multithreaded programming in Java applications.</t>
  </si>
  <si>
    <t>Experience with JSP</t>
  </si>
  <si>
    <t>Tell me about your previous experience or involvement in JSP-based applications.</t>
  </si>
  <si>
    <t>Experience with Java Servlets</t>
  </si>
  <si>
    <t>Tell me about your previous experience in using Java Servlets for application enhancements.</t>
  </si>
  <si>
    <t>Experience with LoadRunner</t>
  </si>
  <si>
    <t>Tell me about your previous experience in using LoadRunner to test transaction capacity.</t>
  </si>
  <si>
    <t>Translating Applications into Lotus Notes</t>
  </si>
  <si>
    <t>What kinds of problems did you encounter when translating legacy applications into Lotus Notes?</t>
  </si>
  <si>
    <t>Experience with JDBC</t>
  </si>
  <si>
    <t>Tell me about your past experience with using JDBC to access and manipulate databases.</t>
  </si>
  <si>
    <t>Experience with JES3</t>
  </si>
  <si>
    <t>Tell me about your past experience with using JES3 to provide batch communications for the MVS operating system.</t>
  </si>
  <si>
    <t>Experience with Laplink Software</t>
  </si>
  <si>
    <t>Tell me about your past experience in using the Laplink Software suite of products.</t>
  </si>
  <si>
    <t>Monitoring Jini Developments</t>
  </si>
  <si>
    <t>Describe experience with monitoring Jini network developments in diverse environments.</t>
  </si>
  <si>
    <t>Problems with LIMWC Functions</t>
  </si>
  <si>
    <t>What kind of problems did you encounter when using the instant messaging functions of LIMWC?</t>
  </si>
  <si>
    <t>Managing First PC Development Project</t>
  </si>
  <si>
    <t>What were the results of your first experience managing or overseeing a PC project?</t>
  </si>
  <si>
    <t>Solutions for Platform Interface Design Problems</t>
  </si>
  <si>
    <t>How did you resolve the difficult issues in designing interfaces for end-users to access the platform?</t>
  </si>
  <si>
    <t>Use Modeling Strategies</t>
  </si>
  <si>
    <t>How did you use modeling strategies to improve internal and external business processes?</t>
  </si>
  <si>
    <t>Customer Feedback Regarding New Use Case Modeling</t>
  </si>
  <si>
    <t>Describe customer feedback on new use case modeling for your organization.</t>
  </si>
  <si>
    <t>Describe Methods Used in Applications Integration Process</t>
  </si>
  <si>
    <t>Describe applications integration processing methods and their features, including storing and forward messaging methods and request/response methods.</t>
  </si>
  <si>
    <t>Promote New Online Transaction Processing Tools</t>
  </si>
  <si>
    <t>What is the largest challenge that you have faced in promoting new online transaction processing tools?</t>
  </si>
  <si>
    <t>Problems Using Object-Oriented Tools</t>
  </si>
  <si>
    <t>What kinds of problems have you encountered while using object-oriented tools and techniques?</t>
  </si>
  <si>
    <t>Problems in the Integration of OR Tools</t>
  </si>
  <si>
    <t>Describe problems you have encountered in the integration of OR application tools and techniques.</t>
  </si>
  <si>
    <t>Establish Processes for Monitoring Middleware Systems</t>
  </si>
  <si>
    <t>How do you establish organizational processes and guidelines for monitoring middleware systems?</t>
  </si>
  <si>
    <t>Predict the Future of Mid-range Software</t>
  </si>
  <si>
    <t>If you could speculate on major mid-range software, what changes do you anticipate will take place within the next five years?</t>
  </si>
  <si>
    <t>PC Software Documentation</t>
  </si>
  <si>
    <t>What documentation did you develop for PC software in your previous position(s)?</t>
  </si>
  <si>
    <t>Problems with Performance Tools Evaluation</t>
  </si>
  <si>
    <t>What kinds of problems have you encountered in the evaluation of performance tools?</t>
  </si>
  <si>
    <t>Experience with Mid-Range Hardware</t>
  </si>
  <si>
    <t>Tell me about your experience with mid-range hardware.</t>
  </si>
  <si>
    <t>Major Challenge with Workstation Hardware</t>
  </si>
  <si>
    <t>Describe a major challenge your organization faced with workstation hardware.</t>
  </si>
  <si>
    <t>Solving Network Security Problems</t>
  </si>
  <si>
    <t>How have you solved network security problems while attempting to avoid network crashes?</t>
  </si>
  <si>
    <t>Network Architecture Tools and Technologies</t>
  </si>
  <si>
    <t>Describe the tools and technologies you applied in network architecture platforms.</t>
  </si>
  <si>
    <t>Key Responsibilities in Network Operations</t>
  </si>
  <si>
    <t>Please identify the key functions and responsibilities included in network operations.</t>
  </si>
  <si>
    <t>Future of Communications Hardware</t>
  </si>
  <si>
    <t>What changes do you think communications hardware will experience within the next five years?</t>
  </si>
  <si>
    <t>Network Performance Management Tools and Technologies</t>
  </si>
  <si>
    <t>Describe the tools or technologies you applied in network performance management.</t>
  </si>
  <si>
    <t>Analyze Effectiveness</t>
  </si>
  <si>
    <t>How did you analyze the effectiveness of distribution mechanisms?</t>
  </si>
  <si>
    <t>Analyze Trends in Network and Internet Security</t>
  </si>
  <si>
    <t>Tell me about the historical and future trends in network and Internet security.</t>
  </si>
  <si>
    <t>Design an Online Marketing Strategy</t>
  </si>
  <si>
    <t>Describe the approach you used to design a new online marketing strategy using a social networking service.</t>
  </si>
  <si>
    <t>Problem with Meeting Organization</t>
  </si>
  <si>
    <t>What kind of problems have you met when you've organized or coordinated large meetings and conferences?</t>
  </si>
  <si>
    <t>Choosing Communication Tools</t>
  </si>
  <si>
    <t>How would you go about choosing the appropriate communication tools for different types of media?</t>
  </si>
  <si>
    <t>Embracing New Multimedia Publishing Technology</t>
  </si>
  <si>
    <t>How quickly did you or your previous organization embrace changing multimedia publication technologies?</t>
  </si>
  <si>
    <t>Problem Management Tools</t>
  </si>
  <si>
    <t>What kinds of tools did you use to track or resolve reported problems?</t>
  </si>
  <si>
    <t>List OD Models</t>
  </si>
  <si>
    <t>Please list the 3 most effective OD models you have used in previous OD programs.</t>
  </si>
  <si>
    <t>Compare Marketing Channels</t>
  </si>
  <si>
    <t>Compare and contrast your organization's marketing channels with its competitors.</t>
  </si>
  <si>
    <t>Best Practices for Market Research</t>
  </si>
  <si>
    <t>Describe some best practices for analyzing market research.</t>
  </si>
  <si>
    <t>Analyze Marketing Channels</t>
  </si>
  <si>
    <t>Compare and contrast your organization's marketing channels. Which were most/least successful?</t>
  </si>
  <si>
    <t>Update Media Channel Management Methods</t>
  </si>
  <si>
    <t>Describe your experience with successfully updating current media channel management methods in your organization.</t>
  </si>
  <si>
    <t>Media Workflow Problem Areas</t>
  </si>
  <si>
    <t>Tell me about a media workflow problem area in your last organization.</t>
  </si>
  <si>
    <t>Experience with Oracle Lite</t>
  </si>
  <si>
    <t>Tell me about your previous experience in using Oracle Lite to develop applications for mobile devices.</t>
  </si>
  <si>
    <t>Experience with PowerBuilder</t>
  </si>
  <si>
    <t>Tell me about your previous experience or involvement in the use of PowerBuilder for client-server applications.</t>
  </si>
  <si>
    <t>Ways to Select Areas</t>
  </si>
  <si>
    <t>What methods have you used to select specific areas of an image in Photoshop applications?</t>
  </si>
  <si>
    <t>Experience with ODBC</t>
  </si>
  <si>
    <t>Describe your past experience with using ODBC to access and manipulate databases.</t>
  </si>
  <si>
    <t>Experience with Oracle Databases</t>
  </si>
  <si>
    <t>Describe your past experience with installing, maintaining, and administering Oracle databases.</t>
  </si>
  <si>
    <t>Experience with Firefox</t>
  </si>
  <si>
    <t>Tell me about your experience with using or managing the use of Mozilla Firefox browser.</t>
  </si>
  <si>
    <t>Using Netscape</t>
  </si>
  <si>
    <t>How did different departments in your organization use Netscape?</t>
  </si>
  <si>
    <t>Experience with Oracle Application Server</t>
  </si>
  <si>
    <t>Describe your past experience with implementing and maintaining an Oracle Application Server system in a production environment.</t>
  </si>
  <si>
    <t>Experience with OS/2 Warp</t>
  </si>
  <si>
    <t>Describe your previous experience in using the OS/2 Warp Client and Warp Server operating systems in a production environment.</t>
  </si>
  <si>
    <t>Experience with OS/390</t>
  </si>
  <si>
    <t>Describe your previous experience in working with the OS/390 operating system.</t>
  </si>
  <si>
    <t>Experience with Palm OS</t>
  </si>
  <si>
    <t>Describe your past experience with developing applications for Palm OS.</t>
  </si>
  <si>
    <t>Experience with PegaRULES</t>
  </si>
  <si>
    <t>Describe your previous experience in implementing PegaRULES for organizational business process management.</t>
  </si>
  <si>
    <t>Popularize Protocol Model Library</t>
  </si>
  <si>
    <t>How did you popularize protocol model library among OPNET technologies users?</t>
  </si>
  <si>
    <t>NDS Time Synchronization Issues</t>
  </si>
  <si>
    <t>Describe your experience in dealing with time synchronization issues of NDS/eDirectory.</t>
  </si>
  <si>
    <t>Experience with Netware</t>
  </si>
  <si>
    <t>Describe your past experience with installing, configuring and maintaining a Novell Netware infrastructure.</t>
  </si>
  <si>
    <t>Experience with OmegaMon</t>
  </si>
  <si>
    <t>Describe your past experience with designing and using OmegaMon in multiple IT infrastructures.</t>
  </si>
  <si>
    <t>Design Outlook Applications</t>
  </si>
  <si>
    <t>How did you design in-house applications that run on the Outlook platform?</t>
  </si>
  <si>
    <t>Experience with Microsoft PowerPoint</t>
  </si>
  <si>
    <t>Describe your past experience with using Microsoft PowerPoint software.</t>
  </si>
  <si>
    <t>Major Design Process Description</t>
  </si>
  <si>
    <t>Describe major processes involved in developing a new hardware product, including concepts, main methods used and participants.</t>
  </si>
  <si>
    <t>Future Trends in Reliability Management</t>
  </si>
  <si>
    <t>Describe future trends and developments in hardware reliability management.</t>
  </si>
  <si>
    <t>Improving Products through Prototyping</t>
  </si>
  <si>
    <t>Tell me about a prototype that resulted in a measurable improvement to a product or component.</t>
  </si>
  <si>
    <t>Product Testing Experience</t>
  </si>
  <si>
    <t>Tell me about your product testing experience.</t>
  </si>
  <si>
    <t>Challenges of Translating Models</t>
  </si>
  <si>
    <t>What kinds of challenges have you encountered when translating platform-independent models into platform-dependent systems?</t>
  </si>
  <si>
    <t>Establish Stakeholders' Requirements</t>
  </si>
  <si>
    <t>How did you communicate with all the stakeholders to establish the exact requirements of them for a specific software development plan?</t>
  </si>
  <si>
    <t>Problems with Programming Platforms</t>
  </si>
  <si>
    <t>What kinds of problems have you encountered in using programming platforms?</t>
  </si>
  <si>
    <t>Establish Guidelines for Prototyping</t>
  </si>
  <si>
    <t>Describe how you would establish organizational guidelines to monitor prototypes.</t>
  </si>
  <si>
    <t>RAD Benefits and Drawbacks</t>
  </si>
  <si>
    <t>How did you evaluate RAD benefits and drawbacks in your organization compared to your competitors?</t>
  </si>
  <si>
    <t>Tools and Techniques Used in Release Management</t>
  </si>
  <si>
    <t>What kinds of tools and techniques have you used in a specific release management project?</t>
  </si>
  <si>
    <t>Incorporate Scripting Languages into Application System</t>
  </si>
  <si>
    <t>How did you incorporate several different scripting languages within your application system?</t>
  </si>
  <si>
    <t>Establish Monitoring System for Programming Platforms</t>
  </si>
  <si>
    <t>How have you established organizational processes and guidelines for monitoring programming platforms?</t>
  </si>
  <si>
    <t>Improve Information Security</t>
  </si>
  <si>
    <t>How did you improve security records for your information system?</t>
  </si>
  <si>
    <t>Connect to the Data Warehouse</t>
  </si>
  <si>
    <t>Prevent Data Manipulation Anomalies</t>
  </si>
  <si>
    <t>How did you prevent anomalies in data manipulation for a specific relational database?</t>
  </si>
  <si>
    <t>Debug Server Software Operation Problems</t>
  </si>
  <si>
    <t>How did you debug problems with server software operations in your previous organization(s)?</t>
  </si>
  <si>
    <t>Response to Server Hardware Breakdown</t>
  </si>
  <si>
    <t>Describe how you have addressed problems in server hardware breakdown in previous job roles.</t>
  </si>
  <si>
    <t>Predict the Future of Production Control</t>
  </si>
  <si>
    <t>What do you think will be the major changes in production control over the next five years?</t>
  </si>
  <si>
    <t>Problems in Implementing Working Procedures</t>
  </si>
  <si>
    <t>What problems did you encounter when implementing established problem identification, escalation and resolution procedures?</t>
  </si>
  <si>
    <t>Compare and Contrast Product Evaluation</t>
  </si>
  <si>
    <t>Compare and contrast different types of product evaluation, identify advantages and disadvantages for each.</t>
  </si>
  <si>
    <t>Problems in SOA Technologies Evaluation</t>
  </si>
  <si>
    <t>What kinds of problems did you encounter in the evaluation, selection and piloting of new SOA technologies?</t>
  </si>
  <si>
    <t>Use Online Tools and Applications</t>
  </si>
  <si>
    <t>What kinds of online tools and applications have you used to provide social networking services?</t>
  </si>
  <si>
    <t>Tools and Technologies for Service Platform Operations</t>
  </si>
  <si>
    <t>What kinds of tools and technologies did you use in operating a specific service platform?</t>
  </si>
  <si>
    <t>Upgrade Site Reliability System</t>
  </si>
  <si>
    <t>How have you upgraded or enhanced the site reliability system, in your previous position(s)?</t>
  </si>
  <si>
    <t>Social Media Service Risks</t>
  </si>
  <si>
    <t>What are the major risks involved in social media marketing processes?</t>
  </si>
  <si>
    <t>Problems with Security Equipment Vendors</t>
  </si>
  <si>
    <t>What problems have you encountered when negotiating with security equipment vendors?</t>
  </si>
  <si>
    <t>Quality Management in Self-Service Call Centers</t>
  </si>
  <si>
    <t>How do you conduct quality management in self-service call centers to satisfy customers?</t>
  </si>
  <si>
    <t>Service Request Management Tools and Techniques</t>
  </si>
  <si>
    <t>What kinds of tools and techniques have you used in service request management?</t>
  </si>
  <si>
    <t>Keep Stakeholders Satisfied</t>
  </si>
  <si>
    <t>How did you keep stakeholders satisfied when developing work schedules?</t>
  </si>
  <si>
    <t>Build Product Models</t>
  </si>
  <si>
    <t>What experience do you have with building models and prototypes of products?</t>
  </si>
  <si>
    <t>Product Returns Software Experience</t>
  </si>
  <si>
    <t>What types of product returns software have you used?</t>
  </si>
  <si>
    <t>Experience with Programming Language</t>
  </si>
  <si>
    <t>Tell me about your previous experience in using this programming language to develop applications.</t>
  </si>
  <si>
    <t>Experience with Rational Rose</t>
  </si>
  <si>
    <t>Tell me about your previous experience or involvement in Rational Rose applications.</t>
  </si>
  <si>
    <t>Experience with RTT</t>
  </si>
  <si>
    <t>Tell me about your previous experience in using Rational Team Test to validate applications.</t>
  </si>
  <si>
    <t>Experience with SAP R/3</t>
  </si>
  <si>
    <t>Tell me about your previous experience or involvement in using SAP R/3.</t>
  </si>
  <si>
    <t>SAP CRM Challenges</t>
  </si>
  <si>
    <t>What challenges in SAP CRM application practices did you face and how did you solve them?</t>
  </si>
  <si>
    <t>Suggestions for SAP PLM Optimization</t>
  </si>
  <si>
    <t>What SAP PLM optimization suggestions did you propose in previous job(s)? What were the results?</t>
  </si>
  <si>
    <t>Achieving Results with SAS</t>
  </si>
  <si>
    <t>Tell me about a time when you used SAS to improve processes or increase effectiveness.</t>
  </si>
  <si>
    <t>Experience with PVCS</t>
  </si>
  <si>
    <t>Describe your previous experience in using PVCS tools for version control and configuration management.</t>
  </si>
  <si>
    <t>SharePoint Server Vendor Trends</t>
  </si>
  <si>
    <t>Describe some of the recent SharePoint Server vendor and marketplace trends.</t>
  </si>
  <si>
    <t>Problems Implementing SNA</t>
  </si>
  <si>
    <t>What kind of problems did you encounter with the implementation of SNA?</t>
  </si>
  <si>
    <t>Problems with Using Sniffer</t>
  </si>
  <si>
    <t>What kind of problems did you encounter when using Sniffer for performance measurement and tuning?</t>
  </si>
  <si>
    <t>Problems with Creating Reports</t>
  </si>
  <si>
    <t>What problems did you encounter when creating and interpreting management reports?</t>
  </si>
  <si>
    <t>Storage Device Application Outlook</t>
  </si>
  <si>
    <t>What is your opinion on the future application of storage devices in the field of e-business.</t>
  </si>
  <si>
    <t>Telecom Industry Experience</t>
  </si>
  <si>
    <t>What experience do you have working in or with the telecommunications industry?</t>
  </si>
  <si>
    <t>Applying Technology Bridges and Platforms</t>
  </si>
  <si>
    <t>How many kinds of software bridges and platforms did you use in your previous system integration experience?</t>
  </si>
  <si>
    <t>Training Program Results</t>
  </si>
  <si>
    <t>Describe the training programs you promoted and how successful these programs were.</t>
  </si>
  <si>
    <t>Benefits of System and Technology Integration</t>
  </si>
  <si>
    <t>How do you think that system and technology integration can contribute to this organization?</t>
  </si>
  <si>
    <t>Problems With System Testing</t>
  </si>
  <si>
    <t>Describe kinds of typical problems you encountered during the system testing process.</t>
  </si>
  <si>
    <t>Establishing Supporting Systems</t>
  </si>
  <si>
    <t>How did you establish new supporting systems to improve the organization's system development?</t>
  </si>
  <si>
    <t>Predict the Future of Speech Recognition Technologies</t>
  </si>
  <si>
    <t>Please speculate on major platforms and vendors of speech recognition technologies and where they will be five years from now.</t>
  </si>
  <si>
    <t>Feedback on Testing Tools</t>
  </si>
  <si>
    <t>Describe user feedback regarding a specific testing tool.</t>
  </si>
  <si>
    <t>Design and Execute Software Installation Plans</t>
  </si>
  <si>
    <t>How have you designed and executed software installation plans in your previous organization(s)?</t>
  </si>
  <si>
    <t>Experience in Systems Programming</t>
  </si>
  <si>
    <t>Tell me about your experience in systems programming.</t>
  </si>
  <si>
    <t>Major Distribution Problem</t>
  </si>
  <si>
    <t>What is one major problem you encountered when distributing new software across a large population?</t>
  </si>
  <si>
    <t>Problem with Software Quality Monitoring Standards</t>
  </si>
  <si>
    <t>What problems did you encounter in monitoring software standards for the organization's QA process?</t>
  </si>
  <si>
    <t>Back-Up and Recovery Processes of Storage Hardware</t>
  </si>
  <si>
    <t>What back-up and recovery processes did your organization have in place for storage hardware?</t>
  </si>
  <si>
    <t>Implementing Telecommunications Systems</t>
  </si>
  <si>
    <t>Tell me about your previous experience in implementing and supporting telecommunications systems.</t>
  </si>
  <si>
    <t>Relationships with Regulatory Agencies</t>
  </si>
  <si>
    <t>Describe your organization's relationship with local, state, and federal regulatory agencies.</t>
  </si>
  <si>
    <t>Problems in SAN/NAS Systems Design</t>
  </si>
  <si>
    <t>What kinds of problems did you encounter when designing SAN/NAS systems?</t>
  </si>
  <si>
    <t>Performance and Capacity Problems in Storage Management</t>
  </si>
  <si>
    <t>What kinds of performance and capacity problems did you encounter in storage management?</t>
  </si>
  <si>
    <t>Common Error Conditions in System and Console Operations</t>
  </si>
  <si>
    <t>What kinds of common error conditions did you encounter in system and console operations?</t>
  </si>
  <si>
    <t>Deciding on a Software Sales Strategy</t>
  </si>
  <si>
    <t>How did your organization decide that software licensing was an appropriate sales strategy for your organization?</t>
  </si>
  <si>
    <t>Technical and Non-Recurring Problems</t>
  </si>
  <si>
    <t>What kinds of typical technical and non-recurring problems did you encounter in previous project(s)?</t>
  </si>
  <si>
    <t>Problems Encountered in SPI</t>
  </si>
  <si>
    <t>What kinds of problems did you encounter while attempting to improve software processes?</t>
  </si>
  <si>
    <t>Technical Trends in SCM Applications</t>
  </si>
  <si>
    <t>Describe what future technical trends you envision in SCM applications.</t>
  </si>
  <si>
    <t>SRM System Trends</t>
  </si>
  <si>
    <t>What is your opinion on future supplier relationship management models?</t>
  </si>
  <si>
    <t>Trends in SEM Applications</t>
  </si>
  <si>
    <t>Please describe the future technical trends of SEM applications.</t>
  </si>
  <si>
    <t>Conducting a Hypothesis Test</t>
  </si>
  <si>
    <t>How do you conduct a hypothesis test in the situation of two independent samples?</t>
  </si>
  <si>
    <t>Problems Encountered Using TOGAF</t>
  </si>
  <si>
    <t>What problems did you encounter when using TOGAF to develop enterprise architecture?</t>
  </si>
  <si>
    <t>Important Factors in Recruiting</t>
  </si>
  <si>
    <t>What important factors do you need to consider when recruiting candidates for a particular position?</t>
  </si>
  <si>
    <t>Experience with Succession Projects</t>
  </si>
  <si>
    <t>What kinds of succession projects have you done?</t>
  </si>
  <si>
    <t>Technical Writing Standards</t>
  </si>
  <si>
    <t>Describe common company documentation and quality standards related to technical writing.</t>
  </si>
  <si>
    <t>Trends of Struts Framework</t>
  </si>
  <si>
    <t>In what ways do you anticipate that Struts will be used, in application design, in the next 5 years?</t>
  </si>
  <si>
    <t>Experience with Sybase Adaptive Server</t>
  </si>
  <si>
    <t>Describe your past experience with using Sybase Adaptive Server database system in a productive environment.</t>
  </si>
  <si>
    <t>Experience with SQL Server</t>
  </si>
  <si>
    <t>Tell me about your previous experience in using the SQL Server database system in a production environment.</t>
  </si>
  <si>
    <t>Experience with Sybase Administration</t>
  </si>
  <si>
    <t>Tell me about your previous experience in the installation, maintenance and administration of Sybase databases.</t>
  </si>
  <si>
    <t>Experience with Solaris</t>
  </si>
  <si>
    <t>Describe your previous experience with the Solaris operating system.</t>
  </si>
  <si>
    <t>Experience with TPNS</t>
  </si>
  <si>
    <t>Describe your past experience in using TPNS for function, regression, performance, and stress testing transactions process systems.</t>
  </si>
  <si>
    <t>Analyze TAM</t>
  </si>
  <si>
    <t>Describe TAM strengths and weaknesses versus comparable products from a business perspective.</t>
  </si>
  <si>
    <t>Experience with TME</t>
  </si>
  <si>
    <t>Tell me about your past experience with using the TME operating system in an enterprise IT environment.</t>
  </si>
  <si>
    <t>Contribute to Cross-functional Standards Development</t>
  </si>
  <si>
    <t>How did you contribute to the development of cross-functional standards and policies?</t>
  </si>
  <si>
    <t>User Feedback on Web Software</t>
  </si>
  <si>
    <t>How did you solicit feedback from users on web software design? What changes were made as a result of this feedback?</t>
  </si>
  <si>
    <t>Techniques Used in Migration Constraints Analysis</t>
  </si>
  <si>
    <t>Describe the techniques and tools you have used in gaps and migration constraints analysis.</t>
  </si>
  <si>
    <t>Achieving Results through Interface Design</t>
  </si>
  <si>
    <t>Tell me how a well crafted interface contributes to the success of the software product.</t>
  </si>
  <si>
    <t>Experience with Interactive Voice Recognition Systems</t>
  </si>
  <si>
    <t>Tell me about your experience with interactive voice recognition systems.</t>
  </si>
  <si>
    <t>Ensure Secure Access</t>
  </si>
  <si>
    <t>How did you ensure secure access in web administration?</t>
  </si>
  <si>
    <t>Problems in Coordinating the Training Process</t>
  </si>
  <si>
    <t>What problems did you encounter when coordinating the training process for field service staff?</t>
  </si>
  <si>
    <t>Analyze Delivery Vehicles</t>
  </si>
  <si>
    <t>Describe the benefits and drawbacks of alternative delivery vehicles you have used in your previous position(s).</t>
  </si>
  <si>
    <t>Experience with Training Program Delivery</t>
  </si>
  <si>
    <t>Tell me about your previous experience with the delivery of training programs.</t>
  </si>
  <si>
    <t>Trends in TM Applications</t>
  </si>
  <si>
    <t>Please describe the future technical trends of TM applications.</t>
  </si>
  <si>
    <t>Utilization of Ajax in Development Process</t>
  </si>
  <si>
    <t>What problems have you encountered when using Ajax to develop web browser platforms?</t>
  </si>
  <si>
    <t>Use Scripting Language</t>
  </si>
  <si>
    <t>How did you use a scripting language to write a specific web application?</t>
  </si>
  <si>
    <t>Presenting Web Analytics Results</t>
  </si>
  <si>
    <t>How would you present the results of a web analytics endeavor?</t>
  </si>
  <si>
    <t>Participate in End-User Training</t>
  </si>
  <si>
    <t>Describe your contributions in conducting platform end-user training in your last organization.</t>
  </si>
  <si>
    <t>Integration Problems with Publishing Toolkits</t>
  </si>
  <si>
    <t>What kinds of problems have you encountered with the integration of various web publishing toolkit components?</t>
  </si>
  <si>
    <t>Appropriate Uses for Web-Based Research</t>
  </si>
  <si>
    <t>Provide examples of appropriate uses for web-based research and explain why.</t>
  </si>
  <si>
    <t>Important Certifications</t>
  </si>
  <si>
    <t>What vendor or supplier certifications were important to your organization?</t>
  </si>
  <si>
    <t>Understanding Customer Values and Priorities</t>
  </si>
  <si>
    <t>What steps do you take to make sure you understand a customer's values and priorities?</t>
  </si>
  <si>
    <t>Experience with VAJ</t>
  </si>
  <si>
    <t>Tell me about your previous experience or involvement in VAJ applications.</t>
  </si>
  <si>
    <t>Experience with Visual Basic.Net</t>
  </si>
  <si>
    <t>Tell me about your previous experience in using Visual Basic.net to develop and maintain application components.</t>
  </si>
  <si>
    <t>Experience with VBScript</t>
  </si>
  <si>
    <t>Tell me about your previous experience with using VBScript to develop and maintain Web-based application systems.</t>
  </si>
  <si>
    <t>Access Methods in Visual C++ Applications</t>
  </si>
  <si>
    <t>What some of your considerations for different types of databases and access methods in Visual C++ applications?</t>
  </si>
  <si>
    <t>Experience with Visual FoxPro</t>
  </si>
  <si>
    <t>Tell me about your previous experience with using Visual FoxPro for creating desktop, client/server, or Web database applications.</t>
  </si>
  <si>
    <t>Experience with Visual Interdev</t>
  </si>
  <si>
    <t>Tell me about your previous experience in using Visual Interdev to develop and maintain web-based applications.</t>
  </si>
  <si>
    <t>Use ActiveX controls</t>
  </si>
  <si>
    <t>How did you use various Windows and ActiveX controls in Visual Basic programs?</t>
  </si>
  <si>
    <t>Experience with Visual J++</t>
  </si>
  <si>
    <t>Tell me about your previous experience in using Visual J++ to develop and maintain application programs.</t>
  </si>
  <si>
    <t>Experience with WSAD</t>
  </si>
  <si>
    <t>Tell me about your past experience in using WSAD to create and maintain applications.</t>
  </si>
  <si>
    <t>Experience with WebSphere Studio</t>
  </si>
  <si>
    <t>Tell me about your past experience in using WebSphere Studio to create and maintain applications.</t>
  </si>
  <si>
    <t>Experience with XHTML</t>
  </si>
  <si>
    <t>Tell me about your previous experience with using XHTML to create and maintain elements on a website.</t>
  </si>
  <si>
    <t>Experience with XML</t>
  </si>
  <si>
    <t>Tell me about your previous experience with using XML for defining data elements on a web page.</t>
  </si>
  <si>
    <t>XML Schema Languages</t>
  </si>
  <si>
    <t>What kinds of XML schema languages did you use in your previous project(s)?</t>
  </si>
  <si>
    <t>Experience with XML Transformations</t>
  </si>
  <si>
    <t>Tell me about your previous experience with XML transformations.</t>
  </si>
  <si>
    <t>Problems with Xpediter Applications</t>
  </si>
  <si>
    <t>What kinds of problems did you encounter with the application of Xpediter in diverse environments?</t>
  </si>
  <si>
    <t>Experience with MQ Series</t>
  </si>
  <si>
    <t>Tell me about your past experience in using MQ Series to create and maintain messaging interoperability between applications and components operating on disparate platforms.</t>
  </si>
  <si>
    <t>Experience with TSO/ISPF</t>
  </si>
  <si>
    <t>Describe your previous experience in using TSO and ISPF for developing mainframe applications.</t>
  </si>
  <si>
    <t>Experience with UNIX</t>
  </si>
  <si>
    <t>Describe your previous experience in working with the UNIX operating system in a production environment.</t>
  </si>
  <si>
    <t>Experience with WAS</t>
  </si>
  <si>
    <t>Describe your previous experience in using WebSphere Application Server (WAS) for web-based applications.</t>
  </si>
  <si>
    <t>Measure Windows 2000/Me Performance</t>
  </si>
  <si>
    <t>How did you conduct Windows 2000/Me performance measurement and tuning activities?</t>
  </si>
  <si>
    <t>Problems Implementing WebSphere Portal</t>
  </si>
  <si>
    <t>What kind of problems happened most frequently when implementing WebSphere Portal?</t>
  </si>
  <si>
    <t>Problems Installing &amp; Migrating z/OS</t>
  </si>
  <si>
    <t>What kind of system problems in z/OS installation and migration?</t>
  </si>
  <si>
    <t>How did you manage VoIP traffic on organizational networks?</t>
  </si>
  <si>
    <t>Tools for Web-pages Transfer</t>
  </si>
  <si>
    <t>What kinds of WAP tools did you use to turn HTML web-pages into WML in your previous company?</t>
  </si>
  <si>
    <t>Experience with X.25 Installation</t>
  </si>
  <si>
    <t>Describe your past experience in installing and configuring X.25 in the organization.</t>
  </si>
  <si>
    <t>Experience with Microsoft Word</t>
  </si>
  <si>
    <t>Tell me about your past experience with using Microsoft Word software.</t>
  </si>
  <si>
    <t>Problems in Training Course Design</t>
  </si>
  <si>
    <t>What kinds of problems did you encounter when designing training courses?</t>
  </si>
  <si>
    <t>Effective Training Programs</t>
  </si>
  <si>
    <t>Please list the 3 most effective training programs for organizational development.</t>
  </si>
  <si>
    <t>Resolve Training Needs Assessment Problems</t>
  </si>
  <si>
    <t>How did you resolve training needs assessment problems in your previous position(s)?</t>
  </si>
  <si>
    <t>Steps for Developing a Training Solution</t>
  </si>
  <si>
    <t>Describe the main steps for developing an organizational training solution.</t>
  </si>
  <si>
    <t>Examples of Training Evaluation Trends</t>
  </si>
  <si>
    <t>Provide examples of the historical and future trends of training evaluation.</t>
  </si>
  <si>
    <t>Evaluate Training Administrative Processes</t>
  </si>
  <si>
    <t>How did you evaluate the effectiveness of training administrative processes?</t>
  </si>
  <si>
    <t>Problems in E-learning Systems Maintenance</t>
  </si>
  <si>
    <t>What problems did you encounter when maintaining e-learning systems?</t>
  </si>
  <si>
    <t>Problems in Web-based Training Course Design</t>
  </si>
  <si>
    <t>What kinds of problems did you encounter when designing web-based training courses?</t>
  </si>
  <si>
    <t>151 Foundational Competencies</t>
  </si>
  <si>
    <t>672 Functional Competencies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</si>
</sst>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1"/>
      <color theme="1"/>
      <name val="Calibri"/>
      <family val="2"/>
      <scheme val="minor"/>
    </font>
    <font>
      <b/>
      <sz val="10"/>
      <name val="Verdana"/>
      <family val="2"/>
    </font>
    <font>
      <sz val="10"/>
      <name val="Verdana"/>
      <family val="2"/>
    </font>
    <font>
      <u/>
      <sz val="10"/>
      <color theme="10"/>
      <name val="Arial"/>
      <family val="2"/>
    </font>
    <font>
      <u/>
      <sz val="10"/>
      <color theme="10"/>
      <name val="Verdana"/>
      <family val="2"/>
    </font>
    <font>
      <sz val="14"/>
      <name val="Verdana"/>
      <family val="2"/>
    </font>
  </fonts>
  <fills count="7">
    <fill>
      <patternFill patternType="none"/>
    </fill>
    <fill>
      <patternFill patternType="gray125"/>
    </fill>
    <fill>
      <patternFill patternType="solid">
        <fgColor indexed="15"/>
        <bgColor indexed="64"/>
      </patternFill>
    </fill>
    <fill>
      <patternFill patternType="solid">
        <fgColor indexed="9"/>
        <bgColor indexed="64"/>
      </patternFill>
    </fill>
    <fill>
      <patternFill patternType="solid">
        <fgColor rgb="FF0070C0"/>
        <bgColor indexed="64"/>
      </patternFill>
    </fill>
    <fill>
      <patternFill patternType="solid">
        <fgColor rgb="FFD9D9D9"/>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4" fillId="0" borderId="0" applyNumberFormat="0" applyFill="0" applyBorder="0" applyAlignment="0" applyProtection="0"/>
  </cellStyleXfs>
  <cellXfs count="23">
    <xf numFmtId="0" fontId="0" fillId="0" borderId="0" xfId="0"/>
    <xf numFmtId="0" fontId="2" fillId="2" borderId="1" xfId="1" applyFont="1" applyFill="1" applyBorder="1" applyAlignment="1">
      <alignment horizontal="center" vertical="center" wrapText="1"/>
    </xf>
    <xf numFmtId="0" fontId="1" fillId="4" borderId="0" xfId="1" applyFill="1"/>
    <xf numFmtId="0" fontId="3" fillId="3" borderId="1" xfId="1" applyFont="1" applyFill="1" applyBorder="1" applyAlignment="1">
      <alignment horizontal="left" vertical="center" wrapText="1"/>
    </xf>
    <xf numFmtId="0" fontId="1" fillId="0" borderId="0" xfId="1"/>
    <xf numFmtId="0" fontId="2" fillId="2" borderId="2" xfId="1" applyFont="1" applyFill="1" applyBorder="1" applyAlignment="1">
      <alignment horizontal="center" vertical="center" wrapText="1"/>
    </xf>
    <xf numFmtId="0" fontId="1" fillId="3" borderId="3" xfId="1" applyFill="1" applyBorder="1" applyAlignment="1">
      <alignment horizontal="center" vertical="center"/>
    </xf>
    <xf numFmtId="0" fontId="1" fillId="3" borderId="4" xfId="1" applyFill="1" applyBorder="1" applyAlignment="1">
      <alignment horizontal="center" vertical="center"/>
    </xf>
    <xf numFmtId="0" fontId="3" fillId="3" borderId="1" xfId="1" applyFont="1" applyFill="1" applyBorder="1" applyAlignment="1">
      <alignment horizontal="left" wrapText="1"/>
    </xf>
    <xf numFmtId="0" fontId="1" fillId="3" borderId="1" xfId="1" applyFill="1" applyBorder="1"/>
    <xf numFmtId="0" fontId="3" fillId="3" borderId="1" xfId="1" applyFont="1" applyFill="1" applyBorder="1" applyAlignment="1">
      <alignment horizontal="center" wrapText="1"/>
    </xf>
    <xf numFmtId="0" fontId="3" fillId="3" borderId="1" xfId="1" applyFont="1" applyFill="1" applyBorder="1" applyAlignment="1">
      <alignment horizontal="left" vertical="top" wrapText="1"/>
    </xf>
    <xf numFmtId="0" fontId="1" fillId="3" borderId="1" xfId="1" applyFill="1" applyBorder="1" applyAlignment="1">
      <alignment vertical="top"/>
    </xf>
    <xf numFmtId="0" fontId="3" fillId="0" borderId="5" xfId="0" applyFont="1" applyBorder="1" applyAlignment="1">
      <alignment horizontal="left" vertical="center"/>
    </xf>
    <xf numFmtId="0" fontId="3" fillId="0" borderId="7" xfId="0" applyFont="1" applyBorder="1" applyAlignment="1">
      <alignment horizontal="left" vertical="center"/>
    </xf>
    <xf numFmtId="0" fontId="5" fillId="0" borderId="8" xfId="2" applyFont="1" applyBorder="1" applyAlignment="1">
      <alignment horizontal="left" vertical="center"/>
    </xf>
    <xf numFmtId="0" fontId="5" fillId="0" borderId="9" xfId="2" applyFont="1" applyBorder="1" applyAlignment="1">
      <alignment horizontal="left" vertical="center"/>
    </xf>
    <xf numFmtId="0" fontId="5" fillId="0" borderId="10" xfId="2" applyFont="1" applyBorder="1" applyAlignment="1">
      <alignment horizontal="left" vertical="center"/>
    </xf>
    <xf numFmtId="0" fontId="6" fillId="5" borderId="0" xfId="0" applyFont="1" applyFill="1" applyBorder="1" applyAlignment="1">
      <alignment horizontal="center" vertical="center"/>
    </xf>
    <xf numFmtId="0" fontId="6" fillId="5" borderId="6" xfId="0" applyFont="1" applyFill="1" applyBorder="1" applyAlignment="1">
      <alignment horizontal="center" vertical="center"/>
    </xf>
    <xf numFmtId="0" fontId="0" fillId="4" borderId="0" xfId="0" applyFill="1"/>
    <xf numFmtId="0" fontId="6" fillId="6" borderId="11" xfId="0" applyFont="1" applyFill="1" applyBorder="1" applyAlignment="1">
      <alignment horizontal="center" vertical="center"/>
    </xf>
    <xf numFmtId="0" fontId="6" fillId="6" borderId="12" xfId="0" applyFont="1" applyFill="1" applyBorder="1" applyAlignment="1">
      <alignment horizontal="center" vertical="center"/>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66"/>
  </sheetPr>
  <dimension ref="A1:C827"/>
  <sheetViews>
    <sheetView tabSelected="1" workbookViewId="0"/>
  </sheetViews>
  <sheetFormatPr defaultColWidth="0" defaultRowHeight="12.75" zeroHeight="1" x14ac:dyDescent="0.2"/>
  <cols>
    <col min="1" max="1" width="26.42578125" bestFit="1" customWidth="1"/>
    <col min="2" max="2" width="54.140625" bestFit="1" customWidth="1"/>
    <col min="3" max="3" width="3.42578125" style="20" customWidth="1"/>
    <col min="4" max="16384" width="9.140625" hidden="1"/>
  </cols>
  <sheetData>
    <row r="1" spans="1:2" ht="24.95" customHeight="1" x14ac:dyDescent="0.2">
      <c r="A1" s="18" t="s">
        <v>0</v>
      </c>
      <c r="B1" s="19" t="s">
        <v>152</v>
      </c>
    </row>
    <row r="2" spans="1:2" ht="26.1" customHeight="1" x14ac:dyDescent="0.2">
      <c r="A2" s="21" t="s">
        <v>41049</v>
      </c>
      <c r="B2" s="22"/>
    </row>
    <row r="3" spans="1:2" ht="18" customHeight="1" x14ac:dyDescent="0.2">
      <c r="A3" s="14" t="s">
        <v>1</v>
      </c>
      <c r="B3" s="15" t="str">
        <f>HYPERLINK("#'Foundational'!$B$2","Knowledge of Organization")</f>
        <v>Knowledge of Organization</v>
      </c>
    </row>
    <row r="4" spans="1:2" ht="18" customHeight="1" x14ac:dyDescent="0.2">
      <c r="A4" s="14" t="s">
        <v>2</v>
      </c>
      <c r="B4" s="17" t="str">
        <f>HYPERLINK("#'Foundational'!$E$2","Operational Functions")</f>
        <v>Operational Functions</v>
      </c>
    </row>
    <row r="5" spans="1:2" ht="18" customHeight="1" x14ac:dyDescent="0.2">
      <c r="A5" s="14" t="s">
        <v>3</v>
      </c>
      <c r="B5" s="17" t="str">
        <f>HYPERLINK("#'Foundational'!$H$2","Products and Services")</f>
        <v>Products and Services</v>
      </c>
    </row>
    <row r="6" spans="1:2" ht="18" customHeight="1" x14ac:dyDescent="0.2">
      <c r="A6" s="14" t="s">
        <v>4</v>
      </c>
      <c r="B6" s="17" t="str">
        <f>HYPERLINK("#'Foundational'!$K$2","Service Excellence")</f>
        <v>Service Excellence</v>
      </c>
    </row>
    <row r="7" spans="1:2" ht="18" customHeight="1" x14ac:dyDescent="0.2">
      <c r="A7" s="14" t="s">
        <v>5</v>
      </c>
      <c r="B7" s="17" t="str">
        <f>HYPERLINK("#'Foundational'!$N$2","Business Markets")</f>
        <v>Business Markets</v>
      </c>
    </row>
    <row r="8" spans="1:2" ht="18" customHeight="1" x14ac:dyDescent="0.2">
      <c r="A8" s="14" t="s">
        <v>6</v>
      </c>
      <c r="B8" s="17" t="str">
        <f>HYPERLINK("#'Foundational'!$Q$2","E-Business")</f>
        <v>E-Business</v>
      </c>
    </row>
    <row r="9" spans="1:2" ht="18" customHeight="1" x14ac:dyDescent="0.2">
      <c r="A9" s="14" t="s">
        <v>7</v>
      </c>
      <c r="B9" s="17" t="str">
        <f>HYPERLINK("#'Foundational'!$T$2","Global Perspective")</f>
        <v>Global Perspective</v>
      </c>
    </row>
    <row r="10" spans="1:2" ht="18" customHeight="1" x14ac:dyDescent="0.2">
      <c r="A10" s="14" t="s">
        <v>8</v>
      </c>
      <c r="B10" s="17" t="str">
        <f>HYPERLINK("#'Foundational'!$W$2","Business Acumen")</f>
        <v>Business Acumen</v>
      </c>
    </row>
    <row r="11" spans="1:2" ht="18" customHeight="1" x14ac:dyDescent="0.2">
      <c r="A11" s="14" t="s">
        <v>9</v>
      </c>
      <c r="B11" s="17" t="str">
        <f>HYPERLINK("#'Foundational'!$Z$2","Business Orientation")</f>
        <v>Business Orientation</v>
      </c>
    </row>
    <row r="12" spans="1:2" ht="18" customHeight="1" x14ac:dyDescent="0.2">
      <c r="A12" s="14" t="s">
        <v>10</v>
      </c>
      <c r="B12" s="17" t="str">
        <f>HYPERLINK("#'Foundational'!$AC$2","Core Application Systems")</f>
        <v>Core Application Systems</v>
      </c>
    </row>
    <row r="13" spans="1:2" ht="18" customHeight="1" x14ac:dyDescent="0.2">
      <c r="A13" s="14" t="s">
        <v>11</v>
      </c>
      <c r="B13" s="17" t="str">
        <f>HYPERLINK("#'Foundational'!$AF$2","Industry Knowledge")</f>
        <v>Industry Knowledge</v>
      </c>
    </row>
    <row r="14" spans="1:2" ht="18" customHeight="1" x14ac:dyDescent="0.2">
      <c r="A14" s="14" t="s">
        <v>12</v>
      </c>
      <c r="B14" s="17" t="str">
        <f>HYPERLINK("#'Foundational'!$AI$2","Organizational Governance")</f>
        <v>Organizational Governance</v>
      </c>
    </row>
    <row r="15" spans="1:2" ht="18" customHeight="1" x14ac:dyDescent="0.2">
      <c r="A15" s="14" t="s">
        <v>13</v>
      </c>
      <c r="B15" s="17" t="str">
        <f>HYPERLINK("#'Foundational'!$AL$2","Business Process Design")</f>
        <v>Business Process Design</v>
      </c>
    </row>
    <row r="16" spans="1:2" ht="18" customHeight="1" x14ac:dyDescent="0.2">
      <c r="A16" s="14" t="s">
        <v>14</v>
      </c>
      <c r="B16" s="17" t="str">
        <f>HYPERLINK("#'Foundational'!$AO$2","Business Process Improvement")</f>
        <v>Business Process Improvement</v>
      </c>
    </row>
    <row r="17" spans="1:2" ht="18" customHeight="1" x14ac:dyDescent="0.2">
      <c r="A17" s="14" t="s">
        <v>15</v>
      </c>
      <c r="B17" s="17" t="str">
        <f>HYPERLINK("#'Foundational'!$AR$2","Business Ethics")</f>
        <v>Business Ethics</v>
      </c>
    </row>
    <row r="18" spans="1:2" ht="18" customHeight="1" x14ac:dyDescent="0.2">
      <c r="A18" s="14" t="s">
        <v>16</v>
      </c>
      <c r="B18" s="17" t="str">
        <f>HYPERLINK("#'Foundational'!$AU$2","Risk Management")</f>
        <v>Risk Management</v>
      </c>
    </row>
    <row r="19" spans="1:2" ht="18" customHeight="1" x14ac:dyDescent="0.2">
      <c r="A19" s="14" t="s">
        <v>17</v>
      </c>
      <c r="B19" s="17" t="str">
        <f>HYPERLINK("#'Foundational'!$AX$2","Crisis Management")</f>
        <v>Crisis Management</v>
      </c>
    </row>
    <row r="20" spans="1:2" ht="18" customHeight="1" x14ac:dyDescent="0.2">
      <c r="A20" s="14" t="s">
        <v>18</v>
      </c>
      <c r="B20" s="17" t="str">
        <f>HYPERLINK("#'Foundational'!$BA$2","Business Case Justification")</f>
        <v>Business Case Justification</v>
      </c>
    </row>
    <row r="21" spans="1:2" ht="18" customHeight="1" x14ac:dyDescent="0.2">
      <c r="A21" s="14" t="s">
        <v>19</v>
      </c>
      <c r="B21" s="17" t="str">
        <f>HYPERLINK("#'Foundational'!$BD$2","Organizational Savvy and Politics")</f>
        <v>Organizational Savvy and Politics</v>
      </c>
    </row>
    <row r="22" spans="1:2" ht="18" customHeight="1" x14ac:dyDescent="0.2">
      <c r="A22" s="14" t="s">
        <v>20</v>
      </c>
      <c r="B22" s="17" t="str">
        <f>HYPERLINK("#'Foundational'!$BG$2","Internal Sales and Marketing")</f>
        <v>Internal Sales and Marketing</v>
      </c>
    </row>
    <row r="23" spans="1:2" ht="18" customHeight="1" x14ac:dyDescent="0.2">
      <c r="A23" s="14" t="s">
        <v>21</v>
      </c>
      <c r="B23" s="17" t="str">
        <f>HYPERLINK("#'Foundational'!$BJ$2","Knowledge Management")</f>
        <v>Knowledge Management</v>
      </c>
    </row>
    <row r="24" spans="1:2" ht="18" customHeight="1" x14ac:dyDescent="0.2">
      <c r="A24" s="14" t="s">
        <v>22</v>
      </c>
      <c r="B24" s="17" t="str">
        <f>HYPERLINK("#'Foundational'!$BM$2","Finance and Accounting")</f>
        <v>Finance and Accounting</v>
      </c>
    </row>
    <row r="25" spans="1:2" ht="18" customHeight="1" x14ac:dyDescent="0.2">
      <c r="A25" s="14" t="s">
        <v>23</v>
      </c>
      <c r="B25" s="17" t="str">
        <f>HYPERLINK("#'Foundational'!$BP$2","Budgeting")</f>
        <v>Budgeting</v>
      </c>
    </row>
    <row r="26" spans="1:2" ht="18" customHeight="1" x14ac:dyDescent="0.2">
      <c r="A26" s="14" t="s">
        <v>24</v>
      </c>
      <c r="B26" s="17" t="str">
        <f>HYPERLINK("#'Foundational'!$BS$2","Business Math")</f>
        <v>Business Math</v>
      </c>
    </row>
    <row r="27" spans="1:2" ht="18" customHeight="1" x14ac:dyDescent="0.2">
      <c r="A27" s="14" t="s">
        <v>25</v>
      </c>
      <c r="B27" s="17" t="str">
        <f>HYPERLINK("#'Foundational'!$BV$2","Business Statistics")</f>
        <v>Business Statistics</v>
      </c>
    </row>
    <row r="28" spans="1:2" ht="18" customHeight="1" x14ac:dyDescent="0.2">
      <c r="A28" s="14" t="s">
        <v>26</v>
      </c>
      <c r="B28" s="17" t="str">
        <f>HYPERLINK("#'Foundational'!$BY$2","Business Analytics")</f>
        <v>Business Analytics</v>
      </c>
    </row>
    <row r="29" spans="1:2" ht="18" customHeight="1" x14ac:dyDescent="0.2">
      <c r="A29" s="14" t="s">
        <v>27</v>
      </c>
      <c r="B29" s="17" t="str">
        <f>HYPERLINK("#'Foundational'!$CB$2","Predictive Analytics")</f>
        <v>Predictive Analytics</v>
      </c>
    </row>
    <row r="30" spans="1:2" ht="18" customHeight="1" x14ac:dyDescent="0.2">
      <c r="A30" s="14" t="s">
        <v>28</v>
      </c>
      <c r="B30" s="17" t="str">
        <f>HYPERLINK("#'Foundational'!$CE$2","Web-based Facilities and Tools")</f>
        <v>Web-based Facilities and Tools</v>
      </c>
    </row>
    <row r="31" spans="1:2" ht="18" customHeight="1" x14ac:dyDescent="0.2">
      <c r="A31" s="14" t="s">
        <v>29</v>
      </c>
      <c r="B31" s="17" t="str">
        <f>HYPERLINK("#'Foundational'!$CH$2","Information Technology Trends")</f>
        <v>Information Technology Trends</v>
      </c>
    </row>
    <row r="32" spans="1:2" ht="18" customHeight="1" x14ac:dyDescent="0.2">
      <c r="A32" s="14" t="s">
        <v>30</v>
      </c>
      <c r="B32" s="17" t="str">
        <f>HYPERLINK("#'Foundational'!$CK$2","Office Support Tools")</f>
        <v>Office Support Tools</v>
      </c>
    </row>
    <row r="33" spans="1:2" ht="18" customHeight="1" x14ac:dyDescent="0.2">
      <c r="A33" s="14" t="s">
        <v>31</v>
      </c>
      <c r="B33" s="17" t="str">
        <f>HYPERLINK("#'Foundational'!$CN$2","Project Administration")</f>
        <v>Project Administration</v>
      </c>
    </row>
    <row r="34" spans="1:2" ht="18" customHeight="1" x14ac:dyDescent="0.2">
      <c r="A34" s="14" t="s">
        <v>32</v>
      </c>
      <c r="B34" s="17" t="str">
        <f>HYPERLINK("#'Foundational'!$CQ$2","Earned Value Management")</f>
        <v>Earned Value Management</v>
      </c>
    </row>
    <row r="35" spans="1:2" ht="18" customHeight="1" x14ac:dyDescent="0.2">
      <c r="A35" s="14" t="s">
        <v>33</v>
      </c>
      <c r="B35" s="17" t="str">
        <f>HYPERLINK("#'Foundational'!$CT$2","Planning: Tactical, Strategic")</f>
        <v>Planning: Tactical, Strategic</v>
      </c>
    </row>
    <row r="36" spans="1:2" ht="18" customHeight="1" x14ac:dyDescent="0.2">
      <c r="A36" s="14" t="s">
        <v>34</v>
      </c>
      <c r="B36" s="17" t="str">
        <f>HYPERLINK("#'Foundational'!$CW$2","Quality Management")</f>
        <v>Quality Management</v>
      </c>
    </row>
    <row r="37" spans="1:2" ht="18" customHeight="1" x14ac:dyDescent="0.2">
      <c r="A37" s="14" t="s">
        <v>35</v>
      </c>
      <c r="B37" s="17" t="str">
        <f>HYPERLINK("#'Foundational'!$CZ$2","Meeting Management")</f>
        <v>Meeting Management</v>
      </c>
    </row>
    <row r="38" spans="1:2" ht="18" customHeight="1" x14ac:dyDescent="0.2">
      <c r="A38" s="14" t="s">
        <v>36</v>
      </c>
      <c r="B38" s="17" t="str">
        <f>HYPERLINK("#'Foundational'!$DC$2","Process Management")</f>
        <v>Process Management</v>
      </c>
    </row>
    <row r="39" spans="1:2" ht="18" customHeight="1" x14ac:dyDescent="0.2">
      <c r="A39" s="14" t="s">
        <v>37</v>
      </c>
      <c r="B39" s="17" t="str">
        <f>HYPERLINK("#'Foundational'!$DF$2","Effectiveness Measurement")</f>
        <v>Effectiveness Measurement</v>
      </c>
    </row>
    <row r="40" spans="1:2" ht="18" customHeight="1" x14ac:dyDescent="0.2">
      <c r="A40" s="14" t="s">
        <v>38</v>
      </c>
      <c r="B40" s="17" t="str">
        <f>HYPERLINK("#'Foundational'!$DI$2","Employee Health and Safety")</f>
        <v>Employee Health and Safety</v>
      </c>
    </row>
    <row r="41" spans="1:2" ht="18" customHeight="1" x14ac:dyDescent="0.2">
      <c r="A41" s="14" t="s">
        <v>39</v>
      </c>
      <c r="B41" s="17" t="str">
        <f>HYPERLINK("#'Foundational'!$DL$2","Information Capture")</f>
        <v>Information Capture</v>
      </c>
    </row>
    <row r="42" spans="1:2" ht="18" customHeight="1" x14ac:dyDescent="0.2">
      <c r="A42" s="14" t="s">
        <v>40</v>
      </c>
      <c r="B42" s="17" t="str">
        <f>HYPERLINK("#'Foundational'!$DO$2","Business Performance Management")</f>
        <v>Business Performance Management</v>
      </c>
    </row>
    <row r="43" spans="1:2" ht="18" customHeight="1" x14ac:dyDescent="0.2">
      <c r="A43" s="14" t="s">
        <v>41</v>
      </c>
      <c r="B43" s="17" t="str">
        <f>HYPERLINK("#'Foundational'!$DR$2","Standard Operating Procedures")</f>
        <v>Standard Operating Procedures</v>
      </c>
    </row>
    <row r="44" spans="1:2" ht="18" customHeight="1" x14ac:dyDescent="0.2">
      <c r="A44" s="14" t="s">
        <v>42</v>
      </c>
      <c r="B44" s="17" t="str">
        <f>HYPERLINK("#'Foundational'!$DU$2","International Trade")</f>
        <v>International Trade</v>
      </c>
    </row>
    <row r="45" spans="1:2" ht="18" customHeight="1" x14ac:dyDescent="0.2">
      <c r="A45" s="14" t="s">
        <v>43</v>
      </c>
      <c r="B45" s="17" t="str">
        <f>HYPERLINK("#'Foundational'!$DX$2","Product Development Best Practices")</f>
        <v>Product Development Best Practices</v>
      </c>
    </row>
    <row r="46" spans="1:2" ht="18" customHeight="1" x14ac:dyDescent="0.2">
      <c r="A46" s="14" t="s">
        <v>44</v>
      </c>
      <c r="B46" s="17" t="str">
        <f>HYPERLINK("#'Foundational'!$EA$2","Customer Focus")</f>
        <v>Customer Focus</v>
      </c>
    </row>
    <row r="47" spans="1:2" ht="18" customHeight="1" x14ac:dyDescent="0.2">
      <c r="A47" s="14" t="s">
        <v>45</v>
      </c>
      <c r="B47" s="17" t="str">
        <f>HYPERLINK("#'Foundational'!$ED$2","Value Realization")</f>
        <v>Value Realization</v>
      </c>
    </row>
    <row r="48" spans="1:2" ht="18" customHeight="1" x14ac:dyDescent="0.2">
      <c r="A48" s="14" t="s">
        <v>46</v>
      </c>
      <c r="B48" s="17" t="str">
        <f>HYPERLINK("#'Foundational'!$EG$2","Active Learning")</f>
        <v>Active Learning</v>
      </c>
    </row>
    <row r="49" spans="1:2" ht="18" customHeight="1" x14ac:dyDescent="0.2">
      <c r="A49" s="14" t="s">
        <v>47</v>
      </c>
      <c r="B49" s="17" t="str">
        <f>HYPERLINK("#'Foundational'!$EJ$2","Interpersonal Relationships")</f>
        <v>Interpersonal Relationships</v>
      </c>
    </row>
    <row r="50" spans="1:2" ht="18" customHeight="1" x14ac:dyDescent="0.2">
      <c r="A50" s="14" t="s">
        <v>48</v>
      </c>
      <c r="B50" s="17" t="str">
        <f>HYPERLINK("#'Foundational'!$EM$2","Creativity")</f>
        <v>Creativity</v>
      </c>
    </row>
    <row r="51" spans="1:2" ht="18" customHeight="1" x14ac:dyDescent="0.2">
      <c r="A51" s="14" t="s">
        <v>49</v>
      </c>
      <c r="B51" s="17" t="str">
        <f>HYPERLINK("#'Foundational'!$EP$2","Flexibility and Adaptability")</f>
        <v>Flexibility and Adaptability</v>
      </c>
    </row>
    <row r="52" spans="1:2" ht="18" customHeight="1" x14ac:dyDescent="0.2">
      <c r="A52" s="14" t="s">
        <v>50</v>
      </c>
      <c r="B52" s="17" t="str">
        <f>HYPERLINK("#'Foundational'!$ES$2","Conflict Management")</f>
        <v>Conflict Management</v>
      </c>
    </row>
    <row r="53" spans="1:2" ht="18" customHeight="1" x14ac:dyDescent="0.2">
      <c r="A53" s="14" t="s">
        <v>51</v>
      </c>
      <c r="B53" s="17" t="str">
        <f>HYPERLINK("#'Foundational'!$EV$2","Consulting")</f>
        <v>Consulting</v>
      </c>
    </row>
    <row r="54" spans="1:2" ht="18" customHeight="1" x14ac:dyDescent="0.2">
      <c r="A54" s="14" t="s">
        <v>52</v>
      </c>
      <c r="B54" s="17" t="str">
        <f>HYPERLINK("#'Foundational'!$EY$2","Problem Solving")</f>
        <v>Problem Solving</v>
      </c>
    </row>
    <row r="55" spans="1:2" ht="18" customHeight="1" x14ac:dyDescent="0.2">
      <c r="A55" s="14" t="s">
        <v>53</v>
      </c>
      <c r="B55" s="17" t="str">
        <f>HYPERLINK("#'Foundational'!$FB$2","Oral Communications")</f>
        <v>Oral Communications</v>
      </c>
    </row>
    <row r="56" spans="1:2" ht="18" customHeight="1" x14ac:dyDescent="0.2">
      <c r="A56" s="14" t="s">
        <v>54</v>
      </c>
      <c r="B56" s="17" t="str">
        <f>HYPERLINK("#'Foundational'!$FE$2","Written Communications")</f>
        <v>Written Communications</v>
      </c>
    </row>
    <row r="57" spans="1:2" ht="18" customHeight="1" x14ac:dyDescent="0.2">
      <c r="A57" s="14" t="s">
        <v>55</v>
      </c>
      <c r="B57" s="17" t="str">
        <f>HYPERLINK("#'Foundational'!$FH$2","Interviewing")</f>
        <v>Interviewing</v>
      </c>
    </row>
    <row r="58" spans="1:2" ht="18" customHeight="1" x14ac:dyDescent="0.2">
      <c r="A58" s="14" t="s">
        <v>56</v>
      </c>
      <c r="B58" s="17" t="str">
        <f>HYPERLINK("#'Foundational'!$FK$2","Effective Communications")</f>
        <v>Effective Communications</v>
      </c>
    </row>
    <row r="59" spans="1:2" ht="18" customHeight="1" x14ac:dyDescent="0.2">
      <c r="A59" s="14" t="s">
        <v>57</v>
      </c>
      <c r="B59" s="17" t="str">
        <f>HYPERLINK("#'Foundational'!$FN$2","Communicating Complex Concepts")</f>
        <v>Communicating Complex Concepts</v>
      </c>
    </row>
    <row r="60" spans="1:2" ht="18" customHeight="1" x14ac:dyDescent="0.2">
      <c r="A60" s="14" t="s">
        <v>58</v>
      </c>
      <c r="B60" s="17" t="str">
        <f>HYPERLINK("#'Foundational'!$FQ$2","Effective Presentations")</f>
        <v>Effective Presentations</v>
      </c>
    </row>
    <row r="61" spans="1:2" ht="18" customHeight="1" x14ac:dyDescent="0.2">
      <c r="A61" s="14" t="s">
        <v>59</v>
      </c>
      <c r="B61" s="17" t="str">
        <f>HYPERLINK("#'Foundational'!$FT$2","Self-Directed Growth and Development")</f>
        <v>Self-Directed Growth and Development</v>
      </c>
    </row>
    <row r="62" spans="1:2" ht="18" customHeight="1" x14ac:dyDescent="0.2">
      <c r="A62" s="14" t="s">
        <v>60</v>
      </c>
      <c r="B62" s="17" t="str">
        <f>HYPERLINK("#'Foundational'!$FW$2","Coaching Others")</f>
        <v>Coaching Others</v>
      </c>
    </row>
    <row r="63" spans="1:2" ht="18" customHeight="1" x14ac:dyDescent="0.2">
      <c r="A63" s="14" t="s">
        <v>61</v>
      </c>
      <c r="B63" s="17" t="str">
        <f>HYPERLINK("#'Foundational'!$FZ$2","Mentoring Others")</f>
        <v>Mentoring Others</v>
      </c>
    </row>
    <row r="64" spans="1:2" ht="18" customHeight="1" x14ac:dyDescent="0.2">
      <c r="A64" s="14" t="s">
        <v>62</v>
      </c>
      <c r="B64" s="17" t="str">
        <f>HYPERLINK("#'Foundational'!$GC$2","Listening")</f>
        <v>Listening</v>
      </c>
    </row>
    <row r="65" spans="1:2" ht="18" customHeight="1" x14ac:dyDescent="0.2">
      <c r="A65" s="14" t="s">
        <v>63</v>
      </c>
      <c r="B65" s="17" t="str">
        <f>HYPERLINK("#'Foundational'!$GF$2","Decision Making and Critical Thinking")</f>
        <v>Decision Making and Critical Thinking</v>
      </c>
    </row>
    <row r="66" spans="1:2" ht="18" customHeight="1" x14ac:dyDescent="0.2">
      <c r="A66" s="14" t="s">
        <v>64</v>
      </c>
      <c r="B66" s="17" t="str">
        <f>HYPERLINK("#'Foundational'!$GI$2","Negotiating")</f>
        <v>Negotiating</v>
      </c>
    </row>
    <row r="67" spans="1:2" ht="18" customHeight="1" x14ac:dyDescent="0.2">
      <c r="A67" s="14" t="s">
        <v>65</v>
      </c>
      <c r="B67" s="17" t="str">
        <f>HYPERLINK("#'Foundational'!$GL$2","Confidentiality")</f>
        <v>Confidentiality</v>
      </c>
    </row>
    <row r="68" spans="1:2" ht="18" customHeight="1" x14ac:dyDescent="0.2">
      <c r="A68" s="14" t="s">
        <v>66</v>
      </c>
      <c r="B68" s="17" t="str">
        <f>HYPERLINK("#'Foundational'!$GO$2","Group Facilitation")</f>
        <v>Group Facilitation</v>
      </c>
    </row>
    <row r="69" spans="1:2" ht="18" customHeight="1" x14ac:dyDescent="0.2">
      <c r="A69" s="14" t="s">
        <v>67</v>
      </c>
      <c r="B69" s="17" t="str">
        <f>HYPERLINK("#'Foundational'!$GR$2","Influencing")</f>
        <v>Influencing</v>
      </c>
    </row>
    <row r="70" spans="1:2" ht="18" customHeight="1" x14ac:dyDescent="0.2">
      <c r="A70" s="14" t="s">
        <v>68</v>
      </c>
      <c r="B70" s="17" t="str">
        <f>HYPERLINK("#'Foundational'!$GU$2","Teamwork")</f>
        <v>Teamwork</v>
      </c>
    </row>
    <row r="71" spans="1:2" ht="18" customHeight="1" x14ac:dyDescent="0.2">
      <c r="A71" s="14" t="s">
        <v>69</v>
      </c>
      <c r="B71" s="17" t="str">
        <f>HYPERLINK("#'Foundational'!$GX$2","Accuracy and Attention to Detail")</f>
        <v>Accuracy and Attention to Detail</v>
      </c>
    </row>
    <row r="72" spans="1:2" ht="18" customHeight="1" x14ac:dyDescent="0.2">
      <c r="A72" s="14" t="s">
        <v>70</v>
      </c>
      <c r="B72" s="17" t="str">
        <f>HYPERLINK("#'Foundational'!$HA$2","Initiative")</f>
        <v>Initiative</v>
      </c>
    </row>
    <row r="73" spans="1:2" ht="18" customHeight="1" x14ac:dyDescent="0.2">
      <c r="A73" s="14" t="s">
        <v>71</v>
      </c>
      <c r="B73" s="17" t="str">
        <f>HYPERLINK("#'Foundational'!$HD$2","Managing Multiple Priorities")</f>
        <v>Managing Multiple Priorities</v>
      </c>
    </row>
    <row r="74" spans="1:2" ht="18" customHeight="1" x14ac:dyDescent="0.2">
      <c r="A74" s="14" t="s">
        <v>72</v>
      </c>
      <c r="B74" s="17" t="str">
        <f>HYPERLINK("#'Foundational'!$HG$2","Relationship Management")</f>
        <v>Relationship Management</v>
      </c>
    </row>
    <row r="75" spans="1:2" ht="18" customHeight="1" x14ac:dyDescent="0.2">
      <c r="A75" s="14" t="s">
        <v>73</v>
      </c>
      <c r="B75" s="17" t="str">
        <f>HYPERLINK("#'Foundational'!$HJ$2","Analytical Thinking")</f>
        <v>Analytical Thinking</v>
      </c>
    </row>
    <row r="76" spans="1:2" ht="18" customHeight="1" x14ac:dyDescent="0.2">
      <c r="A76" s="14" t="s">
        <v>74</v>
      </c>
      <c r="B76" s="17" t="str">
        <f>HYPERLINK("#'Foundational'!$HM$2","Emotional Intelligence")</f>
        <v>Emotional Intelligence</v>
      </c>
    </row>
    <row r="77" spans="1:2" ht="18" customHeight="1" x14ac:dyDescent="0.2">
      <c r="A77" s="14" t="s">
        <v>75</v>
      </c>
      <c r="B77" s="17" t="str">
        <f>HYPERLINK("#'Foundational'!$HP$2","Followership")</f>
        <v>Followership</v>
      </c>
    </row>
    <row r="78" spans="1:2" ht="18" customHeight="1" x14ac:dyDescent="0.2">
      <c r="A78" s="14" t="s">
        <v>76</v>
      </c>
      <c r="B78" s="17" t="str">
        <f>HYPERLINK("#'Foundational'!$HS$2","Storytelling")</f>
        <v>Storytelling</v>
      </c>
    </row>
    <row r="79" spans="1:2" ht="18" customHeight="1" x14ac:dyDescent="0.2">
      <c r="A79" s="14" t="s">
        <v>77</v>
      </c>
      <c r="B79" s="17" t="str">
        <f>HYPERLINK("#'Foundational'!$HV$2","Technical Excellence")</f>
        <v>Technical Excellence</v>
      </c>
    </row>
    <row r="80" spans="1:2" ht="18" customHeight="1" x14ac:dyDescent="0.2">
      <c r="A80" s="14" t="s">
        <v>78</v>
      </c>
      <c r="B80" s="17" t="str">
        <f>HYPERLINK("#'Foundational'!$HY$2","Technology Advising")</f>
        <v>Technology Advising</v>
      </c>
    </row>
    <row r="81" spans="1:2" ht="18" customHeight="1" x14ac:dyDescent="0.2">
      <c r="A81" s="14" t="s">
        <v>79</v>
      </c>
      <c r="B81" s="17" t="str">
        <f>HYPERLINK("#'Foundational'!$IB$2","Establishing and Maintaining Trust")</f>
        <v>Establishing and Maintaining Trust</v>
      </c>
    </row>
    <row r="82" spans="1:2" ht="18" customHeight="1" x14ac:dyDescent="0.2">
      <c r="A82" s="14" t="s">
        <v>80</v>
      </c>
      <c r="B82" s="17" t="str">
        <f>HYPERLINK("#'Foundational'!$IE$2","Partnering for Clients' Success")</f>
        <v>Partnering for Clients' Success</v>
      </c>
    </row>
    <row r="83" spans="1:2" ht="18" customHeight="1" x14ac:dyDescent="0.2">
      <c r="A83" s="14" t="s">
        <v>81</v>
      </c>
      <c r="B83" s="17" t="str">
        <f>HYPERLINK("#'Foundational'!$IH$2","Collaborating")</f>
        <v>Collaborating</v>
      </c>
    </row>
    <row r="84" spans="1:2" ht="18" customHeight="1" x14ac:dyDescent="0.2">
      <c r="A84" s="14" t="s">
        <v>82</v>
      </c>
      <c r="B84" s="17" t="str">
        <f>HYPERLINK("#'Foundational'!$IK$2","Overcoming Resistance to Change")</f>
        <v>Overcoming Resistance to Change</v>
      </c>
    </row>
    <row r="85" spans="1:2" ht="18" customHeight="1" x14ac:dyDescent="0.2">
      <c r="A85" s="14" t="s">
        <v>83</v>
      </c>
      <c r="B85" s="17" t="str">
        <f>HYPERLINK("#'Foundational'!$IN$2","Maintaining Focus")</f>
        <v>Maintaining Focus</v>
      </c>
    </row>
    <row r="86" spans="1:2" ht="18" customHeight="1" x14ac:dyDescent="0.2">
      <c r="A86" s="14" t="s">
        <v>84</v>
      </c>
      <c r="B86" s="17" t="str">
        <f>HYPERLINK("#'Foundational'!$IQ$2","Dealing with Disorder")</f>
        <v>Dealing with Disorder</v>
      </c>
    </row>
    <row r="87" spans="1:2" ht="18" customHeight="1" x14ac:dyDescent="0.2">
      <c r="A87" s="14" t="s">
        <v>85</v>
      </c>
      <c r="B87" s="17" t="str">
        <f>HYPERLINK("#'Foundational'!$IT$2","Maintaining Mindfulness")</f>
        <v>Maintaining Mindfulness</v>
      </c>
    </row>
    <row r="88" spans="1:2" ht="18" customHeight="1" x14ac:dyDescent="0.2">
      <c r="A88" s="14" t="s">
        <v>86</v>
      </c>
      <c r="B88" s="17" t="str">
        <f>HYPERLINK("#'Foundational'!$IW$2","Taking Ownership")</f>
        <v>Taking Ownership</v>
      </c>
    </row>
    <row r="89" spans="1:2" ht="18" customHeight="1" x14ac:dyDescent="0.2">
      <c r="A89" s="14" t="s">
        <v>87</v>
      </c>
      <c r="B89" s="17" t="str">
        <f>HYPERLINK("#'Foundational'!$IZ$2","English as an Additional Language")</f>
        <v>English as an Additional Language</v>
      </c>
    </row>
    <row r="90" spans="1:2" ht="18" customHeight="1" x14ac:dyDescent="0.2">
      <c r="A90" s="14" t="s">
        <v>88</v>
      </c>
      <c r="B90" s="17" t="str">
        <f>HYPERLINK("#'Foundational'!$JC$2","Organizational Leadership")</f>
        <v>Organizational Leadership</v>
      </c>
    </row>
    <row r="91" spans="1:2" ht="18" customHeight="1" x14ac:dyDescent="0.2">
      <c r="A91" s="14" t="s">
        <v>89</v>
      </c>
      <c r="B91" s="17" t="str">
        <f>HYPERLINK("#'Foundational'!$JF$2","Accountability")</f>
        <v>Accountability</v>
      </c>
    </row>
    <row r="92" spans="1:2" ht="18" customHeight="1" x14ac:dyDescent="0.2">
      <c r="A92" s="14" t="s">
        <v>90</v>
      </c>
      <c r="B92" s="17" t="str">
        <f>HYPERLINK("#'Foundational'!$JI$2","Accurate Interpersonal Assessment")</f>
        <v>Accurate Interpersonal Assessment</v>
      </c>
    </row>
    <row r="93" spans="1:2" ht="18" customHeight="1" x14ac:dyDescent="0.2">
      <c r="A93" s="14" t="s">
        <v>91</v>
      </c>
      <c r="B93" s="17" t="str">
        <f>HYPERLINK("#'Foundational'!$JL$2","Alignment")</f>
        <v>Alignment</v>
      </c>
    </row>
    <row r="94" spans="1:2" ht="18" customHeight="1" x14ac:dyDescent="0.2">
      <c r="A94" s="14" t="s">
        <v>92</v>
      </c>
      <c r="B94" s="17" t="str">
        <f>HYPERLINK("#'Foundational'!$JO$2","Conceptual Thinking")</f>
        <v>Conceptual Thinking</v>
      </c>
    </row>
    <row r="95" spans="1:2" ht="18" customHeight="1" x14ac:dyDescent="0.2">
      <c r="A95" s="14" t="s">
        <v>93</v>
      </c>
      <c r="B95" s="17" t="str">
        <f>HYPERLINK("#'Foundational'!$JR$2","Continuous Learning")</f>
        <v>Continuous Learning</v>
      </c>
    </row>
    <row r="96" spans="1:2" ht="18" customHeight="1" x14ac:dyDescent="0.2">
      <c r="A96" s="14" t="s">
        <v>94</v>
      </c>
      <c r="B96" s="17" t="str">
        <f>HYPERLINK("#'Foundational'!$JU$2","Cross-Team Integration")</f>
        <v>Cross-Team Integration</v>
      </c>
    </row>
    <row r="97" spans="1:2" ht="18" customHeight="1" x14ac:dyDescent="0.2">
      <c r="A97" s="14" t="s">
        <v>95</v>
      </c>
      <c r="B97" s="17" t="str">
        <f>HYPERLINK("#'Foundational'!$JX$2","Goal Setting")</f>
        <v>Goal Setting</v>
      </c>
    </row>
    <row r="98" spans="1:2" ht="18" customHeight="1" x14ac:dyDescent="0.2">
      <c r="A98" s="14" t="s">
        <v>96</v>
      </c>
      <c r="B98" s="17" t="str">
        <f>HYPERLINK("#'Foundational'!$KA$2","Honesty and Integrity")</f>
        <v>Honesty and Integrity</v>
      </c>
    </row>
    <row r="99" spans="1:2" ht="18" customHeight="1" x14ac:dyDescent="0.2">
      <c r="A99" s="14" t="s">
        <v>97</v>
      </c>
      <c r="B99" s="17" t="str">
        <f>HYPERLINK("#'Foundational'!$KD$2","Innovation")</f>
        <v>Innovation</v>
      </c>
    </row>
    <row r="100" spans="1:2" ht="18" customHeight="1" x14ac:dyDescent="0.2">
      <c r="A100" s="14" t="s">
        <v>98</v>
      </c>
      <c r="B100" s="17" t="str">
        <f>HYPERLINK("#'Foundational'!$KG$2","Networking")</f>
        <v>Networking</v>
      </c>
    </row>
    <row r="101" spans="1:2" ht="18" customHeight="1" x14ac:dyDescent="0.2">
      <c r="A101" s="14" t="s">
        <v>99</v>
      </c>
      <c r="B101" s="17" t="str">
        <f>HYPERLINK("#'Foundational'!$KJ$2","Organization Structuring")</f>
        <v>Organization Structuring</v>
      </c>
    </row>
    <row r="102" spans="1:2" ht="18" customHeight="1" x14ac:dyDescent="0.2">
      <c r="A102" s="14" t="s">
        <v>100</v>
      </c>
      <c r="B102" s="17" t="str">
        <f>HYPERLINK("#'Foundational'!$KM$2","Planning and Organizing")</f>
        <v>Planning and Organizing</v>
      </c>
    </row>
    <row r="103" spans="1:2" ht="18" customHeight="1" x14ac:dyDescent="0.2">
      <c r="A103" s="14" t="s">
        <v>101</v>
      </c>
      <c r="B103" s="17" t="str">
        <f>HYPERLINK("#'Foundational'!$KP$2","Resource Management")</f>
        <v>Resource Management</v>
      </c>
    </row>
    <row r="104" spans="1:2" ht="18" customHeight="1" x14ac:dyDescent="0.2">
      <c r="A104" s="14" t="s">
        <v>102</v>
      </c>
      <c r="B104" s="17" t="str">
        <f>HYPERLINK("#'Foundational'!$KS$2","Stewardship")</f>
        <v>Stewardship</v>
      </c>
    </row>
    <row r="105" spans="1:2" ht="18" customHeight="1" x14ac:dyDescent="0.2">
      <c r="A105" s="14" t="s">
        <v>103</v>
      </c>
      <c r="B105" s="17" t="str">
        <f>HYPERLINK("#'Foundational'!$KV$2","Strategic Thinking")</f>
        <v>Strategic Thinking</v>
      </c>
    </row>
    <row r="106" spans="1:2" ht="18" customHeight="1" x14ac:dyDescent="0.2">
      <c r="A106" s="14" t="s">
        <v>104</v>
      </c>
      <c r="B106" s="17" t="str">
        <f>HYPERLINK("#'Foundational'!$KY$2","Systems Thinking")</f>
        <v>Systems Thinking</v>
      </c>
    </row>
    <row r="107" spans="1:2" ht="18" customHeight="1" x14ac:dyDescent="0.2">
      <c r="A107" s="14" t="s">
        <v>105</v>
      </c>
      <c r="B107" s="17" t="str">
        <f>HYPERLINK("#'Foundational'!$LB$2","Talent Management")</f>
        <v>Talent Management</v>
      </c>
    </row>
    <row r="108" spans="1:2" ht="18" customHeight="1" x14ac:dyDescent="0.2">
      <c r="A108" s="14" t="s">
        <v>106</v>
      </c>
      <c r="B108" s="17" t="str">
        <f>HYPERLINK("#'Foundational'!$LE$2","Tolerance for Ambiguity and Stress")</f>
        <v>Tolerance for Ambiguity and Stress</v>
      </c>
    </row>
    <row r="109" spans="1:2" ht="18" customHeight="1" x14ac:dyDescent="0.2">
      <c r="A109" s="14" t="s">
        <v>107</v>
      </c>
      <c r="B109" s="17" t="str">
        <f>HYPERLINK("#'Foundational'!$LH$2","Visioning")</f>
        <v>Visioning</v>
      </c>
    </row>
    <row r="110" spans="1:2" ht="18" customHeight="1" x14ac:dyDescent="0.2">
      <c r="A110" s="14" t="s">
        <v>108</v>
      </c>
      <c r="B110" s="17" t="str">
        <f>HYPERLINK("#'Foundational'!$LK$2","Workforce Development")</f>
        <v>Workforce Development</v>
      </c>
    </row>
    <row r="111" spans="1:2" ht="18" customHeight="1" x14ac:dyDescent="0.2">
      <c r="A111" s="14" t="s">
        <v>109</v>
      </c>
      <c r="B111" s="17" t="str">
        <f>HYPERLINK("#'Foundational'!$LN$2","Competitive Capability")</f>
        <v>Competitive Capability</v>
      </c>
    </row>
    <row r="112" spans="1:2" ht="18" customHeight="1" x14ac:dyDescent="0.2">
      <c r="A112" s="14" t="s">
        <v>110</v>
      </c>
      <c r="B112" s="17" t="str">
        <f>HYPERLINK("#'Foundational'!$LQ$2","Operational Requirements Analysis")</f>
        <v>Operational Requirements Analysis</v>
      </c>
    </row>
    <row r="113" spans="1:2" ht="18" customHeight="1" x14ac:dyDescent="0.2">
      <c r="A113" s="14" t="s">
        <v>111</v>
      </c>
      <c r="B113" s="17" t="str">
        <f>HYPERLINK("#'Foundational'!$LT$2","Managing Change")</f>
        <v>Managing Change</v>
      </c>
    </row>
    <row r="114" spans="1:2" ht="18" customHeight="1" x14ac:dyDescent="0.2">
      <c r="A114" s="14" t="s">
        <v>112</v>
      </c>
      <c r="B114" s="17" t="str">
        <f>HYPERLINK("#'Foundational'!$LW$2","Judgment and Decision Making")</f>
        <v>Judgment and Decision Making</v>
      </c>
    </row>
    <row r="115" spans="1:2" ht="18" customHeight="1" x14ac:dyDescent="0.2">
      <c r="A115" s="14" t="s">
        <v>113</v>
      </c>
      <c r="B115" s="17" t="str">
        <f>HYPERLINK("#'Foundational'!$LZ$2","Customer/Market Focus")</f>
        <v>Customer/Market Focus</v>
      </c>
    </row>
    <row r="116" spans="1:2" ht="18" customHeight="1" x14ac:dyDescent="0.2">
      <c r="A116" s="14" t="s">
        <v>114</v>
      </c>
      <c r="B116" s="17" t="str">
        <f>HYPERLINK("#'Foundational'!$MC$2","Productivity Orientation")</f>
        <v>Productivity Orientation</v>
      </c>
    </row>
    <row r="117" spans="1:2" ht="18" customHeight="1" x14ac:dyDescent="0.2">
      <c r="A117" s="14" t="s">
        <v>115</v>
      </c>
      <c r="B117" s="17" t="str">
        <f>HYPERLINK("#'Foundational'!$MF$2","Team Building")</f>
        <v>Team Building</v>
      </c>
    </row>
    <row r="118" spans="1:2" ht="18" customHeight="1" x14ac:dyDescent="0.2">
      <c r="A118" s="14" t="s">
        <v>116</v>
      </c>
      <c r="B118" s="17" t="str">
        <f>HYPERLINK("#'Foundational'!$MI$2","Performance Planning")</f>
        <v>Performance Planning</v>
      </c>
    </row>
    <row r="119" spans="1:2" ht="18" customHeight="1" x14ac:dyDescent="0.2">
      <c r="A119" s="14" t="s">
        <v>117</v>
      </c>
      <c r="B119" s="17" t="str">
        <f>HYPERLINK("#'Foundational'!$ML$2","Analytical Approach")</f>
        <v>Analytical Approach</v>
      </c>
    </row>
    <row r="120" spans="1:2" ht="18" customHeight="1" x14ac:dyDescent="0.2">
      <c r="A120" s="14" t="s">
        <v>118</v>
      </c>
      <c r="B120" s="17" t="str">
        <f>HYPERLINK("#'Foundational'!$MO$2","Communicating for Impact")</f>
        <v>Communicating for Impact</v>
      </c>
    </row>
    <row r="121" spans="1:2" ht="18" customHeight="1" x14ac:dyDescent="0.2">
      <c r="A121" s="14" t="s">
        <v>119</v>
      </c>
      <c r="B121" s="17" t="str">
        <f>HYPERLINK("#'Foundational'!$MR$2","Relationship Building")</f>
        <v>Relationship Building</v>
      </c>
    </row>
    <row r="122" spans="1:2" ht="18" customHeight="1" x14ac:dyDescent="0.2">
      <c r="A122" s="14" t="s">
        <v>120</v>
      </c>
      <c r="B122" s="17" t="str">
        <f>HYPERLINK("#'Foundational'!$MU$2","Continuous Transformation")</f>
        <v>Continuous Transformation</v>
      </c>
    </row>
    <row r="123" spans="1:2" ht="18" customHeight="1" x14ac:dyDescent="0.2">
      <c r="A123" s="14" t="s">
        <v>121</v>
      </c>
      <c r="B123" s="17" t="str">
        <f>HYPERLINK("#'Foundational'!$MX$2","Empowerment")</f>
        <v>Empowerment</v>
      </c>
    </row>
    <row r="124" spans="1:2" ht="18" customHeight="1" x14ac:dyDescent="0.2">
      <c r="A124" s="14" t="s">
        <v>122</v>
      </c>
      <c r="B124" s="17" t="str">
        <f>HYPERLINK("#'Foundational'!$NA$2","Process Improvement")</f>
        <v>Process Improvement</v>
      </c>
    </row>
    <row r="125" spans="1:2" ht="18" customHeight="1" x14ac:dyDescent="0.2">
      <c r="A125" s="14" t="s">
        <v>123</v>
      </c>
      <c r="B125" s="17" t="str">
        <f>HYPERLINK("#'Foundational'!$ND$2","Performance Development")</f>
        <v>Performance Development</v>
      </c>
    </row>
    <row r="126" spans="1:2" ht="18" customHeight="1" x14ac:dyDescent="0.2">
      <c r="A126" s="14" t="s">
        <v>124</v>
      </c>
      <c r="B126" s="17" t="str">
        <f>HYPERLINK("#'Foundational'!$NG$2","Quality Orientation")</f>
        <v>Quality Orientation</v>
      </c>
    </row>
    <row r="127" spans="1:2" ht="18" customHeight="1" x14ac:dyDescent="0.2">
      <c r="A127" s="14" t="s">
        <v>125</v>
      </c>
      <c r="B127" s="17" t="str">
        <f>HYPERLINK("#'Foundational'!$NJ$2","Communication")</f>
        <v>Communication</v>
      </c>
    </row>
    <row r="128" spans="1:2" ht="18" customHeight="1" x14ac:dyDescent="0.2">
      <c r="A128" s="14" t="s">
        <v>126</v>
      </c>
      <c r="B128" s="17" t="str">
        <f>HYPERLINK("#'Foundational'!$NM$2","Systemic Perspective")</f>
        <v>Systemic Perspective</v>
      </c>
    </row>
    <row r="129" spans="1:2" ht="18" customHeight="1" x14ac:dyDescent="0.2">
      <c r="A129" s="14" t="s">
        <v>127</v>
      </c>
      <c r="B129" s="17" t="str">
        <f>HYPERLINK("#'Foundational'!$NP$2","Results Orientation")</f>
        <v>Results Orientation</v>
      </c>
    </row>
    <row r="130" spans="1:2" ht="18" customHeight="1" x14ac:dyDescent="0.2">
      <c r="A130" s="14" t="s">
        <v>128</v>
      </c>
      <c r="B130" s="17" t="str">
        <f>HYPERLINK("#'Foundational'!$NS$2","Promoting Organizational Commitment")</f>
        <v>Promoting Organizational Commitment</v>
      </c>
    </row>
    <row r="131" spans="1:2" ht="18" customHeight="1" x14ac:dyDescent="0.2">
      <c r="A131" s="14" t="s">
        <v>129</v>
      </c>
      <c r="B131" s="17" t="str">
        <f>HYPERLINK("#'Foundational'!$NV$2","Leadership")</f>
        <v>Leadership</v>
      </c>
    </row>
    <row r="132" spans="1:2" ht="18" customHeight="1" x14ac:dyDescent="0.2">
      <c r="A132" s="14" t="s">
        <v>130</v>
      </c>
      <c r="B132" s="17" t="str">
        <f>HYPERLINK("#'Foundational'!$NY$2","Organizational Change Mgmt")</f>
        <v>Organizational Change Mgmt</v>
      </c>
    </row>
    <row r="133" spans="1:2" ht="18" customHeight="1" x14ac:dyDescent="0.2">
      <c r="A133" s="14" t="s">
        <v>131</v>
      </c>
      <c r="B133" s="17" t="str">
        <f>HYPERLINK("#'Foundational'!$OB$2","Team Management")</f>
        <v>Team Management</v>
      </c>
    </row>
    <row r="134" spans="1:2" ht="18" customHeight="1" x14ac:dyDescent="0.2">
      <c r="A134" s="14" t="s">
        <v>132</v>
      </c>
      <c r="B134" s="17" t="str">
        <f>HYPERLINK("#'Foundational'!$OE$2","Customer Service Management")</f>
        <v>Customer Service Management</v>
      </c>
    </row>
    <row r="135" spans="1:2" ht="18" customHeight="1" x14ac:dyDescent="0.2">
      <c r="A135" s="14" t="s">
        <v>133</v>
      </c>
      <c r="B135" s="17" t="str">
        <f>HYPERLINK("#'Foundational'!$OH$2","Personnel Management")</f>
        <v>Personnel Management</v>
      </c>
    </row>
    <row r="136" spans="1:2" ht="18" customHeight="1" x14ac:dyDescent="0.2">
      <c r="A136" s="14" t="s">
        <v>134</v>
      </c>
      <c r="B136" s="17" t="str">
        <f>HYPERLINK("#'Foundational'!$OK$2","Project Management")</f>
        <v>Project Management</v>
      </c>
    </row>
    <row r="137" spans="1:2" ht="18" customHeight="1" x14ac:dyDescent="0.2">
      <c r="A137" s="14" t="s">
        <v>135</v>
      </c>
      <c r="B137" s="17" t="str">
        <f>HYPERLINK("#'Foundational'!$ON$2","Program Management (M0260)")</f>
        <v>Program Management (M0260)</v>
      </c>
    </row>
    <row r="138" spans="1:2" ht="18" customHeight="1" x14ac:dyDescent="0.2">
      <c r="A138" s="14" t="s">
        <v>136</v>
      </c>
      <c r="B138" s="17" t="str">
        <f>HYPERLINK("#'Foundational'!$OQ$2","Workforce Diversity Management")</f>
        <v>Workforce Diversity Management</v>
      </c>
    </row>
    <row r="139" spans="1:2" ht="18" customHeight="1" x14ac:dyDescent="0.2">
      <c r="A139" s="14" t="s">
        <v>137</v>
      </c>
      <c r="B139" s="17" t="str">
        <f>HYPERLINK("#'Foundational'!$OT$2","Performance Management")</f>
        <v>Performance Management</v>
      </c>
    </row>
    <row r="140" spans="1:2" ht="18" customHeight="1" x14ac:dyDescent="0.2">
      <c r="A140" s="14" t="s">
        <v>138</v>
      </c>
      <c r="B140" s="17" t="str">
        <f>HYPERLINK("#'Foundational'!$OW$2","Vendor/Supplier Management")</f>
        <v>Vendor/Supplier Management</v>
      </c>
    </row>
    <row r="141" spans="1:2" ht="18" customHeight="1" x14ac:dyDescent="0.2">
      <c r="A141" s="14" t="s">
        <v>139</v>
      </c>
      <c r="B141" s="17" t="str">
        <f>HYPERLINK("#'Foundational'!$OZ$2","Internal Resource Coordination")</f>
        <v>Internal Resource Coordination</v>
      </c>
    </row>
    <row r="142" spans="1:2" ht="18" customHeight="1" x14ac:dyDescent="0.2">
      <c r="A142" s="14" t="s">
        <v>140</v>
      </c>
      <c r="B142" s="17" t="str">
        <f>HYPERLINK("#'Foundational'!$PC$2","Matrix Management")</f>
        <v>Matrix Management</v>
      </c>
    </row>
    <row r="143" spans="1:2" ht="18" customHeight="1" x14ac:dyDescent="0.2">
      <c r="A143" s="14" t="s">
        <v>141</v>
      </c>
      <c r="B143" s="17" t="str">
        <f>HYPERLINK("#'Foundational'!$PF$2","Staff and Career Development")</f>
        <v>Staff and Career Development</v>
      </c>
    </row>
    <row r="144" spans="1:2" ht="18" customHeight="1" x14ac:dyDescent="0.2">
      <c r="A144" s="14" t="s">
        <v>142</v>
      </c>
      <c r="B144" s="17" t="str">
        <f>HYPERLINK("#'Foundational'!$PI$2","Staffing, Hiring, Selection")</f>
        <v>Staffing, Hiring, Selection</v>
      </c>
    </row>
    <row r="145" spans="1:2" ht="18" customHeight="1" x14ac:dyDescent="0.2">
      <c r="A145" s="14" t="s">
        <v>143</v>
      </c>
      <c r="B145" s="17" t="str">
        <f>HYPERLINK("#'Foundational'!$PL$2","Outsourcing")</f>
        <v>Outsourcing</v>
      </c>
    </row>
    <row r="146" spans="1:2" ht="18" customHeight="1" x14ac:dyDescent="0.2">
      <c r="A146" s="14" t="s">
        <v>144</v>
      </c>
      <c r="B146" s="17" t="str">
        <f>HYPERLINK("#'Foundational'!$PO$2","Delegation")</f>
        <v>Delegation</v>
      </c>
    </row>
    <row r="147" spans="1:2" ht="18" customHeight="1" x14ac:dyDescent="0.2">
      <c r="A147" s="14" t="s">
        <v>145</v>
      </c>
      <c r="B147" s="17" t="str">
        <f>HYPERLINK("#'Foundational'!$PR$2","Managerial Courage")</f>
        <v>Managerial Courage</v>
      </c>
    </row>
    <row r="148" spans="1:2" ht="18" customHeight="1" x14ac:dyDescent="0.2">
      <c r="A148" s="14" t="s">
        <v>146</v>
      </c>
      <c r="B148" s="17" t="str">
        <f>HYPERLINK("#'Foundational'!$PU$2","Producing Results")</f>
        <v>Producing Results</v>
      </c>
    </row>
    <row r="149" spans="1:2" ht="18" customHeight="1" x14ac:dyDescent="0.2">
      <c r="A149" s="14" t="s">
        <v>147</v>
      </c>
      <c r="B149" s="17" t="str">
        <f>HYPERLINK("#'Foundational'!$PX$2","Collaborating Globally")</f>
        <v>Collaborating Globally</v>
      </c>
    </row>
    <row r="150" spans="1:2" ht="18" customHeight="1" x14ac:dyDescent="0.2">
      <c r="A150" s="14" t="s">
        <v>148</v>
      </c>
      <c r="B150" s="17" t="str">
        <f>HYPERLINK("#'Foundational'!$QA$2","Embracing Challenge")</f>
        <v>Embracing Challenge</v>
      </c>
    </row>
    <row r="151" spans="1:2" ht="18" customHeight="1" x14ac:dyDescent="0.2">
      <c r="A151" s="14" t="s">
        <v>149</v>
      </c>
      <c r="B151" s="17" t="str">
        <f>HYPERLINK("#'Foundational'!$QD$2","Helping Employees Succeed")</f>
        <v>Helping Employees Succeed</v>
      </c>
    </row>
    <row r="152" spans="1:2" ht="18" customHeight="1" x14ac:dyDescent="0.2">
      <c r="A152" s="14" t="s">
        <v>150</v>
      </c>
      <c r="B152" s="17" t="str">
        <f>HYPERLINK("#'Foundational'!$QG$2","Influencing Through Expertise")</f>
        <v>Influencing Through Expertise</v>
      </c>
    </row>
    <row r="153" spans="1:2" ht="18" customHeight="1" x14ac:dyDescent="0.2">
      <c r="A153" s="14" t="s">
        <v>151</v>
      </c>
      <c r="B153" s="16" t="str">
        <f>HYPERLINK("#'Foundational'!$QJ$2","Key Performance Indicators")</f>
        <v>Key Performance Indicators</v>
      </c>
    </row>
    <row r="154" spans="1:2" ht="26.1" customHeight="1" x14ac:dyDescent="0.2">
      <c r="A154" s="21" t="s">
        <v>41050</v>
      </c>
      <c r="B154" s="22"/>
    </row>
    <row r="155" spans="1:2" ht="18" customHeight="1" x14ac:dyDescent="0.2">
      <c r="A155" s="14" t="s">
        <v>8024</v>
      </c>
      <c r="B155" s="15" t="str">
        <f>HYPERLINK("#'Functional'!$B$2","Application Development Consulting")</f>
        <v>Application Development Consulting</v>
      </c>
    </row>
    <row r="156" spans="1:2" ht="18" customHeight="1" x14ac:dyDescent="0.2">
      <c r="A156" s="14" t="s">
        <v>8025</v>
      </c>
      <c r="B156" s="17" t="str">
        <f>HYPERLINK("#'Functional'!$E$2","Application Programming Interfaces (API's)")</f>
        <v>Application Programming Interfaces (API's)</v>
      </c>
    </row>
    <row r="157" spans="1:2" ht="18" customHeight="1" x14ac:dyDescent="0.2">
      <c r="A157" s="14" t="s">
        <v>8026</v>
      </c>
      <c r="B157" s="17" t="str">
        <f>HYPERLINK("#'Functional'!$H$2","Architecture Modeling")</f>
        <v>Architecture Modeling</v>
      </c>
    </row>
    <row r="158" spans="1:2" ht="18" customHeight="1" x14ac:dyDescent="0.2">
      <c r="A158" s="14" t="s">
        <v>8027</v>
      </c>
      <c r="B158" s="17" t="str">
        <f>HYPERLINK("#'Functional'!$K$2","Application Delivery Process")</f>
        <v>Application Delivery Process</v>
      </c>
    </row>
    <row r="159" spans="1:2" ht="18" customHeight="1" x14ac:dyDescent="0.2">
      <c r="A159" s="14" t="s">
        <v>8028</v>
      </c>
      <c r="B159" s="17" t="str">
        <f>HYPERLINK("#'Functional'!$N$2","Application Design, Architecture")</f>
        <v>Application Design, Architecture</v>
      </c>
    </row>
    <row r="160" spans="1:2" ht="18" customHeight="1" x14ac:dyDescent="0.2">
      <c r="A160" s="14" t="s">
        <v>8029</v>
      </c>
      <c r="B160" s="17" t="str">
        <f>HYPERLINK("#'Functional'!$Q$2","Application Testing")</f>
        <v>Application Testing</v>
      </c>
    </row>
    <row r="161" spans="1:2" ht="18" customHeight="1" x14ac:dyDescent="0.2">
      <c r="A161" s="14" t="s">
        <v>8030</v>
      </c>
      <c r="B161" s="17" t="str">
        <f>HYPERLINK("#'Functional'!$T$2","Application Localization and Internationalization")</f>
        <v>Application Localization and Internationalization</v>
      </c>
    </row>
    <row r="162" spans="1:2" ht="18" customHeight="1" x14ac:dyDescent="0.2">
      <c r="A162" s="14" t="s">
        <v>8031</v>
      </c>
      <c r="B162" s="17" t="str">
        <f>HYPERLINK("#'Functional'!$W$2","Application Maintenance")</f>
        <v>Application Maintenance</v>
      </c>
    </row>
    <row r="163" spans="1:2" ht="18" customHeight="1" x14ac:dyDescent="0.2">
      <c r="A163" s="14" t="s">
        <v>8032</v>
      </c>
      <c r="B163" s="17" t="str">
        <f>HYPERLINK("#'Functional'!$Z$2","Agile Development")</f>
        <v>Agile Development</v>
      </c>
    </row>
    <row r="164" spans="1:2" ht="18" customHeight="1" x14ac:dyDescent="0.2">
      <c r="A164" s="14" t="s">
        <v>8033</v>
      </c>
      <c r="B164" s="17" t="str">
        <f>HYPERLINK("#'Functional'!$AC$2","Application Development (Mainframe)")</f>
        <v>Application Development (Mainframe)</v>
      </c>
    </row>
    <row r="165" spans="1:2" ht="18" customHeight="1" x14ac:dyDescent="0.2">
      <c r="A165" s="14" t="s">
        <v>8034</v>
      </c>
      <c r="B165" s="17" t="str">
        <f>HYPERLINK("#'Functional'!$AF$2","Application Development (Web)")</f>
        <v>Application Development (Web)</v>
      </c>
    </row>
    <row r="166" spans="1:2" ht="18" customHeight="1" x14ac:dyDescent="0.2">
      <c r="A166" s="14" t="s">
        <v>8035</v>
      </c>
      <c r="B166" s="17" t="str">
        <f>HYPERLINK("#'Functional'!$AI$2","Application Development (Client/Server)")</f>
        <v>Application Development (Client/Server)</v>
      </c>
    </row>
    <row r="167" spans="1:2" ht="18" customHeight="1" x14ac:dyDescent="0.2">
      <c r="A167" s="14" t="s">
        <v>8036</v>
      </c>
      <c r="B167" s="17" t="str">
        <f>HYPERLINK("#'Functional'!$AL$2","Application Development (Object-Oriented)")</f>
        <v>Application Development (Object-Oriented)</v>
      </c>
    </row>
    <row r="168" spans="1:2" ht="18" customHeight="1" x14ac:dyDescent="0.2">
      <c r="A168" s="14" t="s">
        <v>8037</v>
      </c>
      <c r="B168" s="17" t="str">
        <f>HYPERLINK("#'Functional'!$AO$2","Application Development Tools")</f>
        <v>Application Development Tools</v>
      </c>
    </row>
    <row r="169" spans="1:2" ht="18" customHeight="1" x14ac:dyDescent="0.2">
      <c r="A169" s="14" t="s">
        <v>8038</v>
      </c>
      <c r="B169" s="17" t="str">
        <f>HYPERLINK("#'Functional'!$AR$2","Application Security")</f>
        <v>Application Security</v>
      </c>
    </row>
    <row r="170" spans="1:2" ht="18" customHeight="1" x14ac:dyDescent="0.2">
      <c r="A170" s="14" t="s">
        <v>8039</v>
      </c>
      <c r="B170" s="17" t="str">
        <f>HYPERLINK("#'Functional'!$AU$2","Agile Methodologies")</f>
        <v>Agile Methodologies</v>
      </c>
    </row>
    <row r="171" spans="1:2" ht="18" customHeight="1" x14ac:dyDescent="0.2">
      <c r="A171" s="14" t="s">
        <v>8040</v>
      </c>
      <c r="B171" s="17" t="str">
        <f>HYPERLINK("#'Functional'!$AX$2","Agile Manifesto")</f>
        <v>Agile Manifesto</v>
      </c>
    </row>
    <row r="172" spans="1:2" ht="18" customHeight="1" x14ac:dyDescent="0.2">
      <c r="A172" s="14" t="s">
        <v>8041</v>
      </c>
      <c r="B172" s="17" t="str">
        <f>HYPERLINK("#'Functional'!$BA$2","Adaptive Software Development")</f>
        <v>Adaptive Software Development</v>
      </c>
    </row>
    <row r="173" spans="1:2" ht="18" customHeight="1" x14ac:dyDescent="0.2">
      <c r="A173" s="14" t="s">
        <v>8042</v>
      </c>
      <c r="B173" s="17" t="str">
        <f>HYPERLINK("#'Functional'!$BD$2","Agile Modeling")</f>
        <v>Agile Modeling</v>
      </c>
    </row>
    <row r="174" spans="1:2" ht="18" customHeight="1" x14ac:dyDescent="0.2">
      <c r="A174" s="14" t="s">
        <v>8043</v>
      </c>
      <c r="B174" s="17" t="str">
        <f>HYPERLINK("#'Functional'!$BG$2","Agile Project Management")</f>
        <v>Agile Project Management</v>
      </c>
    </row>
    <row r="175" spans="1:2" ht="18" customHeight="1" x14ac:dyDescent="0.2">
      <c r="A175" s="14" t="s">
        <v>8044</v>
      </c>
      <c r="B175" s="17" t="str">
        <f>HYPERLINK("#'Functional'!$BJ$2","Agile Unified Process")</f>
        <v>Agile Unified Process</v>
      </c>
    </row>
    <row r="176" spans="1:2" ht="18" customHeight="1" x14ac:dyDescent="0.2">
      <c r="A176" s="14" t="s">
        <v>8045</v>
      </c>
      <c r="B176" s="17" t="str">
        <f>HYPERLINK("#'Functional'!$BM$2","Audit and Compliance Function")</f>
        <v>Audit and Compliance Function</v>
      </c>
    </row>
    <row r="177" spans="1:2" ht="18" customHeight="1" x14ac:dyDescent="0.2">
      <c r="A177" s="14" t="s">
        <v>8046</v>
      </c>
      <c r="B177" s="17" t="str">
        <f>HYPERLINK("#'Functional'!$BP$2","Auditing")</f>
        <v>Auditing</v>
      </c>
    </row>
    <row r="178" spans="1:2" ht="18" customHeight="1" x14ac:dyDescent="0.2">
      <c r="A178" s="14" t="s">
        <v>8047</v>
      </c>
      <c r="B178" s="17" t="str">
        <f>HYPERLINK("#'Functional'!$BS$2","Apache Hadoop")</f>
        <v>Apache Hadoop</v>
      </c>
    </row>
    <row r="179" spans="1:2" ht="18" customHeight="1" x14ac:dyDescent="0.2">
      <c r="A179" s="14" t="s">
        <v>8048</v>
      </c>
      <c r="B179" s="17" t="str">
        <f>HYPERLINK("#'Functional'!$BV$2","Addressing Customer Needs")</f>
        <v>Addressing Customer Needs</v>
      </c>
    </row>
    <row r="180" spans="1:2" ht="18" customHeight="1" x14ac:dyDescent="0.2">
      <c r="A180" s="14" t="s">
        <v>8049</v>
      </c>
      <c r="B180" s="17" t="str">
        <f>HYPERLINK("#'Functional'!$BY$2",".NET")</f>
        <v>.NET</v>
      </c>
    </row>
    <row r="181" spans="1:2" ht="18" customHeight="1" x14ac:dyDescent="0.2">
      <c r="A181" s="14" t="s">
        <v>8050</v>
      </c>
      <c r="B181" s="17" t="str">
        <f>HYPERLINK("#'Functional'!$CB$2","Abend-Aid")</f>
        <v>Abend-Aid</v>
      </c>
    </row>
    <row r="182" spans="1:2" ht="18" customHeight="1" x14ac:dyDescent="0.2">
      <c r="A182" s="14" t="s">
        <v>8051</v>
      </c>
      <c r="B182" s="17" t="str">
        <f>HYPERLINK("#'Functional'!$CE$2","Access")</f>
        <v>Access</v>
      </c>
    </row>
    <row r="183" spans="1:2" ht="18" customHeight="1" x14ac:dyDescent="0.2">
      <c r="A183" s="14" t="s">
        <v>8052</v>
      </c>
      <c r="B183" s="17" t="str">
        <f>HYPERLINK("#'Functional'!$CH$2","ActiveX")</f>
        <v>ActiveX</v>
      </c>
    </row>
    <row r="184" spans="1:2" ht="18" customHeight="1" x14ac:dyDescent="0.2">
      <c r="A184" s="14" t="s">
        <v>8053</v>
      </c>
      <c r="B184" s="17" t="str">
        <f>HYPERLINK("#'Functional'!$CK$2","ADF (Application Development Framework)")</f>
        <v>ADF (Application Development Framework)</v>
      </c>
    </row>
    <row r="185" spans="1:2" ht="18" customHeight="1" x14ac:dyDescent="0.2">
      <c r="A185" s="14" t="s">
        <v>8054</v>
      </c>
      <c r="B185" s="17" t="str">
        <f>HYPERLINK("#'Functional'!$CN$2","Assembler")</f>
        <v>Assembler</v>
      </c>
    </row>
    <row r="186" spans="1:2" ht="18" customHeight="1" x14ac:dyDescent="0.2">
      <c r="A186" s="14" t="s">
        <v>8055</v>
      </c>
      <c r="B186" s="17" t="str">
        <f>HYPERLINK("#'Functional'!$CQ$2","ASP")</f>
        <v>ASP</v>
      </c>
    </row>
    <row r="187" spans="1:2" ht="18" customHeight="1" x14ac:dyDescent="0.2">
      <c r="A187" s="14" t="s">
        <v>8056</v>
      </c>
      <c r="B187" s="17" t="str">
        <f>HYPERLINK("#'Functional'!$CT$2","ASP.Net")</f>
        <v>ASP.Net</v>
      </c>
    </row>
    <row r="188" spans="1:2" ht="18" customHeight="1" x14ac:dyDescent="0.2">
      <c r="A188" s="14" t="s">
        <v>8057</v>
      </c>
      <c r="B188" s="17" t="str">
        <f>HYPERLINK("#'Functional'!$CW$2","Autotester")</f>
        <v>Autotester</v>
      </c>
    </row>
    <row r="189" spans="1:2" ht="18" customHeight="1" x14ac:dyDescent="0.2">
      <c r="A189" s="14" t="s">
        <v>8058</v>
      </c>
      <c r="B189" s="17" t="str">
        <f>HYPERLINK("#'Functional'!$CZ$2","Adobe Flash")</f>
        <v>Adobe Flash</v>
      </c>
    </row>
    <row r="190" spans="1:2" ht="18" customHeight="1" x14ac:dyDescent="0.2">
      <c r="A190" s="14" t="s">
        <v>8059</v>
      </c>
      <c r="B190" s="17" t="str">
        <f>HYPERLINK("#'Functional'!$DC$2","ADABAS")</f>
        <v>ADABAS</v>
      </c>
    </row>
    <row r="191" spans="1:2" ht="18" customHeight="1" x14ac:dyDescent="0.2">
      <c r="A191" s="14" t="s">
        <v>8060</v>
      </c>
      <c r="B191" s="17" t="str">
        <f>HYPERLINK("#'Functional'!$DF$2","AIX")</f>
        <v>AIX</v>
      </c>
    </row>
    <row r="192" spans="1:2" ht="18" customHeight="1" x14ac:dyDescent="0.2">
      <c r="A192" s="14" t="s">
        <v>8061</v>
      </c>
      <c r="B192" s="17" t="str">
        <f>HYPERLINK("#'Functional'!$DI$2","AS/400")</f>
        <v>AS/400</v>
      </c>
    </row>
    <row r="193" spans="1:2" ht="18" customHeight="1" x14ac:dyDescent="0.2">
      <c r="A193" s="14" t="s">
        <v>8062</v>
      </c>
      <c r="B193" s="17" t="str">
        <f>HYPERLINK("#'Functional'!$DL$2","Active Directory")</f>
        <v>Active Directory</v>
      </c>
    </row>
    <row r="194" spans="1:2" ht="18" customHeight="1" x14ac:dyDescent="0.2">
      <c r="A194" s="14" t="s">
        <v>8063</v>
      </c>
      <c r="B194" s="17" t="str">
        <f>HYPERLINK("#'Functional'!$DO$2","AIM")</f>
        <v>AIM</v>
      </c>
    </row>
    <row r="195" spans="1:2" ht="18" customHeight="1" x14ac:dyDescent="0.2">
      <c r="A195" s="14" t="s">
        <v>8064</v>
      </c>
      <c r="B195" s="17" t="str">
        <f>HYPERLINK("#'Functional'!$DR$2","ATM")</f>
        <v>ATM</v>
      </c>
    </row>
    <row r="196" spans="1:2" ht="18" customHeight="1" x14ac:dyDescent="0.2">
      <c r="A196" s="14" t="s">
        <v>8065</v>
      </c>
      <c r="B196" s="17" t="str">
        <f>HYPERLINK("#'Functional'!$DU$2","Adobe Acrobat Professional")</f>
        <v>Adobe Acrobat Professional</v>
      </c>
    </row>
    <row r="197" spans="1:2" ht="18" customHeight="1" x14ac:dyDescent="0.2">
      <c r="A197" s="14" t="s">
        <v>8066</v>
      </c>
      <c r="B197" s="17" t="str">
        <f>HYPERLINK("#'Functional'!$DX$2","Adobe Designer")</f>
        <v>Adobe Designer</v>
      </c>
    </row>
    <row r="198" spans="1:2" ht="18" customHeight="1" x14ac:dyDescent="0.2">
      <c r="A198" s="14" t="s">
        <v>8067</v>
      </c>
      <c r="B198" s="17" t="str">
        <f>HYPERLINK("#'Functional'!$EA$2","ACF2")</f>
        <v>ACF2</v>
      </c>
    </row>
    <row r="199" spans="1:2" ht="18" customHeight="1" x14ac:dyDescent="0.2">
      <c r="A199" s="14" t="s">
        <v>8068</v>
      </c>
      <c r="B199" s="17" t="str">
        <f>HYPERLINK("#'Functional'!$ED$2","Anti-Virus Software")</f>
        <v>Anti-Virus Software</v>
      </c>
    </row>
    <row r="200" spans="1:2" ht="18" customHeight="1" x14ac:dyDescent="0.2">
      <c r="A200" s="14" t="s">
        <v>8069</v>
      </c>
      <c r="B200" s="17" t="str">
        <f>HYPERLINK("#'Functional'!$EG$2","Ariba")</f>
        <v>Ariba</v>
      </c>
    </row>
    <row r="201" spans="1:2" ht="18" customHeight="1" x14ac:dyDescent="0.2">
      <c r="A201" s="14" t="s">
        <v>8070</v>
      </c>
      <c r="B201" s="17" t="str">
        <f>HYPERLINK("#'Functional'!$EJ$2","Adult Learning: Theory and Practice")</f>
        <v>Adult Learning: Theory and Practice</v>
      </c>
    </row>
    <row r="202" spans="1:2" ht="18" customHeight="1" x14ac:dyDescent="0.2">
      <c r="A202" s="14" t="s">
        <v>8071</v>
      </c>
      <c r="B202" s="17" t="str">
        <f>HYPERLINK("#'Functional'!$EM$2","Change Request Management")</f>
        <v>Change Request Management</v>
      </c>
    </row>
    <row r="203" spans="1:2" ht="18" customHeight="1" x14ac:dyDescent="0.2">
      <c r="A203" s="14" t="s">
        <v>8072</v>
      </c>
      <c r="B203" s="17" t="str">
        <f>HYPERLINK("#'Functional'!$EP$2","Computer Systems Industry")</f>
        <v>Computer Systems Industry</v>
      </c>
    </row>
    <row r="204" spans="1:2" ht="18" customHeight="1" x14ac:dyDescent="0.2">
      <c r="A204" s="14" t="s">
        <v>8073</v>
      </c>
      <c r="B204" s="17" t="str">
        <f>HYPERLINK("#'Functional'!$ES$2","Computer Software Industry")</f>
        <v>Computer Software Industry</v>
      </c>
    </row>
    <row r="205" spans="1:2" ht="18" customHeight="1" x14ac:dyDescent="0.2">
      <c r="A205" s="14" t="s">
        <v>8074</v>
      </c>
      <c r="B205" s="17" t="str">
        <f>HYPERLINK("#'Functional'!$EV$2","Business Data Analysis")</f>
        <v>Business Data Analysis</v>
      </c>
    </row>
    <row r="206" spans="1:2" ht="18" customHeight="1" x14ac:dyDescent="0.2">
      <c r="A206" s="14" t="s">
        <v>8075</v>
      </c>
      <c r="B206" s="17" t="str">
        <f>HYPERLINK("#'Functional'!$EY$2","Bend-Aid")</f>
        <v>Bend-Aid</v>
      </c>
    </row>
    <row r="207" spans="1:2" ht="18" customHeight="1" x14ac:dyDescent="0.2">
      <c r="A207" s="14" t="s">
        <v>8076</v>
      </c>
      <c r="B207" s="17" t="str">
        <f>HYPERLINK("#'Functional'!$FB$2","Business Architecture")</f>
        <v>Business Architecture</v>
      </c>
    </row>
    <row r="208" spans="1:2" ht="18" customHeight="1" x14ac:dyDescent="0.2">
      <c r="A208" s="14" t="s">
        <v>8077</v>
      </c>
      <c r="B208" s="17" t="str">
        <f>HYPERLINK("#'Functional'!$FE$2","Capability Maturity Model (CMMI)")</f>
        <v>Capability Maturity Model (CMMI)</v>
      </c>
    </row>
    <row r="209" spans="1:2" ht="18" customHeight="1" x14ac:dyDescent="0.2">
      <c r="A209" s="14" t="s">
        <v>8078</v>
      </c>
      <c r="B209" s="17" t="str">
        <f>HYPERLINK("#'Functional'!$FH$2","Business Assessment")</f>
        <v>Business Assessment</v>
      </c>
    </row>
    <row r="210" spans="1:2" ht="18" customHeight="1" x14ac:dyDescent="0.2">
      <c r="A210" s="14" t="s">
        <v>8079</v>
      </c>
      <c r="B210" s="17" t="str">
        <f>HYPERLINK("#'Functional'!$FK$2","Business Process Modeling")</f>
        <v>Business Process Modeling</v>
      </c>
    </row>
    <row r="211" spans="1:2" ht="18" customHeight="1" x14ac:dyDescent="0.2">
      <c r="A211" s="14" t="s">
        <v>8080</v>
      </c>
      <c r="B211" s="17" t="str">
        <f>HYPERLINK("#'Functional'!$FN$2","Client/Server Tools")</f>
        <v>Client/Server Tools</v>
      </c>
    </row>
    <row r="212" spans="1:2" ht="18" customHeight="1" x14ac:dyDescent="0.2">
      <c r="A212" s="14" t="s">
        <v>8081</v>
      </c>
      <c r="B212" s="17" t="str">
        <f>HYPERLINK("#'Functional'!$FQ$2","CASE Tools")</f>
        <v>CASE Tools</v>
      </c>
    </row>
    <row r="213" spans="1:2" ht="18" customHeight="1" x14ac:dyDescent="0.2">
      <c r="A213" s="14" t="s">
        <v>8082</v>
      </c>
      <c r="B213" s="17" t="str">
        <f>HYPERLINK("#'Functional'!$FT$2","CRM Technologies")</f>
        <v>CRM Technologies</v>
      </c>
    </row>
    <row r="214" spans="1:2" ht="18" customHeight="1" x14ac:dyDescent="0.2">
      <c r="A214" s="14" t="s">
        <v>8083</v>
      </c>
      <c r="B214" s="17" t="str">
        <f>HYPERLINK("#'Functional'!$FW$2","Content Management")</f>
        <v>Content Management</v>
      </c>
    </row>
    <row r="215" spans="1:2" ht="18" customHeight="1" x14ac:dyDescent="0.2">
      <c r="A215" s="14" t="s">
        <v>8084</v>
      </c>
      <c r="B215" s="17" t="str">
        <f>HYPERLINK("#'Functional'!$FZ$2","Big Data Management and Analytics")</f>
        <v>Big Data Management and Analytics</v>
      </c>
    </row>
    <row r="216" spans="1:2" ht="18" customHeight="1" x14ac:dyDescent="0.2">
      <c r="A216" s="14" t="s">
        <v>8085</v>
      </c>
      <c r="B216" s="17" t="str">
        <f>HYPERLINK("#'Functional'!$GC$2","Computer Telephony Integration (CTI)")</f>
        <v>Computer Telephony Integration (CTI)</v>
      </c>
    </row>
    <row r="217" spans="1:2" ht="18" customHeight="1" x14ac:dyDescent="0.2">
      <c r="A217" s="14" t="s">
        <v>8086</v>
      </c>
      <c r="B217" s="17" t="str">
        <f>HYPERLINK("#'Functional'!$GF$2","Computer Operations")</f>
        <v>Computer Operations</v>
      </c>
    </row>
    <row r="218" spans="1:2" ht="18" customHeight="1" x14ac:dyDescent="0.2">
      <c r="A218" s="14" t="s">
        <v>8087</v>
      </c>
      <c r="B218" s="17" t="str">
        <f>HYPERLINK("#'Functional'!$GI$2","Contingency and Disaster Recovery")</f>
        <v>Contingency and Disaster Recovery</v>
      </c>
    </row>
    <row r="219" spans="1:2" ht="18" customHeight="1" x14ac:dyDescent="0.2">
      <c r="A219" s="14" t="s">
        <v>8088</v>
      </c>
      <c r="B219" s="17" t="str">
        <f>HYPERLINK("#'Functional'!$GL$2","Capacity Planning &amp; Management")</f>
        <v>Capacity Planning &amp; Management</v>
      </c>
    </row>
    <row r="220" spans="1:2" ht="18" customHeight="1" x14ac:dyDescent="0.2">
      <c r="A220" s="14" t="s">
        <v>8089</v>
      </c>
      <c r="B220" s="17" t="str">
        <f>HYPERLINK("#'Functional'!$GO$2","Change Control")</f>
        <v>Change Control</v>
      </c>
    </row>
    <row r="221" spans="1:2" ht="18" customHeight="1" x14ac:dyDescent="0.2">
      <c r="A221" s="14" t="s">
        <v>8090</v>
      </c>
      <c r="B221" s="17" t="str">
        <f>HYPERLINK("#'Functional'!$GR$2","Computer Crime")</f>
        <v>Computer Crime</v>
      </c>
    </row>
    <row r="222" spans="1:2" ht="18" customHeight="1" x14ac:dyDescent="0.2">
      <c r="A222" s="14" t="s">
        <v>8091</v>
      </c>
      <c r="B222" s="17" t="str">
        <f>HYPERLINK("#'Functional'!$GU$2","Computer Forensics")</f>
        <v>Computer Forensics</v>
      </c>
    </row>
    <row r="223" spans="1:2" ht="18" customHeight="1" x14ac:dyDescent="0.2">
      <c r="A223" s="14" t="s">
        <v>8092</v>
      </c>
      <c r="B223" s="17" t="str">
        <f>HYPERLINK("#'Functional'!$GX$2","Computer Network Defense")</f>
        <v>Computer Network Defense</v>
      </c>
    </row>
    <row r="224" spans="1:2" ht="18" customHeight="1" x14ac:dyDescent="0.2">
      <c r="A224" s="14" t="s">
        <v>8093</v>
      </c>
      <c r="B224" s="17" t="str">
        <f>HYPERLINK("#'Functional'!$HA$2","Configuration Management")</f>
        <v>Configuration Management</v>
      </c>
    </row>
    <row r="225" spans="1:2" ht="18" customHeight="1" x14ac:dyDescent="0.2">
      <c r="A225" s="14" t="s">
        <v>8094</v>
      </c>
      <c r="B225" s="17" t="str">
        <f>HYPERLINK("#'Functional'!$HD$2","Cloud Computing")</f>
        <v>Cloud Computing</v>
      </c>
    </row>
    <row r="226" spans="1:2" ht="18" customHeight="1" x14ac:dyDescent="0.2">
      <c r="A226" s="14" t="s">
        <v>8095</v>
      </c>
      <c r="B226" s="17" t="str">
        <f>HYPERLINK("#'Functional'!$HG$2","Cloud Computing Architecture")</f>
        <v>Cloud Computing Architecture</v>
      </c>
    </row>
    <row r="227" spans="1:2" ht="18" customHeight="1" x14ac:dyDescent="0.2">
      <c r="A227" s="14" t="s">
        <v>8096</v>
      </c>
      <c r="B227" s="17" t="str">
        <f>HYPERLINK("#'Functional'!$HJ$2","Cloud Resource Management")</f>
        <v>Cloud Resource Management</v>
      </c>
    </row>
    <row r="228" spans="1:2" ht="18" customHeight="1" x14ac:dyDescent="0.2">
      <c r="A228" s="14" t="s">
        <v>8097</v>
      </c>
      <c r="B228" s="17" t="str">
        <f>HYPERLINK("#'Functional'!$HM$2","Community Relations Management")</f>
        <v>Community Relations Management</v>
      </c>
    </row>
    <row r="229" spans="1:2" ht="18" customHeight="1" x14ac:dyDescent="0.2">
      <c r="A229" s="14" t="s">
        <v>8098</v>
      </c>
      <c r="B229" s="17" t="str">
        <f>HYPERLINK("#'Functional'!$HP$2","Business Social Computing")</f>
        <v>Business Social Computing</v>
      </c>
    </row>
    <row r="230" spans="1:2" ht="18" customHeight="1" x14ac:dyDescent="0.2">
      <c r="A230" s="14" t="s">
        <v>8099</v>
      </c>
      <c r="B230" s="17" t="str">
        <f>HYPERLINK("#'Functional'!$HS$2","Big Data Computing")</f>
        <v>Big Data Computing</v>
      </c>
    </row>
    <row r="231" spans="1:2" ht="18" customHeight="1" x14ac:dyDescent="0.2">
      <c r="A231" s="14" t="s">
        <v>8100</v>
      </c>
      <c r="B231" s="17" t="str">
        <f>HYPERLINK("#'Functional'!$HV$2","Big Data Management")</f>
        <v>Big Data Management</v>
      </c>
    </row>
    <row r="232" spans="1:2" ht="18" customHeight="1" x14ac:dyDescent="0.2">
      <c r="A232" s="14" t="s">
        <v>8101</v>
      </c>
      <c r="B232" s="17" t="str">
        <f>HYPERLINK("#'Functional'!$HY$2","Crystal Methods")</f>
        <v>Crystal Methods</v>
      </c>
    </row>
    <row r="233" spans="1:2" ht="18" customHeight="1" x14ac:dyDescent="0.2">
      <c r="A233" s="14" t="s">
        <v>8102</v>
      </c>
      <c r="B233" s="17" t="str">
        <f>HYPERLINK("#'Functional'!$IB$2","Copywriting and Editing")</f>
        <v>Copywriting and Editing</v>
      </c>
    </row>
    <row r="234" spans="1:2" ht="18" customHeight="1" x14ac:dyDescent="0.2">
      <c r="A234" s="14" t="s">
        <v>8103</v>
      </c>
      <c r="B234" s="17" t="str">
        <f>HYPERLINK("#'Functional'!$IE$2","CRM Strategy Design and Implementation")</f>
        <v>CRM Strategy Design and Implementation</v>
      </c>
    </row>
    <row r="235" spans="1:2" ht="18" customHeight="1" x14ac:dyDescent="0.2">
      <c r="A235" s="14" t="s">
        <v>8104</v>
      </c>
      <c r="B235" s="17" t="str">
        <f>HYPERLINK("#'Functional'!$IH$2","Call Center Management")</f>
        <v>Call Center Management</v>
      </c>
    </row>
    <row r="236" spans="1:2" ht="18" customHeight="1" x14ac:dyDescent="0.2">
      <c r="A236" s="14" t="s">
        <v>8105</v>
      </c>
      <c r="B236" s="17" t="str">
        <f>HYPERLINK("#'Functional'!$IK$2","CRM Systems and Technologies")</f>
        <v>CRM Systems and Technologies</v>
      </c>
    </row>
    <row r="237" spans="1:2" ht="18" customHeight="1" x14ac:dyDescent="0.2">
      <c r="A237" s="14" t="s">
        <v>8106</v>
      </c>
      <c r="B237" s="17" t="str">
        <f>HYPERLINK("#'Functional'!$IN$2","Business Intelligence")</f>
        <v>Business Intelligence</v>
      </c>
    </row>
    <row r="238" spans="1:2" ht="18" customHeight="1" x14ac:dyDescent="0.2">
      <c r="A238" s="14" t="s">
        <v>8107</v>
      </c>
      <c r="B238" s="17" t="str">
        <f>HYPERLINK("#'Functional'!$IQ$2","Call Center Technologies")</f>
        <v>Call Center Technologies</v>
      </c>
    </row>
    <row r="239" spans="1:2" ht="18" customHeight="1" x14ac:dyDescent="0.2">
      <c r="A239" s="14" t="s">
        <v>8108</v>
      </c>
      <c r="B239" s="17" t="str">
        <f>HYPERLINK("#'Functional'!$IT$2","Consulting Services")</f>
        <v>Consulting Services</v>
      </c>
    </row>
    <row r="240" spans="1:2" ht="18" customHeight="1" x14ac:dyDescent="0.2">
      <c r="A240" s="14" t="s">
        <v>8109</v>
      </c>
      <c r="B240" s="17" t="str">
        <f>HYPERLINK("#'Functional'!$IW$2","Client Relationship Management")</f>
        <v>Client Relationship Management</v>
      </c>
    </row>
    <row r="241" spans="1:2" ht="18" customHeight="1" x14ac:dyDescent="0.2">
      <c r="A241" s="14" t="s">
        <v>8110</v>
      </c>
      <c r="B241" s="17" t="str">
        <f>HYPERLINK("#'Functional'!$IZ$2","Consulting Process &amp; Tools")</f>
        <v>Consulting Process &amp; Tools</v>
      </c>
    </row>
    <row r="242" spans="1:2" ht="18" customHeight="1" x14ac:dyDescent="0.2">
      <c r="A242" s="14" t="s">
        <v>8111</v>
      </c>
      <c r="B242" s="17" t="str">
        <f>HYPERLINK("#'Functional'!$JC$2","Consulting Proposals")</f>
        <v>Consulting Proposals</v>
      </c>
    </row>
    <row r="243" spans="1:2" ht="18" customHeight="1" x14ac:dyDescent="0.2">
      <c r="A243" s="14" t="s">
        <v>8112</v>
      </c>
      <c r="B243" s="17" t="str">
        <f>HYPERLINK("#'Functional'!$JF$2","Consulting Engagement Management")</f>
        <v>Consulting Engagement Management</v>
      </c>
    </row>
    <row r="244" spans="1:2" ht="18" customHeight="1" x14ac:dyDescent="0.2">
      <c r="A244" s="14" t="s">
        <v>8113</v>
      </c>
      <c r="B244" s="17" t="str">
        <f>HYPERLINK("#'Functional'!$JI$2","Consulting Professionalism and Ethics")</f>
        <v>Consulting Professionalism and Ethics</v>
      </c>
    </row>
    <row r="245" spans="1:2" ht="18" customHeight="1" x14ac:dyDescent="0.2">
      <c r="A245" s="14" t="s">
        <v>8114</v>
      </c>
      <c r="B245" s="17" t="str">
        <f>HYPERLINK("#'Functional'!$JL$2","Cash Management")</f>
        <v>Cash Management</v>
      </c>
    </row>
    <row r="246" spans="1:2" ht="18" customHeight="1" x14ac:dyDescent="0.2">
      <c r="A246" s="14" t="s">
        <v>8115</v>
      </c>
      <c r="B246" s="17" t="str">
        <f>HYPERLINK("#'Functional'!$JO$2","Cost-Benefit Analysis")</f>
        <v>Cost-Benefit Analysis</v>
      </c>
    </row>
    <row r="247" spans="1:2" ht="18" customHeight="1" x14ac:dyDescent="0.2">
      <c r="A247" s="14" t="s">
        <v>8116</v>
      </c>
      <c r="B247" s="17" t="str">
        <f>HYPERLINK("#'Functional'!$JR$2","Benefits Programs")</f>
        <v>Benefits Programs</v>
      </c>
    </row>
    <row r="248" spans="1:2" ht="18" customHeight="1" x14ac:dyDescent="0.2">
      <c r="A248" s="14" t="s">
        <v>8117</v>
      </c>
      <c r="B248" s="17" t="str">
        <f>HYPERLINK("#'Functional'!$JU$2","Business Development")</f>
        <v>Business Development</v>
      </c>
    </row>
    <row r="249" spans="1:2" ht="18" customHeight="1" x14ac:dyDescent="0.2">
      <c r="A249" s="14" t="s">
        <v>8118</v>
      </c>
      <c r="B249" s="17" t="str">
        <f>HYPERLINK("#'Functional'!$JX$2","Competitive Environment")</f>
        <v>Competitive Environment</v>
      </c>
    </row>
    <row r="250" spans="1:2" ht="18" customHeight="1" x14ac:dyDescent="0.2">
      <c r="A250" s="14" t="s">
        <v>8119</v>
      </c>
      <c r="B250" s="17" t="str">
        <f>HYPERLINK("#'Functional'!$KA$2","Contracts Management and Administration")</f>
        <v>Contracts Management and Administration</v>
      </c>
    </row>
    <row r="251" spans="1:2" ht="18" customHeight="1" x14ac:dyDescent="0.2">
      <c r="A251" s="14" t="s">
        <v>8120</v>
      </c>
      <c r="B251" s="17" t="str">
        <f>HYPERLINK("#'Functional'!$KD$2","Contracts Review")</f>
        <v>Contracts Review</v>
      </c>
    </row>
    <row r="252" spans="1:2" ht="18" customHeight="1" x14ac:dyDescent="0.2">
      <c r="A252" s="14" t="s">
        <v>8121</v>
      </c>
      <c r="B252" s="17" t="str">
        <f>HYPERLINK("#'Functional'!$KG$2","Brand Management")</f>
        <v>Brand Management</v>
      </c>
    </row>
    <row r="253" spans="1:2" ht="18" customHeight="1" x14ac:dyDescent="0.2">
      <c r="A253" s="14" t="s">
        <v>8122</v>
      </c>
      <c r="B253" s="17" t="str">
        <f>HYPERLINK("#'Functional'!$KJ$2","Buying and Procurement Tasks and Activities")</f>
        <v>Buying and Procurement Tasks and Activities</v>
      </c>
    </row>
    <row r="254" spans="1:2" ht="18" customHeight="1" x14ac:dyDescent="0.2">
      <c r="A254" s="14" t="s">
        <v>8123</v>
      </c>
      <c r="B254" s="17" t="str">
        <f>HYPERLINK("#'Functional'!$KM$2","BaanERP")</f>
        <v>BaanERP</v>
      </c>
    </row>
    <row r="255" spans="1:2" ht="18" customHeight="1" x14ac:dyDescent="0.2">
      <c r="A255" s="14" t="s">
        <v>8124</v>
      </c>
      <c r="B255" s="17" t="str">
        <f>HYPERLINK("#'Functional'!$KP$2","Basic")</f>
        <v>Basic</v>
      </c>
    </row>
    <row r="256" spans="1:2" ht="18" customHeight="1" x14ac:dyDescent="0.2">
      <c r="A256" s="14" t="s">
        <v>8125</v>
      </c>
      <c r="B256" s="17" t="str">
        <f>HYPERLINK("#'Functional'!$KS$2","Brio")</f>
        <v>Brio</v>
      </c>
    </row>
    <row r="257" spans="1:2" ht="18" customHeight="1" x14ac:dyDescent="0.2">
      <c r="A257" s="14" t="s">
        <v>8126</v>
      </c>
      <c r="B257" s="17" t="str">
        <f>HYPERLINK("#'Functional'!$KV$2","C")</f>
        <v>C</v>
      </c>
    </row>
    <row r="258" spans="1:2" ht="18" customHeight="1" x14ac:dyDescent="0.2">
      <c r="A258" s="14" t="s">
        <v>8127</v>
      </c>
      <c r="B258" s="17" t="str">
        <f>HYPERLINK("#'Functional'!$KY$2","C#")</f>
        <v>C#</v>
      </c>
    </row>
    <row r="259" spans="1:2" ht="18" customHeight="1" x14ac:dyDescent="0.2">
      <c r="A259" s="14" t="s">
        <v>8128</v>
      </c>
      <c r="B259" s="17" t="str">
        <f>HYPERLINK("#'Functional'!$LB$2","C++")</f>
        <v>C++</v>
      </c>
    </row>
    <row r="260" spans="1:2" ht="18" customHeight="1" x14ac:dyDescent="0.2">
      <c r="A260" s="14" t="s">
        <v>8129</v>
      </c>
      <c r="B260" s="17" t="str">
        <f>HYPERLINK("#'Functional'!$LE$2","C for AIX")</f>
        <v>C for AIX</v>
      </c>
    </row>
    <row r="261" spans="1:2" ht="18" customHeight="1" x14ac:dyDescent="0.2">
      <c r="A261" s="14" t="s">
        <v>8130</v>
      </c>
      <c r="B261" s="17" t="str">
        <f>HYPERLINK("#'Functional'!$LH$2","COBOL 390/LE")</f>
        <v>COBOL 390/LE</v>
      </c>
    </row>
    <row r="262" spans="1:2" ht="18" customHeight="1" x14ac:dyDescent="0.2">
      <c r="A262" s="14" t="s">
        <v>8131</v>
      </c>
      <c r="B262" s="17" t="str">
        <f>HYPERLINK("#'Functional'!$LK$2","COBOL/400")</f>
        <v>COBOL/400</v>
      </c>
    </row>
    <row r="263" spans="1:2" ht="18" customHeight="1" x14ac:dyDescent="0.2">
      <c r="A263" s="14" t="s">
        <v>8132</v>
      </c>
      <c r="B263" s="17" t="str">
        <f>HYPERLINK("#'Functional'!$LN$2","CGI Script")</f>
        <v>CGI Script</v>
      </c>
    </row>
    <row r="264" spans="1:2" ht="18" customHeight="1" x14ac:dyDescent="0.2">
      <c r="A264" s="14" t="s">
        <v>8133</v>
      </c>
      <c r="B264" s="17" t="str">
        <f>HYPERLINK("#'Functional'!$LQ$2","COBOL")</f>
        <v>COBOL</v>
      </c>
    </row>
    <row r="265" spans="1:2" ht="18" customHeight="1" x14ac:dyDescent="0.2">
      <c r="A265" s="14" t="s">
        <v>8134</v>
      </c>
      <c r="B265" s="17" t="str">
        <f>HYPERLINK("#'Functional'!$LT$2","COGNOS")</f>
        <v>COGNOS</v>
      </c>
    </row>
    <row r="266" spans="1:2" ht="18" customHeight="1" x14ac:dyDescent="0.2">
      <c r="A266" s="14" t="s">
        <v>8135</v>
      </c>
      <c r="B266" s="17" t="str">
        <f>HYPERLINK("#'Functional'!$LW$2","Cognos Business Intelligence (BI) Product Suite")</f>
        <v>Cognos Business Intelligence (BI) Product Suite</v>
      </c>
    </row>
    <row r="267" spans="1:2" ht="18" customHeight="1" x14ac:dyDescent="0.2">
      <c r="A267" s="14" t="s">
        <v>8136</v>
      </c>
      <c r="B267" s="17" t="str">
        <f>HYPERLINK("#'Functional'!$LZ$2","Cognos Framework Manager")</f>
        <v>Cognos Framework Manager</v>
      </c>
    </row>
    <row r="268" spans="1:2" ht="18" customHeight="1" x14ac:dyDescent="0.2">
      <c r="A268" s="14" t="s">
        <v>8137</v>
      </c>
      <c r="B268" s="17" t="str">
        <f>HYPERLINK("#'Functional'!$MC$2","Cognos Report Studio")</f>
        <v>Cognos Report Studio</v>
      </c>
    </row>
    <row r="269" spans="1:2" ht="18" customHeight="1" x14ac:dyDescent="0.2">
      <c r="A269" s="14" t="s">
        <v>8138</v>
      </c>
      <c r="B269" s="17" t="str">
        <f>HYPERLINK("#'Functional'!$MF$2","Cold Fusion")</f>
        <v>Cold Fusion</v>
      </c>
    </row>
    <row r="270" spans="1:2" ht="18" customHeight="1" x14ac:dyDescent="0.2">
      <c r="A270" s="14" t="s">
        <v>8139</v>
      </c>
      <c r="B270" s="17" t="str">
        <f>HYPERLINK("#'Functional'!$MI$2","Corel Graphics Tools")</f>
        <v>Corel Graphics Tools</v>
      </c>
    </row>
    <row r="271" spans="1:2" ht="18" customHeight="1" x14ac:dyDescent="0.2">
      <c r="A271" s="14" t="s">
        <v>8140</v>
      </c>
      <c r="B271" s="17" t="str">
        <f>HYPERLINK("#'Functional'!$ML$2","Common Object Request Broker Architecture (CORBA)")</f>
        <v>Common Object Request Broker Architecture (CORBA)</v>
      </c>
    </row>
    <row r="272" spans="1:2" ht="18" customHeight="1" x14ac:dyDescent="0.2">
      <c r="A272" s="14" t="s">
        <v>8141</v>
      </c>
      <c r="B272" s="17" t="str">
        <f>HYPERLINK("#'Functional'!$MO$2","Crystal Reports")</f>
        <v>Crystal Reports</v>
      </c>
    </row>
    <row r="273" spans="1:2" ht="18" customHeight="1" x14ac:dyDescent="0.2">
      <c r="A273" s="14" t="s">
        <v>8142</v>
      </c>
      <c r="B273" s="17" t="str">
        <f>HYPERLINK("#'Functional'!$MR$2","CA-Easytrieve")</f>
        <v>CA-Easytrieve</v>
      </c>
    </row>
    <row r="274" spans="1:2" ht="18" customHeight="1" x14ac:dyDescent="0.2">
      <c r="A274" s="14" t="s">
        <v>8143</v>
      </c>
      <c r="B274" s="17" t="str">
        <f>HYPERLINK("#'Functional'!$MU$2","BEA WebLogic")</f>
        <v>BEA WebLogic</v>
      </c>
    </row>
    <row r="275" spans="1:2" ht="18" customHeight="1" x14ac:dyDescent="0.2">
      <c r="A275" s="14" t="s">
        <v>8144</v>
      </c>
      <c r="B275" s="17" t="str">
        <f>HYPERLINK("#'Functional'!$MX$2","BMC Image Copy Plus")</f>
        <v>BMC Image Copy Plus</v>
      </c>
    </row>
    <row r="276" spans="1:2" ht="18" customHeight="1" x14ac:dyDescent="0.2">
      <c r="A276" s="14" t="s">
        <v>8145</v>
      </c>
      <c r="B276" s="17" t="str">
        <f>HYPERLINK("#'Functional'!$NA$2","BMC IMS Backup and Recovery")</f>
        <v>BMC IMS Backup and Recovery</v>
      </c>
    </row>
    <row r="277" spans="1:2" ht="18" customHeight="1" x14ac:dyDescent="0.2">
      <c r="A277" s="14" t="s">
        <v>8146</v>
      </c>
      <c r="B277" s="17" t="str">
        <f>HYPERLINK("#'Functional'!$ND$2","CA/DB2 Tools")</f>
        <v>CA/DB2 Tools</v>
      </c>
    </row>
    <row r="278" spans="1:2" ht="18" customHeight="1" x14ac:dyDescent="0.2">
      <c r="A278" s="14" t="s">
        <v>8147</v>
      </c>
      <c r="B278" s="17" t="str">
        <f>HYPERLINK("#'Functional'!$NG$2","CA-IDMS")</f>
        <v>CA-IDMS</v>
      </c>
    </row>
    <row r="279" spans="1:2" ht="18" customHeight="1" x14ac:dyDescent="0.2">
      <c r="A279" s="14" t="s">
        <v>8148</v>
      </c>
      <c r="B279" s="17" t="str">
        <f>HYPERLINK("#'Functional'!$NJ$2","CICS")</f>
        <v>CICS</v>
      </c>
    </row>
    <row r="280" spans="1:2" ht="18" customHeight="1" x14ac:dyDescent="0.2">
      <c r="A280" s="14" t="s">
        <v>8149</v>
      </c>
      <c r="B280" s="17" t="str">
        <f>HYPERLINK("#'Functional'!$NM$2","Cisco Networking Products")</f>
        <v>Cisco Networking Products</v>
      </c>
    </row>
    <row r="281" spans="1:2" ht="18" customHeight="1" x14ac:dyDescent="0.2">
      <c r="A281" s="14" t="s">
        <v>8150</v>
      </c>
      <c r="B281" s="17" t="str">
        <f>HYPERLINK("#'Functional'!$NP$2","BladeLogic Server Automation Suite")</f>
        <v>BladeLogic Server Automation Suite</v>
      </c>
    </row>
    <row r="282" spans="1:2" ht="18" customHeight="1" x14ac:dyDescent="0.2">
      <c r="A282" s="14" t="s">
        <v>8151</v>
      </c>
      <c r="B282" s="17" t="str">
        <f>HYPERLINK("#'Functional'!$NS$2","Cluster Systems Management (CSM) Software")</f>
        <v>Cluster Systems Management (CSM) Software</v>
      </c>
    </row>
    <row r="283" spans="1:2" ht="18" customHeight="1" x14ac:dyDescent="0.2">
      <c r="A283" s="14" t="s">
        <v>8152</v>
      </c>
      <c r="B283" s="17" t="str">
        <f>HYPERLINK("#'Functional'!$NV$2","Centra Software")</f>
        <v>Centra Software</v>
      </c>
    </row>
    <row r="284" spans="1:2" ht="18" customHeight="1" x14ac:dyDescent="0.2">
      <c r="A284" s="14" t="s">
        <v>8153</v>
      </c>
      <c r="B284" s="17" t="str">
        <f>HYPERLINK("#'Functional'!$NY$2","Corticon Studio")</f>
        <v>Corticon Studio</v>
      </c>
    </row>
    <row r="285" spans="1:2" ht="18" customHeight="1" x14ac:dyDescent="0.2">
      <c r="A285" s="14" t="s">
        <v>8154</v>
      </c>
      <c r="B285" s="17" t="str">
        <f>HYPERLINK("#'Functional'!$OB$2","Competency-based Training and Development")</f>
        <v>Competency-based Training and Development</v>
      </c>
    </row>
    <row r="286" spans="1:2" ht="18" customHeight="1" x14ac:dyDescent="0.2">
      <c r="A286" s="14" t="s">
        <v>8155</v>
      </c>
      <c r="B286" s="17" t="str">
        <f>HYPERLINK("#'Functional'!$OE$2","Documentation Content Development")</f>
        <v>Documentation Content Development</v>
      </c>
    </row>
    <row r="287" spans="1:2" ht="18" customHeight="1" x14ac:dyDescent="0.2">
      <c r="A287" s="14" t="s">
        <v>8156</v>
      </c>
      <c r="B287" s="17" t="str">
        <f>HYPERLINK("#'Functional'!$OH$2","Database Management System")</f>
        <v>Database Management System</v>
      </c>
    </row>
    <row r="288" spans="1:2" ht="18" customHeight="1" x14ac:dyDescent="0.2">
      <c r="A288" s="14" t="s">
        <v>8157</v>
      </c>
      <c r="B288" s="17" t="str">
        <f>HYPERLINK("#'Functional'!$OK$2","Data Analysis - Software")</f>
        <v>Data Analysis - Software</v>
      </c>
    </row>
    <row r="289" spans="1:2" ht="18" customHeight="1" x14ac:dyDescent="0.2">
      <c r="A289" s="14" t="s">
        <v>8158</v>
      </c>
      <c r="B289" s="17" t="str">
        <f>HYPERLINK("#'Functional'!$ON$2","Enterprise Analysis")</f>
        <v>Enterprise Analysis</v>
      </c>
    </row>
    <row r="290" spans="1:2" ht="18" customHeight="1" x14ac:dyDescent="0.2">
      <c r="A290" s="14" t="s">
        <v>8159</v>
      </c>
      <c r="B290" s="17" t="str">
        <f>HYPERLINK("#'Functional'!$OQ$2","Enterprise Architecture (EA)")</f>
        <v>Enterprise Architecture (EA)</v>
      </c>
    </row>
    <row r="291" spans="1:2" ht="18" customHeight="1" x14ac:dyDescent="0.2">
      <c r="A291" s="14" t="s">
        <v>8160</v>
      </c>
      <c r="B291" s="17" t="str">
        <f>HYPERLINK("#'Functional'!$OT$2","Data Architecture")</f>
        <v>Data Architecture</v>
      </c>
    </row>
    <row r="292" spans="1:2" ht="18" customHeight="1" x14ac:dyDescent="0.2">
      <c r="A292" s="14" t="s">
        <v>8161</v>
      </c>
      <c r="B292" s="17" t="str">
        <f>HYPERLINK("#'Functional'!$OW$2","Emerging Technologies")</f>
        <v>Emerging Technologies</v>
      </c>
    </row>
    <row r="293" spans="1:2" ht="18" customHeight="1" x14ac:dyDescent="0.2">
      <c r="A293" s="14" t="s">
        <v>8162</v>
      </c>
      <c r="B293" s="17" t="str">
        <f>HYPERLINK("#'Functional'!$OZ$2","Extreme Programming (XP)")</f>
        <v>Extreme Programming (XP)</v>
      </c>
    </row>
    <row r="294" spans="1:2" ht="18" customHeight="1" x14ac:dyDescent="0.2">
      <c r="A294" s="14" t="s">
        <v>8163</v>
      </c>
      <c r="B294" s="17" t="str">
        <f>HYPERLINK("#'Functional'!$PC$2","E-Commerce Tools")</f>
        <v>E-Commerce Tools</v>
      </c>
    </row>
    <row r="295" spans="1:2" ht="18" customHeight="1" x14ac:dyDescent="0.2">
      <c r="A295" s="14" t="s">
        <v>8164</v>
      </c>
      <c r="B295" s="17" t="str">
        <f>HYPERLINK("#'Functional'!$PF$2","Electronic Data Interchange (EDI) Tools")</f>
        <v>Electronic Data Interchange (EDI) Tools</v>
      </c>
    </row>
    <row r="296" spans="1:2" ht="18" customHeight="1" x14ac:dyDescent="0.2">
      <c r="A296" s="14" t="s">
        <v>8165</v>
      </c>
      <c r="B296" s="17" t="str">
        <f>HYPERLINK("#'Functional'!$PI$2","Database Development Tools")</f>
        <v>Database Development Tools</v>
      </c>
    </row>
    <row r="297" spans="1:2" ht="18" customHeight="1" x14ac:dyDescent="0.2">
      <c r="A297" s="14" t="s">
        <v>8166</v>
      </c>
      <c r="B297" s="17" t="str">
        <f>HYPERLINK("#'Functional'!$PL$2","Data Governance")</f>
        <v>Data Governance</v>
      </c>
    </row>
    <row r="298" spans="1:2" ht="18" customHeight="1" x14ac:dyDescent="0.2">
      <c r="A298" s="14" t="s">
        <v>8167</v>
      </c>
      <c r="B298" s="17" t="str">
        <f>HYPERLINK("#'Functional'!$PO$2","Database Structures")</f>
        <v>Database Structures</v>
      </c>
    </row>
    <row r="299" spans="1:2" ht="18" customHeight="1" x14ac:dyDescent="0.2">
      <c r="A299" s="14" t="s">
        <v>8168</v>
      </c>
      <c r="B299" s="17" t="str">
        <f>HYPERLINK("#'Functional'!$PR$2","Database Design (Physical)")</f>
        <v>Database Design (Physical)</v>
      </c>
    </row>
    <row r="300" spans="1:2" ht="18" customHeight="1" x14ac:dyDescent="0.2">
      <c r="A300" s="14" t="s">
        <v>8169</v>
      </c>
      <c r="B300" s="17" t="str">
        <f>HYPERLINK("#'Functional'!$PU$2","Data Administration")</f>
        <v>Data Administration</v>
      </c>
    </row>
    <row r="301" spans="1:2" ht="18" customHeight="1" x14ac:dyDescent="0.2">
      <c r="A301" s="14" t="s">
        <v>8170</v>
      </c>
      <c r="B301" s="17" t="str">
        <f>HYPERLINK("#'Functional'!$PX$2","Data Warehousing")</f>
        <v>Data Warehousing</v>
      </c>
    </row>
    <row r="302" spans="1:2" ht="18" customHeight="1" x14ac:dyDescent="0.2">
      <c r="A302" s="14" t="s">
        <v>8171</v>
      </c>
      <c r="B302" s="17" t="str">
        <f>HYPERLINK("#'Functional'!$QA$2","Data Mining")</f>
        <v>Data Mining</v>
      </c>
    </row>
    <row r="303" spans="1:2" ht="18" customHeight="1" x14ac:dyDescent="0.2">
      <c r="A303" s="14" t="s">
        <v>8172</v>
      </c>
      <c r="B303" s="17" t="str">
        <f>HYPERLINK("#'Functional'!$QD$2","Data Movement Tools")</f>
        <v>Data Movement Tools</v>
      </c>
    </row>
    <row r="304" spans="1:2" ht="18" customHeight="1" x14ac:dyDescent="0.2">
      <c r="A304" s="14" t="s">
        <v>8173</v>
      </c>
      <c r="B304" s="17" t="str">
        <f>HYPERLINK("#'Functional'!$QG$2","Database Backup and Migration")</f>
        <v>Database Backup and Migration</v>
      </c>
    </row>
    <row r="305" spans="1:2" ht="18" customHeight="1" x14ac:dyDescent="0.2">
      <c r="A305" s="14" t="s">
        <v>8174</v>
      </c>
      <c r="B305" s="17" t="str">
        <f>HYPERLINK("#'Functional'!$QJ$2","ETL Process")</f>
        <v>ETL Process</v>
      </c>
    </row>
    <row r="306" spans="1:2" ht="18" customHeight="1" x14ac:dyDescent="0.2">
      <c r="A306" s="14" t="s">
        <v>8175</v>
      </c>
      <c r="B306" s="17" t="str">
        <f>HYPERLINK("#'Functional'!$QM$2","Data Networks")</f>
        <v>Data Networks</v>
      </c>
    </row>
    <row r="307" spans="1:2" ht="18" customHeight="1" x14ac:dyDescent="0.2">
      <c r="A307" s="14" t="s">
        <v>8176</v>
      </c>
      <c r="B307" s="17" t="str">
        <f>HYPERLINK("#'Functional'!$QP$2","Encryption Technologies")</f>
        <v>Encryption Technologies</v>
      </c>
    </row>
    <row r="308" spans="1:2" ht="18" customHeight="1" x14ac:dyDescent="0.2">
      <c r="A308" s="14" t="s">
        <v>8177</v>
      </c>
      <c r="B308" s="17" t="str">
        <f>HYPERLINK("#'Functional'!$QS$2","Data Center Administration")</f>
        <v>Data Center Administration</v>
      </c>
    </row>
    <row r="309" spans="1:2" ht="18" customHeight="1" x14ac:dyDescent="0.2">
      <c r="A309" s="14" t="s">
        <v>8178</v>
      </c>
      <c r="B309" s="17" t="str">
        <f>HYPERLINK("#'Functional'!$QV$2","Data Center Facilities Management")</f>
        <v>Data Center Facilities Management</v>
      </c>
    </row>
    <row r="310" spans="1:2" ht="18" customHeight="1" x14ac:dyDescent="0.2">
      <c r="A310" s="14" t="s">
        <v>8179</v>
      </c>
      <c r="B310" s="17" t="str">
        <f>HYPERLINK("#'Functional'!$QY$2","Data Center Automation (Robotics)")</f>
        <v>Data Center Automation (Robotics)</v>
      </c>
    </row>
    <row r="311" spans="1:2" ht="18" customHeight="1" x14ac:dyDescent="0.2">
      <c r="A311" s="14" t="s">
        <v>8180</v>
      </c>
      <c r="B311" s="17" t="str">
        <f>HYPERLINK("#'Functional'!$RB$2","E-mail Administration")</f>
        <v>E-mail Administration</v>
      </c>
    </row>
    <row r="312" spans="1:2" ht="18" customHeight="1" x14ac:dyDescent="0.2">
      <c r="A312" s="14" t="s">
        <v>8181</v>
      </c>
      <c r="B312" s="17" t="str">
        <f>HYPERLINK("#'Functional'!$RE$2","E-mail Routing and Response Software")</f>
        <v>E-mail Routing and Response Software</v>
      </c>
    </row>
    <row r="313" spans="1:2" ht="18" customHeight="1" x14ac:dyDescent="0.2">
      <c r="A313" s="14" t="s">
        <v>8182</v>
      </c>
      <c r="B313" s="17" t="str">
        <f>HYPERLINK("#'Functional'!$RH$2","Directory Services Administration")</f>
        <v>Directory Services Administration</v>
      </c>
    </row>
    <row r="314" spans="1:2" ht="18" customHeight="1" x14ac:dyDescent="0.2">
      <c r="A314" s="14" t="s">
        <v>8183</v>
      </c>
      <c r="B314" s="17" t="str">
        <f>HYPERLINK("#'Functional'!$RK$2","Document Management")</f>
        <v>Document Management</v>
      </c>
    </row>
    <row r="315" spans="1:2" ht="18" customHeight="1" x14ac:dyDescent="0.2">
      <c r="A315" s="14" t="s">
        <v>8184</v>
      </c>
      <c r="B315" s="17" t="str">
        <f>HYPERLINK("#'Functional'!$RN$2","Endpoint Security")</f>
        <v>Endpoint Security</v>
      </c>
    </row>
    <row r="316" spans="1:2" ht="18" customHeight="1" x14ac:dyDescent="0.2">
      <c r="A316" s="14" t="s">
        <v>8185</v>
      </c>
      <c r="B316" s="17" t="str">
        <f>HYPERLINK("#'Functional'!$RQ$2","Data Privacy")</f>
        <v>Data Privacy</v>
      </c>
    </row>
    <row r="317" spans="1:2" ht="18" customHeight="1" x14ac:dyDescent="0.2">
      <c r="A317" s="14" t="s">
        <v>8186</v>
      </c>
      <c r="B317" s="17" t="str">
        <f>HYPERLINK("#'Functional'!$RT$2","Cybersecurity Risk Management")</f>
        <v>Cybersecurity Risk Management</v>
      </c>
    </row>
    <row r="318" spans="1:2" ht="18" customHeight="1" x14ac:dyDescent="0.2">
      <c r="A318" s="14" t="s">
        <v>8187</v>
      </c>
      <c r="B318" s="17" t="str">
        <f>HYPERLINK("#'Functional'!$RW$2","Digital Forensic Tools")</f>
        <v>Digital Forensic Tools</v>
      </c>
    </row>
    <row r="319" spans="1:2" ht="18" customHeight="1" x14ac:dyDescent="0.2">
      <c r="A319" s="14" t="s">
        <v>8188</v>
      </c>
      <c r="B319" s="17" t="str">
        <f>HYPERLINK("#'Functional'!$RZ$2","Digital Threat Management")</f>
        <v>Digital Threat Management</v>
      </c>
    </row>
    <row r="320" spans="1:2" ht="18" customHeight="1" x14ac:dyDescent="0.2">
      <c r="A320" s="14" t="s">
        <v>8189</v>
      </c>
      <c r="B320" s="17" t="str">
        <f>HYPERLINK("#'Functional'!$SC$2","ERP (Enterprise Resource Planning)")</f>
        <v>ERP (Enterprise Resource Planning)</v>
      </c>
    </row>
    <row r="321" spans="1:2" ht="18" customHeight="1" x14ac:dyDescent="0.2">
      <c r="A321" s="14" t="s">
        <v>8190</v>
      </c>
      <c r="B321" s="17" t="str">
        <f>HYPERLINK("#'Functional'!$SF$2","Customer Relationship Management Applications")</f>
        <v>Customer Relationship Management Applications</v>
      </c>
    </row>
    <row r="322" spans="1:2" ht="18" customHeight="1" x14ac:dyDescent="0.2">
      <c r="A322" s="14" t="s">
        <v>8191</v>
      </c>
      <c r="B322" s="17" t="str">
        <f>HYPERLINK("#'Functional'!$SI$2","ERP Implementation")</f>
        <v>ERP Implementation</v>
      </c>
    </row>
    <row r="323" spans="1:2" ht="18" customHeight="1" x14ac:dyDescent="0.2">
      <c r="A323" s="14" t="s">
        <v>8192</v>
      </c>
      <c r="B323" s="17" t="str">
        <f>HYPERLINK("#'Functional'!$SL$2","Extreme Programming")</f>
        <v>Extreme Programming</v>
      </c>
    </row>
    <row r="324" spans="1:2" ht="18" customHeight="1" x14ac:dyDescent="0.2">
      <c r="A324" s="14" t="s">
        <v>8193</v>
      </c>
      <c r="B324" s="17" t="str">
        <f>HYPERLINK("#'Functional'!$SO$2","Data Gathering and Reporting")</f>
        <v>Data Gathering and Reporting</v>
      </c>
    </row>
    <row r="325" spans="1:2" ht="18" customHeight="1" x14ac:dyDescent="0.2">
      <c r="A325" s="14" t="s">
        <v>8194</v>
      </c>
      <c r="B325" s="17" t="str">
        <f>HYPERLINK("#'Functional'!$SR$2","E-Mail Software")</f>
        <v>E-Mail Software</v>
      </c>
    </row>
    <row r="326" spans="1:2" ht="18" customHeight="1" x14ac:dyDescent="0.2">
      <c r="A326" s="14" t="s">
        <v>8195</v>
      </c>
      <c r="B326" s="17" t="str">
        <f>HYPERLINK("#'Functional'!$SU$2","Data Entry Management")</f>
        <v>Data Entry Management</v>
      </c>
    </row>
    <row r="327" spans="1:2" ht="18" customHeight="1" x14ac:dyDescent="0.2">
      <c r="A327" s="14" t="s">
        <v>8196</v>
      </c>
      <c r="B327" s="17" t="str">
        <f>HYPERLINK("#'Functional'!$SX$2","Customer Relationship Management (CRM)")</f>
        <v>Customer Relationship Management (CRM)</v>
      </c>
    </row>
    <row r="328" spans="1:2" ht="18" customHeight="1" x14ac:dyDescent="0.2">
      <c r="A328" s="14" t="s">
        <v>8197</v>
      </c>
      <c r="B328" s="17" t="str">
        <f>HYPERLINK("#'Functional'!$TA$2","E-mail-Based Customer Servicing")</f>
        <v>E-mail-Based Customer Servicing</v>
      </c>
    </row>
    <row r="329" spans="1:2" ht="18" customHeight="1" x14ac:dyDescent="0.2">
      <c r="A329" s="14" t="s">
        <v>8198</v>
      </c>
      <c r="B329" s="17" t="str">
        <f>HYPERLINK("#'Functional'!$TD$2","Customer Analytics")</f>
        <v>Customer Analytics</v>
      </c>
    </row>
    <row r="330" spans="1:2" ht="18" customHeight="1" x14ac:dyDescent="0.2">
      <c r="A330" s="14" t="s">
        <v>8199</v>
      </c>
      <c r="B330" s="17" t="str">
        <f>HYPERLINK("#'Functional'!$TG$2","Customer Support Function")</f>
        <v>Customer Support Function</v>
      </c>
    </row>
    <row r="331" spans="1:2" ht="18" customHeight="1" x14ac:dyDescent="0.2">
      <c r="A331" s="14" t="s">
        <v>8200</v>
      </c>
      <c r="B331" s="17" t="str">
        <f>HYPERLINK("#'Functional'!$TJ$2","Customer Support: Trends and Directions")</f>
        <v>Customer Support: Trends and Directions</v>
      </c>
    </row>
    <row r="332" spans="1:2" ht="18" customHeight="1" x14ac:dyDescent="0.2">
      <c r="A332" s="14" t="s">
        <v>8201</v>
      </c>
      <c r="B332" s="17" t="str">
        <f>HYPERLINK("#'Functional'!$TM$2","Customer Support Policies, Standards and Procedures")</f>
        <v>Customer Support Policies, Standards and Procedures</v>
      </c>
    </row>
    <row r="333" spans="1:2" ht="18" customHeight="1" x14ac:dyDescent="0.2">
      <c r="A333" s="14" t="s">
        <v>8202</v>
      </c>
      <c r="B333" s="17" t="str">
        <f>HYPERLINK("#'Functional'!$TP$2","Customer Support Service Agreements")</f>
        <v>Customer Support Service Agreements</v>
      </c>
    </row>
    <row r="334" spans="1:2" ht="18" customHeight="1" x14ac:dyDescent="0.2">
      <c r="A334" s="14" t="s">
        <v>8203</v>
      </c>
      <c r="B334" s="17" t="str">
        <f>HYPERLINK("#'Functional'!$TS$2","Customer Support Architecture")</f>
        <v>Customer Support Architecture</v>
      </c>
    </row>
    <row r="335" spans="1:2" ht="18" customHeight="1" x14ac:dyDescent="0.2">
      <c r="A335" s="14" t="s">
        <v>8204</v>
      </c>
      <c r="B335" s="17" t="str">
        <f>HYPERLINK("#'Functional'!$TV$2","Customer Interaction")</f>
        <v>Customer Interaction</v>
      </c>
    </row>
    <row r="336" spans="1:2" ht="18" customHeight="1" x14ac:dyDescent="0.2">
      <c r="A336" s="14" t="s">
        <v>8205</v>
      </c>
      <c r="B336" s="17" t="str">
        <f>HYPERLINK("#'Functional'!$TY$2","Customer Support Operations")</f>
        <v>Customer Support Operations</v>
      </c>
    </row>
    <row r="337" spans="1:2" ht="18" customHeight="1" x14ac:dyDescent="0.2">
      <c r="A337" s="14" t="s">
        <v>8206</v>
      </c>
      <c r="B337" s="17" t="str">
        <f>HYPERLINK("#'Functional'!$UB$2","Enterprise IT Architecture")</f>
        <v>Enterprise IT Architecture</v>
      </c>
    </row>
    <row r="338" spans="1:2" ht="18" customHeight="1" x14ac:dyDescent="0.2">
      <c r="A338" s="14" t="s">
        <v>8207</v>
      </c>
      <c r="B338" s="17" t="str">
        <f>HYPERLINK("#'Functional'!$UE$2","Customer Support Systems")</f>
        <v>Customer Support Systems</v>
      </c>
    </row>
    <row r="339" spans="1:2" ht="18" customHeight="1" x14ac:dyDescent="0.2">
      <c r="A339" s="14" t="s">
        <v>8208</v>
      </c>
      <c r="B339" s="17" t="str">
        <f>HYPERLINK("#'Functional'!$UH$2","Employee Relations")</f>
        <v>Employee Relations</v>
      </c>
    </row>
    <row r="340" spans="1:2" ht="18" customHeight="1" x14ac:dyDescent="0.2">
      <c r="A340" s="14" t="s">
        <v>8209</v>
      </c>
      <c r="B340" s="17" t="str">
        <f>HYPERLINK("#'Functional'!$UK$2","End-User Training")</f>
        <v>End-User Training</v>
      </c>
    </row>
    <row r="341" spans="1:2" ht="18" customHeight="1" x14ac:dyDescent="0.2">
      <c r="A341" s="14" t="s">
        <v>8210</v>
      </c>
      <c r="B341" s="17" t="str">
        <f>HYPERLINK("#'Functional'!$UN$2","e-Sales")</f>
        <v>e-Sales</v>
      </c>
    </row>
    <row r="342" spans="1:2" ht="18" customHeight="1" x14ac:dyDescent="0.2">
      <c r="A342" s="14" t="s">
        <v>8211</v>
      </c>
      <c r="B342" s="17" t="str">
        <f>HYPERLINK("#'Functional'!$UQ$2","DB2 Development Center")</f>
        <v>DB2 Development Center</v>
      </c>
    </row>
    <row r="343" spans="1:2" ht="18" customHeight="1" x14ac:dyDescent="0.2">
      <c r="A343" s="14" t="s">
        <v>8212</v>
      </c>
      <c r="B343" s="17" t="str">
        <f>HYPERLINK("#'Functional'!$UT$2","DHTML")</f>
        <v>DHTML</v>
      </c>
    </row>
    <row r="344" spans="1:2" ht="18" customHeight="1" x14ac:dyDescent="0.2">
      <c r="A344" s="14" t="s">
        <v>8213</v>
      </c>
      <c r="B344" s="17" t="str">
        <f>HYPERLINK("#'Functional'!$UW$2","Director")</f>
        <v>Director</v>
      </c>
    </row>
    <row r="345" spans="1:2" ht="18" customHeight="1" x14ac:dyDescent="0.2">
      <c r="A345" s="14" t="s">
        <v>8214</v>
      </c>
      <c r="B345" s="17" t="str">
        <f>HYPERLINK("#'Functional'!$UZ$2","Delphi")</f>
        <v>Delphi</v>
      </c>
    </row>
    <row r="346" spans="1:2" ht="18" customHeight="1" x14ac:dyDescent="0.2">
      <c r="A346" s="14" t="s">
        <v>8215</v>
      </c>
      <c r="B346" s="17" t="str">
        <f>HYPERLINK("#'Functional'!$VC$2","DreamWeaver")</f>
        <v>DreamWeaver</v>
      </c>
    </row>
    <row r="347" spans="1:2" ht="18" customHeight="1" x14ac:dyDescent="0.2">
      <c r="A347" s="14" t="s">
        <v>8216</v>
      </c>
      <c r="B347" s="17" t="str">
        <f>HYPERLINK("#'Functional'!$VF$2","Enterprise JavaBeans")</f>
        <v>Enterprise JavaBeans</v>
      </c>
    </row>
    <row r="348" spans="1:2" ht="18" customHeight="1" x14ac:dyDescent="0.2">
      <c r="A348" s="14" t="s">
        <v>8217</v>
      </c>
      <c r="B348" s="17" t="str">
        <f>HYPERLINK("#'Functional'!$VI$2","Endevor")</f>
        <v>Endevor</v>
      </c>
    </row>
    <row r="349" spans="1:2" ht="18" customHeight="1" x14ac:dyDescent="0.2">
      <c r="A349" s="14" t="s">
        <v>8218</v>
      </c>
      <c r="B349" s="17" t="str">
        <f>HYPERLINK("#'Functional'!$VL$2","Essbase")</f>
        <v>Essbase</v>
      </c>
    </row>
    <row r="350" spans="1:2" ht="18" customHeight="1" x14ac:dyDescent="0.2">
      <c r="A350" s="14" t="s">
        <v>8219</v>
      </c>
      <c r="B350" s="17" t="str">
        <f>HYPERLINK("#'Functional'!$VO$2","Exchange Server")</f>
        <v>Exchange Server</v>
      </c>
    </row>
    <row r="351" spans="1:2" ht="18" customHeight="1" x14ac:dyDescent="0.2">
      <c r="A351" s="14" t="s">
        <v>8220</v>
      </c>
      <c r="B351" s="17" t="str">
        <f>HYPERLINK("#'Functional'!$VR$2","DataJoiner")</f>
        <v>DataJoiner</v>
      </c>
    </row>
    <row r="352" spans="1:2" ht="18" customHeight="1" x14ac:dyDescent="0.2">
      <c r="A352" s="14" t="s">
        <v>8221</v>
      </c>
      <c r="B352" s="17" t="str">
        <f>HYPERLINK("#'Functional'!$VU$2","DB2")</f>
        <v>DB2</v>
      </c>
    </row>
    <row r="353" spans="1:2" ht="18" customHeight="1" x14ac:dyDescent="0.2">
      <c r="A353" s="14" t="s">
        <v>8222</v>
      </c>
      <c r="B353" s="17" t="str">
        <f>HYPERLINK("#'Functional'!$VX$2","DB2 Administration Tool")</f>
        <v>DB2 Administration Tool</v>
      </c>
    </row>
    <row r="354" spans="1:2" ht="18" customHeight="1" x14ac:dyDescent="0.2">
      <c r="A354" s="14" t="s">
        <v>8223</v>
      </c>
      <c r="B354" s="17" t="str">
        <f>HYPERLINK("#'Functional'!$WA$2","DB2 Connect")</f>
        <v>DB2 Connect</v>
      </c>
    </row>
    <row r="355" spans="1:2" ht="18" customHeight="1" x14ac:dyDescent="0.2">
      <c r="A355" s="14" t="s">
        <v>8224</v>
      </c>
      <c r="B355" s="17" t="str">
        <f>HYPERLINK("#'Functional'!$WD$2","ERwin")</f>
        <v>ERwin</v>
      </c>
    </row>
    <row r="356" spans="1:2" ht="18" customHeight="1" x14ac:dyDescent="0.2">
      <c r="A356" s="14" t="s">
        <v>8225</v>
      </c>
      <c r="B356" s="17" t="str">
        <f>HYPERLINK("#'Functional'!$WG$2","ETI-Extract/ETI Solution")</f>
        <v>ETI-Extract/ETI Solution</v>
      </c>
    </row>
    <row r="357" spans="1:2" ht="18" customHeight="1" x14ac:dyDescent="0.2">
      <c r="A357" s="14" t="s">
        <v>8226</v>
      </c>
      <c r="B357" s="17" t="str">
        <f>HYPERLINK("#'Functional'!$WJ$2","DOS")</f>
        <v>DOS</v>
      </c>
    </row>
    <row r="358" spans="1:2" ht="18" customHeight="1" x14ac:dyDescent="0.2">
      <c r="A358" s="14" t="s">
        <v>8227</v>
      </c>
      <c r="B358" s="17" t="str">
        <f>HYPERLINK("#'Functional'!$WM$2","DECNet")</f>
        <v>DECNet</v>
      </c>
    </row>
    <row r="359" spans="1:2" ht="18" customHeight="1" x14ac:dyDescent="0.2">
      <c r="A359" s="14" t="s">
        <v>8228</v>
      </c>
      <c r="B359" s="17" t="str">
        <f>HYPERLINK("#'Functional'!$WP$2","Ethernet")</f>
        <v>Ethernet</v>
      </c>
    </row>
    <row r="360" spans="1:2" ht="18" customHeight="1" x14ac:dyDescent="0.2">
      <c r="A360" s="14" t="s">
        <v>8229</v>
      </c>
      <c r="B360" s="17" t="str">
        <f>HYPERLINK("#'Functional'!$WS$2","DFHSM")</f>
        <v>DFHSM</v>
      </c>
    </row>
    <row r="361" spans="1:2" ht="18" customHeight="1" x14ac:dyDescent="0.2">
      <c r="A361" s="14" t="s">
        <v>8230</v>
      </c>
      <c r="B361" s="17" t="str">
        <f>HYPERLINK("#'Functional'!$WV$2","Doc-To-Help")</f>
        <v>Doc-To-Help</v>
      </c>
    </row>
    <row r="362" spans="1:2" ht="18" customHeight="1" x14ac:dyDescent="0.2">
      <c r="A362" s="14" t="s">
        <v>8231</v>
      </c>
      <c r="B362" s="17" t="str">
        <f>HYPERLINK("#'Functional'!$WY$2","Excel")</f>
        <v>Excel</v>
      </c>
    </row>
    <row r="363" spans="1:2" ht="18" customHeight="1" x14ac:dyDescent="0.2">
      <c r="A363" s="14" t="s">
        <v>8232</v>
      </c>
      <c r="B363" s="17" t="str">
        <f>HYPERLINK("#'Functional'!$XB$2","Eclipse")</f>
        <v>Eclipse</v>
      </c>
    </row>
    <row r="364" spans="1:2" ht="18" customHeight="1" x14ac:dyDescent="0.2">
      <c r="A364" s="14" t="s">
        <v>8233</v>
      </c>
      <c r="B364" s="17" t="str">
        <f>HYPERLINK("#'Functional'!$XE$2","Employee Development Strategies")</f>
        <v>Employee Development Strategies</v>
      </c>
    </row>
    <row r="365" spans="1:2" ht="18" customHeight="1" x14ac:dyDescent="0.2">
      <c r="A365" s="14" t="s">
        <v>8234</v>
      </c>
      <c r="B365" s="17" t="str">
        <f>HYPERLINK("#'Functional'!$XH$2","Integration Engineering")</f>
        <v>Integration Engineering</v>
      </c>
    </row>
    <row r="366" spans="1:2" ht="18" customHeight="1" x14ac:dyDescent="0.2">
      <c r="A366" s="14" t="s">
        <v>8235</v>
      </c>
      <c r="B366" s="17" t="str">
        <f>HYPERLINK("#'Functional'!$XK$2","Field Support")</f>
        <v>Field Support</v>
      </c>
    </row>
    <row r="367" spans="1:2" ht="18" customHeight="1" x14ac:dyDescent="0.2">
      <c r="A367" s="14" t="s">
        <v>8236</v>
      </c>
      <c r="B367" s="17" t="str">
        <f>HYPERLINK("#'Functional'!$XN$2","Implementation")</f>
        <v>Implementation</v>
      </c>
    </row>
    <row r="368" spans="1:2" ht="18" customHeight="1" x14ac:dyDescent="0.2">
      <c r="A368" s="14" t="s">
        <v>8237</v>
      </c>
      <c r="B368" s="17" t="str">
        <f>HYPERLINK("#'Functional'!$XQ$2","Groupware/Collaborative Computing Tools")</f>
        <v>Groupware/Collaborative Computing Tools</v>
      </c>
    </row>
    <row r="369" spans="1:2" ht="18" customHeight="1" x14ac:dyDescent="0.2">
      <c r="A369" s="14" t="s">
        <v>8238</v>
      </c>
      <c r="B369" s="17" t="str">
        <f>HYPERLINK("#'Functional'!$XT$2","Imaging Tools")</f>
        <v>Imaging Tools</v>
      </c>
    </row>
    <row r="370" spans="1:2" ht="18" customHeight="1" x14ac:dyDescent="0.2">
      <c r="A370" s="14" t="s">
        <v>8239</v>
      </c>
      <c r="B370" s="17" t="str">
        <f>HYPERLINK("#'Functional'!$XW$2","Information Management")</f>
        <v>Information Management</v>
      </c>
    </row>
    <row r="371" spans="1:2" ht="18" customHeight="1" x14ac:dyDescent="0.2">
      <c r="A371" s="14" t="s">
        <v>8240</v>
      </c>
      <c r="B371" s="17" t="str">
        <f>HYPERLINK("#'Functional'!$XZ$2","Groupware Administration")</f>
        <v>Groupware Administration</v>
      </c>
    </row>
    <row r="372" spans="1:2" ht="18" customHeight="1" x14ac:dyDescent="0.2">
      <c r="A372" s="14" t="s">
        <v>8241</v>
      </c>
      <c r="B372" s="17" t="str">
        <f>HYPERLINK("#'Functional'!$YC$2","Hand-Held Portable Device Software")</f>
        <v>Hand-Held Portable Device Software</v>
      </c>
    </row>
    <row r="373" spans="1:2" ht="18" customHeight="1" x14ac:dyDescent="0.2">
      <c r="A373" s="14" t="s">
        <v>8242</v>
      </c>
      <c r="B373" s="17" t="str">
        <f>HYPERLINK("#'Functional'!$YF$2","Hardware Infrastructure")</f>
        <v>Hardware Infrastructure</v>
      </c>
    </row>
    <row r="374" spans="1:2" ht="18" customHeight="1" x14ac:dyDescent="0.2">
      <c r="A374" s="14" t="s">
        <v>8243</v>
      </c>
      <c r="B374" s="17" t="str">
        <f>HYPERLINK("#'Functional'!$YI$2","Handheld Hardware")</f>
        <v>Handheld Hardware</v>
      </c>
    </row>
    <row r="375" spans="1:2" ht="18" customHeight="1" x14ac:dyDescent="0.2">
      <c r="A375" s="14" t="s">
        <v>8244</v>
      </c>
      <c r="B375" s="17" t="str">
        <f>HYPERLINK("#'Functional'!$YL$2","Hardware Installation and Support")</f>
        <v>Hardware Installation and Support</v>
      </c>
    </row>
    <row r="376" spans="1:2" ht="18" customHeight="1" x14ac:dyDescent="0.2">
      <c r="A376" s="14" t="s">
        <v>8245</v>
      </c>
      <c r="B376" s="17" t="str">
        <f>HYPERLINK("#'Functional'!$YO$2","Interactive Voice Response Systems")</f>
        <v>Interactive Voice Response Systems</v>
      </c>
    </row>
    <row r="377" spans="1:2" ht="18" customHeight="1" x14ac:dyDescent="0.2">
      <c r="A377" s="14" t="s">
        <v>8246</v>
      </c>
      <c r="B377" s="17" t="str">
        <f>HYPERLINK("#'Functional'!$YR$2","Firewall Management")</f>
        <v>Firewall Management</v>
      </c>
    </row>
    <row r="378" spans="1:2" ht="18" customHeight="1" x14ac:dyDescent="0.2">
      <c r="A378" s="14" t="s">
        <v>8247</v>
      </c>
      <c r="B378" s="17" t="str">
        <f>HYPERLINK("#'Functional'!$YU$2","Help Desk")</f>
        <v>Help Desk</v>
      </c>
    </row>
    <row r="379" spans="1:2" ht="18" customHeight="1" x14ac:dyDescent="0.2">
      <c r="A379" s="14" t="s">
        <v>8248</v>
      </c>
      <c r="B379" s="17" t="str">
        <f>HYPERLINK("#'Functional'!$YX$2","Information Security Management")</f>
        <v>Information Security Management</v>
      </c>
    </row>
    <row r="380" spans="1:2" ht="18" customHeight="1" x14ac:dyDescent="0.2">
      <c r="A380" s="14" t="s">
        <v>8249</v>
      </c>
      <c r="B380" s="17" t="str">
        <f>HYPERLINK("#'Functional'!$ZA$2","Information Technology (IT) Security Policies")</f>
        <v>Information Technology (IT) Security Policies</v>
      </c>
    </row>
    <row r="381" spans="1:2" ht="18" customHeight="1" x14ac:dyDescent="0.2">
      <c r="A381" s="14" t="s">
        <v>8250</v>
      </c>
      <c r="B381" s="17" t="str">
        <f>HYPERLINK("#'Functional'!$ZD$2","Information Security Technologies")</f>
        <v>Information Security Technologies</v>
      </c>
    </row>
    <row r="382" spans="1:2" ht="18" customHeight="1" x14ac:dyDescent="0.2">
      <c r="A382" s="14" t="s">
        <v>8251</v>
      </c>
      <c r="B382" s="17" t="str">
        <f>HYPERLINK("#'Functional'!$ZG$2","Information Security Architecture")</f>
        <v>Information Security Architecture</v>
      </c>
    </row>
    <row r="383" spans="1:2" ht="18" customHeight="1" x14ac:dyDescent="0.2">
      <c r="A383" s="14" t="s">
        <v>8252</v>
      </c>
      <c r="B383" s="17" t="str">
        <f>HYPERLINK("#'Functional'!$ZJ$2","Information Security Audits")</f>
        <v>Information Security Audits</v>
      </c>
    </row>
    <row r="384" spans="1:2" ht="18" customHeight="1" x14ac:dyDescent="0.2">
      <c r="A384" s="14" t="s">
        <v>8253</v>
      </c>
      <c r="B384" s="17" t="str">
        <f>HYPERLINK("#'Functional'!$ZM$2","Information Security Administration")</f>
        <v>Information Security Administration</v>
      </c>
    </row>
    <row r="385" spans="1:2" ht="18" customHeight="1" x14ac:dyDescent="0.2">
      <c r="A385" s="14" t="s">
        <v>8254</v>
      </c>
      <c r="B385" s="17" t="str">
        <f>HYPERLINK("#'Functional'!$ZP$2","Internet of Things (IoT) Security")</f>
        <v>Internet of Things (IoT) Security</v>
      </c>
    </row>
    <row r="386" spans="1:2" ht="18" customHeight="1" x14ac:dyDescent="0.2">
      <c r="A386" s="14" t="s">
        <v>8255</v>
      </c>
      <c r="B386" s="17" t="str">
        <f>HYPERLINK("#'Functional'!$ZS$2","Information Assurance")</f>
        <v>Information Assurance</v>
      </c>
    </row>
    <row r="387" spans="1:2" ht="18" customHeight="1" x14ac:dyDescent="0.2">
      <c r="A387" s="14" t="s">
        <v>8256</v>
      </c>
      <c r="B387" s="17" t="str">
        <f>HYPERLINK("#'Functional'!$ZV$2","Information Security Operation Center (ISOC)")</f>
        <v>Information Security Operation Center (ISOC)</v>
      </c>
    </row>
    <row r="388" spans="1:2" ht="18" customHeight="1" x14ac:dyDescent="0.2">
      <c r="A388" s="14" t="s">
        <v>8257</v>
      </c>
      <c r="B388" s="17" t="str">
        <f>HYPERLINK("#'Functional'!$ZY$2","Information Security Law")</f>
        <v>Information Security Law</v>
      </c>
    </row>
    <row r="389" spans="1:2" ht="18" customHeight="1" x14ac:dyDescent="0.2">
      <c r="A389" s="14" t="s">
        <v>8258</v>
      </c>
      <c r="B389" s="17" t="str">
        <f>HYPERLINK("#'Functional'!$AAB$2","Intrusion Detection and Prevention")</f>
        <v>Intrusion Detection and Prevention</v>
      </c>
    </row>
    <row r="390" spans="1:2" ht="18" customHeight="1" x14ac:dyDescent="0.2">
      <c r="A390" s="14" t="s">
        <v>8259</v>
      </c>
      <c r="B390" s="17" t="str">
        <f>HYPERLINK("#'Functional'!$AAE$2","Informatics/Information Sciences")</f>
        <v>Informatics/Information Sciences</v>
      </c>
    </row>
    <row r="391" spans="1:2" ht="18" customHeight="1" x14ac:dyDescent="0.2">
      <c r="A391" s="14" t="s">
        <v>8260</v>
      </c>
      <c r="B391" s="17" t="str">
        <f>HYPERLINK("#'Functional'!$AAH$2","Human Resource Management Application")</f>
        <v>Human Resource Management Application</v>
      </c>
    </row>
    <row r="392" spans="1:2" ht="18" customHeight="1" x14ac:dyDescent="0.2">
      <c r="A392" s="14" t="s">
        <v>8261</v>
      </c>
      <c r="B392" s="17" t="str">
        <f>HYPERLINK("#'Functional'!$AAK$2","Internal Controls")</f>
        <v>Internal Controls</v>
      </c>
    </row>
    <row r="393" spans="1:2" ht="18" customHeight="1" x14ac:dyDescent="0.2">
      <c r="A393" s="14" t="s">
        <v>8262</v>
      </c>
      <c r="B393" s="17" t="str">
        <f>HYPERLINK("#'Functional'!$AAN$2","Investment Reporting")</f>
        <v>Investment Reporting</v>
      </c>
    </row>
    <row r="394" spans="1:2" ht="18" customHeight="1" x14ac:dyDescent="0.2">
      <c r="A394" s="14" t="s">
        <v>8263</v>
      </c>
      <c r="B394" s="17" t="str">
        <f>HYPERLINK("#'Functional'!$AAQ$2","Investment Consulting")</f>
        <v>Investment Consulting</v>
      </c>
    </row>
    <row r="395" spans="1:2" ht="18" customHeight="1" x14ac:dyDescent="0.2">
      <c r="A395" s="14" t="s">
        <v>8264</v>
      </c>
      <c r="B395" s="17" t="str">
        <f>HYPERLINK("#'Functional'!$AAT$2","Internal Audit")</f>
        <v>Internal Audit</v>
      </c>
    </row>
    <row r="396" spans="1:2" ht="18" customHeight="1" x14ac:dyDescent="0.2">
      <c r="A396" s="14" t="s">
        <v>8265</v>
      </c>
      <c r="B396" s="17" t="str">
        <f>HYPERLINK("#'Functional'!$AAW$2","Identity and Access Management")</f>
        <v>Identity and Access Management</v>
      </c>
    </row>
    <row r="397" spans="1:2" ht="18" customHeight="1" x14ac:dyDescent="0.2">
      <c r="A397" s="14" t="s">
        <v>8266</v>
      </c>
      <c r="B397" s="17" t="str">
        <f>HYPERLINK("#'Functional'!$AAZ$2","ISPL (Information Services Procurement Library)")</f>
        <v>ISPL (Information Services Procurement Library)</v>
      </c>
    </row>
    <row r="398" spans="1:2" ht="18" customHeight="1" x14ac:dyDescent="0.2">
      <c r="A398" s="14" t="s">
        <v>8267</v>
      </c>
      <c r="B398" s="17" t="str">
        <f>HYPERLINK("#'Functional'!$ABC$2","Institutional Finance")</f>
        <v>Institutional Finance</v>
      </c>
    </row>
    <row r="399" spans="1:2" ht="18" customHeight="1" x14ac:dyDescent="0.2">
      <c r="A399" s="14" t="s">
        <v>8268</v>
      </c>
      <c r="B399" s="17" t="str">
        <f>HYPERLINK("#'Functional'!$ABF$2","Financial Analysis")</f>
        <v>Financial Analysis</v>
      </c>
    </row>
    <row r="400" spans="1:2" ht="18" customHeight="1" x14ac:dyDescent="0.2">
      <c r="A400" s="14" t="s">
        <v>8269</v>
      </c>
      <c r="B400" s="17" t="str">
        <f>HYPERLINK("#'Functional'!$ABI$2","Financial Record Keeping")</f>
        <v>Financial Record Keeping</v>
      </c>
    </row>
    <row r="401" spans="1:2" ht="18" customHeight="1" x14ac:dyDescent="0.2">
      <c r="A401" s="14" t="s">
        <v>8270</v>
      </c>
      <c r="B401" s="17" t="str">
        <f>HYPERLINK("#'Functional'!$ABL$2","Financial Reporting")</f>
        <v>Financial Reporting</v>
      </c>
    </row>
    <row r="402" spans="1:2" ht="18" customHeight="1" x14ac:dyDescent="0.2">
      <c r="A402" s="14" t="s">
        <v>8271</v>
      </c>
      <c r="B402" s="17" t="str">
        <f>HYPERLINK("#'Functional'!$ABO$2","Financial Risk Management")</f>
        <v>Financial Risk Management</v>
      </c>
    </row>
    <row r="403" spans="1:2" ht="18" customHeight="1" x14ac:dyDescent="0.2">
      <c r="A403" s="14" t="s">
        <v>8272</v>
      </c>
      <c r="B403" s="17" t="str">
        <f>HYPERLINK("#'Functional'!$ABR$2","Human Resources Policies, Strategies and Environment")</f>
        <v>Human Resources Policies, Strategies and Environment</v>
      </c>
    </row>
    <row r="404" spans="1:2" ht="18" customHeight="1" x14ac:dyDescent="0.2">
      <c r="A404" s="14" t="s">
        <v>8273</v>
      </c>
      <c r="B404" s="17" t="str">
        <f>HYPERLINK("#'Functional'!$ABU$2","Human Resources Planning and Development")</f>
        <v>Human Resources Planning and Development</v>
      </c>
    </row>
    <row r="405" spans="1:2" ht="18" customHeight="1" x14ac:dyDescent="0.2">
      <c r="A405" s="14" t="s">
        <v>8274</v>
      </c>
      <c r="B405" s="17" t="str">
        <f>HYPERLINK("#'Functional'!$ABX$2","Human Resources Operations")</f>
        <v>Human Resources Operations</v>
      </c>
    </row>
    <row r="406" spans="1:2" ht="18" customHeight="1" x14ac:dyDescent="0.2">
      <c r="A406" s="14" t="s">
        <v>8275</v>
      </c>
      <c r="B406" s="17" t="str">
        <f>HYPERLINK("#'Functional'!$ACA$2","Human Resources Information Systems Operations")</f>
        <v>Human Resources Information Systems Operations</v>
      </c>
    </row>
    <row r="407" spans="1:2" ht="18" customHeight="1" x14ac:dyDescent="0.2">
      <c r="A407" s="14" t="s">
        <v>8276</v>
      </c>
      <c r="B407" s="17" t="str">
        <f>HYPERLINK("#'Functional'!$ACD$2","Internet-based Marketing")</f>
        <v>Internet-based Marketing</v>
      </c>
    </row>
    <row r="408" spans="1:2" ht="18" customHeight="1" x14ac:dyDescent="0.2">
      <c r="A408" s="14" t="s">
        <v>8277</v>
      </c>
      <c r="B408" s="17" t="str">
        <f>HYPERLINK("#'Functional'!$ACG$2","Internet-based Retailing")</f>
        <v>Internet-based Retailing</v>
      </c>
    </row>
    <row r="409" spans="1:2" ht="18" customHeight="1" x14ac:dyDescent="0.2">
      <c r="A409" s="14" t="s">
        <v>8278</v>
      </c>
      <c r="B409" s="17" t="str">
        <f>HYPERLINK("#'Functional'!$ACJ$2","Global Sourcing")</f>
        <v>Global Sourcing</v>
      </c>
    </row>
    <row r="410" spans="1:2" ht="18" customHeight="1" x14ac:dyDescent="0.2">
      <c r="A410" s="14" t="s">
        <v>8279</v>
      </c>
      <c r="B410" s="17" t="str">
        <f>HYPERLINK("#'Functional'!$ACM$2","Field Sales")</f>
        <v>Field Sales</v>
      </c>
    </row>
    <row r="411" spans="1:2" ht="18" customHeight="1" x14ac:dyDescent="0.2">
      <c r="A411" s="14" t="s">
        <v>8280</v>
      </c>
      <c r="B411" s="17" t="str">
        <f>HYPERLINK("#'Functional'!$ACP$2","IBM Application Performance Analyzer (APA)")</f>
        <v>IBM Application Performance Analyzer (APA)</v>
      </c>
    </row>
    <row r="412" spans="1:2" ht="18" customHeight="1" x14ac:dyDescent="0.2">
      <c r="A412" s="14" t="s">
        <v>8281</v>
      </c>
      <c r="B412" s="17" t="str">
        <f>HYPERLINK("#'Functional'!$ACS$2","IBM Debug Tool")</f>
        <v>IBM Debug Tool</v>
      </c>
    </row>
    <row r="413" spans="1:2" ht="18" customHeight="1" x14ac:dyDescent="0.2">
      <c r="A413" s="14" t="s">
        <v>8282</v>
      </c>
      <c r="B413" s="17" t="str">
        <f>HYPERLINK("#'Functional'!$ACV$2","IBM Fault Analyzer")</f>
        <v>IBM Fault Analyzer</v>
      </c>
    </row>
    <row r="414" spans="1:2" ht="18" customHeight="1" x14ac:dyDescent="0.2">
      <c r="A414" s="14" t="s">
        <v>8283</v>
      </c>
      <c r="B414" s="17" t="str">
        <f>HYPERLINK("#'Functional'!$ACY$2","File-Aid")</f>
        <v>File-Aid</v>
      </c>
    </row>
    <row r="415" spans="1:2" ht="18" customHeight="1" x14ac:dyDescent="0.2">
      <c r="A415" s="14" t="s">
        <v>8284</v>
      </c>
      <c r="B415" s="17" t="str">
        <f>HYPERLINK("#'Functional'!$ADB$2","Fortran")</f>
        <v>Fortran</v>
      </c>
    </row>
    <row r="416" spans="1:2" ht="18" customHeight="1" x14ac:dyDescent="0.2">
      <c r="A416" s="14" t="s">
        <v>8285</v>
      </c>
      <c r="B416" s="17" t="str">
        <f>HYPERLINK("#'Functional'!$ADE$2","FrontPage")</f>
        <v>FrontPage</v>
      </c>
    </row>
    <row r="417" spans="1:2" ht="18" customHeight="1" x14ac:dyDescent="0.2">
      <c r="A417" s="14" t="s">
        <v>8286</v>
      </c>
      <c r="B417" s="17" t="str">
        <f>HYPERLINK("#'Functional'!$ADH$2","Guidewire Insurance Suite")</f>
        <v>Guidewire Insurance Suite</v>
      </c>
    </row>
    <row r="418" spans="1:2" ht="18" customHeight="1" x14ac:dyDescent="0.2">
      <c r="A418" s="14" t="s">
        <v>8287</v>
      </c>
      <c r="B418" s="17" t="str">
        <f>HYPERLINK("#'Functional'!$ADK$2","Hogan Umbrella")</f>
        <v>Hogan Umbrella</v>
      </c>
    </row>
    <row r="419" spans="1:2" ht="18" customHeight="1" x14ac:dyDescent="0.2">
      <c r="A419" s="14" t="s">
        <v>8288</v>
      </c>
      <c r="B419" s="17" t="str">
        <f>HYPERLINK("#'Functional'!$ADN$2","HTML")</f>
        <v>HTML</v>
      </c>
    </row>
    <row r="420" spans="1:2" ht="18" customHeight="1" x14ac:dyDescent="0.2">
      <c r="A420" s="14" t="s">
        <v>8289</v>
      </c>
      <c r="B420" s="17" t="str">
        <f>HYPERLINK("#'Functional'!$ADQ$2","Illustrator")</f>
        <v>Illustrator</v>
      </c>
    </row>
    <row r="421" spans="1:2" ht="18" customHeight="1" x14ac:dyDescent="0.2">
      <c r="A421" s="14" t="s">
        <v>8290</v>
      </c>
      <c r="B421" s="17" t="str">
        <f>HYPERLINK("#'Functional'!$ADT$2","Impromptu")</f>
        <v>Impromptu</v>
      </c>
    </row>
    <row r="422" spans="1:2" ht="18" customHeight="1" x14ac:dyDescent="0.2">
      <c r="A422" s="14" t="s">
        <v>8291</v>
      </c>
      <c r="B422" s="17" t="str">
        <f>HYPERLINK("#'Functional'!$ADW$2","InstallShield/InstallScript")</f>
        <v>InstallShield/InstallScript</v>
      </c>
    </row>
    <row r="423" spans="1:2" ht="18" customHeight="1" x14ac:dyDescent="0.2">
      <c r="A423" s="14" t="s">
        <v>8292</v>
      </c>
      <c r="B423" s="17" t="str">
        <f>HYPERLINK("#'Functional'!$ADZ$2","IBM MVS JCL")</f>
        <v>IBM MVS JCL</v>
      </c>
    </row>
    <row r="424" spans="1:2" ht="18" customHeight="1" x14ac:dyDescent="0.2">
      <c r="A424" s="14" t="s">
        <v>8293</v>
      </c>
      <c r="B424" s="17" t="str">
        <f>HYPERLINK("#'Functional'!$AEC$2","FOCUS")</f>
        <v>FOCUS</v>
      </c>
    </row>
    <row r="425" spans="1:2" ht="18" customHeight="1" x14ac:dyDescent="0.2">
      <c r="A425" s="14" t="s">
        <v>8294</v>
      </c>
      <c r="B425" s="17" t="str">
        <f>HYPERLINK("#'Functional'!$AEF$2","ImagePlus")</f>
        <v>ImagePlus</v>
      </c>
    </row>
    <row r="426" spans="1:2" ht="18" customHeight="1" x14ac:dyDescent="0.2">
      <c r="A426" s="14" t="s">
        <v>8295</v>
      </c>
      <c r="B426" s="17" t="str">
        <f>HYPERLINK("#'Functional'!$AEI$2","IMS/DB")</f>
        <v>IMS/DB</v>
      </c>
    </row>
    <row r="427" spans="1:2" ht="18" customHeight="1" x14ac:dyDescent="0.2">
      <c r="A427" s="14" t="s">
        <v>8296</v>
      </c>
      <c r="B427" s="17" t="str">
        <f>HYPERLINK("#'Functional'!$AEL$2","Informix")</f>
        <v>Informix</v>
      </c>
    </row>
    <row r="428" spans="1:2" ht="18" customHeight="1" x14ac:dyDescent="0.2">
      <c r="A428" s="14" t="s">
        <v>8297</v>
      </c>
      <c r="B428" s="17" t="str">
        <f>HYPERLINK("#'Functional'!$AEO$2","Informatica PowerCenter")</f>
        <v>Informatica PowerCenter</v>
      </c>
    </row>
    <row r="429" spans="1:2" ht="18" customHeight="1" x14ac:dyDescent="0.2">
      <c r="A429" s="14" t="s">
        <v>8298</v>
      </c>
      <c r="B429" s="17" t="str">
        <f>HYPERLINK("#'Functional'!$AER$2","Ingres")</f>
        <v>Ingres</v>
      </c>
    </row>
    <row r="430" spans="1:2" ht="18" customHeight="1" x14ac:dyDescent="0.2">
      <c r="A430" s="14" t="s">
        <v>8299</v>
      </c>
      <c r="B430" s="17" t="str">
        <f>HYPERLINK("#'Functional'!$AEU$2","Fast Dump Restore (FDR)")</f>
        <v>Fast Dump Restore (FDR)</v>
      </c>
    </row>
    <row r="431" spans="1:2" ht="18" customHeight="1" x14ac:dyDescent="0.2">
      <c r="A431" s="14" t="s">
        <v>8300</v>
      </c>
      <c r="B431" s="17" t="str">
        <f>HYPERLINK("#'Functional'!$AEX$2","Foresight Financials")</f>
        <v>Foresight Financials</v>
      </c>
    </row>
    <row r="432" spans="1:2" ht="18" customHeight="1" x14ac:dyDescent="0.2">
      <c r="A432" s="14" t="s">
        <v>8301</v>
      </c>
      <c r="B432" s="17" t="str">
        <f>HYPERLINK("#'Functional'!$AFA$2","HP-UX")</f>
        <v>HP-UX</v>
      </c>
    </row>
    <row r="433" spans="1:2" ht="18" customHeight="1" x14ac:dyDescent="0.2">
      <c r="A433" s="14" t="s">
        <v>8302</v>
      </c>
      <c r="B433" s="17" t="str">
        <f>HYPERLINK("#'Functional'!$AFD$2","Hypervisor")</f>
        <v>Hypervisor</v>
      </c>
    </row>
    <row r="434" spans="1:2" ht="18" customHeight="1" x14ac:dyDescent="0.2">
      <c r="A434" s="14" t="s">
        <v>8303</v>
      </c>
      <c r="B434" s="17" t="str">
        <f>HYPERLINK("#'Functional'!$AFG$2","Internet Explorer")</f>
        <v>Internet Explorer</v>
      </c>
    </row>
    <row r="435" spans="1:2" ht="18" customHeight="1" x14ac:dyDescent="0.2">
      <c r="A435" s="14" t="s">
        <v>8304</v>
      </c>
      <c r="B435" s="17" t="str">
        <f>HYPERLINK("#'Functional'!$AFJ$2","IIS")</f>
        <v>IIS</v>
      </c>
    </row>
    <row r="436" spans="1:2" ht="18" customHeight="1" x14ac:dyDescent="0.2">
      <c r="A436" s="14" t="s">
        <v>8305</v>
      </c>
      <c r="B436" s="17" t="str">
        <f>HYPERLINK("#'Functional'!$AFM$2","IMS/TM")</f>
        <v>IMS/TM</v>
      </c>
    </row>
    <row r="437" spans="1:2" ht="18" customHeight="1" x14ac:dyDescent="0.2">
      <c r="A437" s="14" t="s">
        <v>8306</v>
      </c>
      <c r="B437" s="17" t="str">
        <f>HYPERLINK("#'Functional'!$AFP$2","IBM Resource Measurement Facility (RMF)")</f>
        <v>IBM Resource Measurement Facility (RMF)</v>
      </c>
    </row>
    <row r="438" spans="1:2" ht="18" customHeight="1" x14ac:dyDescent="0.2">
      <c r="A438" s="14" t="s">
        <v>8307</v>
      </c>
      <c r="B438" s="17" t="str">
        <f>HYPERLINK("#'Functional'!$AFS$2","IBM Power Systems")</f>
        <v>IBM Power Systems</v>
      </c>
    </row>
    <row r="439" spans="1:2" ht="18" customHeight="1" x14ac:dyDescent="0.2">
      <c r="A439" s="14" t="s">
        <v>8308</v>
      </c>
      <c r="B439" s="17" t="str">
        <f>HYPERLINK("#'Functional'!$AFV$2","F5 Networks")</f>
        <v>F5 Networks</v>
      </c>
    </row>
    <row r="440" spans="1:2" ht="18" customHeight="1" x14ac:dyDescent="0.2">
      <c r="A440" s="14" t="s">
        <v>8309</v>
      </c>
      <c r="B440" s="17" t="str">
        <f>HYPERLINK("#'Functional'!$AFY$2","General Parallel File System (GPFS)")</f>
        <v>General Parallel File System (GPFS)</v>
      </c>
    </row>
    <row r="441" spans="1:2" ht="18" customHeight="1" x14ac:dyDescent="0.2">
      <c r="A441" s="14" t="s">
        <v>8310</v>
      </c>
      <c r="B441" s="17" t="str">
        <f>HYPERLINK("#'Functional'!$AGB$2","Filenet")</f>
        <v>Filenet</v>
      </c>
    </row>
    <row r="442" spans="1:2" ht="18" customHeight="1" x14ac:dyDescent="0.2">
      <c r="A442" s="14" t="s">
        <v>8311</v>
      </c>
      <c r="B442" s="17" t="str">
        <f>HYPERLINK("#'Functional'!$AGE$2","FileNet Image Services")</f>
        <v>FileNet Image Services</v>
      </c>
    </row>
    <row r="443" spans="1:2" ht="18" customHeight="1" x14ac:dyDescent="0.2">
      <c r="A443" s="14" t="s">
        <v>8312</v>
      </c>
      <c r="B443" s="17" t="str">
        <f>HYPERLINK("#'Functional'!$AGH$2","FileNet P8")</f>
        <v>FileNet P8</v>
      </c>
    </row>
    <row r="444" spans="1:2" ht="18" customHeight="1" x14ac:dyDescent="0.2">
      <c r="A444" s="14" t="s">
        <v>8313</v>
      </c>
      <c r="B444" s="17" t="str">
        <f>HYPERLINK("#'Functional'!$AGK$2","Hyperion")</f>
        <v>Hyperion</v>
      </c>
    </row>
    <row r="445" spans="1:2" ht="18" customHeight="1" x14ac:dyDescent="0.2">
      <c r="A445" s="14" t="s">
        <v>8314</v>
      </c>
      <c r="B445" s="17" t="str">
        <f>HYPERLINK("#'Functional'!$AGN$2","Informatica")</f>
        <v>Informatica</v>
      </c>
    </row>
    <row r="446" spans="1:2" ht="18" customHeight="1" x14ac:dyDescent="0.2">
      <c r="A446" s="14" t="s">
        <v>8315</v>
      </c>
      <c r="B446" s="17" t="str">
        <f>HYPERLINK("#'Functional'!$AGQ$2","InfoSphere")</f>
        <v>InfoSphere</v>
      </c>
    </row>
    <row r="447" spans="1:2" ht="18" customHeight="1" x14ac:dyDescent="0.2">
      <c r="A447" s="14" t="s">
        <v>8316</v>
      </c>
      <c r="B447" s="17" t="str">
        <f>HYPERLINK("#'Functional'!$AGT$2","IT Management Consulting")</f>
        <v>IT Management Consulting</v>
      </c>
    </row>
    <row r="448" spans="1:2" ht="18" customHeight="1" x14ac:dyDescent="0.2">
      <c r="A448" s="14" t="s">
        <v>8317</v>
      </c>
      <c r="B448" s="17" t="str">
        <f>HYPERLINK("#'Functional'!$AGW$2","IT Performance Consulting")</f>
        <v>IT Performance Consulting</v>
      </c>
    </row>
    <row r="449" spans="1:2" ht="18" customHeight="1" x14ac:dyDescent="0.2">
      <c r="A449" s="14" t="s">
        <v>8318</v>
      </c>
      <c r="B449" s="17" t="str">
        <f>HYPERLINK("#'Functional'!$AGZ$2","IT Architecture Consulting")</f>
        <v>IT Architecture Consulting</v>
      </c>
    </row>
    <row r="450" spans="1:2" ht="18" customHeight="1" x14ac:dyDescent="0.2">
      <c r="A450" s="14" t="s">
        <v>8319</v>
      </c>
      <c r="B450" s="17" t="str">
        <f>HYPERLINK("#'Functional'!$AHC$2","Mainframe Operating Systems and Platforms")</f>
        <v>Mainframe Operating Systems and Platforms</v>
      </c>
    </row>
    <row r="451" spans="1:2" ht="18" customHeight="1" x14ac:dyDescent="0.2">
      <c r="A451" s="14" t="s">
        <v>8320</v>
      </c>
      <c r="B451" s="17" t="str">
        <f>HYPERLINK("#'Functional'!$AHF$2","IT Environment")</f>
        <v>IT Environment</v>
      </c>
    </row>
    <row r="452" spans="1:2" ht="18" customHeight="1" x14ac:dyDescent="0.2">
      <c r="A452" s="14" t="s">
        <v>8321</v>
      </c>
      <c r="B452" s="17" t="str">
        <f>HYPERLINK("#'Functional'!$AHI$2","IT Industry: Trends &amp; Directions")</f>
        <v>IT Industry: Trends &amp; Directions</v>
      </c>
    </row>
    <row r="453" spans="1:2" ht="18" customHeight="1" x14ac:dyDescent="0.2">
      <c r="A453" s="14" t="s">
        <v>8322</v>
      </c>
      <c r="B453" s="17" t="str">
        <f>HYPERLINK("#'Functional'!$AHL$2","IT Architecture")</f>
        <v>IT Architecture</v>
      </c>
    </row>
    <row r="454" spans="1:2" ht="18" customHeight="1" x14ac:dyDescent="0.2">
      <c r="A454" s="14" t="s">
        <v>8323</v>
      </c>
      <c r="B454" s="17" t="str">
        <f>HYPERLINK("#'Functional'!$AHO$2","IT Standards, Procedures &amp; Policies")</f>
        <v>IT Standards, Procedures &amp; Policies</v>
      </c>
    </row>
    <row r="455" spans="1:2" ht="18" customHeight="1" x14ac:dyDescent="0.2">
      <c r="A455" s="14" t="s">
        <v>8324</v>
      </c>
      <c r="B455" s="17" t="str">
        <f>HYPERLINK("#'Functional'!$AHR$2","IT: a Business Within a Business")</f>
        <v>IT: a Business Within a Business</v>
      </c>
    </row>
    <row r="456" spans="1:2" ht="18" customHeight="1" x14ac:dyDescent="0.2">
      <c r="A456" s="14" t="s">
        <v>8325</v>
      </c>
      <c r="B456" s="17" t="str">
        <f>HYPERLINK("#'Functional'!$AHU$2","Logical Data Modeling")</f>
        <v>Logical Data Modeling</v>
      </c>
    </row>
    <row r="457" spans="1:2" ht="18" customHeight="1" x14ac:dyDescent="0.2">
      <c r="A457" s="14" t="s">
        <v>8326</v>
      </c>
      <c r="B457" s="17" t="str">
        <f>HYPERLINK("#'Functional'!$AHX$2","JAD")</f>
        <v>JAD</v>
      </c>
    </row>
    <row r="458" spans="1:2" ht="18" customHeight="1" x14ac:dyDescent="0.2">
      <c r="A458" s="14" t="s">
        <v>8327</v>
      </c>
      <c r="B458" s="17" t="str">
        <f>HYPERLINK("#'Functional'!$AIA$2","Mainframe Development Tools")</f>
        <v>Mainframe Development Tools</v>
      </c>
    </row>
    <row r="459" spans="1:2" ht="18" customHeight="1" x14ac:dyDescent="0.2">
      <c r="A459" s="14" t="s">
        <v>8328</v>
      </c>
      <c r="B459" s="17" t="str">
        <f>HYPERLINK("#'Functional'!$AID$2","Knowledge-based/AI Tools")</f>
        <v>Knowledge-based/AI Tools</v>
      </c>
    </row>
    <row r="460" spans="1:2" ht="18" customHeight="1" x14ac:dyDescent="0.2">
      <c r="A460" s="14" t="s">
        <v>8329</v>
      </c>
      <c r="B460" s="17" t="str">
        <f>HYPERLINK("#'Functional'!$AIG$2","Mainframe Software and Utilities")</f>
        <v>Mainframe Software and Utilities</v>
      </c>
    </row>
    <row r="461" spans="1:2" ht="18" customHeight="1" x14ac:dyDescent="0.2">
      <c r="A461" s="14" t="s">
        <v>8330</v>
      </c>
      <c r="B461" s="17" t="str">
        <f>HYPERLINK("#'Functional'!$AIJ$2","Mainframe Hardware")</f>
        <v>Mainframe Hardware</v>
      </c>
    </row>
    <row r="462" spans="1:2" ht="18" customHeight="1" x14ac:dyDescent="0.2">
      <c r="A462" s="14" t="s">
        <v>8331</v>
      </c>
      <c r="B462" s="17" t="str">
        <f>HYPERLINK("#'Functional'!$AIM$2","Local Area Networks")</f>
        <v>Local Area Networks</v>
      </c>
    </row>
    <row r="463" spans="1:2" ht="18" customHeight="1" x14ac:dyDescent="0.2">
      <c r="A463" s="14" t="s">
        <v>8332</v>
      </c>
      <c r="B463" s="17" t="str">
        <f>HYPERLINK("#'Functional'!$AIP$2","LAN Administration")</f>
        <v>LAN Administration</v>
      </c>
    </row>
    <row r="464" spans="1:2" ht="18" customHeight="1" x14ac:dyDescent="0.2">
      <c r="A464" s="14" t="s">
        <v>8333</v>
      </c>
      <c r="B464" s="17" t="str">
        <f>HYPERLINK("#'Functional'!$AIS$2","IT Systems Management")</f>
        <v>IT Systems Management</v>
      </c>
    </row>
    <row r="465" spans="1:2" ht="18" customHeight="1" x14ac:dyDescent="0.2">
      <c r="A465" s="14" t="s">
        <v>8334</v>
      </c>
      <c r="B465" s="17" t="str">
        <f>HYPERLINK("#'Functional'!$AIV$2","IT Asset Management")</f>
        <v>IT Asset Management</v>
      </c>
    </row>
    <row r="466" spans="1:2" ht="18" customHeight="1" x14ac:dyDescent="0.2">
      <c r="A466" s="14" t="s">
        <v>8335</v>
      </c>
      <c r="B466" s="17" t="str">
        <f>HYPERLINK("#'Functional'!$AIY$2","IT Governance")</f>
        <v>IT Governance</v>
      </c>
    </row>
    <row r="467" spans="1:2" ht="18" customHeight="1" x14ac:dyDescent="0.2">
      <c r="A467" s="14" t="s">
        <v>8336</v>
      </c>
      <c r="B467" s="17" t="str">
        <f>HYPERLINK("#'Functional'!$AJB$2","IT Audit and Control")</f>
        <v>IT Audit and Control</v>
      </c>
    </row>
    <row r="468" spans="1:2" ht="18" customHeight="1" x14ac:dyDescent="0.2">
      <c r="A468" s="14" t="s">
        <v>8337</v>
      </c>
      <c r="B468" s="17" t="str">
        <f>HYPERLINK("#'Functional'!$AJE$2","IT Quality Assurance")</f>
        <v>IT Quality Assurance</v>
      </c>
    </row>
    <row r="469" spans="1:2" ht="18" customHeight="1" x14ac:dyDescent="0.2">
      <c r="A469" s="14" t="s">
        <v>8338</v>
      </c>
      <c r="B469" s="17" t="str">
        <f>HYPERLINK("#'Functional'!$AJH$2","IT Project Management")</f>
        <v>IT Project Management</v>
      </c>
    </row>
    <row r="470" spans="1:2" ht="18" customHeight="1" x14ac:dyDescent="0.2">
      <c r="A470" s="14" t="s">
        <v>8339</v>
      </c>
      <c r="B470" s="17" t="str">
        <f>HYPERLINK("#'Functional'!$AJK$2","IT Project Planning and Organization")</f>
        <v>IT Project Planning and Organization</v>
      </c>
    </row>
    <row r="471" spans="1:2" ht="18" customHeight="1" x14ac:dyDescent="0.2">
      <c r="A471" s="14" t="s">
        <v>8340</v>
      </c>
      <c r="B471" s="17" t="str">
        <f>HYPERLINK("#'Functional'!$AJN$2","IT Project Control and Reporting")</f>
        <v>IT Project Control and Reporting</v>
      </c>
    </row>
    <row r="472" spans="1:2" ht="18" customHeight="1" x14ac:dyDescent="0.2">
      <c r="A472" s="14" t="s">
        <v>8341</v>
      </c>
      <c r="B472" s="17" t="str">
        <f>HYPERLINK("#'Functional'!$AJQ$2","IT Project Office/Administration")</f>
        <v>IT Project Office/Administration</v>
      </c>
    </row>
    <row r="473" spans="1:2" ht="18" customHeight="1" x14ac:dyDescent="0.2">
      <c r="A473" s="14" t="s">
        <v>8342</v>
      </c>
      <c r="B473" s="17" t="str">
        <f>HYPERLINK("#'Functional'!$AJT$2","IT Service Management (ITSM)")</f>
        <v>IT Service Management (ITSM)</v>
      </c>
    </row>
    <row r="474" spans="1:2" ht="18" customHeight="1" x14ac:dyDescent="0.2">
      <c r="A474" s="14" t="s">
        <v>8343</v>
      </c>
      <c r="B474" s="17" t="str">
        <f>HYPERLINK("#'Functional'!$AJW$2","IT Service Design and Introduction")</f>
        <v>IT Service Design and Introduction</v>
      </c>
    </row>
    <row r="475" spans="1:2" ht="18" customHeight="1" x14ac:dyDescent="0.2">
      <c r="A475" s="14" t="s">
        <v>8344</v>
      </c>
      <c r="B475" s="17" t="str">
        <f>HYPERLINK("#'Functional'!$AJZ$2","IT Service Level Agreements")</f>
        <v>IT Service Level Agreements</v>
      </c>
    </row>
    <row r="476" spans="1:2" ht="18" customHeight="1" x14ac:dyDescent="0.2">
      <c r="A476" s="14" t="s">
        <v>8345</v>
      </c>
      <c r="B476" s="17" t="str">
        <f>HYPERLINK("#'Functional'!$AKC$2","IT Availability Management")</f>
        <v>IT Availability Management</v>
      </c>
    </row>
    <row r="477" spans="1:2" ht="18" customHeight="1" x14ac:dyDescent="0.2">
      <c r="A477" s="14" t="s">
        <v>8346</v>
      </c>
      <c r="B477" s="17" t="str">
        <f>HYPERLINK("#'Functional'!$AKF$2","IT Service Change Management")</f>
        <v>IT Service Change Management</v>
      </c>
    </row>
    <row r="478" spans="1:2" ht="18" customHeight="1" x14ac:dyDescent="0.2">
      <c r="A478" s="14" t="s">
        <v>8347</v>
      </c>
      <c r="B478" s="17" t="str">
        <f>HYPERLINK("#'Functional'!$AKI$2","IT Service Continuity Management")</f>
        <v>IT Service Continuity Management</v>
      </c>
    </row>
    <row r="479" spans="1:2" ht="18" customHeight="1" x14ac:dyDescent="0.2">
      <c r="A479" s="14" t="s">
        <v>8348</v>
      </c>
      <c r="B479" s="17" t="str">
        <f>HYPERLINK("#'Functional'!$AKL$2","IT Service Financial Management")</f>
        <v>IT Service Financial Management</v>
      </c>
    </row>
    <row r="480" spans="1:2" ht="18" customHeight="1" x14ac:dyDescent="0.2">
      <c r="A480" s="14" t="s">
        <v>8349</v>
      </c>
      <c r="B480" s="17" t="str">
        <f>HYPERLINK("#'Functional'!$AKO$2","IT Service Improvement")</f>
        <v>IT Service Improvement</v>
      </c>
    </row>
    <row r="481" spans="1:2" ht="18" customHeight="1" x14ac:dyDescent="0.2">
      <c r="A481" s="14" t="s">
        <v>8350</v>
      </c>
      <c r="B481" s="17" t="str">
        <f>HYPERLINK("#'Functional'!$AKR$2","IT Incident Management")</f>
        <v>IT Incident Management</v>
      </c>
    </row>
    <row r="482" spans="1:2" ht="18" customHeight="1" x14ac:dyDescent="0.2">
      <c r="A482" s="14" t="s">
        <v>8351</v>
      </c>
      <c r="B482" s="17" t="str">
        <f>HYPERLINK("#'Functional'!$AKU$2","Library and Resource Center Management")</f>
        <v>Library and Resource Center Management</v>
      </c>
    </row>
    <row r="483" spans="1:2" ht="18" customHeight="1" x14ac:dyDescent="0.2">
      <c r="A483" s="14" t="s">
        <v>8352</v>
      </c>
      <c r="B483" s="17" t="str">
        <f>HYPERLINK("#'Functional'!$AKX$2","Knowledge of Specific Library Software")</f>
        <v>Knowledge of Specific Library Software</v>
      </c>
    </row>
    <row r="484" spans="1:2" ht="18" customHeight="1" x14ac:dyDescent="0.2">
      <c r="A484" s="14" t="s">
        <v>8353</v>
      </c>
      <c r="B484" s="17" t="str">
        <f>HYPERLINK("#'Functional'!$ALA$2","Knowledge of a Specific Customer Support Function")</f>
        <v>Knowledge of a Specific Customer Support Function</v>
      </c>
    </row>
    <row r="485" spans="1:2" ht="18" customHeight="1" x14ac:dyDescent="0.2">
      <c r="A485" s="14" t="s">
        <v>8354</v>
      </c>
      <c r="B485" s="17" t="str">
        <f>HYPERLINK("#'Functional'!$ALD$2","ITIL (Information Technology Infrastructure Library)")</f>
        <v>ITIL (Information Technology Infrastructure Library)</v>
      </c>
    </row>
    <row r="486" spans="1:2" ht="18" customHeight="1" x14ac:dyDescent="0.2">
      <c r="A486" s="14" t="s">
        <v>8355</v>
      </c>
      <c r="B486" s="17" t="str">
        <f>HYPERLINK("#'Functional'!$ALG$2","ITIL Application Management")</f>
        <v>ITIL Application Management</v>
      </c>
    </row>
    <row r="487" spans="1:2" ht="18" customHeight="1" x14ac:dyDescent="0.2">
      <c r="A487" s="14" t="s">
        <v>8356</v>
      </c>
      <c r="B487" s="17" t="str">
        <f>HYPERLINK("#'Functional'!$ALJ$2","ITIL Service Delivery")</f>
        <v>ITIL Service Delivery</v>
      </c>
    </row>
    <row r="488" spans="1:2" ht="18" customHeight="1" x14ac:dyDescent="0.2">
      <c r="A488" s="14" t="s">
        <v>8357</v>
      </c>
      <c r="B488" s="17" t="str">
        <f>HYPERLINK("#'Functional'!$ALM$2","Knowledge of Customers")</f>
        <v>Knowledge of Customers</v>
      </c>
    </row>
    <row r="489" spans="1:2" ht="18" customHeight="1" x14ac:dyDescent="0.2">
      <c r="A489" s="14" t="s">
        <v>8358</v>
      </c>
      <c r="B489" s="17" t="str">
        <f>HYPERLINK("#'Functional'!$ALP$2","Knowledge of Sales Channels")</f>
        <v>Knowledge of Sales Channels</v>
      </c>
    </row>
    <row r="490" spans="1:2" ht="18" customHeight="1" x14ac:dyDescent="0.2">
      <c r="A490" s="14" t="s">
        <v>8359</v>
      </c>
      <c r="B490" s="17" t="str">
        <f>HYPERLINK("#'Functional'!$ALS$2","Knowledge of Product Line")</f>
        <v>Knowledge of Product Line</v>
      </c>
    </row>
    <row r="491" spans="1:2" ht="18" customHeight="1" x14ac:dyDescent="0.2">
      <c r="A491" s="14" t="s">
        <v>8360</v>
      </c>
      <c r="B491" s="17" t="str">
        <f>HYPERLINK("#'Functional'!$ALV$2","J2EE")</f>
        <v>J2EE</v>
      </c>
    </row>
    <row r="492" spans="1:2" ht="18" customHeight="1" x14ac:dyDescent="0.2">
      <c r="A492" s="14" t="s">
        <v>8361</v>
      </c>
      <c r="B492" s="17" t="str">
        <f>HYPERLINK("#'Functional'!$ALY$2","J2ME")</f>
        <v>J2ME</v>
      </c>
    </row>
    <row r="493" spans="1:2" ht="18" customHeight="1" x14ac:dyDescent="0.2">
      <c r="A493" s="14" t="s">
        <v>8362</v>
      </c>
      <c r="B493" s="17" t="str">
        <f>HYPERLINK("#'Functional'!$AMB$2","Java / Java 2 Standard Edition")</f>
        <v>Java / Java 2 Standard Edition</v>
      </c>
    </row>
    <row r="494" spans="1:2" ht="18" customHeight="1" x14ac:dyDescent="0.2">
      <c r="A494" s="14" t="s">
        <v>8363</v>
      </c>
      <c r="B494" s="17" t="str">
        <f>HYPERLINK("#'Functional'!$AME$2","JavaBeans")</f>
        <v>JavaBeans</v>
      </c>
    </row>
    <row r="495" spans="1:2" ht="18" customHeight="1" x14ac:dyDescent="0.2">
      <c r="A495" s="14" t="s">
        <v>8364</v>
      </c>
      <c r="B495" s="17" t="str">
        <f>HYPERLINK("#'Functional'!$AMH$2","JavaScript")</f>
        <v>JavaScript</v>
      </c>
    </row>
    <row r="496" spans="1:2" ht="18" customHeight="1" x14ac:dyDescent="0.2">
      <c r="A496" s="14" t="s">
        <v>8365</v>
      </c>
      <c r="B496" s="17" t="str">
        <f>HYPERLINK("#'Functional'!$AMK$2","JD Edwards")</f>
        <v>JD Edwards</v>
      </c>
    </row>
    <row r="497" spans="1:2" ht="18" customHeight="1" x14ac:dyDescent="0.2">
      <c r="A497" s="14" t="s">
        <v>8366</v>
      </c>
      <c r="B497" s="17" t="str">
        <f>HYPERLINK("#'Functional'!$AMN$2","JProbe")</f>
        <v>JProbe</v>
      </c>
    </row>
    <row r="498" spans="1:2" ht="18" customHeight="1" x14ac:dyDescent="0.2">
      <c r="A498" s="14" t="s">
        <v>8367</v>
      </c>
      <c r="B498" s="17" t="str">
        <f>HYPERLINK("#'Functional'!$AMQ$2","Jscript")</f>
        <v>Jscript</v>
      </c>
    </row>
    <row r="499" spans="1:2" ht="18" customHeight="1" x14ac:dyDescent="0.2">
      <c r="A499" s="14" t="s">
        <v>8368</v>
      </c>
      <c r="B499" s="17" t="str">
        <f>HYPERLINK("#'Functional'!$AMT$2","JSP")</f>
        <v>JSP</v>
      </c>
    </row>
    <row r="500" spans="1:2" ht="18" customHeight="1" x14ac:dyDescent="0.2">
      <c r="A500" s="14" t="s">
        <v>8369</v>
      </c>
      <c r="B500" s="17" t="str">
        <f>HYPERLINK("#'Functional'!$AMW$2","Java Servlets")</f>
        <v>Java Servlets</v>
      </c>
    </row>
    <row r="501" spans="1:2" ht="18" customHeight="1" x14ac:dyDescent="0.2">
      <c r="A501" s="14" t="s">
        <v>8370</v>
      </c>
      <c r="B501" s="17" t="str">
        <f>HYPERLINK("#'Functional'!$AMZ$2","LoadRunner")</f>
        <v>LoadRunner</v>
      </c>
    </row>
    <row r="502" spans="1:2" ht="18" customHeight="1" x14ac:dyDescent="0.2">
      <c r="A502" s="14" t="s">
        <v>8371</v>
      </c>
      <c r="B502" s="17" t="str">
        <f>HYPERLINK("#'Functional'!$ANC$2","Lotus Notes Development")</f>
        <v>Lotus Notes Development</v>
      </c>
    </row>
    <row r="503" spans="1:2" ht="18" customHeight="1" x14ac:dyDescent="0.2">
      <c r="A503" s="14" t="s">
        <v>8372</v>
      </c>
      <c r="B503" s="17" t="str">
        <f>HYPERLINK("#'Functional'!$ANF$2","Lotus Domino Administration Tool")</f>
        <v>Lotus Domino Administration Tool</v>
      </c>
    </row>
    <row r="504" spans="1:2" ht="18" customHeight="1" x14ac:dyDescent="0.2">
      <c r="A504" s="14" t="s">
        <v>8373</v>
      </c>
      <c r="B504" s="17" t="str">
        <f>HYPERLINK("#'Functional'!$ANI$2","Java DataBase Connectivity (JDBC)")</f>
        <v>Java DataBase Connectivity (JDBC)</v>
      </c>
    </row>
    <row r="505" spans="1:2" ht="18" customHeight="1" x14ac:dyDescent="0.2">
      <c r="A505" s="14" t="s">
        <v>8374</v>
      </c>
      <c r="B505" s="17" t="str">
        <f>HYPERLINK("#'Functional'!$ANL$2","JES 3")</f>
        <v>JES 3</v>
      </c>
    </row>
    <row r="506" spans="1:2" ht="18" customHeight="1" x14ac:dyDescent="0.2">
      <c r="A506" s="14" t="s">
        <v>8375</v>
      </c>
      <c r="B506" s="17" t="str">
        <f>HYPERLINK("#'Functional'!$ANO$2","Laplink")</f>
        <v>Laplink</v>
      </c>
    </row>
    <row r="507" spans="1:2" ht="18" customHeight="1" x14ac:dyDescent="0.2">
      <c r="A507" s="14" t="s">
        <v>8376</v>
      </c>
      <c r="B507" s="17" t="str">
        <f>HYPERLINK("#'Functional'!$ANR$2","Linux")</f>
        <v>Linux</v>
      </c>
    </row>
    <row r="508" spans="1:2" ht="18" customHeight="1" x14ac:dyDescent="0.2">
      <c r="A508" s="14" t="s">
        <v>8377</v>
      </c>
      <c r="B508" s="17" t="str">
        <f>HYPERLINK("#'Functional'!$ANU$2","Jini")</f>
        <v>Jini</v>
      </c>
    </row>
    <row r="509" spans="1:2" ht="18" customHeight="1" x14ac:dyDescent="0.2">
      <c r="A509" s="14" t="s">
        <v>8378</v>
      </c>
      <c r="B509" s="17" t="str">
        <f>HYPERLINK("#'Functional'!$ANX$2","Juniper Networks")</f>
        <v>Juniper Networks</v>
      </c>
    </row>
    <row r="510" spans="1:2" ht="18" customHeight="1" x14ac:dyDescent="0.2">
      <c r="A510" s="14" t="s">
        <v>8379</v>
      </c>
      <c r="B510" s="17" t="str">
        <f>HYPERLINK("#'Functional'!$AOA$2","Lexis - Nexis")</f>
        <v>Lexis - Nexis</v>
      </c>
    </row>
    <row r="511" spans="1:2" ht="18" customHeight="1" x14ac:dyDescent="0.2">
      <c r="A511" s="14" t="s">
        <v>8380</v>
      </c>
      <c r="B511" s="17" t="str">
        <f>HYPERLINK("#'Functional'!$AOD$2","Lotus Instant Messaging and Web Conferencing")</f>
        <v>Lotus Instant Messaging and Web Conferencing</v>
      </c>
    </row>
    <row r="512" spans="1:2" ht="18" customHeight="1" x14ac:dyDescent="0.2">
      <c r="A512" s="14" t="s">
        <v>8381</v>
      </c>
      <c r="B512" s="17" t="str">
        <f>HYPERLINK("#'Functional'!$AOG$2","Lotus")</f>
        <v>Lotus</v>
      </c>
    </row>
    <row r="513" spans="1:2" ht="18" customHeight="1" x14ac:dyDescent="0.2">
      <c r="A513" s="14" t="s">
        <v>8382</v>
      </c>
      <c r="B513" s="17" t="str">
        <f>HYPERLINK("#'Functional'!$AOJ$2","Personal Computer Design and Development - HTH")</f>
        <v>Personal Computer Design and Development - HTH</v>
      </c>
    </row>
    <row r="514" spans="1:2" ht="18" customHeight="1" x14ac:dyDescent="0.2">
      <c r="A514" s="14" t="s">
        <v>8383</v>
      </c>
      <c r="B514" s="17" t="str">
        <f>HYPERLINK("#'Functional'!$AOM$2","Operating Systems &amp; Environments")</f>
        <v>Operating Systems &amp; Environments</v>
      </c>
    </row>
    <row r="515" spans="1:2" ht="18" customHeight="1" x14ac:dyDescent="0.2">
      <c r="A515" s="14" t="s">
        <v>8384</v>
      </c>
      <c r="B515" s="17" t="str">
        <f>HYPERLINK("#'Functional'!$AOP$2","Mobile Operating Systems and Platforms")</f>
        <v>Mobile Operating Systems and Platforms</v>
      </c>
    </row>
    <row r="516" spans="1:2" ht="18" customHeight="1" x14ac:dyDescent="0.2">
      <c r="A516" s="14" t="s">
        <v>8385</v>
      </c>
      <c r="B516" s="17" t="str">
        <f>HYPERLINK("#'Functional'!$AOS$2","Open Systems and Platforms")</f>
        <v>Open Systems and Platforms</v>
      </c>
    </row>
    <row r="517" spans="1:2" ht="18" customHeight="1" x14ac:dyDescent="0.2">
      <c r="A517" s="14" t="s">
        <v>8386</v>
      </c>
      <c r="B517" s="17" t="str">
        <f>HYPERLINK("#'Functional'!$AOV$2","Platform Architecture")</f>
        <v>Platform Architecture</v>
      </c>
    </row>
    <row r="518" spans="1:2" ht="18" customHeight="1" x14ac:dyDescent="0.2">
      <c r="A518" s="14" t="s">
        <v>8387</v>
      </c>
      <c r="B518" s="17" t="str">
        <f>HYPERLINK("#'Functional'!$AOY$2","Modeling: Data, Process, Events, Objects")</f>
        <v>Modeling: Data, Process, Events, Objects</v>
      </c>
    </row>
    <row r="519" spans="1:2" ht="18" customHeight="1" x14ac:dyDescent="0.2">
      <c r="A519" s="14" t="s">
        <v>8388</v>
      </c>
      <c r="B519" s="17" t="str">
        <f>HYPERLINK("#'Functional'!$APB$2","Modeling: Use Case")</f>
        <v>Modeling: Use Case</v>
      </c>
    </row>
    <row r="520" spans="1:2" ht="18" customHeight="1" x14ac:dyDescent="0.2">
      <c r="A520" s="14" t="s">
        <v>8389</v>
      </c>
      <c r="B520" s="17" t="str">
        <f>HYPERLINK("#'Functional'!$APE$2","Packaged Application Integration")</f>
        <v>Packaged Application Integration</v>
      </c>
    </row>
    <row r="521" spans="1:2" ht="18" customHeight="1" x14ac:dyDescent="0.2">
      <c r="A521" s="14" t="s">
        <v>8390</v>
      </c>
      <c r="B521" s="17" t="str">
        <f>HYPERLINK("#'Functional'!$APH$2","On-line Transaction Processing Tools")</f>
        <v>On-line Transaction Processing Tools</v>
      </c>
    </row>
    <row r="522" spans="1:2" ht="18" customHeight="1" x14ac:dyDescent="0.2">
      <c r="A522" s="14" t="s">
        <v>8391</v>
      </c>
      <c r="B522" s="17" t="str">
        <f>HYPERLINK("#'Functional'!$APK$2","Object-Oriented Tools")</f>
        <v>Object-Oriented Tools</v>
      </c>
    </row>
    <row r="523" spans="1:2" ht="18" customHeight="1" x14ac:dyDescent="0.2">
      <c r="A523" s="14" t="s">
        <v>8392</v>
      </c>
      <c r="B523" s="17" t="str">
        <f>HYPERLINK("#'Functional'!$APN$2","Object Concepts/Object Orientation")</f>
        <v>Object Concepts/Object Orientation</v>
      </c>
    </row>
    <row r="524" spans="1:2" ht="18" customHeight="1" x14ac:dyDescent="0.2">
      <c r="A524" s="14" t="s">
        <v>8393</v>
      </c>
      <c r="B524" s="17" t="str">
        <f>HYPERLINK("#'Functional'!$APQ$2","Object Relational Database Systems (ORDMS)")</f>
        <v>Object Relational Database Systems (ORDMS)</v>
      </c>
    </row>
    <row r="525" spans="1:2" ht="18" customHeight="1" x14ac:dyDescent="0.2">
      <c r="A525" s="14" t="s">
        <v>8394</v>
      </c>
      <c r="B525" s="17" t="str">
        <f>HYPERLINK("#'Functional'!$APT$2","Middleware")</f>
        <v>Middleware</v>
      </c>
    </row>
    <row r="526" spans="1:2" ht="18" customHeight="1" x14ac:dyDescent="0.2">
      <c r="A526" s="14" t="s">
        <v>8395</v>
      </c>
      <c r="B526" s="17" t="str">
        <f>HYPERLINK("#'Functional'!$APW$2","Mid-Range Software and Utilities")</f>
        <v>Mid-Range Software and Utilities</v>
      </c>
    </row>
    <row r="527" spans="1:2" ht="18" customHeight="1" x14ac:dyDescent="0.2">
      <c r="A527" s="14" t="s">
        <v>8396</v>
      </c>
      <c r="B527" s="17" t="str">
        <f>HYPERLINK("#'Functional'!$APZ$2","PC/Workstation Software")</f>
        <v>PC/Workstation Software</v>
      </c>
    </row>
    <row r="528" spans="1:2" ht="18" customHeight="1" x14ac:dyDescent="0.2">
      <c r="A528" s="14" t="s">
        <v>8397</v>
      </c>
      <c r="B528" s="17" t="str">
        <f>HYPERLINK("#'Functional'!$AQC$2","Performance Measurement and Tuning")</f>
        <v>Performance Measurement and Tuning</v>
      </c>
    </row>
    <row r="529" spans="1:2" ht="18" customHeight="1" x14ac:dyDescent="0.2">
      <c r="A529" s="14" t="s">
        <v>8398</v>
      </c>
      <c r="B529" s="17" t="str">
        <f>HYPERLINK("#'Functional'!$AQF$2","Mid-Range Hardware")</f>
        <v>Mid-Range Hardware</v>
      </c>
    </row>
    <row r="530" spans="1:2" ht="18" customHeight="1" x14ac:dyDescent="0.2">
      <c r="A530" s="14" t="s">
        <v>8399</v>
      </c>
      <c r="B530" s="17" t="str">
        <f>HYPERLINK("#'Functional'!$AQI$2","PC/Workstation Hardware")</f>
        <v>PC/Workstation Hardware</v>
      </c>
    </row>
    <row r="531" spans="1:2" ht="18" customHeight="1" x14ac:dyDescent="0.2">
      <c r="A531" s="14" t="s">
        <v>8400</v>
      </c>
      <c r="B531" s="17" t="str">
        <f>HYPERLINK("#'Functional'!$AQL$2","Network Administration")</f>
        <v>Network Administration</v>
      </c>
    </row>
    <row r="532" spans="1:2" ht="18" customHeight="1" x14ac:dyDescent="0.2">
      <c r="A532" s="14" t="s">
        <v>8401</v>
      </c>
      <c r="B532" s="17" t="str">
        <f>HYPERLINK("#'Functional'!$AQO$2","Network Architecture")</f>
        <v>Network Architecture</v>
      </c>
    </row>
    <row r="533" spans="1:2" ht="18" customHeight="1" x14ac:dyDescent="0.2">
      <c r="A533" s="14" t="s">
        <v>8402</v>
      </c>
      <c r="B533" s="17" t="str">
        <f>HYPERLINK("#'Functional'!$AQR$2","Network Operations")</f>
        <v>Network Operations</v>
      </c>
    </row>
    <row r="534" spans="1:2" ht="18" customHeight="1" x14ac:dyDescent="0.2">
      <c r="A534" s="14" t="s">
        <v>8403</v>
      </c>
      <c r="B534" s="17" t="str">
        <f>HYPERLINK("#'Functional'!$AQU$2","Networking/Communications Software")</f>
        <v>Networking/Communications Software</v>
      </c>
    </row>
    <row r="535" spans="1:2" ht="18" customHeight="1" x14ac:dyDescent="0.2">
      <c r="A535" s="14" t="s">
        <v>8404</v>
      </c>
      <c r="B535" s="17" t="str">
        <f>HYPERLINK("#'Functional'!$AQX$2","Networking/Communications Hardware")</f>
        <v>Networking/Communications Hardware</v>
      </c>
    </row>
    <row r="536" spans="1:2" ht="18" customHeight="1" x14ac:dyDescent="0.2">
      <c r="A536" s="14" t="s">
        <v>8405</v>
      </c>
      <c r="B536" s="17" t="str">
        <f>HYPERLINK("#'Functional'!$ARA$2","Network Performance Management")</f>
        <v>Network Performance Management</v>
      </c>
    </row>
    <row r="537" spans="1:2" ht="18" customHeight="1" x14ac:dyDescent="0.2">
      <c r="A537" s="14" t="s">
        <v>8406</v>
      </c>
      <c r="B537" s="17" t="str">
        <f>HYPERLINK("#'Functional'!$ARD$2","Output Management")</f>
        <v>Output Management</v>
      </c>
    </row>
    <row r="538" spans="1:2" ht="18" customHeight="1" x14ac:dyDescent="0.2">
      <c r="A538" s="14" t="s">
        <v>8407</v>
      </c>
      <c r="B538" s="17" t="str">
        <f>HYPERLINK("#'Functional'!$ARG$2","Network and Internet Security")</f>
        <v>Network and Internet Security</v>
      </c>
    </row>
    <row r="539" spans="1:2" ht="18" customHeight="1" x14ac:dyDescent="0.2">
      <c r="A539" s="14" t="s">
        <v>8408</v>
      </c>
      <c r="B539" s="17" t="str">
        <f>HYPERLINK("#'Functional'!$ARJ$2","Mobile Security")</f>
        <v>Mobile Security</v>
      </c>
    </row>
    <row r="540" spans="1:2" ht="18" customHeight="1" x14ac:dyDescent="0.2">
      <c r="A540" s="14" t="s">
        <v>8409</v>
      </c>
      <c r="B540" s="17" t="str">
        <f>HYPERLINK("#'Functional'!$ARM$2","Penetration Testing")</f>
        <v>Penetration Testing</v>
      </c>
    </row>
    <row r="541" spans="1:2" ht="18" customHeight="1" x14ac:dyDescent="0.2">
      <c r="A541" s="14" t="s">
        <v>8410</v>
      </c>
      <c r="B541" s="17" t="str">
        <f>HYPERLINK("#'Functional'!$ARP$2","Mobile Social Applications")</f>
        <v>Mobile Social Applications</v>
      </c>
    </row>
    <row r="542" spans="1:2" ht="18" customHeight="1" x14ac:dyDescent="0.2">
      <c r="A542" s="14" t="s">
        <v>8411</v>
      </c>
      <c r="B542" s="17" t="str">
        <f>HYPERLINK("#'Functional'!$ARS$2","Problem Management")</f>
        <v>Problem Management</v>
      </c>
    </row>
    <row r="543" spans="1:2" ht="18" customHeight="1" x14ac:dyDescent="0.2">
      <c r="A543" s="14" t="s">
        <v>8412</v>
      </c>
      <c r="B543" s="17" t="str">
        <f>HYPERLINK("#'Functional'!$ARV$2","Mobile Applications")</f>
        <v>Mobile Applications</v>
      </c>
    </row>
    <row r="544" spans="1:2" ht="18" customHeight="1" x14ac:dyDescent="0.2">
      <c r="A544" s="14" t="s">
        <v>8413</v>
      </c>
      <c r="B544" s="17" t="str">
        <f>HYPERLINK("#'Functional'!$ARY$2","Online Advertising")</f>
        <v>Online Advertising</v>
      </c>
    </row>
    <row r="545" spans="1:2" ht="18" customHeight="1" x14ac:dyDescent="0.2">
      <c r="A545" s="14" t="s">
        <v>8414</v>
      </c>
      <c r="B545" s="17" t="str">
        <f>HYPERLINK("#'Functional'!$ASB$2","Online Marketing")</f>
        <v>Online Marketing</v>
      </c>
    </row>
    <row r="546" spans="1:2" ht="18" customHeight="1" x14ac:dyDescent="0.2">
      <c r="A546" s="14" t="s">
        <v>8415</v>
      </c>
      <c r="B546" s="17" t="str">
        <f>HYPERLINK("#'Functional'!$ASE$2","Mobile Computing")</f>
        <v>Mobile Computing</v>
      </c>
    </row>
    <row r="547" spans="1:2" ht="18" customHeight="1" x14ac:dyDescent="0.2">
      <c r="A547" s="14" t="s">
        <v>8416</v>
      </c>
      <c r="B547" s="17" t="str">
        <f>HYPERLINK("#'Functional'!$ASH$2","Mobile Device Operating Systems")</f>
        <v>Mobile Device Operating Systems</v>
      </c>
    </row>
    <row r="548" spans="1:2" ht="18" customHeight="1" x14ac:dyDescent="0.2">
      <c r="A548" s="14" t="s">
        <v>8417</v>
      </c>
      <c r="B548" s="17" t="str">
        <f>HYPERLINK("#'Functional'!$ASK$2","Office Administration")</f>
        <v>Office Administration</v>
      </c>
    </row>
    <row r="549" spans="1:2" ht="18" customHeight="1" x14ac:dyDescent="0.2">
      <c r="A549" s="14" t="s">
        <v>8418</v>
      </c>
      <c r="B549" s="17" t="str">
        <f>HYPERLINK("#'Functional'!$ASN$2","Organizational Communications")</f>
        <v>Organizational Communications</v>
      </c>
    </row>
    <row r="550" spans="1:2" ht="18" customHeight="1" x14ac:dyDescent="0.2">
      <c r="A550" s="14" t="s">
        <v>8419</v>
      </c>
      <c r="B550" s="17" t="str">
        <f>HYPERLINK("#'Functional'!$ASQ$2","News Media Communications")</f>
        <v>News Media Communications</v>
      </c>
    </row>
    <row r="551" spans="1:2" ht="18" customHeight="1" x14ac:dyDescent="0.2">
      <c r="A551" s="14" t="s">
        <v>8420</v>
      </c>
      <c r="B551" s="17" t="str">
        <f>HYPERLINK("#'Functional'!$AST$2","Multimedia Technologies")</f>
        <v>Multimedia Technologies</v>
      </c>
    </row>
    <row r="552" spans="1:2" ht="18" customHeight="1" x14ac:dyDescent="0.2">
      <c r="A552" s="14" t="s">
        <v>8421</v>
      </c>
      <c r="B552" s="17" t="str">
        <f>HYPERLINK("#'Functional'!$ASW$2","Problem Management Process (TCS)")</f>
        <v>Problem Management Process (TCS)</v>
      </c>
    </row>
    <row r="553" spans="1:2" ht="18" customHeight="1" x14ac:dyDescent="0.2">
      <c r="A553" s="14" t="s">
        <v>8422</v>
      </c>
      <c r="B553" s="17" t="str">
        <f>HYPERLINK("#'Functional'!$ASZ$2","Organizational Development Issues and Practices")</f>
        <v>Organizational Development Issues and Practices</v>
      </c>
    </row>
    <row r="554" spans="1:2" ht="18" customHeight="1" x14ac:dyDescent="0.2">
      <c r="A554" s="14" t="s">
        <v>8423</v>
      </c>
      <c r="B554" s="17" t="str">
        <f>HYPERLINK("#'Functional'!$ATC$2","Marketing Function")</f>
        <v>Marketing Function</v>
      </c>
    </row>
    <row r="555" spans="1:2" ht="18" customHeight="1" x14ac:dyDescent="0.2">
      <c r="A555" s="14" t="s">
        <v>8424</v>
      </c>
      <c r="B555" s="17" t="str">
        <f>HYPERLINK("#'Functional'!$ATF$2","Marketing Tasks and Activities")</f>
        <v>Marketing Tasks and Activities</v>
      </c>
    </row>
    <row r="556" spans="1:2" ht="18" customHeight="1" x14ac:dyDescent="0.2">
      <c r="A556" s="14" t="s">
        <v>8425</v>
      </c>
      <c r="B556" s="17" t="str">
        <f>HYPERLINK("#'Functional'!$ATI$2","Market Research")</f>
        <v>Market Research</v>
      </c>
    </row>
    <row r="557" spans="1:2" ht="18" customHeight="1" x14ac:dyDescent="0.2">
      <c r="A557" s="14" t="s">
        <v>8426</v>
      </c>
      <c r="B557" s="17" t="str">
        <f>HYPERLINK("#'Functional'!$ATL$2","Marketing Strategy and Positioning")</f>
        <v>Marketing Strategy and Positioning</v>
      </c>
    </row>
    <row r="558" spans="1:2" ht="18" customHeight="1" x14ac:dyDescent="0.2">
      <c r="A558" s="14" t="s">
        <v>8427</v>
      </c>
      <c r="B558" s="17" t="str">
        <f>HYPERLINK("#'Functional'!$ATO$2","Marketing Channels")</f>
        <v>Marketing Channels</v>
      </c>
    </row>
    <row r="559" spans="1:2" ht="18" customHeight="1" x14ac:dyDescent="0.2">
      <c r="A559" s="14" t="s">
        <v>8428</v>
      </c>
      <c r="B559" s="17" t="str">
        <f>HYPERLINK("#'Functional'!$ATR$2","Marketing Systems")</f>
        <v>Marketing Systems</v>
      </c>
    </row>
    <row r="560" spans="1:2" ht="18" customHeight="1" x14ac:dyDescent="0.2">
      <c r="A560" s="14" t="s">
        <v>8429</v>
      </c>
      <c r="B560" s="17" t="str">
        <f>HYPERLINK("#'Functional'!$ATU$2","Media Channel Management")</f>
        <v>Media Channel Management</v>
      </c>
    </row>
    <row r="561" spans="1:2" ht="18" customHeight="1" x14ac:dyDescent="0.2">
      <c r="A561" s="14" t="s">
        <v>8430</v>
      </c>
      <c r="B561" s="17" t="str">
        <f>HYPERLINK("#'Functional'!$ATX$2","Media Production Scheduling and Control")</f>
        <v>Media Production Scheduling and Control</v>
      </c>
    </row>
    <row r="562" spans="1:2" ht="18" customHeight="1" x14ac:dyDescent="0.2">
      <c r="A562" s="14" t="s">
        <v>8431</v>
      </c>
      <c r="B562" s="17" t="str">
        <f>HYPERLINK("#'Functional'!$AUA$2","Mercury TestSuite")</f>
        <v>Mercury TestSuite</v>
      </c>
    </row>
    <row r="563" spans="1:2" ht="18" customHeight="1" x14ac:dyDescent="0.2">
      <c r="A563" s="14" t="s">
        <v>8432</v>
      </c>
      <c r="B563" s="17" t="str">
        <f>HYPERLINK("#'Functional'!$AUD$2","Oracle Developer Suite")</f>
        <v>Oracle Developer Suite</v>
      </c>
    </row>
    <row r="564" spans="1:2" ht="18" customHeight="1" x14ac:dyDescent="0.2">
      <c r="A564" s="14" t="s">
        <v>8433</v>
      </c>
      <c r="B564" s="17" t="str">
        <f>HYPERLINK("#'Functional'!$AUG$2","Oracle Lite")</f>
        <v>Oracle Lite</v>
      </c>
    </row>
    <row r="565" spans="1:2" ht="18" customHeight="1" x14ac:dyDescent="0.2">
      <c r="A565" s="14" t="s">
        <v>8434</v>
      </c>
      <c r="B565" s="17" t="str">
        <f>HYPERLINK("#'Functional'!$AUJ$2","PowerBuilder")</f>
        <v>PowerBuilder</v>
      </c>
    </row>
    <row r="566" spans="1:2" ht="18" customHeight="1" x14ac:dyDescent="0.2">
      <c r="A566" s="14" t="s">
        <v>8435</v>
      </c>
      <c r="B566" s="17" t="str">
        <f>HYPERLINK("#'Functional'!$AUM$2","Perl")</f>
        <v>Perl</v>
      </c>
    </row>
    <row r="567" spans="1:2" ht="18" customHeight="1" x14ac:dyDescent="0.2">
      <c r="A567" s="14" t="s">
        <v>8436</v>
      </c>
      <c r="B567" s="17" t="str">
        <f>HYPERLINK("#'Functional'!$AUP$2","Photoshop")</f>
        <v>Photoshop</v>
      </c>
    </row>
    <row r="568" spans="1:2" ht="18" customHeight="1" x14ac:dyDescent="0.2">
      <c r="A568" s="14" t="s">
        <v>8437</v>
      </c>
      <c r="B568" s="17" t="str">
        <f>HYPERLINK("#'Functional'!$AUS$2","PHP")</f>
        <v>PHP</v>
      </c>
    </row>
    <row r="569" spans="1:2" ht="18" customHeight="1" x14ac:dyDescent="0.2">
      <c r="A569" s="14" t="s">
        <v>8438</v>
      </c>
      <c r="B569" s="17" t="str">
        <f>HYPERLINK("#'Functional'!$AUV$2","PL/I")</f>
        <v>PL/I</v>
      </c>
    </row>
    <row r="570" spans="1:2" ht="18" customHeight="1" x14ac:dyDescent="0.2">
      <c r="A570" s="14" t="s">
        <v>8439</v>
      </c>
      <c r="B570" s="17" t="str">
        <f>HYPERLINK("#'Functional'!$AUY$2","PeopleSoft")</f>
        <v>PeopleSoft</v>
      </c>
    </row>
    <row r="571" spans="1:2" ht="18" customHeight="1" x14ac:dyDescent="0.2">
      <c r="A571" s="14" t="s">
        <v>8440</v>
      </c>
      <c r="B571" s="17" t="str">
        <f>HYPERLINK("#'Functional'!$AVB$2","ODBC")</f>
        <v>ODBC</v>
      </c>
    </row>
    <row r="572" spans="1:2" ht="18" customHeight="1" x14ac:dyDescent="0.2">
      <c r="A572" s="14" t="s">
        <v>8441</v>
      </c>
      <c r="B572" s="17" t="str">
        <f>HYPERLINK("#'Functional'!$AVE$2","ORACLE")</f>
        <v>ORACLE</v>
      </c>
    </row>
    <row r="573" spans="1:2" ht="18" customHeight="1" x14ac:dyDescent="0.2">
      <c r="A573" s="14" t="s">
        <v>8442</v>
      </c>
      <c r="B573" s="17" t="str">
        <f>HYPERLINK("#'Functional'!$AVH$2","Oracle Administration")</f>
        <v>Oracle Administration</v>
      </c>
    </row>
    <row r="574" spans="1:2" ht="18" customHeight="1" x14ac:dyDescent="0.2">
      <c r="A574" s="14" t="s">
        <v>8443</v>
      </c>
      <c r="B574" s="17" t="str">
        <f>HYPERLINK("#'Functional'!$AVK$2","PL/SQL")</f>
        <v>PL/SQL</v>
      </c>
    </row>
    <row r="575" spans="1:2" ht="18" customHeight="1" x14ac:dyDescent="0.2">
      <c r="A575" s="14" t="s">
        <v>8444</v>
      </c>
      <c r="B575" s="17" t="str">
        <f>HYPERLINK("#'Functional'!$AVN$2","Microsoft BizTalk Server")</f>
        <v>Microsoft BizTalk Server</v>
      </c>
    </row>
    <row r="576" spans="1:2" ht="18" customHeight="1" x14ac:dyDescent="0.2">
      <c r="A576" s="14" t="s">
        <v>8445</v>
      </c>
      <c r="B576" s="17" t="str">
        <f>HYPERLINK("#'Functional'!$AVQ$2","Mozilla Firefox")</f>
        <v>Mozilla Firefox</v>
      </c>
    </row>
    <row r="577" spans="1:2" ht="18" customHeight="1" x14ac:dyDescent="0.2">
      <c r="A577" s="14" t="s">
        <v>8446</v>
      </c>
      <c r="B577" s="17" t="str">
        <f>HYPERLINK("#'Functional'!$AVT$2","MSMQ")</f>
        <v>MSMQ</v>
      </c>
    </row>
    <row r="578" spans="1:2" ht="18" customHeight="1" x14ac:dyDescent="0.2">
      <c r="A578" s="14" t="s">
        <v>8447</v>
      </c>
      <c r="B578" s="17" t="str">
        <f>HYPERLINK("#'Functional'!$AVW$2","Netscape")</f>
        <v>Netscape</v>
      </c>
    </row>
    <row r="579" spans="1:2" ht="18" customHeight="1" x14ac:dyDescent="0.2">
      <c r="A579" s="14" t="s">
        <v>8448</v>
      </c>
      <c r="B579" s="17" t="str">
        <f>HYPERLINK("#'Functional'!$AVZ$2","Oracle Application Server")</f>
        <v>Oracle Application Server</v>
      </c>
    </row>
    <row r="580" spans="1:2" ht="18" customHeight="1" x14ac:dyDescent="0.2">
      <c r="A580" s="14" t="s">
        <v>8449</v>
      </c>
      <c r="B580" s="17" t="str">
        <f>HYPERLINK("#'Functional'!$AWC$2","OS/2 Warp")</f>
        <v>OS/2 Warp</v>
      </c>
    </row>
    <row r="581" spans="1:2" ht="18" customHeight="1" x14ac:dyDescent="0.2">
      <c r="A581" s="14" t="s">
        <v>8450</v>
      </c>
      <c r="B581" s="17" t="str">
        <f>HYPERLINK("#'Functional'!$AWF$2","OS/390")</f>
        <v>OS/390</v>
      </c>
    </row>
    <row r="582" spans="1:2" ht="18" customHeight="1" x14ac:dyDescent="0.2">
      <c r="A582" s="14" t="s">
        <v>8451</v>
      </c>
      <c r="B582" s="17" t="str">
        <f>HYPERLINK("#'Functional'!$AWI$2","Palm OS")</f>
        <v>Palm OS</v>
      </c>
    </row>
    <row r="583" spans="1:2" ht="18" customHeight="1" x14ac:dyDescent="0.2">
      <c r="A583" s="14" t="s">
        <v>8452</v>
      </c>
      <c r="B583" s="17" t="str">
        <f>HYPERLINK("#'Functional'!$AWL$2","PegaRULES")</f>
        <v>PegaRULES</v>
      </c>
    </row>
    <row r="584" spans="1:2" ht="18" customHeight="1" x14ac:dyDescent="0.2">
      <c r="A584" s="14" t="s">
        <v>8453</v>
      </c>
      <c r="B584" s="17" t="str">
        <f>HYPERLINK("#'Functional'!$AWO$2","Microsoft Windows Server")</f>
        <v>Microsoft Windows Server</v>
      </c>
    </row>
    <row r="585" spans="1:2" ht="18" customHeight="1" x14ac:dyDescent="0.2">
      <c r="A585" s="14" t="s">
        <v>8454</v>
      </c>
      <c r="B585" s="17" t="str">
        <f>HYPERLINK("#'Functional'!$AWR$2","OpNet IT Guru")</f>
        <v>OpNet IT Guru</v>
      </c>
    </row>
    <row r="586" spans="1:2" ht="18" customHeight="1" x14ac:dyDescent="0.2">
      <c r="A586" s="14" t="s">
        <v>8455</v>
      </c>
      <c r="B586" s="17" t="str">
        <f>HYPERLINK("#'Functional'!$AWU$2","NDS/eDirectory")</f>
        <v>NDS/eDirectory</v>
      </c>
    </row>
    <row r="587" spans="1:2" ht="18" customHeight="1" x14ac:dyDescent="0.2">
      <c r="A587" s="14" t="s">
        <v>8456</v>
      </c>
      <c r="B587" s="17" t="str">
        <f>HYPERLINK("#'Functional'!$AWX$2","Nexus 1000")</f>
        <v>Nexus 1000</v>
      </c>
    </row>
    <row r="588" spans="1:2" ht="18" customHeight="1" x14ac:dyDescent="0.2">
      <c r="A588" s="14" t="s">
        <v>8457</v>
      </c>
      <c r="B588" s="17" t="str">
        <f>HYPERLINK("#'Functional'!$AXA$2","Nexus 5000/7000")</f>
        <v>Nexus 5000/7000</v>
      </c>
    </row>
    <row r="589" spans="1:2" ht="18" customHeight="1" x14ac:dyDescent="0.2">
      <c r="A589" s="14" t="s">
        <v>8458</v>
      </c>
      <c r="B589" s="17" t="str">
        <f>HYPERLINK("#'Functional'!$AXD$2","Novell Netware")</f>
        <v>Novell Netware</v>
      </c>
    </row>
    <row r="590" spans="1:2" ht="18" customHeight="1" x14ac:dyDescent="0.2">
      <c r="A590" s="14" t="s">
        <v>8459</v>
      </c>
      <c r="B590" s="17" t="str">
        <f>HYPERLINK("#'Functional'!$AXG$2","OSPF")</f>
        <v>OSPF</v>
      </c>
    </row>
    <row r="591" spans="1:2" ht="18" customHeight="1" x14ac:dyDescent="0.2">
      <c r="A591" s="14" t="s">
        <v>8460</v>
      </c>
      <c r="B591" s="17" t="str">
        <f>HYPERLINK("#'Functional'!$AXJ$2","OmegaMon")</f>
        <v>OmegaMon</v>
      </c>
    </row>
    <row r="592" spans="1:2" ht="18" customHeight="1" x14ac:dyDescent="0.2">
      <c r="A592" s="14" t="s">
        <v>8461</v>
      </c>
      <c r="B592" s="17" t="str">
        <f>HYPERLINK("#'Functional'!$AXM$2","Microsoft Office")</f>
        <v>Microsoft Office</v>
      </c>
    </row>
    <row r="593" spans="1:2" ht="18" customHeight="1" x14ac:dyDescent="0.2">
      <c r="A593" s="14" t="s">
        <v>8462</v>
      </c>
      <c r="B593" s="17" t="str">
        <f>HYPERLINK("#'Functional'!$AXP$2","Outlook")</f>
        <v>Outlook</v>
      </c>
    </row>
    <row r="594" spans="1:2" ht="18" customHeight="1" x14ac:dyDescent="0.2">
      <c r="A594" s="14" t="s">
        <v>8463</v>
      </c>
      <c r="B594" s="17" t="str">
        <f>HYPERLINK("#'Functional'!$AXS$2","pcAnywhere")</f>
        <v>pcAnywhere</v>
      </c>
    </row>
    <row r="595" spans="1:2" ht="18" customHeight="1" x14ac:dyDescent="0.2">
      <c r="A595" s="14" t="s">
        <v>8464</v>
      </c>
      <c r="B595" s="17" t="str">
        <f>HYPERLINK("#'Functional'!$AXV$2","PowerPoint")</f>
        <v>PowerPoint</v>
      </c>
    </row>
    <row r="596" spans="1:2" ht="18" customHeight="1" x14ac:dyDescent="0.2">
      <c r="A596" s="14" t="s">
        <v>8465</v>
      </c>
      <c r="B596" s="17" t="str">
        <f>HYPERLINK("#'Functional'!$AXY$2","Six Sigma Project Management")</f>
        <v>Six Sigma Project Management</v>
      </c>
    </row>
    <row r="597" spans="1:2" ht="18" customHeight="1" x14ac:dyDescent="0.2">
      <c r="A597" s="14" t="s">
        <v>8466</v>
      </c>
      <c r="B597" s="17" t="str">
        <f>HYPERLINK("#'Functional'!$AYB$2","Product Engineering")</f>
        <v>Product Engineering</v>
      </c>
    </row>
    <row r="598" spans="1:2" ht="18" customHeight="1" x14ac:dyDescent="0.2">
      <c r="A598" s="14" t="s">
        <v>8467</v>
      </c>
      <c r="B598" s="17" t="str">
        <f>HYPERLINK("#'Functional'!$AYE$2","Reliability Engineering - HTH")</f>
        <v>Reliability Engineering - HTH</v>
      </c>
    </row>
    <row r="599" spans="1:2" ht="18" customHeight="1" x14ac:dyDescent="0.2">
      <c r="A599" s="14" t="s">
        <v>8468</v>
      </c>
      <c r="B599" s="17" t="str">
        <f>HYPERLINK("#'Functional'!$AYH$2","Reliability Management - HTH")</f>
        <v>Reliability Management - HTH</v>
      </c>
    </row>
    <row r="600" spans="1:2" ht="18" customHeight="1" x14ac:dyDescent="0.2">
      <c r="A600" s="14" t="s">
        <v>8469</v>
      </c>
      <c r="B600" s="17" t="str">
        <f>HYPERLINK("#'Functional'!$AYK$2","Product Technical Knowledge - HTH")</f>
        <v>Product Technical Knowledge - HTH</v>
      </c>
    </row>
    <row r="601" spans="1:2" ht="18" customHeight="1" x14ac:dyDescent="0.2">
      <c r="A601" s="14" t="s">
        <v>8470</v>
      </c>
      <c r="B601" s="17" t="str">
        <f>HYPERLINK("#'Functional'!$AYN$2","QUALITY ASSURANCE AND TESTING")</f>
        <v>QUALITY ASSURANCE AND TESTING</v>
      </c>
    </row>
    <row r="602" spans="1:2" ht="18" customHeight="1" x14ac:dyDescent="0.2">
      <c r="A602" s="14" t="s">
        <v>8471</v>
      </c>
      <c r="B602" s="17" t="str">
        <f>HYPERLINK("#'Functional'!$AYQ$2","Product Quality Assurance")</f>
        <v>Product Quality Assurance</v>
      </c>
    </row>
    <row r="603" spans="1:2" ht="18" customHeight="1" x14ac:dyDescent="0.2">
      <c r="A603" s="14" t="s">
        <v>8472</v>
      </c>
      <c r="B603" s="17" t="str">
        <f>HYPERLINK("#'Functional'!$AYT$2","Product Testing - HTH")</f>
        <v>Product Testing - HTH</v>
      </c>
    </row>
    <row r="604" spans="1:2" ht="18" customHeight="1" x14ac:dyDescent="0.2">
      <c r="A604" s="14" t="s">
        <v>8473</v>
      </c>
      <c r="B604" s="17" t="str">
        <f>HYPERLINK("#'Functional'!$AYW$2","Product Group: Computer Peripherals")</f>
        <v>Product Group: Computer Peripherals</v>
      </c>
    </row>
    <row r="605" spans="1:2" ht="18" customHeight="1" x14ac:dyDescent="0.2">
      <c r="A605" s="14" t="s">
        <v>8474</v>
      </c>
      <c r="B605" s="17" t="str">
        <f>HYPERLINK("#'Functional'!$AYZ$2","Security Systems")</f>
        <v>Security Systems</v>
      </c>
    </row>
    <row r="606" spans="1:2" ht="18" customHeight="1" x14ac:dyDescent="0.2">
      <c r="A606" s="14" t="s">
        <v>8475</v>
      </c>
      <c r="B606" s="17" t="str">
        <f>HYPERLINK("#'Functional'!$AZC$2","RFP (Request for Proposal)")</f>
        <v>RFP (Request for Proposal)</v>
      </c>
    </row>
    <row r="607" spans="1:2" ht="18" customHeight="1" x14ac:dyDescent="0.2">
      <c r="A607" s="14" t="s">
        <v>8476</v>
      </c>
      <c r="B607" s="17" t="str">
        <f>HYPERLINK("#'Functional'!$AZF$2","Social Media Marketing Management")</f>
        <v>Social Media Marketing Management</v>
      </c>
    </row>
    <row r="608" spans="1:2" ht="18" customHeight="1" x14ac:dyDescent="0.2">
      <c r="A608" s="14" t="s">
        <v>8477</v>
      </c>
      <c r="B608" s="17" t="str">
        <f>HYPERLINK("#'Functional'!$AZI$2","Server Operating Systems and Platforms")</f>
        <v>Server Operating Systems and Platforms</v>
      </c>
    </row>
    <row r="609" spans="1:2" ht="18" customHeight="1" x14ac:dyDescent="0.2">
      <c r="A609" s="14" t="s">
        <v>8478</v>
      </c>
      <c r="B609" s="17" t="str">
        <f>HYPERLINK("#'Functional'!$AZL$2","Service Oriented Architecture (SOA)")</f>
        <v>Service Oriented Architecture (SOA)</v>
      </c>
    </row>
    <row r="610" spans="1:2" ht="18" customHeight="1" x14ac:dyDescent="0.2">
      <c r="A610" s="14" t="s">
        <v>8479</v>
      </c>
      <c r="B610" s="17" t="str">
        <f>HYPERLINK("#'Functional'!$AZO$2","Requirements Analysis")</f>
        <v>Requirements Analysis</v>
      </c>
    </row>
    <row r="611" spans="1:2" ht="18" customHeight="1" x14ac:dyDescent="0.2">
      <c r="A611" s="14" t="s">
        <v>8480</v>
      </c>
      <c r="B611" s="17" t="str">
        <f>HYPERLINK("#'Functional'!$AZR$2","Programming")</f>
        <v>Programming</v>
      </c>
    </row>
    <row r="612" spans="1:2" ht="18" customHeight="1" x14ac:dyDescent="0.2">
      <c r="A612" s="14" t="s">
        <v>8481</v>
      </c>
      <c r="B612" s="17" t="str">
        <f>HYPERLINK("#'Functional'!$AZU$2","Prototyping")</f>
        <v>Prototyping</v>
      </c>
    </row>
    <row r="613" spans="1:2" ht="18" customHeight="1" x14ac:dyDescent="0.2">
      <c r="A613" s="14" t="s">
        <v>8482</v>
      </c>
      <c r="B613" s="17" t="str">
        <f>HYPERLINK("#'Functional'!$AZX$2","RAD (Rapid Application Delivery)")</f>
        <v>RAD (Rapid Application Delivery)</v>
      </c>
    </row>
    <row r="614" spans="1:2" ht="18" customHeight="1" x14ac:dyDescent="0.2">
      <c r="A614" s="14" t="s">
        <v>8483</v>
      </c>
      <c r="B614" s="17" t="str">
        <f>HYPERLINK("#'Functional'!$BAA$2","Release Management")</f>
        <v>Release Management</v>
      </c>
    </row>
    <row r="615" spans="1:2" ht="18" customHeight="1" x14ac:dyDescent="0.2">
      <c r="A615" s="14" t="s">
        <v>8484</v>
      </c>
      <c r="B615" s="17" t="str">
        <f>HYPERLINK("#'Functional'!$BAD$2","Scripting Tools and Languages")</f>
        <v>Scripting Tools and Languages</v>
      </c>
    </row>
    <row r="616" spans="1:2" ht="18" customHeight="1" x14ac:dyDescent="0.2">
      <c r="A616" s="14" t="s">
        <v>8485</v>
      </c>
      <c r="B616" s="17" t="str">
        <f>HYPERLINK("#'Functional'!$BAG$2","Programming Languages")</f>
        <v>Programming Languages</v>
      </c>
    </row>
    <row r="617" spans="1:2" ht="18" customHeight="1" x14ac:dyDescent="0.2">
      <c r="A617" s="14" t="s">
        <v>8486</v>
      </c>
      <c r="B617" s="17" t="str">
        <f>HYPERLINK("#'Functional'!$BAJ$2","Repository Tools")</f>
        <v>Repository Tools</v>
      </c>
    </row>
    <row r="618" spans="1:2" ht="18" customHeight="1" x14ac:dyDescent="0.2">
      <c r="A618" s="14" t="s">
        <v>8487</v>
      </c>
      <c r="B618" s="17" t="str">
        <f>HYPERLINK("#'Functional'!$BAM$2","Records Management and Archiving")</f>
        <v>Records Management and Archiving</v>
      </c>
    </row>
    <row r="619" spans="1:2" ht="18" customHeight="1" x14ac:dyDescent="0.2">
      <c r="A619" s="14" t="s">
        <v>8488</v>
      </c>
      <c r="B619" s="17" t="str">
        <f>HYPERLINK("#'Functional'!$BAP$2","Query and Database Access Tools")</f>
        <v>Query and Database Access Tools</v>
      </c>
    </row>
    <row r="620" spans="1:2" ht="18" customHeight="1" x14ac:dyDescent="0.2">
      <c r="A620" s="14" t="s">
        <v>8489</v>
      </c>
      <c r="B620" s="17" t="str">
        <f>HYPERLINK("#'Functional'!$BAS$2","Relational Databases")</f>
        <v>Relational Databases</v>
      </c>
    </row>
    <row r="621" spans="1:2" ht="18" customHeight="1" x14ac:dyDescent="0.2">
      <c r="A621" s="14" t="s">
        <v>8490</v>
      </c>
      <c r="B621" s="17" t="str">
        <f>HYPERLINK("#'Functional'!$BAV$2","Server Software")</f>
        <v>Server Software</v>
      </c>
    </row>
    <row r="622" spans="1:2" ht="18" customHeight="1" x14ac:dyDescent="0.2">
      <c r="A622" s="14" t="s">
        <v>8491</v>
      </c>
      <c r="B622" s="17" t="str">
        <f>HYPERLINK("#'Functional'!$BAY$2","Server Hardware")</f>
        <v>Server Hardware</v>
      </c>
    </row>
    <row r="623" spans="1:2" ht="18" customHeight="1" x14ac:dyDescent="0.2">
      <c r="A623" s="14" t="s">
        <v>8492</v>
      </c>
      <c r="B623" s="17" t="str">
        <f>HYPERLINK("#'Functional'!$BBB$2","Remote Computing")</f>
        <v>Remote Computing</v>
      </c>
    </row>
    <row r="624" spans="1:2" ht="18" customHeight="1" x14ac:dyDescent="0.2">
      <c r="A624" s="14" t="s">
        <v>8493</v>
      </c>
      <c r="B624" s="17" t="str">
        <f>HYPERLINK("#'Functional'!$BBE$2","Production Control")</f>
        <v>Production Control</v>
      </c>
    </row>
    <row r="625" spans="1:2" ht="18" customHeight="1" x14ac:dyDescent="0.2">
      <c r="A625" s="14" t="s">
        <v>8494</v>
      </c>
      <c r="B625" s="17" t="str">
        <f>HYPERLINK("#'Functional'!$BBH$2","Remote/Mini Data Center Management")</f>
        <v>Remote/Mini Data Center Management</v>
      </c>
    </row>
    <row r="626" spans="1:2" ht="18" customHeight="1" x14ac:dyDescent="0.2">
      <c r="A626" s="14" t="s">
        <v>8495</v>
      </c>
      <c r="B626" s="17" t="str">
        <f>HYPERLINK("#'Functional'!$BBK$2","Product and Vendor Evaluation")</f>
        <v>Product and Vendor Evaluation</v>
      </c>
    </row>
    <row r="627" spans="1:2" ht="18" customHeight="1" x14ac:dyDescent="0.2">
      <c r="A627" s="14" t="s">
        <v>8496</v>
      </c>
      <c r="B627" s="17" t="str">
        <f>HYPERLINK("#'Functional'!$BBN$2","Security Information and Event Management (SIEM)")</f>
        <v>Security Information and Event Management (SIEM)</v>
      </c>
    </row>
    <row r="628" spans="1:2" ht="18" customHeight="1" x14ac:dyDescent="0.2">
      <c r="A628" s="14" t="s">
        <v>8497</v>
      </c>
      <c r="B628" s="17" t="str">
        <f>HYPERLINK("#'Functional'!$BBQ$2","Social Applications")</f>
        <v>Social Applications</v>
      </c>
    </row>
    <row r="629" spans="1:2" ht="18" customHeight="1" x14ac:dyDescent="0.2">
      <c r="A629" s="14" t="s">
        <v>8498</v>
      </c>
      <c r="B629" s="17" t="str">
        <f>HYPERLINK("#'Functional'!$BBT$2","Service Oriented Architecture Technologies")</f>
        <v>Service Oriented Architecture Technologies</v>
      </c>
    </row>
    <row r="630" spans="1:2" ht="18" customHeight="1" x14ac:dyDescent="0.2">
      <c r="A630" s="14" t="s">
        <v>8499</v>
      </c>
      <c r="B630" s="17" t="str">
        <f>HYPERLINK("#'Functional'!$BBW$2","Social Network Services (SNS)")</f>
        <v>Social Network Services (SNS)</v>
      </c>
    </row>
    <row r="631" spans="1:2" ht="18" customHeight="1" x14ac:dyDescent="0.2">
      <c r="A631" s="14" t="s">
        <v>8500</v>
      </c>
      <c r="B631" s="17" t="str">
        <f>HYPERLINK("#'Functional'!$BBZ$2","Service Platform Operations")</f>
        <v>Service Platform Operations</v>
      </c>
    </row>
    <row r="632" spans="1:2" ht="18" customHeight="1" x14ac:dyDescent="0.2">
      <c r="A632" s="14" t="s">
        <v>8501</v>
      </c>
      <c r="B632" s="17" t="str">
        <f>HYPERLINK("#'Functional'!$BCC$2","Site Reliability Engineering")</f>
        <v>Site Reliability Engineering</v>
      </c>
    </row>
    <row r="633" spans="1:2" ht="18" customHeight="1" x14ac:dyDescent="0.2">
      <c r="A633" s="14" t="s">
        <v>8502</v>
      </c>
      <c r="B633" s="17" t="str">
        <f>HYPERLINK("#'Functional'!$BCF$2","Social Community Management")</f>
        <v>Social Community Management</v>
      </c>
    </row>
    <row r="634" spans="1:2" ht="18" customHeight="1" x14ac:dyDescent="0.2">
      <c r="A634" s="14" t="s">
        <v>8503</v>
      </c>
      <c r="B634" s="17" t="str">
        <f>HYPERLINK("#'Functional'!$BCI$2","Social Media Solutions")</f>
        <v>Social Media Solutions</v>
      </c>
    </row>
    <row r="635" spans="1:2" ht="18" customHeight="1" x14ac:dyDescent="0.2">
      <c r="A635" s="14" t="s">
        <v>8504</v>
      </c>
      <c r="B635" s="17" t="str">
        <f>HYPERLINK("#'Functional'!$BCL$2","Social Network Architecture and Technologies")</f>
        <v>Social Network Architecture and Technologies</v>
      </c>
    </row>
    <row r="636" spans="1:2" ht="18" customHeight="1" x14ac:dyDescent="0.2">
      <c r="A636" s="14" t="s">
        <v>8505</v>
      </c>
      <c r="B636" s="17" t="str">
        <f>HYPERLINK("#'Functional'!$BCO$2","Scrum")</f>
        <v>Scrum</v>
      </c>
    </row>
    <row r="637" spans="1:2" ht="18" customHeight="1" x14ac:dyDescent="0.2">
      <c r="A637" s="14" t="s">
        <v>8506</v>
      </c>
      <c r="B637" s="17" t="str">
        <f>HYPERLINK("#'Functional'!$BCR$2","Security Management")</f>
        <v>Security Management</v>
      </c>
    </row>
    <row r="638" spans="1:2" ht="18" customHeight="1" x14ac:dyDescent="0.2">
      <c r="A638" s="14" t="s">
        <v>8507</v>
      </c>
      <c r="B638" s="17" t="str">
        <f>HYPERLINK("#'Functional'!$BCU$2","Self-Service and Virtual Call Centers")</f>
        <v>Self-Service and Virtual Call Centers</v>
      </c>
    </row>
    <row r="639" spans="1:2" ht="18" customHeight="1" x14ac:dyDescent="0.2">
      <c r="A639" s="14" t="s">
        <v>8508</v>
      </c>
      <c r="B639" s="17" t="str">
        <f>HYPERLINK("#'Functional'!$BCX$2","Service Request Management Process (TCS)")</f>
        <v>Service Request Management Process (TCS)</v>
      </c>
    </row>
    <row r="640" spans="1:2" ht="18" customHeight="1" x14ac:dyDescent="0.2">
      <c r="A640" s="14" t="s">
        <v>8509</v>
      </c>
      <c r="B640" s="17" t="str">
        <f>HYPERLINK("#'Functional'!$BDA$2","Scheduling Work and Activities")</f>
        <v>Scheduling Work and Activities</v>
      </c>
    </row>
    <row r="641" spans="1:2" ht="18" customHeight="1" x14ac:dyDescent="0.2">
      <c r="A641" s="14" t="s">
        <v>8510</v>
      </c>
      <c r="B641" s="17" t="str">
        <f>HYPERLINK("#'Functional'!$BDD$2","Product Design and Development")</f>
        <v>Product Design and Development</v>
      </c>
    </row>
    <row r="642" spans="1:2" ht="18" customHeight="1" x14ac:dyDescent="0.2">
      <c r="A642" s="14" t="s">
        <v>8511</v>
      </c>
      <c r="B642" s="17" t="str">
        <f>HYPERLINK("#'Functional'!$BDG$2","Returns System Software")</f>
        <v>Returns System Software</v>
      </c>
    </row>
    <row r="643" spans="1:2" ht="18" customHeight="1" x14ac:dyDescent="0.2">
      <c r="A643" s="14" t="s">
        <v>8512</v>
      </c>
      <c r="B643" s="17" t="str">
        <f>HYPERLINK("#'Functional'!$BDJ$2","Sales Function")</f>
        <v>Sales Function</v>
      </c>
    </row>
    <row r="644" spans="1:2" ht="18" customHeight="1" x14ac:dyDescent="0.2">
      <c r="A644" s="14" t="s">
        <v>8513</v>
      </c>
      <c r="B644" s="17" t="str">
        <f>HYPERLINK("#'Functional'!$BDM$2","Sales Tasks and Activities")</f>
        <v>Sales Tasks and Activities</v>
      </c>
    </row>
    <row r="645" spans="1:2" ht="18" customHeight="1" x14ac:dyDescent="0.2">
      <c r="A645" s="14" t="s">
        <v>8514</v>
      </c>
      <c r="B645" s="17" t="str">
        <f>HYPERLINK("#'Functional'!$BDP$2","Prospecting")</f>
        <v>Prospecting</v>
      </c>
    </row>
    <row r="646" spans="1:2" ht="18" customHeight="1" x14ac:dyDescent="0.2">
      <c r="A646" s="14" t="s">
        <v>8515</v>
      </c>
      <c r="B646" s="17" t="str">
        <f>HYPERLINK("#'Functional'!$BDS$2","Sales Proposals and Presentations")</f>
        <v>Sales Proposals and Presentations</v>
      </c>
    </row>
    <row r="647" spans="1:2" ht="18" customHeight="1" x14ac:dyDescent="0.2">
      <c r="A647" s="14" t="s">
        <v>8516</v>
      </c>
      <c r="B647" s="17" t="str">
        <f>HYPERLINK("#'Functional'!$BDV$2","Sales Closing and Agreements")</f>
        <v>Sales Closing and Agreements</v>
      </c>
    </row>
    <row r="648" spans="1:2" ht="18" customHeight="1" x14ac:dyDescent="0.2">
      <c r="A648" s="14" t="s">
        <v>8517</v>
      </c>
      <c r="B648" s="17" t="str">
        <f>HYPERLINK("#'Functional'!$BDY$2","Sales Support and Administration")</f>
        <v>Sales Support and Administration</v>
      </c>
    </row>
    <row r="649" spans="1:2" ht="18" customHeight="1" x14ac:dyDescent="0.2">
      <c r="A649" s="14" t="s">
        <v>8518</v>
      </c>
      <c r="B649" s="17" t="str">
        <f>HYPERLINK("#'Functional'!$BEB$2","Product Development Strategy")</f>
        <v>Product Development Strategy</v>
      </c>
    </row>
    <row r="650" spans="1:2" ht="18" customHeight="1" x14ac:dyDescent="0.2">
      <c r="A650" s="14" t="s">
        <v>8519</v>
      </c>
      <c r="B650" s="17" t="str">
        <f>HYPERLINK("#'Functional'!$BEE$2","RATIONAL")</f>
        <v>RATIONAL</v>
      </c>
    </row>
    <row r="651" spans="1:2" ht="18" customHeight="1" x14ac:dyDescent="0.2">
      <c r="A651" s="14" t="s">
        <v>8520</v>
      </c>
      <c r="B651" s="17" t="str">
        <f>HYPERLINK("#'Functional'!$BEH$2","Rational Software Architect")</f>
        <v>Rational Software Architect</v>
      </c>
    </row>
    <row r="652" spans="1:2" ht="18" customHeight="1" x14ac:dyDescent="0.2">
      <c r="A652" s="14" t="s">
        <v>8521</v>
      </c>
      <c r="B652" s="17" t="str">
        <f>HYPERLINK("#'Functional'!$BEK$2","Rational Rhapsody")</f>
        <v>Rational Rhapsody</v>
      </c>
    </row>
    <row r="653" spans="1:2" ht="18" customHeight="1" x14ac:dyDescent="0.2">
      <c r="A653" s="14" t="s">
        <v>8522</v>
      </c>
      <c r="B653" s="17" t="str">
        <f>HYPERLINK("#'Functional'!$BEN$2","REXX")</f>
        <v>REXX</v>
      </c>
    </row>
    <row r="654" spans="1:2" ht="18" customHeight="1" x14ac:dyDescent="0.2">
      <c r="A654" s="14" t="s">
        <v>8523</v>
      </c>
      <c r="B654" s="17" t="str">
        <f>HYPERLINK("#'Functional'!$BEQ$2","Rational Rose")</f>
        <v>Rational Rose</v>
      </c>
    </row>
    <row r="655" spans="1:2" ht="18" customHeight="1" x14ac:dyDescent="0.2">
      <c r="A655" s="14" t="s">
        <v>8524</v>
      </c>
      <c r="B655" s="17" t="str">
        <f>HYPERLINK("#'Functional'!$BET$2","Rational Team Test")</f>
        <v>Rational Team Test</v>
      </c>
    </row>
    <row r="656" spans="1:2" ht="18" customHeight="1" x14ac:dyDescent="0.2">
      <c r="A656" s="14" t="s">
        <v>8525</v>
      </c>
      <c r="B656" s="17" t="str">
        <f>HYPERLINK("#'Functional'!$BEW$2","SAP R/3")</f>
        <v>SAP R/3</v>
      </c>
    </row>
    <row r="657" spans="1:2" ht="18" customHeight="1" x14ac:dyDescent="0.2">
      <c r="A657" s="14" t="s">
        <v>8526</v>
      </c>
      <c r="B657" s="17" t="str">
        <f>HYPERLINK("#'Functional'!$BEZ$2","SAP CRM")</f>
        <v>SAP CRM</v>
      </c>
    </row>
    <row r="658" spans="1:2" ht="18" customHeight="1" x14ac:dyDescent="0.2">
      <c r="A658" s="14" t="s">
        <v>8527</v>
      </c>
      <c r="B658" s="17" t="str">
        <f>HYPERLINK("#'Functional'!$BFC$2","SAP ERP")</f>
        <v>SAP ERP</v>
      </c>
    </row>
    <row r="659" spans="1:2" ht="18" customHeight="1" x14ac:dyDescent="0.2">
      <c r="A659" s="14" t="s">
        <v>8528</v>
      </c>
      <c r="B659" s="17" t="str">
        <f>HYPERLINK("#'Functional'!$BFF$2","SAP PLM")</f>
        <v>SAP PLM</v>
      </c>
    </row>
    <row r="660" spans="1:2" ht="18" customHeight="1" x14ac:dyDescent="0.2">
      <c r="A660" s="14" t="s">
        <v>8529</v>
      </c>
      <c r="B660" s="17" t="str">
        <f>HYPERLINK("#'Functional'!$BFI$2","Siebel")</f>
        <v>Siebel</v>
      </c>
    </row>
    <row r="661" spans="1:2" ht="18" customHeight="1" x14ac:dyDescent="0.2">
      <c r="A661" s="14" t="s">
        <v>8530</v>
      </c>
      <c r="B661" s="17" t="str">
        <f>HYPERLINK("#'Functional'!$BFL$2","Smalltalk")</f>
        <v>Smalltalk</v>
      </c>
    </row>
    <row r="662" spans="1:2" ht="18" customHeight="1" x14ac:dyDescent="0.2">
      <c r="A662" s="14" t="s">
        <v>8531</v>
      </c>
      <c r="B662" s="17" t="str">
        <f>HYPERLINK("#'Functional'!$BFO$2","QMF (Query Management Facility)")</f>
        <v>QMF (Query Management Facility)</v>
      </c>
    </row>
    <row r="663" spans="1:2" ht="18" customHeight="1" x14ac:dyDescent="0.2">
      <c r="A663" s="14" t="s">
        <v>8532</v>
      </c>
      <c r="B663" s="17" t="str">
        <f>HYPERLINK("#'Functional'!$BFR$2","SAS")</f>
        <v>SAS</v>
      </c>
    </row>
    <row r="664" spans="1:2" ht="18" customHeight="1" x14ac:dyDescent="0.2">
      <c r="A664" s="14" t="s">
        <v>8533</v>
      </c>
      <c r="B664" s="17" t="str">
        <f>HYPERLINK("#'Functional'!$BFU$2","PVCS Version Manager")</f>
        <v>PVCS Version Manager</v>
      </c>
    </row>
    <row r="665" spans="1:2" ht="18" customHeight="1" x14ac:dyDescent="0.2">
      <c r="A665" s="14" t="s">
        <v>8534</v>
      </c>
      <c r="B665" s="17" t="str">
        <f>HYPERLINK("#'Functional'!$BFX$2","SharePoint Servers")</f>
        <v>SharePoint Servers</v>
      </c>
    </row>
    <row r="666" spans="1:2" ht="18" customHeight="1" x14ac:dyDescent="0.2">
      <c r="A666" s="14" t="s">
        <v>8535</v>
      </c>
      <c r="B666" s="17" t="str">
        <f>HYPERLINK("#'Functional'!$BGA$2","SIP")</f>
        <v>SIP</v>
      </c>
    </row>
    <row r="667" spans="1:2" ht="18" customHeight="1" x14ac:dyDescent="0.2">
      <c r="A667" s="14" t="s">
        <v>8536</v>
      </c>
      <c r="B667" s="17" t="str">
        <f>HYPERLINK("#'Functional'!$BGD$2","SMTP")</f>
        <v>SMTP</v>
      </c>
    </row>
    <row r="668" spans="1:2" ht="18" customHeight="1" x14ac:dyDescent="0.2">
      <c r="A668" s="14" t="s">
        <v>8537</v>
      </c>
      <c r="B668" s="17" t="str">
        <f>HYPERLINK("#'Functional'!$BGG$2","SNA")</f>
        <v>SNA</v>
      </c>
    </row>
    <row r="669" spans="1:2" ht="18" customHeight="1" x14ac:dyDescent="0.2">
      <c r="A669" s="14" t="s">
        <v>8538</v>
      </c>
      <c r="B669" s="17" t="str">
        <f>HYPERLINK("#'Functional'!$BGJ$2","Sniffer")</f>
        <v>Sniffer</v>
      </c>
    </row>
    <row r="670" spans="1:2" ht="18" customHeight="1" x14ac:dyDescent="0.2">
      <c r="A670" s="14" t="s">
        <v>8539</v>
      </c>
      <c r="B670" s="17" t="str">
        <f>HYPERLINK("#'Functional'!$BGM$2","Project")</f>
        <v>Project</v>
      </c>
    </row>
    <row r="671" spans="1:2" ht="18" customHeight="1" x14ac:dyDescent="0.2">
      <c r="A671" s="14" t="s">
        <v>8540</v>
      </c>
      <c r="B671" s="17" t="str">
        <f>HYPERLINK("#'Functional'!$BGP$2","Project Workbench")</f>
        <v>Project Workbench</v>
      </c>
    </row>
    <row r="672" spans="1:2" ht="18" customHeight="1" x14ac:dyDescent="0.2">
      <c r="A672" s="14" t="s">
        <v>8541</v>
      </c>
      <c r="B672" s="17" t="str">
        <f>HYPERLINK("#'Functional'!$BGS$2","SiteMinder")</f>
        <v>SiteMinder</v>
      </c>
    </row>
    <row r="673" spans="1:2" ht="18" customHeight="1" x14ac:dyDescent="0.2">
      <c r="A673" s="14" t="s">
        <v>8542</v>
      </c>
      <c r="B673" s="17" t="str">
        <f>HYPERLINK("#'Functional'!$BGV$2","SAP Business Objects")</f>
        <v>SAP Business Objects</v>
      </c>
    </row>
    <row r="674" spans="1:2" ht="18" customHeight="1" x14ac:dyDescent="0.2">
      <c r="A674" s="14" t="s">
        <v>8543</v>
      </c>
      <c r="B674" s="17" t="str">
        <f>HYPERLINK("#'Functional'!$BGY$2","Test Engineering")</f>
        <v>Test Engineering</v>
      </c>
    </row>
    <row r="675" spans="1:2" ht="18" customHeight="1" x14ac:dyDescent="0.2">
      <c r="A675" s="14" t="s">
        <v>8544</v>
      </c>
      <c r="B675" s="17" t="str">
        <f>HYPERLINK("#'Functional'!$BHB$2","Storage Device Design and Development")</f>
        <v>Storage Device Design and Development</v>
      </c>
    </row>
    <row r="676" spans="1:2" ht="18" customHeight="1" x14ac:dyDescent="0.2">
      <c r="A676" s="14" t="s">
        <v>8545</v>
      </c>
      <c r="B676" s="17" t="str">
        <f>HYPERLINK("#'Functional'!$BHE$2","Telecom Industry")</f>
        <v>Telecom Industry</v>
      </c>
    </row>
    <row r="677" spans="1:2" ht="18" customHeight="1" x14ac:dyDescent="0.2">
      <c r="A677" s="14" t="s">
        <v>8546</v>
      </c>
      <c r="B677" s="17" t="str">
        <f>HYPERLINK("#'Functional'!$BHH$2","Technology/IT Consulting")</f>
        <v>Technology/IT Consulting</v>
      </c>
    </row>
    <row r="678" spans="1:2" ht="18" customHeight="1" x14ac:dyDescent="0.2">
      <c r="A678" s="14" t="s">
        <v>8547</v>
      </c>
      <c r="B678" s="17" t="str">
        <f>HYPERLINK("#'Functional'!$BHK$2","Software Product Management")</f>
        <v>Software Product Management</v>
      </c>
    </row>
    <row r="679" spans="1:2" ht="18" customHeight="1" x14ac:dyDescent="0.2">
      <c r="A679" s="14" t="s">
        <v>8548</v>
      </c>
      <c r="B679" s="17" t="str">
        <f>HYPERLINK("#'Functional'!$BHN$2","Software Product Business Knowledge")</f>
        <v>Software Product Business Knowledge</v>
      </c>
    </row>
    <row r="680" spans="1:2" ht="18" customHeight="1" x14ac:dyDescent="0.2">
      <c r="A680" s="14" t="s">
        <v>8549</v>
      </c>
      <c r="B680" s="17" t="str">
        <f>HYPERLINK("#'Functional'!$BHQ$2","Software Product Technical Knowledge")</f>
        <v>Software Product Technical Knowledge</v>
      </c>
    </row>
    <row r="681" spans="1:2" ht="18" customHeight="1" x14ac:dyDescent="0.2">
      <c r="A681" s="14" t="s">
        <v>8550</v>
      </c>
      <c r="B681" s="17" t="str">
        <f>HYPERLINK("#'Functional'!$BHT$2","Technical Documentation Management")</f>
        <v>Technical Documentation Management</v>
      </c>
    </row>
    <row r="682" spans="1:2" ht="18" customHeight="1" x14ac:dyDescent="0.2">
      <c r="A682" s="14" t="s">
        <v>8551</v>
      </c>
      <c r="B682" s="17" t="str">
        <f>HYPERLINK("#'Functional'!$BHW$2","Software Engineering")</f>
        <v>Software Engineering</v>
      </c>
    </row>
    <row r="683" spans="1:2" ht="18" customHeight="1" x14ac:dyDescent="0.2">
      <c r="A683" s="14" t="s">
        <v>8552</v>
      </c>
      <c r="B683" s="17" t="str">
        <f>HYPERLINK("#'Functional'!$BHZ$2","Software Development Life Cycle")</f>
        <v>Software Development Life Cycle</v>
      </c>
    </row>
    <row r="684" spans="1:2" ht="18" customHeight="1" x14ac:dyDescent="0.2">
      <c r="A684" s="14" t="s">
        <v>8553</v>
      </c>
      <c r="B684" s="17" t="str">
        <f>HYPERLINK("#'Functional'!$BIC$2","Software Product Design/Architecture")</f>
        <v>Software Product Design/Architecture</v>
      </c>
    </row>
    <row r="685" spans="1:2" ht="18" customHeight="1" x14ac:dyDescent="0.2">
      <c r="A685" s="14" t="s">
        <v>8554</v>
      </c>
      <c r="B685" s="17" t="str">
        <f>HYPERLINK("#'Functional'!$BIF$2","Software Integration Engineering")</f>
        <v>Software Integration Engineering</v>
      </c>
    </row>
    <row r="686" spans="1:2" ht="18" customHeight="1" x14ac:dyDescent="0.2">
      <c r="A686" s="14" t="s">
        <v>8555</v>
      </c>
      <c r="B686" s="17" t="str">
        <f>HYPERLINK("#'Functional'!$BII$2","Software Development")</f>
        <v>Software Development</v>
      </c>
    </row>
    <row r="687" spans="1:2" ht="18" customHeight="1" x14ac:dyDescent="0.2">
      <c r="A687" s="14" t="s">
        <v>8556</v>
      </c>
      <c r="B687" s="17" t="str">
        <f>HYPERLINK("#'Functional'!$BIL$2","Software Release Management")</f>
        <v>Software Release Management</v>
      </c>
    </row>
    <row r="688" spans="1:2" ht="18" customHeight="1" x14ac:dyDescent="0.2">
      <c r="A688" s="14" t="s">
        <v>8557</v>
      </c>
      <c r="B688" s="17" t="str">
        <f>HYPERLINK("#'Functional'!$BIO$2","Software Field Support")</f>
        <v>Software Field Support</v>
      </c>
    </row>
    <row r="689" spans="1:2" ht="18" customHeight="1" x14ac:dyDescent="0.2">
      <c r="A689" s="14" t="s">
        <v>8558</v>
      </c>
      <c r="B689" s="17" t="str">
        <f>HYPERLINK("#'Functional'!$BIR$2","Software Product Installation and Support")</f>
        <v>Software Product Installation and Support</v>
      </c>
    </row>
    <row r="690" spans="1:2" ht="18" customHeight="1" x14ac:dyDescent="0.2">
      <c r="A690" s="14" t="s">
        <v>8559</v>
      </c>
      <c r="B690" s="17" t="str">
        <f>HYPERLINK("#'Functional'!$BIU$2","Software Problem Management")</f>
        <v>Software Problem Management</v>
      </c>
    </row>
    <row r="691" spans="1:2" ht="18" customHeight="1" x14ac:dyDescent="0.2">
      <c r="A691" s="14" t="s">
        <v>8560</v>
      </c>
      <c r="B691" s="17" t="str">
        <f>HYPERLINK("#'Functional'!$BIX$2","Software Change Request Management")</f>
        <v>Software Change Request Management</v>
      </c>
    </row>
    <row r="692" spans="1:2" ht="18" customHeight="1" x14ac:dyDescent="0.2">
      <c r="A692" s="14" t="s">
        <v>8561</v>
      </c>
      <c r="B692" s="17" t="str">
        <f>HYPERLINK("#'Functional'!$BJA$2","Software Reliability Management")</f>
        <v>Software Reliability Management</v>
      </c>
    </row>
    <row r="693" spans="1:2" ht="18" customHeight="1" x14ac:dyDescent="0.2">
      <c r="A693" s="14" t="s">
        <v>8562</v>
      </c>
      <c r="B693" s="17" t="str">
        <f>HYPERLINK("#'Functional'!$BJD$2","Software Packaging")</f>
        <v>Software Packaging</v>
      </c>
    </row>
    <row r="694" spans="1:2" ht="18" customHeight="1" x14ac:dyDescent="0.2">
      <c r="A694" s="14" t="s">
        <v>8563</v>
      </c>
      <c r="B694" s="17" t="str">
        <f>HYPERLINK("#'Functional'!$BJG$2","Software Delivery Channels")</f>
        <v>Software Delivery Channels</v>
      </c>
    </row>
    <row r="695" spans="1:2" ht="18" customHeight="1" x14ac:dyDescent="0.2">
      <c r="A695" s="14" t="s">
        <v>8564</v>
      </c>
      <c r="B695" s="17" t="str">
        <f>HYPERLINK("#'Functional'!$BJJ$2","Software Quality Assurance and Testing")</f>
        <v>Software Quality Assurance and Testing</v>
      </c>
    </row>
    <row r="696" spans="1:2" ht="18" customHeight="1" x14ac:dyDescent="0.2">
      <c r="A696" s="14" t="s">
        <v>8565</v>
      </c>
      <c r="B696" s="17" t="str">
        <f>HYPERLINK("#'Functional'!$BJM$2","Software Product Quality Assurance")</f>
        <v>Software Product Quality Assurance</v>
      </c>
    </row>
    <row r="697" spans="1:2" ht="18" customHeight="1" x14ac:dyDescent="0.2">
      <c r="A697" s="14" t="s">
        <v>8566</v>
      </c>
      <c r="B697" s="17" t="str">
        <f>HYPERLINK("#'Functional'!$BJP$2","Software Test Engineering")</f>
        <v>Software Test Engineering</v>
      </c>
    </row>
    <row r="698" spans="1:2" ht="18" customHeight="1" x14ac:dyDescent="0.2">
      <c r="A698" s="14" t="s">
        <v>8567</v>
      </c>
      <c r="B698" s="17" t="str">
        <f>HYPERLINK("#'Functional'!$BJS$2","Software Product Testing")</f>
        <v>Software Product Testing</v>
      </c>
    </row>
    <row r="699" spans="1:2" ht="18" customHeight="1" x14ac:dyDescent="0.2">
      <c r="A699" s="14" t="s">
        <v>8568</v>
      </c>
      <c r="B699" s="17" t="str">
        <f>HYPERLINK("#'Functional'!$BJV$2","Software QA &amp; Testing Tools")</f>
        <v>Software QA &amp; Testing Tools</v>
      </c>
    </row>
    <row r="700" spans="1:2" ht="18" customHeight="1" x14ac:dyDescent="0.2">
      <c r="A700" s="14" t="s">
        <v>8569</v>
      </c>
      <c r="B700" s="17" t="str">
        <f>HYPERLINK("#'Functional'!$BJY$2","Software Security Assurance")</f>
        <v>Software Security Assurance</v>
      </c>
    </row>
    <row r="701" spans="1:2" ht="18" customHeight="1" x14ac:dyDescent="0.2">
      <c r="A701" s="14" t="s">
        <v>8570</v>
      </c>
      <c r="B701" s="17" t="str">
        <f>HYPERLINK("#'Functional'!$BKB$2","Solution Architecture (SA)")</f>
        <v>Solution Architecture (SA)</v>
      </c>
    </row>
    <row r="702" spans="1:2" ht="18" customHeight="1" x14ac:dyDescent="0.2">
      <c r="A702" s="14" t="s">
        <v>8571</v>
      </c>
      <c r="B702" s="17" t="str">
        <f>HYPERLINK("#'Functional'!$BKE$2","Target Architecture")</f>
        <v>Target Architecture</v>
      </c>
    </row>
    <row r="703" spans="1:2" ht="18" customHeight="1" x14ac:dyDescent="0.2">
      <c r="A703" s="14" t="s">
        <v>8572</v>
      </c>
      <c r="B703" s="17" t="str">
        <f>HYPERLINK("#'Functional'!$BKH$2","System and Technology Integration")</f>
        <v>System and Technology Integration</v>
      </c>
    </row>
    <row r="704" spans="1:2" ht="18" customHeight="1" x14ac:dyDescent="0.2">
      <c r="A704" s="14" t="s">
        <v>8573</v>
      </c>
      <c r="B704" s="17" t="str">
        <f>HYPERLINK("#'Functional'!$BKK$2","System Testing")</f>
        <v>System Testing</v>
      </c>
    </row>
    <row r="705" spans="1:2" ht="18" customHeight="1" x14ac:dyDescent="0.2">
      <c r="A705" s="14" t="s">
        <v>8574</v>
      </c>
      <c r="B705" s="17" t="str">
        <f>HYPERLINK("#'Functional'!$BKN$2","System Development Life Cycle")</f>
        <v>System Development Life Cycle</v>
      </c>
    </row>
    <row r="706" spans="1:2" ht="18" customHeight="1" x14ac:dyDescent="0.2">
      <c r="A706" s="14" t="s">
        <v>8575</v>
      </c>
      <c r="B706" s="17" t="str">
        <f>HYPERLINK("#'Functional'!$BKQ$2","Speech Recognition Technologies")</f>
        <v>Speech Recognition Technologies</v>
      </c>
    </row>
    <row r="707" spans="1:2" ht="18" customHeight="1" x14ac:dyDescent="0.2">
      <c r="A707" s="14" t="s">
        <v>8576</v>
      </c>
      <c r="B707" s="17" t="str">
        <f>HYPERLINK("#'Functional'!$BKT$2","System Testing Tools")</f>
        <v>System Testing Tools</v>
      </c>
    </row>
    <row r="708" spans="1:2" ht="18" customHeight="1" x14ac:dyDescent="0.2">
      <c r="A708" s="14" t="s">
        <v>8577</v>
      </c>
      <c r="B708" s="17" t="str">
        <f>HYPERLINK("#'Functional'!$BKW$2","Systems Software Infrastructure")</f>
        <v>Systems Software Infrastructure</v>
      </c>
    </row>
    <row r="709" spans="1:2" ht="18" customHeight="1" x14ac:dyDescent="0.2">
      <c r="A709" s="14" t="s">
        <v>8578</v>
      </c>
      <c r="B709" s="17" t="str">
        <f>HYPERLINK("#'Functional'!$BKZ$2","Software Installation and Support")</f>
        <v>Software Installation and Support</v>
      </c>
    </row>
    <row r="710" spans="1:2" ht="18" customHeight="1" x14ac:dyDescent="0.2">
      <c r="A710" s="14" t="s">
        <v>8579</v>
      </c>
      <c r="B710" s="17" t="str">
        <f>HYPERLINK("#'Functional'!$BLC$2","Systems Programming")</f>
        <v>Systems Programming</v>
      </c>
    </row>
    <row r="711" spans="1:2" ht="18" customHeight="1" x14ac:dyDescent="0.2">
      <c r="A711" s="14" t="s">
        <v>8580</v>
      </c>
      <c r="B711" s="17" t="str">
        <f>HYPERLINK("#'Functional'!$BLF$2","Software Distribution")</f>
        <v>Software Distribution</v>
      </c>
    </row>
    <row r="712" spans="1:2" ht="18" customHeight="1" x14ac:dyDescent="0.2">
      <c r="A712" s="14" t="s">
        <v>8581</v>
      </c>
      <c r="B712" s="17" t="str">
        <f>HYPERLINK("#'Functional'!$BLI$2","Software Quality Assurance")</f>
        <v>Software Quality Assurance</v>
      </c>
    </row>
    <row r="713" spans="1:2" ht="18" customHeight="1" x14ac:dyDescent="0.2">
      <c r="A713" s="14" t="s">
        <v>8582</v>
      </c>
      <c r="B713" s="17" t="str">
        <f>HYPERLINK("#'Functional'!$BLL$2","Storage Hardware")</f>
        <v>Storage Hardware</v>
      </c>
    </row>
    <row r="714" spans="1:2" ht="18" customHeight="1" x14ac:dyDescent="0.2">
      <c r="A714" s="14" t="s">
        <v>8583</v>
      </c>
      <c r="B714" s="17" t="str">
        <f>HYPERLINK("#'Functional'!$BLO$2","Telecommunications")</f>
        <v>Telecommunications</v>
      </c>
    </row>
    <row r="715" spans="1:2" ht="18" customHeight="1" x14ac:dyDescent="0.2">
      <c r="A715" s="14" t="s">
        <v>8584</v>
      </c>
      <c r="B715" s="17" t="str">
        <f>HYPERLINK("#'Functional'!$BLR$2","Telecom Regulatory Environment")</f>
        <v>Telecom Regulatory Environment</v>
      </c>
    </row>
    <row r="716" spans="1:2" ht="18" customHeight="1" x14ac:dyDescent="0.2">
      <c r="A716" s="14" t="s">
        <v>8585</v>
      </c>
      <c r="B716" s="17" t="str">
        <f>HYPERLINK("#'Functional'!$BLU$2","Storage Area Networks")</f>
        <v>Storage Area Networks</v>
      </c>
    </row>
    <row r="717" spans="1:2" ht="18" customHeight="1" x14ac:dyDescent="0.2">
      <c r="A717" s="14" t="s">
        <v>8586</v>
      </c>
      <c r="B717" s="17" t="str">
        <f>HYPERLINK("#'Functional'!$BLX$2","Storage Management")</f>
        <v>Storage Management</v>
      </c>
    </row>
    <row r="718" spans="1:2" ht="18" customHeight="1" x14ac:dyDescent="0.2">
      <c r="A718" s="14" t="s">
        <v>8587</v>
      </c>
      <c r="B718" s="17" t="str">
        <f>HYPERLINK("#'Functional'!$BMA$2","System and Console Operations")</f>
        <v>System and Console Operations</v>
      </c>
    </row>
    <row r="719" spans="1:2" ht="18" customHeight="1" x14ac:dyDescent="0.2">
      <c r="A719" s="14" t="s">
        <v>8588</v>
      </c>
      <c r="B719" s="17" t="str">
        <f>HYPERLINK("#'Functional'!$BMD$2","Software Licensing")</f>
        <v>Software Licensing</v>
      </c>
    </row>
    <row r="720" spans="1:2" ht="18" customHeight="1" x14ac:dyDescent="0.2">
      <c r="A720" s="14" t="s">
        <v>8589</v>
      </c>
      <c r="B720" s="17" t="str">
        <f>HYPERLINK("#'Functional'!$BMG$2","Technical Troubleshooting")</f>
        <v>Technical Troubleshooting</v>
      </c>
    </row>
    <row r="721" spans="1:2" ht="18" customHeight="1" x14ac:dyDescent="0.2">
      <c r="A721" s="14" t="s">
        <v>8590</v>
      </c>
      <c r="B721" s="17" t="str">
        <f>HYPERLINK("#'Functional'!$BMJ$2","Software Process Improvement (SPI)")</f>
        <v>Software Process Improvement (SPI)</v>
      </c>
    </row>
    <row r="722" spans="1:2" ht="18" customHeight="1" x14ac:dyDescent="0.2">
      <c r="A722" s="14" t="s">
        <v>8591</v>
      </c>
      <c r="B722" s="17" t="str">
        <f>HYPERLINK("#'Functional'!$BMM$2","Technical Writing/Documentation")</f>
        <v>Technical Writing/Documentation</v>
      </c>
    </row>
    <row r="723" spans="1:2" ht="18" customHeight="1" x14ac:dyDescent="0.2">
      <c r="A723" s="14" t="s">
        <v>8592</v>
      </c>
      <c r="B723" s="17" t="str">
        <f>HYPERLINK("#'Functional'!$BMP$2","Testing")</f>
        <v>Testing</v>
      </c>
    </row>
    <row r="724" spans="1:2" ht="18" customHeight="1" x14ac:dyDescent="0.2">
      <c r="A724" s="14" t="s">
        <v>8593</v>
      </c>
      <c r="B724" s="17" t="str">
        <f>HYPERLINK("#'Functional'!$BMS$2","Supply Chain Management Applications")</f>
        <v>Supply Chain Management Applications</v>
      </c>
    </row>
    <row r="725" spans="1:2" ht="18" customHeight="1" x14ac:dyDescent="0.2">
      <c r="A725" s="14" t="s">
        <v>8594</v>
      </c>
      <c r="B725" s="17" t="str">
        <f>HYPERLINK("#'Functional'!$BMV$2","Supplier Relationship Management Application")</f>
        <v>Supplier Relationship Management Application</v>
      </c>
    </row>
    <row r="726" spans="1:2" ht="18" customHeight="1" x14ac:dyDescent="0.2">
      <c r="A726" s="14" t="s">
        <v>8595</v>
      </c>
      <c r="B726" s="17" t="str">
        <f>HYPERLINK("#'Functional'!$BMY$2","Strategic Enterprise Management Applications")</f>
        <v>Strategic Enterprise Management Applications</v>
      </c>
    </row>
    <row r="727" spans="1:2" ht="18" customHeight="1" x14ac:dyDescent="0.2">
      <c r="A727" s="14" t="s">
        <v>8596</v>
      </c>
      <c r="B727" s="17" t="str">
        <f>HYPERLINK("#'Functional'!$BNB$2","Telephone-Based Customer Servicing")</f>
        <v>Telephone-Based Customer Servicing</v>
      </c>
    </row>
    <row r="728" spans="1:2" ht="18" customHeight="1" x14ac:dyDescent="0.2">
      <c r="A728" s="14" t="s">
        <v>8597</v>
      </c>
      <c r="B728" s="17" t="str">
        <f>HYPERLINK("#'Functional'!$BNE$2","Statistical Analysis and Measurement")</f>
        <v>Statistical Analysis and Measurement</v>
      </c>
    </row>
    <row r="729" spans="1:2" ht="18" customHeight="1" x14ac:dyDescent="0.2">
      <c r="A729" s="14" t="s">
        <v>8598</v>
      </c>
      <c r="B729" s="17" t="str">
        <f>HYPERLINK("#'Functional'!$BNH$2","The Open Group Architecture Framework (TOGAF)")</f>
        <v>The Open Group Architecture Framework (TOGAF)</v>
      </c>
    </row>
    <row r="730" spans="1:2" ht="18" customHeight="1" x14ac:dyDescent="0.2">
      <c r="A730" s="14" t="s">
        <v>8599</v>
      </c>
      <c r="B730" s="17" t="str">
        <f>HYPERLINK("#'Functional'!$BNK$2","Staffing and Recruiting")</f>
        <v>Staffing and Recruiting</v>
      </c>
    </row>
    <row r="731" spans="1:2" ht="18" customHeight="1" x14ac:dyDescent="0.2">
      <c r="A731" s="14" t="s">
        <v>8600</v>
      </c>
      <c r="B731" s="17" t="str">
        <f>HYPERLINK("#'Functional'!$BNN$2","Succession Planning")</f>
        <v>Succession Planning</v>
      </c>
    </row>
    <row r="732" spans="1:2" ht="18" customHeight="1" x14ac:dyDescent="0.2">
      <c r="A732" s="14" t="s">
        <v>8601</v>
      </c>
      <c r="B732" s="17" t="str">
        <f>HYPERLINK("#'Functional'!$BNQ$2","Technical Writing")</f>
        <v>Technical Writing</v>
      </c>
    </row>
    <row r="733" spans="1:2" ht="18" customHeight="1" x14ac:dyDescent="0.2">
      <c r="A733" s="14" t="s">
        <v>8602</v>
      </c>
      <c r="B733" s="17" t="str">
        <f>HYPERLINK("#'Functional'!$BNT$2","Supplier Evaluations and Certification")</f>
        <v>Supplier Evaluations and Certification</v>
      </c>
    </row>
    <row r="734" spans="1:2" ht="18" customHeight="1" x14ac:dyDescent="0.2">
      <c r="A734" s="14" t="s">
        <v>8603</v>
      </c>
      <c r="B734" s="17" t="str">
        <f>HYPERLINK("#'Functional'!$BNW$2","Struts Framework")</f>
        <v>Struts Framework</v>
      </c>
    </row>
    <row r="735" spans="1:2" ht="18" customHeight="1" x14ac:dyDescent="0.2">
      <c r="A735" s="14" t="s">
        <v>8604</v>
      </c>
      <c r="B735" s="17" t="str">
        <f>HYPERLINK("#'Functional'!$BNZ$2","Sybase Adaptive Server")</f>
        <v>Sybase Adaptive Server</v>
      </c>
    </row>
    <row r="736" spans="1:2" ht="18" customHeight="1" x14ac:dyDescent="0.2">
      <c r="A736" s="14" t="s">
        <v>8605</v>
      </c>
      <c r="B736" s="17" t="str">
        <f>HYPERLINK("#'Functional'!$BOC$2","SQL")</f>
        <v>SQL</v>
      </c>
    </row>
    <row r="737" spans="1:2" ht="18" customHeight="1" x14ac:dyDescent="0.2">
      <c r="A737" s="14" t="s">
        <v>8606</v>
      </c>
      <c r="B737" s="17" t="str">
        <f>HYPERLINK("#'Functional'!$BOF$2","SQL Server")</f>
        <v>SQL Server</v>
      </c>
    </row>
    <row r="738" spans="1:2" ht="18" customHeight="1" x14ac:dyDescent="0.2">
      <c r="A738" s="14" t="s">
        <v>8607</v>
      </c>
      <c r="B738" s="17" t="str">
        <f>HYPERLINK("#'Functional'!$BOI$2","Sybase Administration")</f>
        <v>Sybase Administration</v>
      </c>
    </row>
    <row r="739" spans="1:2" ht="18" customHeight="1" x14ac:dyDescent="0.2">
      <c r="A739" s="14" t="s">
        <v>8608</v>
      </c>
      <c r="B739" s="17" t="str">
        <f>HYPERLINK("#'Functional'!$BOL$2","Solaris")</f>
        <v>Solaris</v>
      </c>
    </row>
    <row r="740" spans="1:2" ht="18" customHeight="1" x14ac:dyDescent="0.2">
      <c r="A740" s="14" t="s">
        <v>8609</v>
      </c>
      <c r="B740" s="17" t="str">
        <f>HYPERLINK("#'Functional'!$BOO$2","TPNS")</f>
        <v>TPNS</v>
      </c>
    </row>
    <row r="741" spans="1:2" ht="18" customHeight="1" x14ac:dyDescent="0.2">
      <c r="A741" s="14" t="s">
        <v>8610</v>
      </c>
      <c r="B741" s="17" t="str">
        <f>HYPERLINK("#'Functional'!$BOR$2","System zSeries")</f>
        <v>System zSeries</v>
      </c>
    </row>
    <row r="742" spans="1:2" ht="18" customHeight="1" x14ac:dyDescent="0.2">
      <c r="A742" s="14" t="s">
        <v>8611</v>
      </c>
      <c r="B742" s="17" t="str">
        <f>HYPERLINK("#'Functional'!$BOU$2","Tivoli NetView")</f>
        <v>Tivoli NetView</v>
      </c>
    </row>
    <row r="743" spans="1:2" ht="18" customHeight="1" x14ac:dyDescent="0.2">
      <c r="A743" s="14" t="s">
        <v>8612</v>
      </c>
      <c r="B743" s="17" t="str">
        <f>HYPERLINK("#'Functional'!$BOX$2","TCP/IP")</f>
        <v>TCP/IP</v>
      </c>
    </row>
    <row r="744" spans="1:2" ht="18" customHeight="1" x14ac:dyDescent="0.2">
      <c r="A744" s="14" t="s">
        <v>8613</v>
      </c>
      <c r="B744" s="17" t="str">
        <f>HYPERLINK("#'Functional'!$BPA$2","Token Ring")</f>
        <v>Token Ring</v>
      </c>
    </row>
    <row r="745" spans="1:2" ht="18" customHeight="1" x14ac:dyDescent="0.2">
      <c r="A745" s="14" t="s">
        <v>8614</v>
      </c>
      <c r="B745" s="17" t="str">
        <f>HYPERLINK("#'Functional'!$BPD$2","TIVOLI")</f>
        <v>TIVOLI</v>
      </c>
    </row>
    <row r="746" spans="1:2" ht="18" customHeight="1" x14ac:dyDescent="0.2">
      <c r="A746" s="14" t="s">
        <v>8615</v>
      </c>
      <c r="B746" s="17" t="str">
        <f>HYPERLINK("#'Functional'!$BPG$2","Tivoli Access Manager for e-Business (TAM)")</f>
        <v>Tivoli Access Manager for e-Business (TAM)</v>
      </c>
    </row>
    <row r="747" spans="1:2" ht="18" customHeight="1" x14ac:dyDescent="0.2">
      <c r="A747" s="14" t="s">
        <v>8616</v>
      </c>
      <c r="B747" s="17" t="str">
        <f>HYPERLINK("#'Functional'!$BPJ$2","Tivoli Management Environment")</f>
        <v>Tivoli Management Environment</v>
      </c>
    </row>
    <row r="748" spans="1:2" ht="18" customHeight="1" x14ac:dyDescent="0.2">
      <c r="A748" s="14" t="s">
        <v>8617</v>
      </c>
      <c r="B748" s="17" t="str">
        <f>HYPERLINK("#'Functional'!$BPM$2","Tivoli Maximo")</f>
        <v>Tivoli Maximo</v>
      </c>
    </row>
    <row r="749" spans="1:2" ht="18" customHeight="1" x14ac:dyDescent="0.2">
      <c r="A749" s="14" t="s">
        <v>8618</v>
      </c>
      <c r="B749" s="17" t="str">
        <f>HYPERLINK("#'Functional'!$BPP$2","Tivoli Workload Scheduler for z/OS (TWSz)")</f>
        <v>Tivoli Workload Scheduler for z/OS (TWSz)</v>
      </c>
    </row>
    <row r="750" spans="1:2" ht="18" customHeight="1" x14ac:dyDescent="0.2">
      <c r="A750" s="14" t="s">
        <v>8619</v>
      </c>
      <c r="B750" s="17" t="str">
        <f>HYPERLINK("#'Functional'!$BPS$2","SPSS")</f>
        <v>SPSS</v>
      </c>
    </row>
    <row r="751" spans="1:2" ht="18" customHeight="1" x14ac:dyDescent="0.2">
      <c r="A751" s="14" t="s">
        <v>8620</v>
      </c>
      <c r="B751" s="17" t="str">
        <f>HYPERLINK("#'Functional'!$BPV$2","T&amp;D Policies, Standards and Procedures")</f>
        <v>T&amp;D Policies, Standards and Procedures</v>
      </c>
    </row>
    <row r="752" spans="1:2" ht="18" customHeight="1" x14ac:dyDescent="0.2">
      <c r="A752" s="14" t="s">
        <v>8621</v>
      </c>
      <c r="B752" s="17" t="str">
        <f>HYPERLINK("#'Functional'!$BPY$2","Working with Anti-Virus Software")</f>
        <v>Working with Anti-Virus Software</v>
      </c>
    </row>
    <row r="753" spans="1:2" ht="18" customHeight="1" x14ac:dyDescent="0.2">
      <c r="A753" s="14" t="s">
        <v>8622</v>
      </c>
      <c r="B753" s="17" t="str">
        <f>HYPERLINK("#'Functional'!$BQB$2","Web Software Design")</f>
        <v>Web Software Design</v>
      </c>
    </row>
    <row r="754" spans="1:2" ht="18" customHeight="1" x14ac:dyDescent="0.2">
      <c r="A754" s="14" t="s">
        <v>8623</v>
      </c>
      <c r="B754" s="17" t="str">
        <f>HYPERLINK("#'Functional'!$BQE$2","Web Trends &amp; Directions")</f>
        <v>Web Trends &amp; Directions</v>
      </c>
    </row>
    <row r="755" spans="1:2" ht="18" customHeight="1" x14ac:dyDescent="0.2">
      <c r="A755" s="14" t="s">
        <v>8624</v>
      </c>
      <c r="B755" s="17" t="str">
        <f>HYPERLINK("#'Functional'!$BQH$2","Transitional Architecture")</f>
        <v>Transitional Architecture</v>
      </c>
    </row>
    <row r="756" spans="1:2" ht="18" customHeight="1" x14ac:dyDescent="0.2">
      <c r="A756" s="14" t="s">
        <v>8625</v>
      </c>
      <c r="B756" s="17" t="str">
        <f>HYPERLINK("#'Functional'!$BQK$2","Workflow Analysis")</f>
        <v>Workflow Analysis</v>
      </c>
    </row>
    <row r="757" spans="1:2" ht="18" customHeight="1" x14ac:dyDescent="0.2">
      <c r="A757" s="14" t="s">
        <v>8626</v>
      </c>
      <c r="B757" s="17" t="str">
        <f>HYPERLINK("#'Functional'!$BQN$2","User Interface Design")</f>
        <v>User Interface Design</v>
      </c>
    </row>
    <row r="758" spans="1:2" ht="18" customHeight="1" x14ac:dyDescent="0.2">
      <c r="A758" s="14" t="s">
        <v>8627</v>
      </c>
      <c r="B758" s="17" t="str">
        <f>HYPERLINK("#'Functional'!$BQQ$2","Web Development Tools")</f>
        <v>Web Development Tools</v>
      </c>
    </row>
    <row r="759" spans="1:2" ht="18" customHeight="1" x14ac:dyDescent="0.2">
      <c r="A759" s="14" t="s">
        <v>8628</v>
      </c>
      <c r="B759" s="17" t="str">
        <f>HYPERLINK("#'Functional'!$BQT$2","Web Services Tools")</f>
        <v>Web Services Tools</v>
      </c>
    </row>
    <row r="760" spans="1:2" ht="18" customHeight="1" x14ac:dyDescent="0.2">
      <c r="A760" s="14" t="s">
        <v>8629</v>
      </c>
      <c r="B760" s="17" t="str">
        <f>HYPERLINK("#'Functional'!$BQW$2","Web Services")</f>
        <v>Web Services</v>
      </c>
    </row>
    <row r="761" spans="1:2" ht="18" customHeight="1" x14ac:dyDescent="0.2">
      <c r="A761" s="14" t="s">
        <v>8630</v>
      </c>
      <c r="B761" s="17" t="str">
        <f>HYPERLINK("#'Functional'!$BQZ$2","Voice Networks")</f>
        <v>Voice Networks</v>
      </c>
    </row>
    <row r="762" spans="1:2" ht="18" customHeight="1" x14ac:dyDescent="0.2">
      <c r="A762" s="14" t="s">
        <v>8631</v>
      </c>
      <c r="B762" s="17" t="str">
        <f>HYPERLINK("#'Functional'!$BRC$2","Virtual Private Networks (VPNs)")</f>
        <v>Virtual Private Networks (VPNs)</v>
      </c>
    </row>
    <row r="763" spans="1:2" ht="18" customHeight="1" x14ac:dyDescent="0.2">
      <c r="A763" s="14" t="s">
        <v>8632</v>
      </c>
      <c r="B763" s="17" t="str">
        <f>HYPERLINK("#'Functional'!$BRF$2","Wide Area Networks")</f>
        <v>Wide Area Networks</v>
      </c>
    </row>
    <row r="764" spans="1:2" ht="18" customHeight="1" x14ac:dyDescent="0.2">
      <c r="A764" s="14" t="s">
        <v>8633</v>
      </c>
      <c r="B764" s="17" t="str">
        <f>HYPERLINK("#'Functional'!$BRI$2","Wireless Technologies")</f>
        <v>Wireless Technologies</v>
      </c>
    </row>
    <row r="765" spans="1:2" ht="18" customHeight="1" x14ac:dyDescent="0.2">
      <c r="A765" s="14" t="s">
        <v>8634</v>
      </c>
      <c r="B765" s="17" t="str">
        <f>HYPERLINK("#'Functional'!$BRL$2","VOIP Technologies")</f>
        <v>VOIP Technologies</v>
      </c>
    </row>
    <row r="766" spans="1:2" ht="18" customHeight="1" x14ac:dyDescent="0.2">
      <c r="A766" s="14" t="s">
        <v>8635</v>
      </c>
      <c r="B766" s="17" t="str">
        <f>HYPERLINK("#'Functional'!$BRO$2","Web Administration")</f>
        <v>Web Administration</v>
      </c>
    </row>
    <row r="767" spans="1:2" ht="18" customHeight="1" x14ac:dyDescent="0.2">
      <c r="A767" s="14" t="s">
        <v>8636</v>
      </c>
      <c r="B767" s="17" t="str">
        <f>HYPERLINK("#'Functional'!$BRR$2","Training Process Management")</f>
        <v>Training Process Management</v>
      </c>
    </row>
    <row r="768" spans="1:2" ht="18" customHeight="1" x14ac:dyDescent="0.2">
      <c r="A768" s="14" t="s">
        <v>8637</v>
      </c>
      <c r="B768" s="17" t="str">
        <f>HYPERLINK("#'Functional'!$BRU$2","Training Program Development")</f>
        <v>Training Program Development</v>
      </c>
    </row>
    <row r="769" spans="1:2" ht="18" customHeight="1" x14ac:dyDescent="0.2">
      <c r="A769" s="14" t="s">
        <v>8638</v>
      </c>
      <c r="B769" s="17" t="str">
        <f>HYPERLINK("#'Functional'!$BRX$2","Training Delivery")</f>
        <v>Training Delivery</v>
      </c>
    </row>
    <row r="770" spans="1:2" ht="18" customHeight="1" x14ac:dyDescent="0.2">
      <c r="A770" s="14" t="s">
        <v>8639</v>
      </c>
      <c r="B770" s="17" t="str">
        <f>HYPERLINK("#'Functional'!$BSA$2","Vulnerabilities Assessment")</f>
        <v>Vulnerabilities Assessment</v>
      </c>
    </row>
    <row r="771" spans="1:2" ht="18" customHeight="1" x14ac:dyDescent="0.2">
      <c r="A771" s="14" t="s">
        <v>8640</v>
      </c>
      <c r="B771" s="17" t="str">
        <f>HYPERLINK("#'Functional'!$BSD$2","User Acceptance Testing (UAT)")</f>
        <v>User Acceptance Testing (UAT)</v>
      </c>
    </row>
    <row r="772" spans="1:2" ht="18" customHeight="1" x14ac:dyDescent="0.2">
      <c r="A772" s="14" t="s">
        <v>8641</v>
      </c>
      <c r="B772" s="17" t="str">
        <f>HYPERLINK("#'Functional'!$BSG$2","User Experience Design")</f>
        <v>User Experience Design</v>
      </c>
    </row>
    <row r="773" spans="1:2" ht="18" customHeight="1" x14ac:dyDescent="0.2">
      <c r="A773" s="14" t="s">
        <v>8642</v>
      </c>
      <c r="B773" s="17" t="str">
        <f>HYPERLINK("#'Functional'!$BSJ$2","Transportation Management Applications")</f>
        <v>Transportation Management Applications</v>
      </c>
    </row>
    <row r="774" spans="1:2" ht="18" customHeight="1" x14ac:dyDescent="0.2">
      <c r="A774" s="14" t="s">
        <v>8643</v>
      </c>
      <c r="B774" s="17" t="str">
        <f>HYPERLINK("#'Functional'!$BSM$2","Web 2.0")</f>
        <v>Web 2.0</v>
      </c>
    </row>
    <row r="775" spans="1:2" ht="18" customHeight="1" x14ac:dyDescent="0.2">
      <c r="A775" s="14" t="s">
        <v>8644</v>
      </c>
      <c r="B775" s="17" t="str">
        <f>HYPERLINK("#'Functional'!$BSP$2","Web Application Technology")</f>
        <v>Web Application Technology</v>
      </c>
    </row>
    <row r="776" spans="1:2" ht="18" customHeight="1" x14ac:dyDescent="0.2">
      <c r="A776" s="14" t="s">
        <v>8645</v>
      </c>
      <c r="B776" s="17" t="str">
        <f>HYPERLINK("#'Functional'!$BSS$2","Web Analytics")</f>
        <v>Web Analytics</v>
      </c>
    </row>
    <row r="777" spans="1:2" ht="18" customHeight="1" x14ac:dyDescent="0.2">
      <c r="A777" s="14" t="s">
        <v>8646</v>
      </c>
      <c r="B777" s="17" t="str">
        <f>HYPERLINK("#'Functional'!$BSV$2","User Operations")</f>
        <v>User Operations</v>
      </c>
    </row>
    <row r="778" spans="1:2" ht="18" customHeight="1" x14ac:dyDescent="0.2">
      <c r="A778" s="14" t="s">
        <v>8647</v>
      </c>
      <c r="B778" s="17" t="str">
        <f>HYPERLINK("#'Functional'!$BSY$2","Web Publishing Tools")</f>
        <v>Web Publishing Tools</v>
      </c>
    </row>
    <row r="779" spans="1:2" ht="18" customHeight="1" x14ac:dyDescent="0.2">
      <c r="A779" s="14" t="s">
        <v>8648</v>
      </c>
      <c r="B779" s="17" t="str">
        <f>HYPERLINK("#'Functional'!$BTB$2","Web-Based Customer Servicing")</f>
        <v>Web-Based Customer Servicing</v>
      </c>
    </row>
    <row r="780" spans="1:2" ht="18" customHeight="1" x14ac:dyDescent="0.2">
      <c r="A780" s="14" t="s">
        <v>8649</v>
      </c>
      <c r="B780" s="17" t="str">
        <f>HYPERLINK("#'Functional'!$BTE$2","Workforce Analytics")</f>
        <v>Workforce Analytics</v>
      </c>
    </row>
    <row r="781" spans="1:2" ht="18" customHeight="1" x14ac:dyDescent="0.2">
      <c r="A781" s="14" t="s">
        <v>8650</v>
      </c>
      <c r="B781" s="17" t="str">
        <f>HYPERLINK("#'Functional'!$BTH$2","Web-based Research")</f>
        <v>Web-based Research</v>
      </c>
    </row>
    <row r="782" spans="1:2" ht="18" customHeight="1" x14ac:dyDescent="0.2">
      <c r="A782" s="14" t="s">
        <v>8651</v>
      </c>
      <c r="B782" s="17" t="str">
        <f>HYPERLINK("#'Functional'!$BTK$2","Vendor/Supplier Evaluations &amp; Certification")</f>
        <v>Vendor/Supplier Evaluations &amp; Certification</v>
      </c>
    </row>
    <row r="783" spans="1:2" ht="18" customHeight="1" x14ac:dyDescent="0.2">
      <c r="A783" s="14" t="s">
        <v>8652</v>
      </c>
      <c r="B783" s="17" t="str">
        <f>HYPERLINK("#'Functional'!$BTN$2","Understanding Customer Needs")</f>
        <v>Understanding Customer Needs</v>
      </c>
    </row>
    <row r="784" spans="1:2" ht="18" customHeight="1" x14ac:dyDescent="0.2">
      <c r="A784" s="14" t="s">
        <v>8653</v>
      </c>
      <c r="B784" s="17" t="str">
        <f>HYPERLINK("#'Functional'!$BTQ$2","Uniface")</f>
        <v>Uniface</v>
      </c>
    </row>
    <row r="785" spans="1:2" ht="18" customHeight="1" x14ac:dyDescent="0.2">
      <c r="A785" s="14" t="s">
        <v>8654</v>
      </c>
      <c r="B785" s="17" t="str">
        <f>HYPERLINK("#'Functional'!$BTT$2","Visual Age Generator")</f>
        <v>Visual Age Generator</v>
      </c>
    </row>
    <row r="786" spans="1:2" ht="18" customHeight="1" x14ac:dyDescent="0.2">
      <c r="A786" s="14" t="s">
        <v>8655</v>
      </c>
      <c r="B786" s="17" t="str">
        <f>HYPERLINK("#'Functional'!$BTW$2","Visual Age for Java")</f>
        <v>Visual Age for Java</v>
      </c>
    </row>
    <row r="787" spans="1:2" ht="18" customHeight="1" x14ac:dyDescent="0.2">
      <c r="A787" s="14" t="s">
        <v>8656</v>
      </c>
      <c r="B787" s="17" t="str">
        <f>HYPERLINK("#'Functional'!$BTZ$2","Visual Basic.Net")</f>
        <v>Visual Basic.Net</v>
      </c>
    </row>
    <row r="788" spans="1:2" ht="18" customHeight="1" x14ac:dyDescent="0.2">
      <c r="A788" s="14" t="s">
        <v>8657</v>
      </c>
      <c r="B788" s="17" t="str">
        <f>HYPERLINK("#'Functional'!$BUC$2","VBScript")</f>
        <v>VBScript</v>
      </c>
    </row>
    <row r="789" spans="1:2" ht="18" customHeight="1" x14ac:dyDescent="0.2">
      <c r="A789" s="14" t="s">
        <v>8658</v>
      </c>
      <c r="B789" s="17" t="str">
        <f>HYPERLINK("#'Functional'!$BUF$2","Visual C++")</f>
        <v>Visual C++</v>
      </c>
    </row>
    <row r="790" spans="1:2" ht="18" customHeight="1" x14ac:dyDescent="0.2">
      <c r="A790" s="14" t="s">
        <v>8659</v>
      </c>
      <c r="B790" s="17" t="str">
        <f>HYPERLINK("#'Functional'!$BUI$2","Visual Foxpro")</f>
        <v>Visual Foxpro</v>
      </c>
    </row>
    <row r="791" spans="1:2" ht="18" customHeight="1" x14ac:dyDescent="0.2">
      <c r="A791" s="14" t="s">
        <v>8660</v>
      </c>
      <c r="B791" s="17" t="str">
        <f>HYPERLINK("#'Functional'!$BUL$2","Visual Interdev")</f>
        <v>Visual Interdev</v>
      </c>
    </row>
    <row r="792" spans="1:2" ht="18" customHeight="1" x14ac:dyDescent="0.2">
      <c r="A792" s="14" t="s">
        <v>8661</v>
      </c>
      <c r="B792" s="17" t="str">
        <f>HYPERLINK("#'Functional'!$BUO$2","Visual Basic")</f>
        <v>Visual Basic</v>
      </c>
    </row>
    <row r="793" spans="1:2" ht="18" customHeight="1" x14ac:dyDescent="0.2">
      <c r="A793" s="14" t="s">
        <v>8662</v>
      </c>
      <c r="B793" s="17" t="str">
        <f>HYPERLINK("#'Functional'!$BUR$2","Visio")</f>
        <v>Visio</v>
      </c>
    </row>
    <row r="794" spans="1:2" ht="18" customHeight="1" x14ac:dyDescent="0.2">
      <c r="A794" s="14" t="s">
        <v>8663</v>
      </c>
      <c r="B794" s="17" t="str">
        <f>HYPERLINK("#'Functional'!$BUU$2","Visual J++")</f>
        <v>Visual J++</v>
      </c>
    </row>
    <row r="795" spans="1:2" ht="18" customHeight="1" x14ac:dyDescent="0.2">
      <c r="A795" s="14" t="s">
        <v>8664</v>
      </c>
      <c r="B795" s="17" t="str">
        <f>HYPERLINK("#'Functional'!$BUX$2","WebSphere Studio Application Developer")</f>
        <v>WebSphere Studio Application Developer</v>
      </c>
    </row>
    <row r="796" spans="1:2" ht="18" customHeight="1" x14ac:dyDescent="0.2">
      <c r="A796" s="14" t="s">
        <v>8665</v>
      </c>
      <c r="B796" s="17" t="str">
        <f>HYPERLINK("#'Functional'!$BVA$2","WebSphere Studio")</f>
        <v>WebSphere Studio</v>
      </c>
    </row>
    <row r="797" spans="1:2" ht="18" customHeight="1" x14ac:dyDescent="0.2">
      <c r="A797" s="14" t="s">
        <v>8666</v>
      </c>
      <c r="B797" s="17" t="str">
        <f>HYPERLINK("#'Functional'!$BVD$2","XHTML")</f>
        <v>XHTML</v>
      </c>
    </row>
    <row r="798" spans="1:2" ht="18" customHeight="1" x14ac:dyDescent="0.2">
      <c r="A798" s="14" t="s">
        <v>8667</v>
      </c>
      <c r="B798" s="17" t="str">
        <f>HYPERLINK("#'Functional'!$BVG$2","XML")</f>
        <v>XML</v>
      </c>
    </row>
    <row r="799" spans="1:2" ht="18" customHeight="1" x14ac:dyDescent="0.2">
      <c r="A799" s="14" t="s">
        <v>8668</v>
      </c>
      <c r="B799" s="17" t="str">
        <f>HYPERLINK("#'Functional'!$BVJ$2","XML Schema")</f>
        <v>XML Schema</v>
      </c>
    </row>
    <row r="800" spans="1:2" ht="18" customHeight="1" x14ac:dyDescent="0.2">
      <c r="A800" s="14" t="s">
        <v>8669</v>
      </c>
      <c r="B800" s="17" t="str">
        <f>HYPERLINK("#'Functional'!$BVM$2","XML Transformations")</f>
        <v>XML Transformations</v>
      </c>
    </row>
    <row r="801" spans="1:2" ht="18" customHeight="1" x14ac:dyDescent="0.2">
      <c r="A801" s="14" t="s">
        <v>8670</v>
      </c>
      <c r="B801" s="17" t="str">
        <f>HYPERLINK("#'Functional'!$BVP$2","Xpediter")</f>
        <v>Xpediter</v>
      </c>
    </row>
    <row r="802" spans="1:2" ht="18" customHeight="1" x14ac:dyDescent="0.2">
      <c r="A802" s="14" t="s">
        <v>8671</v>
      </c>
      <c r="B802" s="17" t="str">
        <f>HYPERLINK("#'Functional'!$BVS$2","Websphere MQ Series")</f>
        <v>Websphere MQ Series</v>
      </c>
    </row>
    <row r="803" spans="1:2" ht="18" customHeight="1" x14ac:dyDescent="0.2">
      <c r="A803" s="14" t="s">
        <v>8672</v>
      </c>
      <c r="B803" s="17" t="str">
        <f>HYPERLINK("#'Functional'!$BVV$2","TSO/ISPF")</f>
        <v>TSO/ISPF</v>
      </c>
    </row>
    <row r="804" spans="1:2" ht="18" customHeight="1" x14ac:dyDescent="0.2">
      <c r="A804" s="14" t="s">
        <v>8673</v>
      </c>
      <c r="B804" s="17" t="str">
        <f>HYPERLINK("#'Functional'!$BVY$2","UNIX")</f>
        <v>UNIX</v>
      </c>
    </row>
    <row r="805" spans="1:2" ht="18" customHeight="1" x14ac:dyDescent="0.2">
      <c r="A805" s="14" t="s">
        <v>8674</v>
      </c>
      <c r="B805" s="17" t="str">
        <f>HYPERLINK("#'Functional'!$BWB$2","WebSphere Application Server")</f>
        <v>WebSphere Application Server</v>
      </c>
    </row>
    <row r="806" spans="1:2" ht="18" customHeight="1" x14ac:dyDescent="0.2">
      <c r="A806" s="14" t="s">
        <v>8675</v>
      </c>
      <c r="B806" s="17" t="str">
        <f>HYPERLINK("#'Functional'!$BWE$2","Windows 2000/Me")</f>
        <v>Windows 2000/Me</v>
      </c>
    </row>
    <row r="807" spans="1:2" ht="18" customHeight="1" x14ac:dyDescent="0.2">
      <c r="A807" s="14" t="s">
        <v>8676</v>
      </c>
      <c r="B807" s="17" t="str">
        <f>HYPERLINK("#'Functional'!$BWH$2","Windows 7")</f>
        <v>Windows 7</v>
      </c>
    </row>
    <row r="808" spans="1:2" ht="18" customHeight="1" x14ac:dyDescent="0.2">
      <c r="A808" s="14" t="s">
        <v>8677</v>
      </c>
      <c r="B808" s="17" t="str">
        <f>HYPERLINK("#'Functional'!$BWK$2","Windows NT")</f>
        <v>Windows NT</v>
      </c>
    </row>
    <row r="809" spans="1:2" ht="18" customHeight="1" x14ac:dyDescent="0.2">
      <c r="A809" s="14" t="s">
        <v>8678</v>
      </c>
      <c r="B809" s="17" t="str">
        <f>HYPERLINK("#'Functional'!$BWN$2","Windows XP")</f>
        <v>Windows XP</v>
      </c>
    </row>
    <row r="810" spans="1:2" ht="18" customHeight="1" x14ac:dyDescent="0.2">
      <c r="A810" s="14" t="s">
        <v>8679</v>
      </c>
      <c r="B810" s="17" t="str">
        <f>HYPERLINK("#'Functional'!$BWQ$2","WebSphere Portal")</f>
        <v>WebSphere Portal</v>
      </c>
    </row>
    <row r="811" spans="1:2" ht="18" customHeight="1" x14ac:dyDescent="0.2">
      <c r="A811" s="14" t="s">
        <v>8680</v>
      </c>
      <c r="B811" s="17" t="str">
        <f>HYPERLINK("#'Functional'!$BWT$2","z/OS")</f>
        <v>z/OS</v>
      </c>
    </row>
    <row r="812" spans="1:2" ht="18" customHeight="1" x14ac:dyDescent="0.2">
      <c r="A812" s="14" t="s">
        <v>8681</v>
      </c>
      <c r="B812" s="17" t="str">
        <f>HYPERLINK("#'Functional'!$BWW$2","VoIP")</f>
        <v>VoIP</v>
      </c>
    </row>
    <row r="813" spans="1:2" ht="18" customHeight="1" x14ac:dyDescent="0.2">
      <c r="A813" s="14" t="s">
        <v>8682</v>
      </c>
      <c r="B813" s="17" t="str">
        <f>HYPERLINK("#'Functional'!$BWZ$2","WAP")</f>
        <v>WAP</v>
      </c>
    </row>
    <row r="814" spans="1:2" ht="18" customHeight="1" x14ac:dyDescent="0.2">
      <c r="A814" s="14" t="s">
        <v>8683</v>
      </c>
      <c r="B814" s="17" t="str">
        <f>HYPERLINK("#'Functional'!$BXC$2","X.25")</f>
        <v>X.25</v>
      </c>
    </row>
    <row r="815" spans="1:2" ht="18" customHeight="1" x14ac:dyDescent="0.2">
      <c r="A815" s="14" t="s">
        <v>8684</v>
      </c>
      <c r="B815" s="17" t="str">
        <f>HYPERLINK("#'Functional'!$BXF$2","Word")</f>
        <v>Word</v>
      </c>
    </row>
    <row r="816" spans="1:2" ht="18" customHeight="1" x14ac:dyDescent="0.2">
      <c r="A816" s="14" t="s">
        <v>8685</v>
      </c>
      <c r="B816" s="17" t="str">
        <f>HYPERLINK("#'Functional'!$BXI$2","WebSphere")</f>
        <v>WebSphere</v>
      </c>
    </row>
    <row r="817" spans="1:2" ht="18" customHeight="1" x14ac:dyDescent="0.2">
      <c r="A817" s="14" t="s">
        <v>8686</v>
      </c>
      <c r="B817" s="17" t="str">
        <f>HYPERLINK("#'Functional'!$BXL$2","Training and Development")</f>
        <v>Training and Development</v>
      </c>
    </row>
    <row r="818" spans="1:2" ht="18" customHeight="1" x14ac:dyDescent="0.2">
      <c r="A818" s="14" t="s">
        <v>8687</v>
      </c>
      <c r="B818" s="17" t="str">
        <f>HYPERLINK("#'Functional'!$BXO$2","Training Programs Management")</f>
        <v>Training Programs Management</v>
      </c>
    </row>
    <row r="819" spans="1:2" ht="18" customHeight="1" x14ac:dyDescent="0.2">
      <c r="A819" s="14" t="s">
        <v>8688</v>
      </c>
      <c r="B819" s="17" t="str">
        <f>HYPERLINK("#'Functional'!$BXR$2","Training Vendor Evaluation and Selection")</f>
        <v>Training Vendor Evaluation and Selection</v>
      </c>
    </row>
    <row r="820" spans="1:2" ht="18" customHeight="1" x14ac:dyDescent="0.2">
      <c r="A820" s="14" t="s">
        <v>8689</v>
      </c>
      <c r="B820" s="17" t="str">
        <f>HYPERLINK("#'Functional'!$BXU$2","Training Needs Analysis")</f>
        <v>Training Needs Analysis</v>
      </c>
    </row>
    <row r="821" spans="1:2" ht="18" customHeight="1" x14ac:dyDescent="0.2">
      <c r="A821" s="14" t="s">
        <v>8690</v>
      </c>
      <c r="B821" s="17" t="str">
        <f>HYPERLINK("#'Functional'!$BXX$2","Training Solution Recommendation")</f>
        <v>Training Solution Recommendation</v>
      </c>
    </row>
    <row r="822" spans="1:2" ht="18" customHeight="1" x14ac:dyDescent="0.2">
      <c r="A822" s="14" t="s">
        <v>8691</v>
      </c>
      <c r="B822" s="17" t="str">
        <f>HYPERLINK("#'Functional'!$BYA$2","Training Delivery - GCF")</f>
        <v>Training Delivery - GCF</v>
      </c>
    </row>
    <row r="823" spans="1:2" ht="18" customHeight="1" x14ac:dyDescent="0.2">
      <c r="A823" s="14" t="s">
        <v>8692</v>
      </c>
      <c r="B823" s="17" t="str">
        <f>HYPERLINK("#'Functional'!$BYD$2","Training Evaluation")</f>
        <v>Training Evaluation</v>
      </c>
    </row>
    <row r="824" spans="1:2" ht="18" customHeight="1" x14ac:dyDescent="0.2">
      <c r="A824" s="14" t="s">
        <v>8693</v>
      </c>
      <c r="B824" s="17" t="str">
        <f>HYPERLINK("#'Functional'!$BYG$2","Training Program Administration")</f>
        <v>Training Program Administration</v>
      </c>
    </row>
    <row r="825" spans="1:2" ht="18" customHeight="1" x14ac:dyDescent="0.2">
      <c r="A825" s="14" t="s">
        <v>8694</v>
      </c>
      <c r="B825" s="17" t="str">
        <f>HYPERLINK("#'Functional'!$BYJ$2","Training Technologies")</f>
        <v>Training Technologies</v>
      </c>
    </row>
    <row r="826" spans="1:2" ht="18" customHeight="1" x14ac:dyDescent="0.2">
      <c r="A826" s="13" t="s">
        <v>8695</v>
      </c>
      <c r="B826" s="16" t="str">
        <f>HYPERLINK("#'Functional'!$BYM$2","Web-based Training")</f>
        <v>Web-based Training</v>
      </c>
    </row>
    <row r="827" spans="1:2" s="20" customFormat="1" ht="18" customHeight="1" x14ac:dyDescent="0.2"/>
  </sheetData>
  <mergeCells count="2">
    <mergeCell ref="A2:B2"/>
    <mergeCell ref="A154:B15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M60"/>
  <sheetViews>
    <sheetView workbookViewId="0">
      <pane xSplit="1" ySplit="1" topLeftCell="B2" activePane="bottomRight" state="frozen"/>
      <selection pane="topRight" activeCell="B1" sqref="B1"/>
      <selection pane="bottomLeft" activeCell="A2" sqref="A2"/>
      <selection pane="bottomRight" activeCell="B1" sqref="B1:D1"/>
    </sheetView>
  </sheetViews>
  <sheetFormatPr defaultColWidth="0" defaultRowHeight="15" zeroHeight="1" x14ac:dyDescent="0.25"/>
  <cols>
    <col min="1" max="3" width="23.7109375" style="4" customWidth="1"/>
    <col min="4" max="4" width="38.7109375" style="4" customWidth="1"/>
    <col min="5" max="6" width="23.7109375" style="4" customWidth="1"/>
    <col min="7" max="7" width="38.7109375" style="4" customWidth="1"/>
    <col min="8" max="9" width="23.7109375" style="4" customWidth="1"/>
    <col min="10" max="10" width="38.7109375" style="4" customWidth="1"/>
    <col min="11" max="12" width="23.7109375" style="4" customWidth="1"/>
    <col min="13" max="13" width="38.7109375" style="4" customWidth="1"/>
    <col min="14" max="15" width="23.7109375" style="4" customWidth="1"/>
    <col min="16" max="16" width="38.7109375" style="4" customWidth="1"/>
    <col min="17" max="18" width="23.7109375" style="4" customWidth="1"/>
    <col min="19" max="19" width="38.7109375" style="4" customWidth="1"/>
    <col min="20" max="21" width="23.7109375" style="4" customWidth="1"/>
    <col min="22" max="22" width="38.7109375" style="4" customWidth="1"/>
    <col min="23" max="24" width="23.7109375" style="4" customWidth="1"/>
    <col min="25" max="25" width="38.7109375" style="4" customWidth="1"/>
    <col min="26" max="27" width="23.7109375" style="4" customWidth="1"/>
    <col min="28" max="28" width="38.7109375" style="4" customWidth="1"/>
    <col min="29" max="30" width="23.7109375" style="4" customWidth="1"/>
    <col min="31" max="31" width="38.7109375" style="4" customWidth="1"/>
    <col min="32" max="33" width="23.7109375" style="4" customWidth="1"/>
    <col min="34" max="34" width="38.7109375" style="4" customWidth="1"/>
    <col min="35" max="36" width="23.7109375" style="4" customWidth="1"/>
    <col min="37" max="37" width="38.7109375" style="4" customWidth="1"/>
    <col min="38" max="39" width="23.7109375" style="4" customWidth="1"/>
    <col min="40" max="40" width="38.7109375" style="4" customWidth="1"/>
    <col min="41" max="42" width="23.7109375" style="4" customWidth="1"/>
    <col min="43" max="43" width="38.7109375" style="4" customWidth="1"/>
    <col min="44" max="45" width="23.7109375" style="4" customWidth="1"/>
    <col min="46" max="46" width="38.7109375" style="4" customWidth="1"/>
    <col min="47" max="48" width="23.7109375" style="4" customWidth="1"/>
    <col min="49" max="49" width="38.7109375" style="4" customWidth="1"/>
    <col min="50" max="51" width="23.7109375" style="4" customWidth="1"/>
    <col min="52" max="52" width="38.7109375" style="4" customWidth="1"/>
    <col min="53" max="54" width="23.7109375" style="4" customWidth="1"/>
    <col min="55" max="55" width="38.7109375" style="4" customWidth="1"/>
    <col min="56" max="57" width="23.7109375" style="4" customWidth="1"/>
    <col min="58" max="58" width="38.7109375" style="4" customWidth="1"/>
    <col min="59" max="60" width="23.7109375" style="4" customWidth="1"/>
    <col min="61" max="61" width="38.7109375" style="4" customWidth="1"/>
    <col min="62" max="63" width="23.7109375" style="4" customWidth="1"/>
    <col min="64" max="64" width="38.7109375" style="4" customWidth="1"/>
    <col min="65" max="66" width="23.7109375" style="4" customWidth="1"/>
    <col min="67" max="67" width="38.7109375" style="4" customWidth="1"/>
    <col min="68" max="69" width="23.7109375" style="4" customWidth="1"/>
    <col min="70" max="70" width="38.7109375" style="4" customWidth="1"/>
    <col min="71" max="72" width="23.7109375" style="4" customWidth="1"/>
    <col min="73" max="73" width="38.7109375" style="4" customWidth="1"/>
    <col min="74" max="75" width="23.7109375" style="4" customWidth="1"/>
    <col min="76" max="76" width="38.7109375" style="4" customWidth="1"/>
    <col min="77" max="78" width="23.7109375" style="4" customWidth="1"/>
    <col min="79" max="79" width="38.7109375" style="4" customWidth="1"/>
    <col min="80" max="81" width="23.7109375" style="4" customWidth="1"/>
    <col min="82" max="82" width="38.7109375" style="4" customWidth="1"/>
    <col min="83" max="84" width="23.7109375" style="4" customWidth="1"/>
    <col min="85" max="85" width="38.7109375" style="4" customWidth="1"/>
    <col min="86" max="87" width="23.7109375" style="4" customWidth="1"/>
    <col min="88" max="88" width="38.7109375" style="4" customWidth="1"/>
    <col min="89" max="90" width="23.7109375" style="4" customWidth="1"/>
    <col min="91" max="91" width="38.7109375" style="4" customWidth="1"/>
    <col min="92" max="93" width="23.7109375" style="4" customWidth="1"/>
    <col min="94" max="94" width="38.7109375" style="4" customWidth="1"/>
    <col min="95" max="96" width="23.7109375" style="4" customWidth="1"/>
    <col min="97" max="97" width="38.7109375" style="4" customWidth="1"/>
    <col min="98" max="99" width="23.7109375" style="4" customWidth="1"/>
    <col min="100" max="100" width="38.7109375" style="4" customWidth="1"/>
    <col min="101" max="102" width="23.7109375" style="4" customWidth="1"/>
    <col min="103" max="103" width="38.7109375" style="4" customWidth="1"/>
    <col min="104" max="105" width="23.7109375" style="4" customWidth="1"/>
    <col min="106" max="106" width="38.7109375" style="4" customWidth="1"/>
    <col min="107" max="108" width="23.7109375" style="4" customWidth="1"/>
    <col min="109" max="109" width="38.7109375" style="4" customWidth="1"/>
    <col min="110" max="111" width="23.7109375" style="4" customWidth="1"/>
    <col min="112" max="112" width="38.7109375" style="4" customWidth="1"/>
    <col min="113" max="114" width="23.7109375" style="4" customWidth="1"/>
    <col min="115" max="115" width="38.7109375" style="4" customWidth="1"/>
    <col min="116" max="117" width="23.7109375" style="4" customWidth="1"/>
    <col min="118" max="118" width="38.7109375" style="4" customWidth="1"/>
    <col min="119" max="120" width="23.7109375" style="4" customWidth="1"/>
    <col min="121" max="121" width="38.7109375" style="4" customWidth="1"/>
    <col min="122" max="123" width="23.7109375" style="4" customWidth="1"/>
    <col min="124" max="124" width="38.7109375" style="4" customWidth="1"/>
    <col min="125" max="126" width="23.7109375" style="4" customWidth="1"/>
    <col min="127" max="127" width="38.7109375" style="4" customWidth="1"/>
    <col min="128" max="129" width="23.7109375" style="4" customWidth="1"/>
    <col min="130" max="130" width="38.7109375" style="4" customWidth="1"/>
    <col min="131" max="132" width="23.7109375" style="4" customWidth="1"/>
    <col min="133" max="133" width="38.7109375" style="4" customWidth="1"/>
    <col min="134" max="135" width="23.7109375" style="4" customWidth="1"/>
    <col min="136" max="136" width="38.7109375" style="4" customWidth="1"/>
    <col min="137" max="138" width="23.7109375" style="4" customWidth="1"/>
    <col min="139" max="139" width="38.7109375" style="4" customWidth="1"/>
    <col min="140" max="141" width="23.7109375" style="4" customWidth="1"/>
    <col min="142" max="142" width="38.7109375" style="4" customWidth="1"/>
    <col min="143" max="144" width="23.7109375" style="4" customWidth="1"/>
    <col min="145" max="145" width="38.7109375" style="4" customWidth="1"/>
    <col min="146" max="147" width="23.7109375" style="4" customWidth="1"/>
    <col min="148" max="148" width="38.7109375" style="4" customWidth="1"/>
    <col min="149" max="150" width="23.7109375" style="4" customWidth="1"/>
    <col min="151" max="151" width="38.7109375" style="4" customWidth="1"/>
    <col min="152" max="153" width="23.7109375" style="4" customWidth="1"/>
    <col min="154" max="154" width="38.7109375" style="4" customWidth="1"/>
    <col min="155" max="156" width="23.7109375" style="4" customWidth="1"/>
    <col min="157" max="157" width="38.7109375" style="4" customWidth="1"/>
    <col min="158" max="159" width="23.7109375" style="4" customWidth="1"/>
    <col min="160" max="160" width="38.7109375" style="4" customWidth="1"/>
    <col min="161" max="162" width="23.7109375" style="4" customWidth="1"/>
    <col min="163" max="163" width="38.7109375" style="4" customWidth="1"/>
    <col min="164" max="165" width="23.7109375" style="4" customWidth="1"/>
    <col min="166" max="166" width="38.7109375" style="4" customWidth="1"/>
    <col min="167" max="168" width="23.7109375" style="4" customWidth="1"/>
    <col min="169" max="169" width="38.7109375" style="4" customWidth="1"/>
    <col min="170" max="171" width="23.7109375" style="4" customWidth="1"/>
    <col min="172" max="172" width="38.7109375" style="4" customWidth="1"/>
    <col min="173" max="174" width="23.7109375" style="4" customWidth="1"/>
    <col min="175" max="175" width="38.7109375" style="4" customWidth="1"/>
    <col min="176" max="177" width="23.7109375" style="4" customWidth="1"/>
    <col min="178" max="178" width="38.7109375" style="4" customWidth="1"/>
    <col min="179" max="180" width="23.7109375" style="4" customWidth="1"/>
    <col min="181" max="181" width="38.7109375" style="4" customWidth="1"/>
    <col min="182" max="183" width="23.7109375" style="4" customWidth="1"/>
    <col min="184" max="184" width="38.7109375" style="4" customWidth="1"/>
    <col min="185" max="186" width="23.7109375" style="4" customWidth="1"/>
    <col min="187" max="187" width="38.7109375" style="4" customWidth="1"/>
    <col min="188" max="189" width="23.7109375" style="4" customWidth="1"/>
    <col min="190" max="190" width="38.7109375" style="4" customWidth="1"/>
    <col min="191" max="192" width="23.7109375" style="4" customWidth="1"/>
    <col min="193" max="193" width="38.7109375" style="4" customWidth="1"/>
    <col min="194" max="195" width="23.7109375" style="4" customWidth="1"/>
    <col min="196" max="196" width="38.7109375" style="4" customWidth="1"/>
    <col min="197" max="198" width="23.7109375" style="4" customWidth="1"/>
    <col min="199" max="199" width="38.7109375" style="4" customWidth="1"/>
    <col min="200" max="201" width="23.7109375" style="4" customWidth="1"/>
    <col min="202" max="202" width="38.7109375" style="4" customWidth="1"/>
    <col min="203" max="204" width="23.7109375" style="4" customWidth="1"/>
    <col min="205" max="205" width="38.7109375" style="4" customWidth="1"/>
    <col min="206" max="207" width="23.7109375" style="4" customWidth="1"/>
    <col min="208" max="208" width="38.7109375" style="4" customWidth="1"/>
    <col min="209" max="210" width="23.7109375" style="4" customWidth="1"/>
    <col min="211" max="211" width="38.7109375" style="4" customWidth="1"/>
    <col min="212" max="213" width="23.7109375" style="4" customWidth="1"/>
    <col min="214" max="214" width="38.7109375" style="4" customWidth="1"/>
    <col min="215" max="216" width="23.7109375" style="4" customWidth="1"/>
    <col min="217" max="217" width="38.7109375" style="4" customWidth="1"/>
    <col min="218" max="219" width="23.7109375" style="4" customWidth="1"/>
    <col min="220" max="220" width="38.7109375" style="4" customWidth="1"/>
    <col min="221" max="222" width="23.7109375" style="4" customWidth="1"/>
    <col min="223" max="223" width="38.7109375" style="4" customWidth="1"/>
    <col min="224" max="225" width="23.7109375" style="4" customWidth="1"/>
    <col min="226" max="226" width="38.7109375" style="4" customWidth="1"/>
    <col min="227" max="228" width="23.7109375" style="4" customWidth="1"/>
    <col min="229" max="229" width="38.7109375" style="4" customWidth="1"/>
    <col min="230" max="231" width="23.7109375" style="4" customWidth="1"/>
    <col min="232" max="232" width="38.7109375" style="4" customWidth="1"/>
    <col min="233" max="234" width="23.7109375" style="4" customWidth="1"/>
    <col min="235" max="235" width="38.7109375" style="4" customWidth="1"/>
    <col min="236" max="237" width="23.7109375" style="4" customWidth="1"/>
    <col min="238" max="238" width="38.7109375" style="4" customWidth="1"/>
    <col min="239" max="240" width="23.7109375" style="4" customWidth="1"/>
    <col min="241" max="241" width="38.7109375" style="4" customWidth="1"/>
    <col min="242" max="243" width="23.7109375" style="4" customWidth="1"/>
    <col min="244" max="244" width="38.7109375" style="4" customWidth="1"/>
    <col min="245" max="246" width="23.7109375" style="4" customWidth="1"/>
    <col min="247" max="247" width="38.7109375" style="4" customWidth="1"/>
    <col min="248" max="249" width="23.7109375" style="4" customWidth="1"/>
    <col min="250" max="250" width="38.7109375" style="4" customWidth="1"/>
    <col min="251" max="252" width="23.7109375" style="4" customWidth="1"/>
    <col min="253" max="253" width="38.7109375" style="4" customWidth="1"/>
    <col min="254" max="255" width="23.7109375" style="4" customWidth="1"/>
    <col min="256" max="256" width="38.7109375" style="4" customWidth="1"/>
    <col min="257" max="258" width="23.7109375" style="4" customWidth="1"/>
    <col min="259" max="259" width="38.7109375" style="4" customWidth="1"/>
    <col min="260" max="261" width="23.7109375" style="4" customWidth="1"/>
    <col min="262" max="262" width="38.7109375" style="4" customWidth="1"/>
    <col min="263" max="264" width="23.7109375" style="4" customWidth="1"/>
    <col min="265" max="265" width="38.7109375" style="4" customWidth="1"/>
    <col min="266" max="267" width="23.7109375" style="4" customWidth="1"/>
    <col min="268" max="268" width="38.7109375" style="4" customWidth="1"/>
    <col min="269" max="270" width="23.7109375" style="4" customWidth="1"/>
    <col min="271" max="271" width="38.7109375" style="4" customWidth="1"/>
    <col min="272" max="273" width="23.7109375" style="4" customWidth="1"/>
    <col min="274" max="274" width="38.7109375" style="4" customWidth="1"/>
    <col min="275" max="276" width="23.7109375" style="4" customWidth="1"/>
    <col min="277" max="277" width="38.7109375" style="4" customWidth="1"/>
    <col min="278" max="279" width="23.7109375" style="4" customWidth="1"/>
    <col min="280" max="280" width="38.7109375" style="4" customWidth="1"/>
    <col min="281" max="282" width="23.7109375" style="4" customWidth="1"/>
    <col min="283" max="283" width="38.7109375" style="4" customWidth="1"/>
    <col min="284" max="285" width="23.7109375" style="4" customWidth="1"/>
    <col min="286" max="286" width="38.7109375" style="4" customWidth="1"/>
    <col min="287" max="288" width="23.7109375" style="4" customWidth="1"/>
    <col min="289" max="289" width="38.7109375" style="4" customWidth="1"/>
    <col min="290" max="291" width="23.7109375" style="4" customWidth="1"/>
    <col min="292" max="292" width="38.7109375" style="4" customWidth="1"/>
    <col min="293" max="294" width="23.7109375" style="4" customWidth="1"/>
    <col min="295" max="295" width="38.7109375" style="4" customWidth="1"/>
    <col min="296" max="297" width="23.7109375" style="4" customWidth="1"/>
    <col min="298" max="298" width="38.7109375" style="4" customWidth="1"/>
    <col min="299" max="300" width="23.7109375" style="4" customWidth="1"/>
    <col min="301" max="301" width="38.7109375" style="4" customWidth="1"/>
    <col min="302" max="303" width="23.7109375" style="4" customWidth="1"/>
    <col min="304" max="304" width="38.7109375" style="4" customWidth="1"/>
    <col min="305" max="306" width="23.7109375" style="4" customWidth="1"/>
    <col min="307" max="307" width="38.7109375" style="4" customWidth="1"/>
    <col min="308" max="309" width="23.7109375" style="4" customWidth="1"/>
    <col min="310" max="310" width="38.7109375" style="4" customWidth="1"/>
    <col min="311" max="312" width="23.7109375" style="4" customWidth="1"/>
    <col min="313" max="313" width="38.7109375" style="4" customWidth="1"/>
    <col min="314" max="315" width="23.7109375" style="4" customWidth="1"/>
    <col min="316" max="316" width="38.7109375" style="4" customWidth="1"/>
    <col min="317" max="318" width="23.7109375" style="4" customWidth="1"/>
    <col min="319" max="319" width="38.7109375" style="4" customWidth="1"/>
    <col min="320" max="321" width="23.7109375" style="4" customWidth="1"/>
    <col min="322" max="322" width="38.7109375" style="4" customWidth="1"/>
    <col min="323" max="324" width="23.7109375" style="4" customWidth="1"/>
    <col min="325" max="325" width="38.7109375" style="4" customWidth="1"/>
    <col min="326" max="327" width="23.7109375" style="4" customWidth="1"/>
    <col min="328" max="328" width="38.7109375" style="4" customWidth="1"/>
    <col min="329" max="330" width="23.7109375" style="4" customWidth="1"/>
    <col min="331" max="331" width="38.7109375" style="4" customWidth="1"/>
    <col min="332" max="333" width="23.7109375" style="4" customWidth="1"/>
    <col min="334" max="334" width="38.7109375" style="4" customWidth="1"/>
    <col min="335" max="336" width="23.7109375" style="4" customWidth="1"/>
    <col min="337" max="337" width="38.7109375" style="4" customWidth="1"/>
    <col min="338" max="339" width="23.7109375" style="4" customWidth="1"/>
    <col min="340" max="340" width="38.7109375" style="4" customWidth="1"/>
    <col min="341" max="342" width="23.7109375" style="4" customWidth="1"/>
    <col min="343" max="343" width="38.7109375" style="4" customWidth="1"/>
    <col min="344" max="345" width="23.7109375" style="4" customWidth="1"/>
    <col min="346" max="346" width="38.7109375" style="4" customWidth="1"/>
    <col min="347" max="348" width="23.7109375" style="4" customWidth="1"/>
    <col min="349" max="349" width="38.7109375" style="4" customWidth="1"/>
    <col min="350" max="351" width="23.7109375" style="4" customWidth="1"/>
    <col min="352" max="352" width="38.7109375" style="4" customWidth="1"/>
    <col min="353" max="354" width="23.7109375" style="4" customWidth="1"/>
    <col min="355" max="355" width="38.7109375" style="4" customWidth="1"/>
    <col min="356" max="357" width="23.7109375" style="4" customWidth="1"/>
    <col min="358" max="358" width="38.7109375" style="4" customWidth="1"/>
    <col min="359" max="360" width="23.7109375" style="4" customWidth="1"/>
    <col min="361" max="361" width="38.7109375" style="4" customWidth="1"/>
    <col min="362" max="363" width="23.7109375" style="4" customWidth="1"/>
    <col min="364" max="364" width="38.7109375" style="4" customWidth="1"/>
    <col min="365" max="366" width="23.7109375" style="4" customWidth="1"/>
    <col min="367" max="367" width="38.7109375" style="4" customWidth="1"/>
    <col min="368" max="369" width="23.7109375" style="4" customWidth="1"/>
    <col min="370" max="370" width="38.7109375" style="4" customWidth="1"/>
    <col min="371" max="372" width="23.7109375" style="4" customWidth="1"/>
    <col min="373" max="373" width="38.7109375" style="4" customWidth="1"/>
    <col min="374" max="375" width="23.7109375" style="4" customWidth="1"/>
    <col min="376" max="376" width="38.7109375" style="4" customWidth="1"/>
    <col min="377" max="378" width="23.7109375" style="4" customWidth="1"/>
    <col min="379" max="379" width="38.7109375" style="4" customWidth="1"/>
    <col min="380" max="381" width="23.7109375" style="4" customWidth="1"/>
    <col min="382" max="382" width="38.7109375" style="4" customWidth="1"/>
    <col min="383" max="384" width="23.7109375" style="4" customWidth="1"/>
    <col min="385" max="385" width="38.7109375" style="4" customWidth="1"/>
    <col min="386" max="387" width="23.7109375" style="4" customWidth="1"/>
    <col min="388" max="388" width="38.7109375" style="4" customWidth="1"/>
    <col min="389" max="390" width="23.7109375" style="4" customWidth="1"/>
    <col min="391" max="391" width="38.7109375" style="4" customWidth="1"/>
    <col min="392" max="393" width="23.7109375" style="4" customWidth="1"/>
    <col min="394" max="394" width="38.7109375" style="4" customWidth="1"/>
    <col min="395" max="396" width="23.7109375" style="4" customWidth="1"/>
    <col min="397" max="397" width="38.7109375" style="4" customWidth="1"/>
    <col min="398" max="399" width="23.7109375" style="4" customWidth="1"/>
    <col min="400" max="400" width="38.7109375" style="4" customWidth="1"/>
    <col min="401" max="402" width="23.7109375" style="4" customWidth="1"/>
    <col min="403" max="403" width="38.7109375" style="4" customWidth="1"/>
    <col min="404" max="405" width="23.7109375" style="4" customWidth="1"/>
    <col min="406" max="406" width="38.7109375" style="4" customWidth="1"/>
    <col min="407" max="408" width="23.7109375" style="4" customWidth="1"/>
    <col min="409" max="409" width="38.7109375" style="4" customWidth="1"/>
    <col min="410" max="411" width="23.7109375" style="4" customWidth="1"/>
    <col min="412" max="412" width="38.7109375" style="4" customWidth="1"/>
    <col min="413" max="414" width="23.7109375" style="4" customWidth="1"/>
    <col min="415" max="415" width="38.7109375" style="4" customWidth="1"/>
    <col min="416" max="417" width="23.7109375" style="4" customWidth="1"/>
    <col min="418" max="418" width="38.7109375" style="4" customWidth="1"/>
    <col min="419" max="420" width="23.7109375" style="4" customWidth="1"/>
    <col min="421" max="421" width="38.7109375" style="4" customWidth="1"/>
    <col min="422" max="423" width="23.7109375" style="4" customWidth="1"/>
    <col min="424" max="424" width="38.7109375" style="4" customWidth="1"/>
    <col min="425" max="426" width="23.7109375" style="4" customWidth="1"/>
    <col min="427" max="427" width="38.7109375" style="4" customWidth="1"/>
    <col min="428" max="429" width="23.7109375" style="4" customWidth="1"/>
    <col min="430" max="430" width="38.7109375" style="4" customWidth="1"/>
    <col min="431" max="432" width="23.7109375" style="4" customWidth="1"/>
    <col min="433" max="433" width="38.7109375" style="4" customWidth="1"/>
    <col min="434" max="435" width="23.7109375" style="4" customWidth="1"/>
    <col min="436" max="436" width="38.7109375" style="4" customWidth="1"/>
    <col min="437" max="438" width="23.7109375" style="4" customWidth="1"/>
    <col min="439" max="439" width="38.7109375" style="4" customWidth="1"/>
    <col min="440" max="441" width="23.7109375" style="4" customWidth="1"/>
    <col min="442" max="442" width="38.7109375" style="4" customWidth="1"/>
    <col min="443" max="444" width="23.7109375" style="4" customWidth="1"/>
    <col min="445" max="445" width="38.7109375" style="4" customWidth="1"/>
    <col min="446" max="447" width="23.7109375" style="4" customWidth="1"/>
    <col min="448" max="448" width="38.7109375" style="4" customWidth="1"/>
    <col min="449" max="450" width="23.7109375" style="4" customWidth="1"/>
    <col min="451" max="451" width="38.7109375" style="4" customWidth="1"/>
    <col min="452" max="453" width="23.7109375" style="4" customWidth="1"/>
    <col min="454" max="454" width="38.7109375" style="4" customWidth="1"/>
    <col min="455" max="455" width="3.42578125" style="2" customWidth="1"/>
    <col min="456" max="16384" width="9.140625" style="4" hidden="1"/>
  </cols>
  <sheetData>
    <row r="1" spans="1:454" x14ac:dyDescent="0.25">
      <c r="A1" s="1" t="s">
        <v>0</v>
      </c>
      <c r="B1" s="11" t="s">
        <v>1</v>
      </c>
      <c r="C1" s="12"/>
      <c r="D1" s="12"/>
      <c r="E1" s="11" t="s">
        <v>2</v>
      </c>
      <c r="F1" s="12"/>
      <c r="G1" s="12"/>
      <c r="H1" s="11" t="s">
        <v>3</v>
      </c>
      <c r="I1" s="12"/>
      <c r="J1" s="12"/>
      <c r="K1" s="11" t="s">
        <v>4</v>
      </c>
      <c r="L1" s="12"/>
      <c r="M1" s="12"/>
      <c r="N1" s="11" t="s">
        <v>5</v>
      </c>
      <c r="O1" s="12"/>
      <c r="P1" s="12"/>
      <c r="Q1" s="11" t="s">
        <v>6</v>
      </c>
      <c r="R1" s="12"/>
      <c r="S1" s="12"/>
      <c r="T1" s="11" t="s">
        <v>7</v>
      </c>
      <c r="U1" s="12"/>
      <c r="V1" s="12"/>
      <c r="W1" s="11" t="s">
        <v>8</v>
      </c>
      <c r="X1" s="12"/>
      <c r="Y1" s="12"/>
      <c r="Z1" s="11" t="s">
        <v>9</v>
      </c>
      <c r="AA1" s="12"/>
      <c r="AB1" s="12"/>
      <c r="AC1" s="11" t="s">
        <v>10</v>
      </c>
      <c r="AD1" s="12"/>
      <c r="AE1" s="12"/>
      <c r="AF1" s="11" t="s">
        <v>11</v>
      </c>
      <c r="AG1" s="12"/>
      <c r="AH1" s="12"/>
      <c r="AI1" s="11" t="s">
        <v>12</v>
      </c>
      <c r="AJ1" s="12"/>
      <c r="AK1" s="12"/>
      <c r="AL1" s="11" t="s">
        <v>13</v>
      </c>
      <c r="AM1" s="12"/>
      <c r="AN1" s="12"/>
      <c r="AO1" s="11" t="s">
        <v>14</v>
      </c>
      <c r="AP1" s="12"/>
      <c r="AQ1" s="12"/>
      <c r="AR1" s="11" t="s">
        <v>15</v>
      </c>
      <c r="AS1" s="12"/>
      <c r="AT1" s="12"/>
      <c r="AU1" s="11" t="s">
        <v>16</v>
      </c>
      <c r="AV1" s="12"/>
      <c r="AW1" s="12"/>
      <c r="AX1" s="11" t="s">
        <v>17</v>
      </c>
      <c r="AY1" s="12"/>
      <c r="AZ1" s="12"/>
      <c r="BA1" s="11" t="s">
        <v>18</v>
      </c>
      <c r="BB1" s="12"/>
      <c r="BC1" s="12"/>
      <c r="BD1" s="11" t="s">
        <v>19</v>
      </c>
      <c r="BE1" s="12"/>
      <c r="BF1" s="12"/>
      <c r="BG1" s="11" t="s">
        <v>20</v>
      </c>
      <c r="BH1" s="12"/>
      <c r="BI1" s="12"/>
      <c r="BJ1" s="11" t="s">
        <v>21</v>
      </c>
      <c r="BK1" s="12"/>
      <c r="BL1" s="12"/>
      <c r="BM1" s="11" t="s">
        <v>22</v>
      </c>
      <c r="BN1" s="12"/>
      <c r="BO1" s="12"/>
      <c r="BP1" s="11" t="s">
        <v>23</v>
      </c>
      <c r="BQ1" s="12"/>
      <c r="BR1" s="12"/>
      <c r="BS1" s="11" t="s">
        <v>24</v>
      </c>
      <c r="BT1" s="12"/>
      <c r="BU1" s="12"/>
      <c r="BV1" s="11" t="s">
        <v>25</v>
      </c>
      <c r="BW1" s="12"/>
      <c r="BX1" s="12"/>
      <c r="BY1" s="11" t="s">
        <v>26</v>
      </c>
      <c r="BZ1" s="12"/>
      <c r="CA1" s="12"/>
      <c r="CB1" s="11" t="s">
        <v>27</v>
      </c>
      <c r="CC1" s="12"/>
      <c r="CD1" s="12"/>
      <c r="CE1" s="11" t="s">
        <v>28</v>
      </c>
      <c r="CF1" s="12"/>
      <c r="CG1" s="12"/>
      <c r="CH1" s="11" t="s">
        <v>29</v>
      </c>
      <c r="CI1" s="12"/>
      <c r="CJ1" s="12"/>
      <c r="CK1" s="11" t="s">
        <v>30</v>
      </c>
      <c r="CL1" s="12"/>
      <c r="CM1" s="12"/>
      <c r="CN1" s="11" t="s">
        <v>31</v>
      </c>
      <c r="CO1" s="12"/>
      <c r="CP1" s="12"/>
      <c r="CQ1" s="11" t="s">
        <v>32</v>
      </c>
      <c r="CR1" s="12"/>
      <c r="CS1" s="12"/>
      <c r="CT1" s="11" t="s">
        <v>33</v>
      </c>
      <c r="CU1" s="12"/>
      <c r="CV1" s="12"/>
      <c r="CW1" s="11" t="s">
        <v>34</v>
      </c>
      <c r="CX1" s="12"/>
      <c r="CY1" s="12"/>
      <c r="CZ1" s="11" t="s">
        <v>35</v>
      </c>
      <c r="DA1" s="12"/>
      <c r="DB1" s="12"/>
      <c r="DC1" s="11" t="s">
        <v>36</v>
      </c>
      <c r="DD1" s="12"/>
      <c r="DE1" s="12"/>
      <c r="DF1" s="11" t="s">
        <v>37</v>
      </c>
      <c r="DG1" s="12"/>
      <c r="DH1" s="12"/>
      <c r="DI1" s="11" t="s">
        <v>38</v>
      </c>
      <c r="DJ1" s="12"/>
      <c r="DK1" s="12"/>
      <c r="DL1" s="11" t="s">
        <v>39</v>
      </c>
      <c r="DM1" s="12"/>
      <c r="DN1" s="12"/>
      <c r="DO1" s="11" t="s">
        <v>40</v>
      </c>
      <c r="DP1" s="12"/>
      <c r="DQ1" s="12"/>
      <c r="DR1" s="11" t="s">
        <v>41</v>
      </c>
      <c r="DS1" s="12"/>
      <c r="DT1" s="12"/>
      <c r="DU1" s="11" t="s">
        <v>42</v>
      </c>
      <c r="DV1" s="12"/>
      <c r="DW1" s="12"/>
      <c r="DX1" s="11" t="s">
        <v>43</v>
      </c>
      <c r="DY1" s="12"/>
      <c r="DZ1" s="12"/>
      <c r="EA1" s="11" t="s">
        <v>44</v>
      </c>
      <c r="EB1" s="12"/>
      <c r="EC1" s="12"/>
      <c r="ED1" s="11" t="s">
        <v>45</v>
      </c>
      <c r="EE1" s="12"/>
      <c r="EF1" s="12"/>
      <c r="EG1" s="11" t="s">
        <v>46</v>
      </c>
      <c r="EH1" s="12"/>
      <c r="EI1" s="12"/>
      <c r="EJ1" s="11" t="s">
        <v>47</v>
      </c>
      <c r="EK1" s="12"/>
      <c r="EL1" s="12"/>
      <c r="EM1" s="11" t="s">
        <v>48</v>
      </c>
      <c r="EN1" s="12"/>
      <c r="EO1" s="12"/>
      <c r="EP1" s="11" t="s">
        <v>49</v>
      </c>
      <c r="EQ1" s="12"/>
      <c r="ER1" s="12"/>
      <c r="ES1" s="11" t="s">
        <v>50</v>
      </c>
      <c r="ET1" s="12"/>
      <c r="EU1" s="12"/>
      <c r="EV1" s="11" t="s">
        <v>51</v>
      </c>
      <c r="EW1" s="12"/>
      <c r="EX1" s="12"/>
      <c r="EY1" s="11" t="s">
        <v>52</v>
      </c>
      <c r="EZ1" s="12"/>
      <c r="FA1" s="12"/>
      <c r="FB1" s="11" t="s">
        <v>53</v>
      </c>
      <c r="FC1" s="12"/>
      <c r="FD1" s="12"/>
      <c r="FE1" s="11" t="s">
        <v>54</v>
      </c>
      <c r="FF1" s="12"/>
      <c r="FG1" s="12"/>
      <c r="FH1" s="11" t="s">
        <v>55</v>
      </c>
      <c r="FI1" s="12"/>
      <c r="FJ1" s="12"/>
      <c r="FK1" s="11" t="s">
        <v>56</v>
      </c>
      <c r="FL1" s="12"/>
      <c r="FM1" s="12"/>
      <c r="FN1" s="11" t="s">
        <v>57</v>
      </c>
      <c r="FO1" s="12"/>
      <c r="FP1" s="12"/>
      <c r="FQ1" s="11" t="s">
        <v>58</v>
      </c>
      <c r="FR1" s="12"/>
      <c r="FS1" s="12"/>
      <c r="FT1" s="11" t="s">
        <v>59</v>
      </c>
      <c r="FU1" s="12"/>
      <c r="FV1" s="12"/>
      <c r="FW1" s="11" t="s">
        <v>60</v>
      </c>
      <c r="FX1" s="12"/>
      <c r="FY1" s="12"/>
      <c r="FZ1" s="11" t="s">
        <v>61</v>
      </c>
      <c r="GA1" s="12"/>
      <c r="GB1" s="12"/>
      <c r="GC1" s="11" t="s">
        <v>62</v>
      </c>
      <c r="GD1" s="12"/>
      <c r="GE1" s="12"/>
      <c r="GF1" s="11" t="s">
        <v>63</v>
      </c>
      <c r="GG1" s="12"/>
      <c r="GH1" s="12"/>
      <c r="GI1" s="11" t="s">
        <v>64</v>
      </c>
      <c r="GJ1" s="12"/>
      <c r="GK1" s="12"/>
      <c r="GL1" s="11" t="s">
        <v>65</v>
      </c>
      <c r="GM1" s="12"/>
      <c r="GN1" s="12"/>
      <c r="GO1" s="11" t="s">
        <v>66</v>
      </c>
      <c r="GP1" s="12"/>
      <c r="GQ1" s="12"/>
      <c r="GR1" s="11" t="s">
        <v>67</v>
      </c>
      <c r="GS1" s="12"/>
      <c r="GT1" s="12"/>
      <c r="GU1" s="11" t="s">
        <v>68</v>
      </c>
      <c r="GV1" s="12"/>
      <c r="GW1" s="12"/>
      <c r="GX1" s="11" t="s">
        <v>69</v>
      </c>
      <c r="GY1" s="12"/>
      <c r="GZ1" s="12"/>
      <c r="HA1" s="11" t="s">
        <v>70</v>
      </c>
      <c r="HB1" s="12"/>
      <c r="HC1" s="12"/>
      <c r="HD1" s="11" t="s">
        <v>71</v>
      </c>
      <c r="HE1" s="12"/>
      <c r="HF1" s="12"/>
      <c r="HG1" s="11" t="s">
        <v>72</v>
      </c>
      <c r="HH1" s="12"/>
      <c r="HI1" s="12"/>
      <c r="HJ1" s="11" t="s">
        <v>73</v>
      </c>
      <c r="HK1" s="12"/>
      <c r="HL1" s="12"/>
      <c r="HM1" s="11" t="s">
        <v>74</v>
      </c>
      <c r="HN1" s="12"/>
      <c r="HO1" s="12"/>
      <c r="HP1" s="11" t="s">
        <v>75</v>
      </c>
      <c r="HQ1" s="12"/>
      <c r="HR1" s="12"/>
      <c r="HS1" s="11" t="s">
        <v>76</v>
      </c>
      <c r="HT1" s="12"/>
      <c r="HU1" s="12"/>
      <c r="HV1" s="11" t="s">
        <v>77</v>
      </c>
      <c r="HW1" s="12"/>
      <c r="HX1" s="12"/>
      <c r="HY1" s="11" t="s">
        <v>78</v>
      </c>
      <c r="HZ1" s="12"/>
      <c r="IA1" s="12"/>
      <c r="IB1" s="11" t="s">
        <v>79</v>
      </c>
      <c r="IC1" s="12"/>
      <c r="ID1" s="12"/>
      <c r="IE1" s="11" t="s">
        <v>80</v>
      </c>
      <c r="IF1" s="12"/>
      <c r="IG1" s="12"/>
      <c r="IH1" s="11" t="s">
        <v>81</v>
      </c>
      <c r="II1" s="12"/>
      <c r="IJ1" s="12"/>
      <c r="IK1" s="11" t="s">
        <v>82</v>
      </c>
      <c r="IL1" s="12"/>
      <c r="IM1" s="12"/>
      <c r="IN1" s="11" t="s">
        <v>83</v>
      </c>
      <c r="IO1" s="12"/>
      <c r="IP1" s="12"/>
      <c r="IQ1" s="11" t="s">
        <v>84</v>
      </c>
      <c r="IR1" s="12"/>
      <c r="IS1" s="12"/>
      <c r="IT1" s="11" t="s">
        <v>85</v>
      </c>
      <c r="IU1" s="12"/>
      <c r="IV1" s="12"/>
      <c r="IW1" s="11" t="s">
        <v>86</v>
      </c>
      <c r="IX1" s="12"/>
      <c r="IY1" s="12"/>
      <c r="IZ1" s="11" t="s">
        <v>87</v>
      </c>
      <c r="JA1" s="12"/>
      <c r="JB1" s="12"/>
      <c r="JC1" s="11" t="s">
        <v>88</v>
      </c>
      <c r="JD1" s="12"/>
      <c r="JE1" s="12"/>
      <c r="JF1" s="11" t="s">
        <v>89</v>
      </c>
      <c r="JG1" s="12"/>
      <c r="JH1" s="12"/>
      <c r="JI1" s="11" t="s">
        <v>90</v>
      </c>
      <c r="JJ1" s="12"/>
      <c r="JK1" s="12"/>
      <c r="JL1" s="11" t="s">
        <v>91</v>
      </c>
      <c r="JM1" s="12"/>
      <c r="JN1" s="12"/>
      <c r="JO1" s="11" t="s">
        <v>92</v>
      </c>
      <c r="JP1" s="12"/>
      <c r="JQ1" s="12"/>
      <c r="JR1" s="11" t="s">
        <v>93</v>
      </c>
      <c r="JS1" s="12"/>
      <c r="JT1" s="12"/>
      <c r="JU1" s="11" t="s">
        <v>94</v>
      </c>
      <c r="JV1" s="12"/>
      <c r="JW1" s="12"/>
      <c r="JX1" s="11" t="s">
        <v>95</v>
      </c>
      <c r="JY1" s="12"/>
      <c r="JZ1" s="12"/>
      <c r="KA1" s="11" t="s">
        <v>96</v>
      </c>
      <c r="KB1" s="12"/>
      <c r="KC1" s="12"/>
      <c r="KD1" s="11" t="s">
        <v>97</v>
      </c>
      <c r="KE1" s="12"/>
      <c r="KF1" s="12"/>
      <c r="KG1" s="11" t="s">
        <v>98</v>
      </c>
      <c r="KH1" s="12"/>
      <c r="KI1" s="12"/>
      <c r="KJ1" s="11" t="s">
        <v>99</v>
      </c>
      <c r="KK1" s="12"/>
      <c r="KL1" s="12"/>
      <c r="KM1" s="11" t="s">
        <v>100</v>
      </c>
      <c r="KN1" s="12"/>
      <c r="KO1" s="12"/>
      <c r="KP1" s="11" t="s">
        <v>101</v>
      </c>
      <c r="KQ1" s="12"/>
      <c r="KR1" s="12"/>
      <c r="KS1" s="11" t="s">
        <v>102</v>
      </c>
      <c r="KT1" s="12"/>
      <c r="KU1" s="12"/>
      <c r="KV1" s="11" t="s">
        <v>103</v>
      </c>
      <c r="KW1" s="12"/>
      <c r="KX1" s="12"/>
      <c r="KY1" s="11" t="s">
        <v>104</v>
      </c>
      <c r="KZ1" s="12"/>
      <c r="LA1" s="12"/>
      <c r="LB1" s="11" t="s">
        <v>105</v>
      </c>
      <c r="LC1" s="12"/>
      <c r="LD1" s="12"/>
      <c r="LE1" s="11" t="s">
        <v>106</v>
      </c>
      <c r="LF1" s="12"/>
      <c r="LG1" s="12"/>
      <c r="LH1" s="11" t="s">
        <v>107</v>
      </c>
      <c r="LI1" s="12"/>
      <c r="LJ1" s="12"/>
      <c r="LK1" s="11" t="s">
        <v>108</v>
      </c>
      <c r="LL1" s="12"/>
      <c r="LM1" s="12"/>
      <c r="LN1" s="11" t="s">
        <v>109</v>
      </c>
      <c r="LO1" s="12"/>
      <c r="LP1" s="12"/>
      <c r="LQ1" s="11" t="s">
        <v>110</v>
      </c>
      <c r="LR1" s="12"/>
      <c r="LS1" s="12"/>
      <c r="LT1" s="11" t="s">
        <v>111</v>
      </c>
      <c r="LU1" s="12"/>
      <c r="LV1" s="12"/>
      <c r="LW1" s="11" t="s">
        <v>112</v>
      </c>
      <c r="LX1" s="12"/>
      <c r="LY1" s="12"/>
      <c r="LZ1" s="11" t="s">
        <v>113</v>
      </c>
      <c r="MA1" s="12"/>
      <c r="MB1" s="12"/>
      <c r="MC1" s="11" t="s">
        <v>114</v>
      </c>
      <c r="MD1" s="12"/>
      <c r="ME1" s="12"/>
      <c r="MF1" s="11" t="s">
        <v>115</v>
      </c>
      <c r="MG1" s="12"/>
      <c r="MH1" s="12"/>
      <c r="MI1" s="11" t="s">
        <v>116</v>
      </c>
      <c r="MJ1" s="12"/>
      <c r="MK1" s="12"/>
      <c r="ML1" s="11" t="s">
        <v>117</v>
      </c>
      <c r="MM1" s="12"/>
      <c r="MN1" s="12"/>
      <c r="MO1" s="11" t="s">
        <v>118</v>
      </c>
      <c r="MP1" s="12"/>
      <c r="MQ1" s="12"/>
      <c r="MR1" s="11" t="s">
        <v>119</v>
      </c>
      <c r="MS1" s="12"/>
      <c r="MT1" s="12"/>
      <c r="MU1" s="11" t="s">
        <v>120</v>
      </c>
      <c r="MV1" s="12"/>
      <c r="MW1" s="12"/>
      <c r="MX1" s="11" t="s">
        <v>121</v>
      </c>
      <c r="MY1" s="12"/>
      <c r="MZ1" s="12"/>
      <c r="NA1" s="11" t="s">
        <v>122</v>
      </c>
      <c r="NB1" s="12"/>
      <c r="NC1" s="12"/>
      <c r="ND1" s="11" t="s">
        <v>123</v>
      </c>
      <c r="NE1" s="12"/>
      <c r="NF1" s="12"/>
      <c r="NG1" s="11" t="s">
        <v>124</v>
      </c>
      <c r="NH1" s="12"/>
      <c r="NI1" s="12"/>
      <c r="NJ1" s="11" t="s">
        <v>125</v>
      </c>
      <c r="NK1" s="12"/>
      <c r="NL1" s="12"/>
      <c r="NM1" s="11" t="s">
        <v>126</v>
      </c>
      <c r="NN1" s="12"/>
      <c r="NO1" s="12"/>
      <c r="NP1" s="11" t="s">
        <v>127</v>
      </c>
      <c r="NQ1" s="12"/>
      <c r="NR1" s="12"/>
      <c r="NS1" s="11" t="s">
        <v>128</v>
      </c>
      <c r="NT1" s="12"/>
      <c r="NU1" s="12"/>
      <c r="NV1" s="11" t="s">
        <v>129</v>
      </c>
      <c r="NW1" s="12"/>
      <c r="NX1" s="12"/>
      <c r="NY1" s="11" t="s">
        <v>130</v>
      </c>
      <c r="NZ1" s="12"/>
      <c r="OA1" s="12"/>
      <c r="OB1" s="11" t="s">
        <v>131</v>
      </c>
      <c r="OC1" s="12"/>
      <c r="OD1" s="12"/>
      <c r="OE1" s="11" t="s">
        <v>132</v>
      </c>
      <c r="OF1" s="12"/>
      <c r="OG1" s="12"/>
      <c r="OH1" s="11" t="s">
        <v>133</v>
      </c>
      <c r="OI1" s="12"/>
      <c r="OJ1" s="12"/>
      <c r="OK1" s="11" t="s">
        <v>134</v>
      </c>
      <c r="OL1" s="12"/>
      <c r="OM1" s="12"/>
      <c r="ON1" s="11" t="s">
        <v>135</v>
      </c>
      <c r="OO1" s="12"/>
      <c r="OP1" s="12"/>
      <c r="OQ1" s="11" t="s">
        <v>136</v>
      </c>
      <c r="OR1" s="12"/>
      <c r="OS1" s="12"/>
      <c r="OT1" s="11" t="s">
        <v>137</v>
      </c>
      <c r="OU1" s="12"/>
      <c r="OV1" s="12"/>
      <c r="OW1" s="11" t="s">
        <v>138</v>
      </c>
      <c r="OX1" s="12"/>
      <c r="OY1" s="12"/>
      <c r="OZ1" s="11" t="s">
        <v>139</v>
      </c>
      <c r="PA1" s="12"/>
      <c r="PB1" s="12"/>
      <c r="PC1" s="11" t="s">
        <v>140</v>
      </c>
      <c r="PD1" s="12"/>
      <c r="PE1" s="12"/>
      <c r="PF1" s="11" t="s">
        <v>141</v>
      </c>
      <c r="PG1" s="12"/>
      <c r="PH1" s="12"/>
      <c r="PI1" s="11" t="s">
        <v>142</v>
      </c>
      <c r="PJ1" s="12"/>
      <c r="PK1" s="12"/>
      <c r="PL1" s="11" t="s">
        <v>143</v>
      </c>
      <c r="PM1" s="12"/>
      <c r="PN1" s="12"/>
      <c r="PO1" s="11" t="s">
        <v>144</v>
      </c>
      <c r="PP1" s="12"/>
      <c r="PQ1" s="12"/>
      <c r="PR1" s="11" t="s">
        <v>145</v>
      </c>
      <c r="PS1" s="12"/>
      <c r="PT1" s="12"/>
      <c r="PU1" s="11" t="s">
        <v>146</v>
      </c>
      <c r="PV1" s="12"/>
      <c r="PW1" s="12"/>
      <c r="PX1" s="11" t="s">
        <v>147</v>
      </c>
      <c r="PY1" s="12"/>
      <c r="PZ1" s="12"/>
      <c r="QA1" s="11" t="s">
        <v>148</v>
      </c>
      <c r="QB1" s="12"/>
      <c r="QC1" s="12"/>
      <c r="QD1" s="11" t="s">
        <v>149</v>
      </c>
      <c r="QE1" s="12"/>
      <c r="QF1" s="12"/>
      <c r="QG1" s="11" t="s">
        <v>150</v>
      </c>
      <c r="QH1" s="12"/>
      <c r="QI1" s="12"/>
      <c r="QJ1" s="11" t="s">
        <v>151</v>
      </c>
      <c r="QK1" s="12"/>
      <c r="QL1" s="12"/>
    </row>
    <row r="2" spans="1:454" x14ac:dyDescent="0.25">
      <c r="A2" s="1" t="s">
        <v>152</v>
      </c>
      <c r="B2" s="11" t="s">
        <v>153</v>
      </c>
      <c r="C2" s="12"/>
      <c r="D2" s="12"/>
      <c r="E2" s="11" t="s">
        <v>154</v>
      </c>
      <c r="F2" s="12"/>
      <c r="G2" s="12"/>
      <c r="H2" s="11" t="s">
        <v>155</v>
      </c>
      <c r="I2" s="12"/>
      <c r="J2" s="12"/>
      <c r="K2" s="11" t="s">
        <v>156</v>
      </c>
      <c r="L2" s="12"/>
      <c r="M2" s="12"/>
      <c r="N2" s="11" t="s">
        <v>157</v>
      </c>
      <c r="O2" s="12"/>
      <c r="P2" s="12"/>
      <c r="Q2" s="11" t="s">
        <v>158</v>
      </c>
      <c r="R2" s="12"/>
      <c r="S2" s="12"/>
      <c r="T2" s="11" t="s">
        <v>159</v>
      </c>
      <c r="U2" s="12"/>
      <c r="V2" s="12"/>
      <c r="W2" s="11" t="s">
        <v>160</v>
      </c>
      <c r="X2" s="12"/>
      <c r="Y2" s="12"/>
      <c r="Z2" s="11" t="s">
        <v>161</v>
      </c>
      <c r="AA2" s="12"/>
      <c r="AB2" s="12"/>
      <c r="AC2" s="11" t="s">
        <v>162</v>
      </c>
      <c r="AD2" s="12"/>
      <c r="AE2" s="12"/>
      <c r="AF2" s="11" t="s">
        <v>163</v>
      </c>
      <c r="AG2" s="12"/>
      <c r="AH2" s="12"/>
      <c r="AI2" s="11" t="s">
        <v>164</v>
      </c>
      <c r="AJ2" s="12"/>
      <c r="AK2" s="12"/>
      <c r="AL2" s="11" t="s">
        <v>165</v>
      </c>
      <c r="AM2" s="12"/>
      <c r="AN2" s="12"/>
      <c r="AO2" s="11" t="s">
        <v>166</v>
      </c>
      <c r="AP2" s="12"/>
      <c r="AQ2" s="12"/>
      <c r="AR2" s="11" t="s">
        <v>167</v>
      </c>
      <c r="AS2" s="12"/>
      <c r="AT2" s="12"/>
      <c r="AU2" s="11" t="s">
        <v>168</v>
      </c>
      <c r="AV2" s="12"/>
      <c r="AW2" s="12"/>
      <c r="AX2" s="11" t="s">
        <v>169</v>
      </c>
      <c r="AY2" s="12"/>
      <c r="AZ2" s="12"/>
      <c r="BA2" s="11" t="s">
        <v>170</v>
      </c>
      <c r="BB2" s="12"/>
      <c r="BC2" s="12"/>
      <c r="BD2" s="11" t="s">
        <v>171</v>
      </c>
      <c r="BE2" s="12"/>
      <c r="BF2" s="12"/>
      <c r="BG2" s="11" t="s">
        <v>172</v>
      </c>
      <c r="BH2" s="12"/>
      <c r="BI2" s="12"/>
      <c r="BJ2" s="11" t="s">
        <v>173</v>
      </c>
      <c r="BK2" s="12"/>
      <c r="BL2" s="12"/>
      <c r="BM2" s="11" t="s">
        <v>174</v>
      </c>
      <c r="BN2" s="12"/>
      <c r="BO2" s="12"/>
      <c r="BP2" s="11" t="s">
        <v>175</v>
      </c>
      <c r="BQ2" s="12"/>
      <c r="BR2" s="12"/>
      <c r="BS2" s="11" t="s">
        <v>176</v>
      </c>
      <c r="BT2" s="12"/>
      <c r="BU2" s="12"/>
      <c r="BV2" s="11" t="s">
        <v>177</v>
      </c>
      <c r="BW2" s="12"/>
      <c r="BX2" s="12"/>
      <c r="BY2" s="11" t="s">
        <v>178</v>
      </c>
      <c r="BZ2" s="12"/>
      <c r="CA2" s="12"/>
      <c r="CB2" s="11" t="s">
        <v>179</v>
      </c>
      <c r="CC2" s="12"/>
      <c r="CD2" s="12"/>
      <c r="CE2" s="11" t="s">
        <v>180</v>
      </c>
      <c r="CF2" s="12"/>
      <c r="CG2" s="12"/>
      <c r="CH2" s="11" t="s">
        <v>181</v>
      </c>
      <c r="CI2" s="12"/>
      <c r="CJ2" s="12"/>
      <c r="CK2" s="11" t="s">
        <v>182</v>
      </c>
      <c r="CL2" s="12"/>
      <c r="CM2" s="12"/>
      <c r="CN2" s="11" t="s">
        <v>183</v>
      </c>
      <c r="CO2" s="12"/>
      <c r="CP2" s="12"/>
      <c r="CQ2" s="11" t="s">
        <v>184</v>
      </c>
      <c r="CR2" s="12"/>
      <c r="CS2" s="12"/>
      <c r="CT2" s="11" t="s">
        <v>185</v>
      </c>
      <c r="CU2" s="12"/>
      <c r="CV2" s="12"/>
      <c r="CW2" s="11" t="s">
        <v>186</v>
      </c>
      <c r="CX2" s="12"/>
      <c r="CY2" s="12"/>
      <c r="CZ2" s="11" t="s">
        <v>187</v>
      </c>
      <c r="DA2" s="12"/>
      <c r="DB2" s="12"/>
      <c r="DC2" s="11" t="s">
        <v>188</v>
      </c>
      <c r="DD2" s="12"/>
      <c r="DE2" s="12"/>
      <c r="DF2" s="11" t="s">
        <v>189</v>
      </c>
      <c r="DG2" s="12"/>
      <c r="DH2" s="12"/>
      <c r="DI2" s="11" t="s">
        <v>190</v>
      </c>
      <c r="DJ2" s="12"/>
      <c r="DK2" s="12"/>
      <c r="DL2" s="11" t="s">
        <v>191</v>
      </c>
      <c r="DM2" s="12"/>
      <c r="DN2" s="12"/>
      <c r="DO2" s="11" t="s">
        <v>192</v>
      </c>
      <c r="DP2" s="12"/>
      <c r="DQ2" s="12"/>
      <c r="DR2" s="11" t="s">
        <v>193</v>
      </c>
      <c r="DS2" s="12"/>
      <c r="DT2" s="12"/>
      <c r="DU2" s="11" t="s">
        <v>194</v>
      </c>
      <c r="DV2" s="12"/>
      <c r="DW2" s="12"/>
      <c r="DX2" s="11" t="s">
        <v>195</v>
      </c>
      <c r="DY2" s="12"/>
      <c r="DZ2" s="12"/>
      <c r="EA2" s="11" t="s">
        <v>196</v>
      </c>
      <c r="EB2" s="12"/>
      <c r="EC2" s="12"/>
      <c r="ED2" s="11" t="s">
        <v>197</v>
      </c>
      <c r="EE2" s="12"/>
      <c r="EF2" s="12"/>
      <c r="EG2" s="11" t="s">
        <v>198</v>
      </c>
      <c r="EH2" s="12"/>
      <c r="EI2" s="12"/>
      <c r="EJ2" s="11" t="s">
        <v>199</v>
      </c>
      <c r="EK2" s="12"/>
      <c r="EL2" s="12"/>
      <c r="EM2" s="11" t="s">
        <v>200</v>
      </c>
      <c r="EN2" s="12"/>
      <c r="EO2" s="12"/>
      <c r="EP2" s="11" t="s">
        <v>201</v>
      </c>
      <c r="EQ2" s="12"/>
      <c r="ER2" s="12"/>
      <c r="ES2" s="11" t="s">
        <v>202</v>
      </c>
      <c r="ET2" s="12"/>
      <c r="EU2" s="12"/>
      <c r="EV2" s="11" t="s">
        <v>203</v>
      </c>
      <c r="EW2" s="12"/>
      <c r="EX2" s="12"/>
      <c r="EY2" s="11" t="s">
        <v>204</v>
      </c>
      <c r="EZ2" s="12"/>
      <c r="FA2" s="12"/>
      <c r="FB2" s="11" t="s">
        <v>205</v>
      </c>
      <c r="FC2" s="12"/>
      <c r="FD2" s="12"/>
      <c r="FE2" s="11" t="s">
        <v>206</v>
      </c>
      <c r="FF2" s="12"/>
      <c r="FG2" s="12"/>
      <c r="FH2" s="11" t="s">
        <v>207</v>
      </c>
      <c r="FI2" s="12"/>
      <c r="FJ2" s="12"/>
      <c r="FK2" s="11" t="s">
        <v>208</v>
      </c>
      <c r="FL2" s="12"/>
      <c r="FM2" s="12"/>
      <c r="FN2" s="11" t="s">
        <v>209</v>
      </c>
      <c r="FO2" s="12"/>
      <c r="FP2" s="12"/>
      <c r="FQ2" s="11" t="s">
        <v>210</v>
      </c>
      <c r="FR2" s="12"/>
      <c r="FS2" s="12"/>
      <c r="FT2" s="11" t="s">
        <v>211</v>
      </c>
      <c r="FU2" s="12"/>
      <c r="FV2" s="12"/>
      <c r="FW2" s="11" t="s">
        <v>212</v>
      </c>
      <c r="FX2" s="12"/>
      <c r="FY2" s="12"/>
      <c r="FZ2" s="11" t="s">
        <v>213</v>
      </c>
      <c r="GA2" s="12"/>
      <c r="GB2" s="12"/>
      <c r="GC2" s="11" t="s">
        <v>214</v>
      </c>
      <c r="GD2" s="12"/>
      <c r="GE2" s="12"/>
      <c r="GF2" s="11" t="s">
        <v>215</v>
      </c>
      <c r="GG2" s="12"/>
      <c r="GH2" s="12"/>
      <c r="GI2" s="11" t="s">
        <v>216</v>
      </c>
      <c r="GJ2" s="12"/>
      <c r="GK2" s="12"/>
      <c r="GL2" s="11" t="s">
        <v>217</v>
      </c>
      <c r="GM2" s="12"/>
      <c r="GN2" s="12"/>
      <c r="GO2" s="11" t="s">
        <v>218</v>
      </c>
      <c r="GP2" s="12"/>
      <c r="GQ2" s="12"/>
      <c r="GR2" s="11" t="s">
        <v>219</v>
      </c>
      <c r="GS2" s="12"/>
      <c r="GT2" s="12"/>
      <c r="GU2" s="11" t="s">
        <v>220</v>
      </c>
      <c r="GV2" s="12"/>
      <c r="GW2" s="12"/>
      <c r="GX2" s="11" t="s">
        <v>221</v>
      </c>
      <c r="GY2" s="12"/>
      <c r="GZ2" s="12"/>
      <c r="HA2" s="11" t="s">
        <v>222</v>
      </c>
      <c r="HB2" s="12"/>
      <c r="HC2" s="12"/>
      <c r="HD2" s="11" t="s">
        <v>223</v>
      </c>
      <c r="HE2" s="12"/>
      <c r="HF2" s="12"/>
      <c r="HG2" s="11" t="s">
        <v>224</v>
      </c>
      <c r="HH2" s="12"/>
      <c r="HI2" s="12"/>
      <c r="HJ2" s="11" t="s">
        <v>225</v>
      </c>
      <c r="HK2" s="12"/>
      <c r="HL2" s="12"/>
      <c r="HM2" s="11" t="s">
        <v>226</v>
      </c>
      <c r="HN2" s="12"/>
      <c r="HO2" s="12"/>
      <c r="HP2" s="11" t="s">
        <v>227</v>
      </c>
      <c r="HQ2" s="12"/>
      <c r="HR2" s="12"/>
      <c r="HS2" s="11" t="s">
        <v>228</v>
      </c>
      <c r="HT2" s="12"/>
      <c r="HU2" s="12"/>
      <c r="HV2" s="11" t="s">
        <v>229</v>
      </c>
      <c r="HW2" s="12"/>
      <c r="HX2" s="12"/>
      <c r="HY2" s="11" t="s">
        <v>230</v>
      </c>
      <c r="HZ2" s="12"/>
      <c r="IA2" s="12"/>
      <c r="IB2" s="11" t="s">
        <v>231</v>
      </c>
      <c r="IC2" s="12"/>
      <c r="ID2" s="12"/>
      <c r="IE2" s="11" t="s">
        <v>232</v>
      </c>
      <c r="IF2" s="12"/>
      <c r="IG2" s="12"/>
      <c r="IH2" s="11" t="s">
        <v>233</v>
      </c>
      <c r="II2" s="12"/>
      <c r="IJ2" s="12"/>
      <c r="IK2" s="11" t="s">
        <v>234</v>
      </c>
      <c r="IL2" s="12"/>
      <c r="IM2" s="12"/>
      <c r="IN2" s="11" t="s">
        <v>235</v>
      </c>
      <c r="IO2" s="12"/>
      <c r="IP2" s="12"/>
      <c r="IQ2" s="11" t="s">
        <v>236</v>
      </c>
      <c r="IR2" s="12"/>
      <c r="IS2" s="12"/>
      <c r="IT2" s="11" t="s">
        <v>237</v>
      </c>
      <c r="IU2" s="12"/>
      <c r="IV2" s="12"/>
      <c r="IW2" s="11" t="s">
        <v>238</v>
      </c>
      <c r="IX2" s="12"/>
      <c r="IY2" s="12"/>
      <c r="IZ2" s="11" t="s">
        <v>239</v>
      </c>
      <c r="JA2" s="12"/>
      <c r="JB2" s="12"/>
      <c r="JC2" s="11" t="s">
        <v>240</v>
      </c>
      <c r="JD2" s="12"/>
      <c r="JE2" s="12"/>
      <c r="JF2" s="11" t="s">
        <v>241</v>
      </c>
      <c r="JG2" s="12"/>
      <c r="JH2" s="12"/>
      <c r="JI2" s="11" t="s">
        <v>242</v>
      </c>
      <c r="JJ2" s="12"/>
      <c r="JK2" s="12"/>
      <c r="JL2" s="11" t="s">
        <v>243</v>
      </c>
      <c r="JM2" s="12"/>
      <c r="JN2" s="12"/>
      <c r="JO2" s="11" t="s">
        <v>244</v>
      </c>
      <c r="JP2" s="12"/>
      <c r="JQ2" s="12"/>
      <c r="JR2" s="11" t="s">
        <v>245</v>
      </c>
      <c r="JS2" s="12"/>
      <c r="JT2" s="12"/>
      <c r="JU2" s="11" t="s">
        <v>246</v>
      </c>
      <c r="JV2" s="12"/>
      <c r="JW2" s="12"/>
      <c r="JX2" s="11" t="s">
        <v>247</v>
      </c>
      <c r="JY2" s="12"/>
      <c r="JZ2" s="12"/>
      <c r="KA2" s="11" t="s">
        <v>248</v>
      </c>
      <c r="KB2" s="12"/>
      <c r="KC2" s="12"/>
      <c r="KD2" s="11" t="s">
        <v>249</v>
      </c>
      <c r="KE2" s="12"/>
      <c r="KF2" s="12"/>
      <c r="KG2" s="11" t="s">
        <v>250</v>
      </c>
      <c r="KH2" s="12"/>
      <c r="KI2" s="12"/>
      <c r="KJ2" s="11" t="s">
        <v>251</v>
      </c>
      <c r="KK2" s="12"/>
      <c r="KL2" s="12"/>
      <c r="KM2" s="11" t="s">
        <v>252</v>
      </c>
      <c r="KN2" s="12"/>
      <c r="KO2" s="12"/>
      <c r="KP2" s="11" t="s">
        <v>253</v>
      </c>
      <c r="KQ2" s="12"/>
      <c r="KR2" s="12"/>
      <c r="KS2" s="11" t="s">
        <v>254</v>
      </c>
      <c r="KT2" s="12"/>
      <c r="KU2" s="12"/>
      <c r="KV2" s="11" t="s">
        <v>255</v>
      </c>
      <c r="KW2" s="12"/>
      <c r="KX2" s="12"/>
      <c r="KY2" s="11" t="s">
        <v>256</v>
      </c>
      <c r="KZ2" s="12"/>
      <c r="LA2" s="12"/>
      <c r="LB2" s="11" t="s">
        <v>257</v>
      </c>
      <c r="LC2" s="12"/>
      <c r="LD2" s="12"/>
      <c r="LE2" s="11" t="s">
        <v>258</v>
      </c>
      <c r="LF2" s="12"/>
      <c r="LG2" s="12"/>
      <c r="LH2" s="11" t="s">
        <v>259</v>
      </c>
      <c r="LI2" s="12"/>
      <c r="LJ2" s="12"/>
      <c r="LK2" s="11" t="s">
        <v>260</v>
      </c>
      <c r="LL2" s="12"/>
      <c r="LM2" s="12"/>
      <c r="LN2" s="11" t="s">
        <v>261</v>
      </c>
      <c r="LO2" s="12"/>
      <c r="LP2" s="12"/>
      <c r="LQ2" s="11" t="s">
        <v>262</v>
      </c>
      <c r="LR2" s="12"/>
      <c r="LS2" s="12"/>
      <c r="LT2" s="11" t="s">
        <v>263</v>
      </c>
      <c r="LU2" s="12"/>
      <c r="LV2" s="12"/>
      <c r="LW2" s="11" t="s">
        <v>264</v>
      </c>
      <c r="LX2" s="12"/>
      <c r="LY2" s="12"/>
      <c r="LZ2" s="11" t="s">
        <v>265</v>
      </c>
      <c r="MA2" s="12"/>
      <c r="MB2" s="12"/>
      <c r="MC2" s="11" t="s">
        <v>266</v>
      </c>
      <c r="MD2" s="12"/>
      <c r="ME2" s="12"/>
      <c r="MF2" s="11" t="s">
        <v>267</v>
      </c>
      <c r="MG2" s="12"/>
      <c r="MH2" s="12"/>
      <c r="MI2" s="11" t="s">
        <v>268</v>
      </c>
      <c r="MJ2" s="12"/>
      <c r="MK2" s="12"/>
      <c r="ML2" s="11" t="s">
        <v>269</v>
      </c>
      <c r="MM2" s="12"/>
      <c r="MN2" s="12"/>
      <c r="MO2" s="11" t="s">
        <v>270</v>
      </c>
      <c r="MP2" s="12"/>
      <c r="MQ2" s="12"/>
      <c r="MR2" s="11" t="s">
        <v>271</v>
      </c>
      <c r="MS2" s="12"/>
      <c r="MT2" s="12"/>
      <c r="MU2" s="11" t="s">
        <v>272</v>
      </c>
      <c r="MV2" s="12"/>
      <c r="MW2" s="12"/>
      <c r="MX2" s="11" t="s">
        <v>273</v>
      </c>
      <c r="MY2" s="12"/>
      <c r="MZ2" s="12"/>
      <c r="NA2" s="11" t="s">
        <v>274</v>
      </c>
      <c r="NB2" s="12"/>
      <c r="NC2" s="12"/>
      <c r="ND2" s="11" t="s">
        <v>275</v>
      </c>
      <c r="NE2" s="12"/>
      <c r="NF2" s="12"/>
      <c r="NG2" s="11" t="s">
        <v>276</v>
      </c>
      <c r="NH2" s="12"/>
      <c r="NI2" s="12"/>
      <c r="NJ2" s="11" t="s">
        <v>277</v>
      </c>
      <c r="NK2" s="12"/>
      <c r="NL2" s="12"/>
      <c r="NM2" s="11" t="s">
        <v>278</v>
      </c>
      <c r="NN2" s="12"/>
      <c r="NO2" s="12"/>
      <c r="NP2" s="11" t="s">
        <v>279</v>
      </c>
      <c r="NQ2" s="12"/>
      <c r="NR2" s="12"/>
      <c r="NS2" s="11" t="s">
        <v>280</v>
      </c>
      <c r="NT2" s="12"/>
      <c r="NU2" s="12"/>
      <c r="NV2" s="11" t="s">
        <v>281</v>
      </c>
      <c r="NW2" s="12"/>
      <c r="NX2" s="12"/>
      <c r="NY2" s="11" t="s">
        <v>282</v>
      </c>
      <c r="NZ2" s="12"/>
      <c r="OA2" s="12"/>
      <c r="OB2" s="11" t="s">
        <v>283</v>
      </c>
      <c r="OC2" s="12"/>
      <c r="OD2" s="12"/>
      <c r="OE2" s="11" t="s">
        <v>284</v>
      </c>
      <c r="OF2" s="12"/>
      <c r="OG2" s="12"/>
      <c r="OH2" s="11" t="s">
        <v>285</v>
      </c>
      <c r="OI2" s="12"/>
      <c r="OJ2" s="12"/>
      <c r="OK2" s="11" t="s">
        <v>286</v>
      </c>
      <c r="OL2" s="12"/>
      <c r="OM2" s="12"/>
      <c r="ON2" s="11" t="s">
        <v>287</v>
      </c>
      <c r="OO2" s="12"/>
      <c r="OP2" s="12"/>
      <c r="OQ2" s="11" t="s">
        <v>288</v>
      </c>
      <c r="OR2" s="12"/>
      <c r="OS2" s="12"/>
      <c r="OT2" s="11" t="s">
        <v>289</v>
      </c>
      <c r="OU2" s="12"/>
      <c r="OV2" s="12"/>
      <c r="OW2" s="11" t="s">
        <v>290</v>
      </c>
      <c r="OX2" s="12"/>
      <c r="OY2" s="12"/>
      <c r="OZ2" s="11" t="s">
        <v>291</v>
      </c>
      <c r="PA2" s="12"/>
      <c r="PB2" s="12"/>
      <c r="PC2" s="11" t="s">
        <v>292</v>
      </c>
      <c r="PD2" s="12"/>
      <c r="PE2" s="12"/>
      <c r="PF2" s="11" t="s">
        <v>293</v>
      </c>
      <c r="PG2" s="12"/>
      <c r="PH2" s="12"/>
      <c r="PI2" s="11" t="s">
        <v>294</v>
      </c>
      <c r="PJ2" s="12"/>
      <c r="PK2" s="12"/>
      <c r="PL2" s="11" t="s">
        <v>295</v>
      </c>
      <c r="PM2" s="12"/>
      <c r="PN2" s="12"/>
      <c r="PO2" s="11" t="s">
        <v>296</v>
      </c>
      <c r="PP2" s="12"/>
      <c r="PQ2" s="12"/>
      <c r="PR2" s="11" t="s">
        <v>297</v>
      </c>
      <c r="PS2" s="12"/>
      <c r="PT2" s="12"/>
      <c r="PU2" s="11" t="s">
        <v>298</v>
      </c>
      <c r="PV2" s="12"/>
      <c r="PW2" s="12"/>
      <c r="PX2" s="11" t="s">
        <v>299</v>
      </c>
      <c r="PY2" s="12"/>
      <c r="PZ2" s="12"/>
      <c r="QA2" s="11" t="s">
        <v>300</v>
      </c>
      <c r="QB2" s="12"/>
      <c r="QC2" s="12"/>
      <c r="QD2" s="11" t="s">
        <v>301</v>
      </c>
      <c r="QE2" s="12"/>
      <c r="QF2" s="12"/>
      <c r="QG2" s="11" t="s">
        <v>302</v>
      </c>
      <c r="QH2" s="12"/>
      <c r="QI2" s="12"/>
      <c r="QJ2" s="11" t="s">
        <v>303</v>
      </c>
      <c r="QK2" s="12"/>
      <c r="QL2" s="12"/>
    </row>
    <row r="3" spans="1:454" ht="25.5" x14ac:dyDescent="0.25">
      <c r="A3" s="1" t="s">
        <v>304</v>
      </c>
      <c r="B3" s="11" t="s">
        <v>305</v>
      </c>
      <c r="C3" s="12"/>
      <c r="D3" s="12"/>
      <c r="E3" s="11" t="s">
        <v>306</v>
      </c>
      <c r="F3" s="12"/>
      <c r="G3" s="12"/>
      <c r="H3" s="11" t="s">
        <v>307</v>
      </c>
      <c r="I3" s="12"/>
      <c r="J3" s="12"/>
      <c r="K3" s="11" t="s">
        <v>308</v>
      </c>
      <c r="L3" s="12"/>
      <c r="M3" s="12"/>
      <c r="N3" s="11" t="s">
        <v>309</v>
      </c>
      <c r="O3" s="12"/>
      <c r="P3" s="12"/>
      <c r="Q3" s="11" t="s">
        <v>310</v>
      </c>
      <c r="R3" s="12"/>
      <c r="S3" s="12"/>
      <c r="T3" s="11" t="s">
        <v>311</v>
      </c>
      <c r="U3" s="12"/>
      <c r="V3" s="12"/>
      <c r="W3" s="11" t="s">
        <v>312</v>
      </c>
      <c r="X3" s="12"/>
      <c r="Y3" s="12"/>
      <c r="Z3" s="11" t="s">
        <v>313</v>
      </c>
      <c r="AA3" s="12"/>
      <c r="AB3" s="12"/>
      <c r="AC3" s="11" t="s">
        <v>314</v>
      </c>
      <c r="AD3" s="12"/>
      <c r="AE3" s="12"/>
      <c r="AF3" s="11" t="s">
        <v>315</v>
      </c>
      <c r="AG3" s="12"/>
      <c r="AH3" s="12"/>
      <c r="AI3" s="11" t="s">
        <v>316</v>
      </c>
      <c r="AJ3" s="12"/>
      <c r="AK3" s="12"/>
      <c r="AL3" s="11" t="s">
        <v>317</v>
      </c>
      <c r="AM3" s="12"/>
      <c r="AN3" s="12"/>
      <c r="AO3" s="11" t="s">
        <v>318</v>
      </c>
      <c r="AP3" s="12"/>
      <c r="AQ3" s="12"/>
      <c r="AR3" s="11" t="s">
        <v>319</v>
      </c>
      <c r="AS3" s="12"/>
      <c r="AT3" s="12"/>
      <c r="AU3" s="11" t="s">
        <v>320</v>
      </c>
      <c r="AV3" s="12"/>
      <c r="AW3" s="12"/>
      <c r="AX3" s="11" t="s">
        <v>321</v>
      </c>
      <c r="AY3" s="12"/>
      <c r="AZ3" s="12"/>
      <c r="BA3" s="11" t="s">
        <v>322</v>
      </c>
      <c r="BB3" s="12"/>
      <c r="BC3" s="12"/>
      <c r="BD3" s="11" t="s">
        <v>323</v>
      </c>
      <c r="BE3" s="12"/>
      <c r="BF3" s="12"/>
      <c r="BG3" s="11" t="s">
        <v>324</v>
      </c>
      <c r="BH3" s="12"/>
      <c r="BI3" s="12"/>
      <c r="BJ3" s="11" t="s">
        <v>325</v>
      </c>
      <c r="BK3" s="12"/>
      <c r="BL3" s="12"/>
      <c r="BM3" s="11" t="s">
        <v>326</v>
      </c>
      <c r="BN3" s="12"/>
      <c r="BO3" s="12"/>
      <c r="BP3" s="11" t="s">
        <v>327</v>
      </c>
      <c r="BQ3" s="12"/>
      <c r="BR3" s="12"/>
      <c r="BS3" s="11" t="s">
        <v>328</v>
      </c>
      <c r="BT3" s="12"/>
      <c r="BU3" s="12"/>
      <c r="BV3" s="11" t="s">
        <v>329</v>
      </c>
      <c r="BW3" s="12"/>
      <c r="BX3" s="12"/>
      <c r="BY3" s="11" t="s">
        <v>330</v>
      </c>
      <c r="BZ3" s="12"/>
      <c r="CA3" s="12"/>
      <c r="CB3" s="11" t="s">
        <v>331</v>
      </c>
      <c r="CC3" s="12"/>
      <c r="CD3" s="12"/>
      <c r="CE3" s="11" t="s">
        <v>332</v>
      </c>
      <c r="CF3" s="12"/>
      <c r="CG3" s="12"/>
      <c r="CH3" s="11" t="s">
        <v>333</v>
      </c>
      <c r="CI3" s="12"/>
      <c r="CJ3" s="12"/>
      <c r="CK3" s="11" t="s">
        <v>334</v>
      </c>
      <c r="CL3" s="12"/>
      <c r="CM3" s="12"/>
      <c r="CN3" s="11" t="s">
        <v>335</v>
      </c>
      <c r="CO3" s="12"/>
      <c r="CP3" s="12"/>
      <c r="CQ3" s="11" t="s">
        <v>336</v>
      </c>
      <c r="CR3" s="12"/>
      <c r="CS3" s="12"/>
      <c r="CT3" s="11" t="s">
        <v>337</v>
      </c>
      <c r="CU3" s="12"/>
      <c r="CV3" s="12"/>
      <c r="CW3" s="11" t="s">
        <v>338</v>
      </c>
      <c r="CX3" s="12"/>
      <c r="CY3" s="12"/>
      <c r="CZ3" s="11" t="s">
        <v>339</v>
      </c>
      <c r="DA3" s="12"/>
      <c r="DB3" s="12"/>
      <c r="DC3" s="11" t="s">
        <v>340</v>
      </c>
      <c r="DD3" s="12"/>
      <c r="DE3" s="12"/>
      <c r="DF3" s="11" t="s">
        <v>341</v>
      </c>
      <c r="DG3" s="12"/>
      <c r="DH3" s="12"/>
      <c r="DI3" s="11" t="s">
        <v>342</v>
      </c>
      <c r="DJ3" s="12"/>
      <c r="DK3" s="12"/>
      <c r="DL3" s="11" t="s">
        <v>343</v>
      </c>
      <c r="DM3" s="12"/>
      <c r="DN3" s="12"/>
      <c r="DO3" s="11" t="s">
        <v>344</v>
      </c>
      <c r="DP3" s="12"/>
      <c r="DQ3" s="12"/>
      <c r="DR3" s="11" t="s">
        <v>345</v>
      </c>
      <c r="DS3" s="12"/>
      <c r="DT3" s="12"/>
      <c r="DU3" s="11" t="s">
        <v>346</v>
      </c>
      <c r="DV3" s="12"/>
      <c r="DW3" s="12"/>
      <c r="DX3" s="11" t="s">
        <v>347</v>
      </c>
      <c r="DY3" s="12"/>
      <c r="DZ3" s="12"/>
      <c r="EA3" s="11" t="s">
        <v>348</v>
      </c>
      <c r="EB3" s="12"/>
      <c r="EC3" s="12"/>
      <c r="ED3" s="11" t="s">
        <v>349</v>
      </c>
      <c r="EE3" s="12"/>
      <c r="EF3" s="12"/>
      <c r="EG3" s="11" t="s">
        <v>350</v>
      </c>
      <c r="EH3" s="12"/>
      <c r="EI3" s="12"/>
      <c r="EJ3" s="11" t="s">
        <v>351</v>
      </c>
      <c r="EK3" s="12"/>
      <c r="EL3" s="12"/>
      <c r="EM3" s="11" t="s">
        <v>352</v>
      </c>
      <c r="EN3" s="12"/>
      <c r="EO3" s="12"/>
      <c r="EP3" s="11" t="s">
        <v>353</v>
      </c>
      <c r="EQ3" s="12"/>
      <c r="ER3" s="12"/>
      <c r="ES3" s="11" t="s">
        <v>354</v>
      </c>
      <c r="ET3" s="12"/>
      <c r="EU3" s="12"/>
      <c r="EV3" s="11" t="s">
        <v>355</v>
      </c>
      <c r="EW3" s="12"/>
      <c r="EX3" s="12"/>
      <c r="EY3" s="11" t="s">
        <v>356</v>
      </c>
      <c r="EZ3" s="12"/>
      <c r="FA3" s="12"/>
      <c r="FB3" s="11" t="s">
        <v>357</v>
      </c>
      <c r="FC3" s="12"/>
      <c r="FD3" s="12"/>
      <c r="FE3" s="11" t="s">
        <v>358</v>
      </c>
      <c r="FF3" s="12"/>
      <c r="FG3" s="12"/>
      <c r="FH3" s="11" t="s">
        <v>359</v>
      </c>
      <c r="FI3" s="12"/>
      <c r="FJ3" s="12"/>
      <c r="FK3" s="11" t="s">
        <v>360</v>
      </c>
      <c r="FL3" s="12"/>
      <c r="FM3" s="12"/>
      <c r="FN3" s="11" t="s">
        <v>361</v>
      </c>
      <c r="FO3" s="12"/>
      <c r="FP3" s="12"/>
      <c r="FQ3" s="11" t="s">
        <v>362</v>
      </c>
      <c r="FR3" s="12"/>
      <c r="FS3" s="12"/>
      <c r="FT3" s="11" t="s">
        <v>363</v>
      </c>
      <c r="FU3" s="12"/>
      <c r="FV3" s="12"/>
      <c r="FW3" s="11" t="s">
        <v>364</v>
      </c>
      <c r="FX3" s="12"/>
      <c r="FY3" s="12"/>
      <c r="FZ3" s="11" t="s">
        <v>365</v>
      </c>
      <c r="GA3" s="12"/>
      <c r="GB3" s="12"/>
      <c r="GC3" s="11" t="s">
        <v>366</v>
      </c>
      <c r="GD3" s="12"/>
      <c r="GE3" s="12"/>
      <c r="GF3" s="11" t="s">
        <v>367</v>
      </c>
      <c r="GG3" s="12"/>
      <c r="GH3" s="12"/>
      <c r="GI3" s="11" t="s">
        <v>368</v>
      </c>
      <c r="GJ3" s="12"/>
      <c r="GK3" s="12"/>
      <c r="GL3" s="11" t="s">
        <v>369</v>
      </c>
      <c r="GM3" s="12"/>
      <c r="GN3" s="12"/>
      <c r="GO3" s="11" t="s">
        <v>370</v>
      </c>
      <c r="GP3" s="12"/>
      <c r="GQ3" s="12"/>
      <c r="GR3" s="11" t="s">
        <v>371</v>
      </c>
      <c r="GS3" s="12"/>
      <c r="GT3" s="12"/>
      <c r="GU3" s="11" t="s">
        <v>372</v>
      </c>
      <c r="GV3" s="12"/>
      <c r="GW3" s="12"/>
      <c r="GX3" s="11" t="s">
        <v>373</v>
      </c>
      <c r="GY3" s="12"/>
      <c r="GZ3" s="12"/>
      <c r="HA3" s="11" t="s">
        <v>374</v>
      </c>
      <c r="HB3" s="12"/>
      <c r="HC3" s="12"/>
      <c r="HD3" s="11" t="s">
        <v>375</v>
      </c>
      <c r="HE3" s="12"/>
      <c r="HF3" s="12"/>
      <c r="HG3" s="11" t="s">
        <v>376</v>
      </c>
      <c r="HH3" s="12"/>
      <c r="HI3" s="12"/>
      <c r="HJ3" s="11" t="s">
        <v>377</v>
      </c>
      <c r="HK3" s="12"/>
      <c r="HL3" s="12"/>
      <c r="HM3" s="11" t="s">
        <v>378</v>
      </c>
      <c r="HN3" s="12"/>
      <c r="HO3" s="12"/>
      <c r="HP3" s="11" t="s">
        <v>379</v>
      </c>
      <c r="HQ3" s="12"/>
      <c r="HR3" s="12"/>
      <c r="HS3" s="11" t="s">
        <v>380</v>
      </c>
      <c r="HT3" s="12"/>
      <c r="HU3" s="12"/>
      <c r="HV3" s="11" t="s">
        <v>381</v>
      </c>
      <c r="HW3" s="12"/>
      <c r="HX3" s="12"/>
      <c r="HY3" s="11" t="s">
        <v>382</v>
      </c>
      <c r="HZ3" s="12"/>
      <c r="IA3" s="12"/>
      <c r="IB3" s="11" t="s">
        <v>383</v>
      </c>
      <c r="IC3" s="12"/>
      <c r="ID3" s="12"/>
      <c r="IE3" s="11" t="s">
        <v>384</v>
      </c>
      <c r="IF3" s="12"/>
      <c r="IG3" s="12"/>
      <c r="IH3" s="11" t="s">
        <v>385</v>
      </c>
      <c r="II3" s="12"/>
      <c r="IJ3" s="12"/>
      <c r="IK3" s="11" t="s">
        <v>386</v>
      </c>
      <c r="IL3" s="12"/>
      <c r="IM3" s="12"/>
      <c r="IN3" s="11" t="s">
        <v>387</v>
      </c>
      <c r="IO3" s="12"/>
      <c r="IP3" s="12"/>
      <c r="IQ3" s="11" t="s">
        <v>388</v>
      </c>
      <c r="IR3" s="12"/>
      <c r="IS3" s="12"/>
      <c r="IT3" s="11" t="s">
        <v>389</v>
      </c>
      <c r="IU3" s="12"/>
      <c r="IV3" s="12"/>
      <c r="IW3" s="11" t="s">
        <v>390</v>
      </c>
      <c r="IX3" s="12"/>
      <c r="IY3" s="12"/>
      <c r="IZ3" s="11" t="s">
        <v>391</v>
      </c>
      <c r="JA3" s="12"/>
      <c r="JB3" s="12"/>
      <c r="JC3" s="11" t="s">
        <v>392</v>
      </c>
      <c r="JD3" s="12"/>
      <c r="JE3" s="12"/>
      <c r="JF3" s="11" t="s">
        <v>393</v>
      </c>
      <c r="JG3" s="12"/>
      <c r="JH3" s="12"/>
      <c r="JI3" s="11" t="s">
        <v>394</v>
      </c>
      <c r="JJ3" s="12"/>
      <c r="JK3" s="12"/>
      <c r="JL3" s="11" t="s">
        <v>395</v>
      </c>
      <c r="JM3" s="12"/>
      <c r="JN3" s="12"/>
      <c r="JO3" s="11" t="s">
        <v>396</v>
      </c>
      <c r="JP3" s="12"/>
      <c r="JQ3" s="12"/>
      <c r="JR3" s="11" t="s">
        <v>397</v>
      </c>
      <c r="JS3" s="12"/>
      <c r="JT3" s="12"/>
      <c r="JU3" s="11" t="s">
        <v>398</v>
      </c>
      <c r="JV3" s="12"/>
      <c r="JW3" s="12"/>
      <c r="JX3" s="11" t="s">
        <v>399</v>
      </c>
      <c r="JY3" s="12"/>
      <c r="JZ3" s="12"/>
      <c r="KA3" s="11" t="s">
        <v>400</v>
      </c>
      <c r="KB3" s="12"/>
      <c r="KC3" s="12"/>
      <c r="KD3" s="11" t="s">
        <v>401</v>
      </c>
      <c r="KE3" s="12"/>
      <c r="KF3" s="12"/>
      <c r="KG3" s="11" t="s">
        <v>402</v>
      </c>
      <c r="KH3" s="12"/>
      <c r="KI3" s="12"/>
      <c r="KJ3" s="11" t="s">
        <v>403</v>
      </c>
      <c r="KK3" s="12"/>
      <c r="KL3" s="12"/>
      <c r="KM3" s="11" t="s">
        <v>404</v>
      </c>
      <c r="KN3" s="12"/>
      <c r="KO3" s="12"/>
      <c r="KP3" s="11" t="s">
        <v>405</v>
      </c>
      <c r="KQ3" s="12"/>
      <c r="KR3" s="12"/>
      <c r="KS3" s="11" t="s">
        <v>406</v>
      </c>
      <c r="KT3" s="12"/>
      <c r="KU3" s="12"/>
      <c r="KV3" s="11" t="s">
        <v>407</v>
      </c>
      <c r="KW3" s="12"/>
      <c r="KX3" s="12"/>
      <c r="KY3" s="11" t="s">
        <v>408</v>
      </c>
      <c r="KZ3" s="12"/>
      <c r="LA3" s="12"/>
      <c r="LB3" s="11" t="s">
        <v>409</v>
      </c>
      <c r="LC3" s="12"/>
      <c r="LD3" s="12"/>
      <c r="LE3" s="11" t="s">
        <v>410</v>
      </c>
      <c r="LF3" s="12"/>
      <c r="LG3" s="12"/>
      <c r="LH3" s="11" t="s">
        <v>411</v>
      </c>
      <c r="LI3" s="12"/>
      <c r="LJ3" s="12"/>
      <c r="LK3" s="11" t="s">
        <v>412</v>
      </c>
      <c r="LL3" s="12"/>
      <c r="LM3" s="12"/>
      <c r="LN3" s="11" t="s">
        <v>413</v>
      </c>
      <c r="LO3" s="12"/>
      <c r="LP3" s="12"/>
      <c r="LQ3" s="11" t="s">
        <v>414</v>
      </c>
      <c r="LR3" s="12"/>
      <c r="LS3" s="12"/>
      <c r="LT3" s="11" t="s">
        <v>415</v>
      </c>
      <c r="LU3" s="12"/>
      <c r="LV3" s="12"/>
      <c r="LW3" s="11" t="s">
        <v>416</v>
      </c>
      <c r="LX3" s="12"/>
      <c r="LY3" s="12"/>
      <c r="LZ3" s="11" t="s">
        <v>417</v>
      </c>
      <c r="MA3" s="12"/>
      <c r="MB3" s="12"/>
      <c r="MC3" s="11" t="s">
        <v>418</v>
      </c>
      <c r="MD3" s="12"/>
      <c r="ME3" s="12"/>
      <c r="MF3" s="11" t="s">
        <v>419</v>
      </c>
      <c r="MG3" s="12"/>
      <c r="MH3" s="12"/>
      <c r="MI3" s="11" t="s">
        <v>420</v>
      </c>
      <c r="MJ3" s="12"/>
      <c r="MK3" s="12"/>
      <c r="ML3" s="11" t="s">
        <v>421</v>
      </c>
      <c r="MM3" s="12"/>
      <c r="MN3" s="12"/>
      <c r="MO3" s="11" t="s">
        <v>422</v>
      </c>
      <c r="MP3" s="12"/>
      <c r="MQ3" s="12"/>
      <c r="MR3" s="11" t="s">
        <v>423</v>
      </c>
      <c r="MS3" s="12"/>
      <c r="MT3" s="12"/>
      <c r="MU3" s="11" t="s">
        <v>424</v>
      </c>
      <c r="MV3" s="12"/>
      <c r="MW3" s="12"/>
      <c r="MX3" s="11" t="s">
        <v>425</v>
      </c>
      <c r="MY3" s="12"/>
      <c r="MZ3" s="12"/>
      <c r="NA3" s="11" t="s">
        <v>426</v>
      </c>
      <c r="NB3" s="12"/>
      <c r="NC3" s="12"/>
      <c r="ND3" s="11" t="s">
        <v>427</v>
      </c>
      <c r="NE3" s="12"/>
      <c r="NF3" s="12"/>
      <c r="NG3" s="11" t="s">
        <v>428</v>
      </c>
      <c r="NH3" s="12"/>
      <c r="NI3" s="12"/>
      <c r="NJ3" s="11" t="s">
        <v>429</v>
      </c>
      <c r="NK3" s="12"/>
      <c r="NL3" s="12"/>
      <c r="NM3" s="11" t="s">
        <v>430</v>
      </c>
      <c r="NN3" s="12"/>
      <c r="NO3" s="12"/>
      <c r="NP3" s="11" t="s">
        <v>431</v>
      </c>
      <c r="NQ3" s="12"/>
      <c r="NR3" s="12"/>
      <c r="NS3" s="11" t="s">
        <v>432</v>
      </c>
      <c r="NT3" s="12"/>
      <c r="NU3" s="12"/>
      <c r="NV3" s="11" t="s">
        <v>433</v>
      </c>
      <c r="NW3" s="12"/>
      <c r="NX3" s="12"/>
      <c r="NY3" s="11" t="s">
        <v>434</v>
      </c>
      <c r="NZ3" s="12"/>
      <c r="OA3" s="12"/>
      <c r="OB3" s="11" t="s">
        <v>435</v>
      </c>
      <c r="OC3" s="12"/>
      <c r="OD3" s="12"/>
      <c r="OE3" s="11" t="s">
        <v>436</v>
      </c>
      <c r="OF3" s="12"/>
      <c r="OG3" s="12"/>
      <c r="OH3" s="11" t="s">
        <v>437</v>
      </c>
      <c r="OI3" s="12"/>
      <c r="OJ3" s="12"/>
      <c r="OK3" s="11" t="s">
        <v>438</v>
      </c>
      <c r="OL3" s="12"/>
      <c r="OM3" s="12"/>
      <c r="ON3" s="11" t="s">
        <v>439</v>
      </c>
      <c r="OO3" s="12"/>
      <c r="OP3" s="12"/>
      <c r="OQ3" s="11" t="s">
        <v>440</v>
      </c>
      <c r="OR3" s="12"/>
      <c r="OS3" s="12"/>
      <c r="OT3" s="11" t="s">
        <v>441</v>
      </c>
      <c r="OU3" s="12"/>
      <c r="OV3" s="12"/>
      <c r="OW3" s="11" t="s">
        <v>442</v>
      </c>
      <c r="OX3" s="12"/>
      <c r="OY3" s="12"/>
      <c r="OZ3" s="11" t="s">
        <v>443</v>
      </c>
      <c r="PA3" s="12"/>
      <c r="PB3" s="12"/>
      <c r="PC3" s="11" t="s">
        <v>444</v>
      </c>
      <c r="PD3" s="12"/>
      <c r="PE3" s="12"/>
      <c r="PF3" s="11" t="s">
        <v>445</v>
      </c>
      <c r="PG3" s="12"/>
      <c r="PH3" s="12"/>
      <c r="PI3" s="11" t="s">
        <v>446</v>
      </c>
      <c r="PJ3" s="12"/>
      <c r="PK3" s="12"/>
      <c r="PL3" s="11" t="s">
        <v>447</v>
      </c>
      <c r="PM3" s="12"/>
      <c r="PN3" s="12"/>
      <c r="PO3" s="11" t="s">
        <v>448</v>
      </c>
      <c r="PP3" s="12"/>
      <c r="PQ3" s="12"/>
      <c r="PR3" s="11" t="s">
        <v>449</v>
      </c>
      <c r="PS3" s="12"/>
      <c r="PT3" s="12"/>
      <c r="PU3" s="11" t="s">
        <v>450</v>
      </c>
      <c r="PV3" s="12"/>
      <c r="PW3" s="12"/>
      <c r="PX3" s="11" t="s">
        <v>451</v>
      </c>
      <c r="PY3" s="12"/>
      <c r="PZ3" s="12"/>
      <c r="QA3" s="11" t="s">
        <v>452</v>
      </c>
      <c r="QB3" s="12"/>
      <c r="QC3" s="12"/>
      <c r="QD3" s="11" t="s">
        <v>453</v>
      </c>
      <c r="QE3" s="12"/>
      <c r="QF3" s="12"/>
      <c r="QG3" s="11" t="s">
        <v>454</v>
      </c>
      <c r="QH3" s="12"/>
      <c r="QI3" s="12"/>
      <c r="QJ3" s="11" t="s">
        <v>455</v>
      </c>
      <c r="QK3" s="12"/>
      <c r="QL3" s="12"/>
    </row>
    <row r="4" spans="1:454" x14ac:dyDescent="0.25">
      <c r="A4" s="5" t="s">
        <v>456</v>
      </c>
      <c r="B4" s="11" t="s">
        <v>457</v>
      </c>
      <c r="C4" s="12"/>
      <c r="D4" s="12"/>
      <c r="E4" s="11" t="s">
        <v>458</v>
      </c>
      <c r="F4" s="12"/>
      <c r="G4" s="12"/>
      <c r="H4" s="11" t="s">
        <v>459</v>
      </c>
      <c r="I4" s="12"/>
      <c r="J4" s="12"/>
      <c r="K4" s="11" t="s">
        <v>460</v>
      </c>
      <c r="L4" s="12"/>
      <c r="M4" s="12"/>
      <c r="N4" s="11" t="s">
        <v>461</v>
      </c>
      <c r="O4" s="12"/>
      <c r="P4" s="12"/>
      <c r="Q4" s="11" t="s">
        <v>462</v>
      </c>
      <c r="R4" s="12"/>
      <c r="S4" s="12"/>
      <c r="T4" s="11" t="s">
        <v>463</v>
      </c>
      <c r="U4" s="12"/>
      <c r="V4" s="12"/>
      <c r="W4" s="11" t="s">
        <v>464</v>
      </c>
      <c r="X4" s="12"/>
      <c r="Y4" s="12"/>
      <c r="Z4" s="11" t="s">
        <v>465</v>
      </c>
      <c r="AA4" s="12"/>
      <c r="AB4" s="12"/>
      <c r="AC4" s="11" t="s">
        <v>466</v>
      </c>
      <c r="AD4" s="12"/>
      <c r="AE4" s="12"/>
      <c r="AF4" s="11" t="s">
        <v>467</v>
      </c>
      <c r="AG4" s="12"/>
      <c r="AH4" s="12"/>
      <c r="AI4" s="11" t="s">
        <v>468</v>
      </c>
      <c r="AJ4" s="12"/>
      <c r="AK4" s="12"/>
      <c r="AL4" s="11" t="s">
        <v>469</v>
      </c>
      <c r="AM4" s="12"/>
      <c r="AN4" s="12"/>
      <c r="AO4" s="11" t="s">
        <v>470</v>
      </c>
      <c r="AP4" s="12"/>
      <c r="AQ4" s="12"/>
      <c r="AR4" s="11" t="s">
        <v>471</v>
      </c>
      <c r="AS4" s="12"/>
      <c r="AT4" s="12"/>
      <c r="AU4" s="11" t="s">
        <v>472</v>
      </c>
      <c r="AV4" s="12"/>
      <c r="AW4" s="12"/>
      <c r="AX4" s="11" t="s">
        <v>473</v>
      </c>
      <c r="AY4" s="12"/>
      <c r="AZ4" s="12"/>
      <c r="BA4" s="11" t="s">
        <v>474</v>
      </c>
      <c r="BB4" s="12"/>
      <c r="BC4" s="12"/>
      <c r="BD4" s="11" t="s">
        <v>475</v>
      </c>
      <c r="BE4" s="12"/>
      <c r="BF4" s="12"/>
      <c r="BG4" s="11" t="s">
        <v>476</v>
      </c>
      <c r="BH4" s="12"/>
      <c r="BI4" s="12"/>
      <c r="BJ4" s="11" t="s">
        <v>477</v>
      </c>
      <c r="BK4" s="12"/>
      <c r="BL4" s="12"/>
      <c r="BM4" s="11" t="s">
        <v>478</v>
      </c>
      <c r="BN4" s="12"/>
      <c r="BO4" s="12"/>
      <c r="BP4" s="11" t="s">
        <v>479</v>
      </c>
      <c r="BQ4" s="12"/>
      <c r="BR4" s="12"/>
      <c r="BS4" s="11" t="s">
        <v>480</v>
      </c>
      <c r="BT4" s="12"/>
      <c r="BU4" s="12"/>
      <c r="BV4" s="11" t="s">
        <v>481</v>
      </c>
      <c r="BW4" s="12"/>
      <c r="BX4" s="12"/>
      <c r="BY4" s="11" t="s">
        <v>482</v>
      </c>
      <c r="BZ4" s="12"/>
      <c r="CA4" s="12"/>
      <c r="CB4" s="11" t="s">
        <v>483</v>
      </c>
      <c r="CC4" s="12"/>
      <c r="CD4" s="12"/>
      <c r="CE4" s="11" t="s">
        <v>484</v>
      </c>
      <c r="CF4" s="12"/>
      <c r="CG4" s="12"/>
      <c r="CH4" s="11" t="s">
        <v>485</v>
      </c>
      <c r="CI4" s="12"/>
      <c r="CJ4" s="12"/>
      <c r="CK4" s="11" t="s">
        <v>486</v>
      </c>
      <c r="CL4" s="12"/>
      <c r="CM4" s="12"/>
      <c r="CN4" s="11" t="s">
        <v>487</v>
      </c>
      <c r="CO4" s="12"/>
      <c r="CP4" s="12"/>
      <c r="CQ4" s="11" t="s">
        <v>488</v>
      </c>
      <c r="CR4" s="12"/>
      <c r="CS4" s="12"/>
      <c r="CT4" s="11" t="s">
        <v>489</v>
      </c>
      <c r="CU4" s="12"/>
      <c r="CV4" s="12"/>
      <c r="CW4" s="11" t="s">
        <v>490</v>
      </c>
      <c r="CX4" s="12"/>
      <c r="CY4" s="12"/>
      <c r="CZ4" s="11" t="s">
        <v>491</v>
      </c>
      <c r="DA4" s="12"/>
      <c r="DB4" s="12"/>
      <c r="DC4" s="11" t="s">
        <v>492</v>
      </c>
      <c r="DD4" s="12"/>
      <c r="DE4" s="12"/>
      <c r="DF4" s="11" t="s">
        <v>493</v>
      </c>
      <c r="DG4" s="12"/>
      <c r="DH4" s="12"/>
      <c r="DI4" s="11" t="s">
        <v>494</v>
      </c>
      <c r="DJ4" s="12"/>
      <c r="DK4" s="12"/>
      <c r="DL4" s="11" t="s">
        <v>495</v>
      </c>
      <c r="DM4" s="12"/>
      <c r="DN4" s="12"/>
      <c r="DO4" s="11" t="s">
        <v>496</v>
      </c>
      <c r="DP4" s="12"/>
      <c r="DQ4" s="12"/>
      <c r="DR4" s="11" t="s">
        <v>497</v>
      </c>
      <c r="DS4" s="12"/>
      <c r="DT4" s="12"/>
      <c r="DU4" s="11" t="s">
        <v>498</v>
      </c>
      <c r="DV4" s="12"/>
      <c r="DW4" s="12"/>
      <c r="DX4" s="11" t="s">
        <v>499</v>
      </c>
      <c r="DY4" s="12"/>
      <c r="DZ4" s="12"/>
      <c r="EA4" s="11" t="s">
        <v>500</v>
      </c>
      <c r="EB4" s="12"/>
      <c r="EC4" s="12"/>
      <c r="ED4" s="11" t="s">
        <v>501</v>
      </c>
      <c r="EE4" s="12"/>
      <c r="EF4" s="12"/>
      <c r="EG4" s="11" t="s">
        <v>502</v>
      </c>
      <c r="EH4" s="12"/>
      <c r="EI4" s="12"/>
      <c r="EJ4" s="11" t="s">
        <v>503</v>
      </c>
      <c r="EK4" s="12"/>
      <c r="EL4" s="12"/>
      <c r="EM4" s="11" t="s">
        <v>504</v>
      </c>
      <c r="EN4" s="12"/>
      <c r="EO4" s="12"/>
      <c r="EP4" s="11" t="s">
        <v>505</v>
      </c>
      <c r="EQ4" s="12"/>
      <c r="ER4" s="12"/>
      <c r="ES4" s="11" t="s">
        <v>506</v>
      </c>
      <c r="ET4" s="12"/>
      <c r="EU4" s="12"/>
      <c r="EV4" s="11" t="s">
        <v>507</v>
      </c>
      <c r="EW4" s="12"/>
      <c r="EX4" s="12"/>
      <c r="EY4" s="11" t="s">
        <v>508</v>
      </c>
      <c r="EZ4" s="12"/>
      <c r="FA4" s="12"/>
      <c r="FB4" s="11" t="s">
        <v>509</v>
      </c>
      <c r="FC4" s="12"/>
      <c r="FD4" s="12"/>
      <c r="FE4" s="11" t="s">
        <v>510</v>
      </c>
      <c r="FF4" s="12"/>
      <c r="FG4" s="12"/>
      <c r="FH4" s="11" t="s">
        <v>511</v>
      </c>
      <c r="FI4" s="12"/>
      <c r="FJ4" s="12"/>
      <c r="FK4" s="11" t="s">
        <v>512</v>
      </c>
      <c r="FL4" s="12"/>
      <c r="FM4" s="12"/>
      <c r="FN4" s="11" t="s">
        <v>513</v>
      </c>
      <c r="FO4" s="12"/>
      <c r="FP4" s="12"/>
      <c r="FQ4" s="11" t="s">
        <v>514</v>
      </c>
      <c r="FR4" s="12"/>
      <c r="FS4" s="12"/>
      <c r="FT4" s="11" t="s">
        <v>515</v>
      </c>
      <c r="FU4" s="12"/>
      <c r="FV4" s="12"/>
      <c r="FW4" s="11" t="s">
        <v>516</v>
      </c>
      <c r="FX4" s="12"/>
      <c r="FY4" s="12"/>
      <c r="FZ4" s="11" t="s">
        <v>517</v>
      </c>
      <c r="GA4" s="12"/>
      <c r="GB4" s="12"/>
      <c r="GC4" s="11" t="s">
        <v>518</v>
      </c>
      <c r="GD4" s="12"/>
      <c r="GE4" s="12"/>
      <c r="GF4" s="11" t="s">
        <v>519</v>
      </c>
      <c r="GG4" s="12"/>
      <c r="GH4" s="12"/>
      <c r="GI4" s="11" t="s">
        <v>520</v>
      </c>
      <c r="GJ4" s="12"/>
      <c r="GK4" s="12"/>
      <c r="GL4" s="11" t="s">
        <v>521</v>
      </c>
      <c r="GM4" s="12"/>
      <c r="GN4" s="12"/>
      <c r="GO4" s="11" t="s">
        <v>522</v>
      </c>
      <c r="GP4" s="12"/>
      <c r="GQ4" s="12"/>
      <c r="GR4" s="11" t="s">
        <v>523</v>
      </c>
      <c r="GS4" s="12"/>
      <c r="GT4" s="12"/>
      <c r="GU4" s="11" t="s">
        <v>524</v>
      </c>
      <c r="GV4" s="12"/>
      <c r="GW4" s="12"/>
      <c r="GX4" s="11" t="s">
        <v>525</v>
      </c>
      <c r="GY4" s="12"/>
      <c r="GZ4" s="12"/>
      <c r="HA4" s="11" t="s">
        <v>526</v>
      </c>
      <c r="HB4" s="12"/>
      <c r="HC4" s="12"/>
      <c r="HD4" s="11" t="s">
        <v>527</v>
      </c>
      <c r="HE4" s="12"/>
      <c r="HF4" s="12"/>
      <c r="HG4" s="11" t="s">
        <v>528</v>
      </c>
      <c r="HH4" s="12"/>
      <c r="HI4" s="12"/>
      <c r="HJ4" s="11" t="s">
        <v>529</v>
      </c>
      <c r="HK4" s="12"/>
      <c r="HL4" s="12"/>
      <c r="HM4" s="11" t="s">
        <v>530</v>
      </c>
      <c r="HN4" s="12"/>
      <c r="HO4" s="12"/>
      <c r="HP4" s="11" t="s">
        <v>531</v>
      </c>
      <c r="HQ4" s="12"/>
      <c r="HR4" s="12"/>
      <c r="HS4" s="11" t="s">
        <v>532</v>
      </c>
      <c r="HT4" s="12"/>
      <c r="HU4" s="12"/>
      <c r="HV4" s="11" t="s">
        <v>533</v>
      </c>
      <c r="HW4" s="12"/>
      <c r="HX4" s="12"/>
      <c r="HY4" s="11" t="s">
        <v>534</v>
      </c>
      <c r="HZ4" s="12"/>
      <c r="IA4" s="12"/>
      <c r="IB4" s="11" t="s">
        <v>535</v>
      </c>
      <c r="IC4" s="12"/>
      <c r="ID4" s="12"/>
      <c r="IE4" s="11" t="s">
        <v>536</v>
      </c>
      <c r="IF4" s="12"/>
      <c r="IG4" s="12"/>
      <c r="IH4" s="11" t="s">
        <v>537</v>
      </c>
      <c r="II4" s="12"/>
      <c r="IJ4" s="12"/>
      <c r="IK4" s="11" t="s">
        <v>538</v>
      </c>
      <c r="IL4" s="12"/>
      <c r="IM4" s="12"/>
      <c r="IN4" s="11" t="s">
        <v>539</v>
      </c>
      <c r="IO4" s="12"/>
      <c r="IP4" s="12"/>
      <c r="IQ4" s="11" t="s">
        <v>540</v>
      </c>
      <c r="IR4" s="12"/>
      <c r="IS4" s="12"/>
      <c r="IT4" s="11" t="s">
        <v>541</v>
      </c>
      <c r="IU4" s="12"/>
      <c r="IV4" s="12"/>
      <c r="IW4" s="11" t="s">
        <v>542</v>
      </c>
      <c r="IX4" s="12"/>
      <c r="IY4" s="12"/>
      <c r="IZ4" s="11" t="s">
        <v>543</v>
      </c>
      <c r="JA4" s="12"/>
      <c r="JB4" s="12"/>
      <c r="JC4" s="11" t="s">
        <v>544</v>
      </c>
      <c r="JD4" s="12"/>
      <c r="JE4" s="12"/>
      <c r="JF4" s="11" t="s">
        <v>545</v>
      </c>
      <c r="JG4" s="12"/>
      <c r="JH4" s="12"/>
      <c r="JI4" s="11" t="s">
        <v>546</v>
      </c>
      <c r="JJ4" s="12"/>
      <c r="JK4" s="12"/>
      <c r="JL4" s="11" t="s">
        <v>547</v>
      </c>
      <c r="JM4" s="12"/>
      <c r="JN4" s="12"/>
      <c r="JO4" s="11" t="s">
        <v>548</v>
      </c>
      <c r="JP4" s="12"/>
      <c r="JQ4" s="12"/>
      <c r="JR4" s="11" t="s">
        <v>549</v>
      </c>
      <c r="JS4" s="12"/>
      <c r="JT4" s="12"/>
      <c r="JU4" s="11" t="s">
        <v>550</v>
      </c>
      <c r="JV4" s="12"/>
      <c r="JW4" s="12"/>
      <c r="JX4" s="11" t="s">
        <v>551</v>
      </c>
      <c r="JY4" s="12"/>
      <c r="JZ4" s="12"/>
      <c r="KA4" s="11" t="s">
        <v>552</v>
      </c>
      <c r="KB4" s="12"/>
      <c r="KC4" s="12"/>
      <c r="KD4" s="11" t="s">
        <v>553</v>
      </c>
      <c r="KE4" s="12"/>
      <c r="KF4" s="12"/>
      <c r="KG4" s="11" t="s">
        <v>554</v>
      </c>
      <c r="KH4" s="12"/>
      <c r="KI4" s="12"/>
      <c r="KJ4" s="11" t="s">
        <v>555</v>
      </c>
      <c r="KK4" s="12"/>
      <c r="KL4" s="12"/>
      <c r="KM4" s="11" t="s">
        <v>556</v>
      </c>
      <c r="KN4" s="12"/>
      <c r="KO4" s="12"/>
      <c r="KP4" s="11" t="s">
        <v>557</v>
      </c>
      <c r="KQ4" s="12"/>
      <c r="KR4" s="12"/>
      <c r="KS4" s="11" t="s">
        <v>558</v>
      </c>
      <c r="KT4" s="12"/>
      <c r="KU4" s="12"/>
      <c r="KV4" s="11" t="s">
        <v>559</v>
      </c>
      <c r="KW4" s="12"/>
      <c r="KX4" s="12"/>
      <c r="KY4" s="11" t="s">
        <v>560</v>
      </c>
      <c r="KZ4" s="12"/>
      <c r="LA4" s="12"/>
      <c r="LB4" s="11" t="s">
        <v>561</v>
      </c>
      <c r="LC4" s="12"/>
      <c r="LD4" s="12"/>
      <c r="LE4" s="11" t="s">
        <v>562</v>
      </c>
      <c r="LF4" s="12"/>
      <c r="LG4" s="12"/>
      <c r="LH4" s="11" t="s">
        <v>563</v>
      </c>
      <c r="LI4" s="12"/>
      <c r="LJ4" s="12"/>
      <c r="LK4" s="11" t="s">
        <v>564</v>
      </c>
      <c r="LL4" s="12"/>
      <c r="LM4" s="12"/>
      <c r="LN4" s="11" t="s">
        <v>565</v>
      </c>
      <c r="LO4" s="12"/>
      <c r="LP4" s="12"/>
      <c r="LQ4" s="11" t="s">
        <v>566</v>
      </c>
      <c r="LR4" s="12"/>
      <c r="LS4" s="12"/>
      <c r="LT4" s="11" t="s">
        <v>567</v>
      </c>
      <c r="LU4" s="12"/>
      <c r="LV4" s="12"/>
      <c r="LW4" s="11" t="s">
        <v>568</v>
      </c>
      <c r="LX4" s="12"/>
      <c r="LY4" s="12"/>
      <c r="LZ4" s="11" t="s">
        <v>569</v>
      </c>
      <c r="MA4" s="12"/>
      <c r="MB4" s="12"/>
      <c r="MC4" s="11" t="s">
        <v>570</v>
      </c>
      <c r="MD4" s="12"/>
      <c r="ME4" s="12"/>
      <c r="MF4" s="11" t="s">
        <v>571</v>
      </c>
      <c r="MG4" s="12"/>
      <c r="MH4" s="12"/>
      <c r="MI4" s="11" t="s">
        <v>572</v>
      </c>
      <c r="MJ4" s="12"/>
      <c r="MK4" s="12"/>
      <c r="ML4" s="11" t="s">
        <v>573</v>
      </c>
      <c r="MM4" s="12"/>
      <c r="MN4" s="12"/>
      <c r="MO4" s="11" t="s">
        <v>574</v>
      </c>
      <c r="MP4" s="12"/>
      <c r="MQ4" s="12"/>
      <c r="MR4" s="11" t="s">
        <v>575</v>
      </c>
      <c r="MS4" s="12"/>
      <c r="MT4" s="12"/>
      <c r="MU4" s="11" t="s">
        <v>576</v>
      </c>
      <c r="MV4" s="12"/>
      <c r="MW4" s="12"/>
      <c r="MX4" s="11" t="s">
        <v>577</v>
      </c>
      <c r="MY4" s="12"/>
      <c r="MZ4" s="12"/>
      <c r="NA4" s="11" t="s">
        <v>578</v>
      </c>
      <c r="NB4" s="12"/>
      <c r="NC4" s="12"/>
      <c r="ND4" s="11" t="s">
        <v>579</v>
      </c>
      <c r="NE4" s="12"/>
      <c r="NF4" s="12"/>
      <c r="NG4" s="11" t="s">
        <v>580</v>
      </c>
      <c r="NH4" s="12"/>
      <c r="NI4" s="12"/>
      <c r="NJ4" s="11" t="s">
        <v>581</v>
      </c>
      <c r="NK4" s="12"/>
      <c r="NL4" s="12"/>
      <c r="NM4" s="11" t="s">
        <v>582</v>
      </c>
      <c r="NN4" s="12"/>
      <c r="NO4" s="12"/>
      <c r="NP4" s="11" t="s">
        <v>583</v>
      </c>
      <c r="NQ4" s="12"/>
      <c r="NR4" s="12"/>
      <c r="NS4" s="11" t="s">
        <v>584</v>
      </c>
      <c r="NT4" s="12"/>
      <c r="NU4" s="12"/>
      <c r="NV4" s="11" t="s">
        <v>544</v>
      </c>
      <c r="NW4" s="12"/>
      <c r="NX4" s="12"/>
      <c r="NY4" s="11" t="s">
        <v>585</v>
      </c>
      <c r="NZ4" s="12"/>
      <c r="OA4" s="12"/>
      <c r="OB4" s="11" t="s">
        <v>586</v>
      </c>
      <c r="OC4" s="12"/>
      <c r="OD4" s="12"/>
      <c r="OE4" s="11" t="s">
        <v>587</v>
      </c>
      <c r="OF4" s="12"/>
      <c r="OG4" s="12"/>
      <c r="OH4" s="11" t="s">
        <v>588</v>
      </c>
      <c r="OI4" s="12"/>
      <c r="OJ4" s="12"/>
      <c r="OK4" s="11" t="s">
        <v>589</v>
      </c>
      <c r="OL4" s="12"/>
      <c r="OM4" s="12"/>
      <c r="ON4" s="11" t="s">
        <v>590</v>
      </c>
      <c r="OO4" s="12"/>
      <c r="OP4" s="12"/>
      <c r="OQ4" s="11" t="s">
        <v>591</v>
      </c>
      <c r="OR4" s="12"/>
      <c r="OS4" s="12"/>
      <c r="OT4" s="11" t="s">
        <v>592</v>
      </c>
      <c r="OU4" s="12"/>
      <c r="OV4" s="12"/>
      <c r="OW4" s="11" t="s">
        <v>593</v>
      </c>
      <c r="OX4" s="12"/>
      <c r="OY4" s="12"/>
      <c r="OZ4" s="11" t="s">
        <v>594</v>
      </c>
      <c r="PA4" s="12"/>
      <c r="PB4" s="12"/>
      <c r="PC4" s="11" t="s">
        <v>595</v>
      </c>
      <c r="PD4" s="12"/>
      <c r="PE4" s="12"/>
      <c r="PF4" s="11" t="s">
        <v>596</v>
      </c>
      <c r="PG4" s="12"/>
      <c r="PH4" s="12"/>
      <c r="PI4" s="11" t="s">
        <v>597</v>
      </c>
      <c r="PJ4" s="12"/>
      <c r="PK4" s="12"/>
      <c r="PL4" s="11" t="s">
        <v>598</v>
      </c>
      <c r="PM4" s="12"/>
      <c r="PN4" s="12"/>
      <c r="PO4" s="11" t="s">
        <v>599</v>
      </c>
      <c r="PP4" s="12"/>
      <c r="PQ4" s="12"/>
      <c r="PR4" s="11" t="s">
        <v>600</v>
      </c>
      <c r="PS4" s="12"/>
      <c r="PT4" s="12"/>
      <c r="PU4" s="11" t="s">
        <v>601</v>
      </c>
      <c r="PV4" s="12"/>
      <c r="PW4" s="12"/>
      <c r="PX4" s="11" t="s">
        <v>602</v>
      </c>
      <c r="PY4" s="12"/>
      <c r="PZ4" s="12"/>
      <c r="QA4" s="11" t="s">
        <v>603</v>
      </c>
      <c r="QB4" s="12"/>
      <c r="QC4" s="12"/>
      <c r="QD4" s="11" t="s">
        <v>604</v>
      </c>
      <c r="QE4" s="12"/>
      <c r="QF4" s="12"/>
      <c r="QG4" s="11" t="s">
        <v>605</v>
      </c>
      <c r="QH4" s="12"/>
      <c r="QI4" s="12"/>
      <c r="QJ4" s="11" t="s">
        <v>606</v>
      </c>
      <c r="QK4" s="12"/>
      <c r="QL4" s="12"/>
    </row>
    <row r="5" spans="1:454" x14ac:dyDescent="0.25">
      <c r="A5" s="6"/>
      <c r="B5" s="11" t="s">
        <v>607</v>
      </c>
      <c r="C5" s="12"/>
      <c r="D5" s="12"/>
      <c r="E5" s="11" t="s">
        <v>608</v>
      </c>
      <c r="F5" s="12"/>
      <c r="G5" s="12"/>
      <c r="H5" s="11" t="s">
        <v>609</v>
      </c>
      <c r="I5" s="12"/>
      <c r="J5" s="12"/>
      <c r="K5" s="11" t="s">
        <v>610</v>
      </c>
      <c r="L5" s="12"/>
      <c r="M5" s="12"/>
      <c r="N5" s="11" t="s">
        <v>611</v>
      </c>
      <c r="O5" s="12"/>
      <c r="P5" s="12"/>
      <c r="Q5" s="11" t="s">
        <v>612</v>
      </c>
      <c r="R5" s="12"/>
      <c r="S5" s="12"/>
      <c r="T5" s="11" t="s">
        <v>613</v>
      </c>
      <c r="U5" s="12"/>
      <c r="V5" s="12"/>
      <c r="W5" s="11" t="s">
        <v>614</v>
      </c>
      <c r="X5" s="12"/>
      <c r="Y5" s="12"/>
      <c r="Z5" s="11" t="s">
        <v>615</v>
      </c>
      <c r="AA5" s="12"/>
      <c r="AB5" s="12"/>
      <c r="AC5" s="11" t="s">
        <v>616</v>
      </c>
      <c r="AD5" s="12"/>
      <c r="AE5" s="12"/>
      <c r="AF5" s="11" t="s">
        <v>617</v>
      </c>
      <c r="AG5" s="12"/>
      <c r="AH5" s="12"/>
      <c r="AI5" s="11" t="s">
        <v>618</v>
      </c>
      <c r="AJ5" s="12"/>
      <c r="AK5" s="12"/>
      <c r="AL5" s="11" t="s">
        <v>619</v>
      </c>
      <c r="AM5" s="12"/>
      <c r="AN5" s="12"/>
      <c r="AO5" s="11" t="s">
        <v>620</v>
      </c>
      <c r="AP5" s="12"/>
      <c r="AQ5" s="12"/>
      <c r="AR5" s="11" t="s">
        <v>621</v>
      </c>
      <c r="AS5" s="12"/>
      <c r="AT5" s="12"/>
      <c r="AU5" s="11" t="s">
        <v>622</v>
      </c>
      <c r="AV5" s="12"/>
      <c r="AW5" s="12"/>
      <c r="AX5" s="11" t="s">
        <v>623</v>
      </c>
      <c r="AY5" s="12"/>
      <c r="AZ5" s="12"/>
      <c r="BA5" s="11" t="s">
        <v>624</v>
      </c>
      <c r="BB5" s="12"/>
      <c r="BC5" s="12"/>
      <c r="BD5" s="11" t="s">
        <v>625</v>
      </c>
      <c r="BE5" s="12"/>
      <c r="BF5" s="12"/>
      <c r="BG5" s="11" t="s">
        <v>626</v>
      </c>
      <c r="BH5" s="12"/>
      <c r="BI5" s="12"/>
      <c r="BJ5" s="11" t="s">
        <v>627</v>
      </c>
      <c r="BK5" s="12"/>
      <c r="BL5" s="12"/>
      <c r="BM5" s="11" t="s">
        <v>628</v>
      </c>
      <c r="BN5" s="12"/>
      <c r="BO5" s="12"/>
      <c r="BP5" s="11" t="s">
        <v>629</v>
      </c>
      <c r="BQ5" s="12"/>
      <c r="BR5" s="12"/>
      <c r="BS5" s="11" t="s">
        <v>630</v>
      </c>
      <c r="BT5" s="12"/>
      <c r="BU5" s="12"/>
      <c r="BV5" s="11" t="s">
        <v>631</v>
      </c>
      <c r="BW5" s="12"/>
      <c r="BX5" s="12"/>
      <c r="BY5" s="11" t="s">
        <v>632</v>
      </c>
      <c r="BZ5" s="12"/>
      <c r="CA5" s="12"/>
      <c r="CB5" s="11" t="s">
        <v>633</v>
      </c>
      <c r="CC5" s="12"/>
      <c r="CD5" s="12"/>
      <c r="CE5" s="11" t="s">
        <v>634</v>
      </c>
      <c r="CF5" s="12"/>
      <c r="CG5" s="12"/>
      <c r="CH5" s="11" t="s">
        <v>635</v>
      </c>
      <c r="CI5" s="12"/>
      <c r="CJ5" s="12"/>
      <c r="CK5" s="11" t="s">
        <v>636</v>
      </c>
      <c r="CL5" s="12"/>
      <c r="CM5" s="12"/>
      <c r="CN5" s="11" t="s">
        <v>637</v>
      </c>
      <c r="CO5" s="12"/>
      <c r="CP5" s="12"/>
      <c r="CQ5" s="11" t="s">
        <v>638</v>
      </c>
      <c r="CR5" s="12"/>
      <c r="CS5" s="12"/>
      <c r="CT5" s="11" t="s">
        <v>639</v>
      </c>
      <c r="CU5" s="12"/>
      <c r="CV5" s="12"/>
      <c r="CW5" s="11" t="s">
        <v>640</v>
      </c>
      <c r="CX5" s="12"/>
      <c r="CY5" s="12"/>
      <c r="CZ5" s="11" t="s">
        <v>641</v>
      </c>
      <c r="DA5" s="12"/>
      <c r="DB5" s="12"/>
      <c r="DC5" s="11" t="s">
        <v>642</v>
      </c>
      <c r="DD5" s="12"/>
      <c r="DE5" s="12"/>
      <c r="DF5" s="11" t="s">
        <v>643</v>
      </c>
      <c r="DG5" s="12"/>
      <c r="DH5" s="12"/>
      <c r="DI5" s="11" t="s">
        <v>644</v>
      </c>
      <c r="DJ5" s="12"/>
      <c r="DK5" s="12"/>
      <c r="DL5" s="11" t="s">
        <v>645</v>
      </c>
      <c r="DM5" s="12"/>
      <c r="DN5" s="12"/>
      <c r="DO5" s="11" t="s">
        <v>646</v>
      </c>
      <c r="DP5" s="12"/>
      <c r="DQ5" s="12"/>
      <c r="DR5" s="11" t="s">
        <v>647</v>
      </c>
      <c r="DS5" s="12"/>
      <c r="DT5" s="12"/>
      <c r="DU5" s="11" t="s">
        <v>648</v>
      </c>
      <c r="DV5" s="12"/>
      <c r="DW5" s="12"/>
      <c r="DX5" s="11" t="s">
        <v>649</v>
      </c>
      <c r="DY5" s="12"/>
      <c r="DZ5" s="12"/>
      <c r="EA5" s="11" t="s">
        <v>650</v>
      </c>
      <c r="EB5" s="12"/>
      <c r="EC5" s="12"/>
      <c r="ED5" s="11" t="s">
        <v>651</v>
      </c>
      <c r="EE5" s="12"/>
      <c r="EF5" s="12"/>
      <c r="EG5" s="11" t="s">
        <v>652</v>
      </c>
      <c r="EH5" s="12"/>
      <c r="EI5" s="12"/>
      <c r="EJ5" s="11" t="s">
        <v>653</v>
      </c>
      <c r="EK5" s="12"/>
      <c r="EL5" s="12"/>
      <c r="EM5" s="11" t="s">
        <v>654</v>
      </c>
      <c r="EN5" s="12"/>
      <c r="EO5" s="12"/>
      <c r="EP5" s="11" t="s">
        <v>655</v>
      </c>
      <c r="EQ5" s="12"/>
      <c r="ER5" s="12"/>
      <c r="ES5" s="11" t="s">
        <v>656</v>
      </c>
      <c r="ET5" s="12"/>
      <c r="EU5" s="12"/>
      <c r="EV5" s="11" t="s">
        <v>657</v>
      </c>
      <c r="EW5" s="12"/>
      <c r="EX5" s="12"/>
      <c r="EY5" s="11" t="s">
        <v>658</v>
      </c>
      <c r="EZ5" s="12"/>
      <c r="FA5" s="12"/>
      <c r="FB5" s="11" t="s">
        <v>659</v>
      </c>
      <c r="FC5" s="12"/>
      <c r="FD5" s="12"/>
      <c r="FE5" s="11" t="s">
        <v>660</v>
      </c>
      <c r="FF5" s="12"/>
      <c r="FG5" s="12"/>
      <c r="FH5" s="11" t="s">
        <v>661</v>
      </c>
      <c r="FI5" s="12"/>
      <c r="FJ5" s="12"/>
      <c r="FK5" s="11" t="s">
        <v>662</v>
      </c>
      <c r="FL5" s="12"/>
      <c r="FM5" s="12"/>
      <c r="FN5" s="11" t="s">
        <v>663</v>
      </c>
      <c r="FO5" s="12"/>
      <c r="FP5" s="12"/>
      <c r="FQ5" s="11" t="s">
        <v>664</v>
      </c>
      <c r="FR5" s="12"/>
      <c r="FS5" s="12"/>
      <c r="FT5" s="11" t="s">
        <v>665</v>
      </c>
      <c r="FU5" s="12"/>
      <c r="FV5" s="12"/>
      <c r="FW5" s="11" t="s">
        <v>666</v>
      </c>
      <c r="FX5" s="12"/>
      <c r="FY5" s="12"/>
      <c r="FZ5" s="11" t="s">
        <v>667</v>
      </c>
      <c r="GA5" s="12"/>
      <c r="GB5" s="12"/>
      <c r="GC5" s="11" t="s">
        <v>668</v>
      </c>
      <c r="GD5" s="12"/>
      <c r="GE5" s="12"/>
      <c r="GF5" s="11" t="s">
        <v>669</v>
      </c>
      <c r="GG5" s="12"/>
      <c r="GH5" s="12"/>
      <c r="GI5" s="11" t="s">
        <v>670</v>
      </c>
      <c r="GJ5" s="12"/>
      <c r="GK5" s="12"/>
      <c r="GL5" s="11" t="s">
        <v>671</v>
      </c>
      <c r="GM5" s="12"/>
      <c r="GN5" s="12"/>
      <c r="GO5" s="11" t="s">
        <v>672</v>
      </c>
      <c r="GP5" s="12"/>
      <c r="GQ5" s="12"/>
      <c r="GR5" s="11" t="s">
        <v>673</v>
      </c>
      <c r="GS5" s="12"/>
      <c r="GT5" s="12"/>
      <c r="GU5" s="11" t="s">
        <v>674</v>
      </c>
      <c r="GV5" s="12"/>
      <c r="GW5" s="12"/>
      <c r="GX5" s="11" t="s">
        <v>675</v>
      </c>
      <c r="GY5" s="12"/>
      <c r="GZ5" s="12"/>
      <c r="HA5" s="11" t="s">
        <v>676</v>
      </c>
      <c r="HB5" s="12"/>
      <c r="HC5" s="12"/>
      <c r="HD5" s="11" t="s">
        <v>677</v>
      </c>
      <c r="HE5" s="12"/>
      <c r="HF5" s="12"/>
      <c r="HG5" s="11" t="s">
        <v>678</v>
      </c>
      <c r="HH5" s="12"/>
      <c r="HI5" s="12"/>
      <c r="HJ5" s="11" t="s">
        <v>679</v>
      </c>
      <c r="HK5" s="12"/>
      <c r="HL5" s="12"/>
      <c r="HM5" s="11" t="s">
        <v>680</v>
      </c>
      <c r="HN5" s="12"/>
      <c r="HO5" s="12"/>
      <c r="HP5" s="11" t="s">
        <v>681</v>
      </c>
      <c r="HQ5" s="12"/>
      <c r="HR5" s="12"/>
      <c r="HS5" s="11" t="s">
        <v>682</v>
      </c>
      <c r="HT5" s="12"/>
      <c r="HU5" s="12"/>
      <c r="HV5" s="11" t="s">
        <v>683</v>
      </c>
      <c r="HW5" s="12"/>
      <c r="HX5" s="12"/>
      <c r="HY5" s="11" t="s">
        <v>684</v>
      </c>
      <c r="HZ5" s="12"/>
      <c r="IA5" s="12"/>
      <c r="IB5" s="11" t="s">
        <v>685</v>
      </c>
      <c r="IC5" s="12"/>
      <c r="ID5" s="12"/>
      <c r="IE5" s="11" t="s">
        <v>686</v>
      </c>
      <c r="IF5" s="12"/>
      <c r="IG5" s="12"/>
      <c r="IH5" s="11" t="s">
        <v>687</v>
      </c>
      <c r="II5" s="12"/>
      <c r="IJ5" s="12"/>
      <c r="IK5" s="11" t="s">
        <v>688</v>
      </c>
      <c r="IL5" s="12"/>
      <c r="IM5" s="12"/>
      <c r="IN5" s="11" t="s">
        <v>689</v>
      </c>
      <c r="IO5" s="12"/>
      <c r="IP5" s="12"/>
      <c r="IQ5" s="11" t="s">
        <v>690</v>
      </c>
      <c r="IR5" s="12"/>
      <c r="IS5" s="12"/>
      <c r="IT5" s="11" t="s">
        <v>691</v>
      </c>
      <c r="IU5" s="12"/>
      <c r="IV5" s="12"/>
      <c r="IW5" s="11" t="s">
        <v>692</v>
      </c>
      <c r="IX5" s="12"/>
      <c r="IY5" s="12"/>
      <c r="IZ5" s="11" t="s">
        <v>693</v>
      </c>
      <c r="JA5" s="12"/>
      <c r="JB5" s="12"/>
      <c r="JC5" s="11" t="s">
        <v>694</v>
      </c>
      <c r="JD5" s="12"/>
      <c r="JE5" s="12"/>
      <c r="JF5" s="11" t="s">
        <v>695</v>
      </c>
      <c r="JG5" s="12"/>
      <c r="JH5" s="12"/>
      <c r="JI5" s="11" t="s">
        <v>696</v>
      </c>
      <c r="JJ5" s="12"/>
      <c r="JK5" s="12"/>
      <c r="JL5" s="11" t="s">
        <v>697</v>
      </c>
      <c r="JM5" s="12"/>
      <c r="JN5" s="12"/>
      <c r="JO5" s="11" t="s">
        <v>698</v>
      </c>
      <c r="JP5" s="12"/>
      <c r="JQ5" s="12"/>
      <c r="JR5" s="11" t="s">
        <v>699</v>
      </c>
      <c r="JS5" s="12"/>
      <c r="JT5" s="12"/>
      <c r="JU5" s="11" t="s">
        <v>700</v>
      </c>
      <c r="JV5" s="12"/>
      <c r="JW5" s="12"/>
      <c r="JX5" s="11" t="s">
        <v>701</v>
      </c>
      <c r="JY5" s="12"/>
      <c r="JZ5" s="12"/>
      <c r="KA5" s="11" t="s">
        <v>702</v>
      </c>
      <c r="KB5" s="12"/>
      <c r="KC5" s="12"/>
      <c r="KD5" s="11" t="s">
        <v>703</v>
      </c>
      <c r="KE5" s="12"/>
      <c r="KF5" s="12"/>
      <c r="KG5" s="11" t="s">
        <v>704</v>
      </c>
      <c r="KH5" s="12"/>
      <c r="KI5" s="12"/>
      <c r="KJ5" s="11" t="s">
        <v>705</v>
      </c>
      <c r="KK5" s="12"/>
      <c r="KL5" s="12"/>
      <c r="KM5" s="11" t="s">
        <v>706</v>
      </c>
      <c r="KN5" s="12"/>
      <c r="KO5" s="12"/>
      <c r="KP5" s="11" t="s">
        <v>707</v>
      </c>
      <c r="KQ5" s="12"/>
      <c r="KR5" s="12"/>
      <c r="KS5" s="11" t="s">
        <v>708</v>
      </c>
      <c r="KT5" s="12"/>
      <c r="KU5" s="12"/>
      <c r="KV5" s="11" t="s">
        <v>709</v>
      </c>
      <c r="KW5" s="12"/>
      <c r="KX5" s="12"/>
      <c r="KY5" s="11" t="s">
        <v>710</v>
      </c>
      <c r="KZ5" s="12"/>
      <c r="LA5" s="12"/>
      <c r="LB5" s="11" t="s">
        <v>711</v>
      </c>
      <c r="LC5" s="12"/>
      <c r="LD5" s="12"/>
      <c r="LE5" s="11" t="s">
        <v>712</v>
      </c>
      <c r="LF5" s="12"/>
      <c r="LG5" s="12"/>
      <c r="LH5" s="11" t="s">
        <v>713</v>
      </c>
      <c r="LI5" s="12"/>
      <c r="LJ5" s="12"/>
      <c r="LK5" s="11" t="s">
        <v>714</v>
      </c>
      <c r="LL5" s="12"/>
      <c r="LM5" s="12"/>
      <c r="LN5" s="11" t="s">
        <v>715</v>
      </c>
      <c r="LO5" s="12"/>
      <c r="LP5" s="12"/>
      <c r="LQ5" s="11" t="s">
        <v>716</v>
      </c>
      <c r="LR5" s="12"/>
      <c r="LS5" s="12"/>
      <c r="LT5" s="11" t="s">
        <v>717</v>
      </c>
      <c r="LU5" s="12"/>
      <c r="LV5" s="12"/>
      <c r="LW5" s="11" t="s">
        <v>718</v>
      </c>
      <c r="LX5" s="12"/>
      <c r="LY5" s="12"/>
      <c r="LZ5" s="11" t="s">
        <v>719</v>
      </c>
      <c r="MA5" s="12"/>
      <c r="MB5" s="12"/>
      <c r="MC5" s="11" t="s">
        <v>720</v>
      </c>
      <c r="MD5" s="12"/>
      <c r="ME5" s="12"/>
      <c r="MF5" s="11" t="s">
        <v>721</v>
      </c>
      <c r="MG5" s="12"/>
      <c r="MH5" s="12"/>
      <c r="MI5" s="11" t="s">
        <v>722</v>
      </c>
      <c r="MJ5" s="12"/>
      <c r="MK5" s="12"/>
      <c r="ML5" s="11" t="s">
        <v>723</v>
      </c>
      <c r="MM5" s="12"/>
      <c r="MN5" s="12"/>
      <c r="MO5" s="11" t="s">
        <v>724</v>
      </c>
      <c r="MP5" s="12"/>
      <c r="MQ5" s="12"/>
      <c r="MR5" s="11" t="s">
        <v>725</v>
      </c>
      <c r="MS5" s="12"/>
      <c r="MT5" s="12"/>
      <c r="MU5" s="11" t="s">
        <v>726</v>
      </c>
      <c r="MV5" s="12"/>
      <c r="MW5" s="12"/>
      <c r="MX5" s="11" t="s">
        <v>727</v>
      </c>
      <c r="MY5" s="12"/>
      <c r="MZ5" s="12"/>
      <c r="NA5" s="11" t="s">
        <v>728</v>
      </c>
      <c r="NB5" s="12"/>
      <c r="NC5" s="12"/>
      <c r="ND5" s="11" t="s">
        <v>729</v>
      </c>
      <c r="NE5" s="12"/>
      <c r="NF5" s="12"/>
      <c r="NG5" s="11" t="s">
        <v>730</v>
      </c>
      <c r="NH5" s="12"/>
      <c r="NI5" s="12"/>
      <c r="NJ5" s="11" t="s">
        <v>731</v>
      </c>
      <c r="NK5" s="12"/>
      <c r="NL5" s="12"/>
      <c r="NM5" s="11" t="s">
        <v>732</v>
      </c>
      <c r="NN5" s="12"/>
      <c r="NO5" s="12"/>
      <c r="NP5" s="11" t="s">
        <v>733</v>
      </c>
      <c r="NQ5" s="12"/>
      <c r="NR5" s="12"/>
      <c r="NS5" s="11" t="s">
        <v>734</v>
      </c>
      <c r="NT5" s="12"/>
      <c r="NU5" s="12"/>
      <c r="NV5" s="11" t="s">
        <v>694</v>
      </c>
      <c r="NW5" s="12"/>
      <c r="NX5" s="12"/>
      <c r="NY5" s="11" t="s">
        <v>735</v>
      </c>
      <c r="NZ5" s="12"/>
      <c r="OA5" s="12"/>
      <c r="OB5" s="11" t="s">
        <v>736</v>
      </c>
      <c r="OC5" s="12"/>
      <c r="OD5" s="12"/>
      <c r="OE5" s="11" t="s">
        <v>737</v>
      </c>
      <c r="OF5" s="12"/>
      <c r="OG5" s="12"/>
      <c r="OH5" s="11" t="s">
        <v>738</v>
      </c>
      <c r="OI5" s="12"/>
      <c r="OJ5" s="12"/>
      <c r="OK5" s="11" t="s">
        <v>739</v>
      </c>
      <c r="OL5" s="12"/>
      <c r="OM5" s="12"/>
      <c r="ON5" s="11" t="s">
        <v>740</v>
      </c>
      <c r="OO5" s="12"/>
      <c r="OP5" s="12"/>
      <c r="OQ5" s="11" t="s">
        <v>741</v>
      </c>
      <c r="OR5" s="12"/>
      <c r="OS5" s="12"/>
      <c r="OT5" s="11" t="s">
        <v>742</v>
      </c>
      <c r="OU5" s="12"/>
      <c r="OV5" s="12"/>
      <c r="OW5" s="11" t="s">
        <v>743</v>
      </c>
      <c r="OX5" s="12"/>
      <c r="OY5" s="12"/>
      <c r="OZ5" s="11" t="s">
        <v>744</v>
      </c>
      <c r="PA5" s="12"/>
      <c r="PB5" s="12"/>
      <c r="PC5" s="11" t="s">
        <v>745</v>
      </c>
      <c r="PD5" s="12"/>
      <c r="PE5" s="12"/>
      <c r="PF5" s="11" t="s">
        <v>746</v>
      </c>
      <c r="PG5" s="12"/>
      <c r="PH5" s="12"/>
      <c r="PI5" s="11" t="s">
        <v>747</v>
      </c>
      <c r="PJ5" s="12"/>
      <c r="PK5" s="12"/>
      <c r="PL5" s="11" t="s">
        <v>748</v>
      </c>
      <c r="PM5" s="12"/>
      <c r="PN5" s="12"/>
      <c r="PO5" s="11" t="s">
        <v>749</v>
      </c>
      <c r="PP5" s="12"/>
      <c r="PQ5" s="12"/>
      <c r="PR5" s="11" t="s">
        <v>750</v>
      </c>
      <c r="PS5" s="12"/>
      <c r="PT5" s="12"/>
      <c r="PU5" s="11" t="s">
        <v>751</v>
      </c>
      <c r="PV5" s="12"/>
      <c r="PW5" s="12"/>
      <c r="PX5" s="11" t="s">
        <v>752</v>
      </c>
      <c r="PY5" s="12"/>
      <c r="PZ5" s="12"/>
      <c r="QA5" s="11" t="s">
        <v>753</v>
      </c>
      <c r="QB5" s="12"/>
      <c r="QC5" s="12"/>
      <c r="QD5" s="11" t="s">
        <v>754</v>
      </c>
      <c r="QE5" s="12"/>
      <c r="QF5" s="12"/>
      <c r="QG5" s="11" t="s">
        <v>755</v>
      </c>
      <c r="QH5" s="12"/>
      <c r="QI5" s="12"/>
      <c r="QJ5" s="11" t="s">
        <v>756</v>
      </c>
      <c r="QK5" s="12"/>
      <c r="QL5" s="12"/>
    </row>
    <row r="6" spans="1:454" x14ac:dyDescent="0.25">
      <c r="A6" s="6"/>
      <c r="B6" s="11" t="s">
        <v>757</v>
      </c>
      <c r="C6" s="12"/>
      <c r="D6" s="12"/>
      <c r="E6" s="11" t="s">
        <v>758</v>
      </c>
      <c r="F6" s="12"/>
      <c r="G6" s="12"/>
      <c r="H6" s="11" t="s">
        <v>759</v>
      </c>
      <c r="I6" s="12"/>
      <c r="J6" s="12"/>
      <c r="K6" s="11" t="s">
        <v>760</v>
      </c>
      <c r="L6" s="12"/>
      <c r="M6" s="12"/>
      <c r="N6" s="11" t="s">
        <v>761</v>
      </c>
      <c r="O6" s="12"/>
      <c r="P6" s="12"/>
      <c r="Q6" s="11" t="s">
        <v>762</v>
      </c>
      <c r="R6" s="12"/>
      <c r="S6" s="12"/>
      <c r="T6" s="11" t="s">
        <v>763</v>
      </c>
      <c r="U6" s="12"/>
      <c r="V6" s="12"/>
      <c r="W6" s="11" t="s">
        <v>764</v>
      </c>
      <c r="X6" s="12"/>
      <c r="Y6" s="12"/>
      <c r="Z6" s="11" t="s">
        <v>765</v>
      </c>
      <c r="AA6" s="12"/>
      <c r="AB6" s="12"/>
      <c r="AC6" s="11" t="s">
        <v>766</v>
      </c>
      <c r="AD6" s="12"/>
      <c r="AE6" s="12"/>
      <c r="AF6" s="11" t="s">
        <v>767</v>
      </c>
      <c r="AG6" s="12"/>
      <c r="AH6" s="12"/>
      <c r="AI6" s="11" t="s">
        <v>768</v>
      </c>
      <c r="AJ6" s="12"/>
      <c r="AK6" s="12"/>
      <c r="AL6" s="11" t="s">
        <v>769</v>
      </c>
      <c r="AM6" s="12"/>
      <c r="AN6" s="12"/>
      <c r="AO6" s="11" t="s">
        <v>770</v>
      </c>
      <c r="AP6" s="12"/>
      <c r="AQ6" s="12"/>
      <c r="AR6" s="11" t="s">
        <v>771</v>
      </c>
      <c r="AS6" s="12"/>
      <c r="AT6" s="12"/>
      <c r="AU6" s="11" t="s">
        <v>772</v>
      </c>
      <c r="AV6" s="12"/>
      <c r="AW6" s="12"/>
      <c r="AX6" s="11" t="s">
        <v>773</v>
      </c>
      <c r="AY6" s="12"/>
      <c r="AZ6" s="12"/>
      <c r="BA6" s="11" t="s">
        <v>774</v>
      </c>
      <c r="BB6" s="12"/>
      <c r="BC6" s="12"/>
      <c r="BD6" s="11" t="s">
        <v>775</v>
      </c>
      <c r="BE6" s="12"/>
      <c r="BF6" s="12"/>
      <c r="BG6" s="11" t="s">
        <v>776</v>
      </c>
      <c r="BH6" s="12"/>
      <c r="BI6" s="12"/>
      <c r="BJ6" s="11" t="s">
        <v>777</v>
      </c>
      <c r="BK6" s="12"/>
      <c r="BL6" s="12"/>
      <c r="BM6" s="11" t="s">
        <v>778</v>
      </c>
      <c r="BN6" s="12"/>
      <c r="BO6" s="12"/>
      <c r="BP6" s="11" t="s">
        <v>779</v>
      </c>
      <c r="BQ6" s="12"/>
      <c r="BR6" s="12"/>
      <c r="BS6" s="11" t="s">
        <v>780</v>
      </c>
      <c r="BT6" s="12"/>
      <c r="BU6" s="12"/>
      <c r="BV6" s="11" t="s">
        <v>781</v>
      </c>
      <c r="BW6" s="12"/>
      <c r="BX6" s="12"/>
      <c r="BY6" s="11" t="s">
        <v>782</v>
      </c>
      <c r="BZ6" s="12"/>
      <c r="CA6" s="12"/>
      <c r="CB6" s="11" t="s">
        <v>783</v>
      </c>
      <c r="CC6" s="12"/>
      <c r="CD6" s="12"/>
      <c r="CE6" s="11" t="s">
        <v>784</v>
      </c>
      <c r="CF6" s="12"/>
      <c r="CG6" s="12"/>
      <c r="CH6" s="11" t="s">
        <v>785</v>
      </c>
      <c r="CI6" s="12"/>
      <c r="CJ6" s="12"/>
      <c r="CK6" s="11" t="s">
        <v>786</v>
      </c>
      <c r="CL6" s="12"/>
      <c r="CM6" s="12"/>
      <c r="CN6" s="11" t="s">
        <v>787</v>
      </c>
      <c r="CO6" s="12"/>
      <c r="CP6" s="12"/>
      <c r="CQ6" s="11" t="s">
        <v>788</v>
      </c>
      <c r="CR6" s="12"/>
      <c r="CS6" s="12"/>
      <c r="CT6" s="11" t="s">
        <v>789</v>
      </c>
      <c r="CU6" s="12"/>
      <c r="CV6" s="12"/>
      <c r="CW6" s="11" t="s">
        <v>790</v>
      </c>
      <c r="CX6" s="12"/>
      <c r="CY6" s="12"/>
      <c r="CZ6" s="11" t="s">
        <v>791</v>
      </c>
      <c r="DA6" s="12"/>
      <c r="DB6" s="12"/>
      <c r="DC6" s="11" t="s">
        <v>792</v>
      </c>
      <c r="DD6" s="12"/>
      <c r="DE6" s="12"/>
      <c r="DF6" s="11" t="s">
        <v>793</v>
      </c>
      <c r="DG6" s="12"/>
      <c r="DH6" s="12"/>
      <c r="DI6" s="11" t="s">
        <v>794</v>
      </c>
      <c r="DJ6" s="12"/>
      <c r="DK6" s="12"/>
      <c r="DL6" s="11" t="s">
        <v>795</v>
      </c>
      <c r="DM6" s="12"/>
      <c r="DN6" s="12"/>
      <c r="DO6" s="11" t="s">
        <v>796</v>
      </c>
      <c r="DP6" s="12"/>
      <c r="DQ6" s="12"/>
      <c r="DR6" s="11" t="s">
        <v>797</v>
      </c>
      <c r="DS6" s="12"/>
      <c r="DT6" s="12"/>
      <c r="DU6" s="11" t="s">
        <v>798</v>
      </c>
      <c r="DV6" s="12"/>
      <c r="DW6" s="12"/>
      <c r="DX6" s="11" t="s">
        <v>799</v>
      </c>
      <c r="DY6" s="12"/>
      <c r="DZ6" s="12"/>
      <c r="EA6" s="11" t="s">
        <v>800</v>
      </c>
      <c r="EB6" s="12"/>
      <c r="EC6" s="12"/>
      <c r="ED6" s="11" t="s">
        <v>801</v>
      </c>
      <c r="EE6" s="12"/>
      <c r="EF6" s="12"/>
      <c r="EG6" s="11" t="s">
        <v>802</v>
      </c>
      <c r="EH6" s="12"/>
      <c r="EI6" s="12"/>
      <c r="EJ6" s="11" t="s">
        <v>803</v>
      </c>
      <c r="EK6" s="12"/>
      <c r="EL6" s="12"/>
      <c r="EM6" s="11" t="s">
        <v>804</v>
      </c>
      <c r="EN6" s="12"/>
      <c r="EO6" s="12"/>
      <c r="EP6" s="11" t="s">
        <v>805</v>
      </c>
      <c r="EQ6" s="12"/>
      <c r="ER6" s="12"/>
      <c r="ES6" s="11" t="s">
        <v>806</v>
      </c>
      <c r="ET6" s="12"/>
      <c r="EU6" s="12"/>
      <c r="EV6" s="11" t="s">
        <v>807</v>
      </c>
      <c r="EW6" s="12"/>
      <c r="EX6" s="12"/>
      <c r="EY6" s="11" t="s">
        <v>808</v>
      </c>
      <c r="EZ6" s="12"/>
      <c r="FA6" s="12"/>
      <c r="FB6" s="11" t="s">
        <v>809</v>
      </c>
      <c r="FC6" s="12"/>
      <c r="FD6" s="12"/>
      <c r="FE6" s="11" t="s">
        <v>810</v>
      </c>
      <c r="FF6" s="12"/>
      <c r="FG6" s="12"/>
      <c r="FH6" s="11" t="s">
        <v>811</v>
      </c>
      <c r="FI6" s="12"/>
      <c r="FJ6" s="12"/>
      <c r="FK6" s="11" t="s">
        <v>812</v>
      </c>
      <c r="FL6" s="12"/>
      <c r="FM6" s="12"/>
      <c r="FN6" s="11" t="s">
        <v>813</v>
      </c>
      <c r="FO6" s="12"/>
      <c r="FP6" s="12"/>
      <c r="FQ6" s="11" t="s">
        <v>814</v>
      </c>
      <c r="FR6" s="12"/>
      <c r="FS6" s="12"/>
      <c r="FT6" s="11" t="s">
        <v>815</v>
      </c>
      <c r="FU6" s="12"/>
      <c r="FV6" s="12"/>
      <c r="FW6" s="11" t="s">
        <v>816</v>
      </c>
      <c r="FX6" s="12"/>
      <c r="FY6" s="12"/>
      <c r="FZ6" s="11" t="s">
        <v>817</v>
      </c>
      <c r="GA6" s="12"/>
      <c r="GB6" s="12"/>
      <c r="GC6" s="11" t="s">
        <v>818</v>
      </c>
      <c r="GD6" s="12"/>
      <c r="GE6" s="12"/>
      <c r="GF6" s="11" t="s">
        <v>819</v>
      </c>
      <c r="GG6" s="12"/>
      <c r="GH6" s="12"/>
      <c r="GI6" s="11" t="s">
        <v>820</v>
      </c>
      <c r="GJ6" s="12"/>
      <c r="GK6" s="12"/>
      <c r="GL6" s="11" t="s">
        <v>821</v>
      </c>
      <c r="GM6" s="12"/>
      <c r="GN6" s="12"/>
      <c r="GO6" s="11" t="s">
        <v>822</v>
      </c>
      <c r="GP6" s="12"/>
      <c r="GQ6" s="12"/>
      <c r="GR6" s="11" t="s">
        <v>823</v>
      </c>
      <c r="GS6" s="12"/>
      <c r="GT6" s="12"/>
      <c r="GU6" s="11" t="s">
        <v>824</v>
      </c>
      <c r="GV6" s="12"/>
      <c r="GW6" s="12"/>
      <c r="GX6" s="11" t="s">
        <v>825</v>
      </c>
      <c r="GY6" s="12"/>
      <c r="GZ6" s="12"/>
      <c r="HA6" s="11" t="s">
        <v>826</v>
      </c>
      <c r="HB6" s="12"/>
      <c r="HC6" s="12"/>
      <c r="HD6" s="11" t="s">
        <v>827</v>
      </c>
      <c r="HE6" s="12"/>
      <c r="HF6" s="12"/>
      <c r="HG6" s="11" t="s">
        <v>828</v>
      </c>
      <c r="HH6" s="12"/>
      <c r="HI6" s="12"/>
      <c r="HJ6" s="11" t="s">
        <v>829</v>
      </c>
      <c r="HK6" s="12"/>
      <c r="HL6" s="12"/>
      <c r="HM6" s="11" t="s">
        <v>830</v>
      </c>
      <c r="HN6" s="12"/>
      <c r="HO6" s="12"/>
      <c r="HP6" s="11" t="s">
        <v>831</v>
      </c>
      <c r="HQ6" s="12"/>
      <c r="HR6" s="12"/>
      <c r="HS6" s="11" t="s">
        <v>832</v>
      </c>
      <c r="HT6" s="12"/>
      <c r="HU6" s="12"/>
      <c r="HV6" s="11" t="s">
        <v>833</v>
      </c>
      <c r="HW6" s="12"/>
      <c r="HX6" s="12"/>
      <c r="HY6" s="11" t="s">
        <v>834</v>
      </c>
      <c r="HZ6" s="12"/>
      <c r="IA6" s="12"/>
      <c r="IB6" s="11" t="s">
        <v>835</v>
      </c>
      <c r="IC6" s="12"/>
      <c r="ID6" s="12"/>
      <c r="IE6" s="11" t="s">
        <v>836</v>
      </c>
      <c r="IF6" s="12"/>
      <c r="IG6" s="12"/>
      <c r="IH6" s="11" t="s">
        <v>837</v>
      </c>
      <c r="II6" s="12"/>
      <c r="IJ6" s="12"/>
      <c r="IK6" s="11" t="s">
        <v>838</v>
      </c>
      <c r="IL6" s="12"/>
      <c r="IM6" s="12"/>
      <c r="IN6" s="11" t="s">
        <v>839</v>
      </c>
      <c r="IO6" s="12"/>
      <c r="IP6" s="12"/>
      <c r="IQ6" s="11" t="s">
        <v>840</v>
      </c>
      <c r="IR6" s="12"/>
      <c r="IS6" s="12"/>
      <c r="IT6" s="11" t="s">
        <v>841</v>
      </c>
      <c r="IU6" s="12"/>
      <c r="IV6" s="12"/>
      <c r="IW6" s="11" t="s">
        <v>842</v>
      </c>
      <c r="IX6" s="12"/>
      <c r="IY6" s="12"/>
      <c r="IZ6" s="11" t="s">
        <v>843</v>
      </c>
      <c r="JA6" s="12"/>
      <c r="JB6" s="12"/>
      <c r="JC6" s="11" t="s">
        <v>844</v>
      </c>
      <c r="JD6" s="12"/>
      <c r="JE6" s="12"/>
      <c r="JF6" s="11" t="s">
        <v>845</v>
      </c>
      <c r="JG6" s="12"/>
      <c r="JH6" s="12"/>
      <c r="JI6" s="11" t="s">
        <v>846</v>
      </c>
      <c r="JJ6" s="12"/>
      <c r="JK6" s="12"/>
      <c r="JL6" s="11" t="s">
        <v>847</v>
      </c>
      <c r="JM6" s="12"/>
      <c r="JN6" s="12"/>
      <c r="JO6" s="11" t="s">
        <v>848</v>
      </c>
      <c r="JP6" s="12"/>
      <c r="JQ6" s="12"/>
      <c r="JR6" s="11" t="s">
        <v>849</v>
      </c>
      <c r="JS6" s="12"/>
      <c r="JT6" s="12"/>
      <c r="JU6" s="11" t="s">
        <v>850</v>
      </c>
      <c r="JV6" s="12"/>
      <c r="JW6" s="12"/>
      <c r="JX6" s="11" t="s">
        <v>851</v>
      </c>
      <c r="JY6" s="12"/>
      <c r="JZ6" s="12"/>
      <c r="KA6" s="11" t="s">
        <v>852</v>
      </c>
      <c r="KB6" s="12"/>
      <c r="KC6" s="12"/>
      <c r="KD6" s="11" t="s">
        <v>853</v>
      </c>
      <c r="KE6" s="12"/>
      <c r="KF6" s="12"/>
      <c r="KG6" s="11" t="s">
        <v>854</v>
      </c>
      <c r="KH6" s="12"/>
      <c r="KI6" s="12"/>
      <c r="KJ6" s="11" t="s">
        <v>855</v>
      </c>
      <c r="KK6" s="12"/>
      <c r="KL6" s="12"/>
      <c r="KM6" s="11" t="s">
        <v>856</v>
      </c>
      <c r="KN6" s="12"/>
      <c r="KO6" s="12"/>
      <c r="KP6" s="11" t="s">
        <v>857</v>
      </c>
      <c r="KQ6" s="12"/>
      <c r="KR6" s="12"/>
      <c r="KS6" s="11" t="s">
        <v>858</v>
      </c>
      <c r="KT6" s="12"/>
      <c r="KU6" s="12"/>
      <c r="KV6" s="11" t="s">
        <v>859</v>
      </c>
      <c r="KW6" s="12"/>
      <c r="KX6" s="12"/>
      <c r="KY6" s="11" t="s">
        <v>860</v>
      </c>
      <c r="KZ6" s="12"/>
      <c r="LA6" s="12"/>
      <c r="LB6" s="11" t="s">
        <v>861</v>
      </c>
      <c r="LC6" s="12"/>
      <c r="LD6" s="12"/>
      <c r="LE6" s="11" t="s">
        <v>862</v>
      </c>
      <c r="LF6" s="12"/>
      <c r="LG6" s="12"/>
      <c r="LH6" s="11" t="s">
        <v>863</v>
      </c>
      <c r="LI6" s="12"/>
      <c r="LJ6" s="12"/>
      <c r="LK6" s="11" t="s">
        <v>864</v>
      </c>
      <c r="LL6" s="12"/>
      <c r="LM6" s="12"/>
      <c r="LN6" s="11" t="s">
        <v>865</v>
      </c>
      <c r="LO6" s="12"/>
      <c r="LP6" s="12"/>
      <c r="LQ6" s="11" t="s">
        <v>866</v>
      </c>
      <c r="LR6" s="12"/>
      <c r="LS6" s="12"/>
      <c r="LT6" s="11" t="s">
        <v>867</v>
      </c>
      <c r="LU6" s="12"/>
      <c r="LV6" s="12"/>
      <c r="LW6" s="11" t="s">
        <v>868</v>
      </c>
      <c r="LX6" s="12"/>
      <c r="LY6" s="12"/>
      <c r="LZ6" s="11" t="s">
        <v>869</v>
      </c>
      <c r="MA6" s="12"/>
      <c r="MB6" s="12"/>
      <c r="MC6" s="11" t="s">
        <v>870</v>
      </c>
      <c r="MD6" s="12"/>
      <c r="ME6" s="12"/>
      <c r="MF6" s="11" t="s">
        <v>871</v>
      </c>
      <c r="MG6" s="12"/>
      <c r="MH6" s="12"/>
      <c r="MI6" s="11" t="s">
        <v>872</v>
      </c>
      <c r="MJ6" s="12"/>
      <c r="MK6" s="12"/>
      <c r="ML6" s="11" t="s">
        <v>873</v>
      </c>
      <c r="MM6" s="12"/>
      <c r="MN6" s="12"/>
      <c r="MO6" s="11" t="s">
        <v>874</v>
      </c>
      <c r="MP6" s="12"/>
      <c r="MQ6" s="12"/>
      <c r="MR6" s="11" t="s">
        <v>875</v>
      </c>
      <c r="MS6" s="12"/>
      <c r="MT6" s="12"/>
      <c r="MU6" s="11" t="s">
        <v>876</v>
      </c>
      <c r="MV6" s="12"/>
      <c r="MW6" s="12"/>
      <c r="MX6" s="11" t="s">
        <v>877</v>
      </c>
      <c r="MY6" s="12"/>
      <c r="MZ6" s="12"/>
      <c r="NA6" s="11" t="s">
        <v>878</v>
      </c>
      <c r="NB6" s="12"/>
      <c r="NC6" s="12"/>
      <c r="ND6" s="11" t="s">
        <v>879</v>
      </c>
      <c r="NE6" s="12"/>
      <c r="NF6" s="12"/>
      <c r="NG6" s="11" t="s">
        <v>880</v>
      </c>
      <c r="NH6" s="12"/>
      <c r="NI6" s="12"/>
      <c r="NJ6" s="11" t="s">
        <v>881</v>
      </c>
      <c r="NK6" s="12"/>
      <c r="NL6" s="12"/>
      <c r="NM6" s="11" t="s">
        <v>882</v>
      </c>
      <c r="NN6" s="12"/>
      <c r="NO6" s="12"/>
      <c r="NP6" s="11" t="s">
        <v>883</v>
      </c>
      <c r="NQ6" s="12"/>
      <c r="NR6" s="12"/>
      <c r="NS6" s="11" t="s">
        <v>884</v>
      </c>
      <c r="NT6" s="12"/>
      <c r="NU6" s="12"/>
      <c r="NV6" s="11" t="s">
        <v>844</v>
      </c>
      <c r="NW6" s="12"/>
      <c r="NX6" s="12"/>
      <c r="NY6" s="11" t="s">
        <v>885</v>
      </c>
      <c r="NZ6" s="12"/>
      <c r="OA6" s="12"/>
      <c r="OB6" s="11" t="s">
        <v>886</v>
      </c>
      <c r="OC6" s="12"/>
      <c r="OD6" s="12"/>
      <c r="OE6" s="11" t="s">
        <v>887</v>
      </c>
      <c r="OF6" s="12"/>
      <c r="OG6" s="12"/>
      <c r="OH6" s="11" t="s">
        <v>888</v>
      </c>
      <c r="OI6" s="12"/>
      <c r="OJ6" s="12"/>
      <c r="OK6" s="11" t="s">
        <v>889</v>
      </c>
      <c r="OL6" s="12"/>
      <c r="OM6" s="12"/>
      <c r="ON6" s="11" t="s">
        <v>890</v>
      </c>
      <c r="OO6" s="12"/>
      <c r="OP6" s="12"/>
      <c r="OQ6" s="11" t="s">
        <v>891</v>
      </c>
      <c r="OR6" s="12"/>
      <c r="OS6" s="12"/>
      <c r="OT6" s="11" t="s">
        <v>892</v>
      </c>
      <c r="OU6" s="12"/>
      <c r="OV6" s="12"/>
      <c r="OW6" s="11" t="s">
        <v>893</v>
      </c>
      <c r="OX6" s="12"/>
      <c r="OY6" s="12"/>
      <c r="OZ6" s="11" t="s">
        <v>894</v>
      </c>
      <c r="PA6" s="12"/>
      <c r="PB6" s="12"/>
      <c r="PC6" s="11" t="s">
        <v>895</v>
      </c>
      <c r="PD6" s="12"/>
      <c r="PE6" s="12"/>
      <c r="PF6" s="11" t="s">
        <v>896</v>
      </c>
      <c r="PG6" s="12"/>
      <c r="PH6" s="12"/>
      <c r="PI6" s="11" t="s">
        <v>897</v>
      </c>
      <c r="PJ6" s="12"/>
      <c r="PK6" s="12"/>
      <c r="PL6" s="11" t="s">
        <v>898</v>
      </c>
      <c r="PM6" s="12"/>
      <c r="PN6" s="12"/>
      <c r="PO6" s="11" t="s">
        <v>899</v>
      </c>
      <c r="PP6" s="12"/>
      <c r="PQ6" s="12"/>
      <c r="PR6" s="11" t="s">
        <v>900</v>
      </c>
      <c r="PS6" s="12"/>
      <c r="PT6" s="12"/>
      <c r="PU6" s="11" t="s">
        <v>901</v>
      </c>
      <c r="PV6" s="12"/>
      <c r="PW6" s="12"/>
      <c r="PX6" s="11" t="s">
        <v>902</v>
      </c>
      <c r="PY6" s="12"/>
      <c r="PZ6" s="12"/>
      <c r="QA6" s="11" t="s">
        <v>903</v>
      </c>
      <c r="QB6" s="12"/>
      <c r="QC6" s="12"/>
      <c r="QD6" s="11" t="s">
        <v>904</v>
      </c>
      <c r="QE6" s="12"/>
      <c r="QF6" s="12"/>
      <c r="QG6" s="11" t="s">
        <v>905</v>
      </c>
      <c r="QH6" s="12"/>
      <c r="QI6" s="12"/>
      <c r="QJ6" s="11" t="s">
        <v>906</v>
      </c>
      <c r="QK6" s="12"/>
      <c r="QL6" s="12"/>
    </row>
    <row r="7" spans="1:454" x14ac:dyDescent="0.25">
      <c r="A7" s="7"/>
      <c r="B7" s="11" t="s">
        <v>907</v>
      </c>
      <c r="C7" s="12"/>
      <c r="D7" s="12"/>
      <c r="E7" s="11" t="s">
        <v>908</v>
      </c>
      <c r="F7" s="12"/>
      <c r="G7" s="12"/>
      <c r="H7" s="11" t="s">
        <v>909</v>
      </c>
      <c r="I7" s="12"/>
      <c r="J7" s="12"/>
      <c r="K7" s="11" t="s">
        <v>910</v>
      </c>
      <c r="L7" s="12"/>
      <c r="M7" s="12"/>
      <c r="N7" s="11" t="s">
        <v>911</v>
      </c>
      <c r="O7" s="12"/>
      <c r="P7" s="12"/>
      <c r="Q7" s="11" t="s">
        <v>912</v>
      </c>
      <c r="R7" s="12"/>
      <c r="S7" s="12"/>
      <c r="T7" s="11" t="s">
        <v>913</v>
      </c>
      <c r="U7" s="12"/>
      <c r="V7" s="12"/>
      <c r="W7" s="11" t="s">
        <v>914</v>
      </c>
      <c r="X7" s="12"/>
      <c r="Y7" s="12"/>
      <c r="Z7" s="11" t="s">
        <v>915</v>
      </c>
      <c r="AA7" s="12"/>
      <c r="AB7" s="12"/>
      <c r="AC7" s="11" t="s">
        <v>916</v>
      </c>
      <c r="AD7" s="12"/>
      <c r="AE7" s="12"/>
      <c r="AF7" s="11" t="s">
        <v>917</v>
      </c>
      <c r="AG7" s="12"/>
      <c r="AH7" s="12"/>
      <c r="AI7" s="11" t="s">
        <v>918</v>
      </c>
      <c r="AJ7" s="12"/>
      <c r="AK7" s="12"/>
      <c r="AL7" s="11" t="s">
        <v>919</v>
      </c>
      <c r="AM7" s="12"/>
      <c r="AN7" s="12"/>
      <c r="AO7" s="11" t="s">
        <v>920</v>
      </c>
      <c r="AP7" s="12"/>
      <c r="AQ7" s="12"/>
      <c r="AR7" s="11" t="s">
        <v>921</v>
      </c>
      <c r="AS7" s="12"/>
      <c r="AT7" s="12"/>
      <c r="AU7" s="11" t="s">
        <v>922</v>
      </c>
      <c r="AV7" s="12"/>
      <c r="AW7" s="12"/>
      <c r="AX7" s="11" t="s">
        <v>923</v>
      </c>
      <c r="AY7" s="12"/>
      <c r="AZ7" s="12"/>
      <c r="BA7" s="11" t="s">
        <v>924</v>
      </c>
      <c r="BB7" s="12"/>
      <c r="BC7" s="12"/>
      <c r="BD7" s="11" t="s">
        <v>925</v>
      </c>
      <c r="BE7" s="12"/>
      <c r="BF7" s="12"/>
      <c r="BG7" s="11" t="s">
        <v>926</v>
      </c>
      <c r="BH7" s="12"/>
      <c r="BI7" s="12"/>
      <c r="BJ7" s="11" t="s">
        <v>927</v>
      </c>
      <c r="BK7" s="12"/>
      <c r="BL7" s="12"/>
      <c r="BM7" s="11" t="s">
        <v>928</v>
      </c>
      <c r="BN7" s="12"/>
      <c r="BO7" s="12"/>
      <c r="BP7" s="11" t="s">
        <v>929</v>
      </c>
      <c r="BQ7" s="12"/>
      <c r="BR7" s="12"/>
      <c r="BS7" s="11" t="s">
        <v>930</v>
      </c>
      <c r="BT7" s="12"/>
      <c r="BU7" s="12"/>
      <c r="BV7" s="11" t="s">
        <v>931</v>
      </c>
      <c r="BW7" s="12"/>
      <c r="BX7" s="12"/>
      <c r="BY7" s="11" t="s">
        <v>932</v>
      </c>
      <c r="BZ7" s="12"/>
      <c r="CA7" s="12"/>
      <c r="CB7" s="11" t="s">
        <v>933</v>
      </c>
      <c r="CC7" s="12"/>
      <c r="CD7" s="12"/>
      <c r="CE7" s="11" t="s">
        <v>934</v>
      </c>
      <c r="CF7" s="12"/>
      <c r="CG7" s="12"/>
      <c r="CH7" s="11" t="s">
        <v>935</v>
      </c>
      <c r="CI7" s="12"/>
      <c r="CJ7" s="12"/>
      <c r="CK7" s="11" t="s">
        <v>936</v>
      </c>
      <c r="CL7" s="12"/>
      <c r="CM7" s="12"/>
      <c r="CN7" s="11" t="s">
        <v>937</v>
      </c>
      <c r="CO7" s="12"/>
      <c r="CP7" s="12"/>
      <c r="CQ7" s="11" t="s">
        <v>938</v>
      </c>
      <c r="CR7" s="12"/>
      <c r="CS7" s="12"/>
      <c r="CT7" s="11" t="s">
        <v>939</v>
      </c>
      <c r="CU7" s="12"/>
      <c r="CV7" s="12"/>
      <c r="CW7" s="11" t="s">
        <v>940</v>
      </c>
      <c r="CX7" s="12"/>
      <c r="CY7" s="12"/>
      <c r="CZ7" s="11" t="s">
        <v>941</v>
      </c>
      <c r="DA7" s="12"/>
      <c r="DB7" s="12"/>
      <c r="DC7" s="11" t="s">
        <v>942</v>
      </c>
      <c r="DD7" s="12"/>
      <c r="DE7" s="12"/>
      <c r="DF7" s="11" t="s">
        <v>943</v>
      </c>
      <c r="DG7" s="12"/>
      <c r="DH7" s="12"/>
      <c r="DI7" s="11" t="s">
        <v>944</v>
      </c>
      <c r="DJ7" s="12"/>
      <c r="DK7" s="12"/>
      <c r="DL7" s="11" t="s">
        <v>945</v>
      </c>
      <c r="DM7" s="12"/>
      <c r="DN7" s="12"/>
      <c r="DO7" s="11" t="s">
        <v>946</v>
      </c>
      <c r="DP7" s="12"/>
      <c r="DQ7" s="12"/>
      <c r="DR7" s="11" t="s">
        <v>947</v>
      </c>
      <c r="DS7" s="12"/>
      <c r="DT7" s="12"/>
      <c r="DU7" s="11" t="s">
        <v>948</v>
      </c>
      <c r="DV7" s="12"/>
      <c r="DW7" s="12"/>
      <c r="DX7" s="11" t="s">
        <v>949</v>
      </c>
      <c r="DY7" s="12"/>
      <c r="DZ7" s="12"/>
      <c r="EA7" s="11" t="s">
        <v>950</v>
      </c>
      <c r="EB7" s="12"/>
      <c r="EC7" s="12"/>
      <c r="ED7" s="11" t="s">
        <v>951</v>
      </c>
      <c r="EE7" s="12"/>
      <c r="EF7" s="12"/>
      <c r="EG7" s="11" t="s">
        <v>952</v>
      </c>
      <c r="EH7" s="12"/>
      <c r="EI7" s="12"/>
      <c r="EJ7" s="11" t="s">
        <v>953</v>
      </c>
      <c r="EK7" s="12"/>
      <c r="EL7" s="12"/>
      <c r="EM7" s="11" t="s">
        <v>954</v>
      </c>
      <c r="EN7" s="12"/>
      <c r="EO7" s="12"/>
      <c r="EP7" s="11" t="s">
        <v>955</v>
      </c>
      <c r="EQ7" s="12"/>
      <c r="ER7" s="12"/>
      <c r="ES7" s="11" t="s">
        <v>956</v>
      </c>
      <c r="ET7" s="12"/>
      <c r="EU7" s="12"/>
      <c r="EV7" s="11" t="s">
        <v>957</v>
      </c>
      <c r="EW7" s="12"/>
      <c r="EX7" s="12"/>
      <c r="EY7" s="11" t="s">
        <v>958</v>
      </c>
      <c r="EZ7" s="12"/>
      <c r="FA7" s="12"/>
      <c r="FB7" s="11" t="s">
        <v>959</v>
      </c>
      <c r="FC7" s="12"/>
      <c r="FD7" s="12"/>
      <c r="FE7" s="11" t="s">
        <v>960</v>
      </c>
      <c r="FF7" s="12"/>
      <c r="FG7" s="12"/>
      <c r="FH7" s="11" t="s">
        <v>961</v>
      </c>
      <c r="FI7" s="12"/>
      <c r="FJ7" s="12"/>
      <c r="FK7" s="11" t="s">
        <v>962</v>
      </c>
      <c r="FL7" s="12"/>
      <c r="FM7" s="12"/>
      <c r="FN7" s="11" t="s">
        <v>963</v>
      </c>
      <c r="FO7" s="12"/>
      <c r="FP7" s="12"/>
      <c r="FQ7" s="11" t="s">
        <v>964</v>
      </c>
      <c r="FR7" s="12"/>
      <c r="FS7" s="12"/>
      <c r="FT7" s="11" t="s">
        <v>965</v>
      </c>
      <c r="FU7" s="12"/>
      <c r="FV7" s="12"/>
      <c r="FW7" s="11" t="s">
        <v>966</v>
      </c>
      <c r="FX7" s="12"/>
      <c r="FY7" s="12"/>
      <c r="FZ7" s="11" t="s">
        <v>967</v>
      </c>
      <c r="GA7" s="12"/>
      <c r="GB7" s="12"/>
      <c r="GC7" s="11" t="s">
        <v>968</v>
      </c>
      <c r="GD7" s="12"/>
      <c r="GE7" s="12"/>
      <c r="GF7" s="11" t="s">
        <v>969</v>
      </c>
      <c r="GG7" s="12"/>
      <c r="GH7" s="12"/>
      <c r="GI7" s="11" t="s">
        <v>970</v>
      </c>
      <c r="GJ7" s="12"/>
      <c r="GK7" s="12"/>
      <c r="GL7" s="11" t="s">
        <v>971</v>
      </c>
      <c r="GM7" s="12"/>
      <c r="GN7" s="12"/>
      <c r="GO7" s="11" t="s">
        <v>972</v>
      </c>
      <c r="GP7" s="12"/>
      <c r="GQ7" s="12"/>
      <c r="GR7" s="11" t="s">
        <v>973</v>
      </c>
      <c r="GS7" s="12"/>
      <c r="GT7" s="12"/>
      <c r="GU7" s="11" t="s">
        <v>974</v>
      </c>
      <c r="GV7" s="12"/>
      <c r="GW7" s="12"/>
      <c r="GX7" s="11" t="s">
        <v>975</v>
      </c>
      <c r="GY7" s="12"/>
      <c r="GZ7" s="12"/>
      <c r="HA7" s="11" t="s">
        <v>976</v>
      </c>
      <c r="HB7" s="12"/>
      <c r="HC7" s="12"/>
      <c r="HD7" s="11" t="s">
        <v>977</v>
      </c>
      <c r="HE7" s="12"/>
      <c r="HF7" s="12"/>
      <c r="HG7" s="11" t="s">
        <v>978</v>
      </c>
      <c r="HH7" s="12"/>
      <c r="HI7" s="12"/>
      <c r="HJ7" s="11" t="s">
        <v>979</v>
      </c>
      <c r="HK7" s="12"/>
      <c r="HL7" s="12"/>
      <c r="HM7" s="11" t="s">
        <v>980</v>
      </c>
      <c r="HN7" s="12"/>
      <c r="HO7" s="12"/>
      <c r="HP7" s="11" t="s">
        <v>981</v>
      </c>
      <c r="HQ7" s="12"/>
      <c r="HR7" s="12"/>
      <c r="HS7" s="11" t="s">
        <v>982</v>
      </c>
      <c r="HT7" s="12"/>
      <c r="HU7" s="12"/>
      <c r="HV7" s="11" t="s">
        <v>983</v>
      </c>
      <c r="HW7" s="12"/>
      <c r="HX7" s="12"/>
      <c r="HY7" s="11" t="s">
        <v>984</v>
      </c>
      <c r="HZ7" s="12"/>
      <c r="IA7" s="12"/>
      <c r="IB7" s="11" t="s">
        <v>985</v>
      </c>
      <c r="IC7" s="12"/>
      <c r="ID7" s="12"/>
      <c r="IE7" s="11" t="s">
        <v>986</v>
      </c>
      <c r="IF7" s="12"/>
      <c r="IG7" s="12"/>
      <c r="IH7" s="11" t="s">
        <v>987</v>
      </c>
      <c r="II7" s="12"/>
      <c r="IJ7" s="12"/>
      <c r="IK7" s="11" t="s">
        <v>988</v>
      </c>
      <c r="IL7" s="12"/>
      <c r="IM7" s="12"/>
      <c r="IN7" s="11" t="s">
        <v>989</v>
      </c>
      <c r="IO7" s="12"/>
      <c r="IP7" s="12"/>
      <c r="IQ7" s="11" t="s">
        <v>990</v>
      </c>
      <c r="IR7" s="12"/>
      <c r="IS7" s="12"/>
      <c r="IT7" s="11" t="s">
        <v>991</v>
      </c>
      <c r="IU7" s="12"/>
      <c r="IV7" s="12"/>
      <c r="IW7" s="11" t="s">
        <v>992</v>
      </c>
      <c r="IX7" s="12"/>
      <c r="IY7" s="12"/>
      <c r="IZ7" s="11" t="s">
        <v>993</v>
      </c>
      <c r="JA7" s="12"/>
      <c r="JB7" s="12"/>
      <c r="JC7" s="11" t="s">
        <v>994</v>
      </c>
      <c r="JD7" s="12"/>
      <c r="JE7" s="12"/>
      <c r="JF7" s="11" t="s">
        <v>995</v>
      </c>
      <c r="JG7" s="12"/>
      <c r="JH7" s="12"/>
      <c r="JI7" s="11" t="s">
        <v>996</v>
      </c>
      <c r="JJ7" s="12"/>
      <c r="JK7" s="12"/>
      <c r="JL7" s="11" t="s">
        <v>997</v>
      </c>
      <c r="JM7" s="12"/>
      <c r="JN7" s="12"/>
      <c r="JO7" s="11" t="s">
        <v>998</v>
      </c>
      <c r="JP7" s="12"/>
      <c r="JQ7" s="12"/>
      <c r="JR7" s="11" t="s">
        <v>999</v>
      </c>
      <c r="JS7" s="12"/>
      <c r="JT7" s="12"/>
      <c r="JU7" s="11" t="s">
        <v>1000</v>
      </c>
      <c r="JV7" s="12"/>
      <c r="JW7" s="12"/>
      <c r="JX7" s="11" t="s">
        <v>1001</v>
      </c>
      <c r="JY7" s="12"/>
      <c r="JZ7" s="12"/>
      <c r="KA7" s="11" t="s">
        <v>1002</v>
      </c>
      <c r="KB7" s="12"/>
      <c r="KC7" s="12"/>
      <c r="KD7" s="11" t="s">
        <v>1003</v>
      </c>
      <c r="KE7" s="12"/>
      <c r="KF7" s="12"/>
      <c r="KG7" s="11" t="s">
        <v>1004</v>
      </c>
      <c r="KH7" s="12"/>
      <c r="KI7" s="12"/>
      <c r="KJ7" s="11" t="s">
        <v>1005</v>
      </c>
      <c r="KK7" s="12"/>
      <c r="KL7" s="12"/>
      <c r="KM7" s="11" t="s">
        <v>1006</v>
      </c>
      <c r="KN7" s="12"/>
      <c r="KO7" s="12"/>
      <c r="KP7" s="11" t="s">
        <v>1007</v>
      </c>
      <c r="KQ7" s="12"/>
      <c r="KR7" s="12"/>
      <c r="KS7" s="11" t="s">
        <v>1008</v>
      </c>
      <c r="KT7" s="12"/>
      <c r="KU7" s="12"/>
      <c r="KV7" s="11" t="s">
        <v>1009</v>
      </c>
      <c r="KW7" s="12"/>
      <c r="KX7" s="12"/>
      <c r="KY7" s="11" t="s">
        <v>1010</v>
      </c>
      <c r="KZ7" s="12"/>
      <c r="LA7" s="12"/>
      <c r="LB7" s="11" t="s">
        <v>1011</v>
      </c>
      <c r="LC7" s="12"/>
      <c r="LD7" s="12"/>
      <c r="LE7" s="11" t="s">
        <v>1012</v>
      </c>
      <c r="LF7" s="12"/>
      <c r="LG7" s="12"/>
      <c r="LH7" s="11" t="s">
        <v>1013</v>
      </c>
      <c r="LI7" s="12"/>
      <c r="LJ7" s="12"/>
      <c r="LK7" s="11" t="s">
        <v>1014</v>
      </c>
      <c r="LL7" s="12"/>
      <c r="LM7" s="12"/>
      <c r="LN7" s="11" t="s">
        <v>1015</v>
      </c>
      <c r="LO7" s="12"/>
      <c r="LP7" s="12"/>
      <c r="LQ7" s="11" t="s">
        <v>1016</v>
      </c>
      <c r="LR7" s="12"/>
      <c r="LS7" s="12"/>
      <c r="LT7" s="11" t="s">
        <v>1017</v>
      </c>
      <c r="LU7" s="12"/>
      <c r="LV7" s="12"/>
      <c r="LW7" s="11" t="s">
        <v>1018</v>
      </c>
      <c r="LX7" s="12"/>
      <c r="LY7" s="12"/>
      <c r="LZ7" s="11" t="s">
        <v>1019</v>
      </c>
      <c r="MA7" s="12"/>
      <c r="MB7" s="12"/>
      <c r="MC7" s="11" t="s">
        <v>1020</v>
      </c>
      <c r="MD7" s="12"/>
      <c r="ME7" s="12"/>
      <c r="MF7" s="11" t="s">
        <v>1021</v>
      </c>
      <c r="MG7" s="12"/>
      <c r="MH7" s="12"/>
      <c r="MI7" s="11" t="s">
        <v>1022</v>
      </c>
      <c r="MJ7" s="12"/>
      <c r="MK7" s="12"/>
      <c r="ML7" s="11" t="s">
        <v>1023</v>
      </c>
      <c r="MM7" s="12"/>
      <c r="MN7" s="12"/>
      <c r="MO7" s="11" t="s">
        <v>1024</v>
      </c>
      <c r="MP7" s="12"/>
      <c r="MQ7" s="12"/>
      <c r="MR7" s="11" t="s">
        <v>1025</v>
      </c>
      <c r="MS7" s="12"/>
      <c r="MT7" s="12"/>
      <c r="MU7" s="11" t="s">
        <v>1026</v>
      </c>
      <c r="MV7" s="12"/>
      <c r="MW7" s="12"/>
      <c r="MX7" s="11" t="s">
        <v>1027</v>
      </c>
      <c r="MY7" s="12"/>
      <c r="MZ7" s="12"/>
      <c r="NA7" s="11" t="s">
        <v>1028</v>
      </c>
      <c r="NB7" s="12"/>
      <c r="NC7" s="12"/>
      <c r="ND7" s="11" t="s">
        <v>1029</v>
      </c>
      <c r="NE7" s="12"/>
      <c r="NF7" s="12"/>
      <c r="NG7" s="11" t="s">
        <v>1030</v>
      </c>
      <c r="NH7" s="12"/>
      <c r="NI7" s="12"/>
      <c r="NJ7" s="11" t="s">
        <v>1031</v>
      </c>
      <c r="NK7" s="12"/>
      <c r="NL7" s="12"/>
      <c r="NM7" s="11" t="s">
        <v>1032</v>
      </c>
      <c r="NN7" s="12"/>
      <c r="NO7" s="12"/>
      <c r="NP7" s="11" t="s">
        <v>1033</v>
      </c>
      <c r="NQ7" s="12"/>
      <c r="NR7" s="12"/>
      <c r="NS7" s="11" t="s">
        <v>1034</v>
      </c>
      <c r="NT7" s="12"/>
      <c r="NU7" s="12"/>
      <c r="NV7" s="11" t="s">
        <v>994</v>
      </c>
      <c r="NW7" s="12"/>
      <c r="NX7" s="12"/>
      <c r="NY7" s="11" t="s">
        <v>1035</v>
      </c>
      <c r="NZ7" s="12"/>
      <c r="OA7" s="12"/>
      <c r="OB7" s="11" t="s">
        <v>1036</v>
      </c>
      <c r="OC7" s="12"/>
      <c r="OD7" s="12"/>
      <c r="OE7" s="11" t="s">
        <v>1037</v>
      </c>
      <c r="OF7" s="12"/>
      <c r="OG7" s="12"/>
      <c r="OH7" s="11" t="s">
        <v>1038</v>
      </c>
      <c r="OI7" s="12"/>
      <c r="OJ7" s="12"/>
      <c r="OK7" s="11" t="s">
        <v>1039</v>
      </c>
      <c r="OL7" s="12"/>
      <c r="OM7" s="12"/>
      <c r="ON7" s="11" t="s">
        <v>1040</v>
      </c>
      <c r="OO7" s="12"/>
      <c r="OP7" s="12"/>
      <c r="OQ7" s="11" t="s">
        <v>1041</v>
      </c>
      <c r="OR7" s="12"/>
      <c r="OS7" s="12"/>
      <c r="OT7" s="11" t="s">
        <v>1042</v>
      </c>
      <c r="OU7" s="12"/>
      <c r="OV7" s="12"/>
      <c r="OW7" s="11" t="s">
        <v>1043</v>
      </c>
      <c r="OX7" s="12"/>
      <c r="OY7" s="12"/>
      <c r="OZ7" s="11" t="s">
        <v>1044</v>
      </c>
      <c r="PA7" s="12"/>
      <c r="PB7" s="12"/>
      <c r="PC7" s="11" t="s">
        <v>1045</v>
      </c>
      <c r="PD7" s="12"/>
      <c r="PE7" s="12"/>
      <c r="PF7" s="11" t="s">
        <v>1046</v>
      </c>
      <c r="PG7" s="12"/>
      <c r="PH7" s="12"/>
      <c r="PI7" s="11" t="s">
        <v>1047</v>
      </c>
      <c r="PJ7" s="12"/>
      <c r="PK7" s="12"/>
      <c r="PL7" s="11" t="s">
        <v>1048</v>
      </c>
      <c r="PM7" s="12"/>
      <c r="PN7" s="12"/>
      <c r="PO7" s="11" t="s">
        <v>1049</v>
      </c>
      <c r="PP7" s="12"/>
      <c r="PQ7" s="12"/>
      <c r="PR7" s="11" t="s">
        <v>1050</v>
      </c>
      <c r="PS7" s="12"/>
      <c r="PT7" s="12"/>
      <c r="PU7" s="11" t="s">
        <v>1051</v>
      </c>
      <c r="PV7" s="12"/>
      <c r="PW7" s="12"/>
      <c r="PX7" s="11" t="s">
        <v>1052</v>
      </c>
      <c r="PY7" s="12"/>
      <c r="PZ7" s="12"/>
      <c r="QA7" s="11" t="s">
        <v>1053</v>
      </c>
      <c r="QB7" s="12"/>
      <c r="QC7" s="12"/>
      <c r="QD7" s="11" t="s">
        <v>1054</v>
      </c>
      <c r="QE7" s="12"/>
      <c r="QF7" s="12"/>
      <c r="QG7" s="11" t="s">
        <v>1055</v>
      </c>
      <c r="QH7" s="12"/>
      <c r="QI7" s="12"/>
      <c r="QJ7" s="11" t="s">
        <v>1056</v>
      </c>
      <c r="QK7" s="12"/>
      <c r="QL7" s="12"/>
    </row>
    <row r="8" spans="1:454" x14ac:dyDescent="0.25">
      <c r="A8" s="5" t="s">
        <v>1057</v>
      </c>
      <c r="B8" s="11" t="s">
        <v>1058</v>
      </c>
      <c r="C8" s="12"/>
      <c r="D8" s="12"/>
      <c r="E8" s="11" t="s">
        <v>1059</v>
      </c>
      <c r="F8" s="12"/>
      <c r="G8" s="12"/>
      <c r="H8" s="11" t="s">
        <v>1060</v>
      </c>
      <c r="I8" s="12"/>
      <c r="J8" s="12"/>
      <c r="K8" s="11" t="s">
        <v>1061</v>
      </c>
      <c r="L8" s="12"/>
      <c r="M8" s="12"/>
      <c r="N8" s="11" t="s">
        <v>1062</v>
      </c>
      <c r="O8" s="12"/>
      <c r="P8" s="12"/>
      <c r="Q8" s="11" t="s">
        <v>1063</v>
      </c>
      <c r="R8" s="12"/>
      <c r="S8" s="12"/>
      <c r="T8" s="11" t="s">
        <v>1064</v>
      </c>
      <c r="U8" s="12"/>
      <c r="V8" s="12"/>
      <c r="W8" s="11" t="s">
        <v>1065</v>
      </c>
      <c r="X8" s="12"/>
      <c r="Y8" s="12"/>
      <c r="Z8" s="11" t="s">
        <v>1066</v>
      </c>
      <c r="AA8" s="12"/>
      <c r="AB8" s="12"/>
      <c r="AC8" s="11" t="s">
        <v>1067</v>
      </c>
      <c r="AD8" s="12"/>
      <c r="AE8" s="12"/>
      <c r="AF8" s="11" t="s">
        <v>1068</v>
      </c>
      <c r="AG8" s="12"/>
      <c r="AH8" s="12"/>
      <c r="AI8" s="11" t="s">
        <v>1069</v>
      </c>
      <c r="AJ8" s="12"/>
      <c r="AK8" s="12"/>
      <c r="AL8" s="11" t="s">
        <v>1070</v>
      </c>
      <c r="AM8" s="12"/>
      <c r="AN8" s="12"/>
      <c r="AO8" s="11" t="s">
        <v>1071</v>
      </c>
      <c r="AP8" s="12"/>
      <c r="AQ8" s="12"/>
      <c r="AR8" s="11" t="s">
        <v>1072</v>
      </c>
      <c r="AS8" s="12"/>
      <c r="AT8" s="12"/>
      <c r="AU8" s="11" t="s">
        <v>1073</v>
      </c>
      <c r="AV8" s="12"/>
      <c r="AW8" s="12"/>
      <c r="AX8" s="11" t="s">
        <v>1074</v>
      </c>
      <c r="AY8" s="12"/>
      <c r="AZ8" s="12"/>
      <c r="BA8" s="11" t="s">
        <v>1075</v>
      </c>
      <c r="BB8" s="12"/>
      <c r="BC8" s="12"/>
      <c r="BD8" s="11" t="s">
        <v>1076</v>
      </c>
      <c r="BE8" s="12"/>
      <c r="BF8" s="12"/>
      <c r="BG8" s="11" t="s">
        <v>1077</v>
      </c>
      <c r="BH8" s="12"/>
      <c r="BI8" s="12"/>
      <c r="BJ8" s="11" t="s">
        <v>1078</v>
      </c>
      <c r="BK8" s="12"/>
      <c r="BL8" s="12"/>
      <c r="BM8" s="11" t="s">
        <v>1079</v>
      </c>
      <c r="BN8" s="12"/>
      <c r="BO8" s="12"/>
      <c r="BP8" s="11" t="s">
        <v>1080</v>
      </c>
      <c r="BQ8" s="12"/>
      <c r="BR8" s="12"/>
      <c r="BS8" s="11" t="s">
        <v>1081</v>
      </c>
      <c r="BT8" s="12"/>
      <c r="BU8" s="12"/>
      <c r="BV8" s="11" t="s">
        <v>1082</v>
      </c>
      <c r="BW8" s="12"/>
      <c r="BX8" s="12"/>
      <c r="BY8" s="11" t="s">
        <v>1083</v>
      </c>
      <c r="BZ8" s="12"/>
      <c r="CA8" s="12"/>
      <c r="CB8" s="11" t="s">
        <v>1084</v>
      </c>
      <c r="CC8" s="12"/>
      <c r="CD8" s="12"/>
      <c r="CE8" s="11" t="s">
        <v>1085</v>
      </c>
      <c r="CF8" s="12"/>
      <c r="CG8" s="12"/>
      <c r="CH8" s="11" t="s">
        <v>1086</v>
      </c>
      <c r="CI8" s="12"/>
      <c r="CJ8" s="12"/>
      <c r="CK8" s="11" t="s">
        <v>1087</v>
      </c>
      <c r="CL8" s="12"/>
      <c r="CM8" s="12"/>
      <c r="CN8" s="11" t="s">
        <v>1088</v>
      </c>
      <c r="CO8" s="12"/>
      <c r="CP8" s="12"/>
      <c r="CQ8" s="11" t="s">
        <v>1089</v>
      </c>
      <c r="CR8" s="12"/>
      <c r="CS8" s="12"/>
      <c r="CT8" s="11" t="s">
        <v>1090</v>
      </c>
      <c r="CU8" s="12"/>
      <c r="CV8" s="12"/>
      <c r="CW8" s="11" t="s">
        <v>1091</v>
      </c>
      <c r="CX8" s="12"/>
      <c r="CY8" s="12"/>
      <c r="CZ8" s="11" t="s">
        <v>1092</v>
      </c>
      <c r="DA8" s="12"/>
      <c r="DB8" s="12"/>
      <c r="DC8" s="11" t="s">
        <v>1093</v>
      </c>
      <c r="DD8" s="12"/>
      <c r="DE8" s="12"/>
      <c r="DF8" s="11" t="s">
        <v>1094</v>
      </c>
      <c r="DG8" s="12"/>
      <c r="DH8" s="12"/>
      <c r="DI8" s="11" t="s">
        <v>1095</v>
      </c>
      <c r="DJ8" s="12"/>
      <c r="DK8" s="12"/>
      <c r="DL8" s="11" t="s">
        <v>1096</v>
      </c>
      <c r="DM8" s="12"/>
      <c r="DN8" s="12"/>
      <c r="DO8" s="11" t="s">
        <v>1097</v>
      </c>
      <c r="DP8" s="12"/>
      <c r="DQ8" s="12"/>
      <c r="DR8" s="11" t="s">
        <v>1098</v>
      </c>
      <c r="DS8" s="12"/>
      <c r="DT8" s="12"/>
      <c r="DU8" s="11" t="s">
        <v>1099</v>
      </c>
      <c r="DV8" s="12"/>
      <c r="DW8" s="12"/>
      <c r="DX8" s="11" t="s">
        <v>1100</v>
      </c>
      <c r="DY8" s="12"/>
      <c r="DZ8" s="12"/>
      <c r="EA8" s="11" t="s">
        <v>1101</v>
      </c>
      <c r="EB8" s="12"/>
      <c r="EC8" s="12"/>
      <c r="ED8" s="11" t="s">
        <v>1102</v>
      </c>
      <c r="EE8" s="12"/>
      <c r="EF8" s="12"/>
      <c r="EG8" s="11" t="s">
        <v>1103</v>
      </c>
      <c r="EH8" s="12"/>
      <c r="EI8" s="12"/>
      <c r="EJ8" s="11" t="s">
        <v>1104</v>
      </c>
      <c r="EK8" s="12"/>
      <c r="EL8" s="12"/>
      <c r="EM8" s="11" t="s">
        <v>1105</v>
      </c>
      <c r="EN8" s="12"/>
      <c r="EO8" s="12"/>
      <c r="EP8" s="11" t="s">
        <v>1106</v>
      </c>
      <c r="EQ8" s="12"/>
      <c r="ER8" s="12"/>
      <c r="ES8" s="11" t="s">
        <v>1107</v>
      </c>
      <c r="ET8" s="12"/>
      <c r="EU8" s="12"/>
      <c r="EV8" s="11" t="s">
        <v>1108</v>
      </c>
      <c r="EW8" s="12"/>
      <c r="EX8" s="12"/>
      <c r="EY8" s="11" t="s">
        <v>1109</v>
      </c>
      <c r="EZ8" s="12"/>
      <c r="FA8" s="12"/>
      <c r="FB8" s="11" t="s">
        <v>1110</v>
      </c>
      <c r="FC8" s="12"/>
      <c r="FD8" s="12"/>
      <c r="FE8" s="11" t="s">
        <v>1111</v>
      </c>
      <c r="FF8" s="12"/>
      <c r="FG8" s="12"/>
      <c r="FH8" s="11" t="s">
        <v>1112</v>
      </c>
      <c r="FI8" s="12"/>
      <c r="FJ8" s="12"/>
      <c r="FK8" s="11" t="s">
        <v>1113</v>
      </c>
      <c r="FL8" s="12"/>
      <c r="FM8" s="12"/>
      <c r="FN8" s="11" t="s">
        <v>1114</v>
      </c>
      <c r="FO8" s="12"/>
      <c r="FP8" s="12"/>
      <c r="FQ8" s="11" t="s">
        <v>1115</v>
      </c>
      <c r="FR8" s="12"/>
      <c r="FS8" s="12"/>
      <c r="FT8" s="11" t="s">
        <v>1116</v>
      </c>
      <c r="FU8" s="12"/>
      <c r="FV8" s="12"/>
      <c r="FW8" s="11" t="s">
        <v>1117</v>
      </c>
      <c r="FX8" s="12"/>
      <c r="FY8" s="12"/>
      <c r="FZ8" s="11" t="s">
        <v>1118</v>
      </c>
      <c r="GA8" s="12"/>
      <c r="GB8" s="12"/>
      <c r="GC8" s="11" t="s">
        <v>1119</v>
      </c>
      <c r="GD8" s="12"/>
      <c r="GE8" s="12"/>
      <c r="GF8" s="11" t="s">
        <v>1120</v>
      </c>
      <c r="GG8" s="12"/>
      <c r="GH8" s="12"/>
      <c r="GI8" s="11" t="s">
        <v>1121</v>
      </c>
      <c r="GJ8" s="12"/>
      <c r="GK8" s="12"/>
      <c r="GL8" s="11" t="s">
        <v>1122</v>
      </c>
      <c r="GM8" s="12"/>
      <c r="GN8" s="12"/>
      <c r="GO8" s="11" t="s">
        <v>1123</v>
      </c>
      <c r="GP8" s="12"/>
      <c r="GQ8" s="12"/>
      <c r="GR8" s="11" t="s">
        <v>1124</v>
      </c>
      <c r="GS8" s="12"/>
      <c r="GT8" s="12"/>
      <c r="GU8" s="11" t="s">
        <v>1125</v>
      </c>
      <c r="GV8" s="12"/>
      <c r="GW8" s="12"/>
      <c r="GX8" s="11" t="s">
        <v>1126</v>
      </c>
      <c r="GY8" s="12"/>
      <c r="GZ8" s="12"/>
      <c r="HA8" s="11" t="s">
        <v>1127</v>
      </c>
      <c r="HB8" s="12"/>
      <c r="HC8" s="12"/>
      <c r="HD8" s="11" t="s">
        <v>1128</v>
      </c>
      <c r="HE8" s="12"/>
      <c r="HF8" s="12"/>
      <c r="HG8" s="11" t="s">
        <v>1129</v>
      </c>
      <c r="HH8" s="12"/>
      <c r="HI8" s="12"/>
      <c r="HJ8" s="11" t="s">
        <v>1130</v>
      </c>
      <c r="HK8" s="12"/>
      <c r="HL8" s="12"/>
      <c r="HM8" s="11" t="s">
        <v>1131</v>
      </c>
      <c r="HN8" s="12"/>
      <c r="HO8" s="12"/>
      <c r="HP8" s="11" t="s">
        <v>1132</v>
      </c>
      <c r="HQ8" s="12"/>
      <c r="HR8" s="12"/>
      <c r="HS8" s="11" t="s">
        <v>1133</v>
      </c>
      <c r="HT8" s="12"/>
      <c r="HU8" s="12"/>
      <c r="HV8" s="11" t="s">
        <v>1134</v>
      </c>
      <c r="HW8" s="12"/>
      <c r="HX8" s="12"/>
      <c r="HY8" s="11" t="s">
        <v>1135</v>
      </c>
      <c r="HZ8" s="12"/>
      <c r="IA8" s="12"/>
      <c r="IB8" s="11" t="s">
        <v>1136</v>
      </c>
      <c r="IC8" s="12"/>
      <c r="ID8" s="12"/>
      <c r="IE8" s="11" t="s">
        <v>1137</v>
      </c>
      <c r="IF8" s="12"/>
      <c r="IG8" s="12"/>
      <c r="IH8" s="11" t="s">
        <v>1138</v>
      </c>
      <c r="II8" s="12"/>
      <c r="IJ8" s="12"/>
      <c r="IK8" s="11" t="s">
        <v>1139</v>
      </c>
      <c r="IL8" s="12"/>
      <c r="IM8" s="12"/>
      <c r="IN8" s="11" t="s">
        <v>1140</v>
      </c>
      <c r="IO8" s="12"/>
      <c r="IP8" s="12"/>
      <c r="IQ8" s="11" t="s">
        <v>1141</v>
      </c>
      <c r="IR8" s="12"/>
      <c r="IS8" s="12"/>
      <c r="IT8" s="11" t="s">
        <v>1142</v>
      </c>
      <c r="IU8" s="12"/>
      <c r="IV8" s="12"/>
      <c r="IW8" s="11" t="s">
        <v>1143</v>
      </c>
      <c r="IX8" s="12"/>
      <c r="IY8" s="12"/>
      <c r="IZ8" s="11" t="s">
        <v>1144</v>
      </c>
      <c r="JA8" s="12"/>
      <c r="JB8" s="12"/>
      <c r="JC8" s="11" t="s">
        <v>1145</v>
      </c>
      <c r="JD8" s="12"/>
      <c r="JE8" s="12"/>
      <c r="JF8" s="11" t="s">
        <v>1146</v>
      </c>
      <c r="JG8" s="12"/>
      <c r="JH8" s="12"/>
      <c r="JI8" s="11" t="s">
        <v>1147</v>
      </c>
      <c r="JJ8" s="12"/>
      <c r="JK8" s="12"/>
      <c r="JL8" s="11" t="s">
        <v>1148</v>
      </c>
      <c r="JM8" s="12"/>
      <c r="JN8" s="12"/>
      <c r="JO8" s="11" t="s">
        <v>1149</v>
      </c>
      <c r="JP8" s="12"/>
      <c r="JQ8" s="12"/>
      <c r="JR8" s="11" t="s">
        <v>1150</v>
      </c>
      <c r="JS8" s="12"/>
      <c r="JT8" s="12"/>
      <c r="JU8" s="11" t="s">
        <v>1151</v>
      </c>
      <c r="JV8" s="12"/>
      <c r="JW8" s="12"/>
      <c r="JX8" s="11" t="s">
        <v>1152</v>
      </c>
      <c r="JY8" s="12"/>
      <c r="JZ8" s="12"/>
      <c r="KA8" s="11" t="s">
        <v>1153</v>
      </c>
      <c r="KB8" s="12"/>
      <c r="KC8" s="12"/>
      <c r="KD8" s="11" t="s">
        <v>1154</v>
      </c>
      <c r="KE8" s="12"/>
      <c r="KF8" s="12"/>
      <c r="KG8" s="11" t="s">
        <v>1155</v>
      </c>
      <c r="KH8" s="12"/>
      <c r="KI8" s="12"/>
      <c r="KJ8" s="11" t="s">
        <v>1156</v>
      </c>
      <c r="KK8" s="12"/>
      <c r="KL8" s="12"/>
      <c r="KM8" s="11" t="s">
        <v>1157</v>
      </c>
      <c r="KN8" s="12"/>
      <c r="KO8" s="12"/>
      <c r="KP8" s="11" t="s">
        <v>1158</v>
      </c>
      <c r="KQ8" s="12"/>
      <c r="KR8" s="12"/>
      <c r="KS8" s="11" t="s">
        <v>1159</v>
      </c>
      <c r="KT8" s="12"/>
      <c r="KU8" s="12"/>
      <c r="KV8" s="11" t="s">
        <v>1160</v>
      </c>
      <c r="KW8" s="12"/>
      <c r="KX8" s="12"/>
      <c r="KY8" s="11" t="s">
        <v>1161</v>
      </c>
      <c r="KZ8" s="12"/>
      <c r="LA8" s="12"/>
      <c r="LB8" s="11" t="s">
        <v>1162</v>
      </c>
      <c r="LC8" s="12"/>
      <c r="LD8" s="12"/>
      <c r="LE8" s="11" t="s">
        <v>1163</v>
      </c>
      <c r="LF8" s="12"/>
      <c r="LG8" s="12"/>
      <c r="LH8" s="11" t="s">
        <v>1164</v>
      </c>
      <c r="LI8" s="12"/>
      <c r="LJ8" s="12"/>
      <c r="LK8" s="11" t="s">
        <v>1165</v>
      </c>
      <c r="LL8" s="12"/>
      <c r="LM8" s="12"/>
      <c r="LN8" s="11" t="s">
        <v>1166</v>
      </c>
      <c r="LO8" s="12"/>
      <c r="LP8" s="12"/>
      <c r="LQ8" s="11" t="s">
        <v>1167</v>
      </c>
      <c r="LR8" s="12"/>
      <c r="LS8" s="12"/>
      <c r="LT8" s="11" t="s">
        <v>1168</v>
      </c>
      <c r="LU8" s="12"/>
      <c r="LV8" s="12"/>
      <c r="LW8" s="11" t="s">
        <v>1169</v>
      </c>
      <c r="LX8" s="12"/>
      <c r="LY8" s="12"/>
      <c r="LZ8" s="11" t="s">
        <v>1170</v>
      </c>
      <c r="MA8" s="12"/>
      <c r="MB8" s="12"/>
      <c r="MC8" s="11" t="s">
        <v>1171</v>
      </c>
      <c r="MD8" s="12"/>
      <c r="ME8" s="12"/>
      <c r="MF8" s="11" t="s">
        <v>1172</v>
      </c>
      <c r="MG8" s="12"/>
      <c r="MH8" s="12"/>
      <c r="MI8" s="11" t="s">
        <v>1173</v>
      </c>
      <c r="MJ8" s="12"/>
      <c r="MK8" s="12"/>
      <c r="ML8" s="11" t="s">
        <v>1174</v>
      </c>
      <c r="MM8" s="12"/>
      <c r="MN8" s="12"/>
      <c r="MO8" s="11" t="s">
        <v>1175</v>
      </c>
      <c r="MP8" s="12"/>
      <c r="MQ8" s="12"/>
      <c r="MR8" s="11" t="s">
        <v>1176</v>
      </c>
      <c r="MS8" s="12"/>
      <c r="MT8" s="12"/>
      <c r="MU8" s="11" t="s">
        <v>1177</v>
      </c>
      <c r="MV8" s="12"/>
      <c r="MW8" s="12"/>
      <c r="MX8" s="11" t="s">
        <v>1178</v>
      </c>
      <c r="MY8" s="12"/>
      <c r="MZ8" s="12"/>
      <c r="NA8" s="11" t="s">
        <v>1179</v>
      </c>
      <c r="NB8" s="12"/>
      <c r="NC8" s="12"/>
      <c r="ND8" s="11" t="s">
        <v>1180</v>
      </c>
      <c r="NE8" s="12"/>
      <c r="NF8" s="12"/>
      <c r="NG8" s="11" t="s">
        <v>1181</v>
      </c>
      <c r="NH8" s="12"/>
      <c r="NI8" s="12"/>
      <c r="NJ8" s="11" t="s">
        <v>1182</v>
      </c>
      <c r="NK8" s="12"/>
      <c r="NL8" s="12"/>
      <c r="NM8" s="11" t="s">
        <v>1183</v>
      </c>
      <c r="NN8" s="12"/>
      <c r="NO8" s="12"/>
      <c r="NP8" s="11" t="s">
        <v>1184</v>
      </c>
      <c r="NQ8" s="12"/>
      <c r="NR8" s="12"/>
      <c r="NS8" s="11" t="s">
        <v>1185</v>
      </c>
      <c r="NT8" s="12"/>
      <c r="NU8" s="12"/>
      <c r="NV8" s="11" t="s">
        <v>1145</v>
      </c>
      <c r="NW8" s="12"/>
      <c r="NX8" s="12"/>
      <c r="NY8" s="11" t="s">
        <v>1186</v>
      </c>
      <c r="NZ8" s="12"/>
      <c r="OA8" s="12"/>
      <c r="OB8" s="11" t="s">
        <v>1187</v>
      </c>
      <c r="OC8" s="12"/>
      <c r="OD8" s="12"/>
      <c r="OE8" s="11" t="s">
        <v>1188</v>
      </c>
      <c r="OF8" s="12"/>
      <c r="OG8" s="12"/>
      <c r="OH8" s="11" t="s">
        <v>1189</v>
      </c>
      <c r="OI8" s="12"/>
      <c r="OJ8" s="12"/>
      <c r="OK8" s="11" t="s">
        <v>1190</v>
      </c>
      <c r="OL8" s="12"/>
      <c r="OM8" s="12"/>
      <c r="ON8" s="11" t="s">
        <v>1191</v>
      </c>
      <c r="OO8" s="12"/>
      <c r="OP8" s="12"/>
      <c r="OQ8" s="11" t="s">
        <v>1192</v>
      </c>
      <c r="OR8" s="12"/>
      <c r="OS8" s="12"/>
      <c r="OT8" s="11" t="s">
        <v>1193</v>
      </c>
      <c r="OU8" s="12"/>
      <c r="OV8" s="12"/>
      <c r="OW8" s="11" t="s">
        <v>1194</v>
      </c>
      <c r="OX8" s="12"/>
      <c r="OY8" s="12"/>
      <c r="OZ8" s="11" t="s">
        <v>1195</v>
      </c>
      <c r="PA8" s="12"/>
      <c r="PB8" s="12"/>
      <c r="PC8" s="11" t="s">
        <v>1196</v>
      </c>
      <c r="PD8" s="12"/>
      <c r="PE8" s="12"/>
      <c r="PF8" s="11" t="s">
        <v>1197</v>
      </c>
      <c r="PG8" s="12"/>
      <c r="PH8" s="12"/>
      <c r="PI8" s="11" t="s">
        <v>1198</v>
      </c>
      <c r="PJ8" s="12"/>
      <c r="PK8" s="12"/>
      <c r="PL8" s="11" t="s">
        <v>1199</v>
      </c>
      <c r="PM8" s="12"/>
      <c r="PN8" s="12"/>
      <c r="PO8" s="11" t="s">
        <v>1200</v>
      </c>
      <c r="PP8" s="12"/>
      <c r="PQ8" s="12"/>
      <c r="PR8" s="11" t="s">
        <v>1201</v>
      </c>
      <c r="PS8" s="12"/>
      <c r="PT8" s="12"/>
      <c r="PU8" s="11" t="s">
        <v>1202</v>
      </c>
      <c r="PV8" s="12"/>
      <c r="PW8" s="12"/>
      <c r="PX8" s="11" t="s">
        <v>1203</v>
      </c>
      <c r="PY8" s="12"/>
      <c r="PZ8" s="12"/>
      <c r="QA8" s="11" t="s">
        <v>1204</v>
      </c>
      <c r="QB8" s="12"/>
      <c r="QC8" s="12"/>
      <c r="QD8" s="11" t="s">
        <v>1205</v>
      </c>
      <c r="QE8" s="12"/>
      <c r="QF8" s="12"/>
      <c r="QG8" s="11" t="s">
        <v>1206</v>
      </c>
      <c r="QH8" s="12"/>
      <c r="QI8" s="12"/>
      <c r="QJ8" s="11" t="s">
        <v>1207</v>
      </c>
      <c r="QK8" s="12"/>
      <c r="QL8" s="12"/>
    </row>
    <row r="9" spans="1:454" x14ac:dyDescent="0.25">
      <c r="A9" s="6"/>
      <c r="B9" s="11" t="s">
        <v>1208</v>
      </c>
      <c r="C9" s="12"/>
      <c r="D9" s="12"/>
      <c r="E9" s="11" t="s">
        <v>1209</v>
      </c>
      <c r="F9" s="12"/>
      <c r="G9" s="12"/>
      <c r="H9" s="11" t="s">
        <v>1210</v>
      </c>
      <c r="I9" s="12"/>
      <c r="J9" s="12"/>
      <c r="K9" s="11" t="s">
        <v>1211</v>
      </c>
      <c r="L9" s="12"/>
      <c r="M9" s="12"/>
      <c r="N9" s="11" t="s">
        <v>1212</v>
      </c>
      <c r="O9" s="12"/>
      <c r="P9" s="12"/>
      <c r="Q9" s="11" t="s">
        <v>1213</v>
      </c>
      <c r="R9" s="12"/>
      <c r="S9" s="12"/>
      <c r="T9" s="11" t="s">
        <v>1214</v>
      </c>
      <c r="U9" s="12"/>
      <c r="V9" s="12"/>
      <c r="W9" s="11" t="s">
        <v>1215</v>
      </c>
      <c r="X9" s="12"/>
      <c r="Y9" s="12"/>
      <c r="Z9" s="11" t="s">
        <v>1216</v>
      </c>
      <c r="AA9" s="12"/>
      <c r="AB9" s="12"/>
      <c r="AC9" s="11" t="s">
        <v>1217</v>
      </c>
      <c r="AD9" s="12"/>
      <c r="AE9" s="12"/>
      <c r="AF9" s="11" t="s">
        <v>1218</v>
      </c>
      <c r="AG9" s="12"/>
      <c r="AH9" s="12"/>
      <c r="AI9" s="11" t="s">
        <v>1219</v>
      </c>
      <c r="AJ9" s="12"/>
      <c r="AK9" s="12"/>
      <c r="AL9" s="11" t="s">
        <v>1220</v>
      </c>
      <c r="AM9" s="12"/>
      <c r="AN9" s="12"/>
      <c r="AO9" s="11" t="s">
        <v>1221</v>
      </c>
      <c r="AP9" s="12"/>
      <c r="AQ9" s="12"/>
      <c r="AR9" s="11" t="s">
        <v>1222</v>
      </c>
      <c r="AS9" s="12"/>
      <c r="AT9" s="12"/>
      <c r="AU9" s="11" t="s">
        <v>1223</v>
      </c>
      <c r="AV9" s="12"/>
      <c r="AW9" s="12"/>
      <c r="AX9" s="11" t="s">
        <v>1224</v>
      </c>
      <c r="AY9" s="12"/>
      <c r="AZ9" s="12"/>
      <c r="BA9" s="11" t="s">
        <v>1225</v>
      </c>
      <c r="BB9" s="12"/>
      <c r="BC9" s="12"/>
      <c r="BD9" s="11" t="s">
        <v>1226</v>
      </c>
      <c r="BE9" s="12"/>
      <c r="BF9" s="12"/>
      <c r="BG9" s="11" t="s">
        <v>1227</v>
      </c>
      <c r="BH9" s="12"/>
      <c r="BI9" s="12"/>
      <c r="BJ9" s="11" t="s">
        <v>1228</v>
      </c>
      <c r="BK9" s="12"/>
      <c r="BL9" s="12"/>
      <c r="BM9" s="11" t="s">
        <v>1229</v>
      </c>
      <c r="BN9" s="12"/>
      <c r="BO9" s="12"/>
      <c r="BP9" s="11" t="s">
        <v>1230</v>
      </c>
      <c r="BQ9" s="12"/>
      <c r="BR9" s="12"/>
      <c r="BS9" s="11" t="s">
        <v>1231</v>
      </c>
      <c r="BT9" s="12"/>
      <c r="BU9" s="12"/>
      <c r="BV9" s="11" t="s">
        <v>1232</v>
      </c>
      <c r="BW9" s="12"/>
      <c r="BX9" s="12"/>
      <c r="BY9" s="11" t="s">
        <v>1233</v>
      </c>
      <c r="BZ9" s="12"/>
      <c r="CA9" s="12"/>
      <c r="CB9" s="11" t="s">
        <v>1234</v>
      </c>
      <c r="CC9" s="12"/>
      <c r="CD9" s="12"/>
      <c r="CE9" s="11" t="s">
        <v>1235</v>
      </c>
      <c r="CF9" s="12"/>
      <c r="CG9" s="12"/>
      <c r="CH9" s="11" t="s">
        <v>1236</v>
      </c>
      <c r="CI9" s="12"/>
      <c r="CJ9" s="12"/>
      <c r="CK9" s="11" t="s">
        <v>1237</v>
      </c>
      <c r="CL9" s="12"/>
      <c r="CM9" s="12"/>
      <c r="CN9" s="11" t="s">
        <v>1238</v>
      </c>
      <c r="CO9" s="12"/>
      <c r="CP9" s="12"/>
      <c r="CQ9" s="11" t="s">
        <v>1239</v>
      </c>
      <c r="CR9" s="12"/>
      <c r="CS9" s="12"/>
      <c r="CT9" s="11" t="s">
        <v>1240</v>
      </c>
      <c r="CU9" s="12"/>
      <c r="CV9" s="12"/>
      <c r="CW9" s="11" t="s">
        <v>1241</v>
      </c>
      <c r="CX9" s="12"/>
      <c r="CY9" s="12"/>
      <c r="CZ9" s="11" t="s">
        <v>1242</v>
      </c>
      <c r="DA9" s="12"/>
      <c r="DB9" s="12"/>
      <c r="DC9" s="11" t="s">
        <v>1243</v>
      </c>
      <c r="DD9" s="12"/>
      <c r="DE9" s="12"/>
      <c r="DF9" s="11" t="s">
        <v>1244</v>
      </c>
      <c r="DG9" s="12"/>
      <c r="DH9" s="12"/>
      <c r="DI9" s="11" t="s">
        <v>1245</v>
      </c>
      <c r="DJ9" s="12"/>
      <c r="DK9" s="12"/>
      <c r="DL9" s="11" t="s">
        <v>1246</v>
      </c>
      <c r="DM9" s="12"/>
      <c r="DN9" s="12"/>
      <c r="DO9" s="11" t="s">
        <v>1247</v>
      </c>
      <c r="DP9" s="12"/>
      <c r="DQ9" s="12"/>
      <c r="DR9" s="11" t="s">
        <v>1248</v>
      </c>
      <c r="DS9" s="12"/>
      <c r="DT9" s="12"/>
      <c r="DU9" s="11" t="s">
        <v>1249</v>
      </c>
      <c r="DV9" s="12"/>
      <c r="DW9" s="12"/>
      <c r="DX9" s="11" t="s">
        <v>1250</v>
      </c>
      <c r="DY9" s="12"/>
      <c r="DZ9" s="12"/>
      <c r="EA9" s="11" t="s">
        <v>1251</v>
      </c>
      <c r="EB9" s="12"/>
      <c r="EC9" s="12"/>
      <c r="ED9" s="11" t="s">
        <v>1252</v>
      </c>
      <c r="EE9" s="12"/>
      <c r="EF9" s="12"/>
      <c r="EG9" s="11" t="s">
        <v>1253</v>
      </c>
      <c r="EH9" s="12"/>
      <c r="EI9" s="12"/>
      <c r="EJ9" s="11" t="s">
        <v>1254</v>
      </c>
      <c r="EK9" s="12"/>
      <c r="EL9" s="12"/>
      <c r="EM9" s="11" t="s">
        <v>1255</v>
      </c>
      <c r="EN9" s="12"/>
      <c r="EO9" s="12"/>
      <c r="EP9" s="11" t="s">
        <v>1256</v>
      </c>
      <c r="EQ9" s="12"/>
      <c r="ER9" s="12"/>
      <c r="ES9" s="11" t="s">
        <v>1257</v>
      </c>
      <c r="ET9" s="12"/>
      <c r="EU9" s="12"/>
      <c r="EV9" s="11" t="s">
        <v>1258</v>
      </c>
      <c r="EW9" s="12"/>
      <c r="EX9" s="12"/>
      <c r="EY9" s="11" t="s">
        <v>1259</v>
      </c>
      <c r="EZ9" s="12"/>
      <c r="FA9" s="12"/>
      <c r="FB9" s="11" t="s">
        <v>1260</v>
      </c>
      <c r="FC9" s="12"/>
      <c r="FD9" s="12"/>
      <c r="FE9" s="11" t="s">
        <v>1261</v>
      </c>
      <c r="FF9" s="12"/>
      <c r="FG9" s="12"/>
      <c r="FH9" s="11" t="s">
        <v>1262</v>
      </c>
      <c r="FI9" s="12"/>
      <c r="FJ9" s="12"/>
      <c r="FK9" s="11" t="s">
        <v>1263</v>
      </c>
      <c r="FL9" s="12"/>
      <c r="FM9" s="12"/>
      <c r="FN9" s="11" t="s">
        <v>1264</v>
      </c>
      <c r="FO9" s="12"/>
      <c r="FP9" s="12"/>
      <c r="FQ9" s="11" t="s">
        <v>1265</v>
      </c>
      <c r="FR9" s="12"/>
      <c r="FS9" s="12"/>
      <c r="FT9" s="11" t="s">
        <v>1266</v>
      </c>
      <c r="FU9" s="12"/>
      <c r="FV9" s="12"/>
      <c r="FW9" s="11" t="s">
        <v>1267</v>
      </c>
      <c r="FX9" s="12"/>
      <c r="FY9" s="12"/>
      <c r="FZ9" s="11" t="s">
        <v>1268</v>
      </c>
      <c r="GA9" s="12"/>
      <c r="GB9" s="12"/>
      <c r="GC9" s="11" t="s">
        <v>1269</v>
      </c>
      <c r="GD9" s="12"/>
      <c r="GE9" s="12"/>
      <c r="GF9" s="11" t="s">
        <v>1270</v>
      </c>
      <c r="GG9" s="12"/>
      <c r="GH9" s="12"/>
      <c r="GI9" s="11" t="s">
        <v>1271</v>
      </c>
      <c r="GJ9" s="12"/>
      <c r="GK9" s="12"/>
      <c r="GL9" s="11" t="s">
        <v>1272</v>
      </c>
      <c r="GM9" s="12"/>
      <c r="GN9" s="12"/>
      <c r="GO9" s="11" t="s">
        <v>1273</v>
      </c>
      <c r="GP9" s="12"/>
      <c r="GQ9" s="12"/>
      <c r="GR9" s="11" t="s">
        <v>1274</v>
      </c>
      <c r="GS9" s="12"/>
      <c r="GT9" s="12"/>
      <c r="GU9" s="11" t="s">
        <v>1275</v>
      </c>
      <c r="GV9" s="12"/>
      <c r="GW9" s="12"/>
      <c r="GX9" s="11" t="s">
        <v>1276</v>
      </c>
      <c r="GY9" s="12"/>
      <c r="GZ9" s="12"/>
      <c r="HA9" s="11" t="s">
        <v>1277</v>
      </c>
      <c r="HB9" s="12"/>
      <c r="HC9" s="12"/>
      <c r="HD9" s="11" t="s">
        <v>1278</v>
      </c>
      <c r="HE9" s="12"/>
      <c r="HF9" s="12"/>
      <c r="HG9" s="11" t="s">
        <v>1279</v>
      </c>
      <c r="HH9" s="12"/>
      <c r="HI9" s="12"/>
      <c r="HJ9" s="11" t="s">
        <v>1280</v>
      </c>
      <c r="HK9" s="12"/>
      <c r="HL9" s="12"/>
      <c r="HM9" s="11" t="s">
        <v>1281</v>
      </c>
      <c r="HN9" s="12"/>
      <c r="HO9" s="12"/>
      <c r="HP9" s="11" t="s">
        <v>1282</v>
      </c>
      <c r="HQ9" s="12"/>
      <c r="HR9" s="12"/>
      <c r="HS9" s="11" t="s">
        <v>1283</v>
      </c>
      <c r="HT9" s="12"/>
      <c r="HU9" s="12"/>
      <c r="HV9" s="11" t="s">
        <v>1284</v>
      </c>
      <c r="HW9" s="12"/>
      <c r="HX9" s="12"/>
      <c r="HY9" s="11" t="s">
        <v>1285</v>
      </c>
      <c r="HZ9" s="12"/>
      <c r="IA9" s="12"/>
      <c r="IB9" s="11" t="s">
        <v>1286</v>
      </c>
      <c r="IC9" s="12"/>
      <c r="ID9" s="12"/>
      <c r="IE9" s="11" t="s">
        <v>1287</v>
      </c>
      <c r="IF9" s="12"/>
      <c r="IG9" s="12"/>
      <c r="IH9" s="11" t="s">
        <v>1288</v>
      </c>
      <c r="II9" s="12"/>
      <c r="IJ9" s="12"/>
      <c r="IK9" s="11" t="s">
        <v>1289</v>
      </c>
      <c r="IL9" s="12"/>
      <c r="IM9" s="12"/>
      <c r="IN9" s="11" t="s">
        <v>1290</v>
      </c>
      <c r="IO9" s="12"/>
      <c r="IP9" s="12"/>
      <c r="IQ9" s="11" t="s">
        <v>1291</v>
      </c>
      <c r="IR9" s="12"/>
      <c r="IS9" s="12"/>
      <c r="IT9" s="11" t="s">
        <v>1292</v>
      </c>
      <c r="IU9" s="12"/>
      <c r="IV9" s="12"/>
      <c r="IW9" s="11" t="s">
        <v>1293</v>
      </c>
      <c r="IX9" s="12"/>
      <c r="IY9" s="12"/>
      <c r="IZ9" s="11" t="s">
        <v>1294</v>
      </c>
      <c r="JA9" s="12"/>
      <c r="JB9" s="12"/>
      <c r="JC9" s="11" t="s">
        <v>1295</v>
      </c>
      <c r="JD9" s="12"/>
      <c r="JE9" s="12"/>
      <c r="JF9" s="11" t="s">
        <v>1296</v>
      </c>
      <c r="JG9" s="12"/>
      <c r="JH9" s="12"/>
      <c r="JI9" s="11" t="s">
        <v>1297</v>
      </c>
      <c r="JJ9" s="12"/>
      <c r="JK9" s="12"/>
      <c r="JL9" s="11" t="s">
        <v>1298</v>
      </c>
      <c r="JM9" s="12"/>
      <c r="JN9" s="12"/>
      <c r="JO9" s="11" t="s">
        <v>1299</v>
      </c>
      <c r="JP9" s="12"/>
      <c r="JQ9" s="12"/>
      <c r="JR9" s="11" t="s">
        <v>1300</v>
      </c>
      <c r="JS9" s="12"/>
      <c r="JT9" s="12"/>
      <c r="JU9" s="11" t="s">
        <v>1301</v>
      </c>
      <c r="JV9" s="12"/>
      <c r="JW9" s="12"/>
      <c r="JX9" s="11" t="s">
        <v>1302</v>
      </c>
      <c r="JY9" s="12"/>
      <c r="JZ9" s="12"/>
      <c r="KA9" s="11" t="s">
        <v>1303</v>
      </c>
      <c r="KB9" s="12"/>
      <c r="KC9" s="12"/>
      <c r="KD9" s="11" t="s">
        <v>1304</v>
      </c>
      <c r="KE9" s="12"/>
      <c r="KF9" s="12"/>
      <c r="KG9" s="11" t="s">
        <v>1305</v>
      </c>
      <c r="KH9" s="12"/>
      <c r="KI9" s="12"/>
      <c r="KJ9" s="11" t="s">
        <v>1306</v>
      </c>
      <c r="KK9" s="12"/>
      <c r="KL9" s="12"/>
      <c r="KM9" s="11" t="s">
        <v>1307</v>
      </c>
      <c r="KN9" s="12"/>
      <c r="KO9" s="12"/>
      <c r="KP9" s="11" t="s">
        <v>1308</v>
      </c>
      <c r="KQ9" s="12"/>
      <c r="KR9" s="12"/>
      <c r="KS9" s="11" t="s">
        <v>1309</v>
      </c>
      <c r="KT9" s="12"/>
      <c r="KU9" s="12"/>
      <c r="KV9" s="11" t="s">
        <v>1310</v>
      </c>
      <c r="KW9" s="12"/>
      <c r="KX9" s="12"/>
      <c r="KY9" s="11" t="s">
        <v>1311</v>
      </c>
      <c r="KZ9" s="12"/>
      <c r="LA9" s="12"/>
      <c r="LB9" s="11" t="s">
        <v>1312</v>
      </c>
      <c r="LC9" s="12"/>
      <c r="LD9" s="12"/>
      <c r="LE9" s="11" t="s">
        <v>1313</v>
      </c>
      <c r="LF9" s="12"/>
      <c r="LG9" s="12"/>
      <c r="LH9" s="11" t="s">
        <v>1314</v>
      </c>
      <c r="LI9" s="12"/>
      <c r="LJ9" s="12"/>
      <c r="LK9" s="11" t="s">
        <v>1315</v>
      </c>
      <c r="LL9" s="12"/>
      <c r="LM9" s="12"/>
      <c r="LN9" s="11" t="s">
        <v>1316</v>
      </c>
      <c r="LO9" s="12"/>
      <c r="LP9" s="12"/>
      <c r="LQ9" s="11" t="s">
        <v>1317</v>
      </c>
      <c r="LR9" s="12"/>
      <c r="LS9" s="12"/>
      <c r="LT9" s="11" t="s">
        <v>1318</v>
      </c>
      <c r="LU9" s="12"/>
      <c r="LV9" s="12"/>
      <c r="LW9" s="11" t="s">
        <v>1319</v>
      </c>
      <c r="LX9" s="12"/>
      <c r="LY9" s="12"/>
      <c r="LZ9" s="11" t="s">
        <v>1320</v>
      </c>
      <c r="MA9" s="12"/>
      <c r="MB9" s="12"/>
      <c r="MC9" s="11" t="s">
        <v>1321</v>
      </c>
      <c r="MD9" s="12"/>
      <c r="ME9" s="12"/>
      <c r="MF9" s="11" t="s">
        <v>1322</v>
      </c>
      <c r="MG9" s="12"/>
      <c r="MH9" s="12"/>
      <c r="MI9" s="11" t="s">
        <v>1323</v>
      </c>
      <c r="MJ9" s="12"/>
      <c r="MK9" s="12"/>
      <c r="ML9" s="11" t="s">
        <v>1324</v>
      </c>
      <c r="MM9" s="12"/>
      <c r="MN9" s="12"/>
      <c r="MO9" s="11" t="s">
        <v>1325</v>
      </c>
      <c r="MP9" s="12"/>
      <c r="MQ9" s="12"/>
      <c r="MR9" s="11" t="s">
        <v>1326</v>
      </c>
      <c r="MS9" s="12"/>
      <c r="MT9" s="12"/>
      <c r="MU9" s="11" t="s">
        <v>1327</v>
      </c>
      <c r="MV9" s="12"/>
      <c r="MW9" s="12"/>
      <c r="MX9" s="11" t="s">
        <v>1328</v>
      </c>
      <c r="MY9" s="12"/>
      <c r="MZ9" s="12"/>
      <c r="NA9" s="11" t="s">
        <v>1329</v>
      </c>
      <c r="NB9" s="12"/>
      <c r="NC9" s="12"/>
      <c r="ND9" s="11" t="s">
        <v>1330</v>
      </c>
      <c r="NE9" s="12"/>
      <c r="NF9" s="12"/>
      <c r="NG9" s="11" t="s">
        <v>1331</v>
      </c>
      <c r="NH9" s="12"/>
      <c r="NI9" s="12"/>
      <c r="NJ9" s="11" t="s">
        <v>1332</v>
      </c>
      <c r="NK9" s="12"/>
      <c r="NL9" s="12"/>
      <c r="NM9" s="11" t="s">
        <v>1333</v>
      </c>
      <c r="NN9" s="12"/>
      <c r="NO9" s="12"/>
      <c r="NP9" s="11" t="s">
        <v>1334</v>
      </c>
      <c r="NQ9" s="12"/>
      <c r="NR9" s="12"/>
      <c r="NS9" s="11" t="s">
        <v>1335</v>
      </c>
      <c r="NT9" s="12"/>
      <c r="NU9" s="12"/>
      <c r="NV9" s="11" t="s">
        <v>1295</v>
      </c>
      <c r="NW9" s="12"/>
      <c r="NX9" s="12"/>
      <c r="NY9" s="11" t="s">
        <v>1336</v>
      </c>
      <c r="NZ9" s="12"/>
      <c r="OA9" s="12"/>
      <c r="OB9" s="11" t="s">
        <v>1337</v>
      </c>
      <c r="OC9" s="12"/>
      <c r="OD9" s="12"/>
      <c r="OE9" s="11" t="s">
        <v>1338</v>
      </c>
      <c r="OF9" s="12"/>
      <c r="OG9" s="12"/>
      <c r="OH9" s="11" t="s">
        <v>1339</v>
      </c>
      <c r="OI9" s="12"/>
      <c r="OJ9" s="12"/>
      <c r="OK9" s="11" t="s">
        <v>1340</v>
      </c>
      <c r="OL9" s="12"/>
      <c r="OM9" s="12"/>
      <c r="ON9" s="11" t="s">
        <v>1340</v>
      </c>
      <c r="OO9" s="12"/>
      <c r="OP9" s="12"/>
      <c r="OQ9" s="11" t="s">
        <v>1341</v>
      </c>
      <c r="OR9" s="12"/>
      <c r="OS9" s="12"/>
      <c r="OT9" s="11" t="s">
        <v>1342</v>
      </c>
      <c r="OU9" s="12"/>
      <c r="OV9" s="12"/>
      <c r="OW9" s="11" t="s">
        <v>1343</v>
      </c>
      <c r="OX9" s="12"/>
      <c r="OY9" s="12"/>
      <c r="OZ9" s="11" t="s">
        <v>1344</v>
      </c>
      <c r="PA9" s="12"/>
      <c r="PB9" s="12"/>
      <c r="PC9" s="11" t="s">
        <v>1345</v>
      </c>
      <c r="PD9" s="12"/>
      <c r="PE9" s="12"/>
      <c r="PF9" s="11" t="s">
        <v>1346</v>
      </c>
      <c r="PG9" s="12"/>
      <c r="PH9" s="12"/>
      <c r="PI9" s="11" t="s">
        <v>1347</v>
      </c>
      <c r="PJ9" s="12"/>
      <c r="PK9" s="12"/>
      <c r="PL9" s="11" t="s">
        <v>1348</v>
      </c>
      <c r="PM9" s="12"/>
      <c r="PN9" s="12"/>
      <c r="PO9" s="11" t="s">
        <v>1349</v>
      </c>
      <c r="PP9" s="12"/>
      <c r="PQ9" s="12"/>
      <c r="PR9" s="11" t="s">
        <v>1350</v>
      </c>
      <c r="PS9" s="12"/>
      <c r="PT9" s="12"/>
      <c r="PU9" s="11" t="s">
        <v>1351</v>
      </c>
      <c r="PV9" s="12"/>
      <c r="PW9" s="12"/>
      <c r="PX9" s="11" t="s">
        <v>1352</v>
      </c>
      <c r="PY9" s="12"/>
      <c r="PZ9" s="12"/>
      <c r="QA9" s="11" t="s">
        <v>1353</v>
      </c>
      <c r="QB9" s="12"/>
      <c r="QC9" s="12"/>
      <c r="QD9" s="11" t="s">
        <v>1354</v>
      </c>
      <c r="QE9" s="12"/>
      <c r="QF9" s="12"/>
      <c r="QG9" s="11" t="s">
        <v>1355</v>
      </c>
      <c r="QH9" s="12"/>
      <c r="QI9" s="12"/>
      <c r="QJ9" s="11" t="s">
        <v>1356</v>
      </c>
      <c r="QK9" s="12"/>
      <c r="QL9" s="12"/>
    </row>
    <row r="10" spans="1:454" x14ac:dyDescent="0.25">
      <c r="A10" s="6"/>
      <c r="B10" s="11" t="s">
        <v>1357</v>
      </c>
      <c r="C10" s="12"/>
      <c r="D10" s="12"/>
      <c r="E10" s="11" t="s">
        <v>1358</v>
      </c>
      <c r="F10" s="12"/>
      <c r="G10" s="12"/>
      <c r="H10" s="11" t="s">
        <v>1359</v>
      </c>
      <c r="I10" s="12"/>
      <c r="J10" s="12"/>
      <c r="K10" s="11" t="s">
        <v>1360</v>
      </c>
      <c r="L10" s="12"/>
      <c r="M10" s="12"/>
      <c r="N10" s="11" t="s">
        <v>1361</v>
      </c>
      <c r="O10" s="12"/>
      <c r="P10" s="12"/>
      <c r="Q10" s="11" t="s">
        <v>1362</v>
      </c>
      <c r="R10" s="12"/>
      <c r="S10" s="12"/>
      <c r="T10" s="11" t="s">
        <v>1363</v>
      </c>
      <c r="U10" s="12"/>
      <c r="V10" s="12"/>
      <c r="W10" s="11" t="s">
        <v>1364</v>
      </c>
      <c r="X10" s="12"/>
      <c r="Y10" s="12"/>
      <c r="Z10" s="11" t="s">
        <v>1365</v>
      </c>
      <c r="AA10" s="12"/>
      <c r="AB10" s="12"/>
      <c r="AC10" s="11" t="s">
        <v>1366</v>
      </c>
      <c r="AD10" s="12"/>
      <c r="AE10" s="12"/>
      <c r="AF10" s="11" t="s">
        <v>1367</v>
      </c>
      <c r="AG10" s="12"/>
      <c r="AH10" s="12"/>
      <c r="AI10" s="11" t="s">
        <v>1368</v>
      </c>
      <c r="AJ10" s="12"/>
      <c r="AK10" s="12"/>
      <c r="AL10" s="11" t="s">
        <v>1369</v>
      </c>
      <c r="AM10" s="12"/>
      <c r="AN10" s="12"/>
      <c r="AO10" s="11" t="s">
        <v>1370</v>
      </c>
      <c r="AP10" s="12"/>
      <c r="AQ10" s="12"/>
      <c r="AR10" s="11" t="s">
        <v>1371</v>
      </c>
      <c r="AS10" s="12"/>
      <c r="AT10" s="12"/>
      <c r="AU10" s="11" t="s">
        <v>1372</v>
      </c>
      <c r="AV10" s="12"/>
      <c r="AW10" s="12"/>
      <c r="AX10" s="11" t="s">
        <v>1373</v>
      </c>
      <c r="AY10" s="12"/>
      <c r="AZ10" s="12"/>
      <c r="BA10" s="11" t="s">
        <v>1374</v>
      </c>
      <c r="BB10" s="12"/>
      <c r="BC10" s="12"/>
      <c r="BD10" s="11" t="s">
        <v>1375</v>
      </c>
      <c r="BE10" s="12"/>
      <c r="BF10" s="12"/>
      <c r="BG10" s="11" t="s">
        <v>1376</v>
      </c>
      <c r="BH10" s="12"/>
      <c r="BI10" s="12"/>
      <c r="BJ10" s="11" t="s">
        <v>1377</v>
      </c>
      <c r="BK10" s="12"/>
      <c r="BL10" s="12"/>
      <c r="BM10" s="11" t="s">
        <v>1378</v>
      </c>
      <c r="BN10" s="12"/>
      <c r="BO10" s="12"/>
      <c r="BP10" s="11" t="s">
        <v>1379</v>
      </c>
      <c r="BQ10" s="12"/>
      <c r="BR10" s="12"/>
      <c r="BS10" s="11" t="s">
        <v>1380</v>
      </c>
      <c r="BT10" s="12"/>
      <c r="BU10" s="12"/>
      <c r="BV10" s="11" t="s">
        <v>1381</v>
      </c>
      <c r="BW10" s="12"/>
      <c r="BX10" s="12"/>
      <c r="BY10" s="11" t="s">
        <v>1382</v>
      </c>
      <c r="BZ10" s="12"/>
      <c r="CA10" s="12"/>
      <c r="CB10" s="11" t="s">
        <v>1383</v>
      </c>
      <c r="CC10" s="12"/>
      <c r="CD10" s="12"/>
      <c r="CE10" s="11" t="s">
        <v>1384</v>
      </c>
      <c r="CF10" s="12"/>
      <c r="CG10" s="12"/>
      <c r="CH10" s="11" t="s">
        <v>1385</v>
      </c>
      <c r="CI10" s="12"/>
      <c r="CJ10" s="12"/>
      <c r="CK10" s="11" t="s">
        <v>1386</v>
      </c>
      <c r="CL10" s="12"/>
      <c r="CM10" s="12"/>
      <c r="CN10" s="11" t="s">
        <v>1387</v>
      </c>
      <c r="CO10" s="12"/>
      <c r="CP10" s="12"/>
      <c r="CQ10" s="11" t="s">
        <v>1388</v>
      </c>
      <c r="CR10" s="12"/>
      <c r="CS10" s="12"/>
      <c r="CT10" s="11" t="s">
        <v>1389</v>
      </c>
      <c r="CU10" s="12"/>
      <c r="CV10" s="12"/>
      <c r="CW10" s="11" t="s">
        <v>1390</v>
      </c>
      <c r="CX10" s="12"/>
      <c r="CY10" s="12"/>
      <c r="CZ10" s="11" t="s">
        <v>1391</v>
      </c>
      <c r="DA10" s="12"/>
      <c r="DB10" s="12"/>
      <c r="DC10" s="11" t="s">
        <v>1392</v>
      </c>
      <c r="DD10" s="12"/>
      <c r="DE10" s="12"/>
      <c r="DF10" s="11" t="s">
        <v>1393</v>
      </c>
      <c r="DG10" s="12"/>
      <c r="DH10" s="12"/>
      <c r="DI10" s="11" t="s">
        <v>1394</v>
      </c>
      <c r="DJ10" s="12"/>
      <c r="DK10" s="12"/>
      <c r="DL10" s="11" t="s">
        <v>1395</v>
      </c>
      <c r="DM10" s="12"/>
      <c r="DN10" s="12"/>
      <c r="DO10" s="11" t="s">
        <v>1396</v>
      </c>
      <c r="DP10" s="12"/>
      <c r="DQ10" s="12"/>
      <c r="DR10" s="11" t="s">
        <v>1397</v>
      </c>
      <c r="DS10" s="12"/>
      <c r="DT10" s="12"/>
      <c r="DU10" s="11" t="s">
        <v>1398</v>
      </c>
      <c r="DV10" s="12"/>
      <c r="DW10" s="12"/>
      <c r="DX10" s="11" t="s">
        <v>1399</v>
      </c>
      <c r="DY10" s="12"/>
      <c r="DZ10" s="12"/>
      <c r="EA10" s="11" t="s">
        <v>1400</v>
      </c>
      <c r="EB10" s="12"/>
      <c r="EC10" s="12"/>
      <c r="ED10" s="11" t="s">
        <v>1401</v>
      </c>
      <c r="EE10" s="12"/>
      <c r="EF10" s="12"/>
      <c r="EG10" s="11" t="s">
        <v>1402</v>
      </c>
      <c r="EH10" s="12"/>
      <c r="EI10" s="12"/>
      <c r="EJ10" s="11" t="s">
        <v>1403</v>
      </c>
      <c r="EK10" s="12"/>
      <c r="EL10" s="12"/>
      <c r="EM10" s="11" t="s">
        <v>1404</v>
      </c>
      <c r="EN10" s="12"/>
      <c r="EO10" s="12"/>
      <c r="EP10" s="11" t="s">
        <v>1405</v>
      </c>
      <c r="EQ10" s="12"/>
      <c r="ER10" s="12"/>
      <c r="ES10" s="11" t="s">
        <v>1406</v>
      </c>
      <c r="ET10" s="12"/>
      <c r="EU10" s="12"/>
      <c r="EV10" s="11" t="s">
        <v>1407</v>
      </c>
      <c r="EW10" s="12"/>
      <c r="EX10" s="12"/>
      <c r="EY10" s="11" t="s">
        <v>1408</v>
      </c>
      <c r="EZ10" s="12"/>
      <c r="FA10" s="12"/>
      <c r="FB10" s="11" t="s">
        <v>1409</v>
      </c>
      <c r="FC10" s="12"/>
      <c r="FD10" s="12"/>
      <c r="FE10" s="11" t="s">
        <v>1410</v>
      </c>
      <c r="FF10" s="12"/>
      <c r="FG10" s="12"/>
      <c r="FH10" s="11" t="s">
        <v>1411</v>
      </c>
      <c r="FI10" s="12"/>
      <c r="FJ10" s="12"/>
      <c r="FK10" s="11" t="s">
        <v>1412</v>
      </c>
      <c r="FL10" s="12"/>
      <c r="FM10" s="12"/>
      <c r="FN10" s="11" t="s">
        <v>1413</v>
      </c>
      <c r="FO10" s="12"/>
      <c r="FP10" s="12"/>
      <c r="FQ10" s="11" t="s">
        <v>1414</v>
      </c>
      <c r="FR10" s="12"/>
      <c r="FS10" s="12"/>
      <c r="FT10" s="11" t="s">
        <v>1415</v>
      </c>
      <c r="FU10" s="12"/>
      <c r="FV10" s="12"/>
      <c r="FW10" s="11" t="s">
        <v>1416</v>
      </c>
      <c r="FX10" s="12"/>
      <c r="FY10" s="12"/>
      <c r="FZ10" s="11" t="s">
        <v>1417</v>
      </c>
      <c r="GA10" s="12"/>
      <c r="GB10" s="12"/>
      <c r="GC10" s="11" t="s">
        <v>1418</v>
      </c>
      <c r="GD10" s="12"/>
      <c r="GE10" s="12"/>
      <c r="GF10" s="11" t="s">
        <v>1419</v>
      </c>
      <c r="GG10" s="12"/>
      <c r="GH10" s="12"/>
      <c r="GI10" s="11" t="s">
        <v>1420</v>
      </c>
      <c r="GJ10" s="12"/>
      <c r="GK10" s="12"/>
      <c r="GL10" s="11" t="s">
        <v>1421</v>
      </c>
      <c r="GM10" s="12"/>
      <c r="GN10" s="12"/>
      <c r="GO10" s="11" t="s">
        <v>1422</v>
      </c>
      <c r="GP10" s="12"/>
      <c r="GQ10" s="12"/>
      <c r="GR10" s="11" t="s">
        <v>1423</v>
      </c>
      <c r="GS10" s="12"/>
      <c r="GT10" s="12"/>
      <c r="GU10" s="11" t="s">
        <v>1424</v>
      </c>
      <c r="GV10" s="12"/>
      <c r="GW10" s="12"/>
      <c r="GX10" s="11" t="s">
        <v>1425</v>
      </c>
      <c r="GY10" s="12"/>
      <c r="GZ10" s="12"/>
      <c r="HA10" s="11" t="s">
        <v>1426</v>
      </c>
      <c r="HB10" s="12"/>
      <c r="HC10" s="12"/>
      <c r="HD10" s="11" t="s">
        <v>1427</v>
      </c>
      <c r="HE10" s="12"/>
      <c r="HF10" s="12"/>
      <c r="HG10" s="11" t="s">
        <v>1428</v>
      </c>
      <c r="HH10" s="12"/>
      <c r="HI10" s="12"/>
      <c r="HJ10" s="11" t="s">
        <v>1429</v>
      </c>
      <c r="HK10" s="12"/>
      <c r="HL10" s="12"/>
      <c r="HM10" s="11" t="s">
        <v>1430</v>
      </c>
      <c r="HN10" s="12"/>
      <c r="HO10" s="12"/>
      <c r="HP10" s="11" t="s">
        <v>1431</v>
      </c>
      <c r="HQ10" s="12"/>
      <c r="HR10" s="12"/>
      <c r="HS10" s="11" t="s">
        <v>1432</v>
      </c>
      <c r="HT10" s="12"/>
      <c r="HU10" s="12"/>
      <c r="HV10" s="11" t="s">
        <v>1433</v>
      </c>
      <c r="HW10" s="12"/>
      <c r="HX10" s="12"/>
      <c r="HY10" s="11" t="s">
        <v>1434</v>
      </c>
      <c r="HZ10" s="12"/>
      <c r="IA10" s="12"/>
      <c r="IB10" s="11" t="s">
        <v>1435</v>
      </c>
      <c r="IC10" s="12"/>
      <c r="ID10" s="12"/>
      <c r="IE10" s="11" t="s">
        <v>1436</v>
      </c>
      <c r="IF10" s="12"/>
      <c r="IG10" s="12"/>
      <c r="IH10" s="11" t="s">
        <v>1437</v>
      </c>
      <c r="II10" s="12"/>
      <c r="IJ10" s="12"/>
      <c r="IK10" s="11" t="s">
        <v>1438</v>
      </c>
      <c r="IL10" s="12"/>
      <c r="IM10" s="12"/>
      <c r="IN10" s="11" t="s">
        <v>1439</v>
      </c>
      <c r="IO10" s="12"/>
      <c r="IP10" s="12"/>
      <c r="IQ10" s="11" t="s">
        <v>1440</v>
      </c>
      <c r="IR10" s="12"/>
      <c r="IS10" s="12"/>
      <c r="IT10" s="11" t="s">
        <v>1441</v>
      </c>
      <c r="IU10" s="12"/>
      <c r="IV10" s="12"/>
      <c r="IW10" s="11" t="s">
        <v>1442</v>
      </c>
      <c r="IX10" s="12"/>
      <c r="IY10" s="12"/>
      <c r="IZ10" s="11" t="s">
        <v>1443</v>
      </c>
      <c r="JA10" s="12"/>
      <c r="JB10" s="12"/>
      <c r="JC10" s="11" t="s">
        <v>1444</v>
      </c>
      <c r="JD10" s="12"/>
      <c r="JE10" s="12"/>
      <c r="JF10" s="11" t="s">
        <v>1445</v>
      </c>
      <c r="JG10" s="12"/>
      <c r="JH10" s="12"/>
      <c r="JI10" s="11" t="s">
        <v>1446</v>
      </c>
      <c r="JJ10" s="12"/>
      <c r="JK10" s="12"/>
      <c r="JL10" s="11" t="s">
        <v>1447</v>
      </c>
      <c r="JM10" s="12"/>
      <c r="JN10" s="12"/>
      <c r="JO10" s="11" t="s">
        <v>1448</v>
      </c>
      <c r="JP10" s="12"/>
      <c r="JQ10" s="12"/>
      <c r="JR10" s="11" t="s">
        <v>1449</v>
      </c>
      <c r="JS10" s="12"/>
      <c r="JT10" s="12"/>
      <c r="JU10" s="11" t="s">
        <v>1450</v>
      </c>
      <c r="JV10" s="12"/>
      <c r="JW10" s="12"/>
      <c r="JX10" s="11" t="s">
        <v>1451</v>
      </c>
      <c r="JY10" s="12"/>
      <c r="JZ10" s="12"/>
      <c r="KA10" s="11" t="s">
        <v>1452</v>
      </c>
      <c r="KB10" s="12"/>
      <c r="KC10" s="12"/>
      <c r="KD10" s="11" t="s">
        <v>1453</v>
      </c>
      <c r="KE10" s="12"/>
      <c r="KF10" s="12"/>
      <c r="KG10" s="11" t="s">
        <v>1454</v>
      </c>
      <c r="KH10" s="12"/>
      <c r="KI10" s="12"/>
      <c r="KJ10" s="11" t="s">
        <v>1455</v>
      </c>
      <c r="KK10" s="12"/>
      <c r="KL10" s="12"/>
      <c r="KM10" s="11" t="s">
        <v>1456</v>
      </c>
      <c r="KN10" s="12"/>
      <c r="KO10" s="12"/>
      <c r="KP10" s="11" t="s">
        <v>1457</v>
      </c>
      <c r="KQ10" s="12"/>
      <c r="KR10" s="12"/>
      <c r="KS10" s="11" t="s">
        <v>1458</v>
      </c>
      <c r="KT10" s="12"/>
      <c r="KU10" s="12"/>
      <c r="KV10" s="11" t="s">
        <v>1459</v>
      </c>
      <c r="KW10" s="12"/>
      <c r="KX10" s="12"/>
      <c r="KY10" s="11" t="s">
        <v>1460</v>
      </c>
      <c r="KZ10" s="12"/>
      <c r="LA10" s="12"/>
      <c r="LB10" s="11" t="s">
        <v>1461</v>
      </c>
      <c r="LC10" s="12"/>
      <c r="LD10" s="12"/>
      <c r="LE10" s="11" t="s">
        <v>1462</v>
      </c>
      <c r="LF10" s="12"/>
      <c r="LG10" s="12"/>
      <c r="LH10" s="11" t="s">
        <v>1463</v>
      </c>
      <c r="LI10" s="12"/>
      <c r="LJ10" s="12"/>
      <c r="LK10" s="11" t="s">
        <v>1464</v>
      </c>
      <c r="LL10" s="12"/>
      <c r="LM10" s="12"/>
      <c r="LN10" s="11" t="s">
        <v>1465</v>
      </c>
      <c r="LO10" s="12"/>
      <c r="LP10" s="12"/>
      <c r="LQ10" s="11" t="s">
        <v>1466</v>
      </c>
      <c r="LR10" s="12"/>
      <c r="LS10" s="12"/>
      <c r="LT10" s="11" t="s">
        <v>1467</v>
      </c>
      <c r="LU10" s="12"/>
      <c r="LV10" s="12"/>
      <c r="LW10" s="11" t="s">
        <v>1468</v>
      </c>
      <c r="LX10" s="12"/>
      <c r="LY10" s="12"/>
      <c r="LZ10" s="11" t="s">
        <v>1469</v>
      </c>
      <c r="MA10" s="12"/>
      <c r="MB10" s="12"/>
      <c r="MC10" s="11" t="s">
        <v>1470</v>
      </c>
      <c r="MD10" s="12"/>
      <c r="ME10" s="12"/>
      <c r="MF10" s="11" t="s">
        <v>1471</v>
      </c>
      <c r="MG10" s="12"/>
      <c r="MH10" s="12"/>
      <c r="MI10" s="11" t="s">
        <v>1472</v>
      </c>
      <c r="MJ10" s="12"/>
      <c r="MK10" s="12"/>
      <c r="ML10" s="11" t="s">
        <v>1473</v>
      </c>
      <c r="MM10" s="12"/>
      <c r="MN10" s="12"/>
      <c r="MO10" s="11" t="s">
        <v>1474</v>
      </c>
      <c r="MP10" s="12"/>
      <c r="MQ10" s="12"/>
      <c r="MR10" s="11" t="s">
        <v>1475</v>
      </c>
      <c r="MS10" s="12"/>
      <c r="MT10" s="12"/>
      <c r="MU10" s="11" t="s">
        <v>1476</v>
      </c>
      <c r="MV10" s="12"/>
      <c r="MW10" s="12"/>
      <c r="MX10" s="11" t="s">
        <v>1477</v>
      </c>
      <c r="MY10" s="12"/>
      <c r="MZ10" s="12"/>
      <c r="NA10" s="11" t="s">
        <v>1478</v>
      </c>
      <c r="NB10" s="12"/>
      <c r="NC10" s="12"/>
      <c r="ND10" s="11" t="s">
        <v>1479</v>
      </c>
      <c r="NE10" s="12"/>
      <c r="NF10" s="12"/>
      <c r="NG10" s="11" t="s">
        <v>1480</v>
      </c>
      <c r="NH10" s="12"/>
      <c r="NI10" s="12"/>
      <c r="NJ10" s="11" t="s">
        <v>1481</v>
      </c>
      <c r="NK10" s="12"/>
      <c r="NL10" s="12"/>
      <c r="NM10" s="11" t="s">
        <v>1482</v>
      </c>
      <c r="NN10" s="12"/>
      <c r="NO10" s="12"/>
      <c r="NP10" s="11" t="s">
        <v>1483</v>
      </c>
      <c r="NQ10" s="12"/>
      <c r="NR10" s="12"/>
      <c r="NS10" s="11" t="s">
        <v>1484</v>
      </c>
      <c r="NT10" s="12"/>
      <c r="NU10" s="12"/>
      <c r="NV10" s="11" t="s">
        <v>1444</v>
      </c>
      <c r="NW10" s="12"/>
      <c r="NX10" s="12"/>
      <c r="NY10" s="11" t="s">
        <v>1485</v>
      </c>
      <c r="NZ10" s="12"/>
      <c r="OA10" s="12"/>
      <c r="OB10" s="11" t="s">
        <v>1486</v>
      </c>
      <c r="OC10" s="12"/>
      <c r="OD10" s="12"/>
      <c r="OE10" s="11" t="s">
        <v>1487</v>
      </c>
      <c r="OF10" s="12"/>
      <c r="OG10" s="12"/>
      <c r="OH10" s="11" t="s">
        <v>1488</v>
      </c>
      <c r="OI10" s="12"/>
      <c r="OJ10" s="12"/>
      <c r="OK10" s="11" t="s">
        <v>1489</v>
      </c>
      <c r="OL10" s="12"/>
      <c r="OM10" s="12"/>
      <c r="ON10" s="11" t="s">
        <v>1490</v>
      </c>
      <c r="OO10" s="12"/>
      <c r="OP10" s="12"/>
      <c r="OQ10" s="11" t="s">
        <v>1491</v>
      </c>
      <c r="OR10" s="12"/>
      <c r="OS10" s="12"/>
      <c r="OT10" s="11" t="s">
        <v>1492</v>
      </c>
      <c r="OU10" s="12"/>
      <c r="OV10" s="12"/>
      <c r="OW10" s="11" t="s">
        <v>1493</v>
      </c>
      <c r="OX10" s="12"/>
      <c r="OY10" s="12"/>
      <c r="OZ10" s="11" t="s">
        <v>1494</v>
      </c>
      <c r="PA10" s="12"/>
      <c r="PB10" s="12"/>
      <c r="PC10" s="11" t="s">
        <v>1495</v>
      </c>
      <c r="PD10" s="12"/>
      <c r="PE10" s="12"/>
      <c r="PF10" s="11" t="s">
        <v>1496</v>
      </c>
      <c r="PG10" s="12"/>
      <c r="PH10" s="12"/>
      <c r="PI10" s="11" t="s">
        <v>1497</v>
      </c>
      <c r="PJ10" s="12"/>
      <c r="PK10" s="12"/>
      <c r="PL10" s="11" t="s">
        <v>1498</v>
      </c>
      <c r="PM10" s="12"/>
      <c r="PN10" s="12"/>
      <c r="PO10" s="11" t="s">
        <v>1499</v>
      </c>
      <c r="PP10" s="12"/>
      <c r="PQ10" s="12"/>
      <c r="PR10" s="11" t="s">
        <v>1500</v>
      </c>
      <c r="PS10" s="12"/>
      <c r="PT10" s="12"/>
      <c r="PU10" s="11" t="s">
        <v>1501</v>
      </c>
      <c r="PV10" s="12"/>
      <c r="PW10" s="12"/>
      <c r="PX10" s="11" t="s">
        <v>1502</v>
      </c>
      <c r="PY10" s="12"/>
      <c r="PZ10" s="12"/>
      <c r="QA10" s="11" t="s">
        <v>1503</v>
      </c>
      <c r="QB10" s="12"/>
      <c r="QC10" s="12"/>
      <c r="QD10" s="11" t="s">
        <v>1504</v>
      </c>
      <c r="QE10" s="12"/>
      <c r="QF10" s="12"/>
      <c r="QG10" s="11" t="s">
        <v>1505</v>
      </c>
      <c r="QH10" s="12"/>
      <c r="QI10" s="12"/>
      <c r="QJ10" s="11" t="s">
        <v>1506</v>
      </c>
      <c r="QK10" s="12"/>
      <c r="QL10" s="12"/>
    </row>
    <row r="11" spans="1:454" x14ac:dyDescent="0.25">
      <c r="A11" s="6"/>
      <c r="B11" s="11" t="s">
        <v>1507</v>
      </c>
      <c r="C11" s="12"/>
      <c r="D11" s="12"/>
      <c r="E11" s="11" t="s">
        <v>1508</v>
      </c>
      <c r="F11" s="12"/>
      <c r="G11" s="12"/>
      <c r="H11" s="11" t="s">
        <v>1509</v>
      </c>
      <c r="I11" s="12"/>
      <c r="J11" s="12"/>
      <c r="K11" s="11" t="s">
        <v>1510</v>
      </c>
      <c r="L11" s="12"/>
      <c r="M11" s="12"/>
      <c r="N11" s="11" t="s">
        <v>1511</v>
      </c>
      <c r="O11" s="12"/>
      <c r="P11" s="12"/>
      <c r="Q11" s="11" t="s">
        <v>1512</v>
      </c>
      <c r="R11" s="12"/>
      <c r="S11" s="12"/>
      <c r="T11" s="11" t="s">
        <v>1513</v>
      </c>
      <c r="U11" s="12"/>
      <c r="V11" s="12"/>
      <c r="W11" s="11" t="s">
        <v>1514</v>
      </c>
      <c r="X11" s="12"/>
      <c r="Y11" s="12"/>
      <c r="Z11" s="11" t="s">
        <v>1515</v>
      </c>
      <c r="AA11" s="12"/>
      <c r="AB11" s="12"/>
      <c r="AC11" s="11" t="s">
        <v>1516</v>
      </c>
      <c r="AD11" s="12"/>
      <c r="AE11" s="12"/>
      <c r="AF11" s="11" t="s">
        <v>1517</v>
      </c>
      <c r="AG11" s="12"/>
      <c r="AH11" s="12"/>
      <c r="AI11" s="11" t="s">
        <v>1518</v>
      </c>
      <c r="AJ11" s="12"/>
      <c r="AK11" s="12"/>
      <c r="AL11" s="11" t="s">
        <v>1519</v>
      </c>
      <c r="AM11" s="12"/>
      <c r="AN11" s="12"/>
      <c r="AO11" s="11" t="s">
        <v>1520</v>
      </c>
      <c r="AP11" s="12"/>
      <c r="AQ11" s="12"/>
      <c r="AR11" s="11" t="s">
        <v>1521</v>
      </c>
      <c r="AS11" s="12"/>
      <c r="AT11" s="12"/>
      <c r="AU11" s="11" t="s">
        <v>1522</v>
      </c>
      <c r="AV11" s="12"/>
      <c r="AW11" s="12"/>
      <c r="AX11" s="11" t="s">
        <v>1523</v>
      </c>
      <c r="AY11" s="12"/>
      <c r="AZ11" s="12"/>
      <c r="BA11" s="11" t="s">
        <v>1524</v>
      </c>
      <c r="BB11" s="12"/>
      <c r="BC11" s="12"/>
      <c r="BD11" s="11" t="s">
        <v>1525</v>
      </c>
      <c r="BE11" s="12"/>
      <c r="BF11" s="12"/>
      <c r="BG11" s="11" t="s">
        <v>1526</v>
      </c>
      <c r="BH11" s="12"/>
      <c r="BI11" s="12"/>
      <c r="BJ11" s="11" t="s">
        <v>1527</v>
      </c>
      <c r="BK11" s="12"/>
      <c r="BL11" s="12"/>
      <c r="BM11" s="11" t="s">
        <v>1528</v>
      </c>
      <c r="BN11" s="12"/>
      <c r="BO11" s="12"/>
      <c r="BP11" s="11" t="s">
        <v>1529</v>
      </c>
      <c r="BQ11" s="12"/>
      <c r="BR11" s="12"/>
      <c r="BS11" s="11" t="s">
        <v>1530</v>
      </c>
      <c r="BT11" s="12"/>
      <c r="BU11" s="12"/>
      <c r="BV11" s="11" t="s">
        <v>1531</v>
      </c>
      <c r="BW11" s="12"/>
      <c r="BX11" s="12"/>
      <c r="BY11" s="11" t="s">
        <v>1532</v>
      </c>
      <c r="BZ11" s="12"/>
      <c r="CA11" s="12"/>
      <c r="CB11" s="11" t="s">
        <v>1381</v>
      </c>
      <c r="CC11" s="12"/>
      <c r="CD11" s="12"/>
      <c r="CE11" s="11" t="s">
        <v>1533</v>
      </c>
      <c r="CF11" s="12"/>
      <c r="CG11" s="12"/>
      <c r="CH11" s="11" t="s">
        <v>1534</v>
      </c>
      <c r="CI11" s="12"/>
      <c r="CJ11" s="12"/>
      <c r="CK11" s="11" t="s">
        <v>1535</v>
      </c>
      <c r="CL11" s="12"/>
      <c r="CM11" s="12"/>
      <c r="CN11" s="11" t="s">
        <v>1536</v>
      </c>
      <c r="CO11" s="12"/>
      <c r="CP11" s="12"/>
      <c r="CQ11" s="11" t="s">
        <v>1537</v>
      </c>
      <c r="CR11" s="12"/>
      <c r="CS11" s="12"/>
      <c r="CT11" s="11" t="s">
        <v>1538</v>
      </c>
      <c r="CU11" s="12"/>
      <c r="CV11" s="12"/>
      <c r="CW11" s="11" t="s">
        <v>1539</v>
      </c>
      <c r="CX11" s="12"/>
      <c r="CY11" s="12"/>
      <c r="CZ11" s="11" t="s">
        <v>1540</v>
      </c>
      <c r="DA11" s="12"/>
      <c r="DB11" s="12"/>
      <c r="DC11" s="11" t="s">
        <v>1541</v>
      </c>
      <c r="DD11" s="12"/>
      <c r="DE11" s="12"/>
      <c r="DF11" s="11" t="s">
        <v>1542</v>
      </c>
      <c r="DG11" s="12"/>
      <c r="DH11" s="12"/>
      <c r="DI11" s="11" t="s">
        <v>1543</v>
      </c>
      <c r="DJ11" s="12"/>
      <c r="DK11" s="12"/>
      <c r="DL11" s="11" t="s">
        <v>1544</v>
      </c>
      <c r="DM11" s="12"/>
      <c r="DN11" s="12"/>
      <c r="DO11" s="11" t="s">
        <v>1545</v>
      </c>
      <c r="DP11" s="12"/>
      <c r="DQ11" s="12"/>
      <c r="DR11" s="11" t="s">
        <v>1546</v>
      </c>
      <c r="DS11" s="12"/>
      <c r="DT11" s="12"/>
      <c r="DU11" s="11" t="s">
        <v>1547</v>
      </c>
      <c r="DV11" s="12"/>
      <c r="DW11" s="12"/>
      <c r="DX11" s="11" t="s">
        <v>1548</v>
      </c>
      <c r="DY11" s="12"/>
      <c r="DZ11" s="12"/>
      <c r="EA11" s="11" t="s">
        <v>1549</v>
      </c>
      <c r="EB11" s="12"/>
      <c r="EC11" s="12"/>
      <c r="ED11" s="11" t="s">
        <v>1550</v>
      </c>
      <c r="EE11" s="12"/>
      <c r="EF11" s="12"/>
      <c r="EG11" s="11" t="s">
        <v>1551</v>
      </c>
      <c r="EH11" s="12"/>
      <c r="EI11" s="12"/>
      <c r="EJ11" s="11" t="s">
        <v>1552</v>
      </c>
      <c r="EK11" s="12"/>
      <c r="EL11" s="12"/>
      <c r="EM11" s="11" t="s">
        <v>1553</v>
      </c>
      <c r="EN11" s="12"/>
      <c r="EO11" s="12"/>
      <c r="EP11" s="11" t="s">
        <v>1554</v>
      </c>
      <c r="EQ11" s="12"/>
      <c r="ER11" s="12"/>
      <c r="ES11" s="11" t="s">
        <v>1555</v>
      </c>
      <c r="ET11" s="12"/>
      <c r="EU11" s="12"/>
      <c r="EV11" s="11" t="s">
        <v>1556</v>
      </c>
      <c r="EW11" s="12"/>
      <c r="EX11" s="12"/>
      <c r="EY11" s="11" t="s">
        <v>1557</v>
      </c>
      <c r="EZ11" s="12"/>
      <c r="FA11" s="12"/>
      <c r="FB11" s="11" t="s">
        <v>1558</v>
      </c>
      <c r="FC11" s="12"/>
      <c r="FD11" s="12"/>
      <c r="FE11" s="11" t="s">
        <v>1559</v>
      </c>
      <c r="FF11" s="12"/>
      <c r="FG11" s="12"/>
      <c r="FH11" s="11" t="s">
        <v>1560</v>
      </c>
      <c r="FI11" s="12"/>
      <c r="FJ11" s="12"/>
      <c r="FK11" s="11" t="s">
        <v>1561</v>
      </c>
      <c r="FL11" s="12"/>
      <c r="FM11" s="12"/>
      <c r="FN11" s="11" t="s">
        <v>1562</v>
      </c>
      <c r="FO11" s="12"/>
      <c r="FP11" s="12"/>
      <c r="FQ11" s="11" t="s">
        <v>1563</v>
      </c>
      <c r="FR11" s="12"/>
      <c r="FS11" s="12"/>
      <c r="FT11" s="11" t="s">
        <v>1564</v>
      </c>
      <c r="FU11" s="12"/>
      <c r="FV11" s="12"/>
      <c r="FW11" s="11" t="s">
        <v>1565</v>
      </c>
      <c r="FX11" s="12"/>
      <c r="FY11" s="12"/>
      <c r="FZ11" s="11" t="s">
        <v>1566</v>
      </c>
      <c r="GA11" s="12"/>
      <c r="GB11" s="12"/>
      <c r="GC11" s="11" t="s">
        <v>1567</v>
      </c>
      <c r="GD11" s="12"/>
      <c r="GE11" s="12"/>
      <c r="GF11" s="11" t="s">
        <v>1568</v>
      </c>
      <c r="GG11" s="12"/>
      <c r="GH11" s="12"/>
      <c r="GI11" s="11" t="s">
        <v>1569</v>
      </c>
      <c r="GJ11" s="12"/>
      <c r="GK11" s="12"/>
      <c r="GL11" s="11" t="s">
        <v>1570</v>
      </c>
      <c r="GM11" s="12"/>
      <c r="GN11" s="12"/>
      <c r="GO11" s="11" t="s">
        <v>1571</v>
      </c>
      <c r="GP11" s="12"/>
      <c r="GQ11" s="12"/>
      <c r="GR11" s="11" t="s">
        <v>1572</v>
      </c>
      <c r="GS11" s="12"/>
      <c r="GT11" s="12"/>
      <c r="GU11" s="11" t="s">
        <v>1573</v>
      </c>
      <c r="GV11" s="12"/>
      <c r="GW11" s="12"/>
      <c r="GX11" s="11" t="s">
        <v>1574</v>
      </c>
      <c r="GY11" s="12"/>
      <c r="GZ11" s="12"/>
      <c r="HA11" s="11" t="s">
        <v>1575</v>
      </c>
      <c r="HB11" s="12"/>
      <c r="HC11" s="12"/>
      <c r="HD11" s="11" t="s">
        <v>1576</v>
      </c>
      <c r="HE11" s="12"/>
      <c r="HF11" s="12"/>
      <c r="HG11" s="11" t="s">
        <v>1577</v>
      </c>
      <c r="HH11" s="12"/>
      <c r="HI11" s="12"/>
      <c r="HJ11" s="11" t="s">
        <v>1578</v>
      </c>
      <c r="HK11" s="12"/>
      <c r="HL11" s="12"/>
      <c r="HM11" s="11" t="s">
        <v>1579</v>
      </c>
      <c r="HN11" s="12"/>
      <c r="HO11" s="12"/>
      <c r="HP11" s="11" t="s">
        <v>1580</v>
      </c>
      <c r="HQ11" s="12"/>
      <c r="HR11" s="12"/>
      <c r="HS11" s="11" t="s">
        <v>1581</v>
      </c>
      <c r="HT11" s="12"/>
      <c r="HU11" s="12"/>
      <c r="HV11" s="11" t="s">
        <v>1582</v>
      </c>
      <c r="HW11" s="12"/>
      <c r="HX11" s="12"/>
      <c r="HY11" s="11" t="s">
        <v>1583</v>
      </c>
      <c r="HZ11" s="12"/>
      <c r="IA11" s="12"/>
      <c r="IB11" s="11" t="s">
        <v>1584</v>
      </c>
      <c r="IC11" s="12"/>
      <c r="ID11" s="12"/>
      <c r="IE11" s="11" t="s">
        <v>1585</v>
      </c>
      <c r="IF11" s="12"/>
      <c r="IG11" s="12"/>
      <c r="IH11" s="11" t="s">
        <v>1586</v>
      </c>
      <c r="II11" s="12"/>
      <c r="IJ11" s="12"/>
      <c r="IK11" s="11" t="s">
        <v>1587</v>
      </c>
      <c r="IL11" s="12"/>
      <c r="IM11" s="12"/>
      <c r="IN11" s="11" t="s">
        <v>1588</v>
      </c>
      <c r="IO11" s="12"/>
      <c r="IP11" s="12"/>
      <c r="IQ11" s="11" t="s">
        <v>1589</v>
      </c>
      <c r="IR11" s="12"/>
      <c r="IS11" s="12"/>
      <c r="IT11" s="11" t="s">
        <v>1590</v>
      </c>
      <c r="IU11" s="12"/>
      <c r="IV11" s="12"/>
      <c r="IW11" s="11" t="s">
        <v>1591</v>
      </c>
      <c r="IX11" s="12"/>
      <c r="IY11" s="12"/>
      <c r="IZ11" s="11" t="s">
        <v>1592</v>
      </c>
      <c r="JA11" s="12"/>
      <c r="JB11" s="12"/>
      <c r="JC11" s="11" t="s">
        <v>1593</v>
      </c>
      <c r="JD11" s="12"/>
      <c r="JE11" s="12"/>
      <c r="JF11" s="11" t="s">
        <v>1594</v>
      </c>
      <c r="JG11" s="12"/>
      <c r="JH11" s="12"/>
      <c r="JI11" s="11" t="s">
        <v>1595</v>
      </c>
      <c r="JJ11" s="12"/>
      <c r="JK11" s="12"/>
      <c r="JL11" s="11" t="s">
        <v>1596</v>
      </c>
      <c r="JM11" s="12"/>
      <c r="JN11" s="12"/>
      <c r="JO11" s="11" t="s">
        <v>1597</v>
      </c>
      <c r="JP11" s="12"/>
      <c r="JQ11" s="12"/>
      <c r="JR11" s="11" t="s">
        <v>1598</v>
      </c>
      <c r="JS11" s="12"/>
      <c r="JT11" s="12"/>
      <c r="JU11" s="11" t="s">
        <v>1599</v>
      </c>
      <c r="JV11" s="12"/>
      <c r="JW11" s="12"/>
      <c r="JX11" s="11" t="s">
        <v>1600</v>
      </c>
      <c r="JY11" s="12"/>
      <c r="JZ11" s="12"/>
      <c r="KA11" s="11" t="s">
        <v>1601</v>
      </c>
      <c r="KB11" s="12"/>
      <c r="KC11" s="12"/>
      <c r="KD11" s="11" t="s">
        <v>1602</v>
      </c>
      <c r="KE11" s="12"/>
      <c r="KF11" s="12"/>
      <c r="KG11" s="11" t="s">
        <v>1603</v>
      </c>
      <c r="KH11" s="12"/>
      <c r="KI11" s="12"/>
      <c r="KJ11" s="11" t="s">
        <v>1604</v>
      </c>
      <c r="KK11" s="12"/>
      <c r="KL11" s="12"/>
      <c r="KM11" s="11" t="s">
        <v>1605</v>
      </c>
      <c r="KN11" s="12"/>
      <c r="KO11" s="12"/>
      <c r="KP11" s="11" t="s">
        <v>1606</v>
      </c>
      <c r="KQ11" s="12"/>
      <c r="KR11" s="12"/>
      <c r="KS11" s="11" t="s">
        <v>1607</v>
      </c>
      <c r="KT11" s="12"/>
      <c r="KU11" s="12"/>
      <c r="KV11" s="11" t="s">
        <v>1608</v>
      </c>
      <c r="KW11" s="12"/>
      <c r="KX11" s="12"/>
      <c r="KY11" s="11" t="s">
        <v>1609</v>
      </c>
      <c r="KZ11" s="12"/>
      <c r="LA11" s="12"/>
      <c r="LB11" s="11" t="s">
        <v>1610</v>
      </c>
      <c r="LC11" s="12"/>
      <c r="LD11" s="12"/>
      <c r="LE11" s="11" t="s">
        <v>1611</v>
      </c>
      <c r="LF11" s="12"/>
      <c r="LG11" s="12"/>
      <c r="LH11" s="11" t="s">
        <v>1612</v>
      </c>
      <c r="LI11" s="12"/>
      <c r="LJ11" s="12"/>
      <c r="LK11" s="11" t="s">
        <v>1613</v>
      </c>
      <c r="LL11" s="12"/>
      <c r="LM11" s="12"/>
      <c r="LN11" s="11" t="s">
        <v>1614</v>
      </c>
      <c r="LO11" s="12"/>
      <c r="LP11" s="12"/>
      <c r="LQ11" s="11" t="s">
        <v>1615</v>
      </c>
      <c r="LR11" s="12"/>
      <c r="LS11" s="12"/>
      <c r="LT11" s="11" t="s">
        <v>1616</v>
      </c>
      <c r="LU11" s="12"/>
      <c r="LV11" s="12"/>
      <c r="LW11" s="11" t="s">
        <v>1617</v>
      </c>
      <c r="LX11" s="12"/>
      <c r="LY11" s="12"/>
      <c r="LZ11" s="11" t="s">
        <v>1618</v>
      </c>
      <c r="MA11" s="12"/>
      <c r="MB11" s="12"/>
      <c r="MC11" s="11" t="s">
        <v>1619</v>
      </c>
      <c r="MD11" s="12"/>
      <c r="ME11" s="12"/>
      <c r="MF11" s="11" t="s">
        <v>1620</v>
      </c>
      <c r="MG11" s="12"/>
      <c r="MH11" s="12"/>
      <c r="MI11" s="11" t="s">
        <v>1621</v>
      </c>
      <c r="MJ11" s="12"/>
      <c r="MK11" s="12"/>
      <c r="ML11" s="11" t="s">
        <v>1622</v>
      </c>
      <c r="MM11" s="12"/>
      <c r="MN11" s="12"/>
      <c r="MO11" s="11" t="s">
        <v>1623</v>
      </c>
      <c r="MP11" s="12"/>
      <c r="MQ11" s="12"/>
      <c r="MR11" s="11" t="s">
        <v>1624</v>
      </c>
      <c r="MS11" s="12"/>
      <c r="MT11" s="12"/>
      <c r="MU11" s="11" t="s">
        <v>1625</v>
      </c>
      <c r="MV11" s="12"/>
      <c r="MW11" s="12"/>
      <c r="MX11" s="11" t="s">
        <v>1626</v>
      </c>
      <c r="MY11" s="12"/>
      <c r="MZ11" s="12"/>
      <c r="NA11" s="11" t="s">
        <v>1627</v>
      </c>
      <c r="NB11" s="12"/>
      <c r="NC11" s="12"/>
      <c r="ND11" s="11" t="s">
        <v>1628</v>
      </c>
      <c r="NE11" s="12"/>
      <c r="NF11" s="12"/>
      <c r="NG11" s="11" t="s">
        <v>1629</v>
      </c>
      <c r="NH11" s="12"/>
      <c r="NI11" s="12"/>
      <c r="NJ11" s="11" t="s">
        <v>1630</v>
      </c>
      <c r="NK11" s="12"/>
      <c r="NL11" s="12"/>
      <c r="NM11" s="11" t="s">
        <v>1631</v>
      </c>
      <c r="NN11" s="12"/>
      <c r="NO11" s="12"/>
      <c r="NP11" s="11" t="s">
        <v>1632</v>
      </c>
      <c r="NQ11" s="12"/>
      <c r="NR11" s="12"/>
      <c r="NS11" s="11" t="s">
        <v>1633</v>
      </c>
      <c r="NT11" s="12"/>
      <c r="NU11" s="12"/>
      <c r="NV11" s="11" t="s">
        <v>1593</v>
      </c>
      <c r="NW11" s="12"/>
      <c r="NX11" s="12"/>
      <c r="NY11" s="11" t="s">
        <v>1634</v>
      </c>
      <c r="NZ11" s="12"/>
      <c r="OA11" s="12"/>
      <c r="OB11" s="11" t="s">
        <v>1635</v>
      </c>
      <c r="OC11" s="12"/>
      <c r="OD11" s="12"/>
      <c r="OE11" s="11" t="s">
        <v>1636</v>
      </c>
      <c r="OF11" s="12"/>
      <c r="OG11" s="12"/>
      <c r="OH11" s="11" t="s">
        <v>1637</v>
      </c>
      <c r="OI11" s="12"/>
      <c r="OJ11" s="12"/>
      <c r="OK11" s="11" t="s">
        <v>1638</v>
      </c>
      <c r="OL11" s="12"/>
      <c r="OM11" s="12"/>
      <c r="ON11" s="11" t="s">
        <v>1639</v>
      </c>
      <c r="OO11" s="12"/>
      <c r="OP11" s="12"/>
      <c r="OQ11" s="11" t="s">
        <v>1640</v>
      </c>
      <c r="OR11" s="12"/>
      <c r="OS11" s="12"/>
      <c r="OT11" s="11" t="s">
        <v>1641</v>
      </c>
      <c r="OU11" s="12"/>
      <c r="OV11" s="12"/>
      <c r="OW11" s="11" t="s">
        <v>1642</v>
      </c>
      <c r="OX11" s="12"/>
      <c r="OY11" s="12"/>
      <c r="OZ11" s="11" t="s">
        <v>1643</v>
      </c>
      <c r="PA11" s="12"/>
      <c r="PB11" s="12"/>
      <c r="PC11" s="11" t="s">
        <v>1644</v>
      </c>
      <c r="PD11" s="12"/>
      <c r="PE11" s="12"/>
      <c r="PF11" s="11" t="s">
        <v>1645</v>
      </c>
      <c r="PG11" s="12"/>
      <c r="PH11" s="12"/>
      <c r="PI11" s="11" t="s">
        <v>1646</v>
      </c>
      <c r="PJ11" s="12"/>
      <c r="PK11" s="12"/>
      <c r="PL11" s="11" t="s">
        <v>1647</v>
      </c>
      <c r="PM11" s="12"/>
      <c r="PN11" s="12"/>
      <c r="PO11" s="11" t="s">
        <v>1648</v>
      </c>
      <c r="PP11" s="12"/>
      <c r="PQ11" s="12"/>
      <c r="PR11" s="11" t="s">
        <v>1649</v>
      </c>
      <c r="PS11" s="12"/>
      <c r="PT11" s="12"/>
      <c r="PU11" s="11" t="s">
        <v>1650</v>
      </c>
      <c r="PV11" s="12"/>
      <c r="PW11" s="12"/>
      <c r="PX11" s="11" t="s">
        <v>1651</v>
      </c>
      <c r="PY11" s="12"/>
      <c r="PZ11" s="12"/>
      <c r="QA11" s="11" t="s">
        <v>1652</v>
      </c>
      <c r="QB11" s="12"/>
      <c r="QC11" s="12"/>
      <c r="QD11" s="11" t="s">
        <v>1653</v>
      </c>
      <c r="QE11" s="12"/>
      <c r="QF11" s="12"/>
      <c r="QG11" s="11" t="s">
        <v>1654</v>
      </c>
      <c r="QH11" s="12"/>
      <c r="QI11" s="12"/>
      <c r="QJ11" s="11" t="s">
        <v>1655</v>
      </c>
      <c r="QK11" s="12"/>
      <c r="QL11" s="12"/>
    </row>
    <row r="12" spans="1:454" x14ac:dyDescent="0.25">
      <c r="A12" s="7"/>
      <c r="B12" s="11" t="s">
        <v>1656</v>
      </c>
      <c r="C12" s="12"/>
      <c r="D12" s="12"/>
      <c r="E12" s="11" t="s">
        <v>1657</v>
      </c>
      <c r="F12" s="12"/>
      <c r="G12" s="12"/>
      <c r="H12" s="11" t="s">
        <v>1658</v>
      </c>
      <c r="I12" s="12"/>
      <c r="J12" s="12"/>
      <c r="K12" s="11" t="s">
        <v>1659</v>
      </c>
      <c r="L12" s="12"/>
      <c r="M12" s="12"/>
      <c r="N12" s="11" t="s">
        <v>1660</v>
      </c>
      <c r="O12" s="12"/>
      <c r="P12" s="12"/>
      <c r="Q12" s="11" t="s">
        <v>1661</v>
      </c>
      <c r="R12" s="12"/>
      <c r="S12" s="12"/>
      <c r="T12" s="11" t="s">
        <v>1662</v>
      </c>
      <c r="U12" s="12"/>
      <c r="V12" s="12"/>
      <c r="W12" s="11" t="s">
        <v>1663</v>
      </c>
      <c r="X12" s="12"/>
      <c r="Y12" s="12"/>
      <c r="Z12" s="11" t="s">
        <v>1664</v>
      </c>
      <c r="AA12" s="12"/>
      <c r="AB12" s="12"/>
      <c r="AC12" s="11" t="s">
        <v>1665</v>
      </c>
      <c r="AD12" s="12"/>
      <c r="AE12" s="12"/>
      <c r="AF12" s="11" t="s">
        <v>1666</v>
      </c>
      <c r="AG12" s="12"/>
      <c r="AH12" s="12"/>
      <c r="AI12" s="11" t="s">
        <v>1667</v>
      </c>
      <c r="AJ12" s="12"/>
      <c r="AK12" s="12"/>
      <c r="AL12" s="11" t="s">
        <v>1668</v>
      </c>
      <c r="AM12" s="12"/>
      <c r="AN12" s="12"/>
      <c r="AO12" s="11" t="s">
        <v>1669</v>
      </c>
      <c r="AP12" s="12"/>
      <c r="AQ12" s="12"/>
      <c r="AR12" s="11" t="s">
        <v>1670</v>
      </c>
      <c r="AS12" s="12"/>
      <c r="AT12" s="12"/>
      <c r="AU12" s="11" t="s">
        <v>1671</v>
      </c>
      <c r="AV12" s="12"/>
      <c r="AW12" s="12"/>
      <c r="AX12" s="11" t="s">
        <v>1672</v>
      </c>
      <c r="AY12" s="12"/>
      <c r="AZ12" s="12"/>
      <c r="BA12" s="11" t="s">
        <v>1673</v>
      </c>
      <c r="BB12" s="12"/>
      <c r="BC12" s="12"/>
      <c r="BD12" s="11" t="s">
        <v>1674</v>
      </c>
      <c r="BE12" s="12"/>
      <c r="BF12" s="12"/>
      <c r="BG12" s="11" t="s">
        <v>1675</v>
      </c>
      <c r="BH12" s="12"/>
      <c r="BI12" s="12"/>
      <c r="BJ12" s="11" t="s">
        <v>1676</v>
      </c>
      <c r="BK12" s="12"/>
      <c r="BL12" s="12"/>
      <c r="BM12" s="11" t="s">
        <v>1677</v>
      </c>
      <c r="BN12" s="12"/>
      <c r="BO12" s="12"/>
      <c r="BP12" s="11" t="s">
        <v>1678</v>
      </c>
      <c r="BQ12" s="12"/>
      <c r="BR12" s="12"/>
      <c r="BS12" s="11" t="s">
        <v>1679</v>
      </c>
      <c r="BT12" s="12"/>
      <c r="BU12" s="12"/>
      <c r="BV12" s="11" t="s">
        <v>1680</v>
      </c>
      <c r="BW12" s="12"/>
      <c r="BX12" s="12"/>
      <c r="BY12" s="11" t="s">
        <v>1681</v>
      </c>
      <c r="BZ12" s="12"/>
      <c r="CA12" s="12"/>
      <c r="CB12" s="11" t="s">
        <v>1682</v>
      </c>
      <c r="CC12" s="12"/>
      <c r="CD12" s="12"/>
      <c r="CE12" s="11" t="s">
        <v>1683</v>
      </c>
      <c r="CF12" s="12"/>
      <c r="CG12" s="12"/>
      <c r="CH12" s="11" t="s">
        <v>1684</v>
      </c>
      <c r="CI12" s="12"/>
      <c r="CJ12" s="12"/>
      <c r="CK12" s="11" t="s">
        <v>1685</v>
      </c>
      <c r="CL12" s="12"/>
      <c r="CM12" s="12"/>
      <c r="CN12" s="11" t="s">
        <v>1686</v>
      </c>
      <c r="CO12" s="12"/>
      <c r="CP12" s="12"/>
      <c r="CQ12" s="11" t="s">
        <v>1687</v>
      </c>
      <c r="CR12" s="12"/>
      <c r="CS12" s="12"/>
      <c r="CT12" s="11" t="s">
        <v>1688</v>
      </c>
      <c r="CU12" s="12"/>
      <c r="CV12" s="12"/>
      <c r="CW12" s="11" t="s">
        <v>1689</v>
      </c>
      <c r="CX12" s="12"/>
      <c r="CY12" s="12"/>
      <c r="CZ12" s="11" t="s">
        <v>1690</v>
      </c>
      <c r="DA12" s="12"/>
      <c r="DB12" s="12"/>
      <c r="DC12" s="11" t="s">
        <v>1691</v>
      </c>
      <c r="DD12" s="12"/>
      <c r="DE12" s="12"/>
      <c r="DF12" s="11" t="s">
        <v>1692</v>
      </c>
      <c r="DG12" s="12"/>
      <c r="DH12" s="12"/>
      <c r="DI12" s="11" t="s">
        <v>1693</v>
      </c>
      <c r="DJ12" s="12"/>
      <c r="DK12" s="12"/>
      <c r="DL12" s="11" t="s">
        <v>1694</v>
      </c>
      <c r="DM12" s="12"/>
      <c r="DN12" s="12"/>
      <c r="DO12" s="11" t="s">
        <v>1695</v>
      </c>
      <c r="DP12" s="12"/>
      <c r="DQ12" s="12"/>
      <c r="DR12" s="11" t="s">
        <v>1696</v>
      </c>
      <c r="DS12" s="12"/>
      <c r="DT12" s="12"/>
      <c r="DU12" s="11" t="s">
        <v>1697</v>
      </c>
      <c r="DV12" s="12"/>
      <c r="DW12" s="12"/>
      <c r="DX12" s="11" t="s">
        <v>1698</v>
      </c>
      <c r="DY12" s="12"/>
      <c r="DZ12" s="12"/>
      <c r="EA12" s="11" t="s">
        <v>1699</v>
      </c>
      <c r="EB12" s="12"/>
      <c r="EC12" s="12"/>
      <c r="ED12" s="11" t="s">
        <v>1700</v>
      </c>
      <c r="EE12" s="12"/>
      <c r="EF12" s="12"/>
      <c r="EG12" s="11" t="s">
        <v>1701</v>
      </c>
      <c r="EH12" s="12"/>
      <c r="EI12" s="12"/>
      <c r="EJ12" s="11" t="s">
        <v>1702</v>
      </c>
      <c r="EK12" s="12"/>
      <c r="EL12" s="12"/>
      <c r="EM12" s="11" t="s">
        <v>1703</v>
      </c>
      <c r="EN12" s="12"/>
      <c r="EO12" s="12"/>
      <c r="EP12" s="11" t="s">
        <v>1704</v>
      </c>
      <c r="EQ12" s="12"/>
      <c r="ER12" s="12"/>
      <c r="ES12" s="11" t="s">
        <v>1705</v>
      </c>
      <c r="ET12" s="12"/>
      <c r="EU12" s="12"/>
      <c r="EV12" s="11" t="s">
        <v>1706</v>
      </c>
      <c r="EW12" s="12"/>
      <c r="EX12" s="12"/>
      <c r="EY12" s="11" t="s">
        <v>1707</v>
      </c>
      <c r="EZ12" s="12"/>
      <c r="FA12" s="12"/>
      <c r="FB12" s="11" t="s">
        <v>1708</v>
      </c>
      <c r="FC12" s="12"/>
      <c r="FD12" s="12"/>
      <c r="FE12" s="11" t="s">
        <v>1709</v>
      </c>
      <c r="FF12" s="12"/>
      <c r="FG12" s="12"/>
      <c r="FH12" s="11" t="s">
        <v>1710</v>
      </c>
      <c r="FI12" s="12"/>
      <c r="FJ12" s="12"/>
      <c r="FK12" s="11" t="s">
        <v>1711</v>
      </c>
      <c r="FL12" s="12"/>
      <c r="FM12" s="12"/>
      <c r="FN12" s="11" t="s">
        <v>1712</v>
      </c>
      <c r="FO12" s="12"/>
      <c r="FP12" s="12"/>
      <c r="FQ12" s="11" t="s">
        <v>1713</v>
      </c>
      <c r="FR12" s="12"/>
      <c r="FS12" s="12"/>
      <c r="FT12" s="11" t="s">
        <v>1714</v>
      </c>
      <c r="FU12" s="12"/>
      <c r="FV12" s="12"/>
      <c r="FW12" s="11" t="s">
        <v>1715</v>
      </c>
      <c r="FX12" s="12"/>
      <c r="FY12" s="12"/>
      <c r="FZ12" s="11" t="s">
        <v>1716</v>
      </c>
      <c r="GA12" s="12"/>
      <c r="GB12" s="12"/>
      <c r="GC12" s="11" t="s">
        <v>1717</v>
      </c>
      <c r="GD12" s="12"/>
      <c r="GE12" s="12"/>
      <c r="GF12" s="11" t="s">
        <v>1718</v>
      </c>
      <c r="GG12" s="12"/>
      <c r="GH12" s="12"/>
      <c r="GI12" s="11" t="s">
        <v>1719</v>
      </c>
      <c r="GJ12" s="12"/>
      <c r="GK12" s="12"/>
      <c r="GL12" s="11" t="s">
        <v>1720</v>
      </c>
      <c r="GM12" s="12"/>
      <c r="GN12" s="12"/>
      <c r="GO12" s="11" t="s">
        <v>1721</v>
      </c>
      <c r="GP12" s="12"/>
      <c r="GQ12" s="12"/>
      <c r="GR12" s="11" t="s">
        <v>1722</v>
      </c>
      <c r="GS12" s="12"/>
      <c r="GT12" s="12"/>
      <c r="GU12" s="11" t="s">
        <v>1723</v>
      </c>
      <c r="GV12" s="12"/>
      <c r="GW12" s="12"/>
      <c r="GX12" s="11" t="s">
        <v>1724</v>
      </c>
      <c r="GY12" s="12"/>
      <c r="GZ12" s="12"/>
      <c r="HA12" s="11" t="s">
        <v>1725</v>
      </c>
      <c r="HB12" s="12"/>
      <c r="HC12" s="12"/>
      <c r="HD12" s="11" t="s">
        <v>1726</v>
      </c>
      <c r="HE12" s="12"/>
      <c r="HF12" s="12"/>
      <c r="HG12" s="11" t="s">
        <v>1727</v>
      </c>
      <c r="HH12" s="12"/>
      <c r="HI12" s="12"/>
      <c r="HJ12" s="11" t="s">
        <v>1728</v>
      </c>
      <c r="HK12" s="12"/>
      <c r="HL12" s="12"/>
      <c r="HM12" s="11" t="s">
        <v>1729</v>
      </c>
      <c r="HN12" s="12"/>
      <c r="HO12" s="12"/>
      <c r="HP12" s="11" t="s">
        <v>1730</v>
      </c>
      <c r="HQ12" s="12"/>
      <c r="HR12" s="12"/>
      <c r="HS12" s="11" t="s">
        <v>1731</v>
      </c>
      <c r="HT12" s="12"/>
      <c r="HU12" s="12"/>
      <c r="HV12" s="11" t="s">
        <v>1732</v>
      </c>
      <c r="HW12" s="12"/>
      <c r="HX12" s="12"/>
      <c r="HY12" s="11" t="s">
        <v>1733</v>
      </c>
      <c r="HZ12" s="12"/>
      <c r="IA12" s="12"/>
      <c r="IB12" s="11" t="s">
        <v>1734</v>
      </c>
      <c r="IC12" s="12"/>
      <c r="ID12" s="12"/>
      <c r="IE12" s="11" t="s">
        <v>1735</v>
      </c>
      <c r="IF12" s="12"/>
      <c r="IG12" s="12"/>
      <c r="IH12" s="11" t="s">
        <v>1736</v>
      </c>
      <c r="II12" s="12"/>
      <c r="IJ12" s="12"/>
      <c r="IK12" s="11" t="s">
        <v>1737</v>
      </c>
      <c r="IL12" s="12"/>
      <c r="IM12" s="12"/>
      <c r="IN12" s="11" t="s">
        <v>1738</v>
      </c>
      <c r="IO12" s="12"/>
      <c r="IP12" s="12"/>
      <c r="IQ12" s="11" t="s">
        <v>1739</v>
      </c>
      <c r="IR12" s="12"/>
      <c r="IS12" s="12"/>
      <c r="IT12" s="11" t="s">
        <v>1740</v>
      </c>
      <c r="IU12" s="12"/>
      <c r="IV12" s="12"/>
      <c r="IW12" s="11" t="s">
        <v>1741</v>
      </c>
      <c r="IX12" s="12"/>
      <c r="IY12" s="12"/>
      <c r="IZ12" s="11" t="s">
        <v>1742</v>
      </c>
      <c r="JA12" s="12"/>
      <c r="JB12" s="12"/>
      <c r="JC12" s="11" t="s">
        <v>1743</v>
      </c>
      <c r="JD12" s="12"/>
      <c r="JE12" s="12"/>
      <c r="JF12" s="11" t="s">
        <v>1744</v>
      </c>
      <c r="JG12" s="12"/>
      <c r="JH12" s="12"/>
      <c r="JI12" s="11" t="s">
        <v>1745</v>
      </c>
      <c r="JJ12" s="12"/>
      <c r="JK12" s="12"/>
      <c r="JL12" s="11" t="s">
        <v>1746</v>
      </c>
      <c r="JM12" s="12"/>
      <c r="JN12" s="12"/>
      <c r="JO12" s="11" t="s">
        <v>1747</v>
      </c>
      <c r="JP12" s="12"/>
      <c r="JQ12" s="12"/>
      <c r="JR12" s="11" t="s">
        <v>1748</v>
      </c>
      <c r="JS12" s="12"/>
      <c r="JT12" s="12"/>
      <c r="JU12" s="11" t="s">
        <v>1749</v>
      </c>
      <c r="JV12" s="12"/>
      <c r="JW12" s="12"/>
      <c r="JX12" s="11" t="s">
        <v>1750</v>
      </c>
      <c r="JY12" s="12"/>
      <c r="JZ12" s="12"/>
      <c r="KA12" s="11" t="s">
        <v>1751</v>
      </c>
      <c r="KB12" s="12"/>
      <c r="KC12" s="12"/>
      <c r="KD12" s="11" t="s">
        <v>1752</v>
      </c>
      <c r="KE12" s="12"/>
      <c r="KF12" s="12"/>
      <c r="KG12" s="11" t="s">
        <v>1753</v>
      </c>
      <c r="KH12" s="12"/>
      <c r="KI12" s="12"/>
      <c r="KJ12" s="11" t="s">
        <v>1754</v>
      </c>
      <c r="KK12" s="12"/>
      <c r="KL12" s="12"/>
      <c r="KM12" s="11" t="s">
        <v>1755</v>
      </c>
      <c r="KN12" s="12"/>
      <c r="KO12" s="12"/>
      <c r="KP12" s="11" t="s">
        <v>1756</v>
      </c>
      <c r="KQ12" s="12"/>
      <c r="KR12" s="12"/>
      <c r="KS12" s="11" t="s">
        <v>1757</v>
      </c>
      <c r="KT12" s="12"/>
      <c r="KU12" s="12"/>
      <c r="KV12" s="11" t="s">
        <v>1758</v>
      </c>
      <c r="KW12" s="12"/>
      <c r="KX12" s="12"/>
      <c r="KY12" s="11" t="s">
        <v>1759</v>
      </c>
      <c r="KZ12" s="12"/>
      <c r="LA12" s="12"/>
      <c r="LB12" s="11" t="s">
        <v>1760</v>
      </c>
      <c r="LC12" s="12"/>
      <c r="LD12" s="12"/>
      <c r="LE12" s="11" t="s">
        <v>1761</v>
      </c>
      <c r="LF12" s="12"/>
      <c r="LG12" s="12"/>
      <c r="LH12" s="11" t="s">
        <v>1762</v>
      </c>
      <c r="LI12" s="12"/>
      <c r="LJ12" s="12"/>
      <c r="LK12" s="11" t="s">
        <v>1763</v>
      </c>
      <c r="LL12" s="12"/>
      <c r="LM12" s="12"/>
      <c r="LN12" s="11" t="s">
        <v>1764</v>
      </c>
      <c r="LO12" s="12"/>
      <c r="LP12" s="12"/>
      <c r="LQ12" s="11" t="s">
        <v>1765</v>
      </c>
      <c r="LR12" s="12"/>
      <c r="LS12" s="12"/>
      <c r="LT12" s="11" t="s">
        <v>1766</v>
      </c>
      <c r="LU12" s="12"/>
      <c r="LV12" s="12"/>
      <c r="LW12" s="11" t="s">
        <v>1767</v>
      </c>
      <c r="LX12" s="12"/>
      <c r="LY12" s="12"/>
      <c r="LZ12" s="11" t="s">
        <v>1768</v>
      </c>
      <c r="MA12" s="12"/>
      <c r="MB12" s="12"/>
      <c r="MC12" s="11" t="s">
        <v>1769</v>
      </c>
      <c r="MD12" s="12"/>
      <c r="ME12" s="12"/>
      <c r="MF12" s="11" t="s">
        <v>1770</v>
      </c>
      <c r="MG12" s="12"/>
      <c r="MH12" s="12"/>
      <c r="MI12" s="11" t="s">
        <v>1771</v>
      </c>
      <c r="MJ12" s="12"/>
      <c r="MK12" s="12"/>
      <c r="ML12" s="11" t="s">
        <v>1772</v>
      </c>
      <c r="MM12" s="12"/>
      <c r="MN12" s="12"/>
      <c r="MO12" s="11" t="s">
        <v>1773</v>
      </c>
      <c r="MP12" s="12"/>
      <c r="MQ12" s="12"/>
      <c r="MR12" s="11" t="s">
        <v>1774</v>
      </c>
      <c r="MS12" s="12"/>
      <c r="MT12" s="12"/>
      <c r="MU12" s="11" t="s">
        <v>1775</v>
      </c>
      <c r="MV12" s="12"/>
      <c r="MW12" s="12"/>
      <c r="MX12" s="11" t="s">
        <v>1776</v>
      </c>
      <c r="MY12" s="12"/>
      <c r="MZ12" s="12"/>
      <c r="NA12" s="11" t="s">
        <v>1777</v>
      </c>
      <c r="NB12" s="12"/>
      <c r="NC12" s="12"/>
      <c r="ND12" s="11" t="s">
        <v>1778</v>
      </c>
      <c r="NE12" s="12"/>
      <c r="NF12" s="12"/>
      <c r="NG12" s="11" t="s">
        <v>1779</v>
      </c>
      <c r="NH12" s="12"/>
      <c r="NI12" s="12"/>
      <c r="NJ12" s="11" t="s">
        <v>1780</v>
      </c>
      <c r="NK12" s="12"/>
      <c r="NL12" s="12"/>
      <c r="NM12" s="11" t="s">
        <v>1781</v>
      </c>
      <c r="NN12" s="12"/>
      <c r="NO12" s="12"/>
      <c r="NP12" s="11" t="s">
        <v>1782</v>
      </c>
      <c r="NQ12" s="12"/>
      <c r="NR12" s="12"/>
      <c r="NS12" s="11" t="s">
        <v>1783</v>
      </c>
      <c r="NT12" s="12"/>
      <c r="NU12" s="12"/>
      <c r="NV12" s="11" t="s">
        <v>1743</v>
      </c>
      <c r="NW12" s="12"/>
      <c r="NX12" s="12"/>
      <c r="NY12" s="11" t="s">
        <v>1784</v>
      </c>
      <c r="NZ12" s="12"/>
      <c r="OA12" s="12"/>
      <c r="OB12" s="11" t="s">
        <v>1785</v>
      </c>
      <c r="OC12" s="12"/>
      <c r="OD12" s="12"/>
      <c r="OE12" s="11" t="s">
        <v>1786</v>
      </c>
      <c r="OF12" s="12"/>
      <c r="OG12" s="12"/>
      <c r="OH12" s="11" t="s">
        <v>1787</v>
      </c>
      <c r="OI12" s="12"/>
      <c r="OJ12" s="12"/>
      <c r="OK12" s="11" t="s">
        <v>1788</v>
      </c>
      <c r="OL12" s="12"/>
      <c r="OM12" s="12"/>
      <c r="ON12" s="11" t="s">
        <v>1789</v>
      </c>
      <c r="OO12" s="12"/>
      <c r="OP12" s="12"/>
      <c r="OQ12" s="11" t="s">
        <v>1790</v>
      </c>
      <c r="OR12" s="12"/>
      <c r="OS12" s="12"/>
      <c r="OT12" s="11" t="s">
        <v>1791</v>
      </c>
      <c r="OU12" s="12"/>
      <c r="OV12" s="12"/>
      <c r="OW12" s="11" t="s">
        <v>1792</v>
      </c>
      <c r="OX12" s="12"/>
      <c r="OY12" s="12"/>
      <c r="OZ12" s="11" t="s">
        <v>1793</v>
      </c>
      <c r="PA12" s="12"/>
      <c r="PB12" s="12"/>
      <c r="PC12" s="11" t="s">
        <v>1794</v>
      </c>
      <c r="PD12" s="12"/>
      <c r="PE12" s="12"/>
      <c r="PF12" s="11" t="s">
        <v>1795</v>
      </c>
      <c r="PG12" s="12"/>
      <c r="PH12" s="12"/>
      <c r="PI12" s="11" t="s">
        <v>1796</v>
      </c>
      <c r="PJ12" s="12"/>
      <c r="PK12" s="12"/>
      <c r="PL12" s="11" t="s">
        <v>1797</v>
      </c>
      <c r="PM12" s="12"/>
      <c r="PN12" s="12"/>
      <c r="PO12" s="11" t="s">
        <v>1798</v>
      </c>
      <c r="PP12" s="12"/>
      <c r="PQ12" s="12"/>
      <c r="PR12" s="11" t="s">
        <v>1799</v>
      </c>
      <c r="PS12" s="12"/>
      <c r="PT12" s="12"/>
      <c r="PU12" s="11" t="s">
        <v>1800</v>
      </c>
      <c r="PV12" s="12"/>
      <c r="PW12" s="12"/>
      <c r="PX12" s="11" t="s">
        <v>1801</v>
      </c>
      <c r="PY12" s="12"/>
      <c r="PZ12" s="12"/>
      <c r="QA12" s="11" t="s">
        <v>1802</v>
      </c>
      <c r="QB12" s="12"/>
      <c r="QC12" s="12"/>
      <c r="QD12" s="11" t="s">
        <v>1803</v>
      </c>
      <c r="QE12" s="12"/>
      <c r="QF12" s="12"/>
      <c r="QG12" s="11" t="s">
        <v>1804</v>
      </c>
      <c r="QH12" s="12"/>
      <c r="QI12" s="12"/>
      <c r="QJ12" s="11" t="s">
        <v>1805</v>
      </c>
      <c r="QK12" s="12"/>
      <c r="QL12" s="12"/>
    </row>
    <row r="13" spans="1:454" x14ac:dyDescent="0.25">
      <c r="A13" s="5" t="s">
        <v>1806</v>
      </c>
      <c r="B13" s="11" t="s">
        <v>1807</v>
      </c>
      <c r="C13" s="12"/>
      <c r="D13" s="12"/>
      <c r="E13" s="11" t="s">
        <v>1808</v>
      </c>
      <c r="F13" s="12"/>
      <c r="G13" s="12"/>
      <c r="H13" s="11" t="s">
        <v>1809</v>
      </c>
      <c r="I13" s="12"/>
      <c r="J13" s="12"/>
      <c r="K13" s="11" t="s">
        <v>1810</v>
      </c>
      <c r="L13" s="12"/>
      <c r="M13" s="12"/>
      <c r="N13" s="11" t="s">
        <v>1811</v>
      </c>
      <c r="O13" s="12"/>
      <c r="P13" s="12"/>
      <c r="Q13" s="11" t="s">
        <v>1812</v>
      </c>
      <c r="R13" s="12"/>
      <c r="S13" s="12"/>
      <c r="T13" s="11" t="s">
        <v>1813</v>
      </c>
      <c r="U13" s="12"/>
      <c r="V13" s="12"/>
      <c r="W13" s="11" t="s">
        <v>1814</v>
      </c>
      <c r="X13" s="12"/>
      <c r="Y13" s="12"/>
      <c r="Z13" s="11" t="s">
        <v>1815</v>
      </c>
      <c r="AA13" s="12"/>
      <c r="AB13" s="12"/>
      <c r="AC13" s="11" t="s">
        <v>1816</v>
      </c>
      <c r="AD13" s="12"/>
      <c r="AE13" s="12"/>
      <c r="AF13" s="11" t="s">
        <v>1817</v>
      </c>
      <c r="AG13" s="12"/>
      <c r="AH13" s="12"/>
      <c r="AI13" s="11" t="s">
        <v>1818</v>
      </c>
      <c r="AJ13" s="12"/>
      <c r="AK13" s="12"/>
      <c r="AL13" s="11" t="s">
        <v>1819</v>
      </c>
      <c r="AM13" s="12"/>
      <c r="AN13" s="12"/>
      <c r="AO13" s="11" t="s">
        <v>1820</v>
      </c>
      <c r="AP13" s="12"/>
      <c r="AQ13" s="12"/>
      <c r="AR13" s="11" t="s">
        <v>1821</v>
      </c>
      <c r="AS13" s="12"/>
      <c r="AT13" s="12"/>
      <c r="AU13" s="11" t="s">
        <v>1822</v>
      </c>
      <c r="AV13" s="12"/>
      <c r="AW13" s="12"/>
      <c r="AX13" s="11" t="s">
        <v>1823</v>
      </c>
      <c r="AY13" s="12"/>
      <c r="AZ13" s="12"/>
      <c r="BA13" s="11" t="s">
        <v>1824</v>
      </c>
      <c r="BB13" s="12"/>
      <c r="BC13" s="12"/>
      <c r="BD13" s="11" t="s">
        <v>1825</v>
      </c>
      <c r="BE13" s="12"/>
      <c r="BF13" s="12"/>
      <c r="BG13" s="11" t="s">
        <v>1826</v>
      </c>
      <c r="BH13" s="12"/>
      <c r="BI13" s="12"/>
      <c r="BJ13" s="11" t="s">
        <v>1827</v>
      </c>
      <c r="BK13" s="12"/>
      <c r="BL13" s="12"/>
      <c r="BM13" s="11" t="s">
        <v>1828</v>
      </c>
      <c r="BN13" s="12"/>
      <c r="BO13" s="12"/>
      <c r="BP13" s="11" t="s">
        <v>1829</v>
      </c>
      <c r="BQ13" s="12"/>
      <c r="BR13" s="12"/>
      <c r="BS13" s="11" t="s">
        <v>1830</v>
      </c>
      <c r="BT13" s="12"/>
      <c r="BU13" s="12"/>
      <c r="BV13" s="11" t="s">
        <v>1831</v>
      </c>
      <c r="BW13" s="12"/>
      <c r="BX13" s="12"/>
      <c r="BY13" s="11" t="s">
        <v>1832</v>
      </c>
      <c r="BZ13" s="12"/>
      <c r="CA13" s="12"/>
      <c r="CB13" s="11" t="s">
        <v>1833</v>
      </c>
      <c r="CC13" s="12"/>
      <c r="CD13" s="12"/>
      <c r="CE13" s="11" t="s">
        <v>1834</v>
      </c>
      <c r="CF13" s="12"/>
      <c r="CG13" s="12"/>
      <c r="CH13" s="11" t="s">
        <v>1835</v>
      </c>
      <c r="CI13" s="12"/>
      <c r="CJ13" s="12"/>
      <c r="CK13" s="11" t="s">
        <v>1836</v>
      </c>
      <c r="CL13" s="12"/>
      <c r="CM13" s="12"/>
      <c r="CN13" s="11" t="s">
        <v>1837</v>
      </c>
      <c r="CO13" s="12"/>
      <c r="CP13" s="12"/>
      <c r="CQ13" s="11" t="s">
        <v>1838</v>
      </c>
      <c r="CR13" s="12"/>
      <c r="CS13" s="12"/>
      <c r="CT13" s="11" t="s">
        <v>1839</v>
      </c>
      <c r="CU13" s="12"/>
      <c r="CV13" s="12"/>
      <c r="CW13" s="11" t="s">
        <v>1840</v>
      </c>
      <c r="CX13" s="12"/>
      <c r="CY13" s="12"/>
      <c r="CZ13" s="11" t="s">
        <v>1841</v>
      </c>
      <c r="DA13" s="12"/>
      <c r="DB13" s="12"/>
      <c r="DC13" s="11" t="s">
        <v>1842</v>
      </c>
      <c r="DD13" s="12"/>
      <c r="DE13" s="12"/>
      <c r="DF13" s="11" t="s">
        <v>1843</v>
      </c>
      <c r="DG13" s="12"/>
      <c r="DH13" s="12"/>
      <c r="DI13" s="11" t="s">
        <v>1844</v>
      </c>
      <c r="DJ13" s="12"/>
      <c r="DK13" s="12"/>
      <c r="DL13" s="11" t="s">
        <v>1845</v>
      </c>
      <c r="DM13" s="12"/>
      <c r="DN13" s="12"/>
      <c r="DO13" s="11" t="s">
        <v>1846</v>
      </c>
      <c r="DP13" s="12"/>
      <c r="DQ13" s="12"/>
      <c r="DR13" s="11" t="s">
        <v>1847</v>
      </c>
      <c r="DS13" s="12"/>
      <c r="DT13" s="12"/>
      <c r="DU13" s="11" t="s">
        <v>1848</v>
      </c>
      <c r="DV13" s="12"/>
      <c r="DW13" s="12"/>
      <c r="DX13" s="11" t="s">
        <v>1849</v>
      </c>
      <c r="DY13" s="12"/>
      <c r="DZ13" s="12"/>
      <c r="EA13" s="11" t="s">
        <v>1850</v>
      </c>
      <c r="EB13" s="12"/>
      <c r="EC13" s="12"/>
      <c r="ED13" s="11" t="s">
        <v>1851</v>
      </c>
      <c r="EE13" s="12"/>
      <c r="EF13" s="12"/>
      <c r="EG13" s="11" t="s">
        <v>1852</v>
      </c>
      <c r="EH13" s="12"/>
      <c r="EI13" s="12"/>
      <c r="EJ13" s="11" t="s">
        <v>1853</v>
      </c>
      <c r="EK13" s="12"/>
      <c r="EL13" s="12"/>
      <c r="EM13" s="11" t="s">
        <v>1854</v>
      </c>
      <c r="EN13" s="12"/>
      <c r="EO13" s="12"/>
      <c r="EP13" s="11" t="s">
        <v>1855</v>
      </c>
      <c r="EQ13" s="12"/>
      <c r="ER13" s="12"/>
      <c r="ES13" s="11" t="s">
        <v>1856</v>
      </c>
      <c r="ET13" s="12"/>
      <c r="EU13" s="12"/>
      <c r="EV13" s="11" t="s">
        <v>1857</v>
      </c>
      <c r="EW13" s="12"/>
      <c r="EX13" s="12"/>
      <c r="EY13" s="11" t="s">
        <v>1858</v>
      </c>
      <c r="EZ13" s="12"/>
      <c r="FA13" s="12"/>
      <c r="FB13" s="11" t="s">
        <v>1859</v>
      </c>
      <c r="FC13" s="12"/>
      <c r="FD13" s="12"/>
      <c r="FE13" s="11" t="s">
        <v>1860</v>
      </c>
      <c r="FF13" s="12"/>
      <c r="FG13" s="12"/>
      <c r="FH13" s="11" t="s">
        <v>1861</v>
      </c>
      <c r="FI13" s="12"/>
      <c r="FJ13" s="12"/>
      <c r="FK13" s="11" t="s">
        <v>1862</v>
      </c>
      <c r="FL13" s="12"/>
      <c r="FM13" s="12"/>
      <c r="FN13" s="11" t="s">
        <v>1863</v>
      </c>
      <c r="FO13" s="12"/>
      <c r="FP13" s="12"/>
      <c r="FQ13" s="11" t="s">
        <v>1864</v>
      </c>
      <c r="FR13" s="12"/>
      <c r="FS13" s="12"/>
      <c r="FT13" s="11" t="s">
        <v>1865</v>
      </c>
      <c r="FU13" s="12"/>
      <c r="FV13" s="12"/>
      <c r="FW13" s="11" t="s">
        <v>1866</v>
      </c>
      <c r="FX13" s="12"/>
      <c r="FY13" s="12"/>
      <c r="FZ13" s="11" t="s">
        <v>1867</v>
      </c>
      <c r="GA13" s="12"/>
      <c r="GB13" s="12"/>
      <c r="GC13" s="11" t="s">
        <v>1868</v>
      </c>
      <c r="GD13" s="12"/>
      <c r="GE13" s="12"/>
      <c r="GF13" s="11" t="s">
        <v>1869</v>
      </c>
      <c r="GG13" s="12"/>
      <c r="GH13" s="12"/>
      <c r="GI13" s="11" t="s">
        <v>1870</v>
      </c>
      <c r="GJ13" s="12"/>
      <c r="GK13" s="12"/>
      <c r="GL13" s="11" t="s">
        <v>1871</v>
      </c>
      <c r="GM13" s="12"/>
      <c r="GN13" s="12"/>
      <c r="GO13" s="11" t="s">
        <v>1872</v>
      </c>
      <c r="GP13" s="12"/>
      <c r="GQ13" s="12"/>
      <c r="GR13" s="11" t="s">
        <v>1873</v>
      </c>
      <c r="GS13" s="12"/>
      <c r="GT13" s="12"/>
      <c r="GU13" s="11" t="s">
        <v>1874</v>
      </c>
      <c r="GV13" s="12"/>
      <c r="GW13" s="12"/>
      <c r="GX13" s="11" t="s">
        <v>1875</v>
      </c>
      <c r="GY13" s="12"/>
      <c r="GZ13" s="12"/>
      <c r="HA13" s="11" t="s">
        <v>1876</v>
      </c>
      <c r="HB13" s="12"/>
      <c r="HC13" s="12"/>
      <c r="HD13" s="11" t="s">
        <v>1877</v>
      </c>
      <c r="HE13" s="12"/>
      <c r="HF13" s="12"/>
      <c r="HG13" s="11" t="s">
        <v>1878</v>
      </c>
      <c r="HH13" s="12"/>
      <c r="HI13" s="12"/>
      <c r="HJ13" s="11" t="s">
        <v>1879</v>
      </c>
      <c r="HK13" s="12"/>
      <c r="HL13" s="12"/>
      <c r="HM13" s="11" t="s">
        <v>1880</v>
      </c>
      <c r="HN13" s="12"/>
      <c r="HO13" s="12"/>
      <c r="HP13" s="11" t="s">
        <v>1881</v>
      </c>
      <c r="HQ13" s="12"/>
      <c r="HR13" s="12"/>
      <c r="HS13" s="11" t="s">
        <v>1882</v>
      </c>
      <c r="HT13" s="12"/>
      <c r="HU13" s="12"/>
      <c r="HV13" s="11" t="s">
        <v>1883</v>
      </c>
      <c r="HW13" s="12"/>
      <c r="HX13" s="12"/>
      <c r="HY13" s="11" t="s">
        <v>1884</v>
      </c>
      <c r="HZ13" s="12"/>
      <c r="IA13" s="12"/>
      <c r="IB13" s="11" t="s">
        <v>1885</v>
      </c>
      <c r="IC13" s="12"/>
      <c r="ID13" s="12"/>
      <c r="IE13" s="11" t="s">
        <v>1886</v>
      </c>
      <c r="IF13" s="12"/>
      <c r="IG13" s="12"/>
      <c r="IH13" s="11" t="s">
        <v>1887</v>
      </c>
      <c r="II13" s="12"/>
      <c r="IJ13" s="12"/>
      <c r="IK13" s="11" t="s">
        <v>1888</v>
      </c>
      <c r="IL13" s="12"/>
      <c r="IM13" s="12"/>
      <c r="IN13" s="11" t="s">
        <v>1889</v>
      </c>
      <c r="IO13" s="12"/>
      <c r="IP13" s="12"/>
      <c r="IQ13" s="11" t="s">
        <v>1890</v>
      </c>
      <c r="IR13" s="12"/>
      <c r="IS13" s="12"/>
      <c r="IT13" s="11" t="s">
        <v>1891</v>
      </c>
      <c r="IU13" s="12"/>
      <c r="IV13" s="12"/>
      <c r="IW13" s="11" t="s">
        <v>1892</v>
      </c>
      <c r="IX13" s="12"/>
      <c r="IY13" s="12"/>
      <c r="IZ13" s="11" t="s">
        <v>1893</v>
      </c>
      <c r="JA13" s="12"/>
      <c r="JB13" s="12"/>
      <c r="JC13" s="11" t="s">
        <v>1894</v>
      </c>
      <c r="JD13" s="12"/>
      <c r="JE13" s="12"/>
      <c r="JF13" s="11" t="s">
        <v>1895</v>
      </c>
      <c r="JG13" s="12"/>
      <c r="JH13" s="12"/>
      <c r="JI13" s="11" t="s">
        <v>1896</v>
      </c>
      <c r="JJ13" s="12"/>
      <c r="JK13" s="12"/>
      <c r="JL13" s="11" t="s">
        <v>1897</v>
      </c>
      <c r="JM13" s="12"/>
      <c r="JN13" s="12"/>
      <c r="JO13" s="11" t="s">
        <v>1898</v>
      </c>
      <c r="JP13" s="12"/>
      <c r="JQ13" s="12"/>
      <c r="JR13" s="11" t="s">
        <v>1899</v>
      </c>
      <c r="JS13" s="12"/>
      <c r="JT13" s="12"/>
      <c r="JU13" s="11" t="s">
        <v>1900</v>
      </c>
      <c r="JV13" s="12"/>
      <c r="JW13" s="12"/>
      <c r="JX13" s="11" t="s">
        <v>1901</v>
      </c>
      <c r="JY13" s="12"/>
      <c r="JZ13" s="12"/>
      <c r="KA13" s="11" t="s">
        <v>1902</v>
      </c>
      <c r="KB13" s="12"/>
      <c r="KC13" s="12"/>
      <c r="KD13" s="11" t="s">
        <v>1903</v>
      </c>
      <c r="KE13" s="12"/>
      <c r="KF13" s="12"/>
      <c r="KG13" s="11" t="s">
        <v>1904</v>
      </c>
      <c r="KH13" s="12"/>
      <c r="KI13" s="12"/>
      <c r="KJ13" s="11" t="s">
        <v>1905</v>
      </c>
      <c r="KK13" s="12"/>
      <c r="KL13" s="12"/>
      <c r="KM13" s="11" t="s">
        <v>1906</v>
      </c>
      <c r="KN13" s="12"/>
      <c r="KO13" s="12"/>
      <c r="KP13" s="11" t="s">
        <v>1907</v>
      </c>
      <c r="KQ13" s="12"/>
      <c r="KR13" s="12"/>
      <c r="KS13" s="11" t="s">
        <v>1908</v>
      </c>
      <c r="KT13" s="12"/>
      <c r="KU13" s="12"/>
      <c r="KV13" s="11" t="s">
        <v>1909</v>
      </c>
      <c r="KW13" s="12"/>
      <c r="KX13" s="12"/>
      <c r="KY13" s="11" t="s">
        <v>1910</v>
      </c>
      <c r="KZ13" s="12"/>
      <c r="LA13" s="12"/>
      <c r="LB13" s="11" t="s">
        <v>1911</v>
      </c>
      <c r="LC13" s="12"/>
      <c r="LD13" s="12"/>
      <c r="LE13" s="11" t="s">
        <v>1912</v>
      </c>
      <c r="LF13" s="12"/>
      <c r="LG13" s="12"/>
      <c r="LH13" s="11" t="s">
        <v>1913</v>
      </c>
      <c r="LI13" s="12"/>
      <c r="LJ13" s="12"/>
      <c r="LK13" s="11" t="s">
        <v>1914</v>
      </c>
      <c r="LL13" s="12"/>
      <c r="LM13" s="12"/>
      <c r="LN13" s="11" t="s">
        <v>1915</v>
      </c>
      <c r="LO13" s="12"/>
      <c r="LP13" s="12"/>
      <c r="LQ13" s="11" t="s">
        <v>1916</v>
      </c>
      <c r="LR13" s="12"/>
      <c r="LS13" s="12"/>
      <c r="LT13" s="11" t="s">
        <v>1917</v>
      </c>
      <c r="LU13" s="12"/>
      <c r="LV13" s="12"/>
      <c r="LW13" s="11" t="s">
        <v>1918</v>
      </c>
      <c r="LX13" s="12"/>
      <c r="LY13" s="12"/>
      <c r="LZ13" s="11" t="s">
        <v>1919</v>
      </c>
      <c r="MA13" s="12"/>
      <c r="MB13" s="12"/>
      <c r="MC13" s="11" t="s">
        <v>1920</v>
      </c>
      <c r="MD13" s="12"/>
      <c r="ME13" s="12"/>
      <c r="MF13" s="11" t="s">
        <v>1921</v>
      </c>
      <c r="MG13" s="12"/>
      <c r="MH13" s="12"/>
      <c r="MI13" s="11" t="s">
        <v>1922</v>
      </c>
      <c r="MJ13" s="12"/>
      <c r="MK13" s="12"/>
      <c r="ML13" s="11" t="s">
        <v>1923</v>
      </c>
      <c r="MM13" s="12"/>
      <c r="MN13" s="12"/>
      <c r="MO13" s="11" t="s">
        <v>1924</v>
      </c>
      <c r="MP13" s="12"/>
      <c r="MQ13" s="12"/>
      <c r="MR13" s="11" t="s">
        <v>1925</v>
      </c>
      <c r="MS13" s="12"/>
      <c r="MT13" s="12"/>
      <c r="MU13" s="11" t="s">
        <v>1926</v>
      </c>
      <c r="MV13" s="12"/>
      <c r="MW13" s="12"/>
      <c r="MX13" s="11" t="s">
        <v>1927</v>
      </c>
      <c r="MY13" s="12"/>
      <c r="MZ13" s="12"/>
      <c r="NA13" s="11" t="s">
        <v>1928</v>
      </c>
      <c r="NB13" s="12"/>
      <c r="NC13" s="12"/>
      <c r="ND13" s="11" t="s">
        <v>1929</v>
      </c>
      <c r="NE13" s="12"/>
      <c r="NF13" s="12"/>
      <c r="NG13" s="11" t="s">
        <v>1930</v>
      </c>
      <c r="NH13" s="12"/>
      <c r="NI13" s="12"/>
      <c r="NJ13" s="11" t="s">
        <v>1931</v>
      </c>
      <c r="NK13" s="12"/>
      <c r="NL13" s="12"/>
      <c r="NM13" s="11" t="s">
        <v>1932</v>
      </c>
      <c r="NN13" s="12"/>
      <c r="NO13" s="12"/>
      <c r="NP13" s="11" t="s">
        <v>1933</v>
      </c>
      <c r="NQ13" s="12"/>
      <c r="NR13" s="12"/>
      <c r="NS13" s="11" t="s">
        <v>1934</v>
      </c>
      <c r="NT13" s="12"/>
      <c r="NU13" s="12"/>
      <c r="NV13" s="11" t="s">
        <v>1894</v>
      </c>
      <c r="NW13" s="12"/>
      <c r="NX13" s="12"/>
      <c r="NY13" s="11" t="s">
        <v>1935</v>
      </c>
      <c r="NZ13" s="12"/>
      <c r="OA13" s="12"/>
      <c r="OB13" s="11" t="s">
        <v>1936</v>
      </c>
      <c r="OC13" s="12"/>
      <c r="OD13" s="12"/>
      <c r="OE13" s="11" t="s">
        <v>1937</v>
      </c>
      <c r="OF13" s="12"/>
      <c r="OG13" s="12"/>
      <c r="OH13" s="11" t="s">
        <v>1938</v>
      </c>
      <c r="OI13" s="12"/>
      <c r="OJ13" s="12"/>
      <c r="OK13" s="11" t="s">
        <v>1939</v>
      </c>
      <c r="OL13" s="12"/>
      <c r="OM13" s="12"/>
      <c r="ON13" s="11" t="s">
        <v>1940</v>
      </c>
      <c r="OO13" s="12"/>
      <c r="OP13" s="12"/>
      <c r="OQ13" s="11" t="s">
        <v>1941</v>
      </c>
      <c r="OR13" s="12"/>
      <c r="OS13" s="12"/>
      <c r="OT13" s="11" t="s">
        <v>1942</v>
      </c>
      <c r="OU13" s="12"/>
      <c r="OV13" s="12"/>
      <c r="OW13" s="11" t="s">
        <v>1943</v>
      </c>
      <c r="OX13" s="12"/>
      <c r="OY13" s="12"/>
      <c r="OZ13" s="11" t="s">
        <v>1944</v>
      </c>
      <c r="PA13" s="12"/>
      <c r="PB13" s="12"/>
      <c r="PC13" s="11" t="s">
        <v>1945</v>
      </c>
      <c r="PD13" s="12"/>
      <c r="PE13" s="12"/>
      <c r="PF13" s="11" t="s">
        <v>1946</v>
      </c>
      <c r="PG13" s="12"/>
      <c r="PH13" s="12"/>
      <c r="PI13" s="11" t="s">
        <v>1947</v>
      </c>
      <c r="PJ13" s="12"/>
      <c r="PK13" s="12"/>
      <c r="PL13" s="11" t="s">
        <v>1948</v>
      </c>
      <c r="PM13" s="12"/>
      <c r="PN13" s="12"/>
      <c r="PO13" s="11" t="s">
        <v>1949</v>
      </c>
      <c r="PP13" s="12"/>
      <c r="PQ13" s="12"/>
      <c r="PR13" s="11" t="s">
        <v>1950</v>
      </c>
      <c r="PS13" s="12"/>
      <c r="PT13" s="12"/>
      <c r="PU13" s="11" t="s">
        <v>1951</v>
      </c>
      <c r="PV13" s="12"/>
      <c r="PW13" s="12"/>
      <c r="PX13" s="11" t="s">
        <v>1952</v>
      </c>
      <c r="PY13" s="12"/>
      <c r="PZ13" s="12"/>
      <c r="QA13" s="11" t="s">
        <v>1953</v>
      </c>
      <c r="QB13" s="12"/>
      <c r="QC13" s="12"/>
      <c r="QD13" s="11" t="s">
        <v>1954</v>
      </c>
      <c r="QE13" s="12"/>
      <c r="QF13" s="12"/>
      <c r="QG13" s="11" t="s">
        <v>1955</v>
      </c>
      <c r="QH13" s="12"/>
      <c r="QI13" s="12"/>
      <c r="QJ13" s="11" t="s">
        <v>1956</v>
      </c>
      <c r="QK13" s="12"/>
      <c r="QL13" s="12"/>
    </row>
    <row r="14" spans="1:454" x14ac:dyDescent="0.25">
      <c r="A14" s="6"/>
      <c r="B14" s="11" t="s">
        <v>1957</v>
      </c>
      <c r="C14" s="12"/>
      <c r="D14" s="12"/>
      <c r="E14" s="11" t="s">
        <v>1958</v>
      </c>
      <c r="F14" s="12"/>
      <c r="G14" s="12"/>
      <c r="H14" s="11" t="s">
        <v>1959</v>
      </c>
      <c r="I14" s="12"/>
      <c r="J14" s="12"/>
      <c r="K14" s="11" t="s">
        <v>1960</v>
      </c>
      <c r="L14" s="12"/>
      <c r="M14" s="12"/>
      <c r="N14" s="11" t="s">
        <v>1961</v>
      </c>
      <c r="O14" s="12"/>
      <c r="P14" s="12"/>
      <c r="Q14" s="11" t="s">
        <v>1962</v>
      </c>
      <c r="R14" s="12"/>
      <c r="S14" s="12"/>
      <c r="T14" s="11" t="s">
        <v>1963</v>
      </c>
      <c r="U14" s="12"/>
      <c r="V14" s="12"/>
      <c r="W14" s="11" t="s">
        <v>1964</v>
      </c>
      <c r="X14" s="12"/>
      <c r="Y14" s="12"/>
      <c r="Z14" s="11" t="s">
        <v>1965</v>
      </c>
      <c r="AA14" s="12"/>
      <c r="AB14" s="12"/>
      <c r="AC14" s="11" t="s">
        <v>1966</v>
      </c>
      <c r="AD14" s="12"/>
      <c r="AE14" s="12"/>
      <c r="AF14" s="11" t="s">
        <v>1967</v>
      </c>
      <c r="AG14" s="12"/>
      <c r="AH14" s="12"/>
      <c r="AI14" s="11" t="s">
        <v>1968</v>
      </c>
      <c r="AJ14" s="12"/>
      <c r="AK14" s="12"/>
      <c r="AL14" s="11" t="s">
        <v>1969</v>
      </c>
      <c r="AM14" s="12"/>
      <c r="AN14" s="12"/>
      <c r="AO14" s="11" t="s">
        <v>1970</v>
      </c>
      <c r="AP14" s="12"/>
      <c r="AQ14" s="12"/>
      <c r="AR14" s="11" t="s">
        <v>1971</v>
      </c>
      <c r="AS14" s="12"/>
      <c r="AT14" s="12"/>
      <c r="AU14" s="11" t="s">
        <v>1972</v>
      </c>
      <c r="AV14" s="12"/>
      <c r="AW14" s="12"/>
      <c r="AX14" s="11" t="s">
        <v>1973</v>
      </c>
      <c r="AY14" s="12"/>
      <c r="AZ14" s="12"/>
      <c r="BA14" s="11" t="s">
        <v>1974</v>
      </c>
      <c r="BB14" s="12"/>
      <c r="BC14" s="12"/>
      <c r="BD14" s="11" t="s">
        <v>1975</v>
      </c>
      <c r="BE14" s="12"/>
      <c r="BF14" s="12"/>
      <c r="BG14" s="11" t="s">
        <v>1976</v>
      </c>
      <c r="BH14" s="12"/>
      <c r="BI14" s="12"/>
      <c r="BJ14" s="11" t="s">
        <v>1977</v>
      </c>
      <c r="BK14" s="12"/>
      <c r="BL14" s="12"/>
      <c r="BM14" s="11" t="s">
        <v>1978</v>
      </c>
      <c r="BN14" s="12"/>
      <c r="BO14" s="12"/>
      <c r="BP14" s="11" t="s">
        <v>1979</v>
      </c>
      <c r="BQ14" s="12"/>
      <c r="BR14" s="12"/>
      <c r="BS14" s="11" t="s">
        <v>1980</v>
      </c>
      <c r="BT14" s="12"/>
      <c r="BU14" s="12"/>
      <c r="BV14" s="11" t="s">
        <v>1981</v>
      </c>
      <c r="BW14" s="12"/>
      <c r="BX14" s="12"/>
      <c r="BY14" s="11" t="s">
        <v>1982</v>
      </c>
      <c r="BZ14" s="12"/>
      <c r="CA14" s="12"/>
      <c r="CB14" s="11" t="s">
        <v>1983</v>
      </c>
      <c r="CC14" s="12"/>
      <c r="CD14" s="12"/>
      <c r="CE14" s="11" t="s">
        <v>1984</v>
      </c>
      <c r="CF14" s="12"/>
      <c r="CG14" s="12"/>
      <c r="CH14" s="11" t="s">
        <v>1985</v>
      </c>
      <c r="CI14" s="12"/>
      <c r="CJ14" s="12"/>
      <c r="CK14" s="11" t="s">
        <v>1986</v>
      </c>
      <c r="CL14" s="12"/>
      <c r="CM14" s="12"/>
      <c r="CN14" s="11" t="s">
        <v>1987</v>
      </c>
      <c r="CO14" s="12"/>
      <c r="CP14" s="12"/>
      <c r="CQ14" s="11" t="s">
        <v>1988</v>
      </c>
      <c r="CR14" s="12"/>
      <c r="CS14" s="12"/>
      <c r="CT14" s="11" t="s">
        <v>1989</v>
      </c>
      <c r="CU14" s="12"/>
      <c r="CV14" s="12"/>
      <c r="CW14" s="11" t="s">
        <v>1990</v>
      </c>
      <c r="CX14" s="12"/>
      <c r="CY14" s="12"/>
      <c r="CZ14" s="11" t="s">
        <v>1991</v>
      </c>
      <c r="DA14" s="12"/>
      <c r="DB14" s="12"/>
      <c r="DC14" s="11" t="s">
        <v>1992</v>
      </c>
      <c r="DD14" s="12"/>
      <c r="DE14" s="12"/>
      <c r="DF14" s="11" t="s">
        <v>1993</v>
      </c>
      <c r="DG14" s="12"/>
      <c r="DH14" s="12"/>
      <c r="DI14" s="11" t="s">
        <v>1994</v>
      </c>
      <c r="DJ14" s="12"/>
      <c r="DK14" s="12"/>
      <c r="DL14" s="11" t="s">
        <v>1995</v>
      </c>
      <c r="DM14" s="12"/>
      <c r="DN14" s="12"/>
      <c r="DO14" s="11" t="s">
        <v>1996</v>
      </c>
      <c r="DP14" s="12"/>
      <c r="DQ14" s="12"/>
      <c r="DR14" s="11" t="s">
        <v>1997</v>
      </c>
      <c r="DS14" s="12"/>
      <c r="DT14" s="12"/>
      <c r="DU14" s="11" t="s">
        <v>1998</v>
      </c>
      <c r="DV14" s="12"/>
      <c r="DW14" s="12"/>
      <c r="DX14" s="11" t="s">
        <v>1999</v>
      </c>
      <c r="DY14" s="12"/>
      <c r="DZ14" s="12"/>
      <c r="EA14" s="11" t="s">
        <v>2000</v>
      </c>
      <c r="EB14" s="12"/>
      <c r="EC14" s="12"/>
      <c r="ED14" s="11" t="s">
        <v>2001</v>
      </c>
      <c r="EE14" s="12"/>
      <c r="EF14" s="12"/>
      <c r="EG14" s="11" t="s">
        <v>2002</v>
      </c>
      <c r="EH14" s="12"/>
      <c r="EI14" s="12"/>
      <c r="EJ14" s="11" t="s">
        <v>2003</v>
      </c>
      <c r="EK14" s="12"/>
      <c r="EL14" s="12"/>
      <c r="EM14" s="11" t="s">
        <v>2004</v>
      </c>
      <c r="EN14" s="12"/>
      <c r="EO14" s="12"/>
      <c r="EP14" s="11" t="s">
        <v>2005</v>
      </c>
      <c r="EQ14" s="12"/>
      <c r="ER14" s="12"/>
      <c r="ES14" s="11" t="s">
        <v>2006</v>
      </c>
      <c r="ET14" s="12"/>
      <c r="EU14" s="12"/>
      <c r="EV14" s="11" t="s">
        <v>2007</v>
      </c>
      <c r="EW14" s="12"/>
      <c r="EX14" s="12"/>
      <c r="EY14" s="11" t="s">
        <v>2008</v>
      </c>
      <c r="EZ14" s="12"/>
      <c r="FA14" s="12"/>
      <c r="FB14" s="11" t="s">
        <v>2009</v>
      </c>
      <c r="FC14" s="12"/>
      <c r="FD14" s="12"/>
      <c r="FE14" s="11" t="s">
        <v>2010</v>
      </c>
      <c r="FF14" s="12"/>
      <c r="FG14" s="12"/>
      <c r="FH14" s="11" t="s">
        <v>2011</v>
      </c>
      <c r="FI14" s="12"/>
      <c r="FJ14" s="12"/>
      <c r="FK14" s="11" t="s">
        <v>2012</v>
      </c>
      <c r="FL14" s="12"/>
      <c r="FM14" s="12"/>
      <c r="FN14" s="11" t="s">
        <v>2013</v>
      </c>
      <c r="FO14" s="12"/>
      <c r="FP14" s="12"/>
      <c r="FQ14" s="11" t="s">
        <v>2014</v>
      </c>
      <c r="FR14" s="12"/>
      <c r="FS14" s="12"/>
      <c r="FT14" s="11" t="s">
        <v>2015</v>
      </c>
      <c r="FU14" s="12"/>
      <c r="FV14" s="12"/>
      <c r="FW14" s="11" t="s">
        <v>2016</v>
      </c>
      <c r="FX14" s="12"/>
      <c r="FY14" s="12"/>
      <c r="FZ14" s="11" t="s">
        <v>2017</v>
      </c>
      <c r="GA14" s="12"/>
      <c r="GB14" s="12"/>
      <c r="GC14" s="11" t="s">
        <v>2018</v>
      </c>
      <c r="GD14" s="12"/>
      <c r="GE14" s="12"/>
      <c r="GF14" s="11" t="s">
        <v>2019</v>
      </c>
      <c r="GG14" s="12"/>
      <c r="GH14" s="12"/>
      <c r="GI14" s="11" t="s">
        <v>2020</v>
      </c>
      <c r="GJ14" s="12"/>
      <c r="GK14" s="12"/>
      <c r="GL14" s="11" t="s">
        <v>2021</v>
      </c>
      <c r="GM14" s="12"/>
      <c r="GN14" s="12"/>
      <c r="GO14" s="11" t="s">
        <v>2022</v>
      </c>
      <c r="GP14" s="12"/>
      <c r="GQ14" s="12"/>
      <c r="GR14" s="11" t="s">
        <v>2023</v>
      </c>
      <c r="GS14" s="12"/>
      <c r="GT14" s="12"/>
      <c r="GU14" s="11" t="s">
        <v>2024</v>
      </c>
      <c r="GV14" s="12"/>
      <c r="GW14" s="12"/>
      <c r="GX14" s="11" t="s">
        <v>2025</v>
      </c>
      <c r="GY14" s="12"/>
      <c r="GZ14" s="12"/>
      <c r="HA14" s="11" t="s">
        <v>2026</v>
      </c>
      <c r="HB14" s="12"/>
      <c r="HC14" s="12"/>
      <c r="HD14" s="11" t="s">
        <v>2027</v>
      </c>
      <c r="HE14" s="12"/>
      <c r="HF14" s="12"/>
      <c r="HG14" s="11" t="s">
        <v>2028</v>
      </c>
      <c r="HH14" s="12"/>
      <c r="HI14" s="12"/>
      <c r="HJ14" s="11" t="s">
        <v>2029</v>
      </c>
      <c r="HK14" s="12"/>
      <c r="HL14" s="12"/>
      <c r="HM14" s="11" t="s">
        <v>2030</v>
      </c>
      <c r="HN14" s="12"/>
      <c r="HO14" s="12"/>
      <c r="HP14" s="11" t="s">
        <v>2031</v>
      </c>
      <c r="HQ14" s="12"/>
      <c r="HR14" s="12"/>
      <c r="HS14" s="11" t="s">
        <v>2032</v>
      </c>
      <c r="HT14" s="12"/>
      <c r="HU14" s="12"/>
      <c r="HV14" s="11" t="s">
        <v>2033</v>
      </c>
      <c r="HW14" s="12"/>
      <c r="HX14" s="12"/>
      <c r="HY14" s="11" t="s">
        <v>2034</v>
      </c>
      <c r="HZ14" s="12"/>
      <c r="IA14" s="12"/>
      <c r="IB14" s="11" t="s">
        <v>2035</v>
      </c>
      <c r="IC14" s="12"/>
      <c r="ID14" s="12"/>
      <c r="IE14" s="11" t="s">
        <v>2036</v>
      </c>
      <c r="IF14" s="12"/>
      <c r="IG14" s="12"/>
      <c r="IH14" s="11" t="s">
        <v>2037</v>
      </c>
      <c r="II14" s="12"/>
      <c r="IJ14" s="12"/>
      <c r="IK14" s="11" t="s">
        <v>2038</v>
      </c>
      <c r="IL14" s="12"/>
      <c r="IM14" s="12"/>
      <c r="IN14" s="11" t="s">
        <v>2039</v>
      </c>
      <c r="IO14" s="12"/>
      <c r="IP14" s="12"/>
      <c r="IQ14" s="11" t="s">
        <v>2040</v>
      </c>
      <c r="IR14" s="12"/>
      <c r="IS14" s="12"/>
      <c r="IT14" s="11" t="s">
        <v>2041</v>
      </c>
      <c r="IU14" s="12"/>
      <c r="IV14" s="12"/>
      <c r="IW14" s="11" t="s">
        <v>2042</v>
      </c>
      <c r="IX14" s="12"/>
      <c r="IY14" s="12"/>
      <c r="IZ14" s="11" t="s">
        <v>2043</v>
      </c>
      <c r="JA14" s="12"/>
      <c r="JB14" s="12"/>
      <c r="JC14" s="11" t="s">
        <v>2044</v>
      </c>
      <c r="JD14" s="12"/>
      <c r="JE14" s="12"/>
      <c r="JF14" s="11" t="s">
        <v>2045</v>
      </c>
      <c r="JG14" s="12"/>
      <c r="JH14" s="12"/>
      <c r="JI14" s="11" t="s">
        <v>2046</v>
      </c>
      <c r="JJ14" s="12"/>
      <c r="JK14" s="12"/>
      <c r="JL14" s="11" t="s">
        <v>2047</v>
      </c>
      <c r="JM14" s="12"/>
      <c r="JN14" s="12"/>
      <c r="JO14" s="11" t="s">
        <v>2048</v>
      </c>
      <c r="JP14" s="12"/>
      <c r="JQ14" s="12"/>
      <c r="JR14" s="11" t="s">
        <v>2049</v>
      </c>
      <c r="JS14" s="12"/>
      <c r="JT14" s="12"/>
      <c r="JU14" s="11" t="s">
        <v>2050</v>
      </c>
      <c r="JV14" s="12"/>
      <c r="JW14" s="12"/>
      <c r="JX14" s="11" t="s">
        <v>2051</v>
      </c>
      <c r="JY14" s="12"/>
      <c r="JZ14" s="12"/>
      <c r="KA14" s="11" t="s">
        <v>2052</v>
      </c>
      <c r="KB14" s="12"/>
      <c r="KC14" s="12"/>
      <c r="KD14" s="11" t="s">
        <v>2053</v>
      </c>
      <c r="KE14" s="12"/>
      <c r="KF14" s="12"/>
      <c r="KG14" s="11" t="s">
        <v>2054</v>
      </c>
      <c r="KH14" s="12"/>
      <c r="KI14" s="12"/>
      <c r="KJ14" s="11" t="s">
        <v>2055</v>
      </c>
      <c r="KK14" s="12"/>
      <c r="KL14" s="12"/>
      <c r="KM14" s="11" t="s">
        <v>2056</v>
      </c>
      <c r="KN14" s="12"/>
      <c r="KO14" s="12"/>
      <c r="KP14" s="11" t="s">
        <v>2057</v>
      </c>
      <c r="KQ14" s="12"/>
      <c r="KR14" s="12"/>
      <c r="KS14" s="11" t="s">
        <v>2058</v>
      </c>
      <c r="KT14" s="12"/>
      <c r="KU14" s="12"/>
      <c r="KV14" s="11" t="s">
        <v>2059</v>
      </c>
      <c r="KW14" s="12"/>
      <c r="KX14" s="12"/>
      <c r="KY14" s="11" t="s">
        <v>2060</v>
      </c>
      <c r="KZ14" s="12"/>
      <c r="LA14" s="12"/>
      <c r="LB14" s="11" t="s">
        <v>2061</v>
      </c>
      <c r="LC14" s="12"/>
      <c r="LD14" s="12"/>
      <c r="LE14" s="11" t="s">
        <v>2062</v>
      </c>
      <c r="LF14" s="12"/>
      <c r="LG14" s="12"/>
      <c r="LH14" s="11" t="s">
        <v>2063</v>
      </c>
      <c r="LI14" s="12"/>
      <c r="LJ14" s="12"/>
      <c r="LK14" s="11" t="s">
        <v>2064</v>
      </c>
      <c r="LL14" s="12"/>
      <c r="LM14" s="12"/>
      <c r="LN14" s="11" t="s">
        <v>2065</v>
      </c>
      <c r="LO14" s="12"/>
      <c r="LP14" s="12"/>
      <c r="LQ14" s="11" t="s">
        <v>2066</v>
      </c>
      <c r="LR14" s="12"/>
      <c r="LS14" s="12"/>
      <c r="LT14" s="11" t="s">
        <v>2067</v>
      </c>
      <c r="LU14" s="12"/>
      <c r="LV14" s="12"/>
      <c r="LW14" s="11" t="s">
        <v>2068</v>
      </c>
      <c r="LX14" s="12"/>
      <c r="LY14" s="12"/>
      <c r="LZ14" s="11" t="s">
        <v>2069</v>
      </c>
      <c r="MA14" s="12"/>
      <c r="MB14" s="12"/>
      <c r="MC14" s="11" t="s">
        <v>2070</v>
      </c>
      <c r="MD14" s="12"/>
      <c r="ME14" s="12"/>
      <c r="MF14" s="11" t="s">
        <v>2071</v>
      </c>
      <c r="MG14" s="12"/>
      <c r="MH14" s="12"/>
      <c r="MI14" s="11" t="s">
        <v>2072</v>
      </c>
      <c r="MJ14" s="12"/>
      <c r="MK14" s="12"/>
      <c r="ML14" s="11" t="s">
        <v>2073</v>
      </c>
      <c r="MM14" s="12"/>
      <c r="MN14" s="12"/>
      <c r="MO14" s="11" t="s">
        <v>2074</v>
      </c>
      <c r="MP14" s="12"/>
      <c r="MQ14" s="12"/>
      <c r="MR14" s="11" t="s">
        <v>2075</v>
      </c>
      <c r="MS14" s="12"/>
      <c r="MT14" s="12"/>
      <c r="MU14" s="11" t="s">
        <v>2076</v>
      </c>
      <c r="MV14" s="12"/>
      <c r="MW14" s="12"/>
      <c r="MX14" s="11" t="s">
        <v>2077</v>
      </c>
      <c r="MY14" s="12"/>
      <c r="MZ14" s="12"/>
      <c r="NA14" s="11" t="s">
        <v>2078</v>
      </c>
      <c r="NB14" s="12"/>
      <c r="NC14" s="12"/>
      <c r="ND14" s="11" t="s">
        <v>2079</v>
      </c>
      <c r="NE14" s="12"/>
      <c r="NF14" s="12"/>
      <c r="NG14" s="11" t="s">
        <v>2080</v>
      </c>
      <c r="NH14" s="12"/>
      <c r="NI14" s="12"/>
      <c r="NJ14" s="11" t="s">
        <v>2081</v>
      </c>
      <c r="NK14" s="12"/>
      <c r="NL14" s="12"/>
      <c r="NM14" s="11" t="s">
        <v>2082</v>
      </c>
      <c r="NN14" s="12"/>
      <c r="NO14" s="12"/>
      <c r="NP14" s="11" t="s">
        <v>2083</v>
      </c>
      <c r="NQ14" s="12"/>
      <c r="NR14" s="12"/>
      <c r="NS14" s="11" t="s">
        <v>2084</v>
      </c>
      <c r="NT14" s="12"/>
      <c r="NU14" s="12"/>
      <c r="NV14" s="11" t="s">
        <v>2044</v>
      </c>
      <c r="NW14" s="12"/>
      <c r="NX14" s="12"/>
      <c r="NY14" s="11" t="s">
        <v>2085</v>
      </c>
      <c r="NZ14" s="12"/>
      <c r="OA14" s="12"/>
      <c r="OB14" s="11" t="s">
        <v>2086</v>
      </c>
      <c r="OC14" s="12"/>
      <c r="OD14" s="12"/>
      <c r="OE14" s="11" t="s">
        <v>2087</v>
      </c>
      <c r="OF14" s="12"/>
      <c r="OG14" s="12"/>
      <c r="OH14" s="11" t="s">
        <v>2088</v>
      </c>
      <c r="OI14" s="12"/>
      <c r="OJ14" s="12"/>
      <c r="OK14" s="11" t="s">
        <v>2089</v>
      </c>
      <c r="OL14" s="12"/>
      <c r="OM14" s="12"/>
      <c r="ON14" s="11" t="s">
        <v>2090</v>
      </c>
      <c r="OO14" s="12"/>
      <c r="OP14" s="12"/>
      <c r="OQ14" s="11" t="s">
        <v>2091</v>
      </c>
      <c r="OR14" s="12"/>
      <c r="OS14" s="12"/>
      <c r="OT14" s="11" t="s">
        <v>2092</v>
      </c>
      <c r="OU14" s="12"/>
      <c r="OV14" s="12"/>
      <c r="OW14" s="11" t="s">
        <v>2093</v>
      </c>
      <c r="OX14" s="12"/>
      <c r="OY14" s="12"/>
      <c r="OZ14" s="11" t="s">
        <v>2094</v>
      </c>
      <c r="PA14" s="12"/>
      <c r="PB14" s="12"/>
      <c r="PC14" s="11" t="s">
        <v>2095</v>
      </c>
      <c r="PD14" s="12"/>
      <c r="PE14" s="12"/>
      <c r="PF14" s="11" t="s">
        <v>2096</v>
      </c>
      <c r="PG14" s="12"/>
      <c r="PH14" s="12"/>
      <c r="PI14" s="11" t="s">
        <v>2097</v>
      </c>
      <c r="PJ14" s="12"/>
      <c r="PK14" s="12"/>
      <c r="PL14" s="11" t="s">
        <v>2098</v>
      </c>
      <c r="PM14" s="12"/>
      <c r="PN14" s="12"/>
      <c r="PO14" s="11" t="s">
        <v>2099</v>
      </c>
      <c r="PP14" s="12"/>
      <c r="PQ14" s="12"/>
      <c r="PR14" s="11" t="s">
        <v>2100</v>
      </c>
      <c r="PS14" s="12"/>
      <c r="PT14" s="12"/>
      <c r="PU14" s="11" t="s">
        <v>2101</v>
      </c>
      <c r="PV14" s="12"/>
      <c r="PW14" s="12"/>
      <c r="PX14" s="11" t="s">
        <v>2102</v>
      </c>
      <c r="PY14" s="12"/>
      <c r="PZ14" s="12"/>
      <c r="QA14" s="11" t="s">
        <v>2103</v>
      </c>
      <c r="QB14" s="12"/>
      <c r="QC14" s="12"/>
      <c r="QD14" s="11" t="s">
        <v>2104</v>
      </c>
      <c r="QE14" s="12"/>
      <c r="QF14" s="12"/>
      <c r="QG14" s="11" t="s">
        <v>2105</v>
      </c>
      <c r="QH14" s="12"/>
      <c r="QI14" s="12"/>
      <c r="QJ14" s="11" t="s">
        <v>2106</v>
      </c>
      <c r="QK14" s="12"/>
      <c r="QL14" s="12"/>
    </row>
    <row r="15" spans="1:454" x14ac:dyDescent="0.25">
      <c r="A15" s="6"/>
      <c r="B15" s="11" t="s">
        <v>2107</v>
      </c>
      <c r="C15" s="12"/>
      <c r="D15" s="12"/>
      <c r="E15" s="11" t="s">
        <v>2108</v>
      </c>
      <c r="F15" s="12"/>
      <c r="G15" s="12"/>
      <c r="H15" s="11" t="s">
        <v>2109</v>
      </c>
      <c r="I15" s="12"/>
      <c r="J15" s="12"/>
      <c r="K15" s="11" t="s">
        <v>2110</v>
      </c>
      <c r="L15" s="12"/>
      <c r="M15" s="12"/>
      <c r="N15" s="11" t="s">
        <v>2111</v>
      </c>
      <c r="O15" s="12"/>
      <c r="P15" s="12"/>
      <c r="Q15" s="11" t="s">
        <v>2112</v>
      </c>
      <c r="R15" s="12"/>
      <c r="S15" s="12"/>
      <c r="T15" s="11" t="s">
        <v>2113</v>
      </c>
      <c r="U15" s="12"/>
      <c r="V15" s="12"/>
      <c r="W15" s="11" t="s">
        <v>2114</v>
      </c>
      <c r="X15" s="12"/>
      <c r="Y15" s="12"/>
      <c r="Z15" s="11" t="s">
        <v>2115</v>
      </c>
      <c r="AA15" s="12"/>
      <c r="AB15" s="12"/>
      <c r="AC15" s="11" t="s">
        <v>2116</v>
      </c>
      <c r="AD15" s="12"/>
      <c r="AE15" s="12"/>
      <c r="AF15" s="11" t="s">
        <v>2117</v>
      </c>
      <c r="AG15" s="12"/>
      <c r="AH15" s="12"/>
      <c r="AI15" s="11" t="s">
        <v>2118</v>
      </c>
      <c r="AJ15" s="12"/>
      <c r="AK15" s="12"/>
      <c r="AL15" s="11" t="s">
        <v>2119</v>
      </c>
      <c r="AM15" s="12"/>
      <c r="AN15" s="12"/>
      <c r="AO15" s="11" t="s">
        <v>2120</v>
      </c>
      <c r="AP15" s="12"/>
      <c r="AQ15" s="12"/>
      <c r="AR15" s="11" t="s">
        <v>2121</v>
      </c>
      <c r="AS15" s="12"/>
      <c r="AT15" s="12"/>
      <c r="AU15" s="11" t="s">
        <v>2122</v>
      </c>
      <c r="AV15" s="12"/>
      <c r="AW15" s="12"/>
      <c r="AX15" s="11" t="s">
        <v>2123</v>
      </c>
      <c r="AY15" s="12"/>
      <c r="AZ15" s="12"/>
      <c r="BA15" s="11" t="s">
        <v>2124</v>
      </c>
      <c r="BB15" s="12"/>
      <c r="BC15" s="12"/>
      <c r="BD15" s="11" t="s">
        <v>2125</v>
      </c>
      <c r="BE15" s="12"/>
      <c r="BF15" s="12"/>
      <c r="BG15" s="11" t="s">
        <v>2126</v>
      </c>
      <c r="BH15" s="12"/>
      <c r="BI15" s="12"/>
      <c r="BJ15" s="11" t="s">
        <v>2127</v>
      </c>
      <c r="BK15" s="12"/>
      <c r="BL15" s="12"/>
      <c r="BM15" s="11" t="s">
        <v>2128</v>
      </c>
      <c r="BN15" s="12"/>
      <c r="BO15" s="12"/>
      <c r="BP15" s="11" t="s">
        <v>2129</v>
      </c>
      <c r="BQ15" s="12"/>
      <c r="BR15" s="12"/>
      <c r="BS15" s="11" t="s">
        <v>2130</v>
      </c>
      <c r="BT15" s="12"/>
      <c r="BU15" s="12"/>
      <c r="BV15" s="11" t="s">
        <v>2131</v>
      </c>
      <c r="BW15" s="12"/>
      <c r="BX15" s="12"/>
      <c r="BY15" s="11" t="s">
        <v>2132</v>
      </c>
      <c r="BZ15" s="12"/>
      <c r="CA15" s="12"/>
      <c r="CB15" s="11" t="s">
        <v>2133</v>
      </c>
      <c r="CC15" s="12"/>
      <c r="CD15" s="12"/>
      <c r="CE15" s="11" t="s">
        <v>2134</v>
      </c>
      <c r="CF15" s="12"/>
      <c r="CG15" s="12"/>
      <c r="CH15" s="11" t="s">
        <v>2135</v>
      </c>
      <c r="CI15" s="12"/>
      <c r="CJ15" s="12"/>
      <c r="CK15" s="11" t="s">
        <v>2136</v>
      </c>
      <c r="CL15" s="12"/>
      <c r="CM15" s="12"/>
      <c r="CN15" s="11" t="s">
        <v>2137</v>
      </c>
      <c r="CO15" s="12"/>
      <c r="CP15" s="12"/>
      <c r="CQ15" s="11" t="s">
        <v>2138</v>
      </c>
      <c r="CR15" s="12"/>
      <c r="CS15" s="12"/>
      <c r="CT15" s="11" t="s">
        <v>2139</v>
      </c>
      <c r="CU15" s="12"/>
      <c r="CV15" s="12"/>
      <c r="CW15" s="11" t="s">
        <v>2140</v>
      </c>
      <c r="CX15" s="12"/>
      <c r="CY15" s="12"/>
      <c r="CZ15" s="11" t="s">
        <v>2141</v>
      </c>
      <c r="DA15" s="12"/>
      <c r="DB15" s="12"/>
      <c r="DC15" s="11" t="s">
        <v>2142</v>
      </c>
      <c r="DD15" s="12"/>
      <c r="DE15" s="12"/>
      <c r="DF15" s="11" t="s">
        <v>2143</v>
      </c>
      <c r="DG15" s="12"/>
      <c r="DH15" s="12"/>
      <c r="DI15" s="11" t="s">
        <v>2144</v>
      </c>
      <c r="DJ15" s="12"/>
      <c r="DK15" s="12"/>
      <c r="DL15" s="11" t="s">
        <v>2145</v>
      </c>
      <c r="DM15" s="12"/>
      <c r="DN15" s="12"/>
      <c r="DO15" s="11" t="s">
        <v>2146</v>
      </c>
      <c r="DP15" s="12"/>
      <c r="DQ15" s="12"/>
      <c r="DR15" s="11" t="s">
        <v>2147</v>
      </c>
      <c r="DS15" s="12"/>
      <c r="DT15" s="12"/>
      <c r="DU15" s="11" t="s">
        <v>2148</v>
      </c>
      <c r="DV15" s="12"/>
      <c r="DW15" s="12"/>
      <c r="DX15" s="11" t="s">
        <v>2149</v>
      </c>
      <c r="DY15" s="12"/>
      <c r="DZ15" s="12"/>
      <c r="EA15" s="11" t="s">
        <v>2150</v>
      </c>
      <c r="EB15" s="12"/>
      <c r="EC15" s="12"/>
      <c r="ED15" s="11" t="s">
        <v>2151</v>
      </c>
      <c r="EE15" s="12"/>
      <c r="EF15" s="12"/>
      <c r="EG15" s="11" t="s">
        <v>2152</v>
      </c>
      <c r="EH15" s="12"/>
      <c r="EI15" s="12"/>
      <c r="EJ15" s="11" t="s">
        <v>2153</v>
      </c>
      <c r="EK15" s="12"/>
      <c r="EL15" s="12"/>
      <c r="EM15" s="11" t="s">
        <v>2154</v>
      </c>
      <c r="EN15" s="12"/>
      <c r="EO15" s="12"/>
      <c r="EP15" s="11" t="s">
        <v>2155</v>
      </c>
      <c r="EQ15" s="12"/>
      <c r="ER15" s="12"/>
      <c r="ES15" s="11" t="s">
        <v>2156</v>
      </c>
      <c r="ET15" s="12"/>
      <c r="EU15" s="12"/>
      <c r="EV15" s="11" t="s">
        <v>2157</v>
      </c>
      <c r="EW15" s="12"/>
      <c r="EX15" s="12"/>
      <c r="EY15" s="11" t="s">
        <v>2158</v>
      </c>
      <c r="EZ15" s="12"/>
      <c r="FA15" s="12"/>
      <c r="FB15" s="11" t="s">
        <v>2159</v>
      </c>
      <c r="FC15" s="12"/>
      <c r="FD15" s="12"/>
      <c r="FE15" s="11" t="s">
        <v>2160</v>
      </c>
      <c r="FF15" s="12"/>
      <c r="FG15" s="12"/>
      <c r="FH15" s="11" t="s">
        <v>2161</v>
      </c>
      <c r="FI15" s="12"/>
      <c r="FJ15" s="12"/>
      <c r="FK15" s="11" t="s">
        <v>2162</v>
      </c>
      <c r="FL15" s="12"/>
      <c r="FM15" s="12"/>
      <c r="FN15" s="11" t="s">
        <v>2163</v>
      </c>
      <c r="FO15" s="12"/>
      <c r="FP15" s="12"/>
      <c r="FQ15" s="11" t="s">
        <v>2164</v>
      </c>
      <c r="FR15" s="12"/>
      <c r="FS15" s="12"/>
      <c r="FT15" s="11" t="s">
        <v>2165</v>
      </c>
      <c r="FU15" s="12"/>
      <c r="FV15" s="12"/>
      <c r="FW15" s="11" t="s">
        <v>2166</v>
      </c>
      <c r="FX15" s="12"/>
      <c r="FY15" s="12"/>
      <c r="FZ15" s="11" t="s">
        <v>2167</v>
      </c>
      <c r="GA15" s="12"/>
      <c r="GB15" s="12"/>
      <c r="GC15" s="11" t="s">
        <v>2168</v>
      </c>
      <c r="GD15" s="12"/>
      <c r="GE15" s="12"/>
      <c r="GF15" s="11" t="s">
        <v>2169</v>
      </c>
      <c r="GG15" s="12"/>
      <c r="GH15" s="12"/>
      <c r="GI15" s="11" t="s">
        <v>2170</v>
      </c>
      <c r="GJ15" s="12"/>
      <c r="GK15" s="12"/>
      <c r="GL15" s="11" t="s">
        <v>2171</v>
      </c>
      <c r="GM15" s="12"/>
      <c r="GN15" s="12"/>
      <c r="GO15" s="11" t="s">
        <v>2172</v>
      </c>
      <c r="GP15" s="12"/>
      <c r="GQ15" s="12"/>
      <c r="GR15" s="11" t="s">
        <v>2173</v>
      </c>
      <c r="GS15" s="12"/>
      <c r="GT15" s="12"/>
      <c r="GU15" s="11" t="s">
        <v>2174</v>
      </c>
      <c r="GV15" s="12"/>
      <c r="GW15" s="12"/>
      <c r="GX15" s="11" t="s">
        <v>2175</v>
      </c>
      <c r="GY15" s="12"/>
      <c r="GZ15" s="12"/>
      <c r="HA15" s="11" t="s">
        <v>2176</v>
      </c>
      <c r="HB15" s="12"/>
      <c r="HC15" s="12"/>
      <c r="HD15" s="11" t="s">
        <v>2177</v>
      </c>
      <c r="HE15" s="12"/>
      <c r="HF15" s="12"/>
      <c r="HG15" s="11" t="s">
        <v>2178</v>
      </c>
      <c r="HH15" s="12"/>
      <c r="HI15" s="12"/>
      <c r="HJ15" s="11" t="s">
        <v>2179</v>
      </c>
      <c r="HK15" s="12"/>
      <c r="HL15" s="12"/>
      <c r="HM15" s="11" t="s">
        <v>2180</v>
      </c>
      <c r="HN15" s="12"/>
      <c r="HO15" s="12"/>
      <c r="HP15" s="11" t="s">
        <v>2181</v>
      </c>
      <c r="HQ15" s="12"/>
      <c r="HR15" s="12"/>
      <c r="HS15" s="11" t="s">
        <v>2182</v>
      </c>
      <c r="HT15" s="12"/>
      <c r="HU15" s="12"/>
      <c r="HV15" s="11" t="s">
        <v>2183</v>
      </c>
      <c r="HW15" s="12"/>
      <c r="HX15" s="12"/>
      <c r="HY15" s="11" t="s">
        <v>2184</v>
      </c>
      <c r="HZ15" s="12"/>
      <c r="IA15" s="12"/>
      <c r="IB15" s="11" t="s">
        <v>2185</v>
      </c>
      <c r="IC15" s="12"/>
      <c r="ID15" s="12"/>
      <c r="IE15" s="11" t="s">
        <v>2186</v>
      </c>
      <c r="IF15" s="12"/>
      <c r="IG15" s="12"/>
      <c r="IH15" s="11" t="s">
        <v>2187</v>
      </c>
      <c r="II15" s="12"/>
      <c r="IJ15" s="12"/>
      <c r="IK15" s="11" t="s">
        <v>2188</v>
      </c>
      <c r="IL15" s="12"/>
      <c r="IM15" s="12"/>
      <c r="IN15" s="11" t="s">
        <v>2189</v>
      </c>
      <c r="IO15" s="12"/>
      <c r="IP15" s="12"/>
      <c r="IQ15" s="11" t="s">
        <v>2190</v>
      </c>
      <c r="IR15" s="12"/>
      <c r="IS15" s="12"/>
      <c r="IT15" s="11" t="s">
        <v>2191</v>
      </c>
      <c r="IU15" s="12"/>
      <c r="IV15" s="12"/>
      <c r="IW15" s="11" t="s">
        <v>2192</v>
      </c>
      <c r="IX15" s="12"/>
      <c r="IY15" s="12"/>
      <c r="IZ15" s="11" t="s">
        <v>2193</v>
      </c>
      <c r="JA15" s="12"/>
      <c r="JB15" s="12"/>
      <c r="JC15" s="11" t="s">
        <v>2194</v>
      </c>
      <c r="JD15" s="12"/>
      <c r="JE15" s="12"/>
      <c r="JF15" s="11" t="s">
        <v>2195</v>
      </c>
      <c r="JG15" s="12"/>
      <c r="JH15" s="12"/>
      <c r="JI15" s="11" t="s">
        <v>2196</v>
      </c>
      <c r="JJ15" s="12"/>
      <c r="JK15" s="12"/>
      <c r="JL15" s="11" t="s">
        <v>2197</v>
      </c>
      <c r="JM15" s="12"/>
      <c r="JN15" s="12"/>
      <c r="JO15" s="11" t="s">
        <v>2198</v>
      </c>
      <c r="JP15" s="12"/>
      <c r="JQ15" s="12"/>
      <c r="JR15" s="11" t="s">
        <v>2199</v>
      </c>
      <c r="JS15" s="12"/>
      <c r="JT15" s="12"/>
      <c r="JU15" s="11" t="s">
        <v>2200</v>
      </c>
      <c r="JV15" s="12"/>
      <c r="JW15" s="12"/>
      <c r="JX15" s="11" t="s">
        <v>2201</v>
      </c>
      <c r="JY15" s="12"/>
      <c r="JZ15" s="12"/>
      <c r="KA15" s="11" t="s">
        <v>2202</v>
      </c>
      <c r="KB15" s="12"/>
      <c r="KC15" s="12"/>
      <c r="KD15" s="11" t="s">
        <v>2203</v>
      </c>
      <c r="KE15" s="12"/>
      <c r="KF15" s="12"/>
      <c r="KG15" s="11" t="s">
        <v>2204</v>
      </c>
      <c r="KH15" s="12"/>
      <c r="KI15" s="12"/>
      <c r="KJ15" s="11" t="s">
        <v>2205</v>
      </c>
      <c r="KK15" s="12"/>
      <c r="KL15" s="12"/>
      <c r="KM15" s="11" t="s">
        <v>2206</v>
      </c>
      <c r="KN15" s="12"/>
      <c r="KO15" s="12"/>
      <c r="KP15" s="11" t="s">
        <v>2207</v>
      </c>
      <c r="KQ15" s="12"/>
      <c r="KR15" s="12"/>
      <c r="KS15" s="11" t="s">
        <v>2208</v>
      </c>
      <c r="KT15" s="12"/>
      <c r="KU15" s="12"/>
      <c r="KV15" s="11" t="s">
        <v>2209</v>
      </c>
      <c r="KW15" s="12"/>
      <c r="KX15" s="12"/>
      <c r="KY15" s="11" t="s">
        <v>2210</v>
      </c>
      <c r="KZ15" s="12"/>
      <c r="LA15" s="12"/>
      <c r="LB15" s="11" t="s">
        <v>2211</v>
      </c>
      <c r="LC15" s="12"/>
      <c r="LD15" s="12"/>
      <c r="LE15" s="11" t="s">
        <v>2212</v>
      </c>
      <c r="LF15" s="12"/>
      <c r="LG15" s="12"/>
      <c r="LH15" s="11" t="s">
        <v>2213</v>
      </c>
      <c r="LI15" s="12"/>
      <c r="LJ15" s="12"/>
      <c r="LK15" s="11" t="s">
        <v>2214</v>
      </c>
      <c r="LL15" s="12"/>
      <c r="LM15" s="12"/>
      <c r="LN15" s="11" t="s">
        <v>2215</v>
      </c>
      <c r="LO15" s="12"/>
      <c r="LP15" s="12"/>
      <c r="LQ15" s="11" t="s">
        <v>2216</v>
      </c>
      <c r="LR15" s="12"/>
      <c r="LS15" s="12"/>
      <c r="LT15" s="11" t="s">
        <v>2217</v>
      </c>
      <c r="LU15" s="12"/>
      <c r="LV15" s="12"/>
      <c r="LW15" s="11" t="s">
        <v>2218</v>
      </c>
      <c r="LX15" s="12"/>
      <c r="LY15" s="12"/>
      <c r="LZ15" s="11" t="s">
        <v>2219</v>
      </c>
      <c r="MA15" s="12"/>
      <c r="MB15" s="12"/>
      <c r="MC15" s="11" t="s">
        <v>2220</v>
      </c>
      <c r="MD15" s="12"/>
      <c r="ME15" s="12"/>
      <c r="MF15" s="11" t="s">
        <v>2221</v>
      </c>
      <c r="MG15" s="12"/>
      <c r="MH15" s="12"/>
      <c r="MI15" s="11" t="s">
        <v>2222</v>
      </c>
      <c r="MJ15" s="12"/>
      <c r="MK15" s="12"/>
      <c r="ML15" s="11" t="s">
        <v>2223</v>
      </c>
      <c r="MM15" s="12"/>
      <c r="MN15" s="12"/>
      <c r="MO15" s="11" t="s">
        <v>2224</v>
      </c>
      <c r="MP15" s="12"/>
      <c r="MQ15" s="12"/>
      <c r="MR15" s="11" t="s">
        <v>2225</v>
      </c>
      <c r="MS15" s="12"/>
      <c r="MT15" s="12"/>
      <c r="MU15" s="11" t="s">
        <v>2226</v>
      </c>
      <c r="MV15" s="12"/>
      <c r="MW15" s="12"/>
      <c r="MX15" s="11" t="s">
        <v>2227</v>
      </c>
      <c r="MY15" s="12"/>
      <c r="MZ15" s="12"/>
      <c r="NA15" s="11" t="s">
        <v>2228</v>
      </c>
      <c r="NB15" s="12"/>
      <c r="NC15" s="12"/>
      <c r="ND15" s="11" t="s">
        <v>2229</v>
      </c>
      <c r="NE15" s="12"/>
      <c r="NF15" s="12"/>
      <c r="NG15" s="11" t="s">
        <v>2230</v>
      </c>
      <c r="NH15" s="12"/>
      <c r="NI15" s="12"/>
      <c r="NJ15" s="11" t="s">
        <v>2231</v>
      </c>
      <c r="NK15" s="12"/>
      <c r="NL15" s="12"/>
      <c r="NM15" s="11" t="s">
        <v>2232</v>
      </c>
      <c r="NN15" s="12"/>
      <c r="NO15" s="12"/>
      <c r="NP15" s="11" t="s">
        <v>2233</v>
      </c>
      <c r="NQ15" s="12"/>
      <c r="NR15" s="12"/>
      <c r="NS15" s="11" t="s">
        <v>2234</v>
      </c>
      <c r="NT15" s="12"/>
      <c r="NU15" s="12"/>
      <c r="NV15" s="11" t="s">
        <v>2194</v>
      </c>
      <c r="NW15" s="12"/>
      <c r="NX15" s="12"/>
      <c r="NY15" s="11" t="s">
        <v>2235</v>
      </c>
      <c r="NZ15" s="12"/>
      <c r="OA15" s="12"/>
      <c r="OB15" s="11" t="s">
        <v>2236</v>
      </c>
      <c r="OC15" s="12"/>
      <c r="OD15" s="12"/>
      <c r="OE15" s="11" t="s">
        <v>2237</v>
      </c>
      <c r="OF15" s="12"/>
      <c r="OG15" s="12"/>
      <c r="OH15" s="11" t="s">
        <v>2238</v>
      </c>
      <c r="OI15" s="12"/>
      <c r="OJ15" s="12"/>
      <c r="OK15" s="11" t="s">
        <v>2239</v>
      </c>
      <c r="OL15" s="12"/>
      <c r="OM15" s="12"/>
      <c r="ON15" s="11" t="s">
        <v>2240</v>
      </c>
      <c r="OO15" s="12"/>
      <c r="OP15" s="12"/>
      <c r="OQ15" s="11" t="s">
        <v>2241</v>
      </c>
      <c r="OR15" s="12"/>
      <c r="OS15" s="12"/>
      <c r="OT15" s="11" t="s">
        <v>2242</v>
      </c>
      <c r="OU15" s="12"/>
      <c r="OV15" s="12"/>
      <c r="OW15" s="11" t="s">
        <v>2243</v>
      </c>
      <c r="OX15" s="12"/>
      <c r="OY15" s="12"/>
      <c r="OZ15" s="11" t="s">
        <v>2244</v>
      </c>
      <c r="PA15" s="12"/>
      <c r="PB15" s="12"/>
      <c r="PC15" s="11" t="s">
        <v>2245</v>
      </c>
      <c r="PD15" s="12"/>
      <c r="PE15" s="12"/>
      <c r="PF15" s="11" t="s">
        <v>2246</v>
      </c>
      <c r="PG15" s="12"/>
      <c r="PH15" s="12"/>
      <c r="PI15" s="11" t="s">
        <v>2247</v>
      </c>
      <c r="PJ15" s="12"/>
      <c r="PK15" s="12"/>
      <c r="PL15" s="11" t="s">
        <v>2248</v>
      </c>
      <c r="PM15" s="12"/>
      <c r="PN15" s="12"/>
      <c r="PO15" s="11" t="s">
        <v>2249</v>
      </c>
      <c r="PP15" s="12"/>
      <c r="PQ15" s="12"/>
      <c r="PR15" s="11" t="s">
        <v>2250</v>
      </c>
      <c r="PS15" s="12"/>
      <c r="PT15" s="12"/>
      <c r="PU15" s="11" t="s">
        <v>2251</v>
      </c>
      <c r="PV15" s="12"/>
      <c r="PW15" s="12"/>
      <c r="PX15" s="11" t="s">
        <v>2252</v>
      </c>
      <c r="PY15" s="12"/>
      <c r="PZ15" s="12"/>
      <c r="QA15" s="11" t="s">
        <v>2253</v>
      </c>
      <c r="QB15" s="12"/>
      <c r="QC15" s="12"/>
      <c r="QD15" s="11" t="s">
        <v>2254</v>
      </c>
      <c r="QE15" s="12"/>
      <c r="QF15" s="12"/>
      <c r="QG15" s="11" t="s">
        <v>2255</v>
      </c>
      <c r="QH15" s="12"/>
      <c r="QI15" s="12"/>
      <c r="QJ15" s="11" t="s">
        <v>2256</v>
      </c>
      <c r="QK15" s="12"/>
      <c r="QL15" s="12"/>
    </row>
    <row r="16" spans="1:454" x14ac:dyDescent="0.25">
      <c r="A16" s="6"/>
      <c r="B16" s="11" t="s">
        <v>2257</v>
      </c>
      <c r="C16" s="12"/>
      <c r="D16" s="12"/>
      <c r="E16" s="11" t="s">
        <v>2258</v>
      </c>
      <c r="F16" s="12"/>
      <c r="G16" s="12"/>
      <c r="H16" s="11" t="s">
        <v>2259</v>
      </c>
      <c r="I16" s="12"/>
      <c r="J16" s="12"/>
      <c r="K16" s="11" t="s">
        <v>2260</v>
      </c>
      <c r="L16" s="12"/>
      <c r="M16" s="12"/>
      <c r="N16" s="11" t="s">
        <v>2261</v>
      </c>
      <c r="O16" s="12"/>
      <c r="P16" s="12"/>
      <c r="Q16" s="11" t="s">
        <v>2262</v>
      </c>
      <c r="R16" s="12"/>
      <c r="S16" s="12"/>
      <c r="T16" s="11" t="s">
        <v>2263</v>
      </c>
      <c r="U16" s="12"/>
      <c r="V16" s="12"/>
      <c r="W16" s="11" t="s">
        <v>2264</v>
      </c>
      <c r="X16" s="12"/>
      <c r="Y16" s="12"/>
      <c r="Z16" s="11" t="s">
        <v>2265</v>
      </c>
      <c r="AA16" s="12"/>
      <c r="AB16" s="12"/>
      <c r="AC16" s="11" t="s">
        <v>2266</v>
      </c>
      <c r="AD16" s="12"/>
      <c r="AE16" s="12"/>
      <c r="AF16" s="11" t="s">
        <v>2267</v>
      </c>
      <c r="AG16" s="12"/>
      <c r="AH16" s="12"/>
      <c r="AI16" s="11" t="s">
        <v>2268</v>
      </c>
      <c r="AJ16" s="12"/>
      <c r="AK16" s="12"/>
      <c r="AL16" s="11" t="s">
        <v>2269</v>
      </c>
      <c r="AM16" s="12"/>
      <c r="AN16" s="12"/>
      <c r="AO16" s="11" t="s">
        <v>2270</v>
      </c>
      <c r="AP16" s="12"/>
      <c r="AQ16" s="12"/>
      <c r="AR16" s="11" t="s">
        <v>2271</v>
      </c>
      <c r="AS16" s="12"/>
      <c r="AT16" s="12"/>
      <c r="AU16" s="11" t="s">
        <v>2272</v>
      </c>
      <c r="AV16" s="12"/>
      <c r="AW16" s="12"/>
      <c r="AX16" s="11" t="s">
        <v>2273</v>
      </c>
      <c r="AY16" s="12"/>
      <c r="AZ16" s="12"/>
      <c r="BA16" s="11" t="s">
        <v>2274</v>
      </c>
      <c r="BB16" s="12"/>
      <c r="BC16" s="12"/>
      <c r="BD16" s="11" t="s">
        <v>2275</v>
      </c>
      <c r="BE16" s="12"/>
      <c r="BF16" s="12"/>
      <c r="BG16" s="11" t="s">
        <v>2276</v>
      </c>
      <c r="BH16" s="12"/>
      <c r="BI16" s="12"/>
      <c r="BJ16" s="11" t="s">
        <v>2277</v>
      </c>
      <c r="BK16" s="12"/>
      <c r="BL16" s="12"/>
      <c r="BM16" s="11" t="s">
        <v>2278</v>
      </c>
      <c r="BN16" s="12"/>
      <c r="BO16" s="12"/>
      <c r="BP16" s="11" t="s">
        <v>2279</v>
      </c>
      <c r="BQ16" s="12"/>
      <c r="BR16" s="12"/>
      <c r="BS16" s="11" t="s">
        <v>2280</v>
      </c>
      <c r="BT16" s="12"/>
      <c r="BU16" s="12"/>
      <c r="BV16" s="11" t="s">
        <v>2281</v>
      </c>
      <c r="BW16" s="12"/>
      <c r="BX16" s="12"/>
      <c r="BY16" s="11" t="s">
        <v>2282</v>
      </c>
      <c r="BZ16" s="12"/>
      <c r="CA16" s="12"/>
      <c r="CB16" s="11" t="s">
        <v>2283</v>
      </c>
      <c r="CC16" s="12"/>
      <c r="CD16" s="12"/>
      <c r="CE16" s="11" t="s">
        <v>2284</v>
      </c>
      <c r="CF16" s="12"/>
      <c r="CG16" s="12"/>
      <c r="CH16" s="11" t="s">
        <v>2285</v>
      </c>
      <c r="CI16" s="12"/>
      <c r="CJ16" s="12"/>
      <c r="CK16" s="11" t="s">
        <v>2286</v>
      </c>
      <c r="CL16" s="12"/>
      <c r="CM16" s="12"/>
      <c r="CN16" s="11" t="s">
        <v>2287</v>
      </c>
      <c r="CO16" s="12"/>
      <c r="CP16" s="12"/>
      <c r="CQ16" s="11" t="s">
        <v>2288</v>
      </c>
      <c r="CR16" s="12"/>
      <c r="CS16" s="12"/>
      <c r="CT16" s="11" t="s">
        <v>2289</v>
      </c>
      <c r="CU16" s="12"/>
      <c r="CV16" s="12"/>
      <c r="CW16" s="11" t="s">
        <v>2290</v>
      </c>
      <c r="CX16" s="12"/>
      <c r="CY16" s="12"/>
      <c r="CZ16" s="11" t="s">
        <v>2291</v>
      </c>
      <c r="DA16" s="12"/>
      <c r="DB16" s="12"/>
      <c r="DC16" s="11" t="s">
        <v>2292</v>
      </c>
      <c r="DD16" s="12"/>
      <c r="DE16" s="12"/>
      <c r="DF16" s="11" t="s">
        <v>2293</v>
      </c>
      <c r="DG16" s="12"/>
      <c r="DH16" s="12"/>
      <c r="DI16" s="11" t="s">
        <v>2294</v>
      </c>
      <c r="DJ16" s="12"/>
      <c r="DK16" s="12"/>
      <c r="DL16" s="11" t="s">
        <v>2295</v>
      </c>
      <c r="DM16" s="12"/>
      <c r="DN16" s="12"/>
      <c r="DO16" s="11" t="s">
        <v>2296</v>
      </c>
      <c r="DP16" s="12"/>
      <c r="DQ16" s="12"/>
      <c r="DR16" s="11" t="s">
        <v>2297</v>
      </c>
      <c r="DS16" s="12"/>
      <c r="DT16" s="12"/>
      <c r="DU16" s="11" t="s">
        <v>2298</v>
      </c>
      <c r="DV16" s="12"/>
      <c r="DW16" s="12"/>
      <c r="DX16" s="11" t="s">
        <v>2299</v>
      </c>
      <c r="DY16" s="12"/>
      <c r="DZ16" s="12"/>
      <c r="EA16" s="11" t="s">
        <v>2300</v>
      </c>
      <c r="EB16" s="12"/>
      <c r="EC16" s="12"/>
      <c r="ED16" s="11" t="s">
        <v>2301</v>
      </c>
      <c r="EE16" s="12"/>
      <c r="EF16" s="12"/>
      <c r="EG16" s="11" t="s">
        <v>2302</v>
      </c>
      <c r="EH16" s="12"/>
      <c r="EI16" s="12"/>
      <c r="EJ16" s="11" t="s">
        <v>2303</v>
      </c>
      <c r="EK16" s="12"/>
      <c r="EL16" s="12"/>
      <c r="EM16" s="11" t="s">
        <v>2304</v>
      </c>
      <c r="EN16" s="12"/>
      <c r="EO16" s="12"/>
      <c r="EP16" s="11" t="s">
        <v>2305</v>
      </c>
      <c r="EQ16" s="12"/>
      <c r="ER16" s="12"/>
      <c r="ES16" s="11" t="s">
        <v>2306</v>
      </c>
      <c r="ET16" s="12"/>
      <c r="EU16" s="12"/>
      <c r="EV16" s="11" t="s">
        <v>2307</v>
      </c>
      <c r="EW16" s="12"/>
      <c r="EX16" s="12"/>
      <c r="EY16" s="11" t="s">
        <v>2308</v>
      </c>
      <c r="EZ16" s="12"/>
      <c r="FA16" s="12"/>
      <c r="FB16" s="11" t="s">
        <v>2309</v>
      </c>
      <c r="FC16" s="12"/>
      <c r="FD16" s="12"/>
      <c r="FE16" s="11" t="s">
        <v>2310</v>
      </c>
      <c r="FF16" s="12"/>
      <c r="FG16" s="12"/>
      <c r="FH16" s="11" t="s">
        <v>2311</v>
      </c>
      <c r="FI16" s="12"/>
      <c r="FJ16" s="12"/>
      <c r="FK16" s="11" t="s">
        <v>2312</v>
      </c>
      <c r="FL16" s="12"/>
      <c r="FM16" s="12"/>
      <c r="FN16" s="11" t="s">
        <v>2313</v>
      </c>
      <c r="FO16" s="12"/>
      <c r="FP16" s="12"/>
      <c r="FQ16" s="11" t="s">
        <v>2314</v>
      </c>
      <c r="FR16" s="12"/>
      <c r="FS16" s="12"/>
      <c r="FT16" s="11" t="s">
        <v>2315</v>
      </c>
      <c r="FU16" s="12"/>
      <c r="FV16" s="12"/>
      <c r="FW16" s="11" t="s">
        <v>2316</v>
      </c>
      <c r="FX16" s="12"/>
      <c r="FY16" s="12"/>
      <c r="FZ16" s="11" t="s">
        <v>2317</v>
      </c>
      <c r="GA16" s="12"/>
      <c r="GB16" s="12"/>
      <c r="GC16" s="11" t="s">
        <v>2318</v>
      </c>
      <c r="GD16" s="12"/>
      <c r="GE16" s="12"/>
      <c r="GF16" s="11" t="s">
        <v>2319</v>
      </c>
      <c r="GG16" s="12"/>
      <c r="GH16" s="12"/>
      <c r="GI16" s="11" t="s">
        <v>2320</v>
      </c>
      <c r="GJ16" s="12"/>
      <c r="GK16" s="12"/>
      <c r="GL16" s="11" t="s">
        <v>2321</v>
      </c>
      <c r="GM16" s="12"/>
      <c r="GN16" s="12"/>
      <c r="GO16" s="11" t="s">
        <v>2322</v>
      </c>
      <c r="GP16" s="12"/>
      <c r="GQ16" s="12"/>
      <c r="GR16" s="11" t="s">
        <v>2323</v>
      </c>
      <c r="GS16" s="12"/>
      <c r="GT16" s="12"/>
      <c r="GU16" s="11" t="s">
        <v>2324</v>
      </c>
      <c r="GV16" s="12"/>
      <c r="GW16" s="12"/>
      <c r="GX16" s="11" t="s">
        <v>2325</v>
      </c>
      <c r="GY16" s="12"/>
      <c r="GZ16" s="12"/>
      <c r="HA16" s="11" t="s">
        <v>2326</v>
      </c>
      <c r="HB16" s="12"/>
      <c r="HC16" s="12"/>
      <c r="HD16" s="11" t="s">
        <v>2327</v>
      </c>
      <c r="HE16" s="12"/>
      <c r="HF16" s="12"/>
      <c r="HG16" s="11" t="s">
        <v>2328</v>
      </c>
      <c r="HH16" s="12"/>
      <c r="HI16" s="12"/>
      <c r="HJ16" s="11" t="s">
        <v>2329</v>
      </c>
      <c r="HK16" s="12"/>
      <c r="HL16" s="12"/>
      <c r="HM16" s="11" t="s">
        <v>2330</v>
      </c>
      <c r="HN16" s="12"/>
      <c r="HO16" s="12"/>
      <c r="HP16" s="11" t="s">
        <v>2331</v>
      </c>
      <c r="HQ16" s="12"/>
      <c r="HR16" s="12"/>
      <c r="HS16" s="11" t="s">
        <v>2332</v>
      </c>
      <c r="HT16" s="12"/>
      <c r="HU16" s="12"/>
      <c r="HV16" s="11" t="s">
        <v>2333</v>
      </c>
      <c r="HW16" s="12"/>
      <c r="HX16" s="12"/>
      <c r="HY16" s="11" t="s">
        <v>2334</v>
      </c>
      <c r="HZ16" s="12"/>
      <c r="IA16" s="12"/>
      <c r="IB16" s="11" t="s">
        <v>2335</v>
      </c>
      <c r="IC16" s="12"/>
      <c r="ID16" s="12"/>
      <c r="IE16" s="11" t="s">
        <v>2336</v>
      </c>
      <c r="IF16" s="12"/>
      <c r="IG16" s="12"/>
      <c r="IH16" s="11" t="s">
        <v>2337</v>
      </c>
      <c r="II16" s="12"/>
      <c r="IJ16" s="12"/>
      <c r="IK16" s="11" t="s">
        <v>2338</v>
      </c>
      <c r="IL16" s="12"/>
      <c r="IM16" s="12"/>
      <c r="IN16" s="11" t="s">
        <v>2339</v>
      </c>
      <c r="IO16" s="12"/>
      <c r="IP16" s="12"/>
      <c r="IQ16" s="11" t="s">
        <v>2340</v>
      </c>
      <c r="IR16" s="12"/>
      <c r="IS16" s="12"/>
      <c r="IT16" s="11" t="s">
        <v>2341</v>
      </c>
      <c r="IU16" s="12"/>
      <c r="IV16" s="12"/>
      <c r="IW16" s="11" t="s">
        <v>2342</v>
      </c>
      <c r="IX16" s="12"/>
      <c r="IY16" s="12"/>
      <c r="IZ16" s="11" t="s">
        <v>2343</v>
      </c>
      <c r="JA16" s="12"/>
      <c r="JB16" s="12"/>
      <c r="JC16" s="11" t="s">
        <v>2344</v>
      </c>
      <c r="JD16" s="12"/>
      <c r="JE16" s="12"/>
      <c r="JF16" s="11" t="s">
        <v>2345</v>
      </c>
      <c r="JG16" s="12"/>
      <c r="JH16" s="12"/>
      <c r="JI16" s="11" t="s">
        <v>2346</v>
      </c>
      <c r="JJ16" s="12"/>
      <c r="JK16" s="12"/>
      <c r="JL16" s="11" t="s">
        <v>2347</v>
      </c>
      <c r="JM16" s="12"/>
      <c r="JN16" s="12"/>
      <c r="JO16" s="11" t="s">
        <v>2348</v>
      </c>
      <c r="JP16" s="12"/>
      <c r="JQ16" s="12"/>
      <c r="JR16" s="11" t="s">
        <v>2349</v>
      </c>
      <c r="JS16" s="12"/>
      <c r="JT16" s="12"/>
      <c r="JU16" s="11" t="s">
        <v>2350</v>
      </c>
      <c r="JV16" s="12"/>
      <c r="JW16" s="12"/>
      <c r="JX16" s="11" t="s">
        <v>2351</v>
      </c>
      <c r="JY16" s="12"/>
      <c r="JZ16" s="12"/>
      <c r="KA16" s="11" t="s">
        <v>2352</v>
      </c>
      <c r="KB16" s="12"/>
      <c r="KC16" s="12"/>
      <c r="KD16" s="11" t="s">
        <v>2353</v>
      </c>
      <c r="KE16" s="12"/>
      <c r="KF16" s="12"/>
      <c r="KG16" s="11" t="s">
        <v>2354</v>
      </c>
      <c r="KH16" s="12"/>
      <c r="KI16" s="12"/>
      <c r="KJ16" s="11" t="s">
        <v>2355</v>
      </c>
      <c r="KK16" s="12"/>
      <c r="KL16" s="12"/>
      <c r="KM16" s="11" t="s">
        <v>2356</v>
      </c>
      <c r="KN16" s="12"/>
      <c r="KO16" s="12"/>
      <c r="KP16" s="11" t="s">
        <v>2357</v>
      </c>
      <c r="KQ16" s="12"/>
      <c r="KR16" s="12"/>
      <c r="KS16" s="11" t="s">
        <v>2358</v>
      </c>
      <c r="KT16" s="12"/>
      <c r="KU16" s="12"/>
      <c r="KV16" s="11" t="s">
        <v>2359</v>
      </c>
      <c r="KW16" s="12"/>
      <c r="KX16" s="12"/>
      <c r="KY16" s="11" t="s">
        <v>2360</v>
      </c>
      <c r="KZ16" s="12"/>
      <c r="LA16" s="12"/>
      <c r="LB16" s="11" t="s">
        <v>2361</v>
      </c>
      <c r="LC16" s="12"/>
      <c r="LD16" s="12"/>
      <c r="LE16" s="11" t="s">
        <v>2362</v>
      </c>
      <c r="LF16" s="12"/>
      <c r="LG16" s="12"/>
      <c r="LH16" s="11" t="s">
        <v>2363</v>
      </c>
      <c r="LI16" s="12"/>
      <c r="LJ16" s="12"/>
      <c r="LK16" s="11" t="s">
        <v>2364</v>
      </c>
      <c r="LL16" s="12"/>
      <c r="LM16" s="12"/>
      <c r="LN16" s="11" t="s">
        <v>2365</v>
      </c>
      <c r="LO16" s="12"/>
      <c r="LP16" s="12"/>
      <c r="LQ16" s="11" t="s">
        <v>2366</v>
      </c>
      <c r="LR16" s="12"/>
      <c r="LS16" s="12"/>
      <c r="LT16" s="11" t="s">
        <v>2367</v>
      </c>
      <c r="LU16" s="12"/>
      <c r="LV16" s="12"/>
      <c r="LW16" s="11" t="s">
        <v>2368</v>
      </c>
      <c r="LX16" s="12"/>
      <c r="LY16" s="12"/>
      <c r="LZ16" s="11" t="s">
        <v>2369</v>
      </c>
      <c r="MA16" s="12"/>
      <c r="MB16" s="12"/>
      <c r="MC16" s="11" t="s">
        <v>2370</v>
      </c>
      <c r="MD16" s="12"/>
      <c r="ME16" s="12"/>
      <c r="MF16" s="11" t="s">
        <v>2371</v>
      </c>
      <c r="MG16" s="12"/>
      <c r="MH16" s="12"/>
      <c r="MI16" s="11" t="s">
        <v>2372</v>
      </c>
      <c r="MJ16" s="12"/>
      <c r="MK16" s="12"/>
      <c r="ML16" s="11" t="s">
        <v>2373</v>
      </c>
      <c r="MM16" s="12"/>
      <c r="MN16" s="12"/>
      <c r="MO16" s="11" t="s">
        <v>2374</v>
      </c>
      <c r="MP16" s="12"/>
      <c r="MQ16" s="12"/>
      <c r="MR16" s="11" t="s">
        <v>2375</v>
      </c>
      <c r="MS16" s="12"/>
      <c r="MT16" s="12"/>
      <c r="MU16" s="11" t="s">
        <v>2376</v>
      </c>
      <c r="MV16" s="12"/>
      <c r="MW16" s="12"/>
      <c r="MX16" s="11" t="s">
        <v>2377</v>
      </c>
      <c r="MY16" s="12"/>
      <c r="MZ16" s="12"/>
      <c r="NA16" s="11" t="s">
        <v>2378</v>
      </c>
      <c r="NB16" s="12"/>
      <c r="NC16" s="12"/>
      <c r="ND16" s="11" t="s">
        <v>2379</v>
      </c>
      <c r="NE16" s="12"/>
      <c r="NF16" s="12"/>
      <c r="NG16" s="11" t="s">
        <v>2380</v>
      </c>
      <c r="NH16" s="12"/>
      <c r="NI16" s="12"/>
      <c r="NJ16" s="11" t="s">
        <v>2381</v>
      </c>
      <c r="NK16" s="12"/>
      <c r="NL16" s="12"/>
      <c r="NM16" s="11" t="s">
        <v>2382</v>
      </c>
      <c r="NN16" s="12"/>
      <c r="NO16" s="12"/>
      <c r="NP16" s="11" t="s">
        <v>2383</v>
      </c>
      <c r="NQ16" s="12"/>
      <c r="NR16" s="12"/>
      <c r="NS16" s="11" t="s">
        <v>2384</v>
      </c>
      <c r="NT16" s="12"/>
      <c r="NU16" s="12"/>
      <c r="NV16" s="11" t="s">
        <v>2344</v>
      </c>
      <c r="NW16" s="12"/>
      <c r="NX16" s="12"/>
      <c r="NY16" s="11" t="s">
        <v>2385</v>
      </c>
      <c r="NZ16" s="12"/>
      <c r="OA16" s="12"/>
      <c r="OB16" s="11" t="s">
        <v>2386</v>
      </c>
      <c r="OC16" s="12"/>
      <c r="OD16" s="12"/>
      <c r="OE16" s="11" t="s">
        <v>2387</v>
      </c>
      <c r="OF16" s="12"/>
      <c r="OG16" s="12"/>
      <c r="OH16" s="11" t="s">
        <v>2388</v>
      </c>
      <c r="OI16" s="12"/>
      <c r="OJ16" s="12"/>
      <c r="OK16" s="11" t="s">
        <v>2389</v>
      </c>
      <c r="OL16" s="12"/>
      <c r="OM16" s="12"/>
      <c r="ON16" s="11" t="s">
        <v>2390</v>
      </c>
      <c r="OO16" s="12"/>
      <c r="OP16" s="12"/>
      <c r="OQ16" s="11" t="s">
        <v>2391</v>
      </c>
      <c r="OR16" s="12"/>
      <c r="OS16" s="12"/>
      <c r="OT16" s="11" t="s">
        <v>2392</v>
      </c>
      <c r="OU16" s="12"/>
      <c r="OV16" s="12"/>
      <c r="OW16" s="11" t="s">
        <v>2393</v>
      </c>
      <c r="OX16" s="12"/>
      <c r="OY16" s="12"/>
      <c r="OZ16" s="11" t="s">
        <v>2394</v>
      </c>
      <c r="PA16" s="12"/>
      <c r="PB16" s="12"/>
      <c r="PC16" s="11" t="s">
        <v>2395</v>
      </c>
      <c r="PD16" s="12"/>
      <c r="PE16" s="12"/>
      <c r="PF16" s="11" t="s">
        <v>2396</v>
      </c>
      <c r="PG16" s="12"/>
      <c r="PH16" s="12"/>
      <c r="PI16" s="11" t="s">
        <v>2397</v>
      </c>
      <c r="PJ16" s="12"/>
      <c r="PK16" s="12"/>
      <c r="PL16" s="11" t="s">
        <v>2398</v>
      </c>
      <c r="PM16" s="12"/>
      <c r="PN16" s="12"/>
      <c r="PO16" s="11" t="s">
        <v>2399</v>
      </c>
      <c r="PP16" s="12"/>
      <c r="PQ16" s="12"/>
      <c r="PR16" s="11" t="s">
        <v>2400</v>
      </c>
      <c r="PS16" s="12"/>
      <c r="PT16" s="12"/>
      <c r="PU16" s="11" t="s">
        <v>2401</v>
      </c>
      <c r="PV16" s="12"/>
      <c r="PW16" s="12"/>
      <c r="PX16" s="11" t="s">
        <v>2402</v>
      </c>
      <c r="PY16" s="12"/>
      <c r="PZ16" s="12"/>
      <c r="QA16" s="11" t="s">
        <v>2403</v>
      </c>
      <c r="QB16" s="12"/>
      <c r="QC16" s="12"/>
      <c r="QD16" s="11" t="s">
        <v>2203</v>
      </c>
      <c r="QE16" s="12"/>
      <c r="QF16" s="12"/>
      <c r="QG16" s="11" t="s">
        <v>2404</v>
      </c>
      <c r="QH16" s="12"/>
      <c r="QI16" s="12"/>
      <c r="QJ16" s="11" t="s">
        <v>2405</v>
      </c>
      <c r="QK16" s="12"/>
      <c r="QL16" s="12"/>
    </row>
    <row r="17" spans="1:454" x14ac:dyDescent="0.25">
      <c r="A17" s="6"/>
      <c r="B17" s="11" t="s">
        <v>2406</v>
      </c>
      <c r="C17" s="12"/>
      <c r="D17" s="12"/>
      <c r="E17" s="11" t="s">
        <v>2407</v>
      </c>
      <c r="F17" s="12"/>
      <c r="G17" s="12"/>
      <c r="H17" s="11" t="s">
        <v>2408</v>
      </c>
      <c r="I17" s="12"/>
      <c r="J17" s="12"/>
      <c r="K17" s="11" t="s">
        <v>2409</v>
      </c>
      <c r="L17" s="12"/>
      <c r="M17" s="12"/>
      <c r="N17" s="11" t="s">
        <v>2410</v>
      </c>
      <c r="O17" s="12"/>
      <c r="P17" s="12"/>
      <c r="Q17" s="11" t="s">
        <v>2411</v>
      </c>
      <c r="R17" s="12"/>
      <c r="S17" s="12"/>
      <c r="T17" s="11" t="s">
        <v>2412</v>
      </c>
      <c r="U17" s="12"/>
      <c r="V17" s="12"/>
      <c r="W17" s="11" t="s">
        <v>2413</v>
      </c>
      <c r="X17" s="12"/>
      <c r="Y17" s="12"/>
      <c r="Z17" s="11" t="s">
        <v>2414</v>
      </c>
      <c r="AA17" s="12"/>
      <c r="AB17" s="12"/>
      <c r="AC17" s="11" t="s">
        <v>2415</v>
      </c>
      <c r="AD17" s="12"/>
      <c r="AE17" s="12"/>
      <c r="AF17" s="11" t="s">
        <v>2416</v>
      </c>
      <c r="AG17" s="12"/>
      <c r="AH17" s="12"/>
      <c r="AI17" s="11" t="s">
        <v>2417</v>
      </c>
      <c r="AJ17" s="12"/>
      <c r="AK17" s="12"/>
      <c r="AL17" s="11" t="s">
        <v>2418</v>
      </c>
      <c r="AM17" s="12"/>
      <c r="AN17" s="12"/>
      <c r="AO17" s="11" t="s">
        <v>2419</v>
      </c>
      <c r="AP17" s="12"/>
      <c r="AQ17" s="12"/>
      <c r="AR17" s="11" t="s">
        <v>2420</v>
      </c>
      <c r="AS17" s="12"/>
      <c r="AT17" s="12"/>
      <c r="AU17" s="11" t="s">
        <v>2421</v>
      </c>
      <c r="AV17" s="12"/>
      <c r="AW17" s="12"/>
      <c r="AX17" s="11" t="s">
        <v>2422</v>
      </c>
      <c r="AY17" s="12"/>
      <c r="AZ17" s="12"/>
      <c r="BA17" s="11" t="s">
        <v>2423</v>
      </c>
      <c r="BB17" s="12"/>
      <c r="BC17" s="12"/>
      <c r="BD17" s="11" t="s">
        <v>2424</v>
      </c>
      <c r="BE17" s="12"/>
      <c r="BF17" s="12"/>
      <c r="BG17" s="11" t="s">
        <v>2425</v>
      </c>
      <c r="BH17" s="12"/>
      <c r="BI17" s="12"/>
      <c r="BJ17" s="11" t="s">
        <v>2426</v>
      </c>
      <c r="BK17" s="12"/>
      <c r="BL17" s="12"/>
      <c r="BM17" s="11" t="s">
        <v>2427</v>
      </c>
      <c r="BN17" s="12"/>
      <c r="BO17" s="12"/>
      <c r="BP17" s="11" t="s">
        <v>2428</v>
      </c>
      <c r="BQ17" s="12"/>
      <c r="BR17" s="12"/>
      <c r="BS17" s="11" t="s">
        <v>2429</v>
      </c>
      <c r="BT17" s="12"/>
      <c r="BU17" s="12"/>
      <c r="BV17" s="11" t="s">
        <v>2430</v>
      </c>
      <c r="BW17" s="12"/>
      <c r="BX17" s="12"/>
      <c r="BY17" s="11" t="s">
        <v>2431</v>
      </c>
      <c r="BZ17" s="12"/>
      <c r="CA17" s="12"/>
      <c r="CB17" s="11" t="s">
        <v>2432</v>
      </c>
      <c r="CC17" s="12"/>
      <c r="CD17" s="12"/>
      <c r="CE17" s="11" t="s">
        <v>2433</v>
      </c>
      <c r="CF17" s="12"/>
      <c r="CG17" s="12"/>
      <c r="CH17" s="11" t="s">
        <v>2434</v>
      </c>
      <c r="CI17" s="12"/>
      <c r="CJ17" s="12"/>
      <c r="CK17" s="11" t="s">
        <v>2435</v>
      </c>
      <c r="CL17" s="12"/>
      <c r="CM17" s="12"/>
      <c r="CN17" s="11" t="s">
        <v>2436</v>
      </c>
      <c r="CO17" s="12"/>
      <c r="CP17" s="12"/>
      <c r="CQ17" s="11" t="s">
        <v>2437</v>
      </c>
      <c r="CR17" s="12"/>
      <c r="CS17" s="12"/>
      <c r="CT17" s="11" t="s">
        <v>2438</v>
      </c>
      <c r="CU17" s="12"/>
      <c r="CV17" s="12"/>
      <c r="CW17" s="11" t="s">
        <v>2439</v>
      </c>
      <c r="CX17" s="12"/>
      <c r="CY17" s="12"/>
      <c r="CZ17" s="11" t="s">
        <v>2440</v>
      </c>
      <c r="DA17" s="12"/>
      <c r="DB17" s="12"/>
      <c r="DC17" s="11" t="s">
        <v>2441</v>
      </c>
      <c r="DD17" s="12"/>
      <c r="DE17" s="12"/>
      <c r="DF17" s="11" t="s">
        <v>2442</v>
      </c>
      <c r="DG17" s="12"/>
      <c r="DH17" s="12"/>
      <c r="DI17" s="11" t="s">
        <v>2443</v>
      </c>
      <c r="DJ17" s="12"/>
      <c r="DK17" s="12"/>
      <c r="DL17" s="11" t="s">
        <v>2444</v>
      </c>
      <c r="DM17" s="12"/>
      <c r="DN17" s="12"/>
      <c r="DO17" s="11" t="s">
        <v>2445</v>
      </c>
      <c r="DP17" s="12"/>
      <c r="DQ17" s="12"/>
      <c r="DR17" s="11" t="s">
        <v>2446</v>
      </c>
      <c r="DS17" s="12"/>
      <c r="DT17" s="12"/>
      <c r="DU17" s="11" t="s">
        <v>2447</v>
      </c>
      <c r="DV17" s="12"/>
      <c r="DW17" s="12"/>
      <c r="DX17" s="11" t="s">
        <v>2448</v>
      </c>
      <c r="DY17" s="12"/>
      <c r="DZ17" s="12"/>
      <c r="EA17" s="11" t="s">
        <v>2449</v>
      </c>
      <c r="EB17" s="12"/>
      <c r="EC17" s="12"/>
      <c r="ED17" s="11" t="s">
        <v>2450</v>
      </c>
      <c r="EE17" s="12"/>
      <c r="EF17" s="12"/>
      <c r="EG17" s="11" t="s">
        <v>2451</v>
      </c>
      <c r="EH17" s="12"/>
      <c r="EI17" s="12"/>
      <c r="EJ17" s="11" t="s">
        <v>2452</v>
      </c>
      <c r="EK17" s="12"/>
      <c r="EL17" s="12"/>
      <c r="EM17" s="11" t="s">
        <v>2453</v>
      </c>
      <c r="EN17" s="12"/>
      <c r="EO17" s="12"/>
      <c r="EP17" s="11" t="s">
        <v>2454</v>
      </c>
      <c r="EQ17" s="12"/>
      <c r="ER17" s="12"/>
      <c r="ES17" s="11" t="s">
        <v>2455</v>
      </c>
      <c r="ET17" s="12"/>
      <c r="EU17" s="12"/>
      <c r="EV17" s="11" t="s">
        <v>2456</v>
      </c>
      <c r="EW17" s="12"/>
      <c r="EX17" s="12"/>
      <c r="EY17" s="11" t="s">
        <v>2457</v>
      </c>
      <c r="EZ17" s="12"/>
      <c r="FA17" s="12"/>
      <c r="FB17" s="11" t="s">
        <v>2458</v>
      </c>
      <c r="FC17" s="12"/>
      <c r="FD17" s="12"/>
      <c r="FE17" s="11" t="s">
        <v>2459</v>
      </c>
      <c r="FF17" s="12"/>
      <c r="FG17" s="12"/>
      <c r="FH17" s="11" t="s">
        <v>2460</v>
      </c>
      <c r="FI17" s="12"/>
      <c r="FJ17" s="12"/>
      <c r="FK17" s="11" t="s">
        <v>2461</v>
      </c>
      <c r="FL17" s="12"/>
      <c r="FM17" s="12"/>
      <c r="FN17" s="11" t="s">
        <v>2462</v>
      </c>
      <c r="FO17" s="12"/>
      <c r="FP17" s="12"/>
      <c r="FQ17" s="11" t="s">
        <v>2463</v>
      </c>
      <c r="FR17" s="12"/>
      <c r="FS17" s="12"/>
      <c r="FT17" s="11" t="s">
        <v>2464</v>
      </c>
      <c r="FU17" s="12"/>
      <c r="FV17" s="12"/>
      <c r="FW17" s="11" t="s">
        <v>2465</v>
      </c>
      <c r="FX17" s="12"/>
      <c r="FY17" s="12"/>
      <c r="FZ17" s="11" t="s">
        <v>2466</v>
      </c>
      <c r="GA17" s="12"/>
      <c r="GB17" s="12"/>
      <c r="GC17" s="11" t="s">
        <v>2467</v>
      </c>
      <c r="GD17" s="12"/>
      <c r="GE17" s="12"/>
      <c r="GF17" s="11" t="s">
        <v>2468</v>
      </c>
      <c r="GG17" s="12"/>
      <c r="GH17" s="12"/>
      <c r="GI17" s="11" t="s">
        <v>2469</v>
      </c>
      <c r="GJ17" s="12"/>
      <c r="GK17" s="12"/>
      <c r="GL17" s="11" t="s">
        <v>2470</v>
      </c>
      <c r="GM17" s="12"/>
      <c r="GN17" s="12"/>
      <c r="GO17" s="11" t="s">
        <v>2471</v>
      </c>
      <c r="GP17" s="12"/>
      <c r="GQ17" s="12"/>
      <c r="GR17" s="11" t="s">
        <v>2472</v>
      </c>
      <c r="GS17" s="12"/>
      <c r="GT17" s="12"/>
      <c r="GU17" s="11" t="s">
        <v>2473</v>
      </c>
      <c r="GV17" s="12"/>
      <c r="GW17" s="12"/>
      <c r="GX17" s="11" t="s">
        <v>2474</v>
      </c>
      <c r="GY17" s="12"/>
      <c r="GZ17" s="12"/>
      <c r="HA17" s="11" t="s">
        <v>2475</v>
      </c>
      <c r="HB17" s="12"/>
      <c r="HC17" s="12"/>
      <c r="HD17" s="11" t="s">
        <v>2476</v>
      </c>
      <c r="HE17" s="12"/>
      <c r="HF17" s="12"/>
      <c r="HG17" s="11" t="s">
        <v>2477</v>
      </c>
      <c r="HH17" s="12"/>
      <c r="HI17" s="12"/>
      <c r="HJ17" s="11" t="s">
        <v>2478</v>
      </c>
      <c r="HK17" s="12"/>
      <c r="HL17" s="12"/>
      <c r="HM17" s="11" t="s">
        <v>2479</v>
      </c>
      <c r="HN17" s="12"/>
      <c r="HO17" s="12"/>
      <c r="HP17" s="11" t="s">
        <v>2480</v>
      </c>
      <c r="HQ17" s="12"/>
      <c r="HR17" s="12"/>
      <c r="HS17" s="11" t="s">
        <v>2481</v>
      </c>
      <c r="HT17" s="12"/>
      <c r="HU17" s="12"/>
      <c r="HV17" s="11" t="s">
        <v>2482</v>
      </c>
      <c r="HW17" s="12"/>
      <c r="HX17" s="12"/>
      <c r="HY17" s="11" t="s">
        <v>2483</v>
      </c>
      <c r="HZ17" s="12"/>
      <c r="IA17" s="12"/>
      <c r="IB17" s="11" t="s">
        <v>2484</v>
      </c>
      <c r="IC17" s="12"/>
      <c r="ID17" s="12"/>
      <c r="IE17" s="11" t="s">
        <v>2485</v>
      </c>
      <c r="IF17" s="12"/>
      <c r="IG17" s="12"/>
      <c r="IH17" s="11" t="s">
        <v>2486</v>
      </c>
      <c r="II17" s="12"/>
      <c r="IJ17" s="12"/>
      <c r="IK17" s="11" t="s">
        <v>2487</v>
      </c>
      <c r="IL17" s="12"/>
      <c r="IM17" s="12"/>
      <c r="IN17" s="11" t="s">
        <v>2488</v>
      </c>
      <c r="IO17" s="12"/>
      <c r="IP17" s="12"/>
      <c r="IQ17" s="11" t="s">
        <v>2489</v>
      </c>
      <c r="IR17" s="12"/>
      <c r="IS17" s="12"/>
      <c r="IT17" s="11" t="s">
        <v>2490</v>
      </c>
      <c r="IU17" s="12"/>
      <c r="IV17" s="12"/>
      <c r="IW17" s="11" t="s">
        <v>2491</v>
      </c>
      <c r="IX17" s="12"/>
      <c r="IY17" s="12"/>
      <c r="IZ17" s="11" t="s">
        <v>2492</v>
      </c>
      <c r="JA17" s="12"/>
      <c r="JB17" s="12"/>
      <c r="JC17" s="11" t="s">
        <v>2493</v>
      </c>
      <c r="JD17" s="12"/>
      <c r="JE17" s="12"/>
      <c r="JF17" s="11" t="s">
        <v>2494</v>
      </c>
      <c r="JG17" s="12"/>
      <c r="JH17" s="12"/>
      <c r="JI17" s="11" t="s">
        <v>2495</v>
      </c>
      <c r="JJ17" s="12"/>
      <c r="JK17" s="12"/>
      <c r="JL17" s="11" t="s">
        <v>2496</v>
      </c>
      <c r="JM17" s="12"/>
      <c r="JN17" s="12"/>
      <c r="JO17" s="11" t="s">
        <v>2497</v>
      </c>
      <c r="JP17" s="12"/>
      <c r="JQ17" s="12"/>
      <c r="JR17" s="11" t="s">
        <v>2498</v>
      </c>
      <c r="JS17" s="12"/>
      <c r="JT17" s="12"/>
      <c r="JU17" s="11" t="s">
        <v>2499</v>
      </c>
      <c r="JV17" s="12"/>
      <c r="JW17" s="12"/>
      <c r="JX17" s="11" t="s">
        <v>2500</v>
      </c>
      <c r="JY17" s="12"/>
      <c r="JZ17" s="12"/>
      <c r="KA17" s="11" t="s">
        <v>2501</v>
      </c>
      <c r="KB17" s="12"/>
      <c r="KC17" s="12"/>
      <c r="KD17" s="11" t="s">
        <v>2502</v>
      </c>
      <c r="KE17" s="12"/>
      <c r="KF17" s="12"/>
      <c r="KG17" s="11" t="s">
        <v>2503</v>
      </c>
      <c r="KH17" s="12"/>
      <c r="KI17" s="12"/>
      <c r="KJ17" s="11" t="s">
        <v>2504</v>
      </c>
      <c r="KK17" s="12"/>
      <c r="KL17" s="12"/>
      <c r="KM17" s="11" t="s">
        <v>2505</v>
      </c>
      <c r="KN17" s="12"/>
      <c r="KO17" s="12"/>
      <c r="KP17" s="11" t="s">
        <v>2506</v>
      </c>
      <c r="KQ17" s="12"/>
      <c r="KR17" s="12"/>
      <c r="KS17" s="11" t="s">
        <v>2507</v>
      </c>
      <c r="KT17" s="12"/>
      <c r="KU17" s="12"/>
      <c r="KV17" s="11" t="s">
        <v>2508</v>
      </c>
      <c r="KW17" s="12"/>
      <c r="KX17" s="12"/>
      <c r="KY17" s="11" t="s">
        <v>2509</v>
      </c>
      <c r="KZ17" s="12"/>
      <c r="LA17" s="12"/>
      <c r="LB17" s="11" t="s">
        <v>2510</v>
      </c>
      <c r="LC17" s="12"/>
      <c r="LD17" s="12"/>
      <c r="LE17" s="11" t="s">
        <v>2511</v>
      </c>
      <c r="LF17" s="12"/>
      <c r="LG17" s="12"/>
      <c r="LH17" s="11" t="s">
        <v>2512</v>
      </c>
      <c r="LI17" s="12"/>
      <c r="LJ17" s="12"/>
      <c r="LK17" s="11" t="s">
        <v>2513</v>
      </c>
      <c r="LL17" s="12"/>
      <c r="LM17" s="12"/>
      <c r="LN17" s="11" t="s">
        <v>2514</v>
      </c>
      <c r="LO17" s="12"/>
      <c r="LP17" s="12"/>
      <c r="LQ17" s="11" t="s">
        <v>2515</v>
      </c>
      <c r="LR17" s="12"/>
      <c r="LS17" s="12"/>
      <c r="LT17" s="11" t="s">
        <v>2516</v>
      </c>
      <c r="LU17" s="12"/>
      <c r="LV17" s="12"/>
      <c r="LW17" s="11" t="s">
        <v>2517</v>
      </c>
      <c r="LX17" s="12"/>
      <c r="LY17" s="12"/>
      <c r="LZ17" s="11" t="s">
        <v>2518</v>
      </c>
      <c r="MA17" s="12"/>
      <c r="MB17" s="12"/>
      <c r="MC17" s="11" t="s">
        <v>2519</v>
      </c>
      <c r="MD17" s="12"/>
      <c r="ME17" s="12"/>
      <c r="MF17" s="11" t="s">
        <v>2520</v>
      </c>
      <c r="MG17" s="12"/>
      <c r="MH17" s="12"/>
      <c r="MI17" s="11" t="s">
        <v>2521</v>
      </c>
      <c r="MJ17" s="12"/>
      <c r="MK17" s="12"/>
      <c r="ML17" s="11" t="s">
        <v>2522</v>
      </c>
      <c r="MM17" s="12"/>
      <c r="MN17" s="12"/>
      <c r="MO17" s="11" t="s">
        <v>2523</v>
      </c>
      <c r="MP17" s="12"/>
      <c r="MQ17" s="12"/>
      <c r="MR17" s="11" t="s">
        <v>2524</v>
      </c>
      <c r="MS17" s="12"/>
      <c r="MT17" s="12"/>
      <c r="MU17" s="11" t="s">
        <v>2525</v>
      </c>
      <c r="MV17" s="12"/>
      <c r="MW17" s="12"/>
      <c r="MX17" s="11" t="s">
        <v>2526</v>
      </c>
      <c r="MY17" s="12"/>
      <c r="MZ17" s="12"/>
      <c r="NA17" s="11" t="s">
        <v>2527</v>
      </c>
      <c r="NB17" s="12"/>
      <c r="NC17" s="12"/>
      <c r="ND17" s="11" t="s">
        <v>2528</v>
      </c>
      <c r="NE17" s="12"/>
      <c r="NF17" s="12"/>
      <c r="NG17" s="11" t="s">
        <v>2529</v>
      </c>
      <c r="NH17" s="12"/>
      <c r="NI17" s="12"/>
      <c r="NJ17" s="11" t="s">
        <v>2530</v>
      </c>
      <c r="NK17" s="12"/>
      <c r="NL17" s="12"/>
      <c r="NM17" s="11" t="s">
        <v>2531</v>
      </c>
      <c r="NN17" s="12"/>
      <c r="NO17" s="12"/>
      <c r="NP17" s="11" t="s">
        <v>2532</v>
      </c>
      <c r="NQ17" s="12"/>
      <c r="NR17" s="12"/>
      <c r="NS17" s="11" t="s">
        <v>2533</v>
      </c>
      <c r="NT17" s="12"/>
      <c r="NU17" s="12"/>
      <c r="NV17" s="11" t="s">
        <v>2493</v>
      </c>
      <c r="NW17" s="12"/>
      <c r="NX17" s="12"/>
      <c r="NY17" s="11" t="s">
        <v>2534</v>
      </c>
      <c r="NZ17" s="12"/>
      <c r="OA17" s="12"/>
      <c r="OB17" s="11" t="s">
        <v>2473</v>
      </c>
      <c r="OC17" s="12"/>
      <c r="OD17" s="12"/>
      <c r="OE17" s="11" t="s">
        <v>2535</v>
      </c>
      <c r="OF17" s="12"/>
      <c r="OG17" s="12"/>
      <c r="OH17" s="11" t="s">
        <v>2536</v>
      </c>
      <c r="OI17" s="12"/>
      <c r="OJ17" s="12"/>
      <c r="OK17" s="11" t="s">
        <v>2537</v>
      </c>
      <c r="OL17" s="12"/>
      <c r="OM17" s="12"/>
      <c r="ON17" s="11" t="s">
        <v>2538</v>
      </c>
      <c r="OO17" s="12"/>
      <c r="OP17" s="12"/>
      <c r="OQ17" s="11" t="s">
        <v>2539</v>
      </c>
      <c r="OR17" s="12"/>
      <c r="OS17" s="12"/>
      <c r="OT17" s="11" t="s">
        <v>2540</v>
      </c>
      <c r="OU17" s="12"/>
      <c r="OV17" s="12"/>
      <c r="OW17" s="11" t="s">
        <v>2541</v>
      </c>
      <c r="OX17" s="12"/>
      <c r="OY17" s="12"/>
      <c r="OZ17" s="11" t="s">
        <v>2542</v>
      </c>
      <c r="PA17" s="12"/>
      <c r="PB17" s="12"/>
      <c r="PC17" s="11" t="s">
        <v>2543</v>
      </c>
      <c r="PD17" s="12"/>
      <c r="PE17" s="12"/>
      <c r="PF17" s="11" t="s">
        <v>2544</v>
      </c>
      <c r="PG17" s="12"/>
      <c r="PH17" s="12"/>
      <c r="PI17" s="11" t="s">
        <v>2545</v>
      </c>
      <c r="PJ17" s="12"/>
      <c r="PK17" s="12"/>
      <c r="PL17" s="11" t="s">
        <v>2546</v>
      </c>
      <c r="PM17" s="12"/>
      <c r="PN17" s="12"/>
      <c r="PO17" s="11" t="s">
        <v>2547</v>
      </c>
      <c r="PP17" s="12"/>
      <c r="PQ17" s="12"/>
      <c r="PR17" s="11" t="s">
        <v>2548</v>
      </c>
      <c r="PS17" s="12"/>
      <c r="PT17" s="12"/>
      <c r="PU17" s="11" t="s">
        <v>2549</v>
      </c>
      <c r="PV17" s="12"/>
      <c r="PW17" s="12"/>
      <c r="PX17" s="11" t="s">
        <v>2550</v>
      </c>
      <c r="PY17" s="12"/>
      <c r="PZ17" s="12"/>
      <c r="QA17" s="11" t="s">
        <v>2551</v>
      </c>
      <c r="QB17" s="12"/>
      <c r="QC17" s="12"/>
      <c r="QD17" s="11" t="s">
        <v>2552</v>
      </c>
      <c r="QE17" s="12"/>
      <c r="QF17" s="12"/>
      <c r="QG17" s="11" t="s">
        <v>2553</v>
      </c>
      <c r="QH17" s="12"/>
      <c r="QI17" s="12"/>
      <c r="QJ17" s="11" t="s">
        <v>2554</v>
      </c>
      <c r="QK17" s="12"/>
      <c r="QL17" s="12"/>
    </row>
    <row r="18" spans="1:454" x14ac:dyDescent="0.25">
      <c r="A18" s="7"/>
      <c r="B18" s="11" t="s">
        <v>2555</v>
      </c>
      <c r="C18" s="12"/>
      <c r="D18" s="12"/>
      <c r="E18" s="11" t="s">
        <v>2556</v>
      </c>
      <c r="F18" s="12"/>
      <c r="G18" s="12"/>
      <c r="H18" s="11" t="s">
        <v>2557</v>
      </c>
      <c r="I18" s="12"/>
      <c r="J18" s="12"/>
      <c r="K18" s="11" t="s">
        <v>2558</v>
      </c>
      <c r="L18" s="12"/>
      <c r="M18" s="12"/>
      <c r="N18" s="11" t="s">
        <v>2559</v>
      </c>
      <c r="O18" s="12"/>
      <c r="P18" s="12"/>
      <c r="Q18" s="11" t="s">
        <v>2560</v>
      </c>
      <c r="R18" s="12"/>
      <c r="S18" s="12"/>
      <c r="T18" s="11" t="s">
        <v>2561</v>
      </c>
      <c r="U18" s="12"/>
      <c r="V18" s="12"/>
      <c r="W18" s="11" t="s">
        <v>2562</v>
      </c>
      <c r="X18" s="12"/>
      <c r="Y18" s="12"/>
      <c r="Z18" s="11" t="s">
        <v>2563</v>
      </c>
      <c r="AA18" s="12"/>
      <c r="AB18" s="12"/>
      <c r="AC18" s="11" t="s">
        <v>2564</v>
      </c>
      <c r="AD18" s="12"/>
      <c r="AE18" s="12"/>
      <c r="AF18" s="11" t="s">
        <v>2565</v>
      </c>
      <c r="AG18" s="12"/>
      <c r="AH18" s="12"/>
      <c r="AI18" s="11" t="s">
        <v>2566</v>
      </c>
      <c r="AJ18" s="12"/>
      <c r="AK18" s="12"/>
      <c r="AL18" s="11" t="s">
        <v>2567</v>
      </c>
      <c r="AM18" s="12"/>
      <c r="AN18" s="12"/>
      <c r="AO18" s="11" t="s">
        <v>2568</v>
      </c>
      <c r="AP18" s="12"/>
      <c r="AQ18" s="12"/>
      <c r="AR18" s="11" t="s">
        <v>2569</v>
      </c>
      <c r="AS18" s="12"/>
      <c r="AT18" s="12"/>
      <c r="AU18" s="11" t="s">
        <v>2570</v>
      </c>
      <c r="AV18" s="12"/>
      <c r="AW18" s="12"/>
      <c r="AX18" s="11" t="s">
        <v>2571</v>
      </c>
      <c r="AY18" s="12"/>
      <c r="AZ18" s="12"/>
      <c r="BA18" s="11" t="s">
        <v>2572</v>
      </c>
      <c r="BB18" s="12"/>
      <c r="BC18" s="12"/>
      <c r="BD18" s="11" t="s">
        <v>2573</v>
      </c>
      <c r="BE18" s="12"/>
      <c r="BF18" s="12"/>
      <c r="BG18" s="11" t="s">
        <v>2574</v>
      </c>
      <c r="BH18" s="12"/>
      <c r="BI18" s="12"/>
      <c r="BJ18" s="11" t="s">
        <v>2575</v>
      </c>
      <c r="BK18" s="12"/>
      <c r="BL18" s="12"/>
      <c r="BM18" s="11" t="s">
        <v>2576</v>
      </c>
      <c r="BN18" s="12"/>
      <c r="BO18" s="12"/>
      <c r="BP18" s="11" t="s">
        <v>2577</v>
      </c>
      <c r="BQ18" s="12"/>
      <c r="BR18" s="12"/>
      <c r="BS18" s="11" t="s">
        <v>2578</v>
      </c>
      <c r="BT18" s="12"/>
      <c r="BU18" s="12"/>
      <c r="BV18" s="11" t="s">
        <v>2579</v>
      </c>
      <c r="BW18" s="12"/>
      <c r="BX18" s="12"/>
      <c r="BY18" s="11" t="s">
        <v>2580</v>
      </c>
      <c r="BZ18" s="12"/>
      <c r="CA18" s="12"/>
      <c r="CB18" s="11" t="s">
        <v>2581</v>
      </c>
      <c r="CC18" s="12"/>
      <c r="CD18" s="12"/>
      <c r="CE18" s="11" t="s">
        <v>2582</v>
      </c>
      <c r="CF18" s="12"/>
      <c r="CG18" s="12"/>
      <c r="CH18" s="11" t="s">
        <v>2583</v>
      </c>
      <c r="CI18" s="12"/>
      <c r="CJ18" s="12"/>
      <c r="CK18" s="11" t="s">
        <v>2584</v>
      </c>
      <c r="CL18" s="12"/>
      <c r="CM18" s="12"/>
      <c r="CN18" s="11" t="s">
        <v>2585</v>
      </c>
      <c r="CO18" s="12"/>
      <c r="CP18" s="12"/>
      <c r="CQ18" s="11" t="s">
        <v>2586</v>
      </c>
      <c r="CR18" s="12"/>
      <c r="CS18" s="12"/>
      <c r="CT18" s="11" t="s">
        <v>2587</v>
      </c>
      <c r="CU18" s="12"/>
      <c r="CV18" s="12"/>
      <c r="CW18" s="11" t="s">
        <v>2588</v>
      </c>
      <c r="CX18" s="12"/>
      <c r="CY18" s="12"/>
      <c r="CZ18" s="11" t="s">
        <v>2589</v>
      </c>
      <c r="DA18" s="12"/>
      <c r="DB18" s="12"/>
      <c r="DC18" s="11" t="s">
        <v>2590</v>
      </c>
      <c r="DD18" s="12"/>
      <c r="DE18" s="12"/>
      <c r="DF18" s="11" t="s">
        <v>2591</v>
      </c>
      <c r="DG18" s="12"/>
      <c r="DH18" s="12"/>
      <c r="DI18" s="11" t="s">
        <v>2592</v>
      </c>
      <c r="DJ18" s="12"/>
      <c r="DK18" s="12"/>
      <c r="DL18" s="11" t="s">
        <v>2593</v>
      </c>
      <c r="DM18" s="12"/>
      <c r="DN18" s="12"/>
      <c r="DO18" s="11" t="s">
        <v>2594</v>
      </c>
      <c r="DP18" s="12"/>
      <c r="DQ18" s="12"/>
      <c r="DR18" s="11" t="s">
        <v>2595</v>
      </c>
      <c r="DS18" s="12"/>
      <c r="DT18" s="12"/>
      <c r="DU18" s="11" t="s">
        <v>2596</v>
      </c>
      <c r="DV18" s="12"/>
      <c r="DW18" s="12"/>
      <c r="DX18" s="11" t="s">
        <v>2597</v>
      </c>
      <c r="DY18" s="12"/>
      <c r="DZ18" s="12"/>
      <c r="EA18" s="11" t="s">
        <v>2598</v>
      </c>
      <c r="EB18" s="12"/>
      <c r="EC18" s="12"/>
      <c r="ED18" s="11" t="s">
        <v>2599</v>
      </c>
      <c r="EE18" s="12"/>
      <c r="EF18" s="12"/>
      <c r="EG18" s="11" t="s">
        <v>2600</v>
      </c>
      <c r="EH18" s="12"/>
      <c r="EI18" s="12"/>
      <c r="EJ18" s="11" t="s">
        <v>2601</v>
      </c>
      <c r="EK18" s="12"/>
      <c r="EL18" s="12"/>
      <c r="EM18" s="11" t="s">
        <v>2602</v>
      </c>
      <c r="EN18" s="12"/>
      <c r="EO18" s="12"/>
      <c r="EP18" s="11" t="s">
        <v>2603</v>
      </c>
      <c r="EQ18" s="12"/>
      <c r="ER18" s="12"/>
      <c r="ES18" s="11" t="s">
        <v>2604</v>
      </c>
      <c r="ET18" s="12"/>
      <c r="EU18" s="12"/>
      <c r="EV18" s="11" t="s">
        <v>2605</v>
      </c>
      <c r="EW18" s="12"/>
      <c r="EX18" s="12"/>
      <c r="EY18" s="11" t="s">
        <v>2606</v>
      </c>
      <c r="EZ18" s="12"/>
      <c r="FA18" s="12"/>
      <c r="FB18" s="11" t="s">
        <v>2607</v>
      </c>
      <c r="FC18" s="12"/>
      <c r="FD18" s="12"/>
      <c r="FE18" s="11" t="s">
        <v>2608</v>
      </c>
      <c r="FF18" s="12"/>
      <c r="FG18" s="12"/>
      <c r="FH18" s="11" t="s">
        <v>2609</v>
      </c>
      <c r="FI18" s="12"/>
      <c r="FJ18" s="12"/>
      <c r="FK18" s="11" t="s">
        <v>2610</v>
      </c>
      <c r="FL18" s="12"/>
      <c r="FM18" s="12"/>
      <c r="FN18" s="11" t="s">
        <v>2611</v>
      </c>
      <c r="FO18" s="12"/>
      <c r="FP18" s="12"/>
      <c r="FQ18" s="11" t="s">
        <v>2612</v>
      </c>
      <c r="FR18" s="12"/>
      <c r="FS18" s="12"/>
      <c r="FT18" s="11" t="s">
        <v>2613</v>
      </c>
      <c r="FU18" s="12"/>
      <c r="FV18" s="12"/>
      <c r="FW18" s="11" t="s">
        <v>2614</v>
      </c>
      <c r="FX18" s="12"/>
      <c r="FY18" s="12"/>
      <c r="FZ18" s="11" t="s">
        <v>2615</v>
      </c>
      <c r="GA18" s="12"/>
      <c r="GB18" s="12"/>
      <c r="GC18" s="11" t="s">
        <v>2616</v>
      </c>
      <c r="GD18" s="12"/>
      <c r="GE18" s="12"/>
      <c r="GF18" s="11" t="s">
        <v>2617</v>
      </c>
      <c r="GG18" s="12"/>
      <c r="GH18" s="12"/>
      <c r="GI18" s="11" t="s">
        <v>2618</v>
      </c>
      <c r="GJ18" s="12"/>
      <c r="GK18" s="12"/>
      <c r="GL18" s="11" t="s">
        <v>2619</v>
      </c>
      <c r="GM18" s="12"/>
      <c r="GN18" s="12"/>
      <c r="GO18" s="11" t="s">
        <v>2620</v>
      </c>
      <c r="GP18" s="12"/>
      <c r="GQ18" s="12"/>
      <c r="GR18" s="11" t="s">
        <v>2621</v>
      </c>
      <c r="GS18" s="12"/>
      <c r="GT18" s="12"/>
      <c r="GU18" s="11" t="s">
        <v>2622</v>
      </c>
      <c r="GV18" s="12"/>
      <c r="GW18" s="12"/>
      <c r="GX18" s="11" t="s">
        <v>2623</v>
      </c>
      <c r="GY18" s="12"/>
      <c r="GZ18" s="12"/>
      <c r="HA18" s="11" t="s">
        <v>2624</v>
      </c>
      <c r="HB18" s="12"/>
      <c r="HC18" s="12"/>
      <c r="HD18" s="11" t="s">
        <v>2625</v>
      </c>
      <c r="HE18" s="12"/>
      <c r="HF18" s="12"/>
      <c r="HG18" s="11" t="s">
        <v>2626</v>
      </c>
      <c r="HH18" s="12"/>
      <c r="HI18" s="12"/>
      <c r="HJ18" s="11" t="s">
        <v>2627</v>
      </c>
      <c r="HK18" s="12"/>
      <c r="HL18" s="12"/>
      <c r="HM18" s="11" t="s">
        <v>2628</v>
      </c>
      <c r="HN18" s="12"/>
      <c r="HO18" s="12"/>
      <c r="HP18" s="11" t="s">
        <v>2629</v>
      </c>
      <c r="HQ18" s="12"/>
      <c r="HR18" s="12"/>
      <c r="HS18" s="11" t="s">
        <v>2630</v>
      </c>
      <c r="HT18" s="12"/>
      <c r="HU18" s="12"/>
      <c r="HV18" s="11" t="s">
        <v>2631</v>
      </c>
      <c r="HW18" s="12"/>
      <c r="HX18" s="12"/>
      <c r="HY18" s="11" t="s">
        <v>2632</v>
      </c>
      <c r="HZ18" s="12"/>
      <c r="IA18" s="12"/>
      <c r="IB18" s="11" t="s">
        <v>2633</v>
      </c>
      <c r="IC18" s="12"/>
      <c r="ID18" s="12"/>
      <c r="IE18" s="11" t="s">
        <v>2634</v>
      </c>
      <c r="IF18" s="12"/>
      <c r="IG18" s="12"/>
      <c r="IH18" s="11" t="s">
        <v>2635</v>
      </c>
      <c r="II18" s="12"/>
      <c r="IJ18" s="12"/>
      <c r="IK18" s="11" t="s">
        <v>2636</v>
      </c>
      <c r="IL18" s="12"/>
      <c r="IM18" s="12"/>
      <c r="IN18" s="11" t="s">
        <v>2637</v>
      </c>
      <c r="IO18" s="12"/>
      <c r="IP18" s="12"/>
      <c r="IQ18" s="11" t="s">
        <v>2638</v>
      </c>
      <c r="IR18" s="12"/>
      <c r="IS18" s="12"/>
      <c r="IT18" s="11" t="s">
        <v>2639</v>
      </c>
      <c r="IU18" s="12"/>
      <c r="IV18" s="12"/>
      <c r="IW18" s="11" t="s">
        <v>2640</v>
      </c>
      <c r="IX18" s="12"/>
      <c r="IY18" s="12"/>
      <c r="IZ18" s="11" t="s">
        <v>2641</v>
      </c>
      <c r="JA18" s="12"/>
      <c r="JB18" s="12"/>
      <c r="JC18" s="11" t="s">
        <v>2642</v>
      </c>
      <c r="JD18" s="12"/>
      <c r="JE18" s="12"/>
      <c r="JF18" s="11" t="s">
        <v>2643</v>
      </c>
      <c r="JG18" s="12"/>
      <c r="JH18" s="12"/>
      <c r="JI18" s="11" t="s">
        <v>2644</v>
      </c>
      <c r="JJ18" s="12"/>
      <c r="JK18" s="12"/>
      <c r="JL18" s="11" t="s">
        <v>2645</v>
      </c>
      <c r="JM18" s="12"/>
      <c r="JN18" s="12"/>
      <c r="JO18" s="11" t="s">
        <v>2646</v>
      </c>
      <c r="JP18" s="12"/>
      <c r="JQ18" s="12"/>
      <c r="JR18" s="11" t="s">
        <v>2647</v>
      </c>
      <c r="JS18" s="12"/>
      <c r="JT18" s="12"/>
      <c r="JU18" s="11" t="s">
        <v>2648</v>
      </c>
      <c r="JV18" s="12"/>
      <c r="JW18" s="12"/>
      <c r="JX18" s="11" t="s">
        <v>2649</v>
      </c>
      <c r="JY18" s="12"/>
      <c r="JZ18" s="12"/>
      <c r="KA18" s="11" t="s">
        <v>2650</v>
      </c>
      <c r="KB18" s="12"/>
      <c r="KC18" s="12"/>
      <c r="KD18" s="11" t="s">
        <v>2067</v>
      </c>
      <c r="KE18" s="12"/>
      <c r="KF18" s="12"/>
      <c r="KG18" s="11" t="s">
        <v>2651</v>
      </c>
      <c r="KH18" s="12"/>
      <c r="KI18" s="12"/>
      <c r="KJ18" s="11" t="s">
        <v>2652</v>
      </c>
      <c r="KK18" s="12"/>
      <c r="KL18" s="12"/>
      <c r="KM18" s="11" t="s">
        <v>2653</v>
      </c>
      <c r="KN18" s="12"/>
      <c r="KO18" s="12"/>
      <c r="KP18" s="11" t="s">
        <v>2654</v>
      </c>
      <c r="KQ18" s="12"/>
      <c r="KR18" s="12"/>
      <c r="KS18" s="11" t="s">
        <v>2655</v>
      </c>
      <c r="KT18" s="12"/>
      <c r="KU18" s="12"/>
      <c r="KV18" s="11" t="s">
        <v>2656</v>
      </c>
      <c r="KW18" s="12"/>
      <c r="KX18" s="12"/>
      <c r="KY18" s="11" t="s">
        <v>2657</v>
      </c>
      <c r="KZ18" s="12"/>
      <c r="LA18" s="12"/>
      <c r="LB18" s="11" t="s">
        <v>2658</v>
      </c>
      <c r="LC18" s="12"/>
      <c r="LD18" s="12"/>
      <c r="LE18" s="11" t="s">
        <v>2659</v>
      </c>
      <c r="LF18" s="12"/>
      <c r="LG18" s="12"/>
      <c r="LH18" s="11" t="s">
        <v>2660</v>
      </c>
      <c r="LI18" s="12"/>
      <c r="LJ18" s="12"/>
      <c r="LK18" s="11" t="s">
        <v>2661</v>
      </c>
      <c r="LL18" s="12"/>
      <c r="LM18" s="12"/>
      <c r="LN18" s="11" t="s">
        <v>2662</v>
      </c>
      <c r="LO18" s="12"/>
      <c r="LP18" s="12"/>
      <c r="LQ18" s="11" t="s">
        <v>2663</v>
      </c>
      <c r="LR18" s="12"/>
      <c r="LS18" s="12"/>
      <c r="LT18" s="11" t="s">
        <v>2664</v>
      </c>
      <c r="LU18" s="12"/>
      <c r="LV18" s="12"/>
      <c r="LW18" s="11" t="s">
        <v>2665</v>
      </c>
      <c r="LX18" s="12"/>
      <c r="LY18" s="12"/>
      <c r="LZ18" s="11" t="s">
        <v>2666</v>
      </c>
      <c r="MA18" s="12"/>
      <c r="MB18" s="12"/>
      <c r="MC18" s="11" t="s">
        <v>2667</v>
      </c>
      <c r="MD18" s="12"/>
      <c r="ME18" s="12"/>
      <c r="MF18" s="11" t="s">
        <v>2668</v>
      </c>
      <c r="MG18" s="12"/>
      <c r="MH18" s="12"/>
      <c r="MI18" s="11" t="s">
        <v>2669</v>
      </c>
      <c r="MJ18" s="12"/>
      <c r="MK18" s="12"/>
      <c r="ML18" s="11" t="s">
        <v>2670</v>
      </c>
      <c r="MM18" s="12"/>
      <c r="MN18" s="12"/>
      <c r="MO18" s="11" t="s">
        <v>2671</v>
      </c>
      <c r="MP18" s="12"/>
      <c r="MQ18" s="12"/>
      <c r="MR18" s="11" t="s">
        <v>2672</v>
      </c>
      <c r="MS18" s="12"/>
      <c r="MT18" s="12"/>
      <c r="MU18" s="11" t="s">
        <v>2673</v>
      </c>
      <c r="MV18" s="12"/>
      <c r="MW18" s="12"/>
      <c r="MX18" s="11" t="s">
        <v>2674</v>
      </c>
      <c r="MY18" s="12"/>
      <c r="MZ18" s="12"/>
      <c r="NA18" s="11" t="s">
        <v>2675</v>
      </c>
      <c r="NB18" s="12"/>
      <c r="NC18" s="12"/>
      <c r="ND18" s="11" t="s">
        <v>2676</v>
      </c>
      <c r="NE18" s="12"/>
      <c r="NF18" s="12"/>
      <c r="NG18" s="11" t="s">
        <v>2677</v>
      </c>
      <c r="NH18" s="12"/>
      <c r="NI18" s="12"/>
      <c r="NJ18" s="11" t="s">
        <v>2678</v>
      </c>
      <c r="NK18" s="12"/>
      <c r="NL18" s="12"/>
      <c r="NM18" s="11" t="s">
        <v>2679</v>
      </c>
      <c r="NN18" s="12"/>
      <c r="NO18" s="12"/>
      <c r="NP18" s="11" t="s">
        <v>2680</v>
      </c>
      <c r="NQ18" s="12"/>
      <c r="NR18" s="12"/>
      <c r="NS18" s="11" t="s">
        <v>2681</v>
      </c>
      <c r="NT18" s="12"/>
      <c r="NU18" s="12"/>
      <c r="NV18" s="11" t="s">
        <v>2642</v>
      </c>
      <c r="NW18" s="12"/>
      <c r="NX18" s="12"/>
      <c r="NY18" s="11" t="s">
        <v>2682</v>
      </c>
      <c r="NZ18" s="12"/>
      <c r="OA18" s="12"/>
      <c r="OB18" s="11" t="s">
        <v>2683</v>
      </c>
      <c r="OC18" s="12"/>
      <c r="OD18" s="12"/>
      <c r="OE18" s="11" t="s">
        <v>2684</v>
      </c>
      <c r="OF18" s="12"/>
      <c r="OG18" s="12"/>
      <c r="OH18" s="11" t="s">
        <v>2685</v>
      </c>
      <c r="OI18" s="12"/>
      <c r="OJ18" s="12"/>
      <c r="OK18" s="11" t="s">
        <v>2686</v>
      </c>
      <c r="OL18" s="12"/>
      <c r="OM18" s="12"/>
      <c r="ON18" s="11" t="s">
        <v>2687</v>
      </c>
      <c r="OO18" s="12"/>
      <c r="OP18" s="12"/>
      <c r="OQ18" s="11" t="s">
        <v>2688</v>
      </c>
      <c r="OR18" s="12"/>
      <c r="OS18" s="12"/>
      <c r="OT18" s="11" t="s">
        <v>2689</v>
      </c>
      <c r="OU18" s="12"/>
      <c r="OV18" s="12"/>
      <c r="OW18" s="11" t="s">
        <v>2690</v>
      </c>
      <c r="OX18" s="12"/>
      <c r="OY18" s="12"/>
      <c r="OZ18" s="11" t="s">
        <v>2691</v>
      </c>
      <c r="PA18" s="12"/>
      <c r="PB18" s="12"/>
      <c r="PC18" s="11" t="s">
        <v>2692</v>
      </c>
      <c r="PD18" s="12"/>
      <c r="PE18" s="12"/>
      <c r="PF18" s="11" t="s">
        <v>2693</v>
      </c>
      <c r="PG18" s="12"/>
      <c r="PH18" s="12"/>
      <c r="PI18" s="11" t="s">
        <v>2694</v>
      </c>
      <c r="PJ18" s="12"/>
      <c r="PK18" s="12"/>
      <c r="PL18" s="11" t="s">
        <v>2695</v>
      </c>
      <c r="PM18" s="12"/>
      <c r="PN18" s="12"/>
      <c r="PO18" s="11" t="s">
        <v>2696</v>
      </c>
      <c r="PP18" s="12"/>
      <c r="PQ18" s="12"/>
      <c r="PR18" s="11" t="s">
        <v>2697</v>
      </c>
      <c r="PS18" s="12"/>
      <c r="PT18" s="12"/>
      <c r="PU18" s="11" t="s">
        <v>2698</v>
      </c>
      <c r="PV18" s="12"/>
      <c r="PW18" s="12"/>
      <c r="PX18" s="11" t="s">
        <v>2699</v>
      </c>
      <c r="PY18" s="12"/>
      <c r="PZ18" s="12"/>
      <c r="QA18" s="11" t="s">
        <v>2700</v>
      </c>
      <c r="QB18" s="12"/>
      <c r="QC18" s="12"/>
      <c r="QD18" s="11" t="s">
        <v>2701</v>
      </c>
      <c r="QE18" s="12"/>
      <c r="QF18" s="12"/>
      <c r="QG18" s="11" t="s">
        <v>2702</v>
      </c>
      <c r="QH18" s="12"/>
      <c r="QI18" s="12"/>
      <c r="QJ18" s="11" t="s">
        <v>2703</v>
      </c>
      <c r="QK18" s="12"/>
      <c r="QL18" s="12"/>
    </row>
    <row r="19" spans="1:454" x14ac:dyDescent="0.25">
      <c r="A19" s="5" t="s">
        <v>2704</v>
      </c>
      <c r="B19" s="11" t="s">
        <v>2705</v>
      </c>
      <c r="C19" s="12"/>
      <c r="D19" s="12"/>
      <c r="E19" s="11" t="s">
        <v>2706</v>
      </c>
      <c r="F19" s="12"/>
      <c r="G19" s="12"/>
      <c r="H19" s="11" t="s">
        <v>2707</v>
      </c>
      <c r="I19" s="12"/>
      <c r="J19" s="12"/>
      <c r="K19" s="11" t="s">
        <v>2708</v>
      </c>
      <c r="L19" s="12"/>
      <c r="M19" s="12"/>
      <c r="N19" s="11" t="s">
        <v>2709</v>
      </c>
      <c r="O19" s="12"/>
      <c r="P19" s="12"/>
      <c r="Q19" s="11" t="s">
        <v>2710</v>
      </c>
      <c r="R19" s="12"/>
      <c r="S19" s="12"/>
      <c r="T19" s="11" t="s">
        <v>2711</v>
      </c>
      <c r="U19" s="12"/>
      <c r="V19" s="12"/>
      <c r="W19" s="11" t="s">
        <v>2712</v>
      </c>
      <c r="X19" s="12"/>
      <c r="Y19" s="12"/>
      <c r="Z19" s="11" t="s">
        <v>2713</v>
      </c>
      <c r="AA19" s="12"/>
      <c r="AB19" s="12"/>
      <c r="AC19" s="11" t="s">
        <v>2714</v>
      </c>
      <c r="AD19" s="12"/>
      <c r="AE19" s="12"/>
      <c r="AF19" s="11" t="s">
        <v>2715</v>
      </c>
      <c r="AG19" s="12"/>
      <c r="AH19" s="12"/>
      <c r="AI19" s="11" t="s">
        <v>2716</v>
      </c>
      <c r="AJ19" s="12"/>
      <c r="AK19" s="12"/>
      <c r="AL19" s="11" t="s">
        <v>2717</v>
      </c>
      <c r="AM19" s="12"/>
      <c r="AN19" s="12"/>
      <c r="AO19" s="11" t="s">
        <v>2718</v>
      </c>
      <c r="AP19" s="12"/>
      <c r="AQ19" s="12"/>
      <c r="AR19" s="11" t="s">
        <v>2719</v>
      </c>
      <c r="AS19" s="12"/>
      <c r="AT19" s="12"/>
      <c r="AU19" s="11" t="s">
        <v>2720</v>
      </c>
      <c r="AV19" s="12"/>
      <c r="AW19" s="12"/>
      <c r="AX19" s="11" t="s">
        <v>2721</v>
      </c>
      <c r="AY19" s="12"/>
      <c r="AZ19" s="12"/>
      <c r="BA19" s="11" t="s">
        <v>2722</v>
      </c>
      <c r="BB19" s="12"/>
      <c r="BC19" s="12"/>
      <c r="BD19" s="11" t="s">
        <v>2723</v>
      </c>
      <c r="BE19" s="12"/>
      <c r="BF19" s="12"/>
      <c r="BG19" s="11" t="s">
        <v>2724</v>
      </c>
      <c r="BH19" s="12"/>
      <c r="BI19" s="12"/>
      <c r="BJ19" s="11" t="s">
        <v>2725</v>
      </c>
      <c r="BK19" s="12"/>
      <c r="BL19" s="12"/>
      <c r="BM19" s="11" t="s">
        <v>2726</v>
      </c>
      <c r="BN19" s="12"/>
      <c r="BO19" s="12"/>
      <c r="BP19" s="11" t="s">
        <v>2727</v>
      </c>
      <c r="BQ19" s="12"/>
      <c r="BR19" s="12"/>
      <c r="BS19" s="11" t="s">
        <v>2728</v>
      </c>
      <c r="BT19" s="12"/>
      <c r="BU19" s="12"/>
      <c r="BV19" s="11" t="s">
        <v>2729</v>
      </c>
      <c r="BW19" s="12"/>
      <c r="BX19" s="12"/>
      <c r="BY19" s="11" t="s">
        <v>2730</v>
      </c>
      <c r="BZ19" s="12"/>
      <c r="CA19" s="12"/>
      <c r="CB19" s="11" t="s">
        <v>2731</v>
      </c>
      <c r="CC19" s="12"/>
      <c r="CD19" s="12"/>
      <c r="CE19" s="11" t="s">
        <v>2732</v>
      </c>
      <c r="CF19" s="12"/>
      <c r="CG19" s="12"/>
      <c r="CH19" s="11" t="s">
        <v>2733</v>
      </c>
      <c r="CI19" s="12"/>
      <c r="CJ19" s="12"/>
      <c r="CK19" s="11" t="s">
        <v>2734</v>
      </c>
      <c r="CL19" s="12"/>
      <c r="CM19" s="12"/>
      <c r="CN19" s="11" t="s">
        <v>2735</v>
      </c>
      <c r="CO19" s="12"/>
      <c r="CP19" s="12"/>
      <c r="CQ19" s="11" t="s">
        <v>2736</v>
      </c>
      <c r="CR19" s="12"/>
      <c r="CS19" s="12"/>
      <c r="CT19" s="11" t="s">
        <v>2737</v>
      </c>
      <c r="CU19" s="12"/>
      <c r="CV19" s="12"/>
      <c r="CW19" s="11" t="s">
        <v>2738</v>
      </c>
      <c r="CX19" s="12"/>
      <c r="CY19" s="12"/>
      <c r="CZ19" s="11" t="s">
        <v>2739</v>
      </c>
      <c r="DA19" s="12"/>
      <c r="DB19" s="12"/>
      <c r="DC19" s="11" t="s">
        <v>2740</v>
      </c>
      <c r="DD19" s="12"/>
      <c r="DE19" s="12"/>
      <c r="DF19" s="11" t="s">
        <v>2741</v>
      </c>
      <c r="DG19" s="12"/>
      <c r="DH19" s="12"/>
      <c r="DI19" s="11" t="s">
        <v>2742</v>
      </c>
      <c r="DJ19" s="12"/>
      <c r="DK19" s="12"/>
      <c r="DL19" s="11" t="s">
        <v>2743</v>
      </c>
      <c r="DM19" s="12"/>
      <c r="DN19" s="12"/>
      <c r="DO19" s="11" t="s">
        <v>2744</v>
      </c>
      <c r="DP19" s="12"/>
      <c r="DQ19" s="12"/>
      <c r="DR19" s="11" t="s">
        <v>2745</v>
      </c>
      <c r="DS19" s="12"/>
      <c r="DT19" s="12"/>
      <c r="DU19" s="11" t="s">
        <v>2746</v>
      </c>
      <c r="DV19" s="12"/>
      <c r="DW19" s="12"/>
      <c r="DX19" s="11" t="s">
        <v>2747</v>
      </c>
      <c r="DY19" s="12"/>
      <c r="DZ19" s="12"/>
      <c r="EA19" s="11" t="s">
        <v>2748</v>
      </c>
      <c r="EB19" s="12"/>
      <c r="EC19" s="12"/>
      <c r="ED19" s="11" t="s">
        <v>2749</v>
      </c>
      <c r="EE19" s="12"/>
      <c r="EF19" s="12"/>
      <c r="EG19" s="11" t="s">
        <v>2750</v>
      </c>
      <c r="EH19" s="12"/>
      <c r="EI19" s="12"/>
      <c r="EJ19" s="11" t="s">
        <v>2751</v>
      </c>
      <c r="EK19" s="12"/>
      <c r="EL19" s="12"/>
      <c r="EM19" s="11" t="s">
        <v>2752</v>
      </c>
      <c r="EN19" s="12"/>
      <c r="EO19" s="12"/>
      <c r="EP19" s="11" t="s">
        <v>2753</v>
      </c>
      <c r="EQ19" s="12"/>
      <c r="ER19" s="12"/>
      <c r="ES19" s="11" t="s">
        <v>2754</v>
      </c>
      <c r="ET19" s="12"/>
      <c r="EU19" s="12"/>
      <c r="EV19" s="11" t="s">
        <v>2755</v>
      </c>
      <c r="EW19" s="12"/>
      <c r="EX19" s="12"/>
      <c r="EY19" s="11" t="s">
        <v>2756</v>
      </c>
      <c r="EZ19" s="12"/>
      <c r="FA19" s="12"/>
      <c r="FB19" s="11" t="s">
        <v>2757</v>
      </c>
      <c r="FC19" s="12"/>
      <c r="FD19" s="12"/>
      <c r="FE19" s="11" t="s">
        <v>2758</v>
      </c>
      <c r="FF19" s="12"/>
      <c r="FG19" s="12"/>
      <c r="FH19" s="11" t="s">
        <v>2759</v>
      </c>
      <c r="FI19" s="12"/>
      <c r="FJ19" s="12"/>
      <c r="FK19" s="11" t="s">
        <v>2760</v>
      </c>
      <c r="FL19" s="12"/>
      <c r="FM19" s="12"/>
      <c r="FN19" s="11" t="s">
        <v>2761</v>
      </c>
      <c r="FO19" s="12"/>
      <c r="FP19" s="12"/>
      <c r="FQ19" s="11" t="s">
        <v>2762</v>
      </c>
      <c r="FR19" s="12"/>
      <c r="FS19" s="12"/>
      <c r="FT19" s="11" t="s">
        <v>2763</v>
      </c>
      <c r="FU19" s="12"/>
      <c r="FV19" s="12"/>
      <c r="FW19" s="11" t="s">
        <v>2764</v>
      </c>
      <c r="FX19" s="12"/>
      <c r="FY19" s="12"/>
      <c r="FZ19" s="11" t="s">
        <v>2765</v>
      </c>
      <c r="GA19" s="12"/>
      <c r="GB19" s="12"/>
      <c r="GC19" s="11" t="s">
        <v>2766</v>
      </c>
      <c r="GD19" s="12"/>
      <c r="GE19" s="12"/>
      <c r="GF19" s="11" t="s">
        <v>2767</v>
      </c>
      <c r="GG19" s="12"/>
      <c r="GH19" s="12"/>
      <c r="GI19" s="11" t="s">
        <v>2768</v>
      </c>
      <c r="GJ19" s="12"/>
      <c r="GK19" s="12"/>
      <c r="GL19" s="11" t="s">
        <v>2769</v>
      </c>
      <c r="GM19" s="12"/>
      <c r="GN19" s="12"/>
      <c r="GO19" s="11" t="s">
        <v>2770</v>
      </c>
      <c r="GP19" s="12"/>
      <c r="GQ19" s="12"/>
      <c r="GR19" s="11" t="s">
        <v>2771</v>
      </c>
      <c r="GS19" s="12"/>
      <c r="GT19" s="12"/>
      <c r="GU19" s="11" t="s">
        <v>2772</v>
      </c>
      <c r="GV19" s="12"/>
      <c r="GW19" s="12"/>
      <c r="GX19" s="11" t="s">
        <v>2773</v>
      </c>
      <c r="GY19" s="12"/>
      <c r="GZ19" s="12"/>
      <c r="HA19" s="11" t="s">
        <v>2774</v>
      </c>
      <c r="HB19" s="12"/>
      <c r="HC19" s="12"/>
      <c r="HD19" s="11" t="s">
        <v>2775</v>
      </c>
      <c r="HE19" s="12"/>
      <c r="HF19" s="12"/>
      <c r="HG19" s="11" t="s">
        <v>2776</v>
      </c>
      <c r="HH19" s="12"/>
      <c r="HI19" s="12"/>
      <c r="HJ19" s="11" t="s">
        <v>2777</v>
      </c>
      <c r="HK19" s="12"/>
      <c r="HL19" s="12"/>
      <c r="HM19" s="11" t="s">
        <v>2778</v>
      </c>
      <c r="HN19" s="12"/>
      <c r="HO19" s="12"/>
      <c r="HP19" s="11" t="s">
        <v>2779</v>
      </c>
      <c r="HQ19" s="12"/>
      <c r="HR19" s="12"/>
      <c r="HS19" s="11" t="s">
        <v>2780</v>
      </c>
      <c r="HT19" s="12"/>
      <c r="HU19" s="12"/>
      <c r="HV19" s="11" t="s">
        <v>2781</v>
      </c>
      <c r="HW19" s="12"/>
      <c r="HX19" s="12"/>
      <c r="HY19" s="11" t="s">
        <v>2782</v>
      </c>
      <c r="HZ19" s="12"/>
      <c r="IA19" s="12"/>
      <c r="IB19" s="11" t="s">
        <v>2783</v>
      </c>
      <c r="IC19" s="12"/>
      <c r="ID19" s="12"/>
      <c r="IE19" s="11" t="s">
        <v>2784</v>
      </c>
      <c r="IF19" s="12"/>
      <c r="IG19" s="12"/>
      <c r="IH19" s="11" t="s">
        <v>2785</v>
      </c>
      <c r="II19" s="12"/>
      <c r="IJ19" s="12"/>
      <c r="IK19" s="11" t="s">
        <v>2786</v>
      </c>
      <c r="IL19" s="12"/>
      <c r="IM19" s="12"/>
      <c r="IN19" s="11" t="s">
        <v>2787</v>
      </c>
      <c r="IO19" s="12"/>
      <c r="IP19" s="12"/>
      <c r="IQ19" s="11" t="s">
        <v>2788</v>
      </c>
      <c r="IR19" s="12"/>
      <c r="IS19" s="12"/>
      <c r="IT19" s="11" t="s">
        <v>2789</v>
      </c>
      <c r="IU19" s="12"/>
      <c r="IV19" s="12"/>
      <c r="IW19" s="11" t="s">
        <v>2790</v>
      </c>
      <c r="IX19" s="12"/>
      <c r="IY19" s="12"/>
      <c r="IZ19" s="11" t="s">
        <v>2791</v>
      </c>
      <c r="JA19" s="12"/>
      <c r="JB19" s="12"/>
      <c r="JC19" s="11" t="s">
        <v>2792</v>
      </c>
      <c r="JD19" s="12"/>
      <c r="JE19" s="12"/>
      <c r="JF19" s="11" t="s">
        <v>2793</v>
      </c>
      <c r="JG19" s="12"/>
      <c r="JH19" s="12"/>
      <c r="JI19" s="11" t="s">
        <v>2794</v>
      </c>
      <c r="JJ19" s="12"/>
      <c r="JK19" s="12"/>
      <c r="JL19" s="11" t="s">
        <v>2795</v>
      </c>
      <c r="JM19" s="12"/>
      <c r="JN19" s="12"/>
      <c r="JO19" s="11" t="s">
        <v>2796</v>
      </c>
      <c r="JP19" s="12"/>
      <c r="JQ19" s="12"/>
      <c r="JR19" s="11" t="s">
        <v>2797</v>
      </c>
      <c r="JS19" s="12"/>
      <c r="JT19" s="12"/>
      <c r="JU19" s="11" t="s">
        <v>2798</v>
      </c>
      <c r="JV19" s="12"/>
      <c r="JW19" s="12"/>
      <c r="JX19" s="11" t="s">
        <v>2799</v>
      </c>
      <c r="JY19" s="12"/>
      <c r="JZ19" s="12"/>
      <c r="KA19" s="11" t="s">
        <v>2800</v>
      </c>
      <c r="KB19" s="12"/>
      <c r="KC19" s="12"/>
      <c r="KD19" s="11" t="s">
        <v>2801</v>
      </c>
      <c r="KE19" s="12"/>
      <c r="KF19" s="12"/>
      <c r="KG19" s="11" t="s">
        <v>2802</v>
      </c>
      <c r="KH19" s="12"/>
      <c r="KI19" s="12"/>
      <c r="KJ19" s="11" t="s">
        <v>2803</v>
      </c>
      <c r="KK19" s="12"/>
      <c r="KL19" s="12"/>
      <c r="KM19" s="11" t="s">
        <v>2804</v>
      </c>
      <c r="KN19" s="12"/>
      <c r="KO19" s="12"/>
      <c r="KP19" s="11" t="s">
        <v>2805</v>
      </c>
      <c r="KQ19" s="12"/>
      <c r="KR19" s="12"/>
      <c r="KS19" s="11" t="s">
        <v>2806</v>
      </c>
      <c r="KT19" s="12"/>
      <c r="KU19" s="12"/>
      <c r="KV19" s="11" t="s">
        <v>2807</v>
      </c>
      <c r="KW19" s="12"/>
      <c r="KX19" s="12"/>
      <c r="KY19" s="11" t="s">
        <v>2808</v>
      </c>
      <c r="KZ19" s="12"/>
      <c r="LA19" s="12"/>
      <c r="LB19" s="11" t="s">
        <v>2809</v>
      </c>
      <c r="LC19" s="12"/>
      <c r="LD19" s="12"/>
      <c r="LE19" s="11" t="s">
        <v>2810</v>
      </c>
      <c r="LF19" s="12"/>
      <c r="LG19" s="12"/>
      <c r="LH19" s="11" t="s">
        <v>2811</v>
      </c>
      <c r="LI19" s="12"/>
      <c r="LJ19" s="12"/>
      <c r="LK19" s="11" t="s">
        <v>2812</v>
      </c>
      <c r="LL19" s="12"/>
      <c r="LM19" s="12"/>
      <c r="LN19" s="11" t="s">
        <v>2813</v>
      </c>
      <c r="LO19" s="12"/>
      <c r="LP19" s="12"/>
      <c r="LQ19" s="11" t="s">
        <v>2814</v>
      </c>
      <c r="LR19" s="12"/>
      <c r="LS19" s="12"/>
      <c r="LT19" s="11" t="s">
        <v>2815</v>
      </c>
      <c r="LU19" s="12"/>
      <c r="LV19" s="12"/>
      <c r="LW19" s="11" t="s">
        <v>2816</v>
      </c>
      <c r="LX19" s="12"/>
      <c r="LY19" s="12"/>
      <c r="LZ19" s="11" t="s">
        <v>2817</v>
      </c>
      <c r="MA19" s="12"/>
      <c r="MB19" s="12"/>
      <c r="MC19" s="11" t="s">
        <v>2818</v>
      </c>
      <c r="MD19" s="12"/>
      <c r="ME19" s="12"/>
      <c r="MF19" s="11" t="s">
        <v>2819</v>
      </c>
      <c r="MG19" s="12"/>
      <c r="MH19" s="12"/>
      <c r="MI19" s="11" t="s">
        <v>2820</v>
      </c>
      <c r="MJ19" s="12"/>
      <c r="MK19" s="12"/>
      <c r="ML19" s="11" t="s">
        <v>2821</v>
      </c>
      <c r="MM19" s="12"/>
      <c r="MN19" s="12"/>
      <c r="MO19" s="11" t="s">
        <v>2822</v>
      </c>
      <c r="MP19" s="12"/>
      <c r="MQ19" s="12"/>
      <c r="MR19" s="11" t="s">
        <v>2823</v>
      </c>
      <c r="MS19" s="12"/>
      <c r="MT19" s="12"/>
      <c r="MU19" s="11" t="s">
        <v>2824</v>
      </c>
      <c r="MV19" s="12"/>
      <c r="MW19" s="12"/>
      <c r="MX19" s="11" t="s">
        <v>2825</v>
      </c>
      <c r="MY19" s="12"/>
      <c r="MZ19" s="12"/>
      <c r="NA19" s="11" t="s">
        <v>2826</v>
      </c>
      <c r="NB19" s="12"/>
      <c r="NC19" s="12"/>
      <c r="ND19" s="11" t="s">
        <v>2827</v>
      </c>
      <c r="NE19" s="12"/>
      <c r="NF19" s="12"/>
      <c r="NG19" s="11" t="s">
        <v>2828</v>
      </c>
      <c r="NH19" s="12"/>
      <c r="NI19" s="12"/>
      <c r="NJ19" s="11" t="s">
        <v>2829</v>
      </c>
      <c r="NK19" s="12"/>
      <c r="NL19" s="12"/>
      <c r="NM19" s="11" t="s">
        <v>2830</v>
      </c>
      <c r="NN19" s="12"/>
      <c r="NO19" s="12"/>
      <c r="NP19" s="11" t="s">
        <v>2831</v>
      </c>
      <c r="NQ19" s="12"/>
      <c r="NR19" s="12"/>
      <c r="NS19" s="11" t="s">
        <v>2832</v>
      </c>
      <c r="NT19" s="12"/>
      <c r="NU19" s="12"/>
      <c r="NV19" s="11" t="s">
        <v>2792</v>
      </c>
      <c r="NW19" s="12"/>
      <c r="NX19" s="12"/>
      <c r="NY19" s="11" t="s">
        <v>2833</v>
      </c>
      <c r="NZ19" s="12"/>
      <c r="OA19" s="12"/>
      <c r="OB19" s="11" t="s">
        <v>2834</v>
      </c>
      <c r="OC19" s="12"/>
      <c r="OD19" s="12"/>
      <c r="OE19" s="11" t="s">
        <v>2835</v>
      </c>
      <c r="OF19" s="12"/>
      <c r="OG19" s="12"/>
      <c r="OH19" s="11" t="s">
        <v>2836</v>
      </c>
      <c r="OI19" s="12"/>
      <c r="OJ19" s="12"/>
      <c r="OK19" s="11" t="s">
        <v>2837</v>
      </c>
      <c r="OL19" s="12"/>
      <c r="OM19" s="12"/>
      <c r="ON19" s="11" t="s">
        <v>2838</v>
      </c>
      <c r="OO19" s="12"/>
      <c r="OP19" s="12"/>
      <c r="OQ19" s="11" t="s">
        <v>2839</v>
      </c>
      <c r="OR19" s="12"/>
      <c r="OS19" s="12"/>
      <c r="OT19" s="11" t="s">
        <v>2840</v>
      </c>
      <c r="OU19" s="12"/>
      <c r="OV19" s="12"/>
      <c r="OW19" s="11" t="s">
        <v>2841</v>
      </c>
      <c r="OX19" s="12"/>
      <c r="OY19" s="12"/>
      <c r="OZ19" s="11" t="s">
        <v>2842</v>
      </c>
      <c r="PA19" s="12"/>
      <c r="PB19" s="12"/>
      <c r="PC19" s="11" t="s">
        <v>2843</v>
      </c>
      <c r="PD19" s="12"/>
      <c r="PE19" s="12"/>
      <c r="PF19" s="11" t="s">
        <v>2844</v>
      </c>
      <c r="PG19" s="12"/>
      <c r="PH19" s="12"/>
      <c r="PI19" s="11" t="s">
        <v>2845</v>
      </c>
      <c r="PJ19" s="12"/>
      <c r="PK19" s="12"/>
      <c r="PL19" s="11" t="s">
        <v>2846</v>
      </c>
      <c r="PM19" s="12"/>
      <c r="PN19" s="12"/>
      <c r="PO19" s="11" t="s">
        <v>2847</v>
      </c>
      <c r="PP19" s="12"/>
      <c r="PQ19" s="12"/>
      <c r="PR19" s="11" t="s">
        <v>2848</v>
      </c>
      <c r="PS19" s="12"/>
      <c r="PT19" s="12"/>
      <c r="PU19" s="11" t="s">
        <v>2849</v>
      </c>
      <c r="PV19" s="12"/>
      <c r="PW19" s="12"/>
      <c r="PX19" s="11" t="s">
        <v>2850</v>
      </c>
      <c r="PY19" s="12"/>
      <c r="PZ19" s="12"/>
      <c r="QA19" s="11" t="s">
        <v>2851</v>
      </c>
      <c r="QB19" s="12"/>
      <c r="QC19" s="12"/>
      <c r="QD19" s="11" t="s">
        <v>2852</v>
      </c>
      <c r="QE19" s="12"/>
      <c r="QF19" s="12"/>
      <c r="QG19" s="11" t="s">
        <v>2853</v>
      </c>
      <c r="QH19" s="12"/>
      <c r="QI19" s="12"/>
      <c r="QJ19" s="11" t="s">
        <v>2854</v>
      </c>
      <c r="QK19" s="12"/>
      <c r="QL19" s="12"/>
    </row>
    <row r="20" spans="1:454" x14ac:dyDescent="0.25">
      <c r="A20" s="6"/>
      <c r="B20" s="11" t="s">
        <v>2855</v>
      </c>
      <c r="C20" s="12"/>
      <c r="D20" s="12"/>
      <c r="E20" s="11" t="s">
        <v>2856</v>
      </c>
      <c r="F20" s="12"/>
      <c r="G20" s="12"/>
      <c r="H20" s="11" t="s">
        <v>2857</v>
      </c>
      <c r="I20" s="12"/>
      <c r="J20" s="12"/>
      <c r="K20" s="11" t="s">
        <v>2858</v>
      </c>
      <c r="L20" s="12"/>
      <c r="M20" s="12"/>
      <c r="N20" s="11" t="s">
        <v>2859</v>
      </c>
      <c r="O20" s="12"/>
      <c r="P20" s="12"/>
      <c r="Q20" s="11" t="s">
        <v>2860</v>
      </c>
      <c r="R20" s="12"/>
      <c r="S20" s="12"/>
      <c r="T20" s="11" t="s">
        <v>2861</v>
      </c>
      <c r="U20" s="12"/>
      <c r="V20" s="12"/>
      <c r="W20" s="11" t="s">
        <v>2862</v>
      </c>
      <c r="X20" s="12"/>
      <c r="Y20" s="12"/>
      <c r="Z20" s="11" t="s">
        <v>2863</v>
      </c>
      <c r="AA20" s="12"/>
      <c r="AB20" s="12"/>
      <c r="AC20" s="11" t="s">
        <v>2864</v>
      </c>
      <c r="AD20" s="12"/>
      <c r="AE20" s="12"/>
      <c r="AF20" s="11" t="s">
        <v>2865</v>
      </c>
      <c r="AG20" s="12"/>
      <c r="AH20" s="12"/>
      <c r="AI20" s="11" t="s">
        <v>2866</v>
      </c>
      <c r="AJ20" s="12"/>
      <c r="AK20" s="12"/>
      <c r="AL20" s="11" t="s">
        <v>2867</v>
      </c>
      <c r="AM20" s="12"/>
      <c r="AN20" s="12"/>
      <c r="AO20" s="11" t="s">
        <v>2868</v>
      </c>
      <c r="AP20" s="12"/>
      <c r="AQ20" s="12"/>
      <c r="AR20" s="11" t="s">
        <v>2869</v>
      </c>
      <c r="AS20" s="12"/>
      <c r="AT20" s="12"/>
      <c r="AU20" s="11" t="s">
        <v>2870</v>
      </c>
      <c r="AV20" s="12"/>
      <c r="AW20" s="12"/>
      <c r="AX20" s="11" t="s">
        <v>2871</v>
      </c>
      <c r="AY20" s="12"/>
      <c r="AZ20" s="12"/>
      <c r="BA20" s="11" t="s">
        <v>2872</v>
      </c>
      <c r="BB20" s="12"/>
      <c r="BC20" s="12"/>
      <c r="BD20" s="11" t="s">
        <v>2873</v>
      </c>
      <c r="BE20" s="12"/>
      <c r="BF20" s="12"/>
      <c r="BG20" s="11" t="s">
        <v>2874</v>
      </c>
      <c r="BH20" s="12"/>
      <c r="BI20" s="12"/>
      <c r="BJ20" s="11" t="s">
        <v>2875</v>
      </c>
      <c r="BK20" s="12"/>
      <c r="BL20" s="12"/>
      <c r="BM20" s="11" t="s">
        <v>2876</v>
      </c>
      <c r="BN20" s="12"/>
      <c r="BO20" s="12"/>
      <c r="BP20" s="11" t="s">
        <v>2877</v>
      </c>
      <c r="BQ20" s="12"/>
      <c r="BR20" s="12"/>
      <c r="BS20" s="11" t="s">
        <v>2878</v>
      </c>
      <c r="BT20" s="12"/>
      <c r="BU20" s="12"/>
      <c r="BV20" s="11" t="s">
        <v>2879</v>
      </c>
      <c r="BW20" s="12"/>
      <c r="BX20" s="12"/>
      <c r="BY20" s="11" t="s">
        <v>2880</v>
      </c>
      <c r="BZ20" s="12"/>
      <c r="CA20" s="12"/>
      <c r="CB20" s="11" t="s">
        <v>2881</v>
      </c>
      <c r="CC20" s="12"/>
      <c r="CD20" s="12"/>
      <c r="CE20" s="11" t="s">
        <v>2882</v>
      </c>
      <c r="CF20" s="12"/>
      <c r="CG20" s="12"/>
      <c r="CH20" s="11" t="s">
        <v>2883</v>
      </c>
      <c r="CI20" s="12"/>
      <c r="CJ20" s="12"/>
      <c r="CK20" s="11" t="s">
        <v>2884</v>
      </c>
      <c r="CL20" s="12"/>
      <c r="CM20" s="12"/>
      <c r="CN20" s="11" t="s">
        <v>2885</v>
      </c>
      <c r="CO20" s="12"/>
      <c r="CP20" s="12"/>
      <c r="CQ20" s="11" t="s">
        <v>2886</v>
      </c>
      <c r="CR20" s="12"/>
      <c r="CS20" s="12"/>
      <c r="CT20" s="11" t="s">
        <v>2887</v>
      </c>
      <c r="CU20" s="12"/>
      <c r="CV20" s="12"/>
      <c r="CW20" s="11" t="s">
        <v>2888</v>
      </c>
      <c r="CX20" s="12"/>
      <c r="CY20" s="12"/>
      <c r="CZ20" s="11" t="s">
        <v>2889</v>
      </c>
      <c r="DA20" s="12"/>
      <c r="DB20" s="12"/>
      <c r="DC20" s="11" t="s">
        <v>2890</v>
      </c>
      <c r="DD20" s="12"/>
      <c r="DE20" s="12"/>
      <c r="DF20" s="11" t="s">
        <v>2891</v>
      </c>
      <c r="DG20" s="12"/>
      <c r="DH20" s="12"/>
      <c r="DI20" s="11" t="s">
        <v>2892</v>
      </c>
      <c r="DJ20" s="12"/>
      <c r="DK20" s="12"/>
      <c r="DL20" s="11" t="s">
        <v>2893</v>
      </c>
      <c r="DM20" s="12"/>
      <c r="DN20" s="12"/>
      <c r="DO20" s="11" t="s">
        <v>2894</v>
      </c>
      <c r="DP20" s="12"/>
      <c r="DQ20" s="12"/>
      <c r="DR20" s="11" t="s">
        <v>2895</v>
      </c>
      <c r="DS20" s="12"/>
      <c r="DT20" s="12"/>
      <c r="DU20" s="11" t="s">
        <v>2896</v>
      </c>
      <c r="DV20" s="12"/>
      <c r="DW20" s="12"/>
      <c r="DX20" s="11" t="s">
        <v>2897</v>
      </c>
      <c r="DY20" s="12"/>
      <c r="DZ20" s="12"/>
      <c r="EA20" s="11" t="s">
        <v>2898</v>
      </c>
      <c r="EB20" s="12"/>
      <c r="EC20" s="12"/>
      <c r="ED20" s="11" t="s">
        <v>2899</v>
      </c>
      <c r="EE20" s="12"/>
      <c r="EF20" s="12"/>
      <c r="EG20" s="11" t="s">
        <v>2900</v>
      </c>
      <c r="EH20" s="12"/>
      <c r="EI20" s="12"/>
      <c r="EJ20" s="11" t="s">
        <v>2901</v>
      </c>
      <c r="EK20" s="12"/>
      <c r="EL20" s="12"/>
      <c r="EM20" s="11" t="s">
        <v>2902</v>
      </c>
      <c r="EN20" s="12"/>
      <c r="EO20" s="12"/>
      <c r="EP20" s="11" t="s">
        <v>2903</v>
      </c>
      <c r="EQ20" s="12"/>
      <c r="ER20" s="12"/>
      <c r="ES20" s="11" t="s">
        <v>2904</v>
      </c>
      <c r="ET20" s="12"/>
      <c r="EU20" s="12"/>
      <c r="EV20" s="11" t="s">
        <v>2905</v>
      </c>
      <c r="EW20" s="12"/>
      <c r="EX20" s="12"/>
      <c r="EY20" s="11" t="s">
        <v>2906</v>
      </c>
      <c r="EZ20" s="12"/>
      <c r="FA20" s="12"/>
      <c r="FB20" s="11" t="s">
        <v>2907</v>
      </c>
      <c r="FC20" s="12"/>
      <c r="FD20" s="12"/>
      <c r="FE20" s="11" t="s">
        <v>2908</v>
      </c>
      <c r="FF20" s="12"/>
      <c r="FG20" s="12"/>
      <c r="FH20" s="11" t="s">
        <v>2909</v>
      </c>
      <c r="FI20" s="12"/>
      <c r="FJ20" s="12"/>
      <c r="FK20" s="11" t="s">
        <v>2910</v>
      </c>
      <c r="FL20" s="12"/>
      <c r="FM20" s="12"/>
      <c r="FN20" s="11" t="s">
        <v>2911</v>
      </c>
      <c r="FO20" s="12"/>
      <c r="FP20" s="12"/>
      <c r="FQ20" s="11" t="s">
        <v>2912</v>
      </c>
      <c r="FR20" s="12"/>
      <c r="FS20" s="12"/>
      <c r="FT20" s="11" t="s">
        <v>2913</v>
      </c>
      <c r="FU20" s="12"/>
      <c r="FV20" s="12"/>
      <c r="FW20" s="11" t="s">
        <v>2914</v>
      </c>
      <c r="FX20" s="12"/>
      <c r="FY20" s="12"/>
      <c r="FZ20" s="11" t="s">
        <v>2915</v>
      </c>
      <c r="GA20" s="12"/>
      <c r="GB20" s="12"/>
      <c r="GC20" s="11" t="s">
        <v>2916</v>
      </c>
      <c r="GD20" s="12"/>
      <c r="GE20" s="12"/>
      <c r="GF20" s="11" t="s">
        <v>2917</v>
      </c>
      <c r="GG20" s="12"/>
      <c r="GH20" s="12"/>
      <c r="GI20" s="11" t="s">
        <v>2918</v>
      </c>
      <c r="GJ20" s="12"/>
      <c r="GK20" s="12"/>
      <c r="GL20" s="11" t="s">
        <v>2919</v>
      </c>
      <c r="GM20" s="12"/>
      <c r="GN20" s="12"/>
      <c r="GO20" s="11" t="s">
        <v>2920</v>
      </c>
      <c r="GP20" s="12"/>
      <c r="GQ20" s="12"/>
      <c r="GR20" s="11" t="s">
        <v>2921</v>
      </c>
      <c r="GS20" s="12"/>
      <c r="GT20" s="12"/>
      <c r="GU20" s="11" t="s">
        <v>2922</v>
      </c>
      <c r="GV20" s="12"/>
      <c r="GW20" s="12"/>
      <c r="GX20" s="11" t="s">
        <v>2923</v>
      </c>
      <c r="GY20" s="12"/>
      <c r="GZ20" s="12"/>
      <c r="HA20" s="11" t="s">
        <v>2924</v>
      </c>
      <c r="HB20" s="12"/>
      <c r="HC20" s="12"/>
      <c r="HD20" s="11" t="s">
        <v>2925</v>
      </c>
      <c r="HE20" s="12"/>
      <c r="HF20" s="12"/>
      <c r="HG20" s="11" t="s">
        <v>2926</v>
      </c>
      <c r="HH20" s="12"/>
      <c r="HI20" s="12"/>
      <c r="HJ20" s="11" t="s">
        <v>2927</v>
      </c>
      <c r="HK20" s="12"/>
      <c r="HL20" s="12"/>
      <c r="HM20" s="11" t="s">
        <v>2928</v>
      </c>
      <c r="HN20" s="12"/>
      <c r="HO20" s="12"/>
      <c r="HP20" s="11" t="s">
        <v>2929</v>
      </c>
      <c r="HQ20" s="12"/>
      <c r="HR20" s="12"/>
      <c r="HS20" s="11" t="s">
        <v>2930</v>
      </c>
      <c r="HT20" s="12"/>
      <c r="HU20" s="12"/>
      <c r="HV20" s="11" t="s">
        <v>2931</v>
      </c>
      <c r="HW20" s="12"/>
      <c r="HX20" s="12"/>
      <c r="HY20" s="11" t="s">
        <v>2932</v>
      </c>
      <c r="HZ20" s="12"/>
      <c r="IA20" s="12"/>
      <c r="IB20" s="11" t="s">
        <v>2933</v>
      </c>
      <c r="IC20" s="12"/>
      <c r="ID20" s="12"/>
      <c r="IE20" s="11" t="s">
        <v>2934</v>
      </c>
      <c r="IF20" s="12"/>
      <c r="IG20" s="12"/>
      <c r="IH20" s="11" t="s">
        <v>2935</v>
      </c>
      <c r="II20" s="12"/>
      <c r="IJ20" s="12"/>
      <c r="IK20" s="11" t="s">
        <v>2936</v>
      </c>
      <c r="IL20" s="12"/>
      <c r="IM20" s="12"/>
      <c r="IN20" s="11" t="s">
        <v>2937</v>
      </c>
      <c r="IO20" s="12"/>
      <c r="IP20" s="12"/>
      <c r="IQ20" s="11" t="s">
        <v>2938</v>
      </c>
      <c r="IR20" s="12"/>
      <c r="IS20" s="12"/>
      <c r="IT20" s="11" t="s">
        <v>2939</v>
      </c>
      <c r="IU20" s="12"/>
      <c r="IV20" s="12"/>
      <c r="IW20" s="11" t="s">
        <v>2940</v>
      </c>
      <c r="IX20" s="12"/>
      <c r="IY20" s="12"/>
      <c r="IZ20" s="11" t="s">
        <v>2941</v>
      </c>
      <c r="JA20" s="12"/>
      <c r="JB20" s="12"/>
      <c r="JC20" s="11" t="s">
        <v>2942</v>
      </c>
      <c r="JD20" s="12"/>
      <c r="JE20" s="12"/>
      <c r="JF20" s="11" t="s">
        <v>2943</v>
      </c>
      <c r="JG20" s="12"/>
      <c r="JH20" s="12"/>
      <c r="JI20" s="11" t="s">
        <v>2944</v>
      </c>
      <c r="JJ20" s="12"/>
      <c r="JK20" s="12"/>
      <c r="JL20" s="11" t="s">
        <v>2945</v>
      </c>
      <c r="JM20" s="12"/>
      <c r="JN20" s="12"/>
      <c r="JO20" s="11" t="s">
        <v>2946</v>
      </c>
      <c r="JP20" s="12"/>
      <c r="JQ20" s="12"/>
      <c r="JR20" s="11" t="s">
        <v>2947</v>
      </c>
      <c r="JS20" s="12"/>
      <c r="JT20" s="12"/>
      <c r="JU20" s="11" t="s">
        <v>2948</v>
      </c>
      <c r="JV20" s="12"/>
      <c r="JW20" s="12"/>
      <c r="JX20" s="11" t="s">
        <v>2949</v>
      </c>
      <c r="JY20" s="12"/>
      <c r="JZ20" s="12"/>
      <c r="KA20" s="11" t="s">
        <v>2950</v>
      </c>
      <c r="KB20" s="12"/>
      <c r="KC20" s="12"/>
      <c r="KD20" s="11" t="s">
        <v>2951</v>
      </c>
      <c r="KE20" s="12"/>
      <c r="KF20" s="12"/>
      <c r="KG20" s="11" t="s">
        <v>2952</v>
      </c>
      <c r="KH20" s="12"/>
      <c r="KI20" s="12"/>
      <c r="KJ20" s="11" t="s">
        <v>2953</v>
      </c>
      <c r="KK20" s="12"/>
      <c r="KL20" s="12"/>
      <c r="KM20" s="11" t="s">
        <v>2954</v>
      </c>
      <c r="KN20" s="12"/>
      <c r="KO20" s="12"/>
      <c r="KP20" s="11" t="s">
        <v>2955</v>
      </c>
      <c r="KQ20" s="12"/>
      <c r="KR20" s="12"/>
      <c r="KS20" s="11" t="s">
        <v>2956</v>
      </c>
      <c r="KT20" s="12"/>
      <c r="KU20" s="12"/>
      <c r="KV20" s="11" t="s">
        <v>2957</v>
      </c>
      <c r="KW20" s="12"/>
      <c r="KX20" s="12"/>
      <c r="KY20" s="11" t="s">
        <v>2958</v>
      </c>
      <c r="KZ20" s="12"/>
      <c r="LA20" s="12"/>
      <c r="LB20" s="11" t="s">
        <v>2959</v>
      </c>
      <c r="LC20" s="12"/>
      <c r="LD20" s="12"/>
      <c r="LE20" s="11" t="s">
        <v>2960</v>
      </c>
      <c r="LF20" s="12"/>
      <c r="LG20" s="12"/>
      <c r="LH20" s="11" t="s">
        <v>2961</v>
      </c>
      <c r="LI20" s="12"/>
      <c r="LJ20" s="12"/>
      <c r="LK20" s="11" t="s">
        <v>2962</v>
      </c>
      <c r="LL20" s="12"/>
      <c r="LM20" s="12"/>
      <c r="LN20" s="11" t="s">
        <v>2963</v>
      </c>
      <c r="LO20" s="12"/>
      <c r="LP20" s="12"/>
      <c r="LQ20" s="11" t="s">
        <v>2964</v>
      </c>
      <c r="LR20" s="12"/>
      <c r="LS20" s="12"/>
      <c r="LT20" s="11" t="s">
        <v>2965</v>
      </c>
      <c r="LU20" s="12"/>
      <c r="LV20" s="12"/>
      <c r="LW20" s="11" t="s">
        <v>2966</v>
      </c>
      <c r="LX20" s="12"/>
      <c r="LY20" s="12"/>
      <c r="LZ20" s="11" t="s">
        <v>2967</v>
      </c>
      <c r="MA20" s="12"/>
      <c r="MB20" s="12"/>
      <c r="MC20" s="11" t="s">
        <v>2968</v>
      </c>
      <c r="MD20" s="12"/>
      <c r="ME20" s="12"/>
      <c r="MF20" s="11" t="s">
        <v>2969</v>
      </c>
      <c r="MG20" s="12"/>
      <c r="MH20" s="12"/>
      <c r="MI20" s="11" t="s">
        <v>2970</v>
      </c>
      <c r="MJ20" s="12"/>
      <c r="MK20" s="12"/>
      <c r="ML20" s="11" t="s">
        <v>2971</v>
      </c>
      <c r="MM20" s="12"/>
      <c r="MN20" s="12"/>
      <c r="MO20" s="11" t="s">
        <v>2972</v>
      </c>
      <c r="MP20" s="12"/>
      <c r="MQ20" s="12"/>
      <c r="MR20" s="11" t="s">
        <v>2973</v>
      </c>
      <c r="MS20" s="12"/>
      <c r="MT20" s="12"/>
      <c r="MU20" s="11" t="s">
        <v>2801</v>
      </c>
      <c r="MV20" s="12"/>
      <c r="MW20" s="12"/>
      <c r="MX20" s="11" t="s">
        <v>2974</v>
      </c>
      <c r="MY20" s="12"/>
      <c r="MZ20" s="12"/>
      <c r="NA20" s="11" t="s">
        <v>2975</v>
      </c>
      <c r="NB20" s="12"/>
      <c r="NC20" s="12"/>
      <c r="ND20" s="11" t="s">
        <v>2976</v>
      </c>
      <c r="NE20" s="12"/>
      <c r="NF20" s="12"/>
      <c r="NG20" s="11" t="s">
        <v>2977</v>
      </c>
      <c r="NH20" s="12"/>
      <c r="NI20" s="12"/>
      <c r="NJ20" s="11" t="s">
        <v>2978</v>
      </c>
      <c r="NK20" s="12"/>
      <c r="NL20" s="12"/>
      <c r="NM20" s="11" t="s">
        <v>2979</v>
      </c>
      <c r="NN20" s="12"/>
      <c r="NO20" s="12"/>
      <c r="NP20" s="11" t="s">
        <v>2980</v>
      </c>
      <c r="NQ20" s="12"/>
      <c r="NR20" s="12"/>
      <c r="NS20" s="11" t="s">
        <v>2981</v>
      </c>
      <c r="NT20" s="12"/>
      <c r="NU20" s="12"/>
      <c r="NV20" s="11" t="s">
        <v>2942</v>
      </c>
      <c r="NW20" s="12"/>
      <c r="NX20" s="12"/>
      <c r="NY20" s="11" t="s">
        <v>2982</v>
      </c>
      <c r="NZ20" s="12"/>
      <c r="OA20" s="12"/>
      <c r="OB20" s="11" t="s">
        <v>2983</v>
      </c>
      <c r="OC20" s="12"/>
      <c r="OD20" s="12"/>
      <c r="OE20" s="11" t="s">
        <v>2984</v>
      </c>
      <c r="OF20" s="12"/>
      <c r="OG20" s="12"/>
      <c r="OH20" s="11" t="s">
        <v>2985</v>
      </c>
      <c r="OI20" s="12"/>
      <c r="OJ20" s="12"/>
      <c r="OK20" s="11" t="s">
        <v>2986</v>
      </c>
      <c r="OL20" s="12"/>
      <c r="OM20" s="12"/>
      <c r="ON20" s="11" t="s">
        <v>2987</v>
      </c>
      <c r="OO20" s="12"/>
      <c r="OP20" s="12"/>
      <c r="OQ20" s="11" t="s">
        <v>2988</v>
      </c>
      <c r="OR20" s="12"/>
      <c r="OS20" s="12"/>
      <c r="OT20" s="11" t="s">
        <v>2989</v>
      </c>
      <c r="OU20" s="12"/>
      <c r="OV20" s="12"/>
      <c r="OW20" s="11" t="s">
        <v>2990</v>
      </c>
      <c r="OX20" s="12"/>
      <c r="OY20" s="12"/>
      <c r="OZ20" s="11" t="s">
        <v>2991</v>
      </c>
      <c r="PA20" s="12"/>
      <c r="PB20" s="12"/>
      <c r="PC20" s="11" t="s">
        <v>2992</v>
      </c>
      <c r="PD20" s="12"/>
      <c r="PE20" s="12"/>
      <c r="PF20" s="11" t="s">
        <v>2993</v>
      </c>
      <c r="PG20" s="12"/>
      <c r="PH20" s="12"/>
      <c r="PI20" s="11" t="s">
        <v>2994</v>
      </c>
      <c r="PJ20" s="12"/>
      <c r="PK20" s="12"/>
      <c r="PL20" s="11" t="s">
        <v>2995</v>
      </c>
      <c r="PM20" s="12"/>
      <c r="PN20" s="12"/>
      <c r="PO20" s="11" t="s">
        <v>2996</v>
      </c>
      <c r="PP20" s="12"/>
      <c r="PQ20" s="12"/>
      <c r="PR20" s="11" t="s">
        <v>2997</v>
      </c>
      <c r="PS20" s="12"/>
      <c r="PT20" s="12"/>
      <c r="PU20" s="11" t="s">
        <v>2998</v>
      </c>
      <c r="PV20" s="12"/>
      <c r="PW20" s="12"/>
      <c r="PX20" s="11" t="s">
        <v>2999</v>
      </c>
      <c r="PY20" s="12"/>
      <c r="PZ20" s="12"/>
      <c r="QA20" s="11" t="s">
        <v>3000</v>
      </c>
      <c r="QB20" s="12"/>
      <c r="QC20" s="12"/>
      <c r="QD20" s="11" t="s">
        <v>3001</v>
      </c>
      <c r="QE20" s="12"/>
      <c r="QF20" s="12"/>
      <c r="QG20" s="11" t="s">
        <v>3002</v>
      </c>
      <c r="QH20" s="12"/>
      <c r="QI20" s="12"/>
      <c r="QJ20" s="11" t="s">
        <v>3003</v>
      </c>
      <c r="QK20" s="12"/>
      <c r="QL20" s="12"/>
    </row>
    <row r="21" spans="1:454" x14ac:dyDescent="0.25">
      <c r="A21" s="6"/>
      <c r="B21" s="11" t="s">
        <v>3004</v>
      </c>
      <c r="C21" s="12"/>
      <c r="D21" s="12"/>
      <c r="E21" s="11" t="s">
        <v>3005</v>
      </c>
      <c r="F21" s="12"/>
      <c r="G21" s="12"/>
      <c r="H21" s="11" t="s">
        <v>3006</v>
      </c>
      <c r="I21" s="12"/>
      <c r="J21" s="12"/>
      <c r="K21" s="11" t="s">
        <v>3007</v>
      </c>
      <c r="L21" s="12"/>
      <c r="M21" s="12"/>
      <c r="N21" s="11" t="s">
        <v>3008</v>
      </c>
      <c r="O21" s="12"/>
      <c r="P21" s="12"/>
      <c r="Q21" s="11" t="s">
        <v>3009</v>
      </c>
      <c r="R21" s="12"/>
      <c r="S21" s="12"/>
      <c r="T21" s="11" t="s">
        <v>3010</v>
      </c>
      <c r="U21" s="12"/>
      <c r="V21" s="12"/>
      <c r="W21" s="11" t="s">
        <v>3011</v>
      </c>
      <c r="X21" s="12"/>
      <c r="Y21" s="12"/>
      <c r="Z21" s="11" t="s">
        <v>3012</v>
      </c>
      <c r="AA21" s="12"/>
      <c r="AB21" s="12"/>
      <c r="AC21" s="11" t="s">
        <v>3013</v>
      </c>
      <c r="AD21" s="12"/>
      <c r="AE21" s="12"/>
      <c r="AF21" s="11" t="s">
        <v>3014</v>
      </c>
      <c r="AG21" s="12"/>
      <c r="AH21" s="12"/>
      <c r="AI21" s="11" t="s">
        <v>3015</v>
      </c>
      <c r="AJ21" s="12"/>
      <c r="AK21" s="12"/>
      <c r="AL21" s="11" t="s">
        <v>3016</v>
      </c>
      <c r="AM21" s="12"/>
      <c r="AN21" s="12"/>
      <c r="AO21" s="11" t="s">
        <v>3017</v>
      </c>
      <c r="AP21" s="12"/>
      <c r="AQ21" s="12"/>
      <c r="AR21" s="11" t="s">
        <v>3018</v>
      </c>
      <c r="AS21" s="12"/>
      <c r="AT21" s="12"/>
      <c r="AU21" s="11" t="s">
        <v>3019</v>
      </c>
      <c r="AV21" s="12"/>
      <c r="AW21" s="12"/>
      <c r="AX21" s="11" t="s">
        <v>3020</v>
      </c>
      <c r="AY21" s="12"/>
      <c r="AZ21" s="12"/>
      <c r="BA21" s="11" t="s">
        <v>3021</v>
      </c>
      <c r="BB21" s="12"/>
      <c r="BC21" s="12"/>
      <c r="BD21" s="11" t="s">
        <v>3022</v>
      </c>
      <c r="BE21" s="12"/>
      <c r="BF21" s="12"/>
      <c r="BG21" s="11" t="s">
        <v>3023</v>
      </c>
      <c r="BH21" s="12"/>
      <c r="BI21" s="12"/>
      <c r="BJ21" s="11" t="s">
        <v>3024</v>
      </c>
      <c r="BK21" s="12"/>
      <c r="BL21" s="12"/>
      <c r="BM21" s="11" t="s">
        <v>3025</v>
      </c>
      <c r="BN21" s="12"/>
      <c r="BO21" s="12"/>
      <c r="BP21" s="11" t="s">
        <v>3026</v>
      </c>
      <c r="BQ21" s="12"/>
      <c r="BR21" s="12"/>
      <c r="BS21" s="11" t="s">
        <v>3027</v>
      </c>
      <c r="BT21" s="12"/>
      <c r="BU21" s="12"/>
      <c r="BV21" s="11" t="s">
        <v>3028</v>
      </c>
      <c r="BW21" s="12"/>
      <c r="BX21" s="12"/>
      <c r="BY21" s="11" t="s">
        <v>3029</v>
      </c>
      <c r="BZ21" s="12"/>
      <c r="CA21" s="12"/>
      <c r="CB21" s="11" t="s">
        <v>3030</v>
      </c>
      <c r="CC21" s="12"/>
      <c r="CD21" s="12"/>
      <c r="CE21" s="11" t="s">
        <v>3031</v>
      </c>
      <c r="CF21" s="12"/>
      <c r="CG21" s="12"/>
      <c r="CH21" s="11" t="s">
        <v>3032</v>
      </c>
      <c r="CI21" s="12"/>
      <c r="CJ21" s="12"/>
      <c r="CK21" s="11" t="s">
        <v>3033</v>
      </c>
      <c r="CL21" s="12"/>
      <c r="CM21" s="12"/>
      <c r="CN21" s="11" t="s">
        <v>3034</v>
      </c>
      <c r="CO21" s="12"/>
      <c r="CP21" s="12"/>
      <c r="CQ21" s="11" t="s">
        <v>3035</v>
      </c>
      <c r="CR21" s="12"/>
      <c r="CS21" s="12"/>
      <c r="CT21" s="11" t="s">
        <v>3036</v>
      </c>
      <c r="CU21" s="12"/>
      <c r="CV21" s="12"/>
      <c r="CW21" s="11" t="s">
        <v>3037</v>
      </c>
      <c r="CX21" s="12"/>
      <c r="CY21" s="12"/>
      <c r="CZ21" s="11" t="s">
        <v>3038</v>
      </c>
      <c r="DA21" s="12"/>
      <c r="DB21" s="12"/>
      <c r="DC21" s="11" t="s">
        <v>3039</v>
      </c>
      <c r="DD21" s="12"/>
      <c r="DE21" s="12"/>
      <c r="DF21" s="11" t="s">
        <v>3040</v>
      </c>
      <c r="DG21" s="12"/>
      <c r="DH21" s="12"/>
      <c r="DI21" s="11" t="s">
        <v>3041</v>
      </c>
      <c r="DJ21" s="12"/>
      <c r="DK21" s="12"/>
      <c r="DL21" s="11" t="s">
        <v>3042</v>
      </c>
      <c r="DM21" s="12"/>
      <c r="DN21" s="12"/>
      <c r="DO21" s="11" t="s">
        <v>3043</v>
      </c>
      <c r="DP21" s="12"/>
      <c r="DQ21" s="12"/>
      <c r="DR21" s="11" t="s">
        <v>3044</v>
      </c>
      <c r="DS21" s="12"/>
      <c r="DT21" s="12"/>
      <c r="DU21" s="11" t="s">
        <v>3045</v>
      </c>
      <c r="DV21" s="12"/>
      <c r="DW21" s="12"/>
      <c r="DX21" s="11" t="s">
        <v>3046</v>
      </c>
      <c r="DY21" s="12"/>
      <c r="DZ21" s="12"/>
      <c r="EA21" s="11" t="s">
        <v>3047</v>
      </c>
      <c r="EB21" s="12"/>
      <c r="EC21" s="12"/>
      <c r="ED21" s="11" t="s">
        <v>3048</v>
      </c>
      <c r="EE21" s="12"/>
      <c r="EF21" s="12"/>
      <c r="EG21" s="11" t="s">
        <v>3049</v>
      </c>
      <c r="EH21" s="12"/>
      <c r="EI21" s="12"/>
      <c r="EJ21" s="11" t="s">
        <v>3050</v>
      </c>
      <c r="EK21" s="12"/>
      <c r="EL21" s="12"/>
      <c r="EM21" s="11" t="s">
        <v>3051</v>
      </c>
      <c r="EN21" s="12"/>
      <c r="EO21" s="12"/>
      <c r="EP21" s="11" t="s">
        <v>3052</v>
      </c>
      <c r="EQ21" s="12"/>
      <c r="ER21" s="12"/>
      <c r="ES21" s="11" t="s">
        <v>3053</v>
      </c>
      <c r="ET21" s="12"/>
      <c r="EU21" s="12"/>
      <c r="EV21" s="11" t="s">
        <v>3054</v>
      </c>
      <c r="EW21" s="12"/>
      <c r="EX21" s="12"/>
      <c r="EY21" s="11" t="s">
        <v>3055</v>
      </c>
      <c r="EZ21" s="12"/>
      <c r="FA21" s="12"/>
      <c r="FB21" s="11" t="s">
        <v>3056</v>
      </c>
      <c r="FC21" s="12"/>
      <c r="FD21" s="12"/>
      <c r="FE21" s="11" t="s">
        <v>3057</v>
      </c>
      <c r="FF21" s="12"/>
      <c r="FG21" s="12"/>
      <c r="FH21" s="11" t="s">
        <v>3058</v>
      </c>
      <c r="FI21" s="12"/>
      <c r="FJ21" s="12"/>
      <c r="FK21" s="11" t="s">
        <v>3059</v>
      </c>
      <c r="FL21" s="12"/>
      <c r="FM21" s="12"/>
      <c r="FN21" s="11" t="s">
        <v>3060</v>
      </c>
      <c r="FO21" s="12"/>
      <c r="FP21" s="12"/>
      <c r="FQ21" s="11" t="s">
        <v>3061</v>
      </c>
      <c r="FR21" s="12"/>
      <c r="FS21" s="12"/>
      <c r="FT21" s="11" t="s">
        <v>3062</v>
      </c>
      <c r="FU21" s="12"/>
      <c r="FV21" s="12"/>
      <c r="FW21" s="11" t="s">
        <v>3063</v>
      </c>
      <c r="FX21" s="12"/>
      <c r="FY21" s="12"/>
      <c r="FZ21" s="11" t="s">
        <v>3064</v>
      </c>
      <c r="GA21" s="12"/>
      <c r="GB21" s="12"/>
      <c r="GC21" s="11" t="s">
        <v>3065</v>
      </c>
      <c r="GD21" s="12"/>
      <c r="GE21" s="12"/>
      <c r="GF21" s="11" t="s">
        <v>3066</v>
      </c>
      <c r="GG21" s="12"/>
      <c r="GH21" s="12"/>
      <c r="GI21" s="11" t="s">
        <v>3067</v>
      </c>
      <c r="GJ21" s="12"/>
      <c r="GK21" s="12"/>
      <c r="GL21" s="11" t="s">
        <v>3068</v>
      </c>
      <c r="GM21" s="12"/>
      <c r="GN21" s="12"/>
      <c r="GO21" s="11" t="s">
        <v>3069</v>
      </c>
      <c r="GP21" s="12"/>
      <c r="GQ21" s="12"/>
      <c r="GR21" s="11" t="s">
        <v>3070</v>
      </c>
      <c r="GS21" s="12"/>
      <c r="GT21" s="12"/>
      <c r="GU21" s="11" t="s">
        <v>3071</v>
      </c>
      <c r="GV21" s="12"/>
      <c r="GW21" s="12"/>
      <c r="GX21" s="11" t="s">
        <v>3072</v>
      </c>
      <c r="GY21" s="12"/>
      <c r="GZ21" s="12"/>
      <c r="HA21" s="11" t="s">
        <v>3073</v>
      </c>
      <c r="HB21" s="12"/>
      <c r="HC21" s="12"/>
      <c r="HD21" s="11" t="s">
        <v>3074</v>
      </c>
      <c r="HE21" s="12"/>
      <c r="HF21" s="12"/>
      <c r="HG21" s="11" t="s">
        <v>3075</v>
      </c>
      <c r="HH21" s="12"/>
      <c r="HI21" s="12"/>
      <c r="HJ21" s="11" t="s">
        <v>3076</v>
      </c>
      <c r="HK21" s="12"/>
      <c r="HL21" s="12"/>
      <c r="HM21" s="11" t="s">
        <v>3077</v>
      </c>
      <c r="HN21" s="12"/>
      <c r="HO21" s="12"/>
      <c r="HP21" s="11" t="s">
        <v>3078</v>
      </c>
      <c r="HQ21" s="12"/>
      <c r="HR21" s="12"/>
      <c r="HS21" s="11" t="s">
        <v>3079</v>
      </c>
      <c r="HT21" s="12"/>
      <c r="HU21" s="12"/>
      <c r="HV21" s="11" t="s">
        <v>3080</v>
      </c>
      <c r="HW21" s="12"/>
      <c r="HX21" s="12"/>
      <c r="HY21" s="11" t="s">
        <v>3081</v>
      </c>
      <c r="HZ21" s="12"/>
      <c r="IA21" s="12"/>
      <c r="IB21" s="11" t="s">
        <v>3082</v>
      </c>
      <c r="IC21" s="12"/>
      <c r="ID21" s="12"/>
      <c r="IE21" s="11" t="s">
        <v>3083</v>
      </c>
      <c r="IF21" s="12"/>
      <c r="IG21" s="12"/>
      <c r="IH21" s="11" t="s">
        <v>3084</v>
      </c>
      <c r="II21" s="12"/>
      <c r="IJ21" s="12"/>
      <c r="IK21" s="11" t="s">
        <v>3085</v>
      </c>
      <c r="IL21" s="12"/>
      <c r="IM21" s="12"/>
      <c r="IN21" s="11" t="s">
        <v>3086</v>
      </c>
      <c r="IO21" s="12"/>
      <c r="IP21" s="12"/>
      <c r="IQ21" s="11" t="s">
        <v>3087</v>
      </c>
      <c r="IR21" s="12"/>
      <c r="IS21" s="12"/>
      <c r="IT21" s="11" t="s">
        <v>3088</v>
      </c>
      <c r="IU21" s="12"/>
      <c r="IV21" s="12"/>
      <c r="IW21" s="11" t="s">
        <v>3089</v>
      </c>
      <c r="IX21" s="12"/>
      <c r="IY21" s="12"/>
      <c r="IZ21" s="11" t="s">
        <v>3090</v>
      </c>
      <c r="JA21" s="12"/>
      <c r="JB21" s="12"/>
      <c r="JC21" s="11" t="s">
        <v>3091</v>
      </c>
      <c r="JD21" s="12"/>
      <c r="JE21" s="12"/>
      <c r="JF21" s="11" t="s">
        <v>3092</v>
      </c>
      <c r="JG21" s="12"/>
      <c r="JH21" s="12"/>
      <c r="JI21" s="11" t="s">
        <v>3093</v>
      </c>
      <c r="JJ21" s="12"/>
      <c r="JK21" s="12"/>
      <c r="JL21" s="11" t="s">
        <v>3094</v>
      </c>
      <c r="JM21" s="12"/>
      <c r="JN21" s="12"/>
      <c r="JO21" s="11" t="s">
        <v>2971</v>
      </c>
      <c r="JP21" s="12"/>
      <c r="JQ21" s="12"/>
      <c r="JR21" s="11" t="s">
        <v>3095</v>
      </c>
      <c r="JS21" s="12"/>
      <c r="JT21" s="12"/>
      <c r="JU21" s="11" t="s">
        <v>3096</v>
      </c>
      <c r="JV21" s="12"/>
      <c r="JW21" s="12"/>
      <c r="JX21" s="11" t="s">
        <v>3097</v>
      </c>
      <c r="JY21" s="12"/>
      <c r="JZ21" s="12"/>
      <c r="KA21" s="11" t="s">
        <v>3098</v>
      </c>
      <c r="KB21" s="12"/>
      <c r="KC21" s="12"/>
      <c r="KD21" s="11" t="s">
        <v>3099</v>
      </c>
      <c r="KE21" s="12"/>
      <c r="KF21" s="12"/>
      <c r="KG21" s="11" t="s">
        <v>3100</v>
      </c>
      <c r="KH21" s="12"/>
      <c r="KI21" s="12"/>
      <c r="KJ21" s="11" t="s">
        <v>3101</v>
      </c>
      <c r="KK21" s="12"/>
      <c r="KL21" s="12"/>
      <c r="KM21" s="11" t="s">
        <v>3102</v>
      </c>
      <c r="KN21" s="12"/>
      <c r="KO21" s="12"/>
      <c r="KP21" s="11" t="s">
        <v>3103</v>
      </c>
      <c r="KQ21" s="12"/>
      <c r="KR21" s="12"/>
      <c r="KS21" s="11" t="s">
        <v>3104</v>
      </c>
      <c r="KT21" s="12"/>
      <c r="KU21" s="12"/>
      <c r="KV21" s="11" t="s">
        <v>3105</v>
      </c>
      <c r="KW21" s="12"/>
      <c r="KX21" s="12"/>
      <c r="KY21" s="11" t="s">
        <v>3106</v>
      </c>
      <c r="KZ21" s="12"/>
      <c r="LA21" s="12"/>
      <c r="LB21" s="11" t="s">
        <v>3107</v>
      </c>
      <c r="LC21" s="12"/>
      <c r="LD21" s="12"/>
      <c r="LE21" s="11" t="s">
        <v>3108</v>
      </c>
      <c r="LF21" s="12"/>
      <c r="LG21" s="12"/>
      <c r="LH21" s="11" t="s">
        <v>3109</v>
      </c>
      <c r="LI21" s="12"/>
      <c r="LJ21" s="12"/>
      <c r="LK21" s="11" t="s">
        <v>3110</v>
      </c>
      <c r="LL21" s="12"/>
      <c r="LM21" s="12"/>
      <c r="LN21" s="11" t="s">
        <v>3111</v>
      </c>
      <c r="LO21" s="12"/>
      <c r="LP21" s="12"/>
      <c r="LQ21" s="11" t="s">
        <v>3112</v>
      </c>
      <c r="LR21" s="12"/>
      <c r="LS21" s="12"/>
      <c r="LT21" s="11" t="s">
        <v>3113</v>
      </c>
      <c r="LU21" s="12"/>
      <c r="LV21" s="12"/>
      <c r="LW21" s="11" t="s">
        <v>3114</v>
      </c>
      <c r="LX21" s="12"/>
      <c r="LY21" s="12"/>
      <c r="LZ21" s="11" t="s">
        <v>3115</v>
      </c>
      <c r="MA21" s="12"/>
      <c r="MB21" s="12"/>
      <c r="MC21" s="11" t="s">
        <v>3116</v>
      </c>
      <c r="MD21" s="12"/>
      <c r="ME21" s="12"/>
      <c r="MF21" s="11" t="s">
        <v>3117</v>
      </c>
      <c r="MG21" s="12"/>
      <c r="MH21" s="12"/>
      <c r="MI21" s="11" t="s">
        <v>3118</v>
      </c>
      <c r="MJ21" s="12"/>
      <c r="MK21" s="12"/>
      <c r="ML21" s="11" t="s">
        <v>3119</v>
      </c>
      <c r="MM21" s="12"/>
      <c r="MN21" s="12"/>
      <c r="MO21" s="11" t="s">
        <v>3120</v>
      </c>
      <c r="MP21" s="12"/>
      <c r="MQ21" s="12"/>
      <c r="MR21" s="11" t="s">
        <v>3121</v>
      </c>
      <c r="MS21" s="12"/>
      <c r="MT21" s="12"/>
      <c r="MU21" s="11" t="s">
        <v>3122</v>
      </c>
      <c r="MV21" s="12"/>
      <c r="MW21" s="12"/>
      <c r="MX21" s="11" t="s">
        <v>3123</v>
      </c>
      <c r="MY21" s="12"/>
      <c r="MZ21" s="12"/>
      <c r="NA21" s="11" t="s">
        <v>3124</v>
      </c>
      <c r="NB21" s="12"/>
      <c r="NC21" s="12"/>
      <c r="ND21" s="11" t="s">
        <v>3125</v>
      </c>
      <c r="NE21" s="12"/>
      <c r="NF21" s="12"/>
      <c r="NG21" s="11" t="s">
        <v>3126</v>
      </c>
      <c r="NH21" s="12"/>
      <c r="NI21" s="12"/>
      <c r="NJ21" s="11" t="s">
        <v>3127</v>
      </c>
      <c r="NK21" s="12"/>
      <c r="NL21" s="12"/>
      <c r="NM21" s="11" t="s">
        <v>3128</v>
      </c>
      <c r="NN21" s="12"/>
      <c r="NO21" s="12"/>
      <c r="NP21" s="11" t="s">
        <v>3129</v>
      </c>
      <c r="NQ21" s="12"/>
      <c r="NR21" s="12"/>
      <c r="NS21" s="11" t="s">
        <v>3130</v>
      </c>
      <c r="NT21" s="12"/>
      <c r="NU21" s="12"/>
      <c r="NV21" s="11" t="s">
        <v>3091</v>
      </c>
      <c r="NW21" s="12"/>
      <c r="NX21" s="12"/>
      <c r="NY21" s="11" t="s">
        <v>3131</v>
      </c>
      <c r="NZ21" s="12"/>
      <c r="OA21" s="12"/>
      <c r="OB21" s="11" t="s">
        <v>3132</v>
      </c>
      <c r="OC21" s="12"/>
      <c r="OD21" s="12"/>
      <c r="OE21" s="11" t="s">
        <v>3133</v>
      </c>
      <c r="OF21" s="12"/>
      <c r="OG21" s="12"/>
      <c r="OH21" s="11" t="s">
        <v>3134</v>
      </c>
      <c r="OI21" s="12"/>
      <c r="OJ21" s="12"/>
      <c r="OK21" s="11" t="s">
        <v>3135</v>
      </c>
      <c r="OL21" s="12"/>
      <c r="OM21" s="12"/>
      <c r="ON21" s="11" t="s">
        <v>3136</v>
      </c>
      <c r="OO21" s="12"/>
      <c r="OP21" s="12"/>
      <c r="OQ21" s="11" t="s">
        <v>3137</v>
      </c>
      <c r="OR21" s="12"/>
      <c r="OS21" s="12"/>
      <c r="OT21" s="11" t="s">
        <v>3138</v>
      </c>
      <c r="OU21" s="12"/>
      <c r="OV21" s="12"/>
      <c r="OW21" s="11" t="s">
        <v>3139</v>
      </c>
      <c r="OX21" s="12"/>
      <c r="OY21" s="12"/>
      <c r="OZ21" s="11" t="s">
        <v>3140</v>
      </c>
      <c r="PA21" s="12"/>
      <c r="PB21" s="12"/>
      <c r="PC21" s="11" t="s">
        <v>3141</v>
      </c>
      <c r="PD21" s="12"/>
      <c r="PE21" s="12"/>
      <c r="PF21" s="11" t="s">
        <v>3142</v>
      </c>
      <c r="PG21" s="12"/>
      <c r="PH21" s="12"/>
      <c r="PI21" s="11" t="s">
        <v>3143</v>
      </c>
      <c r="PJ21" s="12"/>
      <c r="PK21" s="12"/>
      <c r="PL21" s="11" t="s">
        <v>3144</v>
      </c>
      <c r="PM21" s="12"/>
      <c r="PN21" s="12"/>
      <c r="PO21" s="11" t="s">
        <v>3145</v>
      </c>
      <c r="PP21" s="12"/>
      <c r="PQ21" s="12"/>
      <c r="PR21" s="11" t="s">
        <v>3146</v>
      </c>
      <c r="PS21" s="12"/>
      <c r="PT21" s="12"/>
      <c r="PU21" s="11" t="s">
        <v>3147</v>
      </c>
      <c r="PV21" s="12"/>
      <c r="PW21" s="12"/>
      <c r="PX21" s="11" t="s">
        <v>3148</v>
      </c>
      <c r="PY21" s="12"/>
      <c r="PZ21" s="12"/>
      <c r="QA21" s="11" t="s">
        <v>3149</v>
      </c>
      <c r="QB21" s="12"/>
      <c r="QC21" s="12"/>
      <c r="QD21" s="11" t="s">
        <v>3150</v>
      </c>
      <c r="QE21" s="12"/>
      <c r="QF21" s="12"/>
      <c r="QG21" s="11" t="s">
        <v>3151</v>
      </c>
      <c r="QH21" s="12"/>
      <c r="QI21" s="12"/>
      <c r="QJ21" s="11" t="s">
        <v>3152</v>
      </c>
      <c r="QK21" s="12"/>
      <c r="QL21" s="12"/>
    </row>
    <row r="22" spans="1:454" x14ac:dyDescent="0.25">
      <c r="A22" s="6"/>
      <c r="B22" s="11" t="s">
        <v>3153</v>
      </c>
      <c r="C22" s="12"/>
      <c r="D22" s="12"/>
      <c r="E22" s="11" t="s">
        <v>3154</v>
      </c>
      <c r="F22" s="12"/>
      <c r="G22" s="12"/>
      <c r="H22" s="11" t="s">
        <v>3155</v>
      </c>
      <c r="I22" s="12"/>
      <c r="J22" s="12"/>
      <c r="K22" s="11" t="s">
        <v>3156</v>
      </c>
      <c r="L22" s="12"/>
      <c r="M22" s="12"/>
      <c r="N22" s="11" t="s">
        <v>3157</v>
      </c>
      <c r="O22" s="12"/>
      <c r="P22" s="12"/>
      <c r="Q22" s="11" t="s">
        <v>3158</v>
      </c>
      <c r="R22" s="12"/>
      <c r="S22" s="12"/>
      <c r="T22" s="11" t="s">
        <v>3159</v>
      </c>
      <c r="U22" s="12"/>
      <c r="V22" s="12"/>
      <c r="W22" s="11" t="s">
        <v>3160</v>
      </c>
      <c r="X22" s="12"/>
      <c r="Y22" s="12"/>
      <c r="Z22" s="11" t="s">
        <v>3161</v>
      </c>
      <c r="AA22" s="12"/>
      <c r="AB22" s="12"/>
      <c r="AC22" s="11" t="s">
        <v>3162</v>
      </c>
      <c r="AD22" s="12"/>
      <c r="AE22" s="12"/>
      <c r="AF22" s="11" t="s">
        <v>3163</v>
      </c>
      <c r="AG22" s="12"/>
      <c r="AH22" s="12"/>
      <c r="AI22" s="11" t="s">
        <v>3164</v>
      </c>
      <c r="AJ22" s="12"/>
      <c r="AK22" s="12"/>
      <c r="AL22" s="11" t="s">
        <v>3165</v>
      </c>
      <c r="AM22" s="12"/>
      <c r="AN22" s="12"/>
      <c r="AO22" s="11" t="s">
        <v>3166</v>
      </c>
      <c r="AP22" s="12"/>
      <c r="AQ22" s="12"/>
      <c r="AR22" s="11" t="s">
        <v>3167</v>
      </c>
      <c r="AS22" s="12"/>
      <c r="AT22" s="12"/>
      <c r="AU22" s="11" t="s">
        <v>3168</v>
      </c>
      <c r="AV22" s="12"/>
      <c r="AW22" s="12"/>
      <c r="AX22" s="11" t="s">
        <v>3169</v>
      </c>
      <c r="AY22" s="12"/>
      <c r="AZ22" s="12"/>
      <c r="BA22" s="11" t="s">
        <v>3170</v>
      </c>
      <c r="BB22" s="12"/>
      <c r="BC22" s="12"/>
      <c r="BD22" s="11" t="s">
        <v>3171</v>
      </c>
      <c r="BE22" s="12"/>
      <c r="BF22" s="12"/>
      <c r="BG22" s="11" t="s">
        <v>3172</v>
      </c>
      <c r="BH22" s="12"/>
      <c r="BI22" s="12"/>
      <c r="BJ22" s="11" t="s">
        <v>3173</v>
      </c>
      <c r="BK22" s="12"/>
      <c r="BL22" s="12"/>
      <c r="BM22" s="11" t="s">
        <v>3174</v>
      </c>
      <c r="BN22" s="12"/>
      <c r="BO22" s="12"/>
      <c r="BP22" s="11" t="s">
        <v>3175</v>
      </c>
      <c r="BQ22" s="12"/>
      <c r="BR22" s="12"/>
      <c r="BS22" s="11" t="s">
        <v>3176</v>
      </c>
      <c r="BT22" s="12"/>
      <c r="BU22" s="12"/>
      <c r="BV22" s="11" t="s">
        <v>3177</v>
      </c>
      <c r="BW22" s="12"/>
      <c r="BX22" s="12"/>
      <c r="BY22" s="11" t="s">
        <v>3178</v>
      </c>
      <c r="BZ22" s="12"/>
      <c r="CA22" s="12"/>
      <c r="CB22" s="11" t="s">
        <v>3179</v>
      </c>
      <c r="CC22" s="12"/>
      <c r="CD22" s="12"/>
      <c r="CE22" s="11" t="s">
        <v>3180</v>
      </c>
      <c r="CF22" s="12"/>
      <c r="CG22" s="12"/>
      <c r="CH22" s="11" t="s">
        <v>3181</v>
      </c>
      <c r="CI22" s="12"/>
      <c r="CJ22" s="12"/>
      <c r="CK22" s="11" t="s">
        <v>3182</v>
      </c>
      <c r="CL22" s="12"/>
      <c r="CM22" s="12"/>
      <c r="CN22" s="11" t="s">
        <v>3183</v>
      </c>
      <c r="CO22" s="12"/>
      <c r="CP22" s="12"/>
      <c r="CQ22" s="11" t="s">
        <v>3184</v>
      </c>
      <c r="CR22" s="12"/>
      <c r="CS22" s="12"/>
      <c r="CT22" s="11" t="s">
        <v>3185</v>
      </c>
      <c r="CU22" s="12"/>
      <c r="CV22" s="12"/>
      <c r="CW22" s="11" t="s">
        <v>3186</v>
      </c>
      <c r="CX22" s="12"/>
      <c r="CY22" s="12"/>
      <c r="CZ22" s="11" t="s">
        <v>3187</v>
      </c>
      <c r="DA22" s="12"/>
      <c r="DB22" s="12"/>
      <c r="DC22" s="11" t="s">
        <v>3188</v>
      </c>
      <c r="DD22" s="12"/>
      <c r="DE22" s="12"/>
      <c r="DF22" s="11" t="s">
        <v>3189</v>
      </c>
      <c r="DG22" s="12"/>
      <c r="DH22" s="12"/>
      <c r="DI22" s="11" t="s">
        <v>3190</v>
      </c>
      <c r="DJ22" s="12"/>
      <c r="DK22" s="12"/>
      <c r="DL22" s="11" t="s">
        <v>3191</v>
      </c>
      <c r="DM22" s="12"/>
      <c r="DN22" s="12"/>
      <c r="DO22" s="11" t="s">
        <v>3192</v>
      </c>
      <c r="DP22" s="12"/>
      <c r="DQ22" s="12"/>
      <c r="DR22" s="11" t="s">
        <v>3193</v>
      </c>
      <c r="DS22" s="12"/>
      <c r="DT22" s="12"/>
      <c r="DU22" s="11" t="s">
        <v>3194</v>
      </c>
      <c r="DV22" s="12"/>
      <c r="DW22" s="12"/>
      <c r="DX22" s="11" t="s">
        <v>3195</v>
      </c>
      <c r="DY22" s="12"/>
      <c r="DZ22" s="12"/>
      <c r="EA22" s="11" t="s">
        <v>3196</v>
      </c>
      <c r="EB22" s="12"/>
      <c r="EC22" s="12"/>
      <c r="ED22" s="11" t="s">
        <v>3197</v>
      </c>
      <c r="EE22" s="12"/>
      <c r="EF22" s="12"/>
      <c r="EG22" s="11" t="s">
        <v>3198</v>
      </c>
      <c r="EH22" s="12"/>
      <c r="EI22" s="12"/>
      <c r="EJ22" s="11" t="s">
        <v>3199</v>
      </c>
      <c r="EK22" s="12"/>
      <c r="EL22" s="12"/>
      <c r="EM22" s="11" t="s">
        <v>3200</v>
      </c>
      <c r="EN22" s="12"/>
      <c r="EO22" s="12"/>
      <c r="EP22" s="11" t="s">
        <v>3201</v>
      </c>
      <c r="EQ22" s="12"/>
      <c r="ER22" s="12"/>
      <c r="ES22" s="11" t="s">
        <v>3202</v>
      </c>
      <c r="ET22" s="12"/>
      <c r="EU22" s="12"/>
      <c r="EV22" s="11" t="s">
        <v>3203</v>
      </c>
      <c r="EW22" s="12"/>
      <c r="EX22" s="12"/>
      <c r="EY22" s="11" t="s">
        <v>3204</v>
      </c>
      <c r="EZ22" s="12"/>
      <c r="FA22" s="12"/>
      <c r="FB22" s="11" t="s">
        <v>3205</v>
      </c>
      <c r="FC22" s="12"/>
      <c r="FD22" s="12"/>
      <c r="FE22" s="11" t="s">
        <v>3206</v>
      </c>
      <c r="FF22" s="12"/>
      <c r="FG22" s="12"/>
      <c r="FH22" s="11" t="s">
        <v>3207</v>
      </c>
      <c r="FI22" s="12"/>
      <c r="FJ22" s="12"/>
      <c r="FK22" s="11" t="s">
        <v>3208</v>
      </c>
      <c r="FL22" s="12"/>
      <c r="FM22" s="12"/>
      <c r="FN22" s="11" t="s">
        <v>3209</v>
      </c>
      <c r="FO22" s="12"/>
      <c r="FP22" s="12"/>
      <c r="FQ22" s="11" t="s">
        <v>3210</v>
      </c>
      <c r="FR22" s="12"/>
      <c r="FS22" s="12"/>
      <c r="FT22" s="11" t="s">
        <v>3211</v>
      </c>
      <c r="FU22" s="12"/>
      <c r="FV22" s="12"/>
      <c r="FW22" s="11" t="s">
        <v>3212</v>
      </c>
      <c r="FX22" s="12"/>
      <c r="FY22" s="12"/>
      <c r="FZ22" s="11" t="s">
        <v>3213</v>
      </c>
      <c r="GA22" s="12"/>
      <c r="GB22" s="12"/>
      <c r="GC22" s="11" t="s">
        <v>3214</v>
      </c>
      <c r="GD22" s="12"/>
      <c r="GE22" s="12"/>
      <c r="GF22" s="11" t="s">
        <v>3215</v>
      </c>
      <c r="GG22" s="12"/>
      <c r="GH22" s="12"/>
      <c r="GI22" s="11" t="s">
        <v>3216</v>
      </c>
      <c r="GJ22" s="12"/>
      <c r="GK22" s="12"/>
      <c r="GL22" s="11" t="s">
        <v>3217</v>
      </c>
      <c r="GM22" s="12"/>
      <c r="GN22" s="12"/>
      <c r="GO22" s="11" t="s">
        <v>3218</v>
      </c>
      <c r="GP22" s="12"/>
      <c r="GQ22" s="12"/>
      <c r="GR22" s="11" t="s">
        <v>3219</v>
      </c>
      <c r="GS22" s="12"/>
      <c r="GT22" s="12"/>
      <c r="GU22" s="11" t="s">
        <v>3220</v>
      </c>
      <c r="GV22" s="12"/>
      <c r="GW22" s="12"/>
      <c r="GX22" s="11" t="s">
        <v>3221</v>
      </c>
      <c r="GY22" s="12"/>
      <c r="GZ22" s="12"/>
      <c r="HA22" s="11" t="s">
        <v>3222</v>
      </c>
      <c r="HB22" s="12"/>
      <c r="HC22" s="12"/>
      <c r="HD22" s="11" t="s">
        <v>3223</v>
      </c>
      <c r="HE22" s="12"/>
      <c r="HF22" s="12"/>
      <c r="HG22" s="11" t="s">
        <v>3224</v>
      </c>
      <c r="HH22" s="12"/>
      <c r="HI22" s="12"/>
      <c r="HJ22" s="11" t="s">
        <v>3225</v>
      </c>
      <c r="HK22" s="12"/>
      <c r="HL22" s="12"/>
      <c r="HM22" s="11" t="s">
        <v>3226</v>
      </c>
      <c r="HN22" s="12"/>
      <c r="HO22" s="12"/>
      <c r="HP22" s="11" t="s">
        <v>3227</v>
      </c>
      <c r="HQ22" s="12"/>
      <c r="HR22" s="12"/>
      <c r="HS22" s="11" t="s">
        <v>3228</v>
      </c>
      <c r="HT22" s="12"/>
      <c r="HU22" s="12"/>
      <c r="HV22" s="11" t="s">
        <v>3229</v>
      </c>
      <c r="HW22" s="12"/>
      <c r="HX22" s="12"/>
      <c r="HY22" s="11" t="s">
        <v>3230</v>
      </c>
      <c r="HZ22" s="12"/>
      <c r="IA22" s="12"/>
      <c r="IB22" s="11" t="s">
        <v>3231</v>
      </c>
      <c r="IC22" s="12"/>
      <c r="ID22" s="12"/>
      <c r="IE22" s="11" t="s">
        <v>3232</v>
      </c>
      <c r="IF22" s="12"/>
      <c r="IG22" s="12"/>
      <c r="IH22" s="11" t="s">
        <v>3233</v>
      </c>
      <c r="II22" s="12"/>
      <c r="IJ22" s="12"/>
      <c r="IK22" s="11" t="s">
        <v>3234</v>
      </c>
      <c r="IL22" s="12"/>
      <c r="IM22" s="12"/>
      <c r="IN22" s="11" t="s">
        <v>3235</v>
      </c>
      <c r="IO22" s="12"/>
      <c r="IP22" s="12"/>
      <c r="IQ22" s="11" t="s">
        <v>3236</v>
      </c>
      <c r="IR22" s="12"/>
      <c r="IS22" s="12"/>
      <c r="IT22" s="11" t="s">
        <v>3237</v>
      </c>
      <c r="IU22" s="12"/>
      <c r="IV22" s="12"/>
      <c r="IW22" s="11" t="s">
        <v>3238</v>
      </c>
      <c r="IX22" s="12"/>
      <c r="IY22" s="12"/>
      <c r="IZ22" s="11" t="s">
        <v>3239</v>
      </c>
      <c r="JA22" s="12"/>
      <c r="JB22" s="12"/>
      <c r="JC22" s="11" t="s">
        <v>3240</v>
      </c>
      <c r="JD22" s="12"/>
      <c r="JE22" s="12"/>
      <c r="JF22" s="11" t="s">
        <v>3241</v>
      </c>
      <c r="JG22" s="12"/>
      <c r="JH22" s="12"/>
      <c r="JI22" s="11" t="s">
        <v>3242</v>
      </c>
      <c r="JJ22" s="12"/>
      <c r="JK22" s="12"/>
      <c r="JL22" s="11" t="s">
        <v>3243</v>
      </c>
      <c r="JM22" s="12"/>
      <c r="JN22" s="12"/>
      <c r="JO22" s="11" t="s">
        <v>3244</v>
      </c>
      <c r="JP22" s="12"/>
      <c r="JQ22" s="12"/>
      <c r="JR22" s="11" t="s">
        <v>3245</v>
      </c>
      <c r="JS22" s="12"/>
      <c r="JT22" s="12"/>
      <c r="JU22" s="11" t="s">
        <v>3246</v>
      </c>
      <c r="JV22" s="12"/>
      <c r="JW22" s="12"/>
      <c r="JX22" s="11" t="s">
        <v>3247</v>
      </c>
      <c r="JY22" s="12"/>
      <c r="JZ22" s="12"/>
      <c r="KA22" s="11" t="s">
        <v>3248</v>
      </c>
      <c r="KB22" s="12"/>
      <c r="KC22" s="12"/>
      <c r="KD22" s="11" t="s">
        <v>3249</v>
      </c>
      <c r="KE22" s="12"/>
      <c r="KF22" s="12"/>
      <c r="KG22" s="11" t="s">
        <v>3250</v>
      </c>
      <c r="KH22" s="12"/>
      <c r="KI22" s="12"/>
      <c r="KJ22" s="11" t="s">
        <v>3251</v>
      </c>
      <c r="KK22" s="12"/>
      <c r="KL22" s="12"/>
      <c r="KM22" s="11" t="s">
        <v>3252</v>
      </c>
      <c r="KN22" s="12"/>
      <c r="KO22" s="12"/>
      <c r="KP22" s="11" t="s">
        <v>3253</v>
      </c>
      <c r="KQ22" s="12"/>
      <c r="KR22" s="12"/>
      <c r="KS22" s="11" t="s">
        <v>3254</v>
      </c>
      <c r="KT22" s="12"/>
      <c r="KU22" s="12"/>
      <c r="KV22" s="11" t="s">
        <v>3255</v>
      </c>
      <c r="KW22" s="12"/>
      <c r="KX22" s="12"/>
      <c r="KY22" s="11" t="s">
        <v>3256</v>
      </c>
      <c r="KZ22" s="12"/>
      <c r="LA22" s="12"/>
      <c r="LB22" s="11" t="s">
        <v>3257</v>
      </c>
      <c r="LC22" s="12"/>
      <c r="LD22" s="12"/>
      <c r="LE22" s="11" t="s">
        <v>3258</v>
      </c>
      <c r="LF22" s="12"/>
      <c r="LG22" s="12"/>
      <c r="LH22" s="11" t="s">
        <v>3259</v>
      </c>
      <c r="LI22" s="12"/>
      <c r="LJ22" s="12"/>
      <c r="LK22" s="11" t="s">
        <v>3260</v>
      </c>
      <c r="LL22" s="12"/>
      <c r="LM22" s="12"/>
      <c r="LN22" s="11" t="s">
        <v>3261</v>
      </c>
      <c r="LO22" s="12"/>
      <c r="LP22" s="12"/>
      <c r="LQ22" s="11" t="s">
        <v>3262</v>
      </c>
      <c r="LR22" s="12"/>
      <c r="LS22" s="12"/>
      <c r="LT22" s="11" t="s">
        <v>3263</v>
      </c>
      <c r="LU22" s="12"/>
      <c r="LV22" s="12"/>
      <c r="LW22" s="11" t="s">
        <v>3264</v>
      </c>
      <c r="LX22" s="12"/>
      <c r="LY22" s="12"/>
      <c r="LZ22" s="11" t="s">
        <v>3265</v>
      </c>
      <c r="MA22" s="12"/>
      <c r="MB22" s="12"/>
      <c r="MC22" s="11" t="s">
        <v>3266</v>
      </c>
      <c r="MD22" s="12"/>
      <c r="ME22" s="12"/>
      <c r="MF22" s="11" t="s">
        <v>3267</v>
      </c>
      <c r="MG22" s="12"/>
      <c r="MH22" s="12"/>
      <c r="MI22" s="11" t="s">
        <v>3268</v>
      </c>
      <c r="MJ22" s="12"/>
      <c r="MK22" s="12"/>
      <c r="ML22" s="11" t="s">
        <v>3269</v>
      </c>
      <c r="MM22" s="12"/>
      <c r="MN22" s="12"/>
      <c r="MO22" s="11" t="s">
        <v>3270</v>
      </c>
      <c r="MP22" s="12"/>
      <c r="MQ22" s="12"/>
      <c r="MR22" s="11" t="s">
        <v>3271</v>
      </c>
      <c r="MS22" s="12"/>
      <c r="MT22" s="12"/>
      <c r="MU22" s="11" t="s">
        <v>3272</v>
      </c>
      <c r="MV22" s="12"/>
      <c r="MW22" s="12"/>
      <c r="MX22" s="11" t="s">
        <v>3273</v>
      </c>
      <c r="MY22" s="12"/>
      <c r="MZ22" s="12"/>
      <c r="NA22" s="11" t="s">
        <v>3274</v>
      </c>
      <c r="NB22" s="12"/>
      <c r="NC22" s="12"/>
      <c r="ND22" s="11" t="s">
        <v>3275</v>
      </c>
      <c r="NE22" s="12"/>
      <c r="NF22" s="12"/>
      <c r="NG22" s="11" t="s">
        <v>3276</v>
      </c>
      <c r="NH22" s="12"/>
      <c r="NI22" s="12"/>
      <c r="NJ22" s="11" t="s">
        <v>3277</v>
      </c>
      <c r="NK22" s="12"/>
      <c r="NL22" s="12"/>
      <c r="NM22" s="11" t="s">
        <v>3278</v>
      </c>
      <c r="NN22" s="12"/>
      <c r="NO22" s="12"/>
      <c r="NP22" s="11" t="s">
        <v>3279</v>
      </c>
      <c r="NQ22" s="12"/>
      <c r="NR22" s="12"/>
      <c r="NS22" s="11" t="s">
        <v>3280</v>
      </c>
      <c r="NT22" s="12"/>
      <c r="NU22" s="12"/>
      <c r="NV22" s="11" t="s">
        <v>3240</v>
      </c>
      <c r="NW22" s="12"/>
      <c r="NX22" s="12"/>
      <c r="NY22" s="11" t="s">
        <v>3281</v>
      </c>
      <c r="NZ22" s="12"/>
      <c r="OA22" s="12"/>
      <c r="OB22" s="11" t="s">
        <v>3282</v>
      </c>
      <c r="OC22" s="12"/>
      <c r="OD22" s="12"/>
      <c r="OE22" s="11" t="s">
        <v>3283</v>
      </c>
      <c r="OF22" s="12"/>
      <c r="OG22" s="12"/>
      <c r="OH22" s="11" t="s">
        <v>3284</v>
      </c>
      <c r="OI22" s="12"/>
      <c r="OJ22" s="12"/>
      <c r="OK22" s="11" t="s">
        <v>3285</v>
      </c>
      <c r="OL22" s="12"/>
      <c r="OM22" s="12"/>
      <c r="ON22" s="11" t="s">
        <v>3286</v>
      </c>
      <c r="OO22" s="12"/>
      <c r="OP22" s="12"/>
      <c r="OQ22" s="11" t="s">
        <v>3287</v>
      </c>
      <c r="OR22" s="12"/>
      <c r="OS22" s="12"/>
      <c r="OT22" s="11" t="s">
        <v>3288</v>
      </c>
      <c r="OU22" s="12"/>
      <c r="OV22" s="12"/>
      <c r="OW22" s="11" t="s">
        <v>3289</v>
      </c>
      <c r="OX22" s="12"/>
      <c r="OY22" s="12"/>
      <c r="OZ22" s="11" t="s">
        <v>3290</v>
      </c>
      <c r="PA22" s="12"/>
      <c r="PB22" s="12"/>
      <c r="PC22" s="11" t="s">
        <v>1792</v>
      </c>
      <c r="PD22" s="12"/>
      <c r="PE22" s="12"/>
      <c r="PF22" s="11" t="s">
        <v>3291</v>
      </c>
      <c r="PG22" s="12"/>
      <c r="PH22" s="12"/>
      <c r="PI22" s="11" t="s">
        <v>3292</v>
      </c>
      <c r="PJ22" s="12"/>
      <c r="PK22" s="12"/>
      <c r="PL22" s="11" t="s">
        <v>3293</v>
      </c>
      <c r="PM22" s="12"/>
      <c r="PN22" s="12"/>
      <c r="PO22" s="11" t="s">
        <v>3294</v>
      </c>
      <c r="PP22" s="12"/>
      <c r="PQ22" s="12"/>
      <c r="PR22" s="11" t="s">
        <v>3295</v>
      </c>
      <c r="PS22" s="12"/>
      <c r="PT22" s="12"/>
      <c r="PU22" s="11" t="s">
        <v>3296</v>
      </c>
      <c r="PV22" s="12"/>
      <c r="PW22" s="12"/>
      <c r="PX22" s="11" t="s">
        <v>3297</v>
      </c>
      <c r="PY22" s="12"/>
      <c r="PZ22" s="12"/>
      <c r="QA22" s="11" t="s">
        <v>3298</v>
      </c>
      <c r="QB22" s="12"/>
      <c r="QC22" s="12"/>
      <c r="QD22" s="11" t="s">
        <v>3299</v>
      </c>
      <c r="QE22" s="12"/>
      <c r="QF22" s="12"/>
      <c r="QG22" s="11" t="s">
        <v>3300</v>
      </c>
      <c r="QH22" s="12"/>
      <c r="QI22" s="12"/>
      <c r="QJ22" s="11" t="s">
        <v>3301</v>
      </c>
      <c r="QK22" s="12"/>
      <c r="QL22" s="12"/>
    </row>
    <row r="23" spans="1:454" x14ac:dyDescent="0.25">
      <c r="A23" s="6"/>
      <c r="B23" s="11" t="s">
        <v>3302</v>
      </c>
      <c r="C23" s="12"/>
      <c r="D23" s="12"/>
      <c r="E23" s="11" t="s">
        <v>3303</v>
      </c>
      <c r="F23" s="12"/>
      <c r="G23" s="12"/>
      <c r="H23" s="11" t="s">
        <v>3304</v>
      </c>
      <c r="I23" s="12"/>
      <c r="J23" s="12"/>
      <c r="K23" s="11" t="s">
        <v>3305</v>
      </c>
      <c r="L23" s="12"/>
      <c r="M23" s="12"/>
      <c r="N23" s="11" t="s">
        <v>3306</v>
      </c>
      <c r="O23" s="12"/>
      <c r="P23" s="12"/>
      <c r="Q23" s="11" t="s">
        <v>3307</v>
      </c>
      <c r="R23" s="12"/>
      <c r="S23" s="12"/>
      <c r="T23" s="11" t="s">
        <v>3308</v>
      </c>
      <c r="U23" s="12"/>
      <c r="V23" s="12"/>
      <c r="W23" s="11" t="s">
        <v>3309</v>
      </c>
      <c r="X23" s="12"/>
      <c r="Y23" s="12"/>
      <c r="Z23" s="11" t="s">
        <v>3310</v>
      </c>
      <c r="AA23" s="12"/>
      <c r="AB23" s="12"/>
      <c r="AC23" s="11" t="s">
        <v>3311</v>
      </c>
      <c r="AD23" s="12"/>
      <c r="AE23" s="12"/>
      <c r="AF23" s="11" t="s">
        <v>3312</v>
      </c>
      <c r="AG23" s="12"/>
      <c r="AH23" s="12"/>
      <c r="AI23" s="11" t="s">
        <v>3313</v>
      </c>
      <c r="AJ23" s="12"/>
      <c r="AK23" s="12"/>
      <c r="AL23" s="11" t="s">
        <v>3314</v>
      </c>
      <c r="AM23" s="12"/>
      <c r="AN23" s="12"/>
      <c r="AO23" s="11" t="s">
        <v>3315</v>
      </c>
      <c r="AP23" s="12"/>
      <c r="AQ23" s="12"/>
      <c r="AR23" s="11" t="s">
        <v>3316</v>
      </c>
      <c r="AS23" s="12"/>
      <c r="AT23" s="12"/>
      <c r="AU23" s="11" t="s">
        <v>3317</v>
      </c>
      <c r="AV23" s="12"/>
      <c r="AW23" s="12"/>
      <c r="AX23" s="11" t="s">
        <v>3318</v>
      </c>
      <c r="AY23" s="12"/>
      <c r="AZ23" s="12"/>
      <c r="BA23" s="11" t="s">
        <v>3319</v>
      </c>
      <c r="BB23" s="12"/>
      <c r="BC23" s="12"/>
      <c r="BD23" s="11" t="s">
        <v>3320</v>
      </c>
      <c r="BE23" s="12"/>
      <c r="BF23" s="12"/>
      <c r="BG23" s="11" t="s">
        <v>3321</v>
      </c>
      <c r="BH23" s="12"/>
      <c r="BI23" s="12"/>
      <c r="BJ23" s="11" t="s">
        <v>3322</v>
      </c>
      <c r="BK23" s="12"/>
      <c r="BL23" s="12"/>
      <c r="BM23" s="11" t="s">
        <v>3323</v>
      </c>
      <c r="BN23" s="12"/>
      <c r="BO23" s="12"/>
      <c r="BP23" s="11" t="s">
        <v>3324</v>
      </c>
      <c r="BQ23" s="12"/>
      <c r="BR23" s="12"/>
      <c r="BS23" s="11" t="s">
        <v>3325</v>
      </c>
      <c r="BT23" s="12"/>
      <c r="BU23" s="12"/>
      <c r="BV23" s="11" t="s">
        <v>3326</v>
      </c>
      <c r="BW23" s="12"/>
      <c r="BX23" s="12"/>
      <c r="BY23" s="11" t="s">
        <v>3327</v>
      </c>
      <c r="BZ23" s="12"/>
      <c r="CA23" s="12"/>
      <c r="CB23" s="11" t="s">
        <v>3328</v>
      </c>
      <c r="CC23" s="12"/>
      <c r="CD23" s="12"/>
      <c r="CE23" s="11" t="s">
        <v>3329</v>
      </c>
      <c r="CF23" s="12"/>
      <c r="CG23" s="12"/>
      <c r="CH23" s="11" t="s">
        <v>3330</v>
      </c>
      <c r="CI23" s="12"/>
      <c r="CJ23" s="12"/>
      <c r="CK23" s="11" t="s">
        <v>3331</v>
      </c>
      <c r="CL23" s="12"/>
      <c r="CM23" s="12"/>
      <c r="CN23" s="11" t="s">
        <v>3332</v>
      </c>
      <c r="CO23" s="12"/>
      <c r="CP23" s="12"/>
      <c r="CQ23" s="11" t="s">
        <v>3333</v>
      </c>
      <c r="CR23" s="12"/>
      <c r="CS23" s="12"/>
      <c r="CT23" s="11" t="s">
        <v>3334</v>
      </c>
      <c r="CU23" s="12"/>
      <c r="CV23" s="12"/>
      <c r="CW23" s="11" t="s">
        <v>3335</v>
      </c>
      <c r="CX23" s="12"/>
      <c r="CY23" s="12"/>
      <c r="CZ23" s="11" t="s">
        <v>3336</v>
      </c>
      <c r="DA23" s="12"/>
      <c r="DB23" s="12"/>
      <c r="DC23" s="11" t="s">
        <v>3337</v>
      </c>
      <c r="DD23" s="12"/>
      <c r="DE23" s="12"/>
      <c r="DF23" s="11" t="s">
        <v>3338</v>
      </c>
      <c r="DG23" s="12"/>
      <c r="DH23" s="12"/>
      <c r="DI23" s="11" t="s">
        <v>3339</v>
      </c>
      <c r="DJ23" s="12"/>
      <c r="DK23" s="12"/>
      <c r="DL23" s="11" t="s">
        <v>3340</v>
      </c>
      <c r="DM23" s="12"/>
      <c r="DN23" s="12"/>
      <c r="DO23" s="11" t="s">
        <v>3341</v>
      </c>
      <c r="DP23" s="12"/>
      <c r="DQ23" s="12"/>
      <c r="DR23" s="11" t="s">
        <v>3342</v>
      </c>
      <c r="DS23" s="12"/>
      <c r="DT23" s="12"/>
      <c r="DU23" s="11" t="s">
        <v>3343</v>
      </c>
      <c r="DV23" s="12"/>
      <c r="DW23" s="12"/>
      <c r="DX23" s="11" t="s">
        <v>3344</v>
      </c>
      <c r="DY23" s="12"/>
      <c r="DZ23" s="12"/>
      <c r="EA23" s="11" t="s">
        <v>3345</v>
      </c>
      <c r="EB23" s="12"/>
      <c r="EC23" s="12"/>
      <c r="ED23" s="11" t="s">
        <v>3346</v>
      </c>
      <c r="EE23" s="12"/>
      <c r="EF23" s="12"/>
      <c r="EG23" s="11" t="s">
        <v>3347</v>
      </c>
      <c r="EH23" s="12"/>
      <c r="EI23" s="12"/>
      <c r="EJ23" s="11" t="s">
        <v>3348</v>
      </c>
      <c r="EK23" s="12"/>
      <c r="EL23" s="12"/>
      <c r="EM23" s="11" t="s">
        <v>3349</v>
      </c>
      <c r="EN23" s="12"/>
      <c r="EO23" s="12"/>
      <c r="EP23" s="11" t="s">
        <v>3350</v>
      </c>
      <c r="EQ23" s="12"/>
      <c r="ER23" s="12"/>
      <c r="ES23" s="11" t="s">
        <v>3351</v>
      </c>
      <c r="ET23" s="12"/>
      <c r="EU23" s="12"/>
      <c r="EV23" s="11" t="s">
        <v>3352</v>
      </c>
      <c r="EW23" s="12"/>
      <c r="EX23" s="12"/>
      <c r="EY23" s="11" t="s">
        <v>3353</v>
      </c>
      <c r="EZ23" s="12"/>
      <c r="FA23" s="12"/>
      <c r="FB23" s="11" t="s">
        <v>3354</v>
      </c>
      <c r="FC23" s="12"/>
      <c r="FD23" s="12"/>
      <c r="FE23" s="11" t="s">
        <v>3059</v>
      </c>
      <c r="FF23" s="12"/>
      <c r="FG23" s="12"/>
      <c r="FH23" s="11" t="s">
        <v>3355</v>
      </c>
      <c r="FI23" s="12"/>
      <c r="FJ23" s="12"/>
      <c r="FK23" s="11" t="s">
        <v>3356</v>
      </c>
      <c r="FL23" s="12"/>
      <c r="FM23" s="12"/>
      <c r="FN23" s="11" t="s">
        <v>3357</v>
      </c>
      <c r="FO23" s="12"/>
      <c r="FP23" s="12"/>
      <c r="FQ23" s="11" t="s">
        <v>3358</v>
      </c>
      <c r="FR23" s="12"/>
      <c r="FS23" s="12"/>
      <c r="FT23" s="11" t="s">
        <v>3359</v>
      </c>
      <c r="FU23" s="12"/>
      <c r="FV23" s="12"/>
      <c r="FW23" s="11" t="s">
        <v>3360</v>
      </c>
      <c r="FX23" s="12"/>
      <c r="FY23" s="12"/>
      <c r="FZ23" s="11" t="s">
        <v>3361</v>
      </c>
      <c r="GA23" s="12"/>
      <c r="GB23" s="12"/>
      <c r="GC23" s="11" t="s">
        <v>3362</v>
      </c>
      <c r="GD23" s="12"/>
      <c r="GE23" s="12"/>
      <c r="GF23" s="11" t="s">
        <v>3363</v>
      </c>
      <c r="GG23" s="12"/>
      <c r="GH23" s="12"/>
      <c r="GI23" s="11" t="s">
        <v>3364</v>
      </c>
      <c r="GJ23" s="12"/>
      <c r="GK23" s="12"/>
      <c r="GL23" s="11" t="s">
        <v>3365</v>
      </c>
      <c r="GM23" s="12"/>
      <c r="GN23" s="12"/>
      <c r="GO23" s="11" t="s">
        <v>3366</v>
      </c>
      <c r="GP23" s="12"/>
      <c r="GQ23" s="12"/>
      <c r="GR23" s="11" t="s">
        <v>3367</v>
      </c>
      <c r="GS23" s="12"/>
      <c r="GT23" s="12"/>
      <c r="GU23" s="11" t="s">
        <v>3368</v>
      </c>
      <c r="GV23" s="12"/>
      <c r="GW23" s="12"/>
      <c r="GX23" s="11" t="s">
        <v>3369</v>
      </c>
      <c r="GY23" s="12"/>
      <c r="GZ23" s="12"/>
      <c r="HA23" s="11" t="s">
        <v>3370</v>
      </c>
      <c r="HB23" s="12"/>
      <c r="HC23" s="12"/>
      <c r="HD23" s="11" t="s">
        <v>3371</v>
      </c>
      <c r="HE23" s="12"/>
      <c r="HF23" s="12"/>
      <c r="HG23" s="11" t="s">
        <v>3372</v>
      </c>
      <c r="HH23" s="12"/>
      <c r="HI23" s="12"/>
      <c r="HJ23" s="11" t="s">
        <v>3373</v>
      </c>
      <c r="HK23" s="12"/>
      <c r="HL23" s="12"/>
      <c r="HM23" s="11" t="s">
        <v>3374</v>
      </c>
      <c r="HN23" s="12"/>
      <c r="HO23" s="12"/>
      <c r="HP23" s="11" t="s">
        <v>3375</v>
      </c>
      <c r="HQ23" s="12"/>
      <c r="HR23" s="12"/>
      <c r="HS23" s="11" t="s">
        <v>3376</v>
      </c>
      <c r="HT23" s="12"/>
      <c r="HU23" s="12"/>
      <c r="HV23" s="11" t="s">
        <v>3377</v>
      </c>
      <c r="HW23" s="12"/>
      <c r="HX23" s="12"/>
      <c r="HY23" s="11" t="s">
        <v>3378</v>
      </c>
      <c r="HZ23" s="12"/>
      <c r="IA23" s="12"/>
      <c r="IB23" s="11" t="s">
        <v>3379</v>
      </c>
      <c r="IC23" s="12"/>
      <c r="ID23" s="12"/>
      <c r="IE23" s="11" t="s">
        <v>3380</v>
      </c>
      <c r="IF23" s="12"/>
      <c r="IG23" s="12"/>
      <c r="IH23" s="11" t="s">
        <v>3381</v>
      </c>
      <c r="II23" s="12"/>
      <c r="IJ23" s="12"/>
      <c r="IK23" s="11" t="s">
        <v>3382</v>
      </c>
      <c r="IL23" s="12"/>
      <c r="IM23" s="12"/>
      <c r="IN23" s="11" t="s">
        <v>3383</v>
      </c>
      <c r="IO23" s="12"/>
      <c r="IP23" s="12"/>
      <c r="IQ23" s="11" t="s">
        <v>3384</v>
      </c>
      <c r="IR23" s="12"/>
      <c r="IS23" s="12"/>
      <c r="IT23" s="11" t="s">
        <v>3385</v>
      </c>
      <c r="IU23" s="12"/>
      <c r="IV23" s="12"/>
      <c r="IW23" s="11" t="s">
        <v>3386</v>
      </c>
      <c r="IX23" s="12"/>
      <c r="IY23" s="12"/>
      <c r="IZ23" s="11" t="s">
        <v>3387</v>
      </c>
      <c r="JA23" s="12"/>
      <c r="JB23" s="12"/>
      <c r="JC23" s="11" t="s">
        <v>3388</v>
      </c>
      <c r="JD23" s="12"/>
      <c r="JE23" s="12"/>
      <c r="JF23" s="11" t="s">
        <v>3389</v>
      </c>
      <c r="JG23" s="12"/>
      <c r="JH23" s="12"/>
      <c r="JI23" s="11" t="s">
        <v>3390</v>
      </c>
      <c r="JJ23" s="12"/>
      <c r="JK23" s="12"/>
      <c r="JL23" s="11" t="s">
        <v>3391</v>
      </c>
      <c r="JM23" s="12"/>
      <c r="JN23" s="12"/>
      <c r="JO23" s="11" t="s">
        <v>3392</v>
      </c>
      <c r="JP23" s="12"/>
      <c r="JQ23" s="12"/>
      <c r="JR23" s="11" t="s">
        <v>3393</v>
      </c>
      <c r="JS23" s="12"/>
      <c r="JT23" s="12"/>
      <c r="JU23" s="11" t="s">
        <v>3394</v>
      </c>
      <c r="JV23" s="12"/>
      <c r="JW23" s="12"/>
      <c r="JX23" s="11" t="s">
        <v>3395</v>
      </c>
      <c r="JY23" s="12"/>
      <c r="JZ23" s="12"/>
      <c r="KA23" s="11" t="s">
        <v>3396</v>
      </c>
      <c r="KB23" s="12"/>
      <c r="KC23" s="12"/>
      <c r="KD23" s="11" t="s">
        <v>3397</v>
      </c>
      <c r="KE23" s="12"/>
      <c r="KF23" s="12"/>
      <c r="KG23" s="11" t="s">
        <v>3398</v>
      </c>
      <c r="KH23" s="12"/>
      <c r="KI23" s="12"/>
      <c r="KJ23" s="11" t="s">
        <v>3399</v>
      </c>
      <c r="KK23" s="12"/>
      <c r="KL23" s="12"/>
      <c r="KM23" s="11" t="s">
        <v>3400</v>
      </c>
      <c r="KN23" s="12"/>
      <c r="KO23" s="12"/>
      <c r="KP23" s="11" t="s">
        <v>3401</v>
      </c>
      <c r="KQ23" s="12"/>
      <c r="KR23" s="12"/>
      <c r="KS23" s="11" t="s">
        <v>3402</v>
      </c>
      <c r="KT23" s="12"/>
      <c r="KU23" s="12"/>
      <c r="KV23" s="11" t="s">
        <v>3403</v>
      </c>
      <c r="KW23" s="12"/>
      <c r="KX23" s="12"/>
      <c r="KY23" s="11" t="s">
        <v>3404</v>
      </c>
      <c r="KZ23" s="12"/>
      <c r="LA23" s="12"/>
      <c r="LB23" s="11" t="s">
        <v>3405</v>
      </c>
      <c r="LC23" s="12"/>
      <c r="LD23" s="12"/>
      <c r="LE23" s="11" t="s">
        <v>3406</v>
      </c>
      <c r="LF23" s="12"/>
      <c r="LG23" s="12"/>
      <c r="LH23" s="11" t="s">
        <v>3407</v>
      </c>
      <c r="LI23" s="12"/>
      <c r="LJ23" s="12"/>
      <c r="LK23" s="11" t="s">
        <v>3408</v>
      </c>
      <c r="LL23" s="12"/>
      <c r="LM23" s="12"/>
      <c r="LN23" s="11" t="s">
        <v>3409</v>
      </c>
      <c r="LO23" s="12"/>
      <c r="LP23" s="12"/>
      <c r="LQ23" s="11" t="s">
        <v>3410</v>
      </c>
      <c r="LR23" s="12"/>
      <c r="LS23" s="12"/>
      <c r="LT23" s="11" t="s">
        <v>3411</v>
      </c>
      <c r="LU23" s="12"/>
      <c r="LV23" s="12"/>
      <c r="LW23" s="11" t="s">
        <v>3412</v>
      </c>
      <c r="LX23" s="12"/>
      <c r="LY23" s="12"/>
      <c r="LZ23" s="11" t="s">
        <v>3413</v>
      </c>
      <c r="MA23" s="12"/>
      <c r="MB23" s="12"/>
      <c r="MC23" s="11" t="s">
        <v>3414</v>
      </c>
      <c r="MD23" s="12"/>
      <c r="ME23" s="12"/>
      <c r="MF23" s="11" t="s">
        <v>3415</v>
      </c>
      <c r="MG23" s="12"/>
      <c r="MH23" s="12"/>
      <c r="MI23" s="11" t="s">
        <v>3416</v>
      </c>
      <c r="MJ23" s="12"/>
      <c r="MK23" s="12"/>
      <c r="ML23" s="11" t="s">
        <v>3417</v>
      </c>
      <c r="MM23" s="12"/>
      <c r="MN23" s="12"/>
      <c r="MO23" s="11" t="s">
        <v>3418</v>
      </c>
      <c r="MP23" s="12"/>
      <c r="MQ23" s="12"/>
      <c r="MR23" s="11" t="s">
        <v>3419</v>
      </c>
      <c r="MS23" s="12"/>
      <c r="MT23" s="12"/>
      <c r="MU23" s="11" t="s">
        <v>3420</v>
      </c>
      <c r="MV23" s="12"/>
      <c r="MW23" s="12"/>
      <c r="MX23" s="11" t="s">
        <v>3421</v>
      </c>
      <c r="MY23" s="12"/>
      <c r="MZ23" s="12"/>
      <c r="NA23" s="11" t="s">
        <v>3422</v>
      </c>
      <c r="NB23" s="12"/>
      <c r="NC23" s="12"/>
      <c r="ND23" s="11" t="s">
        <v>3423</v>
      </c>
      <c r="NE23" s="12"/>
      <c r="NF23" s="12"/>
      <c r="NG23" s="11" t="s">
        <v>3424</v>
      </c>
      <c r="NH23" s="12"/>
      <c r="NI23" s="12"/>
      <c r="NJ23" s="11" t="s">
        <v>3425</v>
      </c>
      <c r="NK23" s="12"/>
      <c r="NL23" s="12"/>
      <c r="NM23" s="11" t="s">
        <v>3426</v>
      </c>
      <c r="NN23" s="12"/>
      <c r="NO23" s="12"/>
      <c r="NP23" s="11" t="s">
        <v>3427</v>
      </c>
      <c r="NQ23" s="12"/>
      <c r="NR23" s="12"/>
      <c r="NS23" s="11" t="s">
        <v>3428</v>
      </c>
      <c r="NT23" s="12"/>
      <c r="NU23" s="12"/>
      <c r="NV23" s="11" t="s">
        <v>3388</v>
      </c>
      <c r="NW23" s="12"/>
      <c r="NX23" s="12"/>
      <c r="NY23" s="11" t="s">
        <v>3429</v>
      </c>
      <c r="NZ23" s="12"/>
      <c r="OA23" s="12"/>
      <c r="OB23" s="11" t="s">
        <v>3430</v>
      </c>
      <c r="OC23" s="12"/>
      <c r="OD23" s="12"/>
      <c r="OE23" s="11" t="s">
        <v>3431</v>
      </c>
      <c r="OF23" s="12"/>
      <c r="OG23" s="12"/>
      <c r="OH23" s="11" t="s">
        <v>3432</v>
      </c>
      <c r="OI23" s="12"/>
      <c r="OJ23" s="12"/>
      <c r="OK23" s="11" t="s">
        <v>3433</v>
      </c>
      <c r="OL23" s="12"/>
      <c r="OM23" s="12"/>
      <c r="ON23" s="11" t="s">
        <v>3434</v>
      </c>
      <c r="OO23" s="12"/>
      <c r="OP23" s="12"/>
      <c r="OQ23" s="11" t="s">
        <v>3435</v>
      </c>
      <c r="OR23" s="12"/>
      <c r="OS23" s="12"/>
      <c r="OT23" s="11" t="s">
        <v>3436</v>
      </c>
      <c r="OU23" s="12"/>
      <c r="OV23" s="12"/>
      <c r="OW23" s="11" t="s">
        <v>3437</v>
      </c>
      <c r="OX23" s="12"/>
      <c r="OY23" s="12"/>
      <c r="OZ23" s="11" t="s">
        <v>3438</v>
      </c>
      <c r="PA23" s="12"/>
      <c r="PB23" s="12"/>
      <c r="PC23" s="11" t="s">
        <v>3439</v>
      </c>
      <c r="PD23" s="12"/>
      <c r="PE23" s="12"/>
      <c r="PF23" s="11" t="s">
        <v>3440</v>
      </c>
      <c r="PG23" s="12"/>
      <c r="PH23" s="12"/>
      <c r="PI23" s="11" t="s">
        <v>3441</v>
      </c>
      <c r="PJ23" s="12"/>
      <c r="PK23" s="12"/>
      <c r="PL23" s="11" t="s">
        <v>3442</v>
      </c>
      <c r="PM23" s="12"/>
      <c r="PN23" s="12"/>
      <c r="PO23" s="11" t="s">
        <v>3443</v>
      </c>
      <c r="PP23" s="12"/>
      <c r="PQ23" s="12"/>
      <c r="PR23" s="11" t="s">
        <v>3444</v>
      </c>
      <c r="PS23" s="12"/>
      <c r="PT23" s="12"/>
      <c r="PU23" s="11" t="s">
        <v>3445</v>
      </c>
      <c r="PV23" s="12"/>
      <c r="PW23" s="12"/>
      <c r="PX23" s="11" t="s">
        <v>3446</v>
      </c>
      <c r="PY23" s="12"/>
      <c r="PZ23" s="12"/>
      <c r="QA23" s="11" t="s">
        <v>3447</v>
      </c>
      <c r="QB23" s="12"/>
      <c r="QC23" s="12"/>
      <c r="QD23" s="11" t="s">
        <v>3448</v>
      </c>
      <c r="QE23" s="12"/>
      <c r="QF23" s="12"/>
      <c r="QG23" s="11" t="s">
        <v>3449</v>
      </c>
      <c r="QH23" s="12"/>
      <c r="QI23" s="12"/>
      <c r="QJ23" s="11" t="s">
        <v>3450</v>
      </c>
      <c r="QK23" s="12"/>
      <c r="QL23" s="12"/>
    </row>
    <row r="24" spans="1:454" x14ac:dyDescent="0.25">
      <c r="A24" s="7"/>
      <c r="B24" s="11" t="s">
        <v>3451</v>
      </c>
      <c r="C24" s="12"/>
      <c r="D24" s="12"/>
      <c r="E24" s="11" t="s">
        <v>3452</v>
      </c>
      <c r="F24" s="12"/>
      <c r="G24" s="12"/>
      <c r="H24" s="11" t="s">
        <v>3453</v>
      </c>
      <c r="I24" s="12"/>
      <c r="J24" s="12"/>
      <c r="K24" s="11" t="s">
        <v>3454</v>
      </c>
      <c r="L24" s="12"/>
      <c r="M24" s="12"/>
      <c r="N24" s="11" t="s">
        <v>3455</v>
      </c>
      <c r="O24" s="12"/>
      <c r="P24" s="12"/>
      <c r="Q24" s="11" t="s">
        <v>3456</v>
      </c>
      <c r="R24" s="12"/>
      <c r="S24" s="12"/>
      <c r="T24" s="11" t="s">
        <v>3457</v>
      </c>
      <c r="U24" s="12"/>
      <c r="V24" s="12"/>
      <c r="W24" s="11" t="s">
        <v>3458</v>
      </c>
      <c r="X24" s="12"/>
      <c r="Y24" s="12"/>
      <c r="Z24" s="11" t="s">
        <v>3459</v>
      </c>
      <c r="AA24" s="12"/>
      <c r="AB24" s="12"/>
      <c r="AC24" s="11" t="s">
        <v>3460</v>
      </c>
      <c r="AD24" s="12"/>
      <c r="AE24" s="12"/>
      <c r="AF24" s="11" t="s">
        <v>3461</v>
      </c>
      <c r="AG24" s="12"/>
      <c r="AH24" s="12"/>
      <c r="AI24" s="11" t="s">
        <v>3462</v>
      </c>
      <c r="AJ24" s="12"/>
      <c r="AK24" s="12"/>
      <c r="AL24" s="11" t="s">
        <v>3463</v>
      </c>
      <c r="AM24" s="12"/>
      <c r="AN24" s="12"/>
      <c r="AO24" s="11" t="s">
        <v>3464</v>
      </c>
      <c r="AP24" s="12"/>
      <c r="AQ24" s="12"/>
      <c r="AR24" s="11" t="s">
        <v>3465</v>
      </c>
      <c r="AS24" s="12"/>
      <c r="AT24" s="12"/>
      <c r="AU24" s="11" t="s">
        <v>3466</v>
      </c>
      <c r="AV24" s="12"/>
      <c r="AW24" s="12"/>
      <c r="AX24" s="11" t="s">
        <v>3467</v>
      </c>
      <c r="AY24" s="12"/>
      <c r="AZ24" s="12"/>
      <c r="BA24" s="11" t="s">
        <v>3468</v>
      </c>
      <c r="BB24" s="12"/>
      <c r="BC24" s="12"/>
      <c r="BD24" s="11" t="s">
        <v>3469</v>
      </c>
      <c r="BE24" s="12"/>
      <c r="BF24" s="12"/>
      <c r="BG24" s="11" t="s">
        <v>3470</v>
      </c>
      <c r="BH24" s="12"/>
      <c r="BI24" s="12"/>
      <c r="BJ24" s="11" t="s">
        <v>3471</v>
      </c>
      <c r="BK24" s="12"/>
      <c r="BL24" s="12"/>
      <c r="BM24" s="11" t="s">
        <v>3472</v>
      </c>
      <c r="BN24" s="12"/>
      <c r="BO24" s="12"/>
      <c r="BP24" s="11" t="s">
        <v>3473</v>
      </c>
      <c r="BQ24" s="12"/>
      <c r="BR24" s="12"/>
      <c r="BS24" s="11" t="s">
        <v>3474</v>
      </c>
      <c r="BT24" s="12"/>
      <c r="BU24" s="12"/>
      <c r="BV24" s="11" t="s">
        <v>3475</v>
      </c>
      <c r="BW24" s="12"/>
      <c r="BX24" s="12"/>
      <c r="BY24" s="11" t="s">
        <v>3476</v>
      </c>
      <c r="BZ24" s="12"/>
      <c r="CA24" s="12"/>
      <c r="CB24" s="11" t="s">
        <v>3477</v>
      </c>
      <c r="CC24" s="12"/>
      <c r="CD24" s="12"/>
      <c r="CE24" s="11" t="s">
        <v>3478</v>
      </c>
      <c r="CF24" s="12"/>
      <c r="CG24" s="12"/>
      <c r="CH24" s="11" t="s">
        <v>3479</v>
      </c>
      <c r="CI24" s="12"/>
      <c r="CJ24" s="12"/>
      <c r="CK24" s="11" t="s">
        <v>3480</v>
      </c>
      <c r="CL24" s="12"/>
      <c r="CM24" s="12"/>
      <c r="CN24" s="11" t="s">
        <v>3481</v>
      </c>
      <c r="CO24" s="12"/>
      <c r="CP24" s="12"/>
      <c r="CQ24" s="11" t="s">
        <v>3482</v>
      </c>
      <c r="CR24" s="12"/>
      <c r="CS24" s="12"/>
      <c r="CT24" s="11" t="s">
        <v>3483</v>
      </c>
      <c r="CU24" s="12"/>
      <c r="CV24" s="12"/>
      <c r="CW24" s="11" t="s">
        <v>3484</v>
      </c>
      <c r="CX24" s="12"/>
      <c r="CY24" s="12"/>
      <c r="CZ24" s="11" t="s">
        <v>3485</v>
      </c>
      <c r="DA24" s="12"/>
      <c r="DB24" s="12"/>
      <c r="DC24" s="11" t="s">
        <v>3486</v>
      </c>
      <c r="DD24" s="12"/>
      <c r="DE24" s="12"/>
      <c r="DF24" s="11" t="s">
        <v>3487</v>
      </c>
      <c r="DG24" s="12"/>
      <c r="DH24" s="12"/>
      <c r="DI24" s="11" t="s">
        <v>3488</v>
      </c>
      <c r="DJ24" s="12"/>
      <c r="DK24" s="12"/>
      <c r="DL24" s="11" t="s">
        <v>3489</v>
      </c>
      <c r="DM24" s="12"/>
      <c r="DN24" s="12"/>
      <c r="DO24" s="11" t="s">
        <v>3490</v>
      </c>
      <c r="DP24" s="12"/>
      <c r="DQ24" s="12"/>
      <c r="DR24" s="11" t="s">
        <v>3491</v>
      </c>
      <c r="DS24" s="12"/>
      <c r="DT24" s="12"/>
      <c r="DU24" s="11" t="s">
        <v>3492</v>
      </c>
      <c r="DV24" s="12"/>
      <c r="DW24" s="12"/>
      <c r="DX24" s="11" t="s">
        <v>3493</v>
      </c>
      <c r="DY24" s="12"/>
      <c r="DZ24" s="12"/>
      <c r="EA24" s="11" t="s">
        <v>3494</v>
      </c>
      <c r="EB24" s="12"/>
      <c r="EC24" s="12"/>
      <c r="ED24" s="11" t="s">
        <v>3495</v>
      </c>
      <c r="EE24" s="12"/>
      <c r="EF24" s="12"/>
      <c r="EG24" s="11" t="s">
        <v>3496</v>
      </c>
      <c r="EH24" s="12"/>
      <c r="EI24" s="12"/>
      <c r="EJ24" s="11" t="s">
        <v>3497</v>
      </c>
      <c r="EK24" s="12"/>
      <c r="EL24" s="12"/>
      <c r="EM24" s="11" t="s">
        <v>3498</v>
      </c>
      <c r="EN24" s="12"/>
      <c r="EO24" s="12"/>
      <c r="EP24" s="11" t="s">
        <v>3499</v>
      </c>
      <c r="EQ24" s="12"/>
      <c r="ER24" s="12"/>
      <c r="ES24" s="11" t="s">
        <v>3500</v>
      </c>
      <c r="ET24" s="12"/>
      <c r="EU24" s="12"/>
      <c r="EV24" s="11" t="s">
        <v>3501</v>
      </c>
      <c r="EW24" s="12"/>
      <c r="EX24" s="12"/>
      <c r="EY24" s="11" t="s">
        <v>3502</v>
      </c>
      <c r="EZ24" s="12"/>
      <c r="FA24" s="12"/>
      <c r="FB24" s="11" t="s">
        <v>2758</v>
      </c>
      <c r="FC24" s="12"/>
      <c r="FD24" s="12"/>
      <c r="FE24" s="11" t="s">
        <v>3503</v>
      </c>
      <c r="FF24" s="12"/>
      <c r="FG24" s="12"/>
      <c r="FH24" s="11" t="s">
        <v>3504</v>
      </c>
      <c r="FI24" s="12"/>
      <c r="FJ24" s="12"/>
      <c r="FK24" s="11" t="s">
        <v>3505</v>
      </c>
      <c r="FL24" s="12"/>
      <c r="FM24" s="12"/>
      <c r="FN24" s="11" t="s">
        <v>3506</v>
      </c>
      <c r="FO24" s="12"/>
      <c r="FP24" s="12"/>
      <c r="FQ24" s="11" t="s">
        <v>3507</v>
      </c>
      <c r="FR24" s="12"/>
      <c r="FS24" s="12"/>
      <c r="FT24" s="11" t="s">
        <v>3508</v>
      </c>
      <c r="FU24" s="12"/>
      <c r="FV24" s="12"/>
      <c r="FW24" s="11" t="s">
        <v>3509</v>
      </c>
      <c r="FX24" s="12"/>
      <c r="FY24" s="12"/>
      <c r="FZ24" s="11" t="s">
        <v>3510</v>
      </c>
      <c r="GA24" s="12"/>
      <c r="GB24" s="12"/>
      <c r="GC24" s="11" t="s">
        <v>3511</v>
      </c>
      <c r="GD24" s="12"/>
      <c r="GE24" s="12"/>
      <c r="GF24" s="11" t="s">
        <v>3512</v>
      </c>
      <c r="GG24" s="12"/>
      <c r="GH24" s="12"/>
      <c r="GI24" s="11" t="s">
        <v>3513</v>
      </c>
      <c r="GJ24" s="12"/>
      <c r="GK24" s="12"/>
      <c r="GL24" s="11" t="s">
        <v>3514</v>
      </c>
      <c r="GM24" s="12"/>
      <c r="GN24" s="12"/>
      <c r="GO24" s="11" t="s">
        <v>3515</v>
      </c>
      <c r="GP24" s="12"/>
      <c r="GQ24" s="12"/>
      <c r="GR24" s="11" t="s">
        <v>3516</v>
      </c>
      <c r="GS24" s="12"/>
      <c r="GT24" s="12"/>
      <c r="GU24" s="11" t="s">
        <v>3517</v>
      </c>
      <c r="GV24" s="12"/>
      <c r="GW24" s="12"/>
      <c r="GX24" s="11" t="s">
        <v>3518</v>
      </c>
      <c r="GY24" s="12"/>
      <c r="GZ24" s="12"/>
      <c r="HA24" s="11" t="s">
        <v>3519</v>
      </c>
      <c r="HB24" s="12"/>
      <c r="HC24" s="12"/>
      <c r="HD24" s="11" t="s">
        <v>3520</v>
      </c>
      <c r="HE24" s="12"/>
      <c r="HF24" s="12"/>
      <c r="HG24" s="11" t="s">
        <v>3521</v>
      </c>
      <c r="HH24" s="12"/>
      <c r="HI24" s="12"/>
      <c r="HJ24" s="11" t="s">
        <v>3522</v>
      </c>
      <c r="HK24" s="12"/>
      <c r="HL24" s="12"/>
      <c r="HM24" s="11" t="s">
        <v>3523</v>
      </c>
      <c r="HN24" s="12"/>
      <c r="HO24" s="12"/>
      <c r="HP24" s="11" t="s">
        <v>3524</v>
      </c>
      <c r="HQ24" s="12"/>
      <c r="HR24" s="12"/>
      <c r="HS24" s="11" t="s">
        <v>3525</v>
      </c>
      <c r="HT24" s="12"/>
      <c r="HU24" s="12"/>
      <c r="HV24" s="11" t="s">
        <v>3526</v>
      </c>
      <c r="HW24" s="12"/>
      <c r="HX24" s="12"/>
      <c r="HY24" s="11" t="s">
        <v>3527</v>
      </c>
      <c r="HZ24" s="12"/>
      <c r="IA24" s="12"/>
      <c r="IB24" s="11" t="s">
        <v>3528</v>
      </c>
      <c r="IC24" s="12"/>
      <c r="ID24" s="12"/>
      <c r="IE24" s="11" t="s">
        <v>3529</v>
      </c>
      <c r="IF24" s="12"/>
      <c r="IG24" s="12"/>
      <c r="IH24" s="11" t="s">
        <v>3530</v>
      </c>
      <c r="II24" s="12"/>
      <c r="IJ24" s="12"/>
      <c r="IK24" s="11" t="s">
        <v>3531</v>
      </c>
      <c r="IL24" s="12"/>
      <c r="IM24" s="12"/>
      <c r="IN24" s="11" t="s">
        <v>3532</v>
      </c>
      <c r="IO24" s="12"/>
      <c r="IP24" s="12"/>
      <c r="IQ24" s="11" t="s">
        <v>3533</v>
      </c>
      <c r="IR24" s="12"/>
      <c r="IS24" s="12"/>
      <c r="IT24" s="11" t="s">
        <v>3534</v>
      </c>
      <c r="IU24" s="12"/>
      <c r="IV24" s="12"/>
      <c r="IW24" s="11" t="s">
        <v>3535</v>
      </c>
      <c r="IX24" s="12"/>
      <c r="IY24" s="12"/>
      <c r="IZ24" s="11" t="s">
        <v>3536</v>
      </c>
      <c r="JA24" s="12"/>
      <c r="JB24" s="12"/>
      <c r="JC24" s="11" t="s">
        <v>3537</v>
      </c>
      <c r="JD24" s="12"/>
      <c r="JE24" s="12"/>
      <c r="JF24" s="11" t="s">
        <v>3538</v>
      </c>
      <c r="JG24" s="12"/>
      <c r="JH24" s="12"/>
      <c r="JI24" s="11" t="s">
        <v>3539</v>
      </c>
      <c r="JJ24" s="12"/>
      <c r="JK24" s="12"/>
      <c r="JL24" s="11" t="s">
        <v>3540</v>
      </c>
      <c r="JM24" s="12"/>
      <c r="JN24" s="12"/>
      <c r="JO24" s="11" t="s">
        <v>3541</v>
      </c>
      <c r="JP24" s="12"/>
      <c r="JQ24" s="12"/>
      <c r="JR24" s="11" t="s">
        <v>3542</v>
      </c>
      <c r="JS24" s="12"/>
      <c r="JT24" s="12"/>
      <c r="JU24" s="11" t="s">
        <v>3543</v>
      </c>
      <c r="JV24" s="12"/>
      <c r="JW24" s="12"/>
      <c r="JX24" s="11" t="s">
        <v>3544</v>
      </c>
      <c r="JY24" s="12"/>
      <c r="JZ24" s="12"/>
      <c r="KA24" s="11" t="s">
        <v>3545</v>
      </c>
      <c r="KB24" s="12"/>
      <c r="KC24" s="12"/>
      <c r="KD24" s="11" t="s">
        <v>3546</v>
      </c>
      <c r="KE24" s="12"/>
      <c r="KF24" s="12"/>
      <c r="KG24" s="11" t="s">
        <v>3547</v>
      </c>
      <c r="KH24" s="12"/>
      <c r="KI24" s="12"/>
      <c r="KJ24" s="11" t="s">
        <v>3548</v>
      </c>
      <c r="KK24" s="12"/>
      <c r="KL24" s="12"/>
      <c r="KM24" s="11" t="s">
        <v>3549</v>
      </c>
      <c r="KN24" s="12"/>
      <c r="KO24" s="12"/>
      <c r="KP24" s="11" t="s">
        <v>3550</v>
      </c>
      <c r="KQ24" s="12"/>
      <c r="KR24" s="12"/>
      <c r="KS24" s="11" t="s">
        <v>3551</v>
      </c>
      <c r="KT24" s="12"/>
      <c r="KU24" s="12"/>
      <c r="KV24" s="11" t="s">
        <v>3552</v>
      </c>
      <c r="KW24" s="12"/>
      <c r="KX24" s="12"/>
      <c r="KY24" s="11" t="s">
        <v>3553</v>
      </c>
      <c r="KZ24" s="12"/>
      <c r="LA24" s="12"/>
      <c r="LB24" s="11" t="s">
        <v>3554</v>
      </c>
      <c r="LC24" s="12"/>
      <c r="LD24" s="12"/>
      <c r="LE24" s="11" t="s">
        <v>3555</v>
      </c>
      <c r="LF24" s="12"/>
      <c r="LG24" s="12"/>
      <c r="LH24" s="11" t="s">
        <v>3556</v>
      </c>
      <c r="LI24" s="12"/>
      <c r="LJ24" s="12"/>
      <c r="LK24" s="11" t="s">
        <v>3557</v>
      </c>
      <c r="LL24" s="12"/>
      <c r="LM24" s="12"/>
      <c r="LN24" s="11" t="s">
        <v>3558</v>
      </c>
      <c r="LO24" s="12"/>
      <c r="LP24" s="12"/>
      <c r="LQ24" s="11" t="s">
        <v>3559</v>
      </c>
      <c r="LR24" s="12"/>
      <c r="LS24" s="12"/>
      <c r="LT24" s="11" t="s">
        <v>3560</v>
      </c>
      <c r="LU24" s="12"/>
      <c r="LV24" s="12"/>
      <c r="LW24" s="11" t="s">
        <v>3561</v>
      </c>
      <c r="LX24" s="12"/>
      <c r="LY24" s="12"/>
      <c r="LZ24" s="11" t="s">
        <v>3562</v>
      </c>
      <c r="MA24" s="12"/>
      <c r="MB24" s="12"/>
      <c r="MC24" s="11" t="s">
        <v>3563</v>
      </c>
      <c r="MD24" s="12"/>
      <c r="ME24" s="12"/>
      <c r="MF24" s="11" t="s">
        <v>3564</v>
      </c>
      <c r="MG24" s="12"/>
      <c r="MH24" s="12"/>
      <c r="MI24" s="11" t="s">
        <v>3565</v>
      </c>
      <c r="MJ24" s="12"/>
      <c r="MK24" s="12"/>
      <c r="ML24" s="11" t="s">
        <v>3566</v>
      </c>
      <c r="MM24" s="12"/>
      <c r="MN24" s="12"/>
      <c r="MO24" s="11" t="s">
        <v>3567</v>
      </c>
      <c r="MP24" s="12"/>
      <c r="MQ24" s="12"/>
      <c r="MR24" s="11" t="s">
        <v>3568</v>
      </c>
      <c r="MS24" s="12"/>
      <c r="MT24" s="12"/>
      <c r="MU24" s="11" t="s">
        <v>3569</v>
      </c>
      <c r="MV24" s="12"/>
      <c r="MW24" s="12"/>
      <c r="MX24" s="11" t="s">
        <v>3570</v>
      </c>
      <c r="MY24" s="12"/>
      <c r="MZ24" s="12"/>
      <c r="NA24" s="11" t="s">
        <v>3571</v>
      </c>
      <c r="NB24" s="12"/>
      <c r="NC24" s="12"/>
      <c r="ND24" s="11" t="s">
        <v>3572</v>
      </c>
      <c r="NE24" s="12"/>
      <c r="NF24" s="12"/>
      <c r="NG24" s="11" t="s">
        <v>3573</v>
      </c>
      <c r="NH24" s="12"/>
      <c r="NI24" s="12"/>
      <c r="NJ24" s="11" t="s">
        <v>3574</v>
      </c>
      <c r="NK24" s="12"/>
      <c r="NL24" s="12"/>
      <c r="NM24" s="11" t="s">
        <v>3575</v>
      </c>
      <c r="NN24" s="12"/>
      <c r="NO24" s="12"/>
      <c r="NP24" s="11" t="s">
        <v>3576</v>
      </c>
      <c r="NQ24" s="12"/>
      <c r="NR24" s="12"/>
      <c r="NS24" s="11" t="s">
        <v>3577</v>
      </c>
      <c r="NT24" s="12"/>
      <c r="NU24" s="12"/>
      <c r="NV24" s="11" t="s">
        <v>3537</v>
      </c>
      <c r="NW24" s="12"/>
      <c r="NX24" s="12"/>
      <c r="NY24" s="11" t="s">
        <v>3578</v>
      </c>
      <c r="NZ24" s="12"/>
      <c r="OA24" s="12"/>
      <c r="OB24" s="11" t="s">
        <v>3579</v>
      </c>
      <c r="OC24" s="12"/>
      <c r="OD24" s="12"/>
      <c r="OE24" s="11" t="s">
        <v>3580</v>
      </c>
      <c r="OF24" s="12"/>
      <c r="OG24" s="12"/>
      <c r="OH24" s="11" t="s">
        <v>3581</v>
      </c>
      <c r="OI24" s="12"/>
      <c r="OJ24" s="12"/>
      <c r="OK24" s="11" t="s">
        <v>3582</v>
      </c>
      <c r="OL24" s="12"/>
      <c r="OM24" s="12"/>
      <c r="ON24" s="11" t="s">
        <v>3583</v>
      </c>
      <c r="OO24" s="12"/>
      <c r="OP24" s="12"/>
      <c r="OQ24" s="11" t="s">
        <v>3584</v>
      </c>
      <c r="OR24" s="12"/>
      <c r="OS24" s="12"/>
      <c r="OT24" s="11" t="s">
        <v>3585</v>
      </c>
      <c r="OU24" s="12"/>
      <c r="OV24" s="12"/>
      <c r="OW24" s="11" t="s">
        <v>3586</v>
      </c>
      <c r="OX24" s="12"/>
      <c r="OY24" s="12"/>
      <c r="OZ24" s="11" t="s">
        <v>3587</v>
      </c>
      <c r="PA24" s="12"/>
      <c r="PB24" s="12"/>
      <c r="PC24" s="11" t="s">
        <v>3588</v>
      </c>
      <c r="PD24" s="12"/>
      <c r="PE24" s="12"/>
      <c r="PF24" s="11" t="s">
        <v>3589</v>
      </c>
      <c r="PG24" s="12"/>
      <c r="PH24" s="12"/>
      <c r="PI24" s="11" t="s">
        <v>3590</v>
      </c>
      <c r="PJ24" s="12"/>
      <c r="PK24" s="12"/>
      <c r="PL24" s="11" t="s">
        <v>3591</v>
      </c>
      <c r="PM24" s="12"/>
      <c r="PN24" s="12"/>
      <c r="PO24" s="11" t="s">
        <v>3592</v>
      </c>
      <c r="PP24" s="12"/>
      <c r="PQ24" s="12"/>
      <c r="PR24" s="11" t="s">
        <v>3593</v>
      </c>
      <c r="PS24" s="12"/>
      <c r="PT24" s="12"/>
      <c r="PU24" s="11" t="s">
        <v>3594</v>
      </c>
      <c r="PV24" s="12"/>
      <c r="PW24" s="12"/>
      <c r="PX24" s="11" t="s">
        <v>3595</v>
      </c>
      <c r="PY24" s="12"/>
      <c r="PZ24" s="12"/>
      <c r="QA24" s="11" t="s">
        <v>3596</v>
      </c>
      <c r="QB24" s="12"/>
      <c r="QC24" s="12"/>
      <c r="QD24" s="11" t="s">
        <v>3597</v>
      </c>
      <c r="QE24" s="12"/>
      <c r="QF24" s="12"/>
      <c r="QG24" s="11" t="s">
        <v>3598</v>
      </c>
      <c r="QH24" s="12"/>
      <c r="QI24" s="12"/>
      <c r="QJ24" s="11" t="s">
        <v>3599</v>
      </c>
      <c r="QK24" s="12"/>
      <c r="QL24" s="12"/>
    </row>
    <row r="25" spans="1:454" x14ac:dyDescent="0.25">
      <c r="A25" s="1" t="s">
        <v>3600</v>
      </c>
      <c r="B25" s="10" t="s">
        <v>3601</v>
      </c>
      <c r="C25" s="9"/>
      <c r="D25" s="9"/>
      <c r="E25" s="10" t="s">
        <v>3601</v>
      </c>
      <c r="F25" s="9"/>
      <c r="G25" s="9"/>
      <c r="H25" s="10" t="s">
        <v>3601</v>
      </c>
      <c r="I25" s="9"/>
      <c r="J25" s="9"/>
      <c r="K25" s="10" t="s">
        <v>3601</v>
      </c>
      <c r="L25" s="9"/>
      <c r="M25" s="9"/>
      <c r="N25" s="10" t="s">
        <v>3601</v>
      </c>
      <c r="O25" s="9"/>
      <c r="P25" s="9"/>
      <c r="Q25" s="10" t="s">
        <v>3601</v>
      </c>
      <c r="R25" s="9"/>
      <c r="S25" s="9"/>
      <c r="T25" s="10" t="s">
        <v>3601</v>
      </c>
      <c r="U25" s="9"/>
      <c r="V25" s="9"/>
      <c r="W25" s="10" t="s">
        <v>3601</v>
      </c>
      <c r="X25" s="9"/>
      <c r="Y25" s="9"/>
      <c r="Z25" s="10" t="s">
        <v>3601</v>
      </c>
      <c r="AA25" s="9"/>
      <c r="AB25" s="9"/>
      <c r="AC25" s="10" t="s">
        <v>3601</v>
      </c>
      <c r="AD25" s="9"/>
      <c r="AE25" s="9"/>
      <c r="AF25" s="10" t="s">
        <v>3601</v>
      </c>
      <c r="AG25" s="9"/>
      <c r="AH25" s="9"/>
      <c r="AI25" s="10" t="s">
        <v>3601</v>
      </c>
      <c r="AJ25" s="9"/>
      <c r="AK25" s="9"/>
      <c r="AL25" s="10" t="s">
        <v>3601</v>
      </c>
      <c r="AM25" s="9"/>
      <c r="AN25" s="9"/>
      <c r="AO25" s="10" t="s">
        <v>3601</v>
      </c>
      <c r="AP25" s="9"/>
      <c r="AQ25" s="9"/>
      <c r="AR25" s="10" t="s">
        <v>3601</v>
      </c>
      <c r="AS25" s="9"/>
      <c r="AT25" s="9"/>
      <c r="AU25" s="10" t="s">
        <v>3601</v>
      </c>
      <c r="AV25" s="9"/>
      <c r="AW25" s="9"/>
      <c r="AX25" s="10" t="s">
        <v>3601</v>
      </c>
      <c r="AY25" s="9"/>
      <c r="AZ25" s="9"/>
      <c r="BA25" s="10" t="s">
        <v>3601</v>
      </c>
      <c r="BB25" s="9"/>
      <c r="BC25" s="9"/>
      <c r="BD25" s="10" t="s">
        <v>3601</v>
      </c>
      <c r="BE25" s="9"/>
      <c r="BF25" s="9"/>
      <c r="BG25" s="10" t="s">
        <v>3601</v>
      </c>
      <c r="BH25" s="9"/>
      <c r="BI25" s="9"/>
      <c r="BJ25" s="10" t="s">
        <v>3601</v>
      </c>
      <c r="BK25" s="9"/>
      <c r="BL25" s="9"/>
      <c r="BM25" s="10" t="s">
        <v>3601</v>
      </c>
      <c r="BN25" s="9"/>
      <c r="BO25" s="9"/>
      <c r="BP25" s="10" t="s">
        <v>3601</v>
      </c>
      <c r="BQ25" s="9"/>
      <c r="BR25" s="9"/>
      <c r="BS25" s="10" t="s">
        <v>3601</v>
      </c>
      <c r="BT25" s="9"/>
      <c r="BU25" s="9"/>
      <c r="BV25" s="10" t="s">
        <v>3601</v>
      </c>
      <c r="BW25" s="9"/>
      <c r="BX25" s="9"/>
      <c r="BY25" s="10" t="s">
        <v>3601</v>
      </c>
      <c r="BZ25" s="9"/>
      <c r="CA25" s="9"/>
      <c r="CB25" s="10" t="s">
        <v>3601</v>
      </c>
      <c r="CC25" s="9"/>
      <c r="CD25" s="9"/>
      <c r="CE25" s="10" t="s">
        <v>3601</v>
      </c>
      <c r="CF25" s="9"/>
      <c r="CG25" s="9"/>
      <c r="CH25" s="10" t="s">
        <v>3601</v>
      </c>
      <c r="CI25" s="9"/>
      <c r="CJ25" s="9"/>
      <c r="CK25" s="10" t="s">
        <v>3601</v>
      </c>
      <c r="CL25" s="9"/>
      <c r="CM25" s="9"/>
      <c r="CN25" s="10" t="s">
        <v>3601</v>
      </c>
      <c r="CO25" s="9"/>
      <c r="CP25" s="9"/>
      <c r="CQ25" s="10" t="s">
        <v>3601</v>
      </c>
      <c r="CR25" s="9"/>
      <c r="CS25" s="9"/>
      <c r="CT25" s="10" t="s">
        <v>3601</v>
      </c>
      <c r="CU25" s="9"/>
      <c r="CV25" s="9"/>
      <c r="CW25" s="10" t="s">
        <v>3601</v>
      </c>
      <c r="CX25" s="9"/>
      <c r="CY25" s="9"/>
      <c r="CZ25" s="10" t="s">
        <v>3601</v>
      </c>
      <c r="DA25" s="9"/>
      <c r="DB25" s="9"/>
      <c r="DC25" s="10" t="s">
        <v>3601</v>
      </c>
      <c r="DD25" s="9"/>
      <c r="DE25" s="9"/>
      <c r="DF25" s="10" t="s">
        <v>3601</v>
      </c>
      <c r="DG25" s="9"/>
      <c r="DH25" s="9"/>
      <c r="DI25" s="10" t="s">
        <v>3601</v>
      </c>
      <c r="DJ25" s="9"/>
      <c r="DK25" s="9"/>
      <c r="DL25" s="10" t="s">
        <v>3601</v>
      </c>
      <c r="DM25" s="9"/>
      <c r="DN25" s="9"/>
      <c r="DO25" s="10" t="s">
        <v>3601</v>
      </c>
      <c r="DP25" s="9"/>
      <c r="DQ25" s="9"/>
      <c r="DR25" s="10" t="s">
        <v>3601</v>
      </c>
      <c r="DS25" s="9"/>
      <c r="DT25" s="9"/>
      <c r="DU25" s="10" t="s">
        <v>3601</v>
      </c>
      <c r="DV25" s="9"/>
      <c r="DW25" s="9"/>
      <c r="DX25" s="10" t="s">
        <v>3601</v>
      </c>
      <c r="DY25" s="9"/>
      <c r="DZ25" s="9"/>
      <c r="EA25" s="10" t="s">
        <v>3601</v>
      </c>
      <c r="EB25" s="9"/>
      <c r="EC25" s="9"/>
      <c r="ED25" s="10" t="s">
        <v>3601</v>
      </c>
      <c r="EE25" s="9"/>
      <c r="EF25" s="9"/>
      <c r="EG25" s="10" t="s">
        <v>3602</v>
      </c>
      <c r="EH25" s="9"/>
      <c r="EI25" s="9"/>
      <c r="EJ25" s="10" t="s">
        <v>3602</v>
      </c>
      <c r="EK25" s="9"/>
      <c r="EL25" s="9"/>
      <c r="EM25" s="10" t="s">
        <v>3602</v>
      </c>
      <c r="EN25" s="9"/>
      <c r="EO25" s="9"/>
      <c r="EP25" s="10" t="s">
        <v>3602</v>
      </c>
      <c r="EQ25" s="9"/>
      <c r="ER25" s="9"/>
      <c r="ES25" s="10" t="s">
        <v>3602</v>
      </c>
      <c r="ET25" s="9"/>
      <c r="EU25" s="9"/>
      <c r="EV25" s="10" t="s">
        <v>3602</v>
      </c>
      <c r="EW25" s="9"/>
      <c r="EX25" s="9"/>
      <c r="EY25" s="10" t="s">
        <v>3602</v>
      </c>
      <c r="EZ25" s="9"/>
      <c r="FA25" s="9"/>
      <c r="FB25" s="10" t="s">
        <v>3602</v>
      </c>
      <c r="FC25" s="9"/>
      <c r="FD25" s="9"/>
      <c r="FE25" s="10" t="s">
        <v>3602</v>
      </c>
      <c r="FF25" s="9"/>
      <c r="FG25" s="9"/>
      <c r="FH25" s="10" t="s">
        <v>3602</v>
      </c>
      <c r="FI25" s="9"/>
      <c r="FJ25" s="9"/>
      <c r="FK25" s="10" t="s">
        <v>3602</v>
      </c>
      <c r="FL25" s="9"/>
      <c r="FM25" s="9"/>
      <c r="FN25" s="10" t="s">
        <v>3602</v>
      </c>
      <c r="FO25" s="9"/>
      <c r="FP25" s="9"/>
      <c r="FQ25" s="10" t="s">
        <v>3602</v>
      </c>
      <c r="FR25" s="9"/>
      <c r="FS25" s="9"/>
      <c r="FT25" s="10" t="s">
        <v>3602</v>
      </c>
      <c r="FU25" s="9"/>
      <c r="FV25" s="9"/>
      <c r="FW25" s="10" t="s">
        <v>3602</v>
      </c>
      <c r="FX25" s="9"/>
      <c r="FY25" s="9"/>
      <c r="FZ25" s="10" t="s">
        <v>3602</v>
      </c>
      <c r="GA25" s="9"/>
      <c r="GB25" s="9"/>
      <c r="GC25" s="10" t="s">
        <v>3602</v>
      </c>
      <c r="GD25" s="9"/>
      <c r="GE25" s="9"/>
      <c r="GF25" s="10" t="s">
        <v>3602</v>
      </c>
      <c r="GG25" s="9"/>
      <c r="GH25" s="9"/>
      <c r="GI25" s="10" t="s">
        <v>3602</v>
      </c>
      <c r="GJ25" s="9"/>
      <c r="GK25" s="9"/>
      <c r="GL25" s="10" t="s">
        <v>3602</v>
      </c>
      <c r="GM25" s="9"/>
      <c r="GN25" s="9"/>
      <c r="GO25" s="10" t="s">
        <v>3602</v>
      </c>
      <c r="GP25" s="9"/>
      <c r="GQ25" s="9"/>
      <c r="GR25" s="10" t="s">
        <v>3602</v>
      </c>
      <c r="GS25" s="9"/>
      <c r="GT25" s="9"/>
      <c r="GU25" s="10" t="s">
        <v>3602</v>
      </c>
      <c r="GV25" s="9"/>
      <c r="GW25" s="9"/>
      <c r="GX25" s="10" t="s">
        <v>3602</v>
      </c>
      <c r="GY25" s="9"/>
      <c r="GZ25" s="9"/>
      <c r="HA25" s="10" t="s">
        <v>3602</v>
      </c>
      <c r="HB25" s="9"/>
      <c r="HC25" s="9"/>
      <c r="HD25" s="10" t="s">
        <v>3602</v>
      </c>
      <c r="HE25" s="9"/>
      <c r="HF25" s="9"/>
      <c r="HG25" s="10" t="s">
        <v>3602</v>
      </c>
      <c r="HH25" s="9"/>
      <c r="HI25" s="9"/>
      <c r="HJ25" s="10" t="s">
        <v>3602</v>
      </c>
      <c r="HK25" s="9"/>
      <c r="HL25" s="9"/>
      <c r="HM25" s="10" t="s">
        <v>3602</v>
      </c>
      <c r="HN25" s="9"/>
      <c r="HO25" s="9"/>
      <c r="HP25" s="10" t="s">
        <v>3602</v>
      </c>
      <c r="HQ25" s="9"/>
      <c r="HR25" s="9"/>
      <c r="HS25" s="10" t="s">
        <v>3602</v>
      </c>
      <c r="HT25" s="9"/>
      <c r="HU25" s="9"/>
      <c r="HV25" s="10" t="s">
        <v>3602</v>
      </c>
      <c r="HW25" s="9"/>
      <c r="HX25" s="9"/>
      <c r="HY25" s="10" t="s">
        <v>3602</v>
      </c>
      <c r="HZ25" s="9"/>
      <c r="IA25" s="9"/>
      <c r="IB25" s="10" t="s">
        <v>3602</v>
      </c>
      <c r="IC25" s="9"/>
      <c r="ID25" s="9"/>
      <c r="IE25" s="10" t="s">
        <v>3602</v>
      </c>
      <c r="IF25" s="9"/>
      <c r="IG25" s="9"/>
      <c r="IH25" s="10" t="s">
        <v>3602</v>
      </c>
      <c r="II25" s="9"/>
      <c r="IJ25" s="9"/>
      <c r="IK25" s="10" t="s">
        <v>3602</v>
      </c>
      <c r="IL25" s="9"/>
      <c r="IM25" s="9"/>
      <c r="IN25" s="10" t="s">
        <v>3602</v>
      </c>
      <c r="IO25" s="9"/>
      <c r="IP25" s="9"/>
      <c r="IQ25" s="10" t="s">
        <v>3602</v>
      </c>
      <c r="IR25" s="9"/>
      <c r="IS25" s="9"/>
      <c r="IT25" s="10" t="s">
        <v>3602</v>
      </c>
      <c r="IU25" s="9"/>
      <c r="IV25" s="9"/>
      <c r="IW25" s="10" t="s">
        <v>3602</v>
      </c>
      <c r="IX25" s="9"/>
      <c r="IY25" s="9"/>
      <c r="IZ25" s="10" t="s">
        <v>3602</v>
      </c>
      <c r="JA25" s="9"/>
      <c r="JB25" s="9"/>
      <c r="JC25" s="10" t="s">
        <v>3603</v>
      </c>
      <c r="JD25" s="9"/>
      <c r="JE25" s="9"/>
      <c r="JF25" s="10" t="s">
        <v>3603</v>
      </c>
      <c r="JG25" s="9"/>
      <c r="JH25" s="9"/>
      <c r="JI25" s="10" t="s">
        <v>3603</v>
      </c>
      <c r="JJ25" s="9"/>
      <c r="JK25" s="9"/>
      <c r="JL25" s="10" t="s">
        <v>3603</v>
      </c>
      <c r="JM25" s="9"/>
      <c r="JN25" s="9"/>
      <c r="JO25" s="10" t="s">
        <v>3603</v>
      </c>
      <c r="JP25" s="9"/>
      <c r="JQ25" s="9"/>
      <c r="JR25" s="10" t="s">
        <v>3603</v>
      </c>
      <c r="JS25" s="9"/>
      <c r="JT25" s="9"/>
      <c r="JU25" s="10" t="s">
        <v>3603</v>
      </c>
      <c r="JV25" s="9"/>
      <c r="JW25" s="9"/>
      <c r="JX25" s="10" t="s">
        <v>3603</v>
      </c>
      <c r="JY25" s="9"/>
      <c r="JZ25" s="9"/>
      <c r="KA25" s="10" t="s">
        <v>3603</v>
      </c>
      <c r="KB25" s="9"/>
      <c r="KC25" s="9"/>
      <c r="KD25" s="10" t="s">
        <v>3603</v>
      </c>
      <c r="KE25" s="9"/>
      <c r="KF25" s="9"/>
      <c r="KG25" s="10" t="s">
        <v>3603</v>
      </c>
      <c r="KH25" s="9"/>
      <c r="KI25" s="9"/>
      <c r="KJ25" s="10" t="s">
        <v>3603</v>
      </c>
      <c r="KK25" s="9"/>
      <c r="KL25" s="9"/>
      <c r="KM25" s="10" t="s">
        <v>3603</v>
      </c>
      <c r="KN25" s="9"/>
      <c r="KO25" s="9"/>
      <c r="KP25" s="10" t="s">
        <v>3603</v>
      </c>
      <c r="KQ25" s="9"/>
      <c r="KR25" s="9"/>
      <c r="KS25" s="10" t="s">
        <v>3603</v>
      </c>
      <c r="KT25" s="9"/>
      <c r="KU25" s="9"/>
      <c r="KV25" s="10" t="s">
        <v>3603</v>
      </c>
      <c r="KW25" s="9"/>
      <c r="KX25" s="9"/>
      <c r="KY25" s="10" t="s">
        <v>3603</v>
      </c>
      <c r="KZ25" s="9"/>
      <c r="LA25" s="9"/>
      <c r="LB25" s="10" t="s">
        <v>3603</v>
      </c>
      <c r="LC25" s="9"/>
      <c r="LD25" s="9"/>
      <c r="LE25" s="10" t="s">
        <v>3603</v>
      </c>
      <c r="LF25" s="9"/>
      <c r="LG25" s="9"/>
      <c r="LH25" s="10" t="s">
        <v>3603</v>
      </c>
      <c r="LI25" s="9"/>
      <c r="LJ25" s="9"/>
      <c r="LK25" s="10" t="s">
        <v>3603</v>
      </c>
      <c r="LL25" s="9"/>
      <c r="LM25" s="9"/>
      <c r="LN25" s="10" t="s">
        <v>3603</v>
      </c>
      <c r="LO25" s="9"/>
      <c r="LP25" s="9"/>
      <c r="LQ25" s="10" t="s">
        <v>3603</v>
      </c>
      <c r="LR25" s="9"/>
      <c r="LS25" s="9"/>
      <c r="LT25" s="10" t="s">
        <v>3603</v>
      </c>
      <c r="LU25" s="9"/>
      <c r="LV25" s="9"/>
      <c r="LW25" s="10" t="s">
        <v>3603</v>
      </c>
      <c r="LX25" s="9"/>
      <c r="LY25" s="9"/>
      <c r="LZ25" s="10" t="s">
        <v>3603</v>
      </c>
      <c r="MA25" s="9"/>
      <c r="MB25" s="9"/>
      <c r="MC25" s="10" t="s">
        <v>3603</v>
      </c>
      <c r="MD25" s="9"/>
      <c r="ME25" s="9"/>
      <c r="MF25" s="10" t="s">
        <v>3603</v>
      </c>
      <c r="MG25" s="9"/>
      <c r="MH25" s="9"/>
      <c r="MI25" s="10" t="s">
        <v>3603</v>
      </c>
      <c r="MJ25" s="9"/>
      <c r="MK25" s="9"/>
      <c r="ML25" s="10" t="s">
        <v>3603</v>
      </c>
      <c r="MM25" s="9"/>
      <c r="MN25" s="9"/>
      <c r="MO25" s="10" t="s">
        <v>3603</v>
      </c>
      <c r="MP25" s="9"/>
      <c r="MQ25" s="9"/>
      <c r="MR25" s="10" t="s">
        <v>3603</v>
      </c>
      <c r="MS25" s="9"/>
      <c r="MT25" s="9"/>
      <c r="MU25" s="10" t="s">
        <v>3603</v>
      </c>
      <c r="MV25" s="9"/>
      <c r="MW25" s="9"/>
      <c r="MX25" s="10" t="s">
        <v>3603</v>
      </c>
      <c r="MY25" s="9"/>
      <c r="MZ25" s="9"/>
      <c r="NA25" s="10" t="s">
        <v>3603</v>
      </c>
      <c r="NB25" s="9"/>
      <c r="NC25" s="9"/>
      <c r="ND25" s="10" t="s">
        <v>3603</v>
      </c>
      <c r="NE25" s="9"/>
      <c r="NF25" s="9"/>
      <c r="NG25" s="10" t="s">
        <v>3603</v>
      </c>
      <c r="NH25" s="9"/>
      <c r="NI25" s="9"/>
      <c r="NJ25" s="10" t="s">
        <v>3603</v>
      </c>
      <c r="NK25" s="9"/>
      <c r="NL25" s="9"/>
      <c r="NM25" s="10" t="s">
        <v>3603</v>
      </c>
      <c r="NN25" s="9"/>
      <c r="NO25" s="9"/>
      <c r="NP25" s="10" t="s">
        <v>3603</v>
      </c>
      <c r="NQ25" s="9"/>
      <c r="NR25" s="9"/>
      <c r="NS25" s="10" t="s">
        <v>3603</v>
      </c>
      <c r="NT25" s="9"/>
      <c r="NU25" s="9"/>
      <c r="NV25" s="10" t="s">
        <v>3604</v>
      </c>
      <c r="NW25" s="9"/>
      <c r="NX25" s="9"/>
      <c r="NY25" s="10" t="s">
        <v>3604</v>
      </c>
      <c r="NZ25" s="9"/>
      <c r="OA25" s="9"/>
      <c r="OB25" s="10" t="s">
        <v>3604</v>
      </c>
      <c r="OC25" s="9"/>
      <c r="OD25" s="9"/>
      <c r="OE25" s="10" t="s">
        <v>3604</v>
      </c>
      <c r="OF25" s="9"/>
      <c r="OG25" s="9"/>
      <c r="OH25" s="10" t="s">
        <v>3604</v>
      </c>
      <c r="OI25" s="9"/>
      <c r="OJ25" s="9"/>
      <c r="OK25" s="10" t="s">
        <v>3604</v>
      </c>
      <c r="OL25" s="9"/>
      <c r="OM25" s="9"/>
      <c r="ON25" s="10" t="s">
        <v>3604</v>
      </c>
      <c r="OO25" s="9"/>
      <c r="OP25" s="9"/>
      <c r="OQ25" s="10" t="s">
        <v>3604</v>
      </c>
      <c r="OR25" s="9"/>
      <c r="OS25" s="9"/>
      <c r="OT25" s="10" t="s">
        <v>3604</v>
      </c>
      <c r="OU25" s="9"/>
      <c r="OV25" s="9"/>
      <c r="OW25" s="10" t="s">
        <v>3604</v>
      </c>
      <c r="OX25" s="9"/>
      <c r="OY25" s="9"/>
      <c r="OZ25" s="10" t="s">
        <v>3604</v>
      </c>
      <c r="PA25" s="9"/>
      <c r="PB25" s="9"/>
      <c r="PC25" s="10" t="s">
        <v>3604</v>
      </c>
      <c r="PD25" s="9"/>
      <c r="PE25" s="9"/>
      <c r="PF25" s="10" t="s">
        <v>3604</v>
      </c>
      <c r="PG25" s="9"/>
      <c r="PH25" s="9"/>
      <c r="PI25" s="10" t="s">
        <v>3604</v>
      </c>
      <c r="PJ25" s="9"/>
      <c r="PK25" s="9"/>
      <c r="PL25" s="10" t="s">
        <v>3604</v>
      </c>
      <c r="PM25" s="9"/>
      <c r="PN25" s="9"/>
      <c r="PO25" s="10" t="s">
        <v>3604</v>
      </c>
      <c r="PP25" s="9"/>
      <c r="PQ25" s="9"/>
      <c r="PR25" s="10" t="s">
        <v>3604</v>
      </c>
      <c r="PS25" s="9"/>
      <c r="PT25" s="9"/>
      <c r="PU25" s="10" t="s">
        <v>3604</v>
      </c>
      <c r="PV25" s="9"/>
      <c r="PW25" s="9"/>
      <c r="PX25" s="10" t="s">
        <v>3604</v>
      </c>
      <c r="PY25" s="9"/>
      <c r="PZ25" s="9"/>
      <c r="QA25" s="10" t="s">
        <v>3604</v>
      </c>
      <c r="QB25" s="9"/>
      <c r="QC25" s="9"/>
      <c r="QD25" s="10" t="s">
        <v>3604</v>
      </c>
      <c r="QE25" s="9"/>
      <c r="QF25" s="9"/>
      <c r="QG25" s="10" t="s">
        <v>3604</v>
      </c>
      <c r="QH25" s="9"/>
      <c r="QI25" s="9"/>
      <c r="QJ25" s="10" t="s">
        <v>3604</v>
      </c>
      <c r="QK25" s="9"/>
      <c r="QL25" s="9"/>
    </row>
    <row r="26" spans="1:454" x14ac:dyDescent="0.25">
      <c r="A26" s="1" t="s">
        <v>3605</v>
      </c>
      <c r="B26" s="10" t="s">
        <v>3606</v>
      </c>
      <c r="C26" s="9"/>
      <c r="D26" s="9"/>
      <c r="E26" s="10" t="s">
        <v>3607</v>
      </c>
      <c r="F26" s="9"/>
      <c r="G26" s="9"/>
      <c r="H26" s="10" t="s">
        <v>3608</v>
      </c>
      <c r="I26" s="9"/>
      <c r="J26" s="9"/>
      <c r="K26" s="10" t="s">
        <v>3609</v>
      </c>
      <c r="L26" s="9"/>
      <c r="M26" s="9"/>
      <c r="N26" s="10" t="s">
        <v>3610</v>
      </c>
      <c r="O26" s="9"/>
      <c r="P26" s="9"/>
      <c r="Q26" s="10" t="s">
        <v>3611</v>
      </c>
      <c r="R26" s="9"/>
      <c r="S26" s="9"/>
      <c r="T26" s="10" t="s">
        <v>3612</v>
      </c>
      <c r="U26" s="9"/>
      <c r="V26" s="9"/>
      <c r="W26" s="10" t="s">
        <v>3607</v>
      </c>
      <c r="X26" s="9"/>
      <c r="Y26" s="9"/>
      <c r="Z26" s="10" t="s">
        <v>3608</v>
      </c>
      <c r="AA26" s="9"/>
      <c r="AB26" s="9"/>
      <c r="AC26" s="10" t="s">
        <v>3606</v>
      </c>
      <c r="AD26" s="9"/>
      <c r="AE26" s="9"/>
      <c r="AF26" s="10" t="s">
        <v>3612</v>
      </c>
      <c r="AG26" s="9"/>
      <c r="AH26" s="9"/>
      <c r="AI26" s="10" t="s">
        <v>3610</v>
      </c>
      <c r="AJ26" s="9"/>
      <c r="AK26" s="9"/>
      <c r="AL26" s="10" t="s">
        <v>3612</v>
      </c>
      <c r="AM26" s="9"/>
      <c r="AN26" s="9"/>
      <c r="AO26" s="10" t="s">
        <v>3608</v>
      </c>
      <c r="AP26" s="9"/>
      <c r="AQ26" s="9"/>
      <c r="AR26" s="10" t="s">
        <v>3609</v>
      </c>
      <c r="AS26" s="9"/>
      <c r="AT26" s="9"/>
      <c r="AU26" s="10" t="s">
        <v>3613</v>
      </c>
      <c r="AV26" s="9"/>
      <c r="AW26" s="9"/>
      <c r="AX26" s="10" t="s">
        <v>3610</v>
      </c>
      <c r="AY26" s="9"/>
      <c r="AZ26" s="9"/>
      <c r="BA26" s="10" t="s">
        <v>3614</v>
      </c>
      <c r="BB26" s="9"/>
      <c r="BC26" s="9"/>
      <c r="BD26" s="10" t="s">
        <v>3615</v>
      </c>
      <c r="BE26" s="9"/>
      <c r="BF26" s="9"/>
      <c r="BG26" s="10" t="s">
        <v>3616</v>
      </c>
      <c r="BH26" s="9"/>
      <c r="BI26" s="9"/>
      <c r="BJ26" s="10" t="s">
        <v>3609</v>
      </c>
      <c r="BK26" s="9"/>
      <c r="BL26" s="9"/>
      <c r="BM26" s="10" t="s">
        <v>3611</v>
      </c>
      <c r="BN26" s="9"/>
      <c r="BO26" s="9"/>
      <c r="BP26" s="10" t="s">
        <v>3608</v>
      </c>
      <c r="BQ26" s="9"/>
      <c r="BR26" s="9"/>
      <c r="BS26" s="10" t="s">
        <v>3616</v>
      </c>
      <c r="BT26" s="9"/>
      <c r="BU26" s="9"/>
      <c r="BV26" s="10" t="s">
        <v>3613</v>
      </c>
      <c r="BW26" s="9"/>
      <c r="BX26" s="9"/>
      <c r="BY26" s="10" t="s">
        <v>3612</v>
      </c>
      <c r="BZ26" s="9"/>
      <c r="CA26" s="9"/>
      <c r="CB26" s="10" t="s">
        <v>3607</v>
      </c>
      <c r="CC26" s="9"/>
      <c r="CD26" s="9"/>
      <c r="CE26" s="10" t="s">
        <v>3609</v>
      </c>
      <c r="CF26" s="9"/>
      <c r="CG26" s="9"/>
      <c r="CH26" s="10" t="s">
        <v>3607</v>
      </c>
      <c r="CI26" s="9"/>
      <c r="CJ26" s="9"/>
      <c r="CK26" s="10" t="s">
        <v>3606</v>
      </c>
      <c r="CL26" s="9"/>
      <c r="CM26" s="9"/>
      <c r="CN26" s="10" t="s">
        <v>3608</v>
      </c>
      <c r="CO26" s="9"/>
      <c r="CP26" s="9"/>
      <c r="CQ26" s="10" t="s">
        <v>3616</v>
      </c>
      <c r="CR26" s="9"/>
      <c r="CS26" s="9"/>
      <c r="CT26" s="10" t="s">
        <v>3609</v>
      </c>
      <c r="CU26" s="9"/>
      <c r="CV26" s="9"/>
      <c r="CW26" s="10" t="s">
        <v>3609</v>
      </c>
      <c r="CX26" s="9"/>
      <c r="CY26" s="9"/>
      <c r="CZ26" s="10" t="s">
        <v>3609</v>
      </c>
      <c r="DA26" s="9"/>
      <c r="DB26" s="9"/>
      <c r="DC26" s="10" t="s">
        <v>3609</v>
      </c>
      <c r="DD26" s="9"/>
      <c r="DE26" s="9"/>
      <c r="DF26" s="10" t="s">
        <v>3612</v>
      </c>
      <c r="DG26" s="9"/>
      <c r="DH26" s="9"/>
      <c r="DI26" s="10" t="s">
        <v>3607</v>
      </c>
      <c r="DJ26" s="9"/>
      <c r="DK26" s="9"/>
      <c r="DL26" s="10" t="s">
        <v>3608</v>
      </c>
      <c r="DM26" s="9"/>
      <c r="DN26" s="9"/>
      <c r="DO26" s="10" t="s">
        <v>3616</v>
      </c>
      <c r="DP26" s="9"/>
      <c r="DQ26" s="9"/>
      <c r="DR26" s="10" t="s">
        <v>3616</v>
      </c>
      <c r="DS26" s="9"/>
      <c r="DT26" s="9"/>
      <c r="DU26" s="10" t="s">
        <v>3616</v>
      </c>
      <c r="DV26" s="9"/>
      <c r="DW26" s="9"/>
      <c r="DX26" s="10" t="s">
        <v>3613</v>
      </c>
      <c r="DY26" s="9"/>
      <c r="DZ26" s="9"/>
      <c r="EA26" s="10" t="s">
        <v>3610</v>
      </c>
      <c r="EB26" s="9"/>
      <c r="EC26" s="9"/>
      <c r="ED26" s="10" t="s">
        <v>3606</v>
      </c>
      <c r="EE26" s="9"/>
      <c r="EF26" s="9"/>
      <c r="EG26" s="10" t="s">
        <v>3612</v>
      </c>
      <c r="EH26" s="9"/>
      <c r="EI26" s="9"/>
      <c r="EJ26" s="10" t="s">
        <v>3609</v>
      </c>
      <c r="EK26" s="9"/>
      <c r="EL26" s="9"/>
      <c r="EM26" s="10" t="s">
        <v>3609</v>
      </c>
      <c r="EN26" s="9"/>
      <c r="EO26" s="9"/>
      <c r="EP26" s="10" t="s">
        <v>3607</v>
      </c>
      <c r="EQ26" s="9"/>
      <c r="ER26" s="9"/>
      <c r="ES26" s="10" t="s">
        <v>3609</v>
      </c>
      <c r="ET26" s="9"/>
      <c r="EU26" s="9"/>
      <c r="EV26" s="10" t="s">
        <v>3606</v>
      </c>
      <c r="EW26" s="9"/>
      <c r="EX26" s="9"/>
      <c r="EY26" s="10" t="s">
        <v>3607</v>
      </c>
      <c r="EZ26" s="9"/>
      <c r="FA26" s="9"/>
      <c r="FB26" s="10" t="s">
        <v>3609</v>
      </c>
      <c r="FC26" s="9"/>
      <c r="FD26" s="9"/>
      <c r="FE26" s="10" t="s">
        <v>3612</v>
      </c>
      <c r="FF26" s="9"/>
      <c r="FG26" s="9"/>
      <c r="FH26" s="10" t="s">
        <v>3613</v>
      </c>
      <c r="FI26" s="9"/>
      <c r="FJ26" s="9"/>
      <c r="FK26" s="10" t="s">
        <v>3612</v>
      </c>
      <c r="FL26" s="9"/>
      <c r="FM26" s="9"/>
      <c r="FN26" s="10" t="s">
        <v>3606</v>
      </c>
      <c r="FO26" s="9"/>
      <c r="FP26" s="9"/>
      <c r="FQ26" s="10" t="s">
        <v>3609</v>
      </c>
      <c r="FR26" s="9"/>
      <c r="FS26" s="9"/>
      <c r="FT26" s="10" t="s">
        <v>3609</v>
      </c>
      <c r="FU26" s="9"/>
      <c r="FV26" s="9"/>
      <c r="FW26" s="10" t="s">
        <v>3609</v>
      </c>
      <c r="FX26" s="9"/>
      <c r="FY26" s="9"/>
      <c r="FZ26" s="10" t="s">
        <v>3613</v>
      </c>
      <c r="GA26" s="9"/>
      <c r="GB26" s="9"/>
      <c r="GC26" s="10" t="s">
        <v>3606</v>
      </c>
      <c r="GD26" s="9"/>
      <c r="GE26" s="9"/>
      <c r="GF26" s="10" t="s">
        <v>3615</v>
      </c>
      <c r="GG26" s="9"/>
      <c r="GH26" s="9"/>
      <c r="GI26" s="10" t="s">
        <v>3610</v>
      </c>
      <c r="GJ26" s="9"/>
      <c r="GK26" s="9"/>
      <c r="GL26" s="10" t="s">
        <v>3607</v>
      </c>
      <c r="GM26" s="9"/>
      <c r="GN26" s="9"/>
      <c r="GO26" s="10" t="s">
        <v>3607</v>
      </c>
      <c r="GP26" s="9"/>
      <c r="GQ26" s="9"/>
      <c r="GR26" s="10" t="s">
        <v>3608</v>
      </c>
      <c r="GS26" s="9"/>
      <c r="GT26" s="9"/>
      <c r="GU26" s="10" t="s">
        <v>3615</v>
      </c>
      <c r="GV26" s="9"/>
      <c r="GW26" s="9"/>
      <c r="GX26" s="10" t="s">
        <v>3609</v>
      </c>
      <c r="GY26" s="9"/>
      <c r="GZ26" s="9"/>
      <c r="HA26" s="10" t="s">
        <v>3612</v>
      </c>
      <c r="HB26" s="9"/>
      <c r="HC26" s="9"/>
      <c r="HD26" s="10" t="s">
        <v>3609</v>
      </c>
      <c r="HE26" s="9"/>
      <c r="HF26" s="9"/>
      <c r="HG26" s="10" t="s">
        <v>3611</v>
      </c>
      <c r="HH26" s="9"/>
      <c r="HI26" s="9"/>
      <c r="HJ26" s="10" t="s">
        <v>3607</v>
      </c>
      <c r="HK26" s="9"/>
      <c r="HL26" s="9"/>
      <c r="HM26" s="10" t="s">
        <v>3613</v>
      </c>
      <c r="HN26" s="9"/>
      <c r="HO26" s="9"/>
      <c r="HP26" s="10" t="s">
        <v>3615</v>
      </c>
      <c r="HQ26" s="9"/>
      <c r="HR26" s="9"/>
      <c r="HS26" s="10" t="s">
        <v>3606</v>
      </c>
      <c r="HT26" s="9"/>
      <c r="HU26" s="9"/>
      <c r="HV26" s="10" t="s">
        <v>3613</v>
      </c>
      <c r="HW26" s="9"/>
      <c r="HX26" s="9"/>
      <c r="HY26" s="10" t="s">
        <v>3610</v>
      </c>
      <c r="HZ26" s="9"/>
      <c r="IA26" s="9"/>
      <c r="IB26" s="10" t="s">
        <v>3615</v>
      </c>
      <c r="IC26" s="9"/>
      <c r="ID26" s="9"/>
      <c r="IE26" s="10" t="s">
        <v>3608</v>
      </c>
      <c r="IF26" s="9"/>
      <c r="IG26" s="9"/>
      <c r="IH26" s="10" t="s">
        <v>3616</v>
      </c>
      <c r="II26" s="9"/>
      <c r="IJ26" s="9"/>
      <c r="IK26" s="10" t="s">
        <v>3610</v>
      </c>
      <c r="IL26" s="9"/>
      <c r="IM26" s="9"/>
      <c r="IN26" s="10" t="s">
        <v>3616</v>
      </c>
      <c r="IO26" s="9"/>
      <c r="IP26" s="9"/>
      <c r="IQ26" s="10" t="s">
        <v>3613</v>
      </c>
      <c r="IR26" s="9"/>
      <c r="IS26" s="9"/>
      <c r="IT26" s="10" t="s">
        <v>3606</v>
      </c>
      <c r="IU26" s="9"/>
      <c r="IV26" s="9"/>
      <c r="IW26" s="10" t="s">
        <v>3613</v>
      </c>
      <c r="IX26" s="9"/>
      <c r="IY26" s="9"/>
      <c r="IZ26" s="10" t="s">
        <v>3615</v>
      </c>
      <c r="JA26" s="9"/>
      <c r="JB26" s="9"/>
      <c r="JC26" s="10" t="s">
        <v>3611</v>
      </c>
      <c r="JD26" s="9"/>
      <c r="JE26" s="9"/>
      <c r="JF26" s="10" t="s">
        <v>3611</v>
      </c>
      <c r="JG26" s="9"/>
      <c r="JH26" s="9"/>
      <c r="JI26" s="10" t="s">
        <v>3608</v>
      </c>
      <c r="JJ26" s="9"/>
      <c r="JK26" s="9"/>
      <c r="JL26" s="10" t="s">
        <v>3612</v>
      </c>
      <c r="JM26" s="9"/>
      <c r="JN26" s="9"/>
      <c r="JO26" s="10" t="s">
        <v>3606</v>
      </c>
      <c r="JP26" s="9"/>
      <c r="JQ26" s="9"/>
      <c r="JR26" s="10" t="s">
        <v>3612</v>
      </c>
      <c r="JS26" s="9"/>
      <c r="JT26" s="9"/>
      <c r="JU26" s="10" t="s">
        <v>3611</v>
      </c>
      <c r="JV26" s="9"/>
      <c r="JW26" s="9"/>
      <c r="JX26" s="10" t="s">
        <v>3611</v>
      </c>
      <c r="JY26" s="9"/>
      <c r="JZ26" s="9"/>
      <c r="KA26" s="10" t="s">
        <v>3611</v>
      </c>
      <c r="KB26" s="9"/>
      <c r="KC26" s="9"/>
      <c r="KD26" s="10" t="s">
        <v>3609</v>
      </c>
      <c r="KE26" s="9"/>
      <c r="KF26" s="9"/>
      <c r="KG26" s="10" t="s">
        <v>3611</v>
      </c>
      <c r="KH26" s="9"/>
      <c r="KI26" s="9"/>
      <c r="KJ26" s="10" t="s">
        <v>3607</v>
      </c>
      <c r="KK26" s="9"/>
      <c r="KL26" s="9"/>
      <c r="KM26" s="10" t="s">
        <v>3607</v>
      </c>
      <c r="KN26" s="9"/>
      <c r="KO26" s="9"/>
      <c r="KP26" s="10" t="s">
        <v>3608</v>
      </c>
      <c r="KQ26" s="9"/>
      <c r="KR26" s="9"/>
      <c r="KS26" s="10" t="s">
        <v>3609</v>
      </c>
      <c r="KT26" s="9"/>
      <c r="KU26" s="9"/>
      <c r="KV26" s="10" t="s">
        <v>3611</v>
      </c>
      <c r="KW26" s="9"/>
      <c r="KX26" s="9"/>
      <c r="KY26" s="10" t="s">
        <v>3615</v>
      </c>
      <c r="KZ26" s="9"/>
      <c r="LA26" s="9"/>
      <c r="LB26" s="10" t="s">
        <v>3607</v>
      </c>
      <c r="LC26" s="9"/>
      <c r="LD26" s="9"/>
      <c r="LE26" s="10" t="s">
        <v>3615</v>
      </c>
      <c r="LF26" s="9"/>
      <c r="LG26" s="9"/>
      <c r="LH26" s="10" t="s">
        <v>3608</v>
      </c>
      <c r="LI26" s="9"/>
      <c r="LJ26" s="9"/>
      <c r="LK26" s="10" t="s">
        <v>3611</v>
      </c>
      <c r="LL26" s="9"/>
      <c r="LM26" s="9"/>
      <c r="LN26" s="10" t="s">
        <v>3609</v>
      </c>
      <c r="LO26" s="9"/>
      <c r="LP26" s="9"/>
      <c r="LQ26" s="10" t="s">
        <v>3608</v>
      </c>
      <c r="LR26" s="9"/>
      <c r="LS26" s="9"/>
      <c r="LT26" s="10" t="s">
        <v>3615</v>
      </c>
      <c r="LU26" s="9"/>
      <c r="LV26" s="9"/>
      <c r="LW26" s="10" t="s">
        <v>3609</v>
      </c>
      <c r="LX26" s="9"/>
      <c r="LY26" s="9"/>
      <c r="LZ26" s="10" t="s">
        <v>3615</v>
      </c>
      <c r="MA26" s="9"/>
      <c r="MB26" s="9"/>
      <c r="MC26" s="10" t="s">
        <v>3611</v>
      </c>
      <c r="MD26" s="9"/>
      <c r="ME26" s="9"/>
      <c r="MF26" s="10" t="s">
        <v>3608</v>
      </c>
      <c r="MG26" s="9"/>
      <c r="MH26" s="9"/>
      <c r="MI26" s="10" t="s">
        <v>3615</v>
      </c>
      <c r="MJ26" s="9"/>
      <c r="MK26" s="9"/>
      <c r="ML26" s="10" t="s">
        <v>3612</v>
      </c>
      <c r="MM26" s="9"/>
      <c r="MN26" s="9"/>
      <c r="MO26" s="10" t="s">
        <v>3615</v>
      </c>
      <c r="MP26" s="9"/>
      <c r="MQ26" s="9"/>
      <c r="MR26" s="10" t="s">
        <v>3615</v>
      </c>
      <c r="MS26" s="9"/>
      <c r="MT26" s="9"/>
      <c r="MU26" s="10" t="s">
        <v>3616</v>
      </c>
      <c r="MV26" s="9"/>
      <c r="MW26" s="9"/>
      <c r="MX26" s="10" t="s">
        <v>3614</v>
      </c>
      <c r="MY26" s="9"/>
      <c r="MZ26" s="9"/>
      <c r="NA26" s="10" t="s">
        <v>3611</v>
      </c>
      <c r="NB26" s="9"/>
      <c r="NC26" s="9"/>
      <c r="ND26" s="10" t="s">
        <v>3616</v>
      </c>
      <c r="NE26" s="9"/>
      <c r="NF26" s="9"/>
      <c r="NG26" s="10" t="s">
        <v>3616</v>
      </c>
      <c r="NH26" s="9"/>
      <c r="NI26" s="9"/>
      <c r="NJ26" s="10" t="s">
        <v>3613</v>
      </c>
      <c r="NK26" s="9"/>
      <c r="NL26" s="9"/>
      <c r="NM26" s="10" t="s">
        <v>3610</v>
      </c>
      <c r="NN26" s="9"/>
      <c r="NO26" s="9"/>
      <c r="NP26" s="10" t="s">
        <v>3612</v>
      </c>
      <c r="NQ26" s="9"/>
      <c r="NR26" s="9"/>
      <c r="NS26" s="10" t="s">
        <v>3608</v>
      </c>
      <c r="NT26" s="9"/>
      <c r="NU26" s="9"/>
      <c r="NV26" s="10" t="s">
        <v>3609</v>
      </c>
      <c r="NW26" s="9"/>
      <c r="NX26" s="9"/>
      <c r="NY26" s="10" t="s">
        <v>3611</v>
      </c>
      <c r="NZ26" s="9"/>
      <c r="OA26" s="9"/>
      <c r="OB26" s="10" t="s">
        <v>3611</v>
      </c>
      <c r="OC26" s="9"/>
      <c r="OD26" s="9"/>
      <c r="OE26" s="10" t="s">
        <v>3607</v>
      </c>
      <c r="OF26" s="9"/>
      <c r="OG26" s="9"/>
      <c r="OH26" s="10" t="s">
        <v>3613</v>
      </c>
      <c r="OI26" s="9"/>
      <c r="OJ26" s="9"/>
      <c r="OK26" s="10" t="s">
        <v>3615</v>
      </c>
      <c r="OL26" s="9"/>
      <c r="OM26" s="9"/>
      <c r="ON26" s="10" t="s">
        <v>3614</v>
      </c>
      <c r="OO26" s="9"/>
      <c r="OP26" s="9"/>
      <c r="OQ26" s="10" t="s">
        <v>3613</v>
      </c>
      <c r="OR26" s="9"/>
      <c r="OS26" s="9"/>
      <c r="OT26" s="10" t="s">
        <v>3611</v>
      </c>
      <c r="OU26" s="9"/>
      <c r="OV26" s="9"/>
      <c r="OW26" s="10" t="s">
        <v>3607</v>
      </c>
      <c r="OX26" s="9"/>
      <c r="OY26" s="9"/>
      <c r="OZ26" s="10" t="s">
        <v>3613</v>
      </c>
      <c r="PA26" s="9"/>
      <c r="PB26" s="9"/>
      <c r="PC26" s="10" t="s">
        <v>3611</v>
      </c>
      <c r="PD26" s="9"/>
      <c r="PE26" s="9"/>
      <c r="PF26" s="10" t="s">
        <v>3611</v>
      </c>
      <c r="PG26" s="9"/>
      <c r="PH26" s="9"/>
      <c r="PI26" s="10" t="s">
        <v>3609</v>
      </c>
      <c r="PJ26" s="9"/>
      <c r="PK26" s="9"/>
      <c r="PL26" s="10" t="s">
        <v>3615</v>
      </c>
      <c r="PM26" s="9"/>
      <c r="PN26" s="9"/>
      <c r="PO26" s="10" t="s">
        <v>3612</v>
      </c>
      <c r="PP26" s="9"/>
      <c r="PQ26" s="9"/>
      <c r="PR26" s="10" t="s">
        <v>3607</v>
      </c>
      <c r="PS26" s="9"/>
      <c r="PT26" s="9"/>
      <c r="PU26" s="10" t="s">
        <v>3616</v>
      </c>
      <c r="PV26" s="9"/>
      <c r="PW26" s="9"/>
      <c r="PX26" s="10" t="s">
        <v>3613</v>
      </c>
      <c r="PY26" s="9"/>
      <c r="PZ26" s="9"/>
      <c r="QA26" s="10" t="s">
        <v>3616</v>
      </c>
      <c r="QB26" s="9"/>
      <c r="QC26" s="9"/>
      <c r="QD26" s="10" t="s">
        <v>3610</v>
      </c>
      <c r="QE26" s="9"/>
      <c r="QF26" s="9"/>
      <c r="QG26" s="10" t="s">
        <v>3611</v>
      </c>
      <c r="QH26" s="9"/>
      <c r="QI26" s="9"/>
      <c r="QJ26" s="10" t="s">
        <v>3615</v>
      </c>
      <c r="QK26" s="9"/>
      <c r="QL26" s="9"/>
    </row>
    <row r="27" spans="1:454" x14ac:dyDescent="0.25">
      <c r="A27" s="1" t="s">
        <v>3617</v>
      </c>
      <c r="B27" s="8" t="s">
        <v>3618</v>
      </c>
      <c r="C27" s="9"/>
      <c r="D27" s="9"/>
      <c r="E27" s="8" t="s">
        <v>3619</v>
      </c>
      <c r="F27" s="9"/>
      <c r="G27" s="9"/>
      <c r="H27" s="8" t="s">
        <v>3620</v>
      </c>
      <c r="I27" s="9"/>
      <c r="J27" s="9"/>
      <c r="K27" s="8" t="s">
        <v>3621</v>
      </c>
      <c r="L27" s="9"/>
      <c r="M27" s="9"/>
      <c r="N27" s="8" t="s">
        <v>3622</v>
      </c>
      <c r="O27" s="9"/>
      <c r="P27" s="9"/>
      <c r="Q27" s="8" t="s">
        <v>3623</v>
      </c>
      <c r="R27" s="9"/>
      <c r="S27" s="9"/>
      <c r="T27" s="8" t="s">
        <v>3624</v>
      </c>
      <c r="U27" s="9"/>
      <c r="V27" s="9"/>
      <c r="W27" s="8" t="s">
        <v>3625</v>
      </c>
      <c r="X27" s="9"/>
      <c r="Y27" s="9"/>
      <c r="Z27" s="8" t="s">
        <v>3626</v>
      </c>
      <c r="AA27" s="9"/>
      <c r="AB27" s="9"/>
      <c r="AC27" s="8" t="s">
        <v>3627</v>
      </c>
      <c r="AD27" s="9"/>
      <c r="AE27" s="9"/>
      <c r="AF27" s="8" t="s">
        <v>3628</v>
      </c>
      <c r="AG27" s="9"/>
      <c r="AH27" s="9"/>
      <c r="AI27" s="8" t="s">
        <v>3629</v>
      </c>
      <c r="AJ27" s="9"/>
      <c r="AK27" s="9"/>
      <c r="AL27" s="8" t="s">
        <v>3630</v>
      </c>
      <c r="AM27" s="9"/>
      <c r="AN27" s="9"/>
      <c r="AO27" s="8" t="s">
        <v>3631</v>
      </c>
      <c r="AP27" s="9"/>
      <c r="AQ27" s="9"/>
      <c r="AR27" s="8" t="s">
        <v>3632</v>
      </c>
      <c r="AS27" s="9"/>
      <c r="AT27" s="9"/>
      <c r="AU27" s="8" t="s">
        <v>3633</v>
      </c>
      <c r="AV27" s="9"/>
      <c r="AW27" s="9"/>
      <c r="AX27" s="8" t="s">
        <v>3634</v>
      </c>
      <c r="AY27" s="9"/>
      <c r="AZ27" s="9"/>
      <c r="BA27" s="8" t="s">
        <v>3635</v>
      </c>
      <c r="BB27" s="9"/>
      <c r="BC27" s="9"/>
      <c r="BD27" s="8" t="s">
        <v>3636</v>
      </c>
      <c r="BE27" s="9"/>
      <c r="BF27" s="9"/>
      <c r="BG27" s="8" t="s">
        <v>3637</v>
      </c>
      <c r="BH27" s="9"/>
      <c r="BI27" s="9"/>
      <c r="BJ27" s="8" t="s">
        <v>3638</v>
      </c>
      <c r="BK27" s="9"/>
      <c r="BL27" s="9"/>
      <c r="BM27" s="8" t="s">
        <v>3639</v>
      </c>
      <c r="BN27" s="9"/>
      <c r="BO27" s="9"/>
      <c r="BP27" s="8" t="s">
        <v>3640</v>
      </c>
      <c r="BQ27" s="9"/>
      <c r="BR27" s="9"/>
      <c r="BS27" s="8" t="s">
        <v>3641</v>
      </c>
      <c r="BT27" s="9"/>
      <c r="BU27" s="9"/>
      <c r="BV27" s="8" t="s">
        <v>3641</v>
      </c>
      <c r="BW27" s="9"/>
      <c r="BX27" s="9"/>
      <c r="BY27" s="8" t="s">
        <v>3642</v>
      </c>
      <c r="BZ27" s="9"/>
      <c r="CA27" s="9"/>
      <c r="CB27" s="8" t="s">
        <v>3642</v>
      </c>
      <c r="CC27" s="9"/>
      <c r="CD27" s="9"/>
      <c r="CE27" s="8" t="s">
        <v>3643</v>
      </c>
      <c r="CF27" s="9"/>
      <c r="CG27" s="9"/>
      <c r="CH27" s="8" t="s">
        <v>3628</v>
      </c>
      <c r="CI27" s="9"/>
      <c r="CJ27" s="9"/>
      <c r="CK27" s="8" t="s">
        <v>3644</v>
      </c>
      <c r="CL27" s="9"/>
      <c r="CM27" s="9"/>
      <c r="CN27" s="8" t="s">
        <v>3645</v>
      </c>
      <c r="CO27" s="9"/>
      <c r="CP27" s="9"/>
      <c r="CQ27" s="8" t="s">
        <v>3646</v>
      </c>
      <c r="CR27" s="9"/>
      <c r="CS27" s="9"/>
      <c r="CT27" s="8" t="s">
        <v>3628</v>
      </c>
      <c r="CU27" s="9"/>
      <c r="CV27" s="9"/>
      <c r="CW27" s="8" t="s">
        <v>3647</v>
      </c>
      <c r="CX27" s="9"/>
      <c r="CY27" s="9"/>
      <c r="CZ27" s="8" t="s">
        <v>3630</v>
      </c>
      <c r="DA27" s="9"/>
      <c r="DB27" s="9"/>
      <c r="DC27" s="8" t="s">
        <v>3648</v>
      </c>
      <c r="DD27" s="9"/>
      <c r="DE27" s="9"/>
      <c r="DF27" s="8" t="s">
        <v>3647</v>
      </c>
      <c r="DG27" s="9"/>
      <c r="DH27" s="9"/>
      <c r="DI27" s="8" t="s">
        <v>3649</v>
      </c>
      <c r="DJ27" s="9"/>
      <c r="DK27" s="9"/>
      <c r="DL27" s="8" t="s">
        <v>3649</v>
      </c>
      <c r="DM27" s="9"/>
      <c r="DN27" s="9"/>
      <c r="DO27" s="8" t="s">
        <v>3650</v>
      </c>
      <c r="DP27" s="9"/>
      <c r="DQ27" s="9"/>
      <c r="DR27" s="8" t="s">
        <v>3651</v>
      </c>
      <c r="DS27" s="9"/>
      <c r="DT27" s="9"/>
      <c r="DU27" s="8" t="s">
        <v>3652</v>
      </c>
      <c r="DV27" s="9"/>
      <c r="DW27" s="9"/>
      <c r="DX27" s="8" t="s">
        <v>3653</v>
      </c>
      <c r="DY27" s="9"/>
      <c r="DZ27" s="9"/>
      <c r="EA27" s="8" t="s">
        <v>3654</v>
      </c>
      <c r="EB27" s="9"/>
      <c r="EC27" s="9"/>
      <c r="ED27" s="8" t="s">
        <v>3655</v>
      </c>
      <c r="EE27" s="9"/>
      <c r="EF27" s="9"/>
      <c r="EG27" s="8" t="s">
        <v>3656</v>
      </c>
      <c r="EH27" s="9"/>
      <c r="EI27" s="9"/>
      <c r="EJ27" s="8" t="s">
        <v>3657</v>
      </c>
      <c r="EK27" s="9"/>
      <c r="EL27" s="9"/>
      <c r="EM27" s="8" t="s">
        <v>3658</v>
      </c>
      <c r="EN27" s="9"/>
      <c r="EO27" s="9"/>
      <c r="EP27" s="8" t="s">
        <v>3659</v>
      </c>
      <c r="EQ27" s="9"/>
      <c r="ER27" s="9"/>
      <c r="ES27" s="8" t="s">
        <v>3659</v>
      </c>
      <c r="ET27" s="9"/>
      <c r="EU27" s="9"/>
      <c r="EV27" s="8" t="s">
        <v>3657</v>
      </c>
      <c r="EW27" s="9"/>
      <c r="EX27" s="9"/>
      <c r="EY27" s="8" t="s">
        <v>3645</v>
      </c>
      <c r="EZ27" s="9"/>
      <c r="FA27" s="9"/>
      <c r="FB27" s="8" t="s">
        <v>3660</v>
      </c>
      <c r="FC27" s="9"/>
      <c r="FD27" s="9"/>
      <c r="FE27" s="8" t="s">
        <v>3661</v>
      </c>
      <c r="FF27" s="9"/>
      <c r="FG27" s="9"/>
      <c r="FH27" s="8" t="s">
        <v>3662</v>
      </c>
      <c r="FI27" s="9"/>
      <c r="FJ27" s="9"/>
      <c r="FK27" s="8" t="s">
        <v>3660</v>
      </c>
      <c r="FL27" s="9"/>
      <c r="FM27" s="9"/>
      <c r="FN27" s="8" t="s">
        <v>3663</v>
      </c>
      <c r="FO27" s="9"/>
      <c r="FP27" s="9"/>
      <c r="FQ27" s="8" t="s">
        <v>3664</v>
      </c>
      <c r="FR27" s="9"/>
      <c r="FS27" s="9"/>
      <c r="FT27" s="8" t="s">
        <v>3665</v>
      </c>
      <c r="FU27" s="9"/>
      <c r="FV27" s="9"/>
      <c r="FW27" s="8" t="s">
        <v>3666</v>
      </c>
      <c r="FX27" s="9"/>
      <c r="FY27" s="9"/>
      <c r="FZ27" s="8" t="s">
        <v>3667</v>
      </c>
      <c r="GA27" s="9"/>
      <c r="GB27" s="9"/>
      <c r="GC27" s="8" t="s">
        <v>3660</v>
      </c>
      <c r="GD27" s="9"/>
      <c r="GE27" s="9"/>
      <c r="GF27" s="8" t="s">
        <v>3668</v>
      </c>
      <c r="GG27" s="9"/>
      <c r="GH27" s="9"/>
      <c r="GI27" s="8" t="s">
        <v>3669</v>
      </c>
      <c r="GJ27" s="9"/>
      <c r="GK27" s="9"/>
      <c r="GL27" s="8" t="s">
        <v>3630</v>
      </c>
      <c r="GM27" s="9"/>
      <c r="GN27" s="9"/>
      <c r="GO27" s="8" t="s">
        <v>3670</v>
      </c>
      <c r="GP27" s="9"/>
      <c r="GQ27" s="9"/>
      <c r="GR27" s="8" t="s">
        <v>3657</v>
      </c>
      <c r="GS27" s="9"/>
      <c r="GT27" s="9"/>
      <c r="GU27" s="8" t="s">
        <v>3630</v>
      </c>
      <c r="GV27" s="9"/>
      <c r="GW27" s="9"/>
      <c r="GX27" s="8" t="s">
        <v>3661</v>
      </c>
      <c r="GY27" s="9"/>
      <c r="GZ27" s="9"/>
      <c r="HA27" s="8" t="s">
        <v>3628</v>
      </c>
      <c r="HB27" s="9"/>
      <c r="HC27" s="9"/>
      <c r="HD27" s="8" t="s">
        <v>3671</v>
      </c>
      <c r="HE27" s="9"/>
      <c r="HF27" s="9"/>
      <c r="HG27" s="8" t="s">
        <v>3672</v>
      </c>
      <c r="HH27" s="9"/>
      <c r="HI27" s="9"/>
      <c r="HJ27" s="8" t="s">
        <v>3649</v>
      </c>
      <c r="HK27" s="9"/>
      <c r="HL27" s="9"/>
      <c r="HM27" s="8" t="s">
        <v>3673</v>
      </c>
      <c r="HN27" s="9"/>
      <c r="HO27" s="9"/>
      <c r="HP27" s="8" t="s">
        <v>3674</v>
      </c>
      <c r="HQ27" s="9"/>
      <c r="HR27" s="9"/>
      <c r="HS27" s="8" t="s">
        <v>3663</v>
      </c>
      <c r="HT27" s="9"/>
      <c r="HU27" s="9"/>
      <c r="HV27" s="8" t="s">
        <v>3675</v>
      </c>
      <c r="HW27" s="9"/>
      <c r="HX27" s="9"/>
      <c r="HY27" s="8" t="s">
        <v>3676</v>
      </c>
      <c r="HZ27" s="9"/>
      <c r="IA27" s="9"/>
      <c r="IB27" s="8" t="s">
        <v>3665</v>
      </c>
      <c r="IC27" s="9"/>
      <c r="ID27" s="9"/>
      <c r="IE27" s="8" t="s">
        <v>3677</v>
      </c>
      <c r="IF27" s="9"/>
      <c r="IG27" s="9"/>
      <c r="IH27" s="8" t="s">
        <v>3678</v>
      </c>
      <c r="II27" s="9"/>
      <c r="IJ27" s="9"/>
      <c r="IK27" s="8" t="s">
        <v>3679</v>
      </c>
      <c r="IL27" s="9"/>
      <c r="IM27" s="9"/>
      <c r="IN27" s="8" t="s">
        <v>3680</v>
      </c>
      <c r="IO27" s="9"/>
      <c r="IP27" s="9"/>
      <c r="IQ27" s="8" t="s">
        <v>3681</v>
      </c>
      <c r="IR27" s="9"/>
      <c r="IS27" s="9"/>
      <c r="IT27" s="8" t="s">
        <v>3682</v>
      </c>
      <c r="IU27" s="9"/>
      <c r="IV27" s="9"/>
      <c r="IW27" s="8" t="s">
        <v>3683</v>
      </c>
      <c r="IX27" s="9"/>
      <c r="IY27" s="9"/>
      <c r="IZ27" s="8" t="s">
        <v>3677</v>
      </c>
      <c r="JA27" s="9"/>
      <c r="JB27" s="9"/>
      <c r="JC27" s="8" t="s">
        <v>3657</v>
      </c>
      <c r="JD27" s="9"/>
      <c r="JE27" s="9"/>
      <c r="JF27" s="8" t="s">
        <v>3683</v>
      </c>
      <c r="JG27" s="9"/>
      <c r="JH27" s="9"/>
      <c r="JI27" s="8" t="s">
        <v>3684</v>
      </c>
      <c r="JJ27" s="9"/>
      <c r="JK27" s="9"/>
      <c r="JL27" s="8" t="s">
        <v>3685</v>
      </c>
      <c r="JM27" s="9"/>
      <c r="JN27" s="9"/>
      <c r="JO27" s="8" t="s">
        <v>3686</v>
      </c>
      <c r="JP27" s="9"/>
      <c r="JQ27" s="9"/>
      <c r="JR27" s="8" t="s">
        <v>3687</v>
      </c>
      <c r="JS27" s="9"/>
      <c r="JT27" s="9"/>
      <c r="JU27" s="8" t="s">
        <v>3688</v>
      </c>
      <c r="JV27" s="9"/>
      <c r="JW27" s="9"/>
      <c r="JX27" s="8" t="s">
        <v>3689</v>
      </c>
      <c r="JY27" s="9"/>
      <c r="JZ27" s="9"/>
      <c r="KA27" s="8" t="s">
        <v>3690</v>
      </c>
      <c r="KB27" s="9"/>
      <c r="KC27" s="9"/>
      <c r="KD27" s="8" t="s">
        <v>3691</v>
      </c>
      <c r="KE27" s="9"/>
      <c r="KF27" s="9"/>
      <c r="KG27" s="8" t="s">
        <v>3692</v>
      </c>
      <c r="KH27" s="9"/>
      <c r="KI27" s="9"/>
      <c r="KJ27" s="8" t="s">
        <v>3693</v>
      </c>
      <c r="KK27" s="9"/>
      <c r="KL27" s="9"/>
      <c r="KM27" s="8" t="s">
        <v>3694</v>
      </c>
      <c r="KN27" s="9"/>
      <c r="KO27" s="9"/>
      <c r="KP27" s="8" t="s">
        <v>3695</v>
      </c>
      <c r="KQ27" s="9"/>
      <c r="KR27" s="9"/>
      <c r="KS27" s="8" t="s">
        <v>3696</v>
      </c>
      <c r="KT27" s="9"/>
      <c r="KU27" s="9"/>
      <c r="KV27" s="8" t="s">
        <v>3652</v>
      </c>
      <c r="KW27" s="9"/>
      <c r="KX27" s="9"/>
      <c r="KY27" s="8" t="s">
        <v>3697</v>
      </c>
      <c r="KZ27" s="9"/>
      <c r="LA27" s="9"/>
      <c r="LB27" s="8" t="s">
        <v>3674</v>
      </c>
      <c r="LC27" s="9"/>
      <c r="LD27" s="9"/>
      <c r="LE27" s="8" t="s">
        <v>3698</v>
      </c>
      <c r="LF27" s="9"/>
      <c r="LG27" s="9"/>
      <c r="LH27" s="8" t="s">
        <v>3699</v>
      </c>
      <c r="LI27" s="9"/>
      <c r="LJ27" s="9"/>
      <c r="LK27" s="8" t="s">
        <v>3700</v>
      </c>
      <c r="LL27" s="9"/>
      <c r="LM27" s="9"/>
      <c r="LN27" s="8" t="s">
        <v>3701</v>
      </c>
      <c r="LO27" s="9"/>
      <c r="LP27" s="9"/>
      <c r="LQ27" s="8" t="s">
        <v>3702</v>
      </c>
      <c r="LR27" s="9"/>
      <c r="LS27" s="9"/>
      <c r="LT27" s="8" t="s">
        <v>3691</v>
      </c>
      <c r="LU27" s="9"/>
      <c r="LV27" s="9"/>
      <c r="LW27" s="8" t="s">
        <v>3703</v>
      </c>
      <c r="LX27" s="9"/>
      <c r="LY27" s="9"/>
      <c r="LZ27" s="8" t="s">
        <v>3704</v>
      </c>
      <c r="MA27" s="9"/>
      <c r="MB27" s="9"/>
      <c r="MC27" s="8" t="s">
        <v>3705</v>
      </c>
      <c r="MD27" s="9"/>
      <c r="ME27" s="9"/>
      <c r="MF27" s="8" t="s">
        <v>3706</v>
      </c>
      <c r="MG27" s="9"/>
      <c r="MH27" s="9"/>
      <c r="MI27" s="8" t="s">
        <v>3707</v>
      </c>
      <c r="MJ27" s="9"/>
      <c r="MK27" s="9"/>
      <c r="ML27" s="8" t="s">
        <v>3708</v>
      </c>
      <c r="MM27" s="9"/>
      <c r="MN27" s="9"/>
      <c r="MO27" s="8" t="s">
        <v>3709</v>
      </c>
      <c r="MP27" s="9"/>
      <c r="MQ27" s="9"/>
      <c r="MR27" s="8" t="s">
        <v>3690</v>
      </c>
      <c r="MS27" s="9"/>
      <c r="MT27" s="9"/>
      <c r="MU27" s="8" t="s">
        <v>3710</v>
      </c>
      <c r="MV27" s="9"/>
      <c r="MW27" s="9"/>
      <c r="MX27" s="8" t="s">
        <v>3711</v>
      </c>
      <c r="MY27" s="9"/>
      <c r="MZ27" s="9"/>
      <c r="NA27" s="8" t="s">
        <v>3712</v>
      </c>
      <c r="NB27" s="9"/>
      <c r="NC27" s="9"/>
      <c r="ND27" s="8" t="s">
        <v>3713</v>
      </c>
      <c r="NE27" s="9"/>
      <c r="NF27" s="9"/>
      <c r="NG27" s="8" t="s">
        <v>3714</v>
      </c>
      <c r="NH27" s="9"/>
      <c r="NI27" s="9"/>
      <c r="NJ27" s="8" t="s">
        <v>3715</v>
      </c>
      <c r="NK27" s="9"/>
      <c r="NL27" s="9"/>
      <c r="NM27" s="8" t="s">
        <v>3697</v>
      </c>
      <c r="NN27" s="9"/>
      <c r="NO27" s="9"/>
      <c r="NP27" s="8" t="s">
        <v>3716</v>
      </c>
      <c r="NQ27" s="9"/>
      <c r="NR27" s="9"/>
      <c r="NS27" s="8" t="s">
        <v>3717</v>
      </c>
      <c r="NT27" s="9"/>
      <c r="NU27" s="9"/>
      <c r="NV27" s="8" t="s">
        <v>3657</v>
      </c>
      <c r="NW27" s="9"/>
      <c r="NX27" s="9"/>
      <c r="NY27" s="8" t="s">
        <v>3718</v>
      </c>
      <c r="NZ27" s="9"/>
      <c r="OA27" s="9"/>
      <c r="OB27" s="8" t="s">
        <v>3719</v>
      </c>
      <c r="OC27" s="9"/>
      <c r="OD27" s="9"/>
      <c r="OE27" s="8" t="s">
        <v>3720</v>
      </c>
      <c r="OF27" s="9"/>
      <c r="OG27" s="9"/>
      <c r="OH27" s="8" t="s">
        <v>3721</v>
      </c>
      <c r="OI27" s="9"/>
      <c r="OJ27" s="9"/>
      <c r="OK27" s="8" t="s">
        <v>3645</v>
      </c>
      <c r="OL27" s="9"/>
      <c r="OM27" s="9"/>
      <c r="ON27" s="8" t="s">
        <v>3722</v>
      </c>
      <c r="OO27" s="9"/>
      <c r="OP27" s="9"/>
      <c r="OQ27" s="8" t="s">
        <v>3723</v>
      </c>
      <c r="OR27" s="9"/>
      <c r="OS27" s="9"/>
      <c r="OT27" s="8" t="s">
        <v>3724</v>
      </c>
      <c r="OU27" s="9"/>
      <c r="OV27" s="9"/>
      <c r="OW27" s="8" t="s">
        <v>3725</v>
      </c>
      <c r="OX27" s="9"/>
      <c r="OY27" s="9"/>
      <c r="OZ27" s="8" t="s">
        <v>3665</v>
      </c>
      <c r="PA27" s="9"/>
      <c r="PB27" s="9"/>
      <c r="PC27" s="8" t="s">
        <v>3628</v>
      </c>
      <c r="PD27" s="9"/>
      <c r="PE27" s="9"/>
      <c r="PF27" s="8" t="s">
        <v>3726</v>
      </c>
      <c r="PG27" s="9"/>
      <c r="PH27" s="9"/>
      <c r="PI27" s="8" t="s">
        <v>3727</v>
      </c>
      <c r="PJ27" s="9"/>
      <c r="PK27" s="9"/>
      <c r="PL27" s="8" t="s">
        <v>3728</v>
      </c>
      <c r="PM27" s="9"/>
      <c r="PN27" s="9"/>
      <c r="PO27" s="8" t="s">
        <v>3657</v>
      </c>
      <c r="PP27" s="9"/>
      <c r="PQ27" s="9"/>
      <c r="PR27" s="8" t="s">
        <v>3666</v>
      </c>
      <c r="PS27" s="9"/>
      <c r="PT27" s="9"/>
      <c r="PU27" s="8" t="s">
        <v>3729</v>
      </c>
      <c r="PV27" s="9"/>
      <c r="PW27" s="9"/>
      <c r="PX27" s="8" t="s">
        <v>3730</v>
      </c>
      <c r="PY27" s="9"/>
      <c r="PZ27" s="9"/>
      <c r="QA27" s="8" t="s">
        <v>3717</v>
      </c>
      <c r="QB27" s="9"/>
      <c r="QC27" s="9"/>
      <c r="QD27" s="8" t="s">
        <v>3731</v>
      </c>
      <c r="QE27" s="9"/>
      <c r="QF27" s="9"/>
      <c r="QG27" s="8" t="s">
        <v>3732</v>
      </c>
      <c r="QH27" s="9"/>
      <c r="QI27" s="9"/>
      <c r="QJ27" s="8" t="s">
        <v>3733</v>
      </c>
      <c r="QK27" s="9"/>
      <c r="QL27" s="9"/>
    </row>
    <row r="28" spans="1:454" x14ac:dyDescent="0.25">
      <c r="A28" s="1" t="s">
        <v>3734</v>
      </c>
      <c r="B28" s="8" t="s">
        <v>3735</v>
      </c>
      <c r="C28" s="9"/>
      <c r="D28" s="9"/>
      <c r="E28" s="8" t="s">
        <v>3736</v>
      </c>
      <c r="F28" s="9"/>
      <c r="G28" s="9"/>
      <c r="H28" s="8" t="s">
        <v>3737</v>
      </c>
      <c r="I28" s="9"/>
      <c r="J28" s="9"/>
      <c r="K28" s="8" t="s">
        <v>3738</v>
      </c>
      <c r="L28" s="9"/>
      <c r="M28" s="9"/>
      <c r="N28" s="8" t="s">
        <v>3739</v>
      </c>
      <c r="O28" s="9"/>
      <c r="P28" s="9"/>
      <c r="Q28" s="8" t="s">
        <v>3740</v>
      </c>
      <c r="R28" s="9"/>
      <c r="S28" s="9"/>
      <c r="T28" s="8" t="s">
        <v>3741</v>
      </c>
      <c r="U28" s="9"/>
      <c r="V28" s="9"/>
      <c r="W28" s="8" t="s">
        <v>3742</v>
      </c>
      <c r="X28" s="9"/>
      <c r="Y28" s="9"/>
      <c r="Z28" s="8" t="s">
        <v>3642</v>
      </c>
      <c r="AA28" s="9"/>
      <c r="AB28" s="9"/>
      <c r="AC28" s="8" t="s">
        <v>3743</v>
      </c>
      <c r="AD28" s="9"/>
      <c r="AE28" s="9"/>
      <c r="AF28" s="8" t="s">
        <v>3630</v>
      </c>
      <c r="AG28" s="9"/>
      <c r="AH28" s="9"/>
      <c r="AI28" s="8" t="s">
        <v>3744</v>
      </c>
      <c r="AJ28" s="9"/>
      <c r="AK28" s="9"/>
      <c r="AL28" s="8" t="s">
        <v>3659</v>
      </c>
      <c r="AM28" s="9"/>
      <c r="AN28" s="9"/>
      <c r="AO28" s="8" t="s">
        <v>3745</v>
      </c>
      <c r="AP28" s="9"/>
      <c r="AQ28" s="9"/>
      <c r="AR28" s="8" t="s">
        <v>3746</v>
      </c>
      <c r="AS28" s="9"/>
      <c r="AT28" s="9"/>
      <c r="AU28" s="8" t="s">
        <v>3747</v>
      </c>
      <c r="AV28" s="9"/>
      <c r="AW28" s="9"/>
      <c r="AX28" s="8" t="s">
        <v>3748</v>
      </c>
      <c r="AY28" s="9"/>
      <c r="AZ28" s="9"/>
      <c r="BA28" s="8" t="s">
        <v>3749</v>
      </c>
      <c r="BB28" s="9"/>
      <c r="BC28" s="9"/>
      <c r="BD28" s="8" t="s">
        <v>3750</v>
      </c>
      <c r="BE28" s="9"/>
      <c r="BF28" s="9"/>
      <c r="BG28" s="8" t="s">
        <v>3751</v>
      </c>
      <c r="BH28" s="9"/>
      <c r="BI28" s="9"/>
      <c r="BJ28" s="8" t="s">
        <v>3752</v>
      </c>
      <c r="BK28" s="9"/>
      <c r="BL28" s="9"/>
      <c r="BM28" s="8" t="s">
        <v>3753</v>
      </c>
      <c r="BN28" s="9"/>
      <c r="BO28" s="9"/>
      <c r="BP28" s="8" t="s">
        <v>3626</v>
      </c>
      <c r="BQ28" s="9"/>
      <c r="BR28" s="9"/>
      <c r="BS28" s="8" t="s">
        <v>3754</v>
      </c>
      <c r="BT28" s="9"/>
      <c r="BU28" s="9"/>
      <c r="BV28" s="8" t="s">
        <v>3755</v>
      </c>
      <c r="BW28" s="9"/>
      <c r="BX28" s="9"/>
      <c r="BY28" s="8" t="s">
        <v>3756</v>
      </c>
      <c r="BZ28" s="9"/>
      <c r="CA28" s="9"/>
      <c r="CB28" s="8" t="s">
        <v>3757</v>
      </c>
      <c r="CC28" s="9"/>
      <c r="CD28" s="9"/>
      <c r="CE28" s="8" t="s">
        <v>3758</v>
      </c>
      <c r="CF28" s="9"/>
      <c r="CG28" s="9"/>
      <c r="CH28" s="8" t="s">
        <v>3759</v>
      </c>
      <c r="CI28" s="9"/>
      <c r="CJ28" s="9"/>
      <c r="CK28" s="8" t="s">
        <v>3760</v>
      </c>
      <c r="CL28" s="9"/>
      <c r="CM28" s="9"/>
      <c r="CN28" s="8" t="s">
        <v>3722</v>
      </c>
      <c r="CO28" s="9"/>
      <c r="CP28" s="9"/>
      <c r="CQ28" s="8" t="s">
        <v>3761</v>
      </c>
      <c r="CR28" s="9"/>
      <c r="CS28" s="9"/>
      <c r="CT28" s="8" t="s">
        <v>3648</v>
      </c>
      <c r="CU28" s="9"/>
      <c r="CV28" s="9"/>
      <c r="CW28" s="8" t="s">
        <v>3762</v>
      </c>
      <c r="CX28" s="9"/>
      <c r="CY28" s="9"/>
      <c r="CZ28" s="8" t="s">
        <v>3763</v>
      </c>
      <c r="DA28" s="9"/>
      <c r="DB28" s="9"/>
      <c r="DC28" s="8" t="s">
        <v>3630</v>
      </c>
      <c r="DD28" s="9"/>
      <c r="DE28" s="9"/>
      <c r="DF28" s="8" t="s">
        <v>3764</v>
      </c>
      <c r="DG28" s="9"/>
      <c r="DH28" s="9"/>
      <c r="DI28" s="8" t="s">
        <v>3765</v>
      </c>
      <c r="DJ28" s="9"/>
      <c r="DK28" s="9"/>
      <c r="DL28" s="8" t="s">
        <v>3765</v>
      </c>
      <c r="DM28" s="9"/>
      <c r="DN28" s="9"/>
      <c r="DO28" s="8" t="s">
        <v>3766</v>
      </c>
      <c r="DP28" s="9"/>
      <c r="DQ28" s="9"/>
      <c r="DR28" s="8" t="s">
        <v>3767</v>
      </c>
      <c r="DS28" s="9"/>
      <c r="DT28" s="9"/>
      <c r="DU28" s="8" t="s">
        <v>3768</v>
      </c>
      <c r="DV28" s="9"/>
      <c r="DW28" s="9"/>
      <c r="DX28" s="8" t="s">
        <v>3769</v>
      </c>
      <c r="DY28" s="9"/>
      <c r="DZ28" s="9"/>
      <c r="EA28" s="8" t="s">
        <v>3770</v>
      </c>
      <c r="EB28" s="9"/>
      <c r="EC28" s="9"/>
      <c r="ED28" s="8" t="s">
        <v>3771</v>
      </c>
      <c r="EE28" s="9"/>
      <c r="EF28" s="9"/>
      <c r="EG28" s="8" t="s">
        <v>3772</v>
      </c>
      <c r="EH28" s="9"/>
      <c r="EI28" s="9"/>
      <c r="EJ28" s="8" t="s">
        <v>3665</v>
      </c>
      <c r="EK28" s="9"/>
      <c r="EL28" s="9"/>
      <c r="EM28" s="8" t="s">
        <v>3773</v>
      </c>
      <c r="EN28" s="9"/>
      <c r="EO28" s="9"/>
      <c r="EP28" s="8" t="s">
        <v>3665</v>
      </c>
      <c r="EQ28" s="9"/>
      <c r="ER28" s="9"/>
      <c r="ES28" s="8" t="s">
        <v>3660</v>
      </c>
      <c r="ET28" s="9"/>
      <c r="EU28" s="9"/>
      <c r="EV28" s="8" t="s">
        <v>3773</v>
      </c>
      <c r="EW28" s="9"/>
      <c r="EX28" s="9"/>
      <c r="EY28" s="8" t="s">
        <v>3774</v>
      </c>
      <c r="EZ28" s="9"/>
      <c r="FA28" s="9"/>
      <c r="FB28" s="8" t="s">
        <v>3775</v>
      </c>
      <c r="FC28" s="9"/>
      <c r="FD28" s="9"/>
      <c r="FE28" s="8" t="s">
        <v>3776</v>
      </c>
      <c r="FF28" s="9"/>
      <c r="FG28" s="9"/>
      <c r="FH28" s="8" t="s">
        <v>3777</v>
      </c>
      <c r="FI28" s="9"/>
      <c r="FJ28" s="9"/>
      <c r="FK28" s="8" t="s">
        <v>3777</v>
      </c>
      <c r="FL28" s="9"/>
      <c r="FM28" s="9"/>
      <c r="FN28" s="8" t="s">
        <v>3709</v>
      </c>
      <c r="FO28" s="9"/>
      <c r="FP28" s="9"/>
      <c r="FQ28" s="8" t="s">
        <v>3663</v>
      </c>
      <c r="FR28" s="9"/>
      <c r="FS28" s="9"/>
      <c r="FT28" s="8" t="s">
        <v>3778</v>
      </c>
      <c r="FU28" s="9"/>
      <c r="FV28" s="9"/>
      <c r="FW28" s="8" t="s">
        <v>3779</v>
      </c>
      <c r="FX28" s="9"/>
      <c r="FY28" s="9"/>
      <c r="FZ28" s="8" t="s">
        <v>3780</v>
      </c>
      <c r="GA28" s="9"/>
      <c r="GB28" s="9"/>
      <c r="GC28" s="8" t="s">
        <v>3657</v>
      </c>
      <c r="GD28" s="9"/>
      <c r="GE28" s="9"/>
      <c r="GF28" s="8" t="s">
        <v>3781</v>
      </c>
      <c r="GG28" s="9"/>
      <c r="GH28" s="9"/>
      <c r="GI28" s="8" t="s">
        <v>3725</v>
      </c>
      <c r="GJ28" s="9"/>
      <c r="GK28" s="9"/>
      <c r="GL28" s="8" t="s">
        <v>3657</v>
      </c>
      <c r="GM28" s="9"/>
      <c r="GN28" s="9"/>
      <c r="GO28" s="8" t="s">
        <v>3782</v>
      </c>
      <c r="GP28" s="9"/>
      <c r="GQ28" s="9"/>
      <c r="GR28" s="8" t="s">
        <v>3732</v>
      </c>
      <c r="GS28" s="9"/>
      <c r="GT28" s="9"/>
      <c r="GU28" s="8" t="s">
        <v>3783</v>
      </c>
      <c r="GV28" s="9"/>
      <c r="GW28" s="9"/>
      <c r="GX28" s="8" t="s">
        <v>3665</v>
      </c>
      <c r="GY28" s="9"/>
      <c r="GZ28" s="9"/>
      <c r="HA28" s="8" t="s">
        <v>3659</v>
      </c>
      <c r="HB28" s="9"/>
      <c r="HC28" s="9"/>
      <c r="HD28" s="8" t="s">
        <v>3784</v>
      </c>
      <c r="HE28" s="9"/>
      <c r="HF28" s="9"/>
      <c r="HG28" s="8" t="s">
        <v>3729</v>
      </c>
      <c r="HH28" s="9"/>
      <c r="HI28" s="9"/>
      <c r="HJ28" s="8" t="s">
        <v>3765</v>
      </c>
      <c r="HK28" s="9"/>
      <c r="HL28" s="9"/>
      <c r="HM28" s="8" t="s">
        <v>3785</v>
      </c>
      <c r="HN28" s="9"/>
      <c r="HO28" s="9"/>
      <c r="HP28" s="8" t="s">
        <v>3786</v>
      </c>
      <c r="HQ28" s="9"/>
      <c r="HR28" s="9"/>
      <c r="HS28" s="8" t="s">
        <v>3787</v>
      </c>
      <c r="HT28" s="9"/>
      <c r="HU28" s="9"/>
      <c r="HV28" s="8" t="s">
        <v>3788</v>
      </c>
      <c r="HW28" s="9"/>
      <c r="HX28" s="9"/>
      <c r="HY28" s="8" t="s">
        <v>3789</v>
      </c>
      <c r="HZ28" s="9"/>
      <c r="IA28" s="9"/>
      <c r="IB28" s="8" t="s">
        <v>3790</v>
      </c>
      <c r="IC28" s="9"/>
      <c r="ID28" s="9"/>
      <c r="IE28" s="8" t="s">
        <v>3653</v>
      </c>
      <c r="IF28" s="9"/>
      <c r="IG28" s="9"/>
      <c r="IH28" s="8" t="s">
        <v>3791</v>
      </c>
      <c r="II28" s="9"/>
      <c r="IJ28" s="9"/>
      <c r="IK28" s="8" t="s">
        <v>3792</v>
      </c>
      <c r="IL28" s="9"/>
      <c r="IM28" s="9"/>
      <c r="IN28" s="8" t="s">
        <v>3793</v>
      </c>
      <c r="IO28" s="9"/>
      <c r="IP28" s="9"/>
      <c r="IQ28" s="8" t="s">
        <v>3794</v>
      </c>
      <c r="IR28" s="9"/>
      <c r="IS28" s="9"/>
      <c r="IT28" s="8" t="s">
        <v>3795</v>
      </c>
      <c r="IU28" s="9"/>
      <c r="IV28" s="9"/>
      <c r="IW28" s="8" t="s">
        <v>3796</v>
      </c>
      <c r="IX28" s="9"/>
      <c r="IY28" s="9"/>
      <c r="IZ28" s="8" t="s">
        <v>3644</v>
      </c>
      <c r="JA28" s="9"/>
      <c r="JB28" s="9"/>
      <c r="JC28" s="8" t="s">
        <v>3797</v>
      </c>
      <c r="JD28" s="9"/>
      <c r="JE28" s="9"/>
      <c r="JF28" s="8" t="s">
        <v>3798</v>
      </c>
      <c r="JG28" s="9"/>
      <c r="JH28" s="9"/>
      <c r="JI28" s="8" t="s">
        <v>3799</v>
      </c>
      <c r="JJ28" s="9"/>
      <c r="JK28" s="9"/>
      <c r="JL28" s="8" t="s">
        <v>3800</v>
      </c>
      <c r="JM28" s="9"/>
      <c r="JN28" s="9"/>
      <c r="JO28" s="8" t="s">
        <v>3703</v>
      </c>
      <c r="JP28" s="9"/>
      <c r="JQ28" s="9"/>
      <c r="JR28" s="8" t="s">
        <v>3710</v>
      </c>
      <c r="JS28" s="9"/>
      <c r="JT28" s="9"/>
      <c r="JU28" s="8" t="s">
        <v>3653</v>
      </c>
      <c r="JV28" s="9"/>
      <c r="JW28" s="9"/>
      <c r="JX28" s="8" t="s">
        <v>3801</v>
      </c>
      <c r="JY28" s="9"/>
      <c r="JZ28" s="9"/>
      <c r="KA28" s="8" t="s">
        <v>3802</v>
      </c>
      <c r="KB28" s="9"/>
      <c r="KC28" s="9"/>
      <c r="KD28" s="8" t="s">
        <v>3803</v>
      </c>
      <c r="KE28" s="9"/>
      <c r="KF28" s="9"/>
      <c r="KG28" s="8" t="s">
        <v>3804</v>
      </c>
      <c r="KH28" s="9"/>
      <c r="KI28" s="9"/>
      <c r="KJ28" s="8" t="s">
        <v>3805</v>
      </c>
      <c r="KK28" s="9"/>
      <c r="KL28" s="9"/>
      <c r="KM28" s="8" t="s">
        <v>3806</v>
      </c>
      <c r="KN28" s="9"/>
      <c r="KO28" s="9"/>
      <c r="KP28" s="8" t="s">
        <v>3807</v>
      </c>
      <c r="KQ28" s="9"/>
      <c r="KR28" s="9"/>
      <c r="KS28" s="8" t="s">
        <v>3808</v>
      </c>
      <c r="KT28" s="9"/>
      <c r="KU28" s="9"/>
      <c r="KV28" s="8" t="s">
        <v>3665</v>
      </c>
      <c r="KW28" s="9"/>
      <c r="KX28" s="9"/>
      <c r="KY28" s="8" t="s">
        <v>3809</v>
      </c>
      <c r="KZ28" s="9"/>
      <c r="LA28" s="9"/>
      <c r="LB28" s="8" t="s">
        <v>3810</v>
      </c>
      <c r="LC28" s="9"/>
      <c r="LD28" s="9"/>
      <c r="LE28" s="8" t="s">
        <v>3811</v>
      </c>
      <c r="LF28" s="9"/>
      <c r="LG28" s="9"/>
      <c r="LH28" s="8" t="s">
        <v>3812</v>
      </c>
      <c r="LI28" s="9"/>
      <c r="LJ28" s="9"/>
      <c r="LK28" s="8" t="s">
        <v>3813</v>
      </c>
      <c r="LL28" s="9"/>
      <c r="LM28" s="9"/>
      <c r="LN28" s="8" t="s">
        <v>3814</v>
      </c>
      <c r="LO28" s="9"/>
      <c r="LP28" s="9"/>
      <c r="LQ28" s="8" t="s">
        <v>3815</v>
      </c>
      <c r="LR28" s="9"/>
      <c r="LS28" s="9"/>
      <c r="LT28" s="8" t="s">
        <v>3697</v>
      </c>
      <c r="LU28" s="9"/>
      <c r="LV28" s="9"/>
      <c r="LW28" s="8" t="s">
        <v>3816</v>
      </c>
      <c r="LX28" s="9"/>
      <c r="LY28" s="9"/>
      <c r="LZ28" s="8" t="s">
        <v>3817</v>
      </c>
      <c r="MA28" s="9"/>
      <c r="MB28" s="9"/>
      <c r="MC28" s="8" t="s">
        <v>3818</v>
      </c>
      <c r="MD28" s="9"/>
      <c r="ME28" s="9"/>
      <c r="MF28" s="8" t="s">
        <v>3819</v>
      </c>
      <c r="MG28" s="9"/>
      <c r="MH28" s="9"/>
      <c r="MI28" s="8" t="s">
        <v>3820</v>
      </c>
      <c r="MJ28" s="9"/>
      <c r="MK28" s="9"/>
      <c r="ML28" s="8" t="s">
        <v>3821</v>
      </c>
      <c r="MM28" s="9"/>
      <c r="MN28" s="9"/>
      <c r="MO28" s="8" t="s">
        <v>3822</v>
      </c>
      <c r="MP28" s="9"/>
      <c r="MQ28" s="9"/>
      <c r="MR28" s="8" t="s">
        <v>3802</v>
      </c>
      <c r="MS28" s="9"/>
      <c r="MT28" s="9"/>
      <c r="MU28" s="8" t="s">
        <v>3823</v>
      </c>
      <c r="MV28" s="9"/>
      <c r="MW28" s="9"/>
      <c r="MX28" s="8" t="s">
        <v>3824</v>
      </c>
      <c r="MY28" s="9"/>
      <c r="MZ28" s="9"/>
      <c r="NA28" s="8" t="s">
        <v>3819</v>
      </c>
      <c r="NB28" s="9"/>
      <c r="NC28" s="9"/>
      <c r="ND28" s="8" t="s">
        <v>3825</v>
      </c>
      <c r="NE28" s="9"/>
      <c r="NF28" s="9"/>
      <c r="NG28" s="8" t="s">
        <v>3826</v>
      </c>
      <c r="NH28" s="9"/>
      <c r="NI28" s="9"/>
      <c r="NJ28" s="8" t="s">
        <v>3827</v>
      </c>
      <c r="NK28" s="9"/>
      <c r="NL28" s="9"/>
      <c r="NM28" s="8" t="s">
        <v>3809</v>
      </c>
      <c r="NN28" s="9"/>
      <c r="NO28" s="9"/>
      <c r="NP28" s="8" t="s">
        <v>3828</v>
      </c>
      <c r="NQ28" s="9"/>
      <c r="NR28" s="9"/>
      <c r="NS28" s="8" t="s">
        <v>3829</v>
      </c>
      <c r="NT28" s="9"/>
      <c r="NU28" s="9"/>
      <c r="NV28" s="8" t="s">
        <v>3830</v>
      </c>
      <c r="NW28" s="9"/>
      <c r="NX28" s="9"/>
      <c r="NY28" s="8" t="s">
        <v>3831</v>
      </c>
      <c r="NZ28" s="9"/>
      <c r="OA28" s="9"/>
      <c r="OB28" s="8" t="s">
        <v>3832</v>
      </c>
      <c r="OC28" s="9"/>
      <c r="OD28" s="9"/>
      <c r="OE28" s="8" t="s">
        <v>3621</v>
      </c>
      <c r="OF28" s="9"/>
      <c r="OG28" s="9"/>
      <c r="OH28" s="8" t="s">
        <v>3833</v>
      </c>
      <c r="OI28" s="9"/>
      <c r="OJ28" s="9"/>
      <c r="OK28" s="8" t="s">
        <v>3722</v>
      </c>
      <c r="OL28" s="9"/>
      <c r="OM28" s="9"/>
      <c r="ON28" s="8" t="s">
        <v>3834</v>
      </c>
      <c r="OO28" s="9"/>
      <c r="OP28" s="9"/>
      <c r="OQ28" s="8" t="s">
        <v>3835</v>
      </c>
      <c r="OR28" s="9"/>
      <c r="OS28" s="9"/>
      <c r="OT28" s="8" t="s">
        <v>3836</v>
      </c>
      <c r="OU28" s="9"/>
      <c r="OV28" s="9"/>
      <c r="OW28" s="8" t="s">
        <v>3837</v>
      </c>
      <c r="OX28" s="9"/>
      <c r="OY28" s="9"/>
      <c r="OZ28" s="8" t="s">
        <v>3628</v>
      </c>
      <c r="PA28" s="9"/>
      <c r="PB28" s="9"/>
      <c r="PC28" s="8" t="s">
        <v>3838</v>
      </c>
      <c r="PD28" s="9"/>
      <c r="PE28" s="9"/>
      <c r="PF28" s="8" t="s">
        <v>3839</v>
      </c>
      <c r="PG28" s="9"/>
      <c r="PH28" s="9"/>
      <c r="PI28" s="8" t="s">
        <v>3662</v>
      </c>
      <c r="PJ28" s="9"/>
      <c r="PK28" s="9"/>
      <c r="PL28" s="8" t="s">
        <v>3722</v>
      </c>
      <c r="PM28" s="9"/>
      <c r="PN28" s="9"/>
      <c r="PO28" s="8" t="s">
        <v>3665</v>
      </c>
      <c r="PP28" s="9"/>
      <c r="PQ28" s="9"/>
      <c r="PR28" s="8" t="s">
        <v>3657</v>
      </c>
      <c r="PS28" s="9"/>
      <c r="PT28" s="9"/>
      <c r="PU28" s="8" t="s">
        <v>3840</v>
      </c>
      <c r="PV28" s="9"/>
      <c r="PW28" s="9"/>
      <c r="PX28" s="8" t="s">
        <v>3841</v>
      </c>
      <c r="PY28" s="9"/>
      <c r="PZ28" s="9"/>
      <c r="QA28" s="8" t="s">
        <v>3842</v>
      </c>
      <c r="QB28" s="9"/>
      <c r="QC28" s="9"/>
      <c r="QD28" s="8" t="s">
        <v>3843</v>
      </c>
      <c r="QE28" s="9"/>
      <c r="QF28" s="9"/>
      <c r="QG28" s="8" t="s">
        <v>3699</v>
      </c>
      <c r="QH28" s="9"/>
      <c r="QI28" s="9"/>
      <c r="QJ28" s="8" t="s">
        <v>3844</v>
      </c>
      <c r="QK28" s="9"/>
      <c r="QL28" s="9"/>
    </row>
    <row r="29" spans="1:454" x14ac:dyDescent="0.25">
      <c r="A29" s="1" t="s">
        <v>3845</v>
      </c>
      <c r="B29" s="8" t="s">
        <v>3846</v>
      </c>
      <c r="C29" s="9"/>
      <c r="D29" s="9"/>
      <c r="E29" s="8" t="s">
        <v>3847</v>
      </c>
      <c r="F29" s="9"/>
      <c r="G29" s="9"/>
      <c r="H29" s="8" t="s">
        <v>3848</v>
      </c>
      <c r="I29" s="9"/>
      <c r="J29" s="9"/>
      <c r="K29" s="8" t="s">
        <v>3849</v>
      </c>
      <c r="L29" s="9"/>
      <c r="M29" s="9"/>
      <c r="N29" s="8" t="s">
        <v>3846</v>
      </c>
      <c r="O29" s="9"/>
      <c r="P29" s="9"/>
      <c r="Q29" s="8" t="s">
        <v>3850</v>
      </c>
      <c r="R29" s="9"/>
      <c r="S29" s="9"/>
      <c r="T29" s="8" t="s">
        <v>3851</v>
      </c>
      <c r="U29" s="9"/>
      <c r="V29" s="9"/>
      <c r="W29" s="8" t="s">
        <v>3852</v>
      </c>
      <c r="X29" s="9"/>
      <c r="Y29" s="9"/>
      <c r="Z29" s="8" t="s">
        <v>3677</v>
      </c>
      <c r="AA29" s="9"/>
      <c r="AB29" s="9"/>
      <c r="AC29" s="8" t="s">
        <v>3853</v>
      </c>
      <c r="AD29" s="9"/>
      <c r="AE29" s="9"/>
      <c r="AF29" s="8" t="s">
        <v>3854</v>
      </c>
      <c r="AG29" s="9"/>
      <c r="AH29" s="9"/>
      <c r="AI29" s="8" t="s">
        <v>3855</v>
      </c>
      <c r="AJ29" s="9"/>
      <c r="AK29" s="9"/>
      <c r="AL29" s="8" t="s">
        <v>3856</v>
      </c>
      <c r="AM29" s="9"/>
      <c r="AN29" s="9"/>
      <c r="AO29" s="8" t="s">
        <v>3856</v>
      </c>
      <c r="AP29" s="9"/>
      <c r="AQ29" s="9"/>
      <c r="AR29" s="8" t="s">
        <v>3857</v>
      </c>
      <c r="AS29" s="9"/>
      <c r="AT29" s="9"/>
      <c r="AU29" s="8" t="s">
        <v>3858</v>
      </c>
      <c r="AV29" s="9"/>
      <c r="AW29" s="9"/>
      <c r="AX29" s="8" t="s">
        <v>3859</v>
      </c>
      <c r="AY29" s="9"/>
      <c r="AZ29" s="9"/>
      <c r="BA29" s="8" t="s">
        <v>3860</v>
      </c>
      <c r="BB29" s="9"/>
      <c r="BC29" s="9"/>
      <c r="BD29" s="8" t="s">
        <v>3861</v>
      </c>
      <c r="BE29" s="9"/>
      <c r="BF29" s="9"/>
      <c r="BG29" s="8" t="s">
        <v>3862</v>
      </c>
      <c r="BH29" s="9"/>
      <c r="BI29" s="9"/>
      <c r="BJ29" s="8" t="s">
        <v>3863</v>
      </c>
      <c r="BK29" s="9"/>
      <c r="BL29" s="9"/>
      <c r="BM29" s="8" t="s">
        <v>3864</v>
      </c>
      <c r="BN29" s="9"/>
      <c r="BO29" s="9"/>
      <c r="BP29" s="8" t="s">
        <v>3677</v>
      </c>
      <c r="BQ29" s="9"/>
      <c r="BR29" s="9"/>
      <c r="BS29" s="8" t="s">
        <v>3646</v>
      </c>
      <c r="BT29" s="9"/>
      <c r="BU29" s="9"/>
      <c r="BV29" s="8" t="s">
        <v>3646</v>
      </c>
      <c r="BW29" s="9"/>
      <c r="BX29" s="9"/>
      <c r="BY29" s="8" t="s">
        <v>3865</v>
      </c>
      <c r="BZ29" s="9"/>
      <c r="CA29" s="9"/>
      <c r="CB29" s="8" t="s">
        <v>3866</v>
      </c>
      <c r="CC29" s="9"/>
      <c r="CD29" s="9"/>
      <c r="CE29" s="8" t="s">
        <v>3867</v>
      </c>
      <c r="CF29" s="9"/>
      <c r="CG29" s="9"/>
      <c r="CH29" s="8" t="s">
        <v>3868</v>
      </c>
      <c r="CI29" s="9"/>
      <c r="CJ29" s="9"/>
      <c r="CK29" s="8" t="s">
        <v>3869</v>
      </c>
      <c r="CL29" s="9"/>
      <c r="CM29" s="9"/>
      <c r="CN29" s="8" t="s">
        <v>3870</v>
      </c>
      <c r="CO29" s="9"/>
      <c r="CP29" s="9"/>
      <c r="CQ29" s="8" t="s">
        <v>3871</v>
      </c>
      <c r="CR29" s="9"/>
      <c r="CS29" s="9"/>
      <c r="CT29" s="8" t="s">
        <v>3872</v>
      </c>
      <c r="CU29" s="9"/>
      <c r="CV29" s="9"/>
      <c r="CW29" s="8" t="s">
        <v>3873</v>
      </c>
      <c r="CX29" s="9"/>
      <c r="CY29" s="9"/>
      <c r="CZ29" s="8" t="s">
        <v>3645</v>
      </c>
      <c r="DA29" s="9"/>
      <c r="DB29" s="9"/>
      <c r="DC29" s="8" t="s">
        <v>3874</v>
      </c>
      <c r="DD29" s="9"/>
      <c r="DE29" s="9"/>
      <c r="DF29" s="8" t="s">
        <v>3875</v>
      </c>
      <c r="DG29" s="9"/>
      <c r="DH29" s="9"/>
      <c r="DI29" s="8" t="s">
        <v>3876</v>
      </c>
      <c r="DJ29" s="9"/>
      <c r="DK29" s="9"/>
      <c r="DL29" s="8" t="s">
        <v>3876</v>
      </c>
      <c r="DM29" s="9"/>
      <c r="DN29" s="9"/>
      <c r="DO29" s="8" t="s">
        <v>3877</v>
      </c>
      <c r="DP29" s="9"/>
      <c r="DQ29" s="9"/>
      <c r="DR29" s="8" t="s">
        <v>3878</v>
      </c>
      <c r="DS29" s="9"/>
      <c r="DT29" s="9"/>
      <c r="DU29" s="8" t="s">
        <v>3672</v>
      </c>
      <c r="DV29" s="9"/>
      <c r="DW29" s="9"/>
      <c r="DX29" s="8" t="s">
        <v>3879</v>
      </c>
      <c r="DY29" s="9"/>
      <c r="DZ29" s="9"/>
      <c r="EA29" s="8" t="s">
        <v>3880</v>
      </c>
      <c r="EB29" s="9"/>
      <c r="EC29" s="9"/>
      <c r="ED29" s="8" t="s">
        <v>3881</v>
      </c>
      <c r="EE29" s="9"/>
      <c r="EF29" s="9"/>
      <c r="EG29" s="8" t="s">
        <v>3882</v>
      </c>
      <c r="EH29" s="9"/>
      <c r="EI29" s="9"/>
      <c r="EJ29" s="8" t="s">
        <v>3709</v>
      </c>
      <c r="EK29" s="9"/>
      <c r="EL29" s="9"/>
      <c r="EM29" s="8" t="s">
        <v>3883</v>
      </c>
      <c r="EN29" s="9"/>
      <c r="EO29" s="9"/>
      <c r="EP29" s="8" t="s">
        <v>3778</v>
      </c>
      <c r="EQ29" s="9"/>
      <c r="ER29" s="9"/>
      <c r="ES29" s="8" t="s">
        <v>3657</v>
      </c>
      <c r="ET29" s="9"/>
      <c r="EU29" s="9"/>
      <c r="EV29" s="8" t="s">
        <v>3872</v>
      </c>
      <c r="EW29" s="9"/>
      <c r="EX29" s="9"/>
      <c r="EY29" s="8" t="s">
        <v>3677</v>
      </c>
      <c r="EZ29" s="9"/>
      <c r="FA29" s="9"/>
      <c r="FB29" s="8" t="s">
        <v>3884</v>
      </c>
      <c r="FC29" s="9"/>
      <c r="FD29" s="9"/>
      <c r="FE29" s="8" t="s">
        <v>3885</v>
      </c>
      <c r="FF29" s="9"/>
      <c r="FG29" s="9"/>
      <c r="FH29" s="8" t="s">
        <v>3886</v>
      </c>
      <c r="FI29" s="9"/>
      <c r="FJ29" s="9"/>
      <c r="FK29" s="8" t="s">
        <v>3776</v>
      </c>
      <c r="FL29" s="9"/>
      <c r="FM29" s="9"/>
      <c r="FN29" s="8" t="s">
        <v>3887</v>
      </c>
      <c r="FO29" s="9"/>
      <c r="FP29" s="9"/>
      <c r="FQ29" s="8" t="s">
        <v>3887</v>
      </c>
      <c r="FR29" s="9"/>
      <c r="FS29" s="9"/>
      <c r="FT29" s="8" t="s">
        <v>3835</v>
      </c>
      <c r="FU29" s="9"/>
      <c r="FV29" s="9"/>
      <c r="FW29" s="8" t="s">
        <v>3888</v>
      </c>
      <c r="FX29" s="9"/>
      <c r="FY29" s="9"/>
      <c r="FZ29" s="8" t="s">
        <v>3889</v>
      </c>
      <c r="GA29" s="9"/>
      <c r="GB29" s="9"/>
      <c r="GC29" s="8" t="s">
        <v>3665</v>
      </c>
      <c r="GD29" s="9"/>
      <c r="GE29" s="9"/>
      <c r="GF29" s="8" t="s">
        <v>3890</v>
      </c>
      <c r="GG29" s="9"/>
      <c r="GH29" s="9"/>
      <c r="GI29" s="8" t="s">
        <v>3709</v>
      </c>
      <c r="GJ29" s="9"/>
      <c r="GK29" s="9"/>
      <c r="GL29" s="8" t="s">
        <v>3665</v>
      </c>
      <c r="GM29" s="9"/>
      <c r="GN29" s="9"/>
      <c r="GO29" s="8" t="s">
        <v>3891</v>
      </c>
      <c r="GP29" s="9"/>
      <c r="GQ29" s="9"/>
      <c r="GR29" s="8" t="s">
        <v>3872</v>
      </c>
      <c r="GS29" s="9"/>
      <c r="GT29" s="9"/>
      <c r="GU29" s="8" t="s">
        <v>3892</v>
      </c>
      <c r="GV29" s="9"/>
      <c r="GW29" s="9"/>
      <c r="GX29" s="8" t="s">
        <v>3872</v>
      </c>
      <c r="GY29" s="9"/>
      <c r="GZ29" s="9"/>
      <c r="HA29" s="8" t="s">
        <v>3665</v>
      </c>
      <c r="HB29" s="9"/>
      <c r="HC29" s="9"/>
      <c r="HD29" s="8" t="s">
        <v>3893</v>
      </c>
      <c r="HE29" s="9"/>
      <c r="HF29" s="9"/>
      <c r="HG29" s="8" t="s">
        <v>3655</v>
      </c>
      <c r="HH29" s="9"/>
      <c r="HI29" s="9"/>
      <c r="HJ29" s="8" t="s">
        <v>3642</v>
      </c>
      <c r="HK29" s="9"/>
      <c r="HL29" s="9"/>
      <c r="HM29" s="8" t="s">
        <v>3894</v>
      </c>
      <c r="HN29" s="9"/>
      <c r="HO29" s="9"/>
      <c r="HP29" s="8" t="s">
        <v>3895</v>
      </c>
      <c r="HQ29" s="9"/>
      <c r="HR29" s="9"/>
      <c r="HS29" s="8" t="s">
        <v>3896</v>
      </c>
      <c r="HT29" s="9"/>
      <c r="HU29" s="9"/>
      <c r="HV29" s="8" t="s">
        <v>3897</v>
      </c>
      <c r="HW29" s="9"/>
      <c r="HX29" s="9"/>
      <c r="HY29" s="8" t="s">
        <v>3646</v>
      </c>
      <c r="HZ29" s="9"/>
      <c r="IA29" s="9"/>
      <c r="IB29" s="8" t="s">
        <v>3898</v>
      </c>
      <c r="IC29" s="9"/>
      <c r="ID29" s="9"/>
      <c r="IE29" s="8" t="s">
        <v>3899</v>
      </c>
      <c r="IF29" s="9"/>
      <c r="IG29" s="9"/>
      <c r="IH29" s="8" t="s">
        <v>3900</v>
      </c>
      <c r="II29" s="9"/>
      <c r="IJ29" s="9"/>
      <c r="IK29" s="8" t="s">
        <v>3901</v>
      </c>
      <c r="IL29" s="9"/>
      <c r="IM29" s="9"/>
      <c r="IN29" s="8" t="s">
        <v>3902</v>
      </c>
      <c r="IO29" s="9"/>
      <c r="IP29" s="9"/>
      <c r="IQ29" s="8" t="s">
        <v>3903</v>
      </c>
      <c r="IR29" s="9"/>
      <c r="IS29" s="9"/>
      <c r="IT29" s="8" t="s">
        <v>3904</v>
      </c>
      <c r="IU29" s="9"/>
      <c r="IV29" s="9"/>
      <c r="IW29" s="8" t="s">
        <v>3905</v>
      </c>
      <c r="IX29" s="9"/>
      <c r="IY29" s="9"/>
      <c r="IZ29" s="8" t="s">
        <v>3760</v>
      </c>
      <c r="JA29" s="9"/>
      <c r="JB29" s="9"/>
      <c r="JC29" s="8" t="s">
        <v>3830</v>
      </c>
      <c r="JD29" s="9"/>
      <c r="JE29" s="9"/>
      <c r="JF29" s="8" t="s">
        <v>3796</v>
      </c>
      <c r="JG29" s="9"/>
      <c r="JH29" s="9"/>
      <c r="JI29" s="8" t="s">
        <v>3796</v>
      </c>
      <c r="JJ29" s="9"/>
      <c r="JK29" s="9"/>
      <c r="JL29" s="8" t="s">
        <v>3906</v>
      </c>
      <c r="JM29" s="9"/>
      <c r="JN29" s="9"/>
      <c r="JO29" s="8" t="s">
        <v>3821</v>
      </c>
      <c r="JP29" s="9"/>
      <c r="JQ29" s="9"/>
      <c r="JR29" s="8" t="s">
        <v>3907</v>
      </c>
      <c r="JS29" s="9"/>
      <c r="JT29" s="9"/>
      <c r="JU29" s="8" t="s">
        <v>3908</v>
      </c>
      <c r="JV29" s="9"/>
      <c r="JW29" s="9"/>
      <c r="JX29" s="8" t="s">
        <v>3909</v>
      </c>
      <c r="JY29" s="9"/>
      <c r="JZ29" s="9"/>
      <c r="KA29" s="8" t="s">
        <v>3910</v>
      </c>
      <c r="KB29" s="9"/>
      <c r="KC29" s="9"/>
      <c r="KD29" s="8" t="s">
        <v>3911</v>
      </c>
      <c r="KE29" s="9"/>
      <c r="KF29" s="9"/>
      <c r="KG29" s="8" t="s">
        <v>3912</v>
      </c>
      <c r="KH29" s="9"/>
      <c r="KI29" s="9"/>
      <c r="KJ29" s="8" t="s">
        <v>3913</v>
      </c>
      <c r="KK29" s="9"/>
      <c r="KL29" s="9"/>
      <c r="KM29" s="8" t="s">
        <v>3914</v>
      </c>
      <c r="KN29" s="9"/>
      <c r="KO29" s="9"/>
      <c r="KP29" s="8" t="s">
        <v>3915</v>
      </c>
      <c r="KQ29" s="9"/>
      <c r="KR29" s="9"/>
      <c r="KS29" s="8" t="s">
        <v>3916</v>
      </c>
      <c r="KT29" s="9"/>
      <c r="KU29" s="9"/>
      <c r="KV29" s="8" t="s">
        <v>3899</v>
      </c>
      <c r="KW29" s="9"/>
      <c r="KX29" s="9"/>
      <c r="KY29" s="8" t="s">
        <v>3917</v>
      </c>
      <c r="KZ29" s="9"/>
      <c r="LA29" s="9"/>
      <c r="LB29" s="8" t="s">
        <v>3918</v>
      </c>
      <c r="LC29" s="9"/>
      <c r="LD29" s="9"/>
      <c r="LE29" s="8" t="s">
        <v>3919</v>
      </c>
      <c r="LF29" s="9"/>
      <c r="LG29" s="9"/>
      <c r="LH29" s="8" t="s">
        <v>3920</v>
      </c>
      <c r="LI29" s="9"/>
      <c r="LJ29" s="9"/>
      <c r="LK29" s="8" t="s">
        <v>3713</v>
      </c>
      <c r="LL29" s="9"/>
      <c r="LM29" s="9"/>
      <c r="LN29" s="8" t="s">
        <v>3921</v>
      </c>
      <c r="LO29" s="9"/>
      <c r="LP29" s="9"/>
      <c r="LQ29" s="8" t="s">
        <v>3922</v>
      </c>
      <c r="LR29" s="9"/>
      <c r="LS29" s="9"/>
      <c r="LT29" s="8" t="s">
        <v>3923</v>
      </c>
      <c r="LU29" s="9"/>
      <c r="LV29" s="9"/>
      <c r="LW29" s="8" t="s">
        <v>3654</v>
      </c>
      <c r="LX29" s="9"/>
      <c r="LY29" s="9"/>
      <c r="LZ29" s="8" t="s">
        <v>3924</v>
      </c>
      <c r="MA29" s="9"/>
      <c r="MB29" s="9"/>
      <c r="MC29" s="8" t="s">
        <v>3925</v>
      </c>
      <c r="MD29" s="9"/>
      <c r="ME29" s="9"/>
      <c r="MF29" s="8" t="s">
        <v>3926</v>
      </c>
      <c r="MG29" s="9"/>
      <c r="MH29" s="9"/>
      <c r="MI29" s="8" t="s">
        <v>3927</v>
      </c>
      <c r="MJ29" s="9"/>
      <c r="MK29" s="9"/>
      <c r="ML29" s="8" t="s">
        <v>3928</v>
      </c>
      <c r="MM29" s="9"/>
      <c r="MN29" s="9"/>
      <c r="MO29" s="8" t="s">
        <v>3887</v>
      </c>
      <c r="MP29" s="9"/>
      <c r="MQ29" s="9"/>
      <c r="MR29" s="8" t="s">
        <v>3929</v>
      </c>
      <c r="MS29" s="9"/>
      <c r="MT29" s="9"/>
      <c r="MU29" s="8" t="s">
        <v>3930</v>
      </c>
      <c r="MV29" s="9"/>
      <c r="MW29" s="9"/>
      <c r="MX29" s="8" t="s">
        <v>3931</v>
      </c>
      <c r="MY29" s="9"/>
      <c r="MZ29" s="9"/>
      <c r="NA29" s="8" t="s">
        <v>3932</v>
      </c>
      <c r="NB29" s="9"/>
      <c r="NC29" s="9"/>
      <c r="ND29" s="8" t="s">
        <v>3933</v>
      </c>
      <c r="NE29" s="9"/>
      <c r="NF29" s="9"/>
      <c r="NG29" s="8" t="s">
        <v>3934</v>
      </c>
      <c r="NH29" s="9"/>
      <c r="NI29" s="9"/>
      <c r="NJ29" s="8" t="s">
        <v>3935</v>
      </c>
      <c r="NK29" s="9"/>
      <c r="NL29" s="9"/>
      <c r="NM29" s="8" t="s">
        <v>3936</v>
      </c>
      <c r="NN29" s="9"/>
      <c r="NO29" s="9"/>
      <c r="NP29" s="8" t="s">
        <v>3937</v>
      </c>
      <c r="NQ29" s="9"/>
      <c r="NR29" s="9"/>
      <c r="NS29" s="8" t="s">
        <v>3938</v>
      </c>
      <c r="NT29" s="9"/>
      <c r="NU29" s="9"/>
      <c r="NV29" s="8" t="s">
        <v>3797</v>
      </c>
      <c r="NW29" s="9"/>
      <c r="NX29" s="9"/>
      <c r="NY29" s="8" t="s">
        <v>3939</v>
      </c>
      <c r="NZ29" s="9"/>
      <c r="OA29" s="9"/>
      <c r="OB29" s="8" t="s">
        <v>3940</v>
      </c>
      <c r="OC29" s="9"/>
      <c r="OD29" s="9"/>
      <c r="OE29" s="8" t="s">
        <v>3738</v>
      </c>
      <c r="OF29" s="9"/>
      <c r="OG29" s="9"/>
      <c r="OH29" s="8" t="s">
        <v>3941</v>
      </c>
      <c r="OI29" s="9"/>
      <c r="OJ29" s="9"/>
      <c r="OK29" s="8" t="s">
        <v>3870</v>
      </c>
      <c r="OL29" s="9"/>
      <c r="OM29" s="9"/>
      <c r="ON29" s="8" t="s">
        <v>3942</v>
      </c>
      <c r="OO29" s="9"/>
      <c r="OP29" s="9"/>
      <c r="OQ29" s="8" t="s">
        <v>3943</v>
      </c>
      <c r="OR29" s="9"/>
      <c r="OS29" s="9"/>
      <c r="OT29" s="8" t="s">
        <v>3944</v>
      </c>
      <c r="OU29" s="9"/>
      <c r="OV29" s="9"/>
      <c r="OW29" s="8" t="s">
        <v>3768</v>
      </c>
      <c r="OX29" s="9"/>
      <c r="OY29" s="9"/>
      <c r="OZ29" s="8" t="s">
        <v>3791</v>
      </c>
      <c r="PA29" s="9"/>
      <c r="PB29" s="9"/>
      <c r="PC29" s="8" t="s">
        <v>3630</v>
      </c>
      <c r="PD29" s="9"/>
      <c r="PE29" s="9"/>
      <c r="PF29" s="8" t="s">
        <v>3945</v>
      </c>
      <c r="PG29" s="9"/>
      <c r="PH29" s="9"/>
      <c r="PI29" s="8" t="s">
        <v>3777</v>
      </c>
      <c r="PJ29" s="9"/>
      <c r="PK29" s="9"/>
      <c r="PL29" s="8" t="s">
        <v>3854</v>
      </c>
      <c r="PM29" s="9"/>
      <c r="PN29" s="9"/>
      <c r="PO29" s="8" t="s">
        <v>3946</v>
      </c>
      <c r="PP29" s="9"/>
      <c r="PQ29" s="9"/>
      <c r="PR29" s="8" t="s">
        <v>3779</v>
      </c>
      <c r="PS29" s="9"/>
      <c r="PT29" s="9"/>
      <c r="PU29" s="8" t="s">
        <v>3947</v>
      </c>
      <c r="PV29" s="9"/>
      <c r="PW29" s="9"/>
      <c r="PX29" s="8" t="s">
        <v>3948</v>
      </c>
      <c r="PY29" s="9"/>
      <c r="PZ29" s="9"/>
      <c r="QA29" s="8" t="s">
        <v>3949</v>
      </c>
      <c r="QB29" s="9"/>
      <c r="QC29" s="9"/>
      <c r="QD29" s="8" t="s">
        <v>3797</v>
      </c>
      <c r="QE29" s="9"/>
      <c r="QF29" s="9"/>
      <c r="QG29" s="8" t="s">
        <v>3950</v>
      </c>
      <c r="QH29" s="9"/>
      <c r="QI29" s="9"/>
      <c r="QJ29" s="8" t="s">
        <v>3951</v>
      </c>
      <c r="QK29" s="9"/>
      <c r="QL29" s="9"/>
    </row>
    <row r="30" spans="1:454" x14ac:dyDescent="0.25">
      <c r="A30" s="1" t="s">
        <v>3952</v>
      </c>
      <c r="B30" s="8" t="s">
        <v>3953</v>
      </c>
      <c r="C30" s="9"/>
      <c r="D30" s="9"/>
      <c r="E30" s="8" t="s">
        <v>3954</v>
      </c>
      <c r="F30" s="9"/>
      <c r="G30" s="9"/>
      <c r="H30" s="8" t="s">
        <v>3955</v>
      </c>
      <c r="I30" s="9"/>
      <c r="J30" s="9"/>
      <c r="K30" s="8" t="s">
        <v>3737</v>
      </c>
      <c r="L30" s="9"/>
      <c r="M30" s="9"/>
      <c r="N30" s="8" t="s">
        <v>3956</v>
      </c>
      <c r="O30" s="9"/>
      <c r="P30" s="9"/>
      <c r="Q30" s="8" t="s">
        <v>3957</v>
      </c>
      <c r="R30" s="9"/>
      <c r="S30" s="9"/>
      <c r="T30" s="8" t="s">
        <v>3958</v>
      </c>
      <c r="U30" s="9"/>
      <c r="V30" s="9"/>
      <c r="W30" s="8" t="s">
        <v>3959</v>
      </c>
      <c r="X30" s="9"/>
      <c r="Y30" s="9"/>
      <c r="Z30" s="8" t="s">
        <v>3644</v>
      </c>
      <c r="AA30" s="9"/>
      <c r="AB30" s="9"/>
      <c r="AC30" s="8" t="s">
        <v>3960</v>
      </c>
      <c r="AD30" s="9"/>
      <c r="AE30" s="9"/>
      <c r="AF30" s="8" t="s">
        <v>3876</v>
      </c>
      <c r="AG30" s="9"/>
      <c r="AH30" s="9"/>
      <c r="AI30" s="8" t="s">
        <v>3646</v>
      </c>
      <c r="AJ30" s="9"/>
      <c r="AK30" s="9"/>
      <c r="AL30" s="8" t="s">
        <v>3631</v>
      </c>
      <c r="AM30" s="9"/>
      <c r="AN30" s="9"/>
      <c r="AO30" s="8" t="s">
        <v>3742</v>
      </c>
      <c r="AP30" s="9"/>
      <c r="AQ30" s="9"/>
      <c r="AR30" s="8" t="s">
        <v>3961</v>
      </c>
      <c r="AS30" s="9"/>
      <c r="AT30" s="9"/>
      <c r="AU30" s="8" t="s">
        <v>3962</v>
      </c>
      <c r="AV30" s="9"/>
      <c r="AW30" s="9"/>
      <c r="AX30" s="8" t="s">
        <v>3963</v>
      </c>
      <c r="AY30" s="9"/>
      <c r="AZ30" s="9"/>
      <c r="BA30" s="8" t="s">
        <v>3964</v>
      </c>
      <c r="BB30" s="9"/>
      <c r="BC30" s="9"/>
      <c r="BD30" s="8" t="s">
        <v>3965</v>
      </c>
      <c r="BE30" s="9"/>
      <c r="BF30" s="9"/>
      <c r="BG30" s="8" t="s">
        <v>3966</v>
      </c>
      <c r="BH30" s="9"/>
      <c r="BI30" s="9"/>
      <c r="BJ30" s="8" t="s">
        <v>3967</v>
      </c>
      <c r="BK30" s="9"/>
      <c r="BL30" s="9"/>
      <c r="BM30" s="8" t="s">
        <v>3968</v>
      </c>
      <c r="BN30" s="9"/>
      <c r="BO30" s="9"/>
      <c r="BP30" s="8" t="s">
        <v>3969</v>
      </c>
      <c r="BQ30" s="9"/>
      <c r="BR30" s="9"/>
      <c r="BS30" s="8" t="s">
        <v>3970</v>
      </c>
      <c r="BT30" s="9"/>
      <c r="BU30" s="9"/>
      <c r="BV30" s="8" t="s">
        <v>3971</v>
      </c>
      <c r="BW30" s="9"/>
      <c r="BX30" s="9"/>
      <c r="BY30" s="8" t="s">
        <v>3972</v>
      </c>
      <c r="BZ30" s="9"/>
      <c r="CA30" s="9"/>
      <c r="CB30" s="8" t="s">
        <v>3766</v>
      </c>
      <c r="CC30" s="9"/>
      <c r="CD30" s="9"/>
      <c r="CE30" s="8" t="s">
        <v>3973</v>
      </c>
      <c r="CF30" s="9"/>
      <c r="CG30" s="9"/>
      <c r="CH30" s="8" t="s">
        <v>3974</v>
      </c>
      <c r="CI30" s="9"/>
      <c r="CJ30" s="9"/>
      <c r="CK30" s="8" t="s">
        <v>3975</v>
      </c>
      <c r="CL30" s="9"/>
      <c r="CM30" s="9"/>
      <c r="CN30" s="8" t="s">
        <v>3976</v>
      </c>
      <c r="CO30" s="9"/>
      <c r="CP30" s="9"/>
      <c r="CQ30" s="8" t="s">
        <v>3977</v>
      </c>
      <c r="CR30" s="9"/>
      <c r="CS30" s="9"/>
      <c r="CT30" s="8" t="s">
        <v>3978</v>
      </c>
      <c r="CU30" s="9"/>
      <c r="CV30" s="9"/>
      <c r="CW30" s="8" t="s">
        <v>3979</v>
      </c>
      <c r="CX30" s="9"/>
      <c r="CY30" s="9"/>
      <c r="CZ30" s="8" t="s">
        <v>3980</v>
      </c>
      <c r="DA30" s="9"/>
      <c r="DB30" s="9"/>
      <c r="DC30" s="8" t="s">
        <v>3677</v>
      </c>
      <c r="DD30" s="9"/>
      <c r="DE30" s="9"/>
      <c r="DF30" s="8" t="s">
        <v>3981</v>
      </c>
      <c r="DG30" s="9"/>
      <c r="DH30" s="9"/>
      <c r="DI30" s="8" t="s">
        <v>3677</v>
      </c>
      <c r="DJ30" s="9"/>
      <c r="DK30" s="9"/>
      <c r="DL30" s="8" t="s">
        <v>3677</v>
      </c>
      <c r="DM30" s="9"/>
      <c r="DN30" s="9"/>
      <c r="DO30" s="8" t="s">
        <v>3982</v>
      </c>
      <c r="DP30" s="9"/>
      <c r="DQ30" s="9"/>
      <c r="DR30" s="8" t="s">
        <v>3983</v>
      </c>
      <c r="DS30" s="9"/>
      <c r="DT30" s="9"/>
      <c r="DU30" s="8" t="s">
        <v>3984</v>
      </c>
      <c r="DV30" s="9"/>
      <c r="DW30" s="9"/>
      <c r="DX30" s="8" t="s">
        <v>3646</v>
      </c>
      <c r="DY30" s="9"/>
      <c r="DZ30" s="9"/>
      <c r="EA30" s="8" t="s">
        <v>3985</v>
      </c>
      <c r="EB30" s="9"/>
      <c r="EC30" s="9"/>
      <c r="ED30" s="8" t="s">
        <v>3986</v>
      </c>
      <c r="EE30" s="9"/>
      <c r="EF30" s="9"/>
      <c r="EG30" s="8" t="s">
        <v>3987</v>
      </c>
      <c r="EH30" s="9"/>
      <c r="EI30" s="9"/>
      <c r="EJ30" s="8" t="s">
        <v>3988</v>
      </c>
      <c r="EK30" s="9"/>
      <c r="EL30" s="9"/>
      <c r="EM30" s="8" t="s">
        <v>3989</v>
      </c>
      <c r="EN30" s="9"/>
      <c r="EO30" s="9"/>
      <c r="EP30" s="8" t="s">
        <v>3835</v>
      </c>
      <c r="EQ30" s="9"/>
      <c r="ER30" s="9"/>
      <c r="ES30" s="8" t="s">
        <v>3990</v>
      </c>
      <c r="ET30" s="9"/>
      <c r="EU30" s="9"/>
      <c r="EV30" s="8" t="s">
        <v>3991</v>
      </c>
      <c r="EW30" s="9"/>
      <c r="EX30" s="9"/>
      <c r="EY30" s="8" t="s">
        <v>3992</v>
      </c>
      <c r="EZ30" s="9"/>
      <c r="FA30" s="9"/>
      <c r="FB30" s="8" t="s">
        <v>3709</v>
      </c>
      <c r="FC30" s="9"/>
      <c r="FD30" s="9"/>
      <c r="FE30" s="8" t="s">
        <v>3993</v>
      </c>
      <c r="FF30" s="9"/>
      <c r="FG30" s="9"/>
      <c r="FH30" s="8" t="s">
        <v>3994</v>
      </c>
      <c r="FI30" s="9"/>
      <c r="FJ30" s="9"/>
      <c r="FK30" s="8" t="s">
        <v>3709</v>
      </c>
      <c r="FL30" s="9"/>
      <c r="FM30" s="9"/>
      <c r="FN30" s="8" t="s">
        <v>3677</v>
      </c>
      <c r="FO30" s="9"/>
      <c r="FP30" s="9"/>
      <c r="FQ30" s="8" t="s">
        <v>3995</v>
      </c>
      <c r="FR30" s="9"/>
      <c r="FS30" s="9"/>
      <c r="FT30" s="8" t="s">
        <v>3839</v>
      </c>
      <c r="FU30" s="9"/>
      <c r="FV30" s="9"/>
      <c r="FW30" s="8" t="s">
        <v>3996</v>
      </c>
      <c r="FX30" s="9"/>
      <c r="FY30" s="9"/>
      <c r="FZ30" s="8" t="s">
        <v>3997</v>
      </c>
      <c r="GA30" s="9"/>
      <c r="GB30" s="9"/>
      <c r="GC30" s="8" t="s">
        <v>3709</v>
      </c>
      <c r="GD30" s="9"/>
      <c r="GE30" s="9"/>
      <c r="GF30" s="8" t="s">
        <v>3998</v>
      </c>
      <c r="GG30" s="9"/>
      <c r="GH30" s="9"/>
      <c r="GI30" s="8" t="s">
        <v>3999</v>
      </c>
      <c r="GJ30" s="9"/>
      <c r="GK30" s="9"/>
      <c r="GL30" s="8" t="s">
        <v>3677</v>
      </c>
      <c r="GM30" s="9"/>
      <c r="GN30" s="9"/>
      <c r="GO30" s="8" t="s">
        <v>4000</v>
      </c>
      <c r="GP30" s="9"/>
      <c r="GQ30" s="9"/>
      <c r="GR30" s="8" t="s">
        <v>4001</v>
      </c>
      <c r="GS30" s="9"/>
      <c r="GT30" s="9"/>
      <c r="GU30" s="8" t="s">
        <v>3832</v>
      </c>
      <c r="GV30" s="9"/>
      <c r="GW30" s="9"/>
      <c r="GX30" s="8" t="s">
        <v>3885</v>
      </c>
      <c r="GY30" s="9"/>
      <c r="GZ30" s="9"/>
      <c r="HA30" s="8" t="s">
        <v>3723</v>
      </c>
      <c r="HB30" s="9"/>
      <c r="HC30" s="9"/>
      <c r="HD30" s="8" t="s">
        <v>4002</v>
      </c>
      <c r="HE30" s="9"/>
      <c r="HF30" s="9"/>
      <c r="HG30" s="8" t="s">
        <v>3790</v>
      </c>
      <c r="HH30" s="9"/>
      <c r="HI30" s="9"/>
      <c r="HJ30" s="8" t="s">
        <v>3677</v>
      </c>
      <c r="HK30" s="9"/>
      <c r="HL30" s="9"/>
      <c r="HM30" s="8" t="s">
        <v>3646</v>
      </c>
      <c r="HN30" s="9"/>
      <c r="HO30" s="9"/>
      <c r="HP30" s="8" t="s">
        <v>4003</v>
      </c>
      <c r="HQ30" s="9"/>
      <c r="HR30" s="9"/>
      <c r="HS30" s="8" t="s">
        <v>4004</v>
      </c>
      <c r="HT30" s="9"/>
      <c r="HU30" s="9"/>
      <c r="HV30" s="8" t="s">
        <v>3646</v>
      </c>
      <c r="HW30" s="9"/>
      <c r="HX30" s="9"/>
      <c r="HY30" s="8" t="s">
        <v>4005</v>
      </c>
      <c r="HZ30" s="9"/>
      <c r="IA30" s="9"/>
      <c r="IB30" s="8" t="s">
        <v>4006</v>
      </c>
      <c r="IC30" s="9"/>
      <c r="ID30" s="9"/>
      <c r="IE30" s="8" t="s">
        <v>3790</v>
      </c>
      <c r="IF30" s="9"/>
      <c r="IG30" s="9"/>
      <c r="IH30" s="8" t="s">
        <v>4007</v>
      </c>
      <c r="II30" s="9"/>
      <c r="IJ30" s="9"/>
      <c r="IK30" s="8" t="s">
        <v>3850</v>
      </c>
      <c r="IL30" s="9"/>
      <c r="IM30" s="9"/>
      <c r="IN30" s="8" t="s">
        <v>4008</v>
      </c>
      <c r="IO30" s="9"/>
      <c r="IP30" s="9"/>
      <c r="IQ30" s="8" t="s">
        <v>4009</v>
      </c>
      <c r="IR30" s="9"/>
      <c r="IS30" s="9"/>
      <c r="IT30" s="8" t="s">
        <v>4010</v>
      </c>
      <c r="IU30" s="9"/>
      <c r="IV30" s="9"/>
      <c r="IW30" s="8" t="s">
        <v>4011</v>
      </c>
      <c r="IX30" s="9"/>
      <c r="IY30" s="9"/>
      <c r="IZ30" s="8" t="s">
        <v>4012</v>
      </c>
      <c r="JA30" s="9"/>
      <c r="JB30" s="9"/>
      <c r="JC30" s="8" t="s">
        <v>4013</v>
      </c>
      <c r="JD30" s="9"/>
      <c r="JE30" s="9"/>
      <c r="JF30" s="8" t="s">
        <v>3906</v>
      </c>
      <c r="JG30" s="9"/>
      <c r="JH30" s="9"/>
      <c r="JI30" s="8" t="s">
        <v>4014</v>
      </c>
      <c r="JJ30" s="9"/>
      <c r="JK30" s="9"/>
      <c r="JL30" s="8" t="s">
        <v>3756</v>
      </c>
      <c r="JM30" s="9"/>
      <c r="JN30" s="9"/>
      <c r="JO30" s="8" t="s">
        <v>4015</v>
      </c>
      <c r="JP30" s="9"/>
      <c r="JQ30" s="9"/>
      <c r="JR30" s="8" t="s">
        <v>4016</v>
      </c>
      <c r="JS30" s="9"/>
      <c r="JT30" s="9"/>
      <c r="JU30" s="8" t="s">
        <v>4017</v>
      </c>
      <c r="JV30" s="9"/>
      <c r="JW30" s="9"/>
      <c r="JX30" s="8" t="s">
        <v>3843</v>
      </c>
      <c r="JY30" s="9"/>
      <c r="JZ30" s="9"/>
      <c r="KA30" s="8" t="s">
        <v>4018</v>
      </c>
      <c r="KB30" s="9"/>
      <c r="KC30" s="9"/>
      <c r="KD30" s="8" t="s">
        <v>3823</v>
      </c>
      <c r="KE30" s="9"/>
      <c r="KF30" s="9"/>
      <c r="KG30" s="8" t="s">
        <v>4019</v>
      </c>
      <c r="KH30" s="9"/>
      <c r="KI30" s="9"/>
      <c r="KJ30" s="8" t="s">
        <v>4020</v>
      </c>
      <c r="KK30" s="9"/>
      <c r="KL30" s="9"/>
      <c r="KM30" s="8" t="s">
        <v>4021</v>
      </c>
      <c r="KN30" s="9"/>
      <c r="KO30" s="9"/>
      <c r="KP30" s="8" t="s">
        <v>4022</v>
      </c>
      <c r="KQ30" s="9"/>
      <c r="KR30" s="9"/>
      <c r="KS30" s="8" t="s">
        <v>4023</v>
      </c>
      <c r="KT30" s="9"/>
      <c r="KU30" s="9"/>
      <c r="KV30" s="8" t="s">
        <v>4024</v>
      </c>
      <c r="KW30" s="9"/>
      <c r="KX30" s="9"/>
      <c r="KY30" s="8" t="s">
        <v>4025</v>
      </c>
      <c r="KZ30" s="9"/>
      <c r="LA30" s="9"/>
      <c r="LB30" s="8" t="s">
        <v>4026</v>
      </c>
      <c r="LC30" s="9"/>
      <c r="LD30" s="9"/>
      <c r="LE30" s="8" t="s">
        <v>4027</v>
      </c>
      <c r="LF30" s="9"/>
      <c r="LG30" s="9"/>
      <c r="LH30" s="8" t="s">
        <v>4028</v>
      </c>
      <c r="LI30" s="9"/>
      <c r="LJ30" s="9"/>
      <c r="LK30" s="8" t="s">
        <v>4029</v>
      </c>
      <c r="LL30" s="9"/>
      <c r="LM30" s="9"/>
      <c r="LN30" s="8" t="s">
        <v>4030</v>
      </c>
      <c r="LO30" s="9"/>
      <c r="LP30" s="9"/>
      <c r="LQ30" s="8" t="s">
        <v>4031</v>
      </c>
      <c r="LR30" s="9"/>
      <c r="LS30" s="9"/>
      <c r="LT30" s="8" t="s">
        <v>4032</v>
      </c>
      <c r="LU30" s="9"/>
      <c r="LV30" s="9"/>
      <c r="LW30" s="8" t="s">
        <v>4025</v>
      </c>
      <c r="LX30" s="9"/>
      <c r="LY30" s="9"/>
      <c r="LZ30" s="8" t="s">
        <v>4033</v>
      </c>
      <c r="MA30" s="9"/>
      <c r="MB30" s="9"/>
      <c r="MC30" s="8" t="s">
        <v>4034</v>
      </c>
      <c r="MD30" s="9"/>
      <c r="ME30" s="9"/>
      <c r="MF30" s="8" t="s">
        <v>4035</v>
      </c>
      <c r="MG30" s="9"/>
      <c r="MH30" s="9"/>
      <c r="MI30" s="8" t="s">
        <v>4036</v>
      </c>
      <c r="MJ30" s="9"/>
      <c r="MK30" s="9"/>
      <c r="ML30" s="8" t="s">
        <v>4037</v>
      </c>
      <c r="MM30" s="9"/>
      <c r="MN30" s="9"/>
      <c r="MO30" s="8" t="s">
        <v>4038</v>
      </c>
      <c r="MP30" s="9"/>
      <c r="MQ30" s="9"/>
      <c r="MR30" s="8" t="s">
        <v>4039</v>
      </c>
      <c r="MS30" s="9"/>
      <c r="MT30" s="9"/>
      <c r="MU30" s="8" t="s">
        <v>3646</v>
      </c>
      <c r="MV30" s="9"/>
      <c r="MW30" s="9"/>
      <c r="MX30" s="8" t="s">
        <v>3646</v>
      </c>
      <c r="MY30" s="9"/>
      <c r="MZ30" s="9"/>
      <c r="NA30" s="8" t="s">
        <v>4040</v>
      </c>
      <c r="NB30" s="9"/>
      <c r="NC30" s="9"/>
      <c r="ND30" s="8" t="s">
        <v>4029</v>
      </c>
      <c r="NE30" s="9"/>
      <c r="NF30" s="9"/>
      <c r="NG30" s="8" t="s">
        <v>4041</v>
      </c>
      <c r="NH30" s="9"/>
      <c r="NI30" s="9"/>
      <c r="NJ30" s="8" t="s">
        <v>4042</v>
      </c>
      <c r="NK30" s="9"/>
      <c r="NL30" s="9"/>
      <c r="NM30" s="8" t="s">
        <v>4043</v>
      </c>
      <c r="NN30" s="9"/>
      <c r="NO30" s="9"/>
      <c r="NP30" s="8" t="s">
        <v>3912</v>
      </c>
      <c r="NQ30" s="9"/>
      <c r="NR30" s="9"/>
      <c r="NS30" s="8" t="s">
        <v>4044</v>
      </c>
      <c r="NT30" s="9"/>
      <c r="NU30" s="9"/>
      <c r="NV30" s="8" t="s">
        <v>4045</v>
      </c>
      <c r="NW30" s="9"/>
      <c r="NX30" s="9"/>
      <c r="NY30" s="8" t="s">
        <v>4046</v>
      </c>
      <c r="NZ30" s="9"/>
      <c r="OA30" s="9"/>
      <c r="OB30" s="8" t="s">
        <v>4047</v>
      </c>
      <c r="OC30" s="9"/>
      <c r="OD30" s="9"/>
      <c r="OE30" s="8" t="s">
        <v>4048</v>
      </c>
      <c r="OF30" s="9"/>
      <c r="OG30" s="9"/>
      <c r="OH30" s="8" t="s">
        <v>3646</v>
      </c>
      <c r="OI30" s="9"/>
      <c r="OJ30" s="9"/>
      <c r="OK30" s="8" t="s">
        <v>3978</v>
      </c>
      <c r="OL30" s="9"/>
      <c r="OM30" s="9"/>
      <c r="ON30" s="8" t="s">
        <v>4049</v>
      </c>
      <c r="OO30" s="9"/>
      <c r="OP30" s="9"/>
      <c r="OQ30" s="8" t="s">
        <v>4050</v>
      </c>
      <c r="OR30" s="9"/>
      <c r="OS30" s="9"/>
      <c r="OT30" s="8" t="s">
        <v>4051</v>
      </c>
      <c r="OU30" s="9"/>
      <c r="OV30" s="9"/>
      <c r="OW30" s="8" t="s">
        <v>3872</v>
      </c>
      <c r="OX30" s="9"/>
      <c r="OY30" s="9"/>
      <c r="OZ30" s="8" t="s">
        <v>3900</v>
      </c>
      <c r="PA30" s="9"/>
      <c r="PB30" s="9"/>
      <c r="PC30" s="8" t="s">
        <v>3872</v>
      </c>
      <c r="PD30" s="9"/>
      <c r="PE30" s="9"/>
      <c r="PF30" s="8" t="s">
        <v>4052</v>
      </c>
      <c r="PG30" s="9"/>
      <c r="PH30" s="9"/>
      <c r="PI30" s="8" t="s">
        <v>3886</v>
      </c>
      <c r="PJ30" s="9"/>
      <c r="PK30" s="9"/>
      <c r="PL30" s="8" t="s">
        <v>3837</v>
      </c>
      <c r="PM30" s="9"/>
      <c r="PN30" s="9"/>
      <c r="PO30" s="8" t="s">
        <v>4053</v>
      </c>
      <c r="PP30" s="9"/>
      <c r="PQ30" s="9"/>
      <c r="PR30" s="8" t="s">
        <v>4053</v>
      </c>
      <c r="PS30" s="9"/>
      <c r="PT30" s="9"/>
      <c r="PU30" s="8" t="s">
        <v>3944</v>
      </c>
      <c r="PV30" s="9"/>
      <c r="PW30" s="9"/>
      <c r="PX30" s="8" t="s">
        <v>4054</v>
      </c>
      <c r="PY30" s="9"/>
      <c r="PZ30" s="9"/>
      <c r="QA30" s="8" t="s">
        <v>4055</v>
      </c>
      <c r="QB30" s="9"/>
      <c r="QC30" s="9"/>
      <c r="QD30" s="8" t="s">
        <v>3646</v>
      </c>
      <c r="QE30" s="9"/>
      <c r="QF30" s="9"/>
      <c r="QG30" s="8" t="s">
        <v>4056</v>
      </c>
      <c r="QH30" s="9"/>
      <c r="QI30" s="9"/>
      <c r="QJ30" s="8" t="s">
        <v>3646</v>
      </c>
      <c r="QK30" s="9"/>
      <c r="QL30" s="9"/>
    </row>
    <row r="31" spans="1:454" x14ac:dyDescent="0.25">
      <c r="A31" s="1" t="s">
        <v>4057</v>
      </c>
      <c r="B31" s="8" t="s">
        <v>4058</v>
      </c>
      <c r="C31" s="9"/>
      <c r="D31" s="9"/>
      <c r="E31" s="8" t="s">
        <v>4059</v>
      </c>
      <c r="F31" s="9"/>
      <c r="G31" s="9"/>
      <c r="H31" s="8" t="s">
        <v>3846</v>
      </c>
      <c r="I31" s="9"/>
      <c r="J31" s="9"/>
      <c r="K31" s="8" t="s">
        <v>4060</v>
      </c>
      <c r="L31" s="9"/>
      <c r="M31" s="9"/>
      <c r="N31" s="8" t="s">
        <v>4061</v>
      </c>
      <c r="O31" s="9"/>
      <c r="P31" s="9"/>
      <c r="Q31" s="8" t="s">
        <v>4062</v>
      </c>
      <c r="R31" s="9"/>
      <c r="S31" s="9"/>
      <c r="T31" s="8" t="s">
        <v>4063</v>
      </c>
      <c r="U31" s="9"/>
      <c r="V31" s="9"/>
      <c r="W31" s="8" t="s">
        <v>4064</v>
      </c>
      <c r="X31" s="9"/>
      <c r="Y31" s="9"/>
      <c r="Z31" s="8" t="s">
        <v>4065</v>
      </c>
      <c r="AA31" s="9"/>
      <c r="AB31" s="9"/>
      <c r="AC31" s="8" t="s">
        <v>4066</v>
      </c>
      <c r="AD31" s="9"/>
      <c r="AE31" s="9"/>
      <c r="AF31" s="8" t="s">
        <v>4067</v>
      </c>
      <c r="AG31" s="9"/>
      <c r="AH31" s="9"/>
      <c r="AI31" s="8" t="s">
        <v>4068</v>
      </c>
      <c r="AJ31" s="9"/>
      <c r="AK31" s="9"/>
      <c r="AL31" s="8" t="s">
        <v>3742</v>
      </c>
      <c r="AM31" s="9"/>
      <c r="AN31" s="9"/>
      <c r="AO31" s="8" t="s">
        <v>4069</v>
      </c>
      <c r="AP31" s="9"/>
      <c r="AQ31" s="9"/>
      <c r="AR31" s="8" t="s">
        <v>4070</v>
      </c>
      <c r="AS31" s="9"/>
      <c r="AT31" s="9"/>
      <c r="AU31" s="8" t="s">
        <v>4071</v>
      </c>
      <c r="AV31" s="9"/>
      <c r="AW31" s="9"/>
      <c r="AX31" s="8" t="s">
        <v>3646</v>
      </c>
      <c r="AY31" s="9"/>
      <c r="AZ31" s="9"/>
      <c r="BA31" s="8" t="s">
        <v>4072</v>
      </c>
      <c r="BB31" s="9"/>
      <c r="BC31" s="9"/>
      <c r="BD31" s="8" t="s">
        <v>4073</v>
      </c>
      <c r="BE31" s="9"/>
      <c r="BF31" s="9"/>
      <c r="BG31" s="8" t="s">
        <v>4074</v>
      </c>
      <c r="BH31" s="9"/>
      <c r="BI31" s="9"/>
      <c r="BJ31" s="8" t="s">
        <v>4075</v>
      </c>
      <c r="BK31" s="9"/>
      <c r="BL31" s="9"/>
      <c r="BM31" s="8" t="s">
        <v>3852</v>
      </c>
      <c r="BN31" s="9"/>
      <c r="BO31" s="9"/>
      <c r="BP31" s="8" t="s">
        <v>3750</v>
      </c>
      <c r="BQ31" s="9"/>
      <c r="BR31" s="9"/>
      <c r="BS31" s="8" t="s">
        <v>4076</v>
      </c>
      <c r="BT31" s="9"/>
      <c r="BU31" s="9"/>
      <c r="BV31" s="8" t="s">
        <v>4077</v>
      </c>
      <c r="BW31" s="9"/>
      <c r="BX31" s="9"/>
      <c r="BY31" s="8" t="s">
        <v>4078</v>
      </c>
      <c r="BZ31" s="9"/>
      <c r="CA31" s="9"/>
      <c r="CB31" s="8" t="s">
        <v>3971</v>
      </c>
      <c r="CC31" s="9"/>
      <c r="CD31" s="9"/>
      <c r="CE31" s="8" t="s">
        <v>4079</v>
      </c>
      <c r="CF31" s="9"/>
      <c r="CG31" s="9"/>
      <c r="CH31" s="8" t="s">
        <v>3975</v>
      </c>
      <c r="CI31" s="9"/>
      <c r="CJ31" s="9"/>
      <c r="CK31" s="8" t="s">
        <v>4080</v>
      </c>
      <c r="CL31" s="9"/>
      <c r="CM31" s="9"/>
      <c r="CN31" s="8" t="s">
        <v>4081</v>
      </c>
      <c r="CO31" s="9"/>
      <c r="CP31" s="9"/>
      <c r="CQ31" s="8" t="s">
        <v>4082</v>
      </c>
      <c r="CR31" s="9"/>
      <c r="CS31" s="9"/>
      <c r="CT31" s="8" t="s">
        <v>4083</v>
      </c>
      <c r="CU31" s="9"/>
      <c r="CV31" s="9"/>
      <c r="CW31" s="8" t="s">
        <v>4084</v>
      </c>
      <c r="CX31" s="9"/>
      <c r="CY31" s="9"/>
      <c r="CZ31" s="8" t="s">
        <v>3893</v>
      </c>
      <c r="DA31" s="9"/>
      <c r="DB31" s="9"/>
      <c r="DC31" s="8" t="s">
        <v>4085</v>
      </c>
      <c r="DD31" s="9"/>
      <c r="DE31" s="9"/>
      <c r="DF31" s="8" t="s">
        <v>4086</v>
      </c>
      <c r="DG31" s="9"/>
      <c r="DH31" s="9"/>
      <c r="DI31" s="8" t="s">
        <v>4087</v>
      </c>
      <c r="DJ31" s="9"/>
      <c r="DK31" s="9"/>
      <c r="DL31" s="8" t="s">
        <v>4087</v>
      </c>
      <c r="DM31" s="9"/>
      <c r="DN31" s="9"/>
      <c r="DO31" s="8" t="s">
        <v>3646</v>
      </c>
      <c r="DP31" s="9"/>
      <c r="DQ31" s="9"/>
      <c r="DR31" s="8" t="s">
        <v>4088</v>
      </c>
      <c r="DS31" s="9"/>
      <c r="DT31" s="9"/>
      <c r="DU31" s="8" t="s">
        <v>4089</v>
      </c>
      <c r="DV31" s="9"/>
      <c r="DW31" s="9"/>
      <c r="DX31" s="8" t="s">
        <v>3964</v>
      </c>
      <c r="DY31" s="9"/>
      <c r="DZ31" s="9"/>
      <c r="EA31" s="8" t="s">
        <v>4090</v>
      </c>
      <c r="EB31" s="9"/>
      <c r="EC31" s="9"/>
      <c r="ED31" s="8" t="s">
        <v>3646</v>
      </c>
      <c r="EE31" s="9"/>
      <c r="EF31" s="9"/>
      <c r="EG31" s="8" t="s">
        <v>4091</v>
      </c>
      <c r="EH31" s="9"/>
      <c r="EI31" s="9"/>
      <c r="EJ31" s="8" t="s">
        <v>4092</v>
      </c>
      <c r="EK31" s="9"/>
      <c r="EL31" s="9"/>
      <c r="EM31" s="8" t="s">
        <v>4093</v>
      </c>
      <c r="EN31" s="9"/>
      <c r="EO31" s="9"/>
      <c r="EP31" s="8" t="s">
        <v>4094</v>
      </c>
      <c r="EQ31" s="9"/>
      <c r="ER31" s="9"/>
      <c r="ES31" s="8" t="s">
        <v>4095</v>
      </c>
      <c r="ET31" s="9"/>
      <c r="EU31" s="9"/>
      <c r="EV31" s="8" t="s">
        <v>4096</v>
      </c>
      <c r="EW31" s="9"/>
      <c r="EX31" s="9"/>
      <c r="EY31" s="8" t="s">
        <v>3729</v>
      </c>
      <c r="EZ31" s="9"/>
      <c r="FA31" s="9"/>
      <c r="FB31" s="8" t="s">
        <v>4097</v>
      </c>
      <c r="FC31" s="9"/>
      <c r="FD31" s="9"/>
      <c r="FE31" s="8" t="s">
        <v>4098</v>
      </c>
      <c r="FF31" s="9"/>
      <c r="FG31" s="9"/>
      <c r="FH31" s="8" t="s">
        <v>4099</v>
      </c>
      <c r="FI31" s="9"/>
      <c r="FJ31" s="9"/>
      <c r="FK31" s="8" t="s">
        <v>3887</v>
      </c>
      <c r="FL31" s="9"/>
      <c r="FM31" s="9"/>
      <c r="FN31" s="8" t="s">
        <v>4100</v>
      </c>
      <c r="FO31" s="9"/>
      <c r="FP31" s="9"/>
      <c r="FQ31" s="8" t="s">
        <v>4101</v>
      </c>
      <c r="FR31" s="9"/>
      <c r="FS31" s="9"/>
      <c r="FT31" s="8" t="s">
        <v>4102</v>
      </c>
      <c r="FU31" s="9"/>
      <c r="FV31" s="9"/>
      <c r="FW31" s="8" t="s">
        <v>3667</v>
      </c>
      <c r="FX31" s="9"/>
      <c r="FY31" s="9"/>
      <c r="FZ31" s="8" t="s">
        <v>4103</v>
      </c>
      <c r="GA31" s="9"/>
      <c r="GB31" s="9"/>
      <c r="GC31" s="8" t="s">
        <v>3822</v>
      </c>
      <c r="GD31" s="9"/>
      <c r="GE31" s="9"/>
      <c r="GF31" s="8" t="s">
        <v>4104</v>
      </c>
      <c r="GG31" s="9"/>
      <c r="GH31" s="9"/>
      <c r="GI31" s="8" t="s">
        <v>4105</v>
      </c>
      <c r="GJ31" s="9"/>
      <c r="GK31" s="9"/>
      <c r="GL31" s="8" t="s">
        <v>4106</v>
      </c>
      <c r="GM31" s="9"/>
      <c r="GN31" s="9"/>
      <c r="GO31" s="8" t="s">
        <v>4107</v>
      </c>
      <c r="GP31" s="9"/>
      <c r="GQ31" s="9"/>
      <c r="GR31" s="8" t="s">
        <v>4108</v>
      </c>
      <c r="GS31" s="9"/>
      <c r="GT31" s="9"/>
      <c r="GU31" s="8" t="s">
        <v>4109</v>
      </c>
      <c r="GV31" s="9"/>
      <c r="GW31" s="9"/>
      <c r="GX31" s="8" t="s">
        <v>3677</v>
      </c>
      <c r="GY31" s="9"/>
      <c r="GZ31" s="9"/>
      <c r="HA31" s="8" t="s">
        <v>3667</v>
      </c>
      <c r="HB31" s="9"/>
      <c r="HC31" s="9"/>
      <c r="HD31" s="8" t="s">
        <v>4110</v>
      </c>
      <c r="HE31" s="9"/>
      <c r="HF31" s="9"/>
      <c r="HG31" s="8" t="s">
        <v>3621</v>
      </c>
      <c r="HH31" s="9"/>
      <c r="HI31" s="9"/>
      <c r="HJ31" s="8" t="s">
        <v>4087</v>
      </c>
      <c r="HK31" s="9"/>
      <c r="HL31" s="9"/>
      <c r="HM31" s="8" t="s">
        <v>4111</v>
      </c>
      <c r="HN31" s="9"/>
      <c r="HO31" s="9"/>
      <c r="HP31" s="8" t="s">
        <v>4112</v>
      </c>
      <c r="HQ31" s="9"/>
      <c r="HR31" s="9"/>
      <c r="HS31" s="8" t="s">
        <v>3646</v>
      </c>
      <c r="HT31" s="9"/>
      <c r="HU31" s="9"/>
      <c r="HV31" s="8" t="s">
        <v>4113</v>
      </c>
      <c r="HW31" s="9"/>
      <c r="HX31" s="9"/>
      <c r="HY31" s="8" t="s">
        <v>4114</v>
      </c>
      <c r="HZ31" s="9"/>
      <c r="IA31" s="9"/>
      <c r="IB31" s="8" t="s">
        <v>4115</v>
      </c>
      <c r="IC31" s="9"/>
      <c r="ID31" s="9"/>
      <c r="IE31" s="8" t="s">
        <v>4116</v>
      </c>
      <c r="IF31" s="9"/>
      <c r="IG31" s="9"/>
      <c r="IH31" s="8" t="s">
        <v>3646</v>
      </c>
      <c r="II31" s="9"/>
      <c r="IJ31" s="9"/>
      <c r="IK31" s="8" t="s">
        <v>3646</v>
      </c>
      <c r="IL31" s="9"/>
      <c r="IM31" s="9"/>
      <c r="IN31" s="8" t="s">
        <v>4117</v>
      </c>
      <c r="IO31" s="9"/>
      <c r="IP31" s="9"/>
      <c r="IQ31" s="8" t="s">
        <v>3646</v>
      </c>
      <c r="IR31" s="9"/>
      <c r="IS31" s="9"/>
      <c r="IT31" s="8" t="s">
        <v>4118</v>
      </c>
      <c r="IU31" s="9"/>
      <c r="IV31" s="9"/>
      <c r="IW31" s="8" t="s">
        <v>4119</v>
      </c>
      <c r="IX31" s="9"/>
      <c r="IY31" s="9"/>
      <c r="IZ31" s="8" t="s">
        <v>4120</v>
      </c>
      <c r="JA31" s="9"/>
      <c r="JB31" s="9"/>
      <c r="JC31" s="8" t="s">
        <v>4045</v>
      </c>
      <c r="JD31" s="9"/>
      <c r="JE31" s="9"/>
      <c r="JF31" s="8" t="s">
        <v>4121</v>
      </c>
      <c r="JG31" s="9"/>
      <c r="JH31" s="9"/>
      <c r="JI31" s="8" t="s">
        <v>4122</v>
      </c>
      <c r="JJ31" s="9"/>
      <c r="JK31" s="9"/>
      <c r="JL31" s="8" t="s">
        <v>3937</v>
      </c>
      <c r="JM31" s="9"/>
      <c r="JN31" s="9"/>
      <c r="JO31" s="8" t="s">
        <v>3678</v>
      </c>
      <c r="JP31" s="9"/>
      <c r="JQ31" s="9"/>
      <c r="JR31" s="8" t="s">
        <v>4123</v>
      </c>
      <c r="JS31" s="9"/>
      <c r="JT31" s="9"/>
      <c r="JU31" s="8" t="s">
        <v>4124</v>
      </c>
      <c r="JV31" s="9"/>
      <c r="JW31" s="9"/>
      <c r="JX31" s="8" t="s">
        <v>4125</v>
      </c>
      <c r="JY31" s="9"/>
      <c r="JZ31" s="9"/>
      <c r="KA31" s="8" t="s">
        <v>4126</v>
      </c>
      <c r="KB31" s="9"/>
      <c r="KC31" s="9"/>
      <c r="KD31" s="8" t="s">
        <v>3930</v>
      </c>
      <c r="KE31" s="9"/>
      <c r="KF31" s="9"/>
      <c r="KG31" s="8" t="s">
        <v>4127</v>
      </c>
      <c r="KH31" s="9"/>
      <c r="KI31" s="9"/>
      <c r="KJ31" s="8" t="s">
        <v>4128</v>
      </c>
      <c r="KK31" s="9"/>
      <c r="KL31" s="9"/>
      <c r="KM31" s="8" t="s">
        <v>4129</v>
      </c>
      <c r="KN31" s="9"/>
      <c r="KO31" s="9"/>
      <c r="KP31" s="8" t="s">
        <v>4130</v>
      </c>
      <c r="KQ31" s="9"/>
      <c r="KR31" s="9"/>
      <c r="KS31" s="8" t="s">
        <v>4131</v>
      </c>
      <c r="KT31" s="9"/>
      <c r="KU31" s="9"/>
      <c r="KV31" s="8" t="s">
        <v>3800</v>
      </c>
      <c r="KW31" s="9"/>
      <c r="KX31" s="9"/>
      <c r="KY31" s="8" t="s">
        <v>4132</v>
      </c>
      <c r="KZ31" s="9"/>
      <c r="LA31" s="9"/>
      <c r="LB31" s="8" t="s">
        <v>4133</v>
      </c>
      <c r="LC31" s="9"/>
      <c r="LD31" s="9"/>
      <c r="LE31" s="8" t="s">
        <v>4134</v>
      </c>
      <c r="LF31" s="9"/>
      <c r="LG31" s="9"/>
      <c r="LH31" s="8" t="s">
        <v>4135</v>
      </c>
      <c r="LI31" s="9"/>
      <c r="LJ31" s="9"/>
      <c r="LK31" s="8" t="s">
        <v>4136</v>
      </c>
      <c r="LL31" s="9"/>
      <c r="LM31" s="9"/>
      <c r="LN31" s="8" t="s">
        <v>4137</v>
      </c>
      <c r="LO31" s="9"/>
      <c r="LP31" s="9"/>
      <c r="LQ31" s="8" t="s">
        <v>3678</v>
      </c>
      <c r="LR31" s="9"/>
      <c r="LS31" s="9"/>
      <c r="LT31" s="8" t="s">
        <v>4138</v>
      </c>
      <c r="LU31" s="9"/>
      <c r="LV31" s="9"/>
      <c r="LW31" s="8" t="s">
        <v>4139</v>
      </c>
      <c r="LX31" s="9"/>
      <c r="LY31" s="9"/>
      <c r="LZ31" s="8" t="s">
        <v>4140</v>
      </c>
      <c r="MA31" s="9"/>
      <c r="MB31" s="9"/>
      <c r="MC31" s="8" t="s">
        <v>4141</v>
      </c>
      <c r="MD31" s="9"/>
      <c r="ME31" s="9"/>
      <c r="MF31" s="8" t="s">
        <v>3688</v>
      </c>
      <c r="MG31" s="9"/>
      <c r="MH31" s="9"/>
      <c r="MI31" s="8" t="s">
        <v>3678</v>
      </c>
      <c r="MJ31" s="9"/>
      <c r="MK31" s="9"/>
      <c r="ML31" s="8" t="s">
        <v>4142</v>
      </c>
      <c r="MM31" s="9"/>
      <c r="MN31" s="9"/>
      <c r="MO31" s="8" t="s">
        <v>4143</v>
      </c>
      <c r="MP31" s="9"/>
      <c r="MQ31" s="9"/>
      <c r="MR31" s="8" t="s">
        <v>4144</v>
      </c>
      <c r="MS31" s="9"/>
      <c r="MT31" s="9"/>
      <c r="MU31" s="8" t="s">
        <v>4145</v>
      </c>
      <c r="MV31" s="9"/>
      <c r="MW31" s="9"/>
      <c r="MX31" s="8" t="s">
        <v>4146</v>
      </c>
      <c r="MY31" s="9"/>
      <c r="MZ31" s="9"/>
      <c r="NA31" s="8" t="s">
        <v>4147</v>
      </c>
      <c r="NB31" s="9"/>
      <c r="NC31" s="9"/>
      <c r="ND31" s="8" t="s">
        <v>4148</v>
      </c>
      <c r="NE31" s="9"/>
      <c r="NF31" s="9"/>
      <c r="NG31" s="8" t="s">
        <v>4149</v>
      </c>
      <c r="NH31" s="9"/>
      <c r="NI31" s="9"/>
      <c r="NJ31" s="8" t="s">
        <v>4015</v>
      </c>
      <c r="NK31" s="9"/>
      <c r="NL31" s="9"/>
      <c r="NM31" s="8" t="s">
        <v>4150</v>
      </c>
      <c r="NN31" s="9"/>
      <c r="NO31" s="9"/>
      <c r="NP31" s="8" t="s">
        <v>4151</v>
      </c>
      <c r="NQ31" s="9"/>
      <c r="NR31" s="9"/>
      <c r="NS31" s="8" t="s">
        <v>4152</v>
      </c>
      <c r="NT31" s="9"/>
      <c r="NU31" s="9"/>
      <c r="NV31" s="8" t="s">
        <v>4153</v>
      </c>
      <c r="NW31" s="9"/>
      <c r="NX31" s="9"/>
      <c r="NY31" s="8" t="s">
        <v>4154</v>
      </c>
      <c r="NZ31" s="9"/>
      <c r="OA31" s="9"/>
      <c r="OB31" s="8" t="s">
        <v>4155</v>
      </c>
      <c r="OC31" s="9"/>
      <c r="OD31" s="9"/>
      <c r="OE31" s="8" t="s">
        <v>3655</v>
      </c>
      <c r="OF31" s="9"/>
      <c r="OG31" s="9"/>
      <c r="OH31" s="8" t="s">
        <v>4156</v>
      </c>
      <c r="OI31" s="9"/>
      <c r="OJ31" s="9"/>
      <c r="OK31" s="8" t="s">
        <v>4083</v>
      </c>
      <c r="OL31" s="9"/>
      <c r="OM31" s="9"/>
      <c r="ON31" s="8" t="s">
        <v>4157</v>
      </c>
      <c r="OO31" s="9"/>
      <c r="OP31" s="9"/>
      <c r="OQ31" s="8" t="s">
        <v>4158</v>
      </c>
      <c r="OR31" s="9"/>
      <c r="OS31" s="9"/>
      <c r="OT31" s="8" t="s">
        <v>4159</v>
      </c>
      <c r="OU31" s="9"/>
      <c r="OV31" s="9"/>
      <c r="OW31" s="8" t="s">
        <v>3774</v>
      </c>
      <c r="OX31" s="9"/>
      <c r="OY31" s="9"/>
      <c r="OZ31" s="8" t="s">
        <v>4160</v>
      </c>
      <c r="PA31" s="9"/>
      <c r="PB31" s="9"/>
      <c r="PC31" s="8" t="s">
        <v>3677</v>
      </c>
      <c r="PD31" s="9"/>
      <c r="PE31" s="9"/>
      <c r="PF31" s="8" t="s">
        <v>4161</v>
      </c>
      <c r="PG31" s="9"/>
      <c r="PH31" s="9"/>
      <c r="PI31" s="8" t="s">
        <v>4162</v>
      </c>
      <c r="PJ31" s="9"/>
      <c r="PK31" s="9"/>
      <c r="PL31" s="8" t="s">
        <v>3768</v>
      </c>
      <c r="PM31" s="9"/>
      <c r="PN31" s="9"/>
      <c r="PO31" s="8" t="s">
        <v>4163</v>
      </c>
      <c r="PP31" s="9"/>
      <c r="PQ31" s="9"/>
      <c r="PR31" s="8" t="s">
        <v>3836</v>
      </c>
      <c r="PS31" s="9"/>
      <c r="PT31" s="9"/>
      <c r="PU31" s="8" t="s">
        <v>4164</v>
      </c>
      <c r="PV31" s="9"/>
      <c r="PW31" s="9"/>
      <c r="PX31" s="8" t="s">
        <v>3646</v>
      </c>
      <c r="PY31" s="9"/>
      <c r="PZ31" s="9"/>
      <c r="QA31" s="8" t="s">
        <v>3646</v>
      </c>
      <c r="QB31" s="9"/>
      <c r="QC31" s="9"/>
      <c r="QD31" s="8" t="s">
        <v>4165</v>
      </c>
      <c r="QE31" s="9"/>
      <c r="QF31" s="9"/>
      <c r="QG31" s="8" t="s">
        <v>4166</v>
      </c>
      <c r="QH31" s="9"/>
      <c r="QI31" s="9"/>
      <c r="QJ31" s="8" t="s">
        <v>3964</v>
      </c>
      <c r="QK31" s="9"/>
      <c r="QL31" s="9"/>
    </row>
    <row r="32" spans="1:454" x14ac:dyDescent="0.25">
      <c r="A32" s="1" t="s">
        <v>4167</v>
      </c>
      <c r="B32" s="8" t="s">
        <v>3960</v>
      </c>
      <c r="C32" s="9"/>
      <c r="D32" s="9"/>
      <c r="E32" s="8" t="s">
        <v>3846</v>
      </c>
      <c r="F32" s="9"/>
      <c r="G32" s="9"/>
      <c r="H32" s="8" t="s">
        <v>3960</v>
      </c>
      <c r="I32" s="9"/>
      <c r="J32" s="9"/>
      <c r="K32" s="8" t="s">
        <v>4168</v>
      </c>
      <c r="L32" s="9"/>
      <c r="M32" s="9"/>
      <c r="N32" s="8" t="s">
        <v>3953</v>
      </c>
      <c r="O32" s="9"/>
      <c r="P32" s="9"/>
      <c r="Q32" s="8" t="s">
        <v>4169</v>
      </c>
      <c r="R32" s="9"/>
      <c r="S32" s="9"/>
      <c r="T32" s="8" t="s">
        <v>4170</v>
      </c>
      <c r="U32" s="9"/>
      <c r="V32" s="9"/>
      <c r="W32" s="8" t="s">
        <v>4171</v>
      </c>
      <c r="X32" s="9"/>
      <c r="Y32" s="9"/>
      <c r="Z32" s="8" t="s">
        <v>3641</v>
      </c>
      <c r="AA32" s="9"/>
      <c r="AB32" s="9"/>
      <c r="AC32" s="8" t="s">
        <v>4058</v>
      </c>
      <c r="AD32" s="9"/>
      <c r="AE32" s="9"/>
      <c r="AF32" s="8" t="s">
        <v>4172</v>
      </c>
      <c r="AG32" s="9"/>
      <c r="AH32" s="9"/>
      <c r="AI32" s="8" t="s">
        <v>4173</v>
      </c>
      <c r="AJ32" s="9"/>
      <c r="AK32" s="9"/>
      <c r="AL32" s="8" t="s">
        <v>4174</v>
      </c>
      <c r="AM32" s="9"/>
      <c r="AN32" s="9"/>
      <c r="AO32" s="8" t="s">
        <v>4078</v>
      </c>
      <c r="AP32" s="9"/>
      <c r="AQ32" s="9"/>
      <c r="AR32" s="8" t="s">
        <v>4175</v>
      </c>
      <c r="AS32" s="9"/>
      <c r="AT32" s="9"/>
      <c r="AU32" s="8" t="s">
        <v>4176</v>
      </c>
      <c r="AV32" s="9"/>
      <c r="AW32" s="9"/>
      <c r="AX32" s="8" t="s">
        <v>3858</v>
      </c>
      <c r="AY32" s="9"/>
      <c r="AZ32" s="9"/>
      <c r="BA32" s="8"/>
      <c r="BB32" s="9"/>
      <c r="BC32" s="9"/>
      <c r="BD32" s="8" t="s">
        <v>4177</v>
      </c>
      <c r="BE32" s="9"/>
      <c r="BF32" s="9"/>
      <c r="BG32" s="8" t="s">
        <v>4178</v>
      </c>
      <c r="BH32" s="9"/>
      <c r="BI32" s="9"/>
      <c r="BJ32" s="8" t="s">
        <v>4179</v>
      </c>
      <c r="BK32" s="9"/>
      <c r="BL32" s="9"/>
      <c r="BM32" s="8" t="s">
        <v>4180</v>
      </c>
      <c r="BN32" s="9"/>
      <c r="BO32" s="9"/>
      <c r="BP32" s="8" t="s">
        <v>4181</v>
      </c>
      <c r="BQ32" s="9"/>
      <c r="BR32" s="9"/>
      <c r="BS32" s="8" t="s">
        <v>4182</v>
      </c>
      <c r="BT32" s="9"/>
      <c r="BU32" s="9"/>
      <c r="BV32" s="8" t="s">
        <v>4183</v>
      </c>
      <c r="BW32" s="9"/>
      <c r="BX32" s="9"/>
      <c r="BY32" s="8" t="s">
        <v>4184</v>
      </c>
      <c r="BZ32" s="9"/>
      <c r="CA32" s="9"/>
      <c r="CB32" s="8" t="s">
        <v>4185</v>
      </c>
      <c r="CC32" s="9"/>
      <c r="CD32" s="9"/>
      <c r="CE32" s="8" t="s">
        <v>4186</v>
      </c>
      <c r="CF32" s="9"/>
      <c r="CG32" s="9"/>
      <c r="CH32" s="8" t="s">
        <v>4187</v>
      </c>
      <c r="CI32" s="9"/>
      <c r="CJ32" s="9"/>
      <c r="CK32" s="8" t="s">
        <v>4188</v>
      </c>
      <c r="CL32" s="9"/>
      <c r="CM32" s="9"/>
      <c r="CN32" s="8" t="s">
        <v>3646</v>
      </c>
      <c r="CO32" s="9"/>
      <c r="CP32" s="9"/>
      <c r="CQ32" s="8" t="s">
        <v>4189</v>
      </c>
      <c r="CR32" s="9"/>
      <c r="CS32" s="9"/>
      <c r="CT32" s="8" t="s">
        <v>3992</v>
      </c>
      <c r="CU32" s="9"/>
      <c r="CV32" s="9"/>
      <c r="CW32" s="8" t="s">
        <v>4190</v>
      </c>
      <c r="CX32" s="9"/>
      <c r="CY32" s="9"/>
      <c r="CZ32" s="8" t="s">
        <v>4002</v>
      </c>
      <c r="DA32" s="9"/>
      <c r="DB32" s="9"/>
      <c r="DC32" s="8" t="s">
        <v>4191</v>
      </c>
      <c r="DD32" s="9"/>
      <c r="DE32" s="9"/>
      <c r="DF32" s="8" t="s">
        <v>4192</v>
      </c>
      <c r="DG32" s="9"/>
      <c r="DH32" s="9"/>
      <c r="DI32" s="8" t="s">
        <v>4193</v>
      </c>
      <c r="DJ32" s="9"/>
      <c r="DK32" s="9"/>
      <c r="DL32" s="8" t="s">
        <v>3644</v>
      </c>
      <c r="DM32" s="9"/>
      <c r="DN32" s="9"/>
      <c r="DO32" s="8" t="s">
        <v>4194</v>
      </c>
      <c r="DP32" s="9"/>
      <c r="DQ32" s="9"/>
      <c r="DR32" s="8" t="s">
        <v>3646</v>
      </c>
      <c r="DS32" s="9"/>
      <c r="DT32" s="9"/>
      <c r="DU32" s="8" t="s">
        <v>4195</v>
      </c>
      <c r="DV32" s="9"/>
      <c r="DW32" s="9"/>
      <c r="DX32" s="8" t="s">
        <v>4196</v>
      </c>
      <c r="DY32" s="9"/>
      <c r="DZ32" s="9"/>
      <c r="EA32" s="8" t="s">
        <v>3646</v>
      </c>
      <c r="EB32" s="9"/>
      <c r="EC32" s="9"/>
      <c r="ED32" s="8" t="s">
        <v>4197</v>
      </c>
      <c r="EE32" s="9"/>
      <c r="EF32" s="9"/>
      <c r="EG32" s="8" t="s">
        <v>4198</v>
      </c>
      <c r="EH32" s="9"/>
      <c r="EI32" s="9"/>
      <c r="EJ32" s="8" t="s">
        <v>4199</v>
      </c>
      <c r="EK32" s="9"/>
      <c r="EL32" s="9"/>
      <c r="EM32" s="8" t="s">
        <v>4200</v>
      </c>
      <c r="EN32" s="9"/>
      <c r="EO32" s="9"/>
      <c r="EP32" s="8" t="s">
        <v>4201</v>
      </c>
      <c r="EQ32" s="9"/>
      <c r="ER32" s="9"/>
      <c r="ES32" s="8" t="s">
        <v>4104</v>
      </c>
      <c r="ET32" s="9"/>
      <c r="EU32" s="9"/>
      <c r="EV32" s="8" t="s">
        <v>4202</v>
      </c>
      <c r="EW32" s="9"/>
      <c r="EX32" s="9"/>
      <c r="EY32" s="8" t="s">
        <v>3840</v>
      </c>
      <c r="EZ32" s="9"/>
      <c r="FA32" s="9"/>
      <c r="FB32" s="8" t="s">
        <v>4199</v>
      </c>
      <c r="FC32" s="9"/>
      <c r="FD32" s="9"/>
      <c r="FE32" s="8" t="s">
        <v>4203</v>
      </c>
      <c r="FF32" s="9"/>
      <c r="FG32" s="9"/>
      <c r="FH32" s="8" t="s">
        <v>3646</v>
      </c>
      <c r="FI32" s="9"/>
      <c r="FJ32" s="9"/>
      <c r="FK32" s="8" t="s">
        <v>4203</v>
      </c>
      <c r="FL32" s="9"/>
      <c r="FM32" s="9"/>
      <c r="FN32" s="8" t="s">
        <v>4204</v>
      </c>
      <c r="FO32" s="9"/>
      <c r="FP32" s="9"/>
      <c r="FQ32" s="8" t="s">
        <v>4205</v>
      </c>
      <c r="FR32" s="9"/>
      <c r="FS32" s="9"/>
      <c r="FT32" s="8" t="s">
        <v>3785</v>
      </c>
      <c r="FU32" s="9"/>
      <c r="FV32" s="9"/>
      <c r="FW32" s="8" t="s">
        <v>3840</v>
      </c>
      <c r="FX32" s="9"/>
      <c r="FY32" s="9"/>
      <c r="FZ32" s="8" t="s">
        <v>3646</v>
      </c>
      <c r="GA32" s="9"/>
      <c r="GB32" s="9"/>
      <c r="GC32" s="8" t="s">
        <v>4206</v>
      </c>
      <c r="GD32" s="9"/>
      <c r="GE32" s="9"/>
      <c r="GF32" s="8" t="s">
        <v>4207</v>
      </c>
      <c r="GG32" s="9"/>
      <c r="GH32" s="9"/>
      <c r="GI32" s="8" t="s">
        <v>4208</v>
      </c>
      <c r="GJ32" s="9"/>
      <c r="GK32" s="9"/>
      <c r="GL32" s="8" t="s">
        <v>4209</v>
      </c>
      <c r="GM32" s="9"/>
      <c r="GN32" s="9"/>
      <c r="GO32" s="8" t="s">
        <v>4210</v>
      </c>
      <c r="GP32" s="9"/>
      <c r="GQ32" s="9"/>
      <c r="GR32" s="8" t="s">
        <v>4073</v>
      </c>
      <c r="GS32" s="9"/>
      <c r="GT32" s="9"/>
      <c r="GU32" s="8" t="s">
        <v>4155</v>
      </c>
      <c r="GV32" s="9"/>
      <c r="GW32" s="9"/>
      <c r="GX32" s="8" t="s">
        <v>4211</v>
      </c>
      <c r="GY32" s="9"/>
      <c r="GZ32" s="9"/>
      <c r="HA32" s="8" t="s">
        <v>3876</v>
      </c>
      <c r="HB32" s="9"/>
      <c r="HC32" s="9"/>
      <c r="HD32" s="8" t="s">
        <v>4212</v>
      </c>
      <c r="HE32" s="9"/>
      <c r="HF32" s="9"/>
      <c r="HG32" s="8" t="s">
        <v>3738</v>
      </c>
      <c r="HH32" s="9"/>
      <c r="HI32" s="9"/>
      <c r="HJ32" s="8" t="s">
        <v>3644</v>
      </c>
      <c r="HK32" s="9"/>
      <c r="HL32" s="9"/>
      <c r="HM32" s="8" t="s">
        <v>4213</v>
      </c>
      <c r="HN32" s="9"/>
      <c r="HO32" s="9"/>
      <c r="HP32" s="8" t="s">
        <v>4214</v>
      </c>
      <c r="HQ32" s="9"/>
      <c r="HR32" s="9"/>
      <c r="HS32" s="8" t="s">
        <v>4215</v>
      </c>
      <c r="HT32" s="9"/>
      <c r="HU32" s="9"/>
      <c r="HV32" s="8" t="s">
        <v>4216</v>
      </c>
      <c r="HW32" s="9"/>
      <c r="HX32" s="9"/>
      <c r="HY32" s="8" t="s">
        <v>4217</v>
      </c>
      <c r="HZ32" s="9"/>
      <c r="IA32" s="9"/>
      <c r="IB32" s="8" t="s">
        <v>4218</v>
      </c>
      <c r="IC32" s="9"/>
      <c r="ID32" s="9"/>
      <c r="IE32" s="8" t="s">
        <v>4219</v>
      </c>
      <c r="IF32" s="9"/>
      <c r="IG32" s="9"/>
      <c r="IH32" s="8" t="s">
        <v>4220</v>
      </c>
      <c r="II32" s="9"/>
      <c r="IJ32" s="9"/>
      <c r="IK32" s="8" t="s">
        <v>4221</v>
      </c>
      <c r="IL32" s="9"/>
      <c r="IM32" s="9"/>
      <c r="IN32" s="8" t="s">
        <v>4222</v>
      </c>
      <c r="IO32" s="9"/>
      <c r="IP32" s="9"/>
      <c r="IQ32" s="8" t="s">
        <v>4223</v>
      </c>
      <c r="IR32" s="9"/>
      <c r="IS32" s="9"/>
      <c r="IT32" s="8" t="s">
        <v>4224</v>
      </c>
      <c r="IU32" s="9"/>
      <c r="IV32" s="9"/>
      <c r="IW32" s="8" t="s">
        <v>3646</v>
      </c>
      <c r="IX32" s="9"/>
      <c r="IY32" s="9"/>
      <c r="IZ32" s="8" t="s">
        <v>4225</v>
      </c>
      <c r="JA32" s="9"/>
      <c r="JB32" s="9"/>
      <c r="JC32" s="8" t="s">
        <v>4153</v>
      </c>
      <c r="JD32" s="9"/>
      <c r="JE32" s="9"/>
      <c r="JF32" s="8" t="s">
        <v>4226</v>
      </c>
      <c r="JG32" s="9"/>
      <c r="JH32" s="9"/>
      <c r="JI32" s="8" t="s">
        <v>4227</v>
      </c>
      <c r="JJ32" s="9"/>
      <c r="JK32" s="9"/>
      <c r="JL32" s="8" t="s">
        <v>4228</v>
      </c>
      <c r="JM32" s="9"/>
      <c r="JN32" s="9"/>
      <c r="JO32" s="8" t="s">
        <v>4229</v>
      </c>
      <c r="JP32" s="9"/>
      <c r="JQ32" s="9"/>
      <c r="JR32" s="8" t="s">
        <v>4230</v>
      </c>
      <c r="JS32" s="9"/>
      <c r="JT32" s="9"/>
      <c r="JU32" s="8" t="s">
        <v>3736</v>
      </c>
      <c r="JV32" s="9"/>
      <c r="JW32" s="9"/>
      <c r="JX32" s="8" t="s">
        <v>4231</v>
      </c>
      <c r="JY32" s="9"/>
      <c r="JZ32" s="9"/>
      <c r="KA32" s="8" t="s">
        <v>4232</v>
      </c>
      <c r="KB32" s="9"/>
      <c r="KC32" s="9"/>
      <c r="KD32" s="8" t="s">
        <v>4233</v>
      </c>
      <c r="KE32" s="9"/>
      <c r="KF32" s="9"/>
      <c r="KG32" s="8" t="s">
        <v>4234</v>
      </c>
      <c r="KH32" s="9"/>
      <c r="KI32" s="9"/>
      <c r="KJ32" s="8" t="s">
        <v>4235</v>
      </c>
      <c r="KK32" s="9"/>
      <c r="KL32" s="9"/>
      <c r="KM32" s="8" t="s">
        <v>4236</v>
      </c>
      <c r="KN32" s="9"/>
      <c r="KO32" s="9"/>
      <c r="KP32" s="8" t="s">
        <v>4237</v>
      </c>
      <c r="KQ32" s="9"/>
      <c r="KR32" s="9"/>
      <c r="KS32" s="8" t="s">
        <v>4238</v>
      </c>
      <c r="KT32" s="9"/>
      <c r="KU32" s="9"/>
      <c r="KV32" s="8" t="s">
        <v>3654</v>
      </c>
      <c r="KW32" s="9"/>
      <c r="KX32" s="9"/>
      <c r="KY32" s="8" t="s">
        <v>4239</v>
      </c>
      <c r="KZ32" s="9"/>
      <c r="LA32" s="9"/>
      <c r="LB32" s="8" t="s">
        <v>4240</v>
      </c>
      <c r="LC32" s="9"/>
      <c r="LD32" s="9"/>
      <c r="LE32" s="8" t="s">
        <v>4241</v>
      </c>
      <c r="LF32" s="9"/>
      <c r="LG32" s="9"/>
      <c r="LH32" s="8" t="s">
        <v>4242</v>
      </c>
      <c r="LI32" s="9"/>
      <c r="LJ32" s="9"/>
      <c r="LK32" s="8" t="s">
        <v>4243</v>
      </c>
      <c r="LL32" s="9"/>
      <c r="LM32" s="9"/>
      <c r="LN32" s="8" t="s">
        <v>4244</v>
      </c>
      <c r="LO32" s="9"/>
      <c r="LP32" s="9"/>
      <c r="LQ32" s="8" t="s">
        <v>4245</v>
      </c>
      <c r="LR32" s="9"/>
      <c r="LS32" s="9"/>
      <c r="LT32" s="8" t="s">
        <v>3698</v>
      </c>
      <c r="LU32" s="9"/>
      <c r="LV32" s="9"/>
      <c r="LW32" s="8" t="s">
        <v>4229</v>
      </c>
      <c r="LX32" s="9"/>
      <c r="LY32" s="9"/>
      <c r="LZ32" s="8" t="s">
        <v>4246</v>
      </c>
      <c r="MA32" s="9"/>
      <c r="MB32" s="9"/>
      <c r="MC32" s="8" t="s">
        <v>4247</v>
      </c>
      <c r="MD32" s="9"/>
      <c r="ME32" s="9"/>
      <c r="MF32" s="8" t="s">
        <v>4248</v>
      </c>
      <c r="MG32" s="9"/>
      <c r="MH32" s="9"/>
      <c r="MI32" s="8" t="s">
        <v>4249</v>
      </c>
      <c r="MJ32" s="9"/>
      <c r="MK32" s="9"/>
      <c r="ML32" s="8" t="s">
        <v>4250</v>
      </c>
      <c r="MM32" s="9"/>
      <c r="MN32" s="9"/>
      <c r="MO32" s="8" t="s">
        <v>4251</v>
      </c>
      <c r="MP32" s="9"/>
      <c r="MQ32" s="9"/>
      <c r="MR32" s="8" t="s">
        <v>4227</v>
      </c>
      <c r="MS32" s="9"/>
      <c r="MT32" s="9"/>
      <c r="MU32" s="8" t="s">
        <v>4165</v>
      </c>
      <c r="MV32" s="9"/>
      <c r="MW32" s="9"/>
      <c r="MX32" s="8"/>
      <c r="MY32" s="9"/>
      <c r="MZ32" s="9"/>
      <c r="NA32" s="8" t="s">
        <v>4252</v>
      </c>
      <c r="NB32" s="9"/>
      <c r="NC32" s="9"/>
      <c r="ND32" s="8" t="s">
        <v>4253</v>
      </c>
      <c r="NE32" s="9"/>
      <c r="NF32" s="9"/>
      <c r="NG32" s="8" t="s">
        <v>4147</v>
      </c>
      <c r="NH32" s="9"/>
      <c r="NI32" s="9"/>
      <c r="NJ32" s="8" t="s">
        <v>4254</v>
      </c>
      <c r="NK32" s="9"/>
      <c r="NL32" s="9"/>
      <c r="NM32" s="8" t="s">
        <v>4255</v>
      </c>
      <c r="NN32" s="9"/>
      <c r="NO32" s="9"/>
      <c r="NP32" s="8" t="s">
        <v>3806</v>
      </c>
      <c r="NQ32" s="9"/>
      <c r="NR32" s="9"/>
      <c r="NS32" s="8" t="s">
        <v>4256</v>
      </c>
      <c r="NT32" s="9"/>
      <c r="NU32" s="9"/>
      <c r="NV32" s="8" t="s">
        <v>4257</v>
      </c>
      <c r="NW32" s="9"/>
      <c r="NX32" s="9"/>
      <c r="NY32" s="8" t="s">
        <v>4258</v>
      </c>
      <c r="NZ32" s="9"/>
      <c r="OA32" s="9"/>
      <c r="OB32" s="8" t="s">
        <v>4259</v>
      </c>
      <c r="OC32" s="9"/>
      <c r="OD32" s="9"/>
      <c r="OE32" s="8" t="s">
        <v>4260</v>
      </c>
      <c r="OF32" s="9"/>
      <c r="OG32" s="9"/>
      <c r="OH32" s="8" t="s">
        <v>4261</v>
      </c>
      <c r="OI32" s="9"/>
      <c r="OJ32" s="9"/>
      <c r="OK32" s="8" t="s">
        <v>4081</v>
      </c>
      <c r="OL32" s="9"/>
      <c r="OM32" s="9"/>
      <c r="ON32" s="8"/>
      <c r="OO32" s="9"/>
      <c r="OP32" s="9"/>
      <c r="OQ32" s="8" t="s">
        <v>4177</v>
      </c>
      <c r="OR32" s="9"/>
      <c r="OS32" s="9"/>
      <c r="OT32" s="8" t="s">
        <v>4262</v>
      </c>
      <c r="OU32" s="9"/>
      <c r="OV32" s="9"/>
      <c r="OW32" s="8" t="s">
        <v>4263</v>
      </c>
      <c r="OX32" s="9"/>
      <c r="OY32" s="9"/>
      <c r="OZ32" s="8" t="s">
        <v>3646</v>
      </c>
      <c r="PA32" s="9"/>
      <c r="PB32" s="9"/>
      <c r="PC32" s="8" t="s">
        <v>4264</v>
      </c>
      <c r="PD32" s="9"/>
      <c r="PE32" s="9"/>
      <c r="PF32" s="8" t="s">
        <v>4265</v>
      </c>
      <c r="PG32" s="9"/>
      <c r="PH32" s="9"/>
      <c r="PI32" s="8" t="s">
        <v>4266</v>
      </c>
      <c r="PJ32" s="9"/>
      <c r="PK32" s="9"/>
      <c r="PL32" s="8" t="s">
        <v>3765</v>
      </c>
      <c r="PM32" s="9"/>
      <c r="PN32" s="9"/>
      <c r="PO32" s="8" t="s">
        <v>4267</v>
      </c>
      <c r="PP32" s="9"/>
      <c r="PQ32" s="9"/>
      <c r="PR32" s="8" t="s">
        <v>4047</v>
      </c>
      <c r="PS32" s="9"/>
      <c r="PT32" s="9"/>
      <c r="PU32" s="8" t="s">
        <v>4141</v>
      </c>
      <c r="PV32" s="9"/>
      <c r="PW32" s="9"/>
      <c r="PX32" s="8" t="s">
        <v>4268</v>
      </c>
      <c r="PY32" s="9"/>
      <c r="PZ32" s="9"/>
      <c r="QA32" s="8" t="s">
        <v>4269</v>
      </c>
      <c r="QB32" s="9"/>
      <c r="QC32" s="9"/>
      <c r="QD32" s="8" t="s">
        <v>4270</v>
      </c>
      <c r="QE32" s="9"/>
      <c r="QF32" s="9"/>
      <c r="QG32" s="8" t="s">
        <v>4271</v>
      </c>
      <c r="QH32" s="9"/>
      <c r="QI32" s="9"/>
      <c r="QJ32" s="8" t="s">
        <v>4272</v>
      </c>
      <c r="QK32" s="9"/>
      <c r="QL32" s="9"/>
    </row>
    <row r="33" spans="1:454" x14ac:dyDescent="0.25">
      <c r="A33" s="1" t="s">
        <v>4273</v>
      </c>
      <c r="B33" s="8" t="s">
        <v>4274</v>
      </c>
      <c r="C33" s="9"/>
      <c r="D33" s="9"/>
      <c r="E33" s="8" t="s">
        <v>4058</v>
      </c>
      <c r="F33" s="9"/>
      <c r="G33" s="9"/>
      <c r="H33" s="8" t="s">
        <v>4275</v>
      </c>
      <c r="I33" s="9"/>
      <c r="J33" s="9"/>
      <c r="K33" s="8" t="s">
        <v>4276</v>
      </c>
      <c r="L33" s="9"/>
      <c r="M33" s="9"/>
      <c r="N33" s="8" t="s">
        <v>4277</v>
      </c>
      <c r="O33" s="9"/>
      <c r="P33" s="9"/>
      <c r="Q33" s="8" t="s">
        <v>4278</v>
      </c>
      <c r="R33" s="9"/>
      <c r="S33" s="9"/>
      <c r="T33" s="8" t="s">
        <v>4279</v>
      </c>
      <c r="U33" s="9"/>
      <c r="V33" s="9"/>
      <c r="W33" s="8" t="s">
        <v>3846</v>
      </c>
      <c r="X33" s="9"/>
      <c r="Y33" s="9"/>
      <c r="Z33" s="8" t="s">
        <v>3753</v>
      </c>
      <c r="AA33" s="9"/>
      <c r="AB33" s="9"/>
      <c r="AC33" s="8" t="s">
        <v>4277</v>
      </c>
      <c r="AD33" s="9"/>
      <c r="AE33" s="9"/>
      <c r="AF33" s="8" t="s">
        <v>4280</v>
      </c>
      <c r="AG33" s="9"/>
      <c r="AH33" s="9"/>
      <c r="AI33" s="8" t="s">
        <v>4281</v>
      </c>
      <c r="AJ33" s="9"/>
      <c r="AK33" s="9"/>
      <c r="AL33" s="8" t="s">
        <v>4282</v>
      </c>
      <c r="AM33" s="9"/>
      <c r="AN33" s="9"/>
      <c r="AO33" s="8" t="s">
        <v>4184</v>
      </c>
      <c r="AP33" s="9"/>
      <c r="AQ33" s="9"/>
      <c r="AR33" s="8" t="s">
        <v>3646</v>
      </c>
      <c r="AS33" s="9"/>
      <c r="AT33" s="9"/>
      <c r="AU33" s="8"/>
      <c r="AV33" s="9"/>
      <c r="AW33" s="9"/>
      <c r="AX33" s="8" t="s">
        <v>4283</v>
      </c>
      <c r="AY33" s="9"/>
      <c r="AZ33" s="9"/>
      <c r="BA33" s="8"/>
      <c r="BB33" s="9"/>
      <c r="BC33" s="9"/>
      <c r="BD33" s="8" t="s">
        <v>4284</v>
      </c>
      <c r="BE33" s="9"/>
      <c r="BF33" s="9"/>
      <c r="BG33" s="8" t="s">
        <v>4285</v>
      </c>
      <c r="BH33" s="9"/>
      <c r="BI33" s="9"/>
      <c r="BJ33" s="8" t="s">
        <v>4286</v>
      </c>
      <c r="BK33" s="9"/>
      <c r="BL33" s="9"/>
      <c r="BM33" s="8" t="s">
        <v>4287</v>
      </c>
      <c r="BN33" s="9"/>
      <c r="BO33" s="9"/>
      <c r="BP33" s="8" t="s">
        <v>3852</v>
      </c>
      <c r="BQ33" s="9"/>
      <c r="BR33" s="9"/>
      <c r="BS33" s="8" t="s">
        <v>4183</v>
      </c>
      <c r="BT33" s="9"/>
      <c r="BU33" s="9"/>
      <c r="BV33" s="8"/>
      <c r="BW33" s="9"/>
      <c r="BX33" s="9"/>
      <c r="BY33" s="8" t="s">
        <v>3766</v>
      </c>
      <c r="BZ33" s="9"/>
      <c r="CA33" s="9"/>
      <c r="CB33" s="8" t="s">
        <v>4288</v>
      </c>
      <c r="CC33" s="9"/>
      <c r="CD33" s="9"/>
      <c r="CE33" s="8" t="s">
        <v>3975</v>
      </c>
      <c r="CF33" s="9"/>
      <c r="CG33" s="9"/>
      <c r="CH33" s="8" t="s">
        <v>4289</v>
      </c>
      <c r="CI33" s="9"/>
      <c r="CJ33" s="9"/>
      <c r="CK33" s="8" t="s">
        <v>4290</v>
      </c>
      <c r="CL33" s="9"/>
      <c r="CM33" s="9"/>
      <c r="CN33" s="8" t="s">
        <v>4291</v>
      </c>
      <c r="CO33" s="9"/>
      <c r="CP33" s="9"/>
      <c r="CQ33" s="8" t="s">
        <v>4292</v>
      </c>
      <c r="CR33" s="9"/>
      <c r="CS33" s="9"/>
      <c r="CT33" s="8" t="s">
        <v>4293</v>
      </c>
      <c r="CU33" s="9"/>
      <c r="CV33" s="9"/>
      <c r="CW33" s="8" t="s">
        <v>4294</v>
      </c>
      <c r="CX33" s="9"/>
      <c r="CY33" s="9"/>
      <c r="CZ33" s="8" t="s">
        <v>4295</v>
      </c>
      <c r="DA33" s="9"/>
      <c r="DB33" s="9"/>
      <c r="DC33" s="8" t="s">
        <v>4164</v>
      </c>
      <c r="DD33" s="9"/>
      <c r="DE33" s="9"/>
      <c r="DF33" s="8" t="s">
        <v>3879</v>
      </c>
      <c r="DG33" s="9"/>
      <c r="DH33" s="9"/>
      <c r="DI33" s="8" t="s">
        <v>4296</v>
      </c>
      <c r="DJ33" s="9"/>
      <c r="DK33" s="9"/>
      <c r="DL33" s="8" t="s">
        <v>4297</v>
      </c>
      <c r="DM33" s="9"/>
      <c r="DN33" s="9"/>
      <c r="DO33" s="8" t="s">
        <v>4298</v>
      </c>
      <c r="DP33" s="9"/>
      <c r="DQ33" s="9"/>
      <c r="DR33" s="8" t="s">
        <v>4299</v>
      </c>
      <c r="DS33" s="9"/>
      <c r="DT33" s="9"/>
      <c r="DU33" s="8" t="s">
        <v>3646</v>
      </c>
      <c r="DV33" s="9"/>
      <c r="DW33" s="9"/>
      <c r="DX33" s="8"/>
      <c r="DY33" s="9"/>
      <c r="DZ33" s="9"/>
      <c r="EA33" s="8" t="s">
        <v>4300</v>
      </c>
      <c r="EB33" s="9"/>
      <c r="EC33" s="9"/>
      <c r="ED33" s="8" t="s">
        <v>4082</v>
      </c>
      <c r="EE33" s="9"/>
      <c r="EF33" s="9"/>
      <c r="EG33" s="8" t="s">
        <v>4301</v>
      </c>
      <c r="EH33" s="9"/>
      <c r="EI33" s="9"/>
      <c r="EJ33" s="8" t="s">
        <v>4302</v>
      </c>
      <c r="EK33" s="9"/>
      <c r="EL33" s="9"/>
      <c r="EM33" s="8" t="s">
        <v>4303</v>
      </c>
      <c r="EN33" s="9"/>
      <c r="EO33" s="9"/>
      <c r="EP33" s="8" t="s">
        <v>4304</v>
      </c>
      <c r="EQ33" s="9"/>
      <c r="ER33" s="9"/>
      <c r="ES33" s="8" t="s">
        <v>3891</v>
      </c>
      <c r="ET33" s="9"/>
      <c r="EU33" s="9"/>
      <c r="EV33" s="8" t="s">
        <v>4305</v>
      </c>
      <c r="EW33" s="9"/>
      <c r="EX33" s="9"/>
      <c r="EY33" s="8" t="s">
        <v>4306</v>
      </c>
      <c r="EZ33" s="9"/>
      <c r="FA33" s="9"/>
      <c r="FB33" s="8" t="s">
        <v>4307</v>
      </c>
      <c r="FC33" s="9"/>
      <c r="FD33" s="9"/>
      <c r="FE33" s="8" t="s">
        <v>4308</v>
      </c>
      <c r="FF33" s="9"/>
      <c r="FG33" s="9"/>
      <c r="FH33" s="8"/>
      <c r="FI33" s="9"/>
      <c r="FJ33" s="9"/>
      <c r="FK33" s="8" t="s">
        <v>4309</v>
      </c>
      <c r="FL33" s="9"/>
      <c r="FM33" s="9"/>
      <c r="FN33" s="8" t="s">
        <v>4206</v>
      </c>
      <c r="FO33" s="9"/>
      <c r="FP33" s="9"/>
      <c r="FQ33" s="8" t="s">
        <v>4310</v>
      </c>
      <c r="FR33" s="9"/>
      <c r="FS33" s="9"/>
      <c r="FT33" s="8" t="s">
        <v>4311</v>
      </c>
      <c r="FU33" s="9"/>
      <c r="FV33" s="9"/>
      <c r="FW33" s="8" t="s">
        <v>4312</v>
      </c>
      <c r="FX33" s="9"/>
      <c r="FY33" s="9"/>
      <c r="FZ33" s="8"/>
      <c r="GA33" s="9"/>
      <c r="GB33" s="9"/>
      <c r="GC33" s="8" t="s">
        <v>4143</v>
      </c>
      <c r="GD33" s="9"/>
      <c r="GE33" s="9"/>
      <c r="GF33" s="8" t="s">
        <v>4306</v>
      </c>
      <c r="GG33" s="9"/>
      <c r="GH33" s="9"/>
      <c r="GI33" s="8" t="s">
        <v>3646</v>
      </c>
      <c r="GJ33" s="9"/>
      <c r="GK33" s="9"/>
      <c r="GL33" s="8" t="s">
        <v>4070</v>
      </c>
      <c r="GM33" s="9"/>
      <c r="GN33" s="9"/>
      <c r="GO33" s="8" t="s">
        <v>4313</v>
      </c>
      <c r="GP33" s="9"/>
      <c r="GQ33" s="9"/>
      <c r="GR33" s="8" t="s">
        <v>4199</v>
      </c>
      <c r="GS33" s="9"/>
      <c r="GT33" s="9"/>
      <c r="GU33" s="8" t="s">
        <v>4314</v>
      </c>
      <c r="GV33" s="9"/>
      <c r="GW33" s="9"/>
      <c r="GX33" s="8" t="s">
        <v>4315</v>
      </c>
      <c r="GY33" s="9"/>
      <c r="GZ33" s="9"/>
      <c r="HA33" s="8" t="s">
        <v>3677</v>
      </c>
      <c r="HB33" s="9"/>
      <c r="HC33" s="9"/>
      <c r="HD33" s="8" t="s">
        <v>4316</v>
      </c>
      <c r="HE33" s="9"/>
      <c r="HF33" s="9"/>
      <c r="HG33" s="8" t="s">
        <v>4317</v>
      </c>
      <c r="HH33" s="9"/>
      <c r="HI33" s="9"/>
      <c r="HJ33" s="8" t="s">
        <v>3760</v>
      </c>
      <c r="HK33" s="9"/>
      <c r="HL33" s="9"/>
      <c r="HM33" s="8"/>
      <c r="HN33" s="9"/>
      <c r="HO33" s="9"/>
      <c r="HP33" s="8" t="s">
        <v>3646</v>
      </c>
      <c r="HQ33" s="9"/>
      <c r="HR33" s="9"/>
      <c r="HS33" s="8" t="s">
        <v>4318</v>
      </c>
      <c r="HT33" s="9"/>
      <c r="HU33" s="9"/>
      <c r="HV33" s="8"/>
      <c r="HW33" s="9"/>
      <c r="HX33" s="9"/>
      <c r="HY33" s="8" t="s">
        <v>4216</v>
      </c>
      <c r="HZ33" s="9"/>
      <c r="IA33" s="9"/>
      <c r="IB33" s="8" t="s">
        <v>3646</v>
      </c>
      <c r="IC33" s="9"/>
      <c r="ID33" s="9"/>
      <c r="IE33" s="8" t="s">
        <v>4319</v>
      </c>
      <c r="IF33" s="9"/>
      <c r="IG33" s="9"/>
      <c r="IH33" s="8" t="s">
        <v>4320</v>
      </c>
      <c r="II33" s="9"/>
      <c r="IJ33" s="9"/>
      <c r="IK33" s="8" t="s">
        <v>4321</v>
      </c>
      <c r="IL33" s="9"/>
      <c r="IM33" s="9"/>
      <c r="IN33" s="8" t="s">
        <v>4322</v>
      </c>
      <c r="IO33" s="9"/>
      <c r="IP33" s="9"/>
      <c r="IQ33" s="8"/>
      <c r="IR33" s="9"/>
      <c r="IS33" s="9"/>
      <c r="IT33" s="8" t="s">
        <v>4323</v>
      </c>
      <c r="IU33" s="9"/>
      <c r="IV33" s="9"/>
      <c r="IW33" s="8"/>
      <c r="IX33" s="9"/>
      <c r="IY33" s="9"/>
      <c r="IZ33" s="8" t="s">
        <v>4324</v>
      </c>
      <c r="JA33" s="9"/>
      <c r="JB33" s="9"/>
      <c r="JC33" s="8" t="s">
        <v>4257</v>
      </c>
      <c r="JD33" s="9"/>
      <c r="JE33" s="9"/>
      <c r="JF33" s="8" t="s">
        <v>3717</v>
      </c>
      <c r="JG33" s="9"/>
      <c r="JH33" s="9"/>
      <c r="JI33" s="8" t="s">
        <v>4325</v>
      </c>
      <c r="JJ33" s="9"/>
      <c r="JK33" s="9"/>
      <c r="JL33" s="8" t="s">
        <v>4326</v>
      </c>
      <c r="JM33" s="9"/>
      <c r="JN33" s="9"/>
      <c r="JO33" s="8" t="s">
        <v>4327</v>
      </c>
      <c r="JP33" s="9"/>
      <c r="JQ33" s="9"/>
      <c r="JR33" s="8" t="s">
        <v>4328</v>
      </c>
      <c r="JS33" s="9"/>
      <c r="JT33" s="9"/>
      <c r="JU33" s="8" t="s">
        <v>4329</v>
      </c>
      <c r="JV33" s="9"/>
      <c r="JW33" s="9"/>
      <c r="JX33" s="8" t="s">
        <v>4330</v>
      </c>
      <c r="JY33" s="9"/>
      <c r="JZ33" s="9"/>
      <c r="KA33" s="8" t="s">
        <v>4331</v>
      </c>
      <c r="KB33" s="9"/>
      <c r="KC33" s="9"/>
      <c r="KD33" s="8" t="s">
        <v>4332</v>
      </c>
      <c r="KE33" s="9"/>
      <c r="KF33" s="9"/>
      <c r="KG33" s="8" t="s">
        <v>4333</v>
      </c>
      <c r="KH33" s="9"/>
      <c r="KI33" s="9"/>
      <c r="KJ33" s="8" t="s">
        <v>4334</v>
      </c>
      <c r="KK33" s="9"/>
      <c r="KL33" s="9"/>
      <c r="KM33" s="8" t="s">
        <v>4335</v>
      </c>
      <c r="KN33" s="9"/>
      <c r="KO33" s="9"/>
      <c r="KP33" s="8" t="s">
        <v>4336</v>
      </c>
      <c r="KQ33" s="9"/>
      <c r="KR33" s="9"/>
      <c r="KS33" s="8" t="s">
        <v>4337</v>
      </c>
      <c r="KT33" s="9"/>
      <c r="KU33" s="9"/>
      <c r="KV33" s="8" t="s">
        <v>4338</v>
      </c>
      <c r="KW33" s="9"/>
      <c r="KX33" s="9"/>
      <c r="KY33" s="8" t="s">
        <v>4255</v>
      </c>
      <c r="KZ33" s="9"/>
      <c r="LA33" s="9"/>
      <c r="LB33" s="8" t="s">
        <v>4339</v>
      </c>
      <c r="LC33" s="9"/>
      <c r="LD33" s="9"/>
      <c r="LE33" s="8" t="s">
        <v>4340</v>
      </c>
      <c r="LF33" s="9"/>
      <c r="LG33" s="9"/>
      <c r="LH33" s="8" t="s">
        <v>4341</v>
      </c>
      <c r="LI33" s="9"/>
      <c r="LJ33" s="9"/>
      <c r="LK33" s="8" t="s">
        <v>4342</v>
      </c>
      <c r="LL33" s="9"/>
      <c r="LM33" s="9"/>
      <c r="LN33" s="8" t="s">
        <v>4343</v>
      </c>
      <c r="LO33" s="9"/>
      <c r="LP33" s="9"/>
      <c r="LQ33" s="8" t="s">
        <v>4344</v>
      </c>
      <c r="LR33" s="9"/>
      <c r="LS33" s="9"/>
      <c r="LT33" s="8" t="s">
        <v>4027</v>
      </c>
      <c r="LU33" s="9"/>
      <c r="LV33" s="9"/>
      <c r="LW33" s="8" t="s">
        <v>4345</v>
      </c>
      <c r="LX33" s="9"/>
      <c r="LY33" s="9"/>
      <c r="LZ33" s="8" t="s">
        <v>4346</v>
      </c>
      <c r="MA33" s="9"/>
      <c r="MB33" s="9"/>
      <c r="MC33" s="8" t="s">
        <v>4347</v>
      </c>
      <c r="MD33" s="9"/>
      <c r="ME33" s="9"/>
      <c r="MF33" s="8" t="s">
        <v>4348</v>
      </c>
      <c r="MG33" s="9"/>
      <c r="MH33" s="9"/>
      <c r="MI33" s="8" t="s">
        <v>4147</v>
      </c>
      <c r="MJ33" s="9"/>
      <c r="MK33" s="9"/>
      <c r="ML33" s="8" t="s">
        <v>4349</v>
      </c>
      <c r="MM33" s="9"/>
      <c r="MN33" s="9"/>
      <c r="MO33" s="8" t="s">
        <v>4350</v>
      </c>
      <c r="MP33" s="9"/>
      <c r="MQ33" s="9"/>
      <c r="MR33" s="8" t="s">
        <v>4351</v>
      </c>
      <c r="MS33" s="9"/>
      <c r="MT33" s="9"/>
      <c r="MU33" s="8" t="s">
        <v>4352</v>
      </c>
      <c r="MV33" s="9"/>
      <c r="MW33" s="9"/>
      <c r="MX33" s="8"/>
      <c r="MY33" s="9"/>
      <c r="MZ33" s="9"/>
      <c r="NA33" s="8" t="s">
        <v>4353</v>
      </c>
      <c r="NB33" s="9"/>
      <c r="NC33" s="9"/>
      <c r="ND33" s="8" t="s">
        <v>4354</v>
      </c>
      <c r="NE33" s="9"/>
      <c r="NF33" s="9"/>
      <c r="NG33" s="8" t="s">
        <v>4355</v>
      </c>
      <c r="NH33" s="9"/>
      <c r="NI33" s="9"/>
      <c r="NJ33" s="8"/>
      <c r="NK33" s="9"/>
      <c r="NL33" s="9"/>
      <c r="NM33" s="8" t="s">
        <v>4356</v>
      </c>
      <c r="NN33" s="9"/>
      <c r="NO33" s="9"/>
      <c r="NP33" s="8" t="s">
        <v>4357</v>
      </c>
      <c r="NQ33" s="9"/>
      <c r="NR33" s="9"/>
      <c r="NS33" s="8" t="s">
        <v>4159</v>
      </c>
      <c r="NT33" s="9"/>
      <c r="NU33" s="9"/>
      <c r="NV33" s="8" t="s">
        <v>3746</v>
      </c>
      <c r="NW33" s="9"/>
      <c r="NX33" s="9"/>
      <c r="NY33" s="8" t="s">
        <v>4358</v>
      </c>
      <c r="NZ33" s="9"/>
      <c r="OA33" s="9"/>
      <c r="OB33" s="8" t="s">
        <v>4359</v>
      </c>
      <c r="OC33" s="9"/>
      <c r="OD33" s="9"/>
      <c r="OE33" s="8" t="s">
        <v>4060</v>
      </c>
      <c r="OF33" s="9"/>
      <c r="OG33" s="9"/>
      <c r="OH33" s="8"/>
      <c r="OI33" s="9"/>
      <c r="OJ33" s="9"/>
      <c r="OK33" s="8" t="s">
        <v>4360</v>
      </c>
      <c r="OL33" s="9"/>
      <c r="OM33" s="9"/>
      <c r="ON33" s="8"/>
      <c r="OO33" s="9"/>
      <c r="OP33" s="9"/>
      <c r="OQ33" s="8"/>
      <c r="OR33" s="9"/>
      <c r="OS33" s="9"/>
      <c r="OT33" s="8" t="s">
        <v>4361</v>
      </c>
      <c r="OU33" s="9"/>
      <c r="OV33" s="9"/>
      <c r="OW33" s="8" t="s">
        <v>4362</v>
      </c>
      <c r="OX33" s="9"/>
      <c r="OY33" s="9"/>
      <c r="OZ33" s="8"/>
      <c r="PA33" s="9"/>
      <c r="PB33" s="9"/>
      <c r="PC33" s="8" t="s">
        <v>4363</v>
      </c>
      <c r="PD33" s="9"/>
      <c r="PE33" s="9"/>
      <c r="PF33" s="8" t="s">
        <v>4201</v>
      </c>
      <c r="PG33" s="9"/>
      <c r="PH33" s="9"/>
      <c r="PI33" s="8" t="s">
        <v>4364</v>
      </c>
      <c r="PJ33" s="9"/>
      <c r="PK33" s="9"/>
      <c r="PL33" s="8" t="s">
        <v>4365</v>
      </c>
      <c r="PM33" s="9"/>
      <c r="PN33" s="9"/>
      <c r="PO33" s="8" t="s">
        <v>4366</v>
      </c>
      <c r="PP33" s="9"/>
      <c r="PQ33" s="9"/>
      <c r="PR33" s="8" t="s">
        <v>4367</v>
      </c>
      <c r="PS33" s="9"/>
      <c r="PT33" s="9"/>
      <c r="PU33" s="8" t="s">
        <v>3646</v>
      </c>
      <c r="PV33" s="9"/>
      <c r="PW33" s="9"/>
      <c r="PX33" s="8"/>
      <c r="PY33" s="9"/>
      <c r="PZ33" s="9"/>
      <c r="QA33" s="8" t="s">
        <v>4368</v>
      </c>
      <c r="QB33" s="9"/>
      <c r="QC33" s="9"/>
      <c r="QD33" s="8" t="s">
        <v>4369</v>
      </c>
      <c r="QE33" s="9"/>
      <c r="QF33" s="9"/>
      <c r="QG33" s="8" t="s">
        <v>3889</v>
      </c>
      <c r="QH33" s="9"/>
      <c r="QI33" s="9"/>
      <c r="QJ33" s="8" t="s">
        <v>4370</v>
      </c>
      <c r="QK33" s="9"/>
      <c r="QL33" s="9"/>
    </row>
    <row r="34" spans="1:454" x14ac:dyDescent="0.25">
      <c r="A34" s="1" t="s">
        <v>4371</v>
      </c>
      <c r="B34" s="8" t="s">
        <v>4372</v>
      </c>
      <c r="C34" s="9"/>
      <c r="D34" s="9"/>
      <c r="E34" s="8" t="s">
        <v>3960</v>
      </c>
      <c r="F34" s="9"/>
      <c r="G34" s="9"/>
      <c r="H34" s="8" t="s">
        <v>4058</v>
      </c>
      <c r="I34" s="9"/>
      <c r="J34" s="9"/>
      <c r="K34" s="8" t="s">
        <v>4373</v>
      </c>
      <c r="L34" s="9"/>
      <c r="M34" s="9"/>
      <c r="N34" s="8" t="s">
        <v>3960</v>
      </c>
      <c r="O34" s="9"/>
      <c r="P34" s="9"/>
      <c r="Q34" s="8" t="s">
        <v>4374</v>
      </c>
      <c r="R34" s="9"/>
      <c r="S34" s="9"/>
      <c r="T34" s="8" t="s">
        <v>4375</v>
      </c>
      <c r="U34" s="9"/>
      <c r="V34" s="9"/>
      <c r="W34" s="8" t="s">
        <v>4376</v>
      </c>
      <c r="X34" s="9"/>
      <c r="Y34" s="9"/>
      <c r="Z34" s="8" t="s">
        <v>3852</v>
      </c>
      <c r="AA34" s="9"/>
      <c r="AB34" s="9"/>
      <c r="AC34" s="8" t="s">
        <v>4377</v>
      </c>
      <c r="AD34" s="9"/>
      <c r="AE34" s="9"/>
      <c r="AF34" s="8" t="s">
        <v>4378</v>
      </c>
      <c r="AG34" s="9"/>
      <c r="AH34" s="9"/>
      <c r="AI34" s="8" t="s">
        <v>4379</v>
      </c>
      <c r="AJ34" s="9"/>
      <c r="AK34" s="9"/>
      <c r="AL34" s="8" t="s">
        <v>4085</v>
      </c>
      <c r="AM34" s="9"/>
      <c r="AN34" s="9"/>
      <c r="AO34" s="8" t="s">
        <v>4380</v>
      </c>
      <c r="AP34" s="9"/>
      <c r="AQ34" s="9"/>
      <c r="AR34" s="8" t="s">
        <v>4381</v>
      </c>
      <c r="AS34" s="9"/>
      <c r="AT34" s="9"/>
      <c r="AU34" s="8"/>
      <c r="AV34" s="9"/>
      <c r="AW34" s="9"/>
      <c r="AX34" s="8" t="s">
        <v>4382</v>
      </c>
      <c r="AY34" s="9"/>
      <c r="AZ34" s="9"/>
      <c r="BA34" s="8"/>
      <c r="BB34" s="9"/>
      <c r="BC34" s="9"/>
      <c r="BD34" s="8" t="s">
        <v>3847</v>
      </c>
      <c r="BE34" s="9"/>
      <c r="BF34" s="9"/>
      <c r="BG34" s="8"/>
      <c r="BH34" s="9"/>
      <c r="BI34" s="9"/>
      <c r="BJ34" s="8" t="s">
        <v>4383</v>
      </c>
      <c r="BK34" s="9"/>
      <c r="BL34" s="9"/>
      <c r="BM34" s="8" t="s">
        <v>4384</v>
      </c>
      <c r="BN34" s="9"/>
      <c r="BO34" s="9"/>
      <c r="BP34" s="8" t="s">
        <v>3646</v>
      </c>
      <c r="BQ34" s="9"/>
      <c r="BR34" s="9"/>
      <c r="BS34" s="8"/>
      <c r="BT34" s="9"/>
      <c r="BU34" s="9"/>
      <c r="BV34" s="8"/>
      <c r="BW34" s="9"/>
      <c r="BX34" s="9"/>
      <c r="BY34" s="8" t="s">
        <v>3755</v>
      </c>
      <c r="BZ34" s="9"/>
      <c r="CA34" s="9"/>
      <c r="CB34" s="8" t="s">
        <v>4385</v>
      </c>
      <c r="CC34" s="9"/>
      <c r="CD34" s="9"/>
      <c r="CE34" s="8" t="s">
        <v>4386</v>
      </c>
      <c r="CF34" s="9"/>
      <c r="CG34" s="9"/>
      <c r="CH34" s="8" t="s">
        <v>4387</v>
      </c>
      <c r="CI34" s="9"/>
      <c r="CJ34" s="9"/>
      <c r="CK34" s="8" t="s">
        <v>3646</v>
      </c>
      <c r="CL34" s="9"/>
      <c r="CM34" s="9"/>
      <c r="CN34" s="8" t="s">
        <v>4388</v>
      </c>
      <c r="CO34" s="9"/>
      <c r="CP34" s="9"/>
      <c r="CQ34" s="8"/>
      <c r="CR34" s="9"/>
      <c r="CS34" s="9"/>
      <c r="CT34" s="8" t="s">
        <v>4389</v>
      </c>
      <c r="CU34" s="9"/>
      <c r="CV34" s="9"/>
      <c r="CW34" s="8" t="s">
        <v>4390</v>
      </c>
      <c r="CX34" s="9"/>
      <c r="CY34" s="9"/>
      <c r="CZ34" s="8" t="s">
        <v>4391</v>
      </c>
      <c r="DA34" s="9"/>
      <c r="DB34" s="9"/>
      <c r="DC34" s="8" t="s">
        <v>4392</v>
      </c>
      <c r="DD34" s="9"/>
      <c r="DE34" s="9"/>
      <c r="DF34" s="8" t="s">
        <v>4393</v>
      </c>
      <c r="DG34" s="9"/>
      <c r="DH34" s="9"/>
      <c r="DI34" s="8" t="s">
        <v>4394</v>
      </c>
      <c r="DJ34" s="9"/>
      <c r="DK34" s="9"/>
      <c r="DL34" s="8" t="s">
        <v>4395</v>
      </c>
      <c r="DM34" s="9"/>
      <c r="DN34" s="9"/>
      <c r="DO34" s="8"/>
      <c r="DP34" s="9"/>
      <c r="DQ34" s="9"/>
      <c r="DR34" s="8"/>
      <c r="DS34" s="9"/>
      <c r="DT34" s="9"/>
      <c r="DU34" s="8"/>
      <c r="DV34" s="9"/>
      <c r="DW34" s="9"/>
      <c r="DX34" s="8"/>
      <c r="DY34" s="9"/>
      <c r="DZ34" s="9"/>
      <c r="EA34" s="8" t="s">
        <v>4216</v>
      </c>
      <c r="EB34" s="9"/>
      <c r="EC34" s="9"/>
      <c r="ED34" s="8" t="s">
        <v>4396</v>
      </c>
      <c r="EE34" s="9"/>
      <c r="EF34" s="9"/>
      <c r="EG34" s="8" t="s">
        <v>4397</v>
      </c>
      <c r="EH34" s="9"/>
      <c r="EI34" s="9"/>
      <c r="EJ34" s="8" t="s">
        <v>4053</v>
      </c>
      <c r="EK34" s="9"/>
      <c r="EL34" s="9"/>
      <c r="EM34" s="8" t="s">
        <v>3947</v>
      </c>
      <c r="EN34" s="9"/>
      <c r="EO34" s="9"/>
      <c r="EP34" s="8" t="s">
        <v>4398</v>
      </c>
      <c r="EQ34" s="9"/>
      <c r="ER34" s="9"/>
      <c r="ES34" s="8" t="s">
        <v>4359</v>
      </c>
      <c r="ET34" s="9"/>
      <c r="EU34" s="9"/>
      <c r="EV34" s="8" t="s">
        <v>4399</v>
      </c>
      <c r="EW34" s="9"/>
      <c r="EX34" s="9"/>
      <c r="EY34" s="8" t="s">
        <v>4400</v>
      </c>
      <c r="EZ34" s="9"/>
      <c r="FA34" s="9"/>
      <c r="FB34" s="8" t="s">
        <v>4401</v>
      </c>
      <c r="FC34" s="9"/>
      <c r="FD34" s="9"/>
      <c r="FE34" s="8" t="s">
        <v>4402</v>
      </c>
      <c r="FF34" s="9"/>
      <c r="FG34" s="9"/>
      <c r="FH34" s="8"/>
      <c r="FI34" s="9"/>
      <c r="FJ34" s="9"/>
      <c r="FK34" s="8" t="s">
        <v>4307</v>
      </c>
      <c r="FL34" s="9"/>
      <c r="FM34" s="9"/>
      <c r="FN34" s="8" t="s">
        <v>4401</v>
      </c>
      <c r="FO34" s="9"/>
      <c r="FP34" s="9"/>
      <c r="FQ34" s="8" t="s">
        <v>4403</v>
      </c>
      <c r="FR34" s="9"/>
      <c r="FS34" s="9"/>
      <c r="FT34" s="8" t="s">
        <v>4361</v>
      </c>
      <c r="FU34" s="9"/>
      <c r="FV34" s="9"/>
      <c r="FW34" s="8" t="s">
        <v>4404</v>
      </c>
      <c r="FX34" s="9"/>
      <c r="FY34" s="9"/>
      <c r="FZ34" s="8"/>
      <c r="GA34" s="9"/>
      <c r="GB34" s="9"/>
      <c r="GC34" s="8" t="s">
        <v>4073</v>
      </c>
      <c r="GD34" s="9"/>
      <c r="GE34" s="9"/>
      <c r="GF34" s="8" t="s">
        <v>4400</v>
      </c>
      <c r="GG34" s="9"/>
      <c r="GH34" s="9"/>
      <c r="GI34" s="8" t="s">
        <v>4405</v>
      </c>
      <c r="GJ34" s="9"/>
      <c r="GK34" s="9"/>
      <c r="GL34" s="8" t="s">
        <v>3646</v>
      </c>
      <c r="GM34" s="9"/>
      <c r="GN34" s="9"/>
      <c r="GO34" s="8" t="s">
        <v>4406</v>
      </c>
      <c r="GP34" s="9"/>
      <c r="GQ34" s="9"/>
      <c r="GR34" s="8" t="s">
        <v>4166</v>
      </c>
      <c r="GS34" s="9"/>
      <c r="GT34" s="9"/>
      <c r="GU34" s="8" t="s">
        <v>4407</v>
      </c>
      <c r="GV34" s="9"/>
      <c r="GW34" s="9"/>
      <c r="GX34" s="8" t="s">
        <v>4408</v>
      </c>
      <c r="GY34" s="9"/>
      <c r="GZ34" s="9"/>
      <c r="HA34" s="8" t="s">
        <v>3839</v>
      </c>
      <c r="HB34" s="9"/>
      <c r="HC34" s="9"/>
      <c r="HD34" s="8" t="s">
        <v>4409</v>
      </c>
      <c r="HE34" s="9"/>
      <c r="HF34" s="9"/>
      <c r="HG34" s="8" t="s">
        <v>4410</v>
      </c>
      <c r="HH34" s="9"/>
      <c r="HI34" s="9"/>
      <c r="HJ34" s="8" t="s">
        <v>3641</v>
      </c>
      <c r="HK34" s="9"/>
      <c r="HL34" s="9"/>
      <c r="HM34" s="8"/>
      <c r="HN34" s="9"/>
      <c r="HO34" s="9"/>
      <c r="HP34" s="8" t="s">
        <v>4411</v>
      </c>
      <c r="HQ34" s="9"/>
      <c r="HR34" s="9"/>
      <c r="HS34" s="8" t="s">
        <v>4412</v>
      </c>
      <c r="HT34" s="9"/>
      <c r="HU34" s="9"/>
      <c r="HV34" s="8"/>
      <c r="HW34" s="9"/>
      <c r="HX34" s="9"/>
      <c r="HY34" s="8" t="s">
        <v>4396</v>
      </c>
      <c r="HZ34" s="9"/>
      <c r="IA34" s="9"/>
      <c r="IB34" s="8" t="s">
        <v>4413</v>
      </c>
      <c r="IC34" s="9"/>
      <c r="ID34" s="9"/>
      <c r="IE34" s="8" t="s">
        <v>3985</v>
      </c>
      <c r="IF34" s="9"/>
      <c r="IG34" s="9"/>
      <c r="IH34" s="8"/>
      <c r="II34" s="9"/>
      <c r="IJ34" s="9"/>
      <c r="IK34" s="8" t="s">
        <v>4414</v>
      </c>
      <c r="IL34" s="9"/>
      <c r="IM34" s="9"/>
      <c r="IN34" s="8"/>
      <c r="IO34" s="9"/>
      <c r="IP34" s="9"/>
      <c r="IQ34" s="8"/>
      <c r="IR34" s="9"/>
      <c r="IS34" s="9"/>
      <c r="IT34" s="8" t="s">
        <v>3646</v>
      </c>
      <c r="IU34" s="9"/>
      <c r="IV34" s="9"/>
      <c r="IW34" s="8"/>
      <c r="IX34" s="9"/>
      <c r="IY34" s="9"/>
      <c r="IZ34" s="8" t="s">
        <v>4415</v>
      </c>
      <c r="JA34" s="9"/>
      <c r="JB34" s="9"/>
      <c r="JC34" s="8" t="s">
        <v>3746</v>
      </c>
      <c r="JD34" s="9"/>
      <c r="JE34" s="9"/>
      <c r="JF34" s="8" t="s">
        <v>4119</v>
      </c>
      <c r="JG34" s="9"/>
      <c r="JH34" s="9"/>
      <c r="JI34" s="8" t="s">
        <v>4416</v>
      </c>
      <c r="JJ34" s="9"/>
      <c r="JK34" s="9"/>
      <c r="JL34" s="8" t="s">
        <v>4417</v>
      </c>
      <c r="JM34" s="9"/>
      <c r="JN34" s="9"/>
      <c r="JO34" s="8" t="s">
        <v>4418</v>
      </c>
      <c r="JP34" s="9"/>
      <c r="JQ34" s="9"/>
      <c r="JR34" s="8" t="s">
        <v>4247</v>
      </c>
      <c r="JS34" s="9"/>
      <c r="JT34" s="9"/>
      <c r="JU34" s="8" t="s">
        <v>4419</v>
      </c>
      <c r="JV34" s="9"/>
      <c r="JW34" s="9"/>
      <c r="JX34" s="8" t="s">
        <v>4420</v>
      </c>
      <c r="JY34" s="9"/>
      <c r="JZ34" s="9"/>
      <c r="KA34" s="8" t="s">
        <v>4421</v>
      </c>
      <c r="KB34" s="9"/>
      <c r="KC34" s="9"/>
      <c r="KD34" s="8" t="s">
        <v>4422</v>
      </c>
      <c r="KE34" s="9"/>
      <c r="KF34" s="9"/>
      <c r="KG34" s="8" t="s">
        <v>4351</v>
      </c>
      <c r="KH34" s="9"/>
      <c r="KI34" s="9"/>
      <c r="KJ34" s="8" t="s">
        <v>3735</v>
      </c>
      <c r="KK34" s="9"/>
      <c r="KL34" s="9"/>
      <c r="KM34" s="8" t="s">
        <v>4423</v>
      </c>
      <c r="KN34" s="9"/>
      <c r="KO34" s="9"/>
      <c r="KP34" s="8" t="s">
        <v>4424</v>
      </c>
      <c r="KQ34" s="9"/>
      <c r="KR34" s="9"/>
      <c r="KS34" s="8" t="s">
        <v>4425</v>
      </c>
      <c r="KT34" s="9"/>
      <c r="KU34" s="9"/>
      <c r="KV34" s="8" t="s">
        <v>4426</v>
      </c>
      <c r="KW34" s="9"/>
      <c r="KX34" s="9"/>
      <c r="KY34" s="8" t="s">
        <v>4427</v>
      </c>
      <c r="KZ34" s="9"/>
      <c r="LA34" s="9"/>
      <c r="LB34" s="8" t="s">
        <v>4428</v>
      </c>
      <c r="LC34" s="9"/>
      <c r="LD34" s="9"/>
      <c r="LE34" s="8" t="s">
        <v>4418</v>
      </c>
      <c r="LF34" s="9"/>
      <c r="LG34" s="9"/>
      <c r="LH34" s="8" t="s">
        <v>4429</v>
      </c>
      <c r="LI34" s="9"/>
      <c r="LJ34" s="9"/>
      <c r="LK34" s="8" t="s">
        <v>4430</v>
      </c>
      <c r="LL34" s="9"/>
      <c r="LM34" s="9"/>
      <c r="LN34" s="8" t="s">
        <v>4431</v>
      </c>
      <c r="LO34" s="9"/>
      <c r="LP34" s="9"/>
      <c r="LQ34" s="8" t="s">
        <v>4432</v>
      </c>
      <c r="LR34" s="9"/>
      <c r="LS34" s="9"/>
      <c r="LT34" s="8" t="s">
        <v>4433</v>
      </c>
      <c r="LU34" s="9"/>
      <c r="LV34" s="9"/>
      <c r="LW34" s="8" t="s">
        <v>4434</v>
      </c>
      <c r="LX34" s="9"/>
      <c r="LY34" s="9"/>
      <c r="LZ34" s="8" t="s">
        <v>4435</v>
      </c>
      <c r="MA34" s="9"/>
      <c r="MB34" s="9"/>
      <c r="MC34" s="8" t="s">
        <v>4421</v>
      </c>
      <c r="MD34" s="9"/>
      <c r="ME34" s="9"/>
      <c r="MF34" s="8" t="s">
        <v>4436</v>
      </c>
      <c r="MG34" s="9"/>
      <c r="MH34" s="9"/>
      <c r="MI34" s="8" t="s">
        <v>4437</v>
      </c>
      <c r="MJ34" s="9"/>
      <c r="MK34" s="9"/>
      <c r="ML34" s="8" t="s">
        <v>4438</v>
      </c>
      <c r="MM34" s="9"/>
      <c r="MN34" s="9"/>
      <c r="MO34" s="8" t="s">
        <v>4206</v>
      </c>
      <c r="MP34" s="9"/>
      <c r="MQ34" s="9"/>
      <c r="MR34" s="8" t="s">
        <v>4439</v>
      </c>
      <c r="MS34" s="9"/>
      <c r="MT34" s="9"/>
      <c r="MU34" s="8"/>
      <c r="MV34" s="9"/>
      <c r="MW34" s="9"/>
      <c r="MX34" s="8"/>
      <c r="MY34" s="9"/>
      <c r="MZ34" s="9"/>
      <c r="NA34" s="8" t="s">
        <v>4440</v>
      </c>
      <c r="NB34" s="9"/>
      <c r="NC34" s="9"/>
      <c r="ND34" s="8"/>
      <c r="NE34" s="9"/>
      <c r="NF34" s="9"/>
      <c r="NG34" s="8"/>
      <c r="NH34" s="9"/>
      <c r="NI34" s="9"/>
      <c r="NJ34" s="8"/>
      <c r="NK34" s="9"/>
      <c r="NL34" s="9"/>
      <c r="NM34" s="8" t="s">
        <v>3646</v>
      </c>
      <c r="NN34" s="9"/>
      <c r="NO34" s="9"/>
      <c r="NP34" s="8" t="s">
        <v>4141</v>
      </c>
      <c r="NQ34" s="9"/>
      <c r="NR34" s="9"/>
      <c r="NS34" s="8" t="s">
        <v>4441</v>
      </c>
      <c r="NT34" s="9"/>
      <c r="NU34" s="9"/>
      <c r="NV34" s="8" t="s">
        <v>4442</v>
      </c>
      <c r="NW34" s="9"/>
      <c r="NX34" s="9"/>
      <c r="NY34" s="8" t="s">
        <v>4443</v>
      </c>
      <c r="NZ34" s="9"/>
      <c r="OA34" s="9"/>
      <c r="OB34" s="8" t="s">
        <v>4444</v>
      </c>
      <c r="OC34" s="9"/>
      <c r="OD34" s="9"/>
      <c r="OE34" s="8" t="s">
        <v>4445</v>
      </c>
      <c r="OF34" s="9"/>
      <c r="OG34" s="9"/>
      <c r="OH34" s="8"/>
      <c r="OI34" s="9"/>
      <c r="OJ34" s="9"/>
      <c r="OK34" s="8" t="s">
        <v>4446</v>
      </c>
      <c r="OL34" s="9"/>
      <c r="OM34" s="9"/>
      <c r="ON34" s="8"/>
      <c r="OO34" s="9"/>
      <c r="OP34" s="9"/>
      <c r="OQ34" s="8"/>
      <c r="OR34" s="9"/>
      <c r="OS34" s="9"/>
      <c r="OT34" s="8" t="s">
        <v>4447</v>
      </c>
      <c r="OU34" s="9"/>
      <c r="OV34" s="9"/>
      <c r="OW34" s="8" t="s">
        <v>4448</v>
      </c>
      <c r="OX34" s="9"/>
      <c r="OY34" s="9"/>
      <c r="OZ34" s="8"/>
      <c r="PA34" s="9"/>
      <c r="PB34" s="9"/>
      <c r="PC34" s="8" t="s">
        <v>4449</v>
      </c>
      <c r="PD34" s="9"/>
      <c r="PE34" s="9"/>
      <c r="PF34" s="8" t="s">
        <v>4450</v>
      </c>
      <c r="PG34" s="9"/>
      <c r="PH34" s="9"/>
      <c r="PI34" s="8" t="s">
        <v>4451</v>
      </c>
      <c r="PJ34" s="9"/>
      <c r="PK34" s="9"/>
      <c r="PL34" s="8" t="s">
        <v>4452</v>
      </c>
      <c r="PM34" s="9"/>
      <c r="PN34" s="9"/>
      <c r="PO34" s="8" t="s">
        <v>4453</v>
      </c>
      <c r="PP34" s="9"/>
      <c r="PQ34" s="9"/>
      <c r="PR34" s="8" t="s">
        <v>4392</v>
      </c>
      <c r="PS34" s="9"/>
      <c r="PT34" s="9"/>
      <c r="PU34" s="8"/>
      <c r="PV34" s="9"/>
      <c r="PW34" s="9"/>
      <c r="PX34" s="8"/>
      <c r="PY34" s="9"/>
      <c r="PZ34" s="9"/>
      <c r="QA34" s="8"/>
      <c r="QB34" s="9"/>
      <c r="QC34" s="9"/>
      <c r="QD34" s="8" t="s">
        <v>4454</v>
      </c>
      <c r="QE34" s="9"/>
      <c r="QF34" s="9"/>
      <c r="QG34" s="8" t="s">
        <v>4001</v>
      </c>
      <c r="QH34" s="9"/>
      <c r="QI34" s="9"/>
      <c r="QJ34" s="8" t="s">
        <v>4455</v>
      </c>
      <c r="QK34" s="9"/>
      <c r="QL34" s="9"/>
    </row>
    <row r="35" spans="1:454" x14ac:dyDescent="0.25">
      <c r="A35" s="1" t="s">
        <v>4456</v>
      </c>
      <c r="B35" s="8" t="s">
        <v>4457</v>
      </c>
      <c r="C35" s="9"/>
      <c r="D35" s="9"/>
      <c r="E35" s="8" t="s">
        <v>4274</v>
      </c>
      <c r="F35" s="9"/>
      <c r="G35" s="9"/>
      <c r="H35" s="8" t="s">
        <v>4277</v>
      </c>
      <c r="I35" s="9"/>
      <c r="J35" s="9"/>
      <c r="K35" s="8" t="s">
        <v>3646</v>
      </c>
      <c r="L35" s="9"/>
      <c r="M35" s="9"/>
      <c r="N35" s="8"/>
      <c r="O35" s="9"/>
      <c r="P35" s="9"/>
      <c r="Q35" s="8" t="s">
        <v>4458</v>
      </c>
      <c r="R35" s="9"/>
      <c r="S35" s="9"/>
      <c r="T35" s="8" t="s">
        <v>4459</v>
      </c>
      <c r="U35" s="9"/>
      <c r="V35" s="9"/>
      <c r="W35" s="8" t="s">
        <v>3960</v>
      </c>
      <c r="X35" s="9"/>
      <c r="Y35" s="9"/>
      <c r="Z35" s="8" t="s">
        <v>3646</v>
      </c>
      <c r="AA35" s="9"/>
      <c r="AB35" s="9"/>
      <c r="AC35" s="8" t="s">
        <v>4460</v>
      </c>
      <c r="AD35" s="9"/>
      <c r="AE35" s="9"/>
      <c r="AF35" s="8" t="s">
        <v>4461</v>
      </c>
      <c r="AG35" s="9"/>
      <c r="AH35" s="9"/>
      <c r="AI35" s="8"/>
      <c r="AJ35" s="9"/>
      <c r="AK35" s="9"/>
      <c r="AL35" s="8" t="s">
        <v>4191</v>
      </c>
      <c r="AM35" s="9"/>
      <c r="AN35" s="9"/>
      <c r="AO35" s="8" t="s">
        <v>3646</v>
      </c>
      <c r="AP35" s="9"/>
      <c r="AQ35" s="9"/>
      <c r="AR35" s="8" t="s">
        <v>4462</v>
      </c>
      <c r="AS35" s="9"/>
      <c r="AT35" s="9"/>
      <c r="AU35" s="8"/>
      <c r="AV35" s="9"/>
      <c r="AW35" s="9"/>
      <c r="AX35" s="8"/>
      <c r="AY35" s="9"/>
      <c r="AZ35" s="9"/>
      <c r="BA35" s="8"/>
      <c r="BB35" s="9"/>
      <c r="BC35" s="9"/>
      <c r="BD35" s="8" t="s">
        <v>3619</v>
      </c>
      <c r="BE35" s="9"/>
      <c r="BF35" s="9"/>
      <c r="BG35" s="8"/>
      <c r="BH35" s="9"/>
      <c r="BI35" s="9"/>
      <c r="BJ35" s="8" t="s">
        <v>4463</v>
      </c>
      <c r="BK35" s="9"/>
      <c r="BL35" s="9"/>
      <c r="BM35" s="8" t="s">
        <v>3646</v>
      </c>
      <c r="BN35" s="9"/>
      <c r="BO35" s="9"/>
      <c r="BP35" s="8" t="s">
        <v>4464</v>
      </c>
      <c r="BQ35" s="9"/>
      <c r="BR35" s="9"/>
      <c r="BS35" s="8"/>
      <c r="BT35" s="9"/>
      <c r="BU35" s="9"/>
      <c r="BV35" s="8"/>
      <c r="BW35" s="9"/>
      <c r="BX35" s="9"/>
      <c r="BY35" s="8" t="s">
        <v>3866</v>
      </c>
      <c r="BZ35" s="9"/>
      <c r="CA35" s="9"/>
      <c r="CB35" s="8" t="s">
        <v>3964</v>
      </c>
      <c r="CC35" s="9"/>
      <c r="CD35" s="9"/>
      <c r="CE35" s="8" t="s">
        <v>4465</v>
      </c>
      <c r="CF35" s="9"/>
      <c r="CG35" s="9"/>
      <c r="CH35" s="8" t="s">
        <v>3646</v>
      </c>
      <c r="CI35" s="9"/>
      <c r="CJ35" s="9"/>
      <c r="CK35" s="8" t="s">
        <v>4183</v>
      </c>
      <c r="CL35" s="9"/>
      <c r="CM35" s="9"/>
      <c r="CN35" s="8" t="s">
        <v>4082</v>
      </c>
      <c r="CO35" s="9"/>
      <c r="CP35" s="9"/>
      <c r="CQ35" s="8"/>
      <c r="CR35" s="9"/>
      <c r="CS35" s="9"/>
      <c r="CT35" s="8" t="s">
        <v>4466</v>
      </c>
      <c r="CU35" s="9"/>
      <c r="CV35" s="9"/>
      <c r="CW35" s="8" t="s">
        <v>3646</v>
      </c>
      <c r="CX35" s="9"/>
      <c r="CY35" s="9"/>
      <c r="CZ35" s="8" t="s">
        <v>4467</v>
      </c>
      <c r="DA35" s="9"/>
      <c r="DB35" s="9"/>
      <c r="DC35" s="8" t="s">
        <v>4468</v>
      </c>
      <c r="DD35" s="9"/>
      <c r="DE35" s="9"/>
      <c r="DF35" s="8" t="s">
        <v>4469</v>
      </c>
      <c r="DG35" s="9"/>
      <c r="DH35" s="9"/>
      <c r="DI35" s="8" t="s">
        <v>4470</v>
      </c>
      <c r="DJ35" s="9"/>
      <c r="DK35" s="9"/>
      <c r="DL35" s="8" t="s">
        <v>4471</v>
      </c>
      <c r="DM35" s="9"/>
      <c r="DN35" s="9"/>
      <c r="DO35" s="8"/>
      <c r="DP35" s="9"/>
      <c r="DQ35" s="9"/>
      <c r="DR35" s="8"/>
      <c r="DS35" s="9"/>
      <c r="DT35" s="9"/>
      <c r="DU35" s="8"/>
      <c r="DV35" s="9"/>
      <c r="DW35" s="9"/>
      <c r="DX35" s="8"/>
      <c r="DY35" s="9"/>
      <c r="DZ35" s="9"/>
      <c r="EA35" s="8"/>
      <c r="EB35" s="9"/>
      <c r="EC35" s="9"/>
      <c r="ED35" s="8" t="s">
        <v>4216</v>
      </c>
      <c r="EE35" s="9"/>
      <c r="EF35" s="9"/>
      <c r="EG35" s="8" t="s">
        <v>4310</v>
      </c>
      <c r="EH35" s="9"/>
      <c r="EI35" s="9"/>
      <c r="EJ35" s="8" t="s">
        <v>4407</v>
      </c>
      <c r="EK35" s="9"/>
      <c r="EL35" s="9"/>
      <c r="EM35" s="8" t="s">
        <v>4472</v>
      </c>
      <c r="EN35" s="9"/>
      <c r="EO35" s="9"/>
      <c r="EP35" s="8" t="s">
        <v>4473</v>
      </c>
      <c r="EQ35" s="9"/>
      <c r="ER35" s="9"/>
      <c r="ES35" s="8" t="s">
        <v>4400</v>
      </c>
      <c r="ET35" s="9"/>
      <c r="EU35" s="9"/>
      <c r="EV35" s="8" t="s">
        <v>3646</v>
      </c>
      <c r="EW35" s="9"/>
      <c r="EX35" s="9"/>
      <c r="EY35" s="8" t="s">
        <v>4474</v>
      </c>
      <c r="EZ35" s="9"/>
      <c r="FA35" s="9"/>
      <c r="FB35" s="8" t="s">
        <v>3646</v>
      </c>
      <c r="FC35" s="9"/>
      <c r="FD35" s="9"/>
      <c r="FE35" s="8" t="s">
        <v>4475</v>
      </c>
      <c r="FF35" s="9"/>
      <c r="FG35" s="9"/>
      <c r="FH35" s="8"/>
      <c r="FI35" s="9"/>
      <c r="FJ35" s="9"/>
      <c r="FK35" s="8" t="s">
        <v>4401</v>
      </c>
      <c r="FL35" s="9"/>
      <c r="FM35" s="9"/>
      <c r="FN35" s="8" t="s">
        <v>3646</v>
      </c>
      <c r="FO35" s="9"/>
      <c r="FP35" s="9"/>
      <c r="FQ35" s="8" t="s">
        <v>4307</v>
      </c>
      <c r="FR35" s="9"/>
      <c r="FS35" s="9"/>
      <c r="FT35" s="8" t="s">
        <v>4476</v>
      </c>
      <c r="FU35" s="9"/>
      <c r="FV35" s="9"/>
      <c r="FW35" s="8" t="s">
        <v>4477</v>
      </c>
      <c r="FX35" s="9"/>
      <c r="FY35" s="9"/>
      <c r="FZ35" s="8"/>
      <c r="GA35" s="9"/>
      <c r="GB35" s="9"/>
      <c r="GC35" s="8" t="s">
        <v>3646</v>
      </c>
      <c r="GD35" s="9"/>
      <c r="GE35" s="9"/>
      <c r="GF35" s="8" t="s">
        <v>4478</v>
      </c>
      <c r="GG35" s="9"/>
      <c r="GH35" s="9"/>
      <c r="GI35" s="8"/>
      <c r="GJ35" s="9"/>
      <c r="GK35" s="9"/>
      <c r="GL35" s="8" t="s">
        <v>4479</v>
      </c>
      <c r="GM35" s="9"/>
      <c r="GN35" s="9"/>
      <c r="GO35" s="8" t="s">
        <v>4480</v>
      </c>
      <c r="GP35" s="9"/>
      <c r="GQ35" s="9"/>
      <c r="GR35" s="8" t="s">
        <v>3965</v>
      </c>
      <c r="GS35" s="9"/>
      <c r="GT35" s="9"/>
      <c r="GU35" s="8" t="s">
        <v>3736</v>
      </c>
      <c r="GV35" s="9"/>
      <c r="GW35" s="9"/>
      <c r="GX35" s="8" t="s">
        <v>4481</v>
      </c>
      <c r="GY35" s="9"/>
      <c r="GZ35" s="9"/>
      <c r="HA35" s="8" t="s">
        <v>3893</v>
      </c>
      <c r="HB35" s="9"/>
      <c r="HC35" s="9"/>
      <c r="HD35" s="8" t="s">
        <v>4398</v>
      </c>
      <c r="HE35" s="9"/>
      <c r="HF35" s="9"/>
      <c r="HG35" s="8" t="s">
        <v>4482</v>
      </c>
      <c r="HH35" s="9"/>
      <c r="HI35" s="9"/>
      <c r="HJ35" s="8" t="s">
        <v>4474</v>
      </c>
      <c r="HK35" s="9"/>
      <c r="HL35" s="9"/>
      <c r="HM35" s="8"/>
      <c r="HN35" s="9"/>
      <c r="HO35" s="9"/>
      <c r="HP35" s="8" t="s">
        <v>4483</v>
      </c>
      <c r="HQ35" s="9"/>
      <c r="HR35" s="9"/>
      <c r="HS35" s="8" t="s">
        <v>4484</v>
      </c>
      <c r="HT35" s="9"/>
      <c r="HU35" s="9"/>
      <c r="HV35" s="8"/>
      <c r="HW35" s="9"/>
      <c r="HX35" s="9"/>
      <c r="HY35" s="8"/>
      <c r="HZ35" s="9"/>
      <c r="IA35" s="9"/>
      <c r="IB35" s="8" t="s">
        <v>4485</v>
      </c>
      <c r="IC35" s="9"/>
      <c r="ID35" s="9"/>
      <c r="IE35" s="8" t="s">
        <v>3646</v>
      </c>
      <c r="IF35" s="9"/>
      <c r="IG35" s="9"/>
      <c r="IH35" s="8"/>
      <c r="II35" s="9"/>
      <c r="IJ35" s="9"/>
      <c r="IK35" s="8"/>
      <c r="IL35" s="9"/>
      <c r="IM35" s="9"/>
      <c r="IN35" s="8"/>
      <c r="IO35" s="9"/>
      <c r="IP35" s="9"/>
      <c r="IQ35" s="8"/>
      <c r="IR35" s="9"/>
      <c r="IS35" s="9"/>
      <c r="IT35" s="8" t="s">
        <v>4486</v>
      </c>
      <c r="IU35" s="9"/>
      <c r="IV35" s="9"/>
      <c r="IW35" s="8"/>
      <c r="IX35" s="9"/>
      <c r="IY35" s="9"/>
      <c r="IZ35" s="8" t="s">
        <v>4487</v>
      </c>
      <c r="JA35" s="9"/>
      <c r="JB35" s="9"/>
      <c r="JC35" s="8" t="s">
        <v>4442</v>
      </c>
      <c r="JD35" s="9"/>
      <c r="JE35" s="9"/>
      <c r="JF35" s="8" t="s">
        <v>4488</v>
      </c>
      <c r="JG35" s="9"/>
      <c r="JH35" s="9"/>
      <c r="JI35" s="8" t="s">
        <v>4439</v>
      </c>
      <c r="JJ35" s="9"/>
      <c r="JK35" s="9"/>
      <c r="JL35" s="8" t="s">
        <v>4489</v>
      </c>
      <c r="JM35" s="9"/>
      <c r="JN35" s="9"/>
      <c r="JO35" s="8" t="s">
        <v>3646</v>
      </c>
      <c r="JP35" s="9"/>
      <c r="JQ35" s="9"/>
      <c r="JR35" s="8" t="s">
        <v>4490</v>
      </c>
      <c r="JS35" s="9"/>
      <c r="JT35" s="9"/>
      <c r="JU35" s="8" t="s">
        <v>4249</v>
      </c>
      <c r="JV35" s="9"/>
      <c r="JW35" s="9"/>
      <c r="JX35" s="8" t="s">
        <v>4491</v>
      </c>
      <c r="JY35" s="9"/>
      <c r="JZ35" s="9"/>
      <c r="KA35" s="8" t="s">
        <v>4492</v>
      </c>
      <c r="KB35" s="9"/>
      <c r="KC35" s="9"/>
      <c r="KD35" s="8" t="s">
        <v>4493</v>
      </c>
      <c r="KE35" s="9"/>
      <c r="KF35" s="9"/>
      <c r="KG35" s="8" t="s">
        <v>4494</v>
      </c>
      <c r="KH35" s="9"/>
      <c r="KI35" s="9"/>
      <c r="KJ35" s="8" t="s">
        <v>4495</v>
      </c>
      <c r="KK35" s="9"/>
      <c r="KL35" s="9"/>
      <c r="KM35" s="8" t="s">
        <v>4496</v>
      </c>
      <c r="KN35" s="9"/>
      <c r="KO35" s="9"/>
      <c r="KP35" s="8" t="s">
        <v>4497</v>
      </c>
      <c r="KQ35" s="9"/>
      <c r="KR35" s="9"/>
      <c r="KS35" s="8" t="s">
        <v>4498</v>
      </c>
      <c r="KT35" s="9"/>
      <c r="KU35" s="9"/>
      <c r="KV35" s="8" t="s">
        <v>4499</v>
      </c>
      <c r="KW35" s="9"/>
      <c r="KX35" s="9"/>
      <c r="KY35" s="8" t="s">
        <v>4500</v>
      </c>
      <c r="KZ35" s="9"/>
      <c r="LA35" s="9"/>
      <c r="LB35" s="8" t="s">
        <v>4501</v>
      </c>
      <c r="LC35" s="9"/>
      <c r="LD35" s="9"/>
      <c r="LE35" s="8" t="s">
        <v>4502</v>
      </c>
      <c r="LF35" s="9"/>
      <c r="LG35" s="9"/>
      <c r="LH35" s="8" t="s">
        <v>3646</v>
      </c>
      <c r="LI35" s="9"/>
      <c r="LJ35" s="9"/>
      <c r="LK35" s="8" t="s">
        <v>4503</v>
      </c>
      <c r="LL35" s="9"/>
      <c r="LM35" s="9"/>
      <c r="LN35" s="8" t="s">
        <v>4504</v>
      </c>
      <c r="LO35" s="9"/>
      <c r="LP35" s="9"/>
      <c r="LQ35" s="8" t="s">
        <v>3646</v>
      </c>
      <c r="LR35" s="9"/>
      <c r="LS35" s="9"/>
      <c r="LT35" s="8" t="s">
        <v>4505</v>
      </c>
      <c r="LU35" s="9"/>
      <c r="LV35" s="9"/>
      <c r="LW35" s="8" t="s">
        <v>4506</v>
      </c>
      <c r="LX35" s="9"/>
      <c r="LY35" s="9"/>
      <c r="LZ35" s="8" t="s">
        <v>4507</v>
      </c>
      <c r="MA35" s="9"/>
      <c r="MB35" s="9"/>
      <c r="MC35" s="8" t="s">
        <v>4508</v>
      </c>
      <c r="MD35" s="9"/>
      <c r="ME35" s="9"/>
      <c r="MF35" s="8" t="s">
        <v>4419</v>
      </c>
      <c r="MG35" s="9"/>
      <c r="MH35" s="9"/>
      <c r="MI35" s="8" t="s">
        <v>4509</v>
      </c>
      <c r="MJ35" s="9"/>
      <c r="MK35" s="9"/>
      <c r="ML35" s="8" t="s">
        <v>4510</v>
      </c>
      <c r="MM35" s="9"/>
      <c r="MN35" s="9"/>
      <c r="MO35" s="8" t="s">
        <v>4204</v>
      </c>
      <c r="MP35" s="9"/>
      <c r="MQ35" s="9"/>
      <c r="MR35" s="8" t="s">
        <v>3894</v>
      </c>
      <c r="MS35" s="9"/>
      <c r="MT35" s="9"/>
      <c r="MU35" s="8"/>
      <c r="MV35" s="9"/>
      <c r="MW35" s="9"/>
      <c r="MX35" s="8"/>
      <c r="MY35" s="9"/>
      <c r="MZ35" s="9"/>
      <c r="NA35" s="8" t="s">
        <v>4249</v>
      </c>
      <c r="NB35" s="9"/>
      <c r="NC35" s="9"/>
      <c r="ND35" s="8"/>
      <c r="NE35" s="9"/>
      <c r="NF35" s="9"/>
      <c r="NG35" s="8"/>
      <c r="NH35" s="9"/>
      <c r="NI35" s="9"/>
      <c r="NJ35" s="8"/>
      <c r="NK35" s="9"/>
      <c r="NL35" s="9"/>
      <c r="NM35" s="8"/>
      <c r="NN35" s="9"/>
      <c r="NO35" s="9"/>
      <c r="NP35" s="8" t="s">
        <v>4511</v>
      </c>
      <c r="NQ35" s="9"/>
      <c r="NR35" s="9"/>
      <c r="NS35" s="8" t="s">
        <v>3646</v>
      </c>
      <c r="NT35" s="9"/>
      <c r="NU35" s="9"/>
      <c r="NV35" s="8" t="s">
        <v>4512</v>
      </c>
      <c r="NW35" s="9"/>
      <c r="NX35" s="9"/>
      <c r="NY35" s="8" t="s">
        <v>4473</v>
      </c>
      <c r="NZ35" s="9"/>
      <c r="OA35" s="9"/>
      <c r="OB35" s="8" t="s">
        <v>4449</v>
      </c>
      <c r="OC35" s="9"/>
      <c r="OD35" s="9"/>
      <c r="OE35" s="8" t="s">
        <v>4513</v>
      </c>
      <c r="OF35" s="9"/>
      <c r="OG35" s="9"/>
      <c r="OH35" s="8"/>
      <c r="OI35" s="9"/>
      <c r="OJ35" s="9"/>
      <c r="OK35" s="8" t="s">
        <v>4291</v>
      </c>
      <c r="OL35" s="9"/>
      <c r="OM35" s="9"/>
      <c r="ON35" s="8"/>
      <c r="OO35" s="9"/>
      <c r="OP35" s="9"/>
      <c r="OQ35" s="8"/>
      <c r="OR35" s="9"/>
      <c r="OS35" s="9"/>
      <c r="OT35" s="8" t="s">
        <v>4013</v>
      </c>
      <c r="OU35" s="9"/>
      <c r="OV35" s="9"/>
      <c r="OW35" s="8" t="s">
        <v>4514</v>
      </c>
      <c r="OX35" s="9"/>
      <c r="OY35" s="9"/>
      <c r="OZ35" s="8"/>
      <c r="PA35" s="9"/>
      <c r="PB35" s="9"/>
      <c r="PC35" s="8" t="s">
        <v>4062</v>
      </c>
      <c r="PD35" s="9"/>
      <c r="PE35" s="9"/>
      <c r="PF35" s="8" t="s">
        <v>3944</v>
      </c>
      <c r="PG35" s="9"/>
      <c r="PH35" s="9"/>
      <c r="PI35" s="8" t="s">
        <v>3646</v>
      </c>
      <c r="PJ35" s="9"/>
      <c r="PK35" s="9"/>
      <c r="PL35" s="8" t="s">
        <v>4515</v>
      </c>
      <c r="PM35" s="9"/>
      <c r="PN35" s="9"/>
      <c r="PO35" s="8" t="s">
        <v>4367</v>
      </c>
      <c r="PP35" s="9"/>
      <c r="PQ35" s="9"/>
      <c r="PR35" s="8" t="s">
        <v>4159</v>
      </c>
      <c r="PS35" s="9"/>
      <c r="PT35" s="9"/>
      <c r="PU35" s="8"/>
      <c r="PV35" s="9"/>
      <c r="PW35" s="9"/>
      <c r="PX35" s="8"/>
      <c r="PY35" s="9"/>
      <c r="PZ35" s="9"/>
      <c r="QA35" s="8"/>
      <c r="QB35" s="9"/>
      <c r="QC35" s="9"/>
      <c r="QD35" s="8"/>
      <c r="QE35" s="9"/>
      <c r="QF35" s="9"/>
      <c r="QG35" s="8" t="s">
        <v>4206</v>
      </c>
      <c r="QH35" s="9"/>
      <c r="QI35" s="9"/>
      <c r="QJ35" s="8" t="s">
        <v>4516</v>
      </c>
      <c r="QK35" s="9"/>
      <c r="QL35" s="9"/>
    </row>
    <row r="36" spans="1:454" x14ac:dyDescent="0.25">
      <c r="A36" s="1" t="s">
        <v>4517</v>
      </c>
      <c r="B36" s="8"/>
      <c r="C36" s="9"/>
      <c r="D36" s="9"/>
      <c r="E36" s="8" t="s">
        <v>4277</v>
      </c>
      <c r="F36" s="9"/>
      <c r="G36" s="9"/>
      <c r="H36" s="8" t="s">
        <v>4518</v>
      </c>
      <c r="I36" s="9"/>
      <c r="J36" s="9"/>
      <c r="K36" s="8" t="s">
        <v>4519</v>
      </c>
      <c r="L36" s="9"/>
      <c r="M36" s="9"/>
      <c r="N36" s="8"/>
      <c r="O36" s="9"/>
      <c r="P36" s="9"/>
      <c r="Q36" s="8" t="s">
        <v>4520</v>
      </c>
      <c r="R36" s="9"/>
      <c r="S36" s="9"/>
      <c r="T36" s="8" t="s">
        <v>4180</v>
      </c>
      <c r="U36" s="9"/>
      <c r="V36" s="9"/>
      <c r="W36" s="8" t="s">
        <v>4058</v>
      </c>
      <c r="X36" s="9"/>
      <c r="Y36" s="9"/>
      <c r="Z36" s="8" t="s">
        <v>4376</v>
      </c>
      <c r="AA36" s="9"/>
      <c r="AB36" s="9"/>
      <c r="AC36" s="8"/>
      <c r="AD36" s="9"/>
      <c r="AE36" s="9"/>
      <c r="AF36" s="8" t="s">
        <v>3646</v>
      </c>
      <c r="AG36" s="9"/>
      <c r="AH36" s="9"/>
      <c r="AI36" s="8"/>
      <c r="AJ36" s="9"/>
      <c r="AK36" s="9"/>
      <c r="AL36" s="8" t="s">
        <v>4380</v>
      </c>
      <c r="AM36" s="9"/>
      <c r="AN36" s="9"/>
      <c r="AO36" s="8" t="s">
        <v>4521</v>
      </c>
      <c r="AP36" s="9"/>
      <c r="AQ36" s="9"/>
      <c r="AR36" s="8" t="s">
        <v>4522</v>
      </c>
      <c r="AS36" s="9"/>
      <c r="AT36" s="9"/>
      <c r="AU36" s="8"/>
      <c r="AV36" s="9"/>
      <c r="AW36" s="9"/>
      <c r="AX36" s="8"/>
      <c r="AY36" s="9"/>
      <c r="AZ36" s="9"/>
      <c r="BA36" s="8"/>
      <c r="BB36" s="9"/>
      <c r="BC36" s="9"/>
      <c r="BD36" s="8" t="s">
        <v>4523</v>
      </c>
      <c r="BE36" s="9"/>
      <c r="BF36" s="9"/>
      <c r="BG36" s="8"/>
      <c r="BH36" s="9"/>
      <c r="BI36" s="9"/>
      <c r="BJ36" s="8" t="s">
        <v>4524</v>
      </c>
      <c r="BK36" s="9"/>
      <c r="BL36" s="9"/>
      <c r="BM36" s="8" t="s">
        <v>4464</v>
      </c>
      <c r="BN36" s="9"/>
      <c r="BO36" s="9"/>
      <c r="BP36" s="8" t="s">
        <v>4525</v>
      </c>
      <c r="BQ36" s="9"/>
      <c r="BR36" s="9"/>
      <c r="BS36" s="8"/>
      <c r="BT36" s="9"/>
      <c r="BU36" s="9"/>
      <c r="BV36" s="8"/>
      <c r="BW36" s="9"/>
      <c r="BX36" s="9"/>
      <c r="BY36" s="8" t="s">
        <v>4384</v>
      </c>
      <c r="BZ36" s="9"/>
      <c r="CA36" s="9"/>
      <c r="CB36" s="8" t="s">
        <v>4526</v>
      </c>
      <c r="CC36" s="9"/>
      <c r="CD36" s="9"/>
      <c r="CE36" s="8" t="s">
        <v>3646</v>
      </c>
      <c r="CF36" s="9"/>
      <c r="CG36" s="9"/>
      <c r="CH36" s="8" t="s">
        <v>4527</v>
      </c>
      <c r="CI36" s="9"/>
      <c r="CJ36" s="9"/>
      <c r="CK36" s="8"/>
      <c r="CL36" s="9"/>
      <c r="CM36" s="9"/>
      <c r="CN36" s="8" t="s">
        <v>4216</v>
      </c>
      <c r="CO36" s="9"/>
      <c r="CP36" s="9"/>
      <c r="CQ36" s="8"/>
      <c r="CR36" s="9"/>
      <c r="CS36" s="9"/>
      <c r="CT36" s="8" t="s">
        <v>4528</v>
      </c>
      <c r="CU36" s="9"/>
      <c r="CV36" s="9"/>
      <c r="CW36" s="8" t="s">
        <v>4529</v>
      </c>
      <c r="CX36" s="9"/>
      <c r="CY36" s="9"/>
      <c r="CZ36" s="8" t="s">
        <v>4530</v>
      </c>
      <c r="DA36" s="9"/>
      <c r="DB36" s="9"/>
      <c r="DC36" s="8" t="s">
        <v>4380</v>
      </c>
      <c r="DD36" s="9"/>
      <c r="DE36" s="9"/>
      <c r="DF36" s="8" t="s">
        <v>4531</v>
      </c>
      <c r="DG36" s="9"/>
      <c r="DH36" s="9"/>
      <c r="DI36" s="8" t="s">
        <v>4532</v>
      </c>
      <c r="DJ36" s="9"/>
      <c r="DK36" s="9"/>
      <c r="DL36" s="8" t="s">
        <v>4533</v>
      </c>
      <c r="DM36" s="9"/>
      <c r="DN36" s="9"/>
      <c r="DO36" s="8"/>
      <c r="DP36" s="9"/>
      <c r="DQ36" s="9"/>
      <c r="DR36" s="8"/>
      <c r="DS36" s="9"/>
      <c r="DT36" s="9"/>
      <c r="DU36" s="8"/>
      <c r="DV36" s="9"/>
      <c r="DW36" s="9"/>
      <c r="DX36" s="8"/>
      <c r="DY36" s="9"/>
      <c r="DZ36" s="9"/>
      <c r="EA36" s="8"/>
      <c r="EB36" s="9"/>
      <c r="EC36" s="9"/>
      <c r="ED36" s="8"/>
      <c r="EE36" s="9"/>
      <c r="EF36" s="9"/>
      <c r="EG36" s="8" t="s">
        <v>4400</v>
      </c>
      <c r="EH36" s="9"/>
      <c r="EI36" s="9"/>
      <c r="EJ36" s="8" t="s">
        <v>4534</v>
      </c>
      <c r="EK36" s="9"/>
      <c r="EL36" s="9"/>
      <c r="EM36" s="8" t="s">
        <v>4493</v>
      </c>
      <c r="EN36" s="9"/>
      <c r="EO36" s="9"/>
      <c r="EP36" s="8" t="s">
        <v>4474</v>
      </c>
      <c r="EQ36" s="9"/>
      <c r="ER36" s="9"/>
      <c r="ES36" s="8" t="s">
        <v>3646</v>
      </c>
      <c r="ET36" s="9"/>
      <c r="EU36" s="9"/>
      <c r="EV36" s="8"/>
      <c r="EW36" s="9"/>
      <c r="EX36" s="9"/>
      <c r="EY36" s="8" t="s">
        <v>4107</v>
      </c>
      <c r="EZ36" s="9"/>
      <c r="FA36" s="9"/>
      <c r="FB36" s="8" t="s">
        <v>4535</v>
      </c>
      <c r="FC36" s="9"/>
      <c r="FD36" s="9"/>
      <c r="FE36" s="8" t="s">
        <v>4309</v>
      </c>
      <c r="FF36" s="9"/>
      <c r="FG36" s="9"/>
      <c r="FH36" s="8"/>
      <c r="FI36" s="9"/>
      <c r="FJ36" s="9"/>
      <c r="FK36" s="8" t="s">
        <v>4350</v>
      </c>
      <c r="FL36" s="9"/>
      <c r="FM36" s="9"/>
      <c r="FN36" s="8"/>
      <c r="FO36" s="9"/>
      <c r="FP36" s="9"/>
      <c r="FQ36" s="8" t="s">
        <v>4401</v>
      </c>
      <c r="FR36" s="9"/>
      <c r="FS36" s="9"/>
      <c r="FT36" s="8" t="s">
        <v>4350</v>
      </c>
      <c r="FU36" s="9"/>
      <c r="FV36" s="9"/>
      <c r="FW36" s="8" t="s">
        <v>4444</v>
      </c>
      <c r="FX36" s="9"/>
      <c r="FY36" s="9"/>
      <c r="FZ36" s="8"/>
      <c r="GA36" s="9"/>
      <c r="GB36" s="9"/>
      <c r="GC36" s="8"/>
      <c r="GD36" s="9"/>
      <c r="GE36" s="9"/>
      <c r="GF36" s="8" t="s">
        <v>4536</v>
      </c>
      <c r="GG36" s="9"/>
      <c r="GH36" s="9"/>
      <c r="GI36" s="8"/>
      <c r="GJ36" s="9"/>
      <c r="GK36" s="9"/>
      <c r="GL36" s="8" t="s">
        <v>4522</v>
      </c>
      <c r="GM36" s="9"/>
      <c r="GN36" s="9"/>
      <c r="GO36" s="8" t="s">
        <v>4537</v>
      </c>
      <c r="GP36" s="9"/>
      <c r="GQ36" s="9"/>
      <c r="GR36" s="8" t="s">
        <v>4285</v>
      </c>
      <c r="GS36" s="9"/>
      <c r="GT36" s="9"/>
      <c r="GU36" s="8" t="s">
        <v>4538</v>
      </c>
      <c r="GV36" s="9"/>
      <c r="GW36" s="9"/>
      <c r="GX36" s="8" t="s">
        <v>4539</v>
      </c>
      <c r="GY36" s="9"/>
      <c r="GZ36" s="9"/>
      <c r="HA36" s="8" t="s">
        <v>3788</v>
      </c>
      <c r="HB36" s="9"/>
      <c r="HC36" s="9"/>
      <c r="HD36" s="8" t="s">
        <v>4502</v>
      </c>
      <c r="HE36" s="9"/>
      <c r="HF36" s="9"/>
      <c r="HG36" s="8" t="s">
        <v>4534</v>
      </c>
      <c r="HH36" s="9"/>
      <c r="HI36" s="9"/>
      <c r="HJ36" s="8" t="s">
        <v>4384</v>
      </c>
      <c r="HK36" s="9"/>
      <c r="HL36" s="9"/>
      <c r="HM36" s="8"/>
      <c r="HN36" s="9"/>
      <c r="HO36" s="9"/>
      <c r="HP36" s="8" t="s">
        <v>4540</v>
      </c>
      <c r="HQ36" s="9"/>
      <c r="HR36" s="9"/>
      <c r="HS36" s="8"/>
      <c r="HT36" s="9"/>
      <c r="HU36" s="9"/>
      <c r="HV36" s="8"/>
      <c r="HW36" s="9"/>
      <c r="HX36" s="9"/>
      <c r="HY36" s="8"/>
      <c r="HZ36" s="9"/>
      <c r="IA36" s="9"/>
      <c r="IB36" s="8" t="s">
        <v>3966</v>
      </c>
      <c r="IC36" s="9"/>
      <c r="ID36" s="9"/>
      <c r="IE36" s="8" t="s">
        <v>4541</v>
      </c>
      <c r="IF36" s="9"/>
      <c r="IG36" s="9"/>
      <c r="IH36" s="8"/>
      <c r="II36" s="9"/>
      <c r="IJ36" s="9"/>
      <c r="IK36" s="8"/>
      <c r="IL36" s="9"/>
      <c r="IM36" s="9"/>
      <c r="IN36" s="8"/>
      <c r="IO36" s="9"/>
      <c r="IP36" s="9"/>
      <c r="IQ36" s="8"/>
      <c r="IR36" s="9"/>
      <c r="IS36" s="9"/>
      <c r="IT36" s="8"/>
      <c r="IU36" s="9"/>
      <c r="IV36" s="9"/>
      <c r="IW36" s="8"/>
      <c r="IX36" s="9"/>
      <c r="IY36" s="9"/>
      <c r="IZ36" s="8" t="s">
        <v>4542</v>
      </c>
      <c r="JA36" s="9"/>
      <c r="JB36" s="9"/>
      <c r="JC36" s="8" t="s">
        <v>4367</v>
      </c>
      <c r="JD36" s="9"/>
      <c r="JE36" s="9"/>
      <c r="JF36" s="8" t="s">
        <v>3730</v>
      </c>
      <c r="JG36" s="9"/>
      <c r="JH36" s="9"/>
      <c r="JI36" s="8" t="s">
        <v>3646</v>
      </c>
      <c r="JJ36" s="9"/>
      <c r="JK36" s="9"/>
      <c r="JL36" s="8" t="s">
        <v>4543</v>
      </c>
      <c r="JM36" s="9"/>
      <c r="JN36" s="9"/>
      <c r="JO36" s="8"/>
      <c r="JP36" s="9"/>
      <c r="JQ36" s="9"/>
      <c r="JR36" s="8" t="s">
        <v>4544</v>
      </c>
      <c r="JS36" s="9"/>
      <c r="JT36" s="9"/>
      <c r="JU36" s="8" t="s">
        <v>4436</v>
      </c>
      <c r="JV36" s="9"/>
      <c r="JW36" s="9"/>
      <c r="JX36" s="8" t="s">
        <v>4051</v>
      </c>
      <c r="JY36" s="9"/>
      <c r="JZ36" s="9"/>
      <c r="KA36" s="8" t="s">
        <v>3894</v>
      </c>
      <c r="KB36" s="9"/>
      <c r="KC36" s="9"/>
      <c r="KD36" s="8" t="s">
        <v>3919</v>
      </c>
      <c r="KE36" s="9"/>
      <c r="KF36" s="9"/>
      <c r="KG36" s="8" t="s">
        <v>4545</v>
      </c>
      <c r="KH36" s="9"/>
      <c r="KI36" s="9"/>
      <c r="KJ36" s="8" t="s">
        <v>4242</v>
      </c>
      <c r="KK36" s="9"/>
      <c r="KL36" s="9"/>
      <c r="KM36" s="8" t="s">
        <v>4546</v>
      </c>
      <c r="KN36" s="9"/>
      <c r="KO36" s="9"/>
      <c r="KP36" s="8" t="s">
        <v>3646</v>
      </c>
      <c r="KQ36" s="9"/>
      <c r="KR36" s="9"/>
      <c r="KS36" s="8" t="s">
        <v>4547</v>
      </c>
      <c r="KT36" s="9"/>
      <c r="KU36" s="9"/>
      <c r="KV36" s="8" t="s">
        <v>4548</v>
      </c>
      <c r="KW36" s="9"/>
      <c r="KX36" s="9"/>
      <c r="KY36" s="8" t="s">
        <v>4549</v>
      </c>
      <c r="KZ36" s="9"/>
      <c r="LA36" s="9"/>
      <c r="LB36" s="8" t="s">
        <v>4550</v>
      </c>
      <c r="LC36" s="9"/>
      <c r="LD36" s="9"/>
      <c r="LE36" s="8" t="s">
        <v>3646</v>
      </c>
      <c r="LF36" s="9"/>
      <c r="LG36" s="9"/>
      <c r="LH36" s="8" t="s">
        <v>4551</v>
      </c>
      <c r="LI36" s="9"/>
      <c r="LJ36" s="9"/>
      <c r="LK36" s="8" t="s">
        <v>4552</v>
      </c>
      <c r="LL36" s="9"/>
      <c r="LM36" s="9"/>
      <c r="LN36" s="8" t="s">
        <v>3735</v>
      </c>
      <c r="LO36" s="9"/>
      <c r="LP36" s="9"/>
      <c r="LQ36" s="8" t="s">
        <v>4553</v>
      </c>
      <c r="LR36" s="9"/>
      <c r="LS36" s="9"/>
      <c r="LT36" s="8" t="s">
        <v>4554</v>
      </c>
      <c r="LU36" s="9"/>
      <c r="LV36" s="9"/>
      <c r="LW36" s="8" t="s">
        <v>4555</v>
      </c>
      <c r="LX36" s="9"/>
      <c r="LY36" s="9"/>
      <c r="LZ36" s="8" t="s">
        <v>3807</v>
      </c>
      <c r="MA36" s="9"/>
      <c r="MB36" s="9"/>
      <c r="MC36" s="8" t="s">
        <v>4020</v>
      </c>
      <c r="MD36" s="9"/>
      <c r="ME36" s="9"/>
      <c r="MF36" s="8" t="s">
        <v>4556</v>
      </c>
      <c r="MG36" s="9"/>
      <c r="MH36" s="9"/>
      <c r="MI36" s="8" t="s">
        <v>4557</v>
      </c>
      <c r="MJ36" s="9"/>
      <c r="MK36" s="9"/>
      <c r="ML36" s="8" t="s">
        <v>4558</v>
      </c>
      <c r="MM36" s="9"/>
      <c r="MN36" s="9"/>
      <c r="MO36" s="8" t="s">
        <v>3646</v>
      </c>
      <c r="MP36" s="9"/>
      <c r="MQ36" s="9"/>
      <c r="MR36" s="8" t="s">
        <v>4436</v>
      </c>
      <c r="MS36" s="9"/>
      <c r="MT36" s="9"/>
      <c r="MU36" s="8"/>
      <c r="MV36" s="9"/>
      <c r="MW36" s="9"/>
      <c r="MX36" s="8"/>
      <c r="MY36" s="9"/>
      <c r="MZ36" s="9"/>
      <c r="NA36" s="8" t="s">
        <v>4508</v>
      </c>
      <c r="NB36" s="9"/>
      <c r="NC36" s="9"/>
      <c r="ND36" s="8"/>
      <c r="NE36" s="9"/>
      <c r="NF36" s="9"/>
      <c r="NG36" s="8"/>
      <c r="NH36" s="9"/>
      <c r="NI36" s="9"/>
      <c r="NJ36" s="8"/>
      <c r="NK36" s="9"/>
      <c r="NL36" s="9"/>
      <c r="NM36" s="8"/>
      <c r="NN36" s="9"/>
      <c r="NO36" s="9"/>
      <c r="NP36" s="8" t="s">
        <v>4559</v>
      </c>
      <c r="NQ36" s="9"/>
      <c r="NR36" s="9"/>
      <c r="NS36" s="8" t="s">
        <v>4560</v>
      </c>
      <c r="NT36" s="9"/>
      <c r="NU36" s="9"/>
      <c r="NV36" s="8" t="s">
        <v>4447</v>
      </c>
      <c r="NW36" s="9"/>
      <c r="NX36" s="9"/>
      <c r="NY36" s="8" t="s">
        <v>3618</v>
      </c>
      <c r="NZ36" s="9"/>
      <c r="OA36" s="9"/>
      <c r="OB36" s="8" t="s">
        <v>4442</v>
      </c>
      <c r="OC36" s="9"/>
      <c r="OD36" s="9"/>
      <c r="OE36" s="8" t="s">
        <v>4276</v>
      </c>
      <c r="OF36" s="9"/>
      <c r="OG36" s="9"/>
      <c r="OH36" s="8"/>
      <c r="OI36" s="9"/>
      <c r="OJ36" s="9"/>
      <c r="OK36" s="8" t="s">
        <v>4082</v>
      </c>
      <c r="OL36" s="9"/>
      <c r="OM36" s="9"/>
      <c r="ON36" s="8"/>
      <c r="OO36" s="9"/>
      <c r="OP36" s="9"/>
      <c r="OQ36" s="8"/>
      <c r="OR36" s="9"/>
      <c r="OS36" s="9"/>
      <c r="OT36" s="8" t="s">
        <v>4561</v>
      </c>
      <c r="OU36" s="9"/>
      <c r="OV36" s="9"/>
      <c r="OW36" s="8" t="s">
        <v>4562</v>
      </c>
      <c r="OX36" s="9"/>
      <c r="OY36" s="9"/>
      <c r="OZ36" s="8"/>
      <c r="PA36" s="9"/>
      <c r="PB36" s="9"/>
      <c r="PC36" s="8" t="s">
        <v>3750</v>
      </c>
      <c r="PD36" s="9"/>
      <c r="PE36" s="9"/>
      <c r="PF36" s="8" t="s">
        <v>4073</v>
      </c>
      <c r="PG36" s="9"/>
      <c r="PH36" s="9"/>
      <c r="PI36" s="8" t="s">
        <v>4522</v>
      </c>
      <c r="PJ36" s="9"/>
      <c r="PK36" s="9"/>
      <c r="PL36" s="8" t="s">
        <v>3646</v>
      </c>
      <c r="PM36" s="9"/>
      <c r="PN36" s="9"/>
      <c r="PO36" s="8" t="s">
        <v>4563</v>
      </c>
      <c r="PP36" s="9"/>
      <c r="PQ36" s="9"/>
      <c r="PR36" s="8" t="s">
        <v>3646</v>
      </c>
      <c r="PS36" s="9"/>
      <c r="PT36" s="9"/>
      <c r="PU36" s="8"/>
      <c r="PV36" s="9"/>
      <c r="PW36" s="9"/>
      <c r="PX36" s="8"/>
      <c r="PY36" s="9"/>
      <c r="PZ36" s="9"/>
      <c r="QA36" s="8"/>
      <c r="QB36" s="9"/>
      <c r="QC36" s="9"/>
      <c r="QD36" s="8"/>
      <c r="QE36" s="9"/>
      <c r="QF36" s="9"/>
      <c r="QG36" s="8" t="s">
        <v>3646</v>
      </c>
      <c r="QH36" s="9"/>
      <c r="QI36" s="9"/>
      <c r="QJ36" s="8" t="s">
        <v>4564</v>
      </c>
      <c r="QK36" s="9"/>
      <c r="QL36" s="9"/>
    </row>
    <row r="37" spans="1:454" x14ac:dyDescent="0.25">
      <c r="A37" s="1" t="s">
        <v>4565</v>
      </c>
      <c r="B37" s="8"/>
      <c r="C37" s="9"/>
      <c r="D37" s="9"/>
      <c r="E37" s="8" t="s">
        <v>4372</v>
      </c>
      <c r="F37" s="9"/>
      <c r="G37" s="9"/>
      <c r="H37" s="8"/>
      <c r="I37" s="9"/>
      <c r="J37" s="9"/>
      <c r="K37" s="8" t="s">
        <v>4566</v>
      </c>
      <c r="L37" s="9"/>
      <c r="M37" s="9"/>
      <c r="N37" s="8"/>
      <c r="O37" s="9"/>
      <c r="P37" s="9"/>
      <c r="Q37" s="8" t="s">
        <v>4567</v>
      </c>
      <c r="R37" s="9"/>
      <c r="S37" s="9"/>
      <c r="T37" s="8" t="s">
        <v>4568</v>
      </c>
      <c r="U37" s="9"/>
      <c r="V37" s="9"/>
      <c r="W37" s="8" t="s">
        <v>4277</v>
      </c>
      <c r="X37" s="9"/>
      <c r="Y37" s="9"/>
      <c r="Z37" s="8"/>
      <c r="AA37" s="9"/>
      <c r="AB37" s="9"/>
      <c r="AC37" s="8"/>
      <c r="AD37" s="9"/>
      <c r="AE37" s="9"/>
      <c r="AF37" s="8" t="s">
        <v>4569</v>
      </c>
      <c r="AG37" s="9"/>
      <c r="AH37" s="9"/>
      <c r="AI37" s="8"/>
      <c r="AJ37" s="9"/>
      <c r="AK37" s="9"/>
      <c r="AL37" s="8" t="s">
        <v>4392</v>
      </c>
      <c r="AM37" s="9"/>
      <c r="AN37" s="9"/>
      <c r="AO37" s="8"/>
      <c r="AP37" s="9"/>
      <c r="AQ37" s="9"/>
      <c r="AR37" s="8" t="s">
        <v>4570</v>
      </c>
      <c r="AS37" s="9"/>
      <c r="AT37" s="9"/>
      <c r="AU37" s="8"/>
      <c r="AV37" s="9"/>
      <c r="AW37" s="9"/>
      <c r="AX37" s="8"/>
      <c r="AY37" s="9"/>
      <c r="AZ37" s="9"/>
      <c r="BA37" s="8"/>
      <c r="BB37" s="9"/>
      <c r="BC37" s="9"/>
      <c r="BD37" s="8" t="s">
        <v>4571</v>
      </c>
      <c r="BE37" s="9"/>
      <c r="BF37" s="9"/>
      <c r="BG37" s="8"/>
      <c r="BH37" s="9"/>
      <c r="BI37" s="9"/>
      <c r="BJ37" s="8" t="s">
        <v>3646</v>
      </c>
      <c r="BK37" s="9"/>
      <c r="BL37" s="9"/>
      <c r="BM37" s="8" t="s">
        <v>4376</v>
      </c>
      <c r="BN37" s="9"/>
      <c r="BO37" s="9"/>
      <c r="BP37" s="8"/>
      <c r="BQ37" s="9"/>
      <c r="BR37" s="9"/>
      <c r="BS37" s="8"/>
      <c r="BT37" s="9"/>
      <c r="BU37" s="9"/>
      <c r="BV37" s="8"/>
      <c r="BW37" s="9"/>
      <c r="BX37" s="9"/>
      <c r="BY37" s="8" t="s">
        <v>4572</v>
      </c>
      <c r="BZ37" s="9"/>
      <c r="CA37" s="9"/>
      <c r="CB37" s="8" t="s">
        <v>4573</v>
      </c>
      <c r="CC37" s="9"/>
      <c r="CD37" s="9"/>
      <c r="CE37" s="8" t="s">
        <v>4574</v>
      </c>
      <c r="CF37" s="9"/>
      <c r="CG37" s="9"/>
      <c r="CH37" s="8" t="s">
        <v>4575</v>
      </c>
      <c r="CI37" s="9"/>
      <c r="CJ37" s="9"/>
      <c r="CK37" s="8"/>
      <c r="CL37" s="9"/>
      <c r="CM37" s="9"/>
      <c r="CN37" s="8"/>
      <c r="CO37" s="9"/>
      <c r="CP37" s="9"/>
      <c r="CQ37" s="8"/>
      <c r="CR37" s="9"/>
      <c r="CS37" s="9"/>
      <c r="CT37" s="8" t="s">
        <v>3646</v>
      </c>
      <c r="CU37" s="9"/>
      <c r="CV37" s="9"/>
      <c r="CW37" s="8" t="s">
        <v>4576</v>
      </c>
      <c r="CX37" s="9"/>
      <c r="CY37" s="9"/>
      <c r="CZ37" s="8" t="s">
        <v>3891</v>
      </c>
      <c r="DA37" s="9"/>
      <c r="DB37" s="9"/>
      <c r="DC37" s="8" t="s">
        <v>3646</v>
      </c>
      <c r="DD37" s="9"/>
      <c r="DE37" s="9"/>
      <c r="DF37" s="8" t="s">
        <v>3646</v>
      </c>
      <c r="DG37" s="9"/>
      <c r="DH37" s="9"/>
      <c r="DI37" s="8" t="s">
        <v>4577</v>
      </c>
      <c r="DJ37" s="9"/>
      <c r="DK37" s="9"/>
      <c r="DL37" s="8"/>
      <c r="DM37" s="9"/>
      <c r="DN37" s="9"/>
      <c r="DO37" s="8"/>
      <c r="DP37" s="9"/>
      <c r="DQ37" s="9"/>
      <c r="DR37" s="8"/>
      <c r="DS37" s="9"/>
      <c r="DT37" s="9"/>
      <c r="DU37" s="8"/>
      <c r="DV37" s="9"/>
      <c r="DW37" s="9"/>
      <c r="DX37" s="8"/>
      <c r="DY37" s="9"/>
      <c r="DZ37" s="9"/>
      <c r="EA37" s="8"/>
      <c r="EB37" s="9"/>
      <c r="EC37" s="9"/>
      <c r="ED37" s="8"/>
      <c r="EE37" s="9"/>
      <c r="EF37" s="9"/>
      <c r="EG37" s="8" t="s">
        <v>4450</v>
      </c>
      <c r="EH37" s="9"/>
      <c r="EI37" s="9"/>
      <c r="EJ37" s="8" t="s">
        <v>4578</v>
      </c>
      <c r="EK37" s="9"/>
      <c r="EL37" s="9"/>
      <c r="EM37" s="8" t="s">
        <v>3944</v>
      </c>
      <c r="EN37" s="9"/>
      <c r="EO37" s="9"/>
      <c r="EP37" s="8" t="s">
        <v>4579</v>
      </c>
      <c r="EQ37" s="9"/>
      <c r="ER37" s="9"/>
      <c r="ES37" s="8" t="s">
        <v>4580</v>
      </c>
      <c r="ET37" s="9"/>
      <c r="EU37" s="9"/>
      <c r="EV37" s="8"/>
      <c r="EW37" s="9"/>
      <c r="EX37" s="9"/>
      <c r="EY37" s="8" t="s">
        <v>3646</v>
      </c>
      <c r="EZ37" s="9"/>
      <c r="FA37" s="9"/>
      <c r="FB37" s="8" t="s">
        <v>4581</v>
      </c>
      <c r="FC37" s="9"/>
      <c r="FD37" s="9"/>
      <c r="FE37" s="8" t="s">
        <v>4582</v>
      </c>
      <c r="FF37" s="9"/>
      <c r="FG37" s="9"/>
      <c r="FH37" s="8"/>
      <c r="FI37" s="9"/>
      <c r="FJ37" s="9"/>
      <c r="FK37" s="8" t="s">
        <v>4314</v>
      </c>
      <c r="FL37" s="9"/>
      <c r="FM37" s="9"/>
      <c r="FN37" s="8"/>
      <c r="FO37" s="9"/>
      <c r="FP37" s="9"/>
      <c r="FQ37" s="8" t="s">
        <v>4583</v>
      </c>
      <c r="FR37" s="9"/>
      <c r="FS37" s="9"/>
      <c r="FT37" s="8" t="s">
        <v>3646</v>
      </c>
      <c r="FU37" s="9"/>
      <c r="FV37" s="9"/>
      <c r="FW37" s="8" t="s">
        <v>4107</v>
      </c>
      <c r="FX37" s="9"/>
      <c r="FY37" s="9"/>
      <c r="FZ37" s="8"/>
      <c r="GA37" s="9"/>
      <c r="GB37" s="9"/>
      <c r="GC37" s="8"/>
      <c r="GD37" s="9"/>
      <c r="GE37" s="9"/>
      <c r="GF37" s="8" t="s">
        <v>3646</v>
      </c>
      <c r="GG37" s="9"/>
      <c r="GH37" s="9"/>
      <c r="GI37" s="8"/>
      <c r="GJ37" s="9"/>
      <c r="GK37" s="9"/>
      <c r="GL37" s="8" t="s">
        <v>3964</v>
      </c>
      <c r="GM37" s="9"/>
      <c r="GN37" s="9"/>
      <c r="GO37" s="8" t="s">
        <v>3646</v>
      </c>
      <c r="GP37" s="9"/>
      <c r="GQ37" s="9"/>
      <c r="GR37" s="8"/>
      <c r="GS37" s="9"/>
      <c r="GT37" s="9"/>
      <c r="GU37" s="8" t="s">
        <v>4485</v>
      </c>
      <c r="GV37" s="9"/>
      <c r="GW37" s="9"/>
      <c r="GX37" s="8" t="s">
        <v>3737</v>
      </c>
      <c r="GY37" s="9"/>
      <c r="GZ37" s="9"/>
      <c r="HA37" s="8" t="s">
        <v>4584</v>
      </c>
      <c r="HB37" s="9"/>
      <c r="HC37" s="9"/>
      <c r="HD37" s="8" t="s">
        <v>4585</v>
      </c>
      <c r="HE37" s="9"/>
      <c r="HF37" s="9"/>
      <c r="HG37" s="8" t="s">
        <v>4276</v>
      </c>
      <c r="HH37" s="9"/>
      <c r="HI37" s="9"/>
      <c r="HJ37" s="8" t="s">
        <v>3646</v>
      </c>
      <c r="HK37" s="9"/>
      <c r="HL37" s="9"/>
      <c r="HM37" s="8"/>
      <c r="HN37" s="9"/>
      <c r="HO37" s="9"/>
      <c r="HP37" s="8" t="s">
        <v>4586</v>
      </c>
      <c r="HQ37" s="9"/>
      <c r="HR37" s="9"/>
      <c r="HS37" s="8"/>
      <c r="HT37" s="9"/>
      <c r="HU37" s="9"/>
      <c r="HV37" s="8"/>
      <c r="HW37" s="9"/>
      <c r="HX37" s="9"/>
      <c r="HY37" s="8"/>
      <c r="HZ37" s="9"/>
      <c r="IA37" s="9"/>
      <c r="IB37" s="8" t="s">
        <v>4587</v>
      </c>
      <c r="IC37" s="9"/>
      <c r="ID37" s="9"/>
      <c r="IE37" s="8"/>
      <c r="IF37" s="9"/>
      <c r="IG37" s="9"/>
      <c r="IH37" s="8"/>
      <c r="II37" s="9"/>
      <c r="IJ37" s="9"/>
      <c r="IK37" s="8"/>
      <c r="IL37" s="9"/>
      <c r="IM37" s="9"/>
      <c r="IN37" s="8"/>
      <c r="IO37" s="9"/>
      <c r="IP37" s="9"/>
      <c r="IQ37" s="8"/>
      <c r="IR37" s="9"/>
      <c r="IS37" s="9"/>
      <c r="IT37" s="8"/>
      <c r="IU37" s="9"/>
      <c r="IV37" s="9"/>
      <c r="IW37" s="8"/>
      <c r="IX37" s="9"/>
      <c r="IY37" s="9"/>
      <c r="IZ37" s="8" t="s">
        <v>4588</v>
      </c>
      <c r="JA37" s="9"/>
      <c r="JB37" s="9"/>
      <c r="JC37" s="8" t="s">
        <v>4447</v>
      </c>
      <c r="JD37" s="9"/>
      <c r="JE37" s="9"/>
      <c r="JF37" s="8" t="s">
        <v>4589</v>
      </c>
      <c r="JG37" s="9"/>
      <c r="JH37" s="9"/>
      <c r="JI37" s="8"/>
      <c r="JJ37" s="9"/>
      <c r="JK37" s="9"/>
      <c r="JL37" s="8" t="s">
        <v>4590</v>
      </c>
      <c r="JM37" s="9"/>
      <c r="JN37" s="9"/>
      <c r="JO37" s="8"/>
      <c r="JP37" s="9"/>
      <c r="JQ37" s="9"/>
      <c r="JR37" s="8" t="s">
        <v>3646</v>
      </c>
      <c r="JS37" s="9"/>
      <c r="JT37" s="9"/>
      <c r="JU37" s="8" t="s">
        <v>4591</v>
      </c>
      <c r="JV37" s="9"/>
      <c r="JW37" s="9"/>
      <c r="JX37" s="8" t="s">
        <v>4592</v>
      </c>
      <c r="JY37" s="9"/>
      <c r="JZ37" s="9"/>
      <c r="KA37" s="8" t="s">
        <v>4593</v>
      </c>
      <c r="KB37" s="9"/>
      <c r="KC37" s="9"/>
      <c r="KD37" s="8" t="s">
        <v>4165</v>
      </c>
      <c r="KE37" s="9"/>
      <c r="KF37" s="9"/>
      <c r="KG37" s="8" t="s">
        <v>4594</v>
      </c>
      <c r="KH37" s="9"/>
      <c r="KI37" s="9"/>
      <c r="KJ37" s="8" t="s">
        <v>3678</v>
      </c>
      <c r="KK37" s="9"/>
      <c r="KL37" s="9"/>
      <c r="KM37" s="8" t="s">
        <v>4040</v>
      </c>
      <c r="KN37" s="9"/>
      <c r="KO37" s="9"/>
      <c r="KP37" s="8"/>
      <c r="KQ37" s="9"/>
      <c r="KR37" s="9"/>
      <c r="KS37" s="8" t="s">
        <v>3646</v>
      </c>
      <c r="KT37" s="9"/>
      <c r="KU37" s="9"/>
      <c r="KV37" s="8" t="s">
        <v>4595</v>
      </c>
      <c r="KW37" s="9"/>
      <c r="KX37" s="9"/>
      <c r="KY37" s="8" t="s">
        <v>4596</v>
      </c>
      <c r="KZ37" s="9"/>
      <c r="LA37" s="9"/>
      <c r="LB37" s="8" t="s">
        <v>4552</v>
      </c>
      <c r="LC37" s="9"/>
      <c r="LD37" s="9"/>
      <c r="LE37" s="8" t="s">
        <v>4597</v>
      </c>
      <c r="LF37" s="9"/>
      <c r="LG37" s="9"/>
      <c r="LH37" s="8"/>
      <c r="LI37" s="9"/>
      <c r="LJ37" s="9"/>
      <c r="LK37" s="8" t="s">
        <v>3866</v>
      </c>
      <c r="LL37" s="9"/>
      <c r="LM37" s="9"/>
      <c r="LN37" s="8" t="s">
        <v>4543</v>
      </c>
      <c r="LO37" s="9"/>
      <c r="LP37" s="9"/>
      <c r="LQ37" s="8"/>
      <c r="LR37" s="9"/>
      <c r="LS37" s="9"/>
      <c r="LT37" s="8" t="s">
        <v>4598</v>
      </c>
      <c r="LU37" s="9"/>
      <c r="LV37" s="9"/>
      <c r="LW37" s="8" t="s">
        <v>4599</v>
      </c>
      <c r="LX37" s="9"/>
      <c r="LY37" s="9"/>
      <c r="LZ37" s="8" t="s">
        <v>4600</v>
      </c>
      <c r="MA37" s="9"/>
      <c r="MB37" s="9"/>
      <c r="MC37" s="8" t="s">
        <v>4230</v>
      </c>
      <c r="MD37" s="9"/>
      <c r="ME37" s="9"/>
      <c r="MF37" s="8"/>
      <c r="MG37" s="9"/>
      <c r="MH37" s="9"/>
      <c r="MI37" s="8" t="s">
        <v>3646</v>
      </c>
      <c r="MJ37" s="9"/>
      <c r="MK37" s="9"/>
      <c r="ML37" s="8" t="s">
        <v>4147</v>
      </c>
      <c r="MM37" s="9"/>
      <c r="MN37" s="9"/>
      <c r="MO37" s="8" t="s">
        <v>4601</v>
      </c>
      <c r="MP37" s="9"/>
      <c r="MQ37" s="9"/>
      <c r="MR37" s="8" t="s">
        <v>4602</v>
      </c>
      <c r="MS37" s="9"/>
      <c r="MT37" s="9"/>
      <c r="MU37" s="8"/>
      <c r="MV37" s="9"/>
      <c r="MW37" s="9"/>
      <c r="MX37" s="8"/>
      <c r="MY37" s="9"/>
      <c r="MZ37" s="9"/>
      <c r="NA37" s="8" t="s">
        <v>4603</v>
      </c>
      <c r="NB37" s="9"/>
      <c r="NC37" s="9"/>
      <c r="ND37" s="8"/>
      <c r="NE37" s="9"/>
      <c r="NF37" s="9"/>
      <c r="NG37" s="8"/>
      <c r="NH37" s="9"/>
      <c r="NI37" s="9"/>
      <c r="NJ37" s="8"/>
      <c r="NK37" s="9"/>
      <c r="NL37" s="9"/>
      <c r="NM37" s="8"/>
      <c r="NN37" s="9"/>
      <c r="NO37" s="9"/>
      <c r="NP37" s="8" t="s">
        <v>4604</v>
      </c>
      <c r="NQ37" s="9"/>
      <c r="NR37" s="9"/>
      <c r="NS37" s="8"/>
      <c r="NT37" s="9"/>
      <c r="NU37" s="9"/>
      <c r="NV37" s="8" t="s">
        <v>4367</v>
      </c>
      <c r="NW37" s="9"/>
      <c r="NX37" s="9"/>
      <c r="NY37" s="8" t="s">
        <v>4314</v>
      </c>
      <c r="NZ37" s="9"/>
      <c r="OA37" s="9"/>
      <c r="OB37" s="8" t="s">
        <v>4605</v>
      </c>
      <c r="OC37" s="9"/>
      <c r="OD37" s="9"/>
      <c r="OE37" s="8" t="s">
        <v>4373</v>
      </c>
      <c r="OF37" s="9"/>
      <c r="OG37" s="9"/>
      <c r="OH37" s="8"/>
      <c r="OI37" s="9"/>
      <c r="OJ37" s="9"/>
      <c r="OK37" s="8" t="s">
        <v>4606</v>
      </c>
      <c r="OL37" s="9"/>
      <c r="OM37" s="9"/>
      <c r="ON37" s="8"/>
      <c r="OO37" s="9"/>
      <c r="OP37" s="9"/>
      <c r="OQ37" s="8"/>
      <c r="OR37" s="9"/>
      <c r="OS37" s="9"/>
      <c r="OT37" s="8" t="s">
        <v>3877</v>
      </c>
      <c r="OU37" s="9"/>
      <c r="OV37" s="9"/>
      <c r="OW37" s="8" t="s">
        <v>4607</v>
      </c>
      <c r="OX37" s="9"/>
      <c r="OY37" s="9"/>
      <c r="OZ37" s="8"/>
      <c r="PA37" s="9"/>
      <c r="PB37" s="9"/>
      <c r="PC37" s="8" t="s">
        <v>4166</v>
      </c>
      <c r="PD37" s="9"/>
      <c r="PE37" s="9"/>
      <c r="PF37" s="8" t="s">
        <v>4608</v>
      </c>
      <c r="PG37" s="9"/>
      <c r="PH37" s="9"/>
      <c r="PI37" s="8" t="s">
        <v>4274</v>
      </c>
      <c r="PJ37" s="9"/>
      <c r="PK37" s="9"/>
      <c r="PL37" s="8" t="s">
        <v>4609</v>
      </c>
      <c r="PM37" s="9"/>
      <c r="PN37" s="9"/>
      <c r="PO37" s="8" t="s">
        <v>4359</v>
      </c>
      <c r="PP37" s="9"/>
      <c r="PQ37" s="9"/>
      <c r="PR37" s="8" t="s">
        <v>4610</v>
      </c>
      <c r="PS37" s="9"/>
      <c r="PT37" s="9"/>
      <c r="PU37" s="8"/>
      <c r="PV37" s="9"/>
      <c r="PW37" s="9"/>
      <c r="PX37" s="8"/>
      <c r="PY37" s="9"/>
      <c r="PZ37" s="9"/>
      <c r="QA37" s="8"/>
      <c r="QB37" s="9"/>
      <c r="QC37" s="9"/>
      <c r="QD37" s="8"/>
      <c r="QE37" s="9"/>
      <c r="QF37" s="9"/>
      <c r="QG37" s="8" t="s">
        <v>4611</v>
      </c>
      <c r="QH37" s="9"/>
      <c r="QI37" s="9"/>
      <c r="QJ37" s="8" t="s">
        <v>4612</v>
      </c>
      <c r="QK37" s="9"/>
      <c r="QL37" s="9"/>
    </row>
    <row r="38" spans="1:454" x14ac:dyDescent="0.25">
      <c r="A38" s="1" t="s">
        <v>4613</v>
      </c>
      <c r="B38" s="8"/>
      <c r="C38" s="9"/>
      <c r="D38" s="9"/>
      <c r="E38" s="8" t="s">
        <v>4571</v>
      </c>
      <c r="F38" s="9"/>
      <c r="G38" s="9"/>
      <c r="H38" s="8"/>
      <c r="I38" s="9"/>
      <c r="J38" s="9"/>
      <c r="K38" s="8" t="s">
        <v>4581</v>
      </c>
      <c r="L38" s="9"/>
      <c r="M38" s="9"/>
      <c r="N38" s="8"/>
      <c r="O38" s="9"/>
      <c r="P38" s="9"/>
      <c r="Q38" s="8" t="s">
        <v>3646</v>
      </c>
      <c r="R38" s="9"/>
      <c r="S38" s="9"/>
      <c r="T38" s="8" t="s">
        <v>3646</v>
      </c>
      <c r="U38" s="9"/>
      <c r="V38" s="9"/>
      <c r="W38" s="8" t="s">
        <v>4580</v>
      </c>
      <c r="X38" s="9"/>
      <c r="Y38" s="9"/>
      <c r="Z38" s="8"/>
      <c r="AA38" s="9"/>
      <c r="AB38" s="9"/>
      <c r="AC38" s="8"/>
      <c r="AD38" s="9"/>
      <c r="AE38" s="9"/>
      <c r="AF38" s="8" t="s">
        <v>4614</v>
      </c>
      <c r="AG38" s="9"/>
      <c r="AH38" s="9"/>
      <c r="AI38" s="8"/>
      <c r="AJ38" s="9"/>
      <c r="AK38" s="9"/>
      <c r="AL38" s="8" t="s">
        <v>4469</v>
      </c>
      <c r="AM38" s="9"/>
      <c r="AN38" s="9"/>
      <c r="AO38" s="8"/>
      <c r="AP38" s="9"/>
      <c r="AQ38" s="9"/>
      <c r="AR38" s="8" t="s">
        <v>4615</v>
      </c>
      <c r="AS38" s="9"/>
      <c r="AT38" s="9"/>
      <c r="AU38" s="8"/>
      <c r="AV38" s="9"/>
      <c r="AW38" s="9"/>
      <c r="AX38" s="8"/>
      <c r="AY38" s="9"/>
      <c r="AZ38" s="9"/>
      <c r="BA38" s="8"/>
      <c r="BB38" s="9"/>
      <c r="BC38" s="9"/>
      <c r="BD38" s="8"/>
      <c r="BE38" s="9"/>
      <c r="BF38" s="9"/>
      <c r="BG38" s="8"/>
      <c r="BH38" s="9"/>
      <c r="BI38" s="9"/>
      <c r="BJ38" s="8" t="s">
        <v>4616</v>
      </c>
      <c r="BK38" s="9"/>
      <c r="BL38" s="9"/>
      <c r="BM38" s="8" t="s">
        <v>4525</v>
      </c>
      <c r="BN38" s="9"/>
      <c r="BO38" s="9"/>
      <c r="BP38" s="8"/>
      <c r="BQ38" s="9"/>
      <c r="BR38" s="9"/>
      <c r="BS38" s="8"/>
      <c r="BT38" s="9"/>
      <c r="BU38" s="9"/>
      <c r="BV38" s="8"/>
      <c r="BW38" s="9"/>
      <c r="BX38" s="9"/>
      <c r="BY38" s="8" t="s">
        <v>3646</v>
      </c>
      <c r="BZ38" s="9"/>
      <c r="CA38" s="9"/>
      <c r="CB38" s="8" t="s">
        <v>4617</v>
      </c>
      <c r="CC38" s="9"/>
      <c r="CD38" s="9"/>
      <c r="CE38" s="8" t="s">
        <v>4618</v>
      </c>
      <c r="CF38" s="9"/>
      <c r="CG38" s="9"/>
      <c r="CH38" s="8" t="s">
        <v>4183</v>
      </c>
      <c r="CI38" s="9"/>
      <c r="CJ38" s="9"/>
      <c r="CK38" s="8"/>
      <c r="CL38" s="9"/>
      <c r="CM38" s="9"/>
      <c r="CN38" s="8"/>
      <c r="CO38" s="9"/>
      <c r="CP38" s="9"/>
      <c r="CQ38" s="8"/>
      <c r="CR38" s="9"/>
      <c r="CS38" s="9"/>
      <c r="CT38" s="8" t="s">
        <v>4619</v>
      </c>
      <c r="CU38" s="9"/>
      <c r="CV38" s="9"/>
      <c r="CW38" s="8" t="s">
        <v>4620</v>
      </c>
      <c r="CX38" s="9"/>
      <c r="CY38" s="9"/>
      <c r="CZ38" s="8" t="s">
        <v>4406</v>
      </c>
      <c r="DA38" s="9"/>
      <c r="DB38" s="9"/>
      <c r="DC38" s="8" t="s">
        <v>4298</v>
      </c>
      <c r="DD38" s="9"/>
      <c r="DE38" s="9"/>
      <c r="DF38" s="8" t="s">
        <v>4621</v>
      </c>
      <c r="DG38" s="9"/>
      <c r="DH38" s="9"/>
      <c r="DI38" s="8" t="s">
        <v>4622</v>
      </c>
      <c r="DJ38" s="9"/>
      <c r="DK38" s="9"/>
      <c r="DL38" s="8"/>
      <c r="DM38" s="9"/>
      <c r="DN38" s="9"/>
      <c r="DO38" s="8"/>
      <c r="DP38" s="9"/>
      <c r="DQ38" s="9"/>
      <c r="DR38" s="8"/>
      <c r="DS38" s="9"/>
      <c r="DT38" s="9"/>
      <c r="DU38" s="8"/>
      <c r="DV38" s="9"/>
      <c r="DW38" s="9"/>
      <c r="DX38" s="8"/>
      <c r="DY38" s="9"/>
      <c r="DZ38" s="9"/>
      <c r="EA38" s="8"/>
      <c r="EB38" s="9"/>
      <c r="EC38" s="9"/>
      <c r="ED38" s="8"/>
      <c r="EE38" s="9"/>
      <c r="EF38" s="9"/>
      <c r="EG38" s="8" t="s">
        <v>4306</v>
      </c>
      <c r="EH38" s="9"/>
      <c r="EI38" s="9"/>
      <c r="EJ38" s="8" t="s">
        <v>3646</v>
      </c>
      <c r="EK38" s="9"/>
      <c r="EL38" s="9"/>
      <c r="EM38" s="8" t="s">
        <v>4623</v>
      </c>
      <c r="EN38" s="9"/>
      <c r="EO38" s="9"/>
      <c r="EP38" s="8" t="s">
        <v>3646</v>
      </c>
      <c r="EQ38" s="9"/>
      <c r="ER38" s="9"/>
      <c r="ES38" s="8" t="s">
        <v>4285</v>
      </c>
      <c r="ET38" s="9"/>
      <c r="EU38" s="9"/>
      <c r="EV38" s="8"/>
      <c r="EW38" s="9"/>
      <c r="EX38" s="9"/>
      <c r="EY38" s="8" t="s">
        <v>4072</v>
      </c>
      <c r="EZ38" s="9"/>
      <c r="FA38" s="9"/>
      <c r="FB38" s="8" t="s">
        <v>4285</v>
      </c>
      <c r="FC38" s="9"/>
      <c r="FD38" s="9"/>
      <c r="FE38" s="8" t="s">
        <v>3646</v>
      </c>
      <c r="FF38" s="9"/>
      <c r="FG38" s="9"/>
      <c r="FH38" s="8"/>
      <c r="FI38" s="9"/>
      <c r="FJ38" s="9"/>
      <c r="FK38" s="8" t="s">
        <v>4251</v>
      </c>
      <c r="FL38" s="9"/>
      <c r="FM38" s="9"/>
      <c r="FN38" s="8"/>
      <c r="FO38" s="9"/>
      <c r="FP38" s="9"/>
      <c r="FQ38" s="8" t="s">
        <v>3646</v>
      </c>
      <c r="FR38" s="9"/>
      <c r="FS38" s="9"/>
      <c r="FT38" s="8" t="s">
        <v>4624</v>
      </c>
      <c r="FU38" s="9"/>
      <c r="FV38" s="9"/>
      <c r="FW38" s="8" t="s">
        <v>3646</v>
      </c>
      <c r="FX38" s="9"/>
      <c r="FY38" s="9"/>
      <c r="FZ38" s="8"/>
      <c r="GA38" s="9"/>
      <c r="GB38" s="9"/>
      <c r="GC38" s="8"/>
      <c r="GD38" s="9"/>
      <c r="GE38" s="9"/>
      <c r="GF38" s="8"/>
      <c r="GG38" s="9"/>
      <c r="GH38" s="9"/>
      <c r="GI38" s="8"/>
      <c r="GJ38" s="9"/>
      <c r="GK38" s="9"/>
      <c r="GL38" s="8" t="s">
        <v>4272</v>
      </c>
      <c r="GM38" s="9"/>
      <c r="GN38" s="9"/>
      <c r="GO38" s="8" t="s">
        <v>4625</v>
      </c>
      <c r="GP38" s="9"/>
      <c r="GQ38" s="9"/>
      <c r="GR38" s="8"/>
      <c r="GS38" s="9"/>
      <c r="GT38" s="9"/>
      <c r="GU38" s="8"/>
      <c r="GV38" s="9"/>
      <c r="GW38" s="9"/>
      <c r="GX38" s="8" t="s">
        <v>4529</v>
      </c>
      <c r="GY38" s="9"/>
      <c r="GZ38" s="9"/>
      <c r="HA38" s="8" t="s">
        <v>4476</v>
      </c>
      <c r="HB38" s="9"/>
      <c r="HC38" s="9"/>
      <c r="HD38" s="8" t="s">
        <v>4626</v>
      </c>
      <c r="HE38" s="9"/>
      <c r="HF38" s="9"/>
      <c r="HG38" s="8" t="s">
        <v>4627</v>
      </c>
      <c r="HH38" s="9"/>
      <c r="HI38" s="9"/>
      <c r="HJ38" s="8" t="s">
        <v>4628</v>
      </c>
      <c r="HK38" s="9"/>
      <c r="HL38" s="9"/>
      <c r="HM38" s="8"/>
      <c r="HN38" s="9"/>
      <c r="HO38" s="9"/>
      <c r="HP38" s="8"/>
      <c r="HQ38" s="9"/>
      <c r="HR38" s="9"/>
      <c r="HS38" s="8"/>
      <c r="HT38" s="9"/>
      <c r="HU38" s="9"/>
      <c r="HV38" s="8"/>
      <c r="HW38" s="9"/>
      <c r="HX38" s="9"/>
      <c r="HY38" s="8"/>
      <c r="HZ38" s="9"/>
      <c r="IA38" s="9"/>
      <c r="IB38" s="8"/>
      <c r="IC38" s="9"/>
      <c r="ID38" s="9"/>
      <c r="IE38" s="8"/>
      <c r="IF38" s="9"/>
      <c r="IG38" s="9"/>
      <c r="IH38" s="8"/>
      <c r="II38" s="9"/>
      <c r="IJ38" s="9"/>
      <c r="IK38" s="8"/>
      <c r="IL38" s="9"/>
      <c r="IM38" s="9"/>
      <c r="IN38" s="8"/>
      <c r="IO38" s="9"/>
      <c r="IP38" s="9"/>
      <c r="IQ38" s="8"/>
      <c r="IR38" s="9"/>
      <c r="IS38" s="9"/>
      <c r="IT38" s="8"/>
      <c r="IU38" s="9"/>
      <c r="IV38" s="9"/>
      <c r="IW38" s="8"/>
      <c r="IX38" s="9"/>
      <c r="IY38" s="9"/>
      <c r="IZ38" s="8"/>
      <c r="JA38" s="9"/>
      <c r="JB38" s="9"/>
      <c r="JC38" s="8" t="s">
        <v>4512</v>
      </c>
      <c r="JD38" s="9"/>
      <c r="JE38" s="9"/>
      <c r="JF38" s="8" t="s">
        <v>4547</v>
      </c>
      <c r="JG38" s="9"/>
      <c r="JH38" s="9"/>
      <c r="JI38" s="8"/>
      <c r="JJ38" s="9"/>
      <c r="JK38" s="9"/>
      <c r="JL38" s="8" t="s">
        <v>4242</v>
      </c>
      <c r="JM38" s="9"/>
      <c r="JN38" s="9"/>
      <c r="JO38" s="8"/>
      <c r="JP38" s="9"/>
      <c r="JQ38" s="9"/>
      <c r="JR38" s="8" t="s">
        <v>4629</v>
      </c>
      <c r="JS38" s="9"/>
      <c r="JT38" s="9"/>
      <c r="JU38" s="8" t="s">
        <v>4034</v>
      </c>
      <c r="JV38" s="9"/>
      <c r="JW38" s="9"/>
      <c r="JX38" s="8" t="s">
        <v>4630</v>
      </c>
      <c r="JY38" s="9"/>
      <c r="JZ38" s="9"/>
      <c r="KA38" s="8" t="s">
        <v>4436</v>
      </c>
      <c r="KB38" s="9"/>
      <c r="KC38" s="9"/>
      <c r="KD38" s="8" t="s">
        <v>4631</v>
      </c>
      <c r="KE38" s="9"/>
      <c r="KF38" s="9"/>
      <c r="KG38" s="8" t="s">
        <v>4590</v>
      </c>
      <c r="KH38" s="9"/>
      <c r="KI38" s="9"/>
      <c r="KJ38" s="8" t="s">
        <v>3646</v>
      </c>
      <c r="KK38" s="9"/>
      <c r="KL38" s="9"/>
      <c r="KM38" s="8" t="s">
        <v>3646</v>
      </c>
      <c r="KN38" s="9"/>
      <c r="KO38" s="9"/>
      <c r="KP38" s="8"/>
      <c r="KQ38" s="9"/>
      <c r="KR38" s="9"/>
      <c r="KS38" s="8" t="s">
        <v>4632</v>
      </c>
      <c r="KT38" s="9"/>
      <c r="KU38" s="9"/>
      <c r="KV38" s="8" t="s">
        <v>4345</v>
      </c>
      <c r="KW38" s="9"/>
      <c r="KX38" s="9"/>
      <c r="KY38" s="8"/>
      <c r="KZ38" s="9"/>
      <c r="LA38" s="9"/>
      <c r="LB38" s="8" t="s">
        <v>4611</v>
      </c>
      <c r="LC38" s="9"/>
      <c r="LD38" s="9"/>
      <c r="LE38" s="8"/>
      <c r="LF38" s="9"/>
      <c r="LG38" s="9"/>
      <c r="LH38" s="8"/>
      <c r="LI38" s="9"/>
      <c r="LJ38" s="9"/>
      <c r="LK38" s="8" t="s">
        <v>4633</v>
      </c>
      <c r="LL38" s="9"/>
      <c r="LM38" s="9"/>
      <c r="LN38" s="8" t="s">
        <v>4634</v>
      </c>
      <c r="LO38" s="9"/>
      <c r="LP38" s="9"/>
      <c r="LQ38" s="8"/>
      <c r="LR38" s="9"/>
      <c r="LS38" s="9"/>
      <c r="LT38" s="8"/>
      <c r="LU38" s="9"/>
      <c r="LV38" s="9"/>
      <c r="LW38" s="8" t="s">
        <v>4635</v>
      </c>
      <c r="LX38" s="9"/>
      <c r="LY38" s="9"/>
      <c r="LZ38" s="8"/>
      <c r="MA38" s="9"/>
      <c r="MB38" s="9"/>
      <c r="MC38" s="8" t="s">
        <v>4031</v>
      </c>
      <c r="MD38" s="9"/>
      <c r="ME38" s="9"/>
      <c r="MF38" s="8"/>
      <c r="MG38" s="9"/>
      <c r="MH38" s="9"/>
      <c r="MI38" s="8"/>
      <c r="MJ38" s="9"/>
      <c r="MK38" s="9"/>
      <c r="ML38" s="8" t="s">
        <v>4636</v>
      </c>
      <c r="MM38" s="9"/>
      <c r="MN38" s="9"/>
      <c r="MO38" s="8"/>
      <c r="MP38" s="9"/>
      <c r="MQ38" s="9"/>
      <c r="MR38" s="8"/>
      <c r="MS38" s="9"/>
      <c r="MT38" s="9"/>
      <c r="MU38" s="8"/>
      <c r="MV38" s="9"/>
      <c r="MW38" s="9"/>
      <c r="MX38" s="8"/>
      <c r="MY38" s="9"/>
      <c r="MZ38" s="9"/>
      <c r="NA38" s="8" t="s">
        <v>4509</v>
      </c>
      <c r="NB38" s="9"/>
      <c r="NC38" s="9"/>
      <c r="ND38" s="8"/>
      <c r="NE38" s="9"/>
      <c r="NF38" s="9"/>
      <c r="NG38" s="8"/>
      <c r="NH38" s="9"/>
      <c r="NI38" s="9"/>
      <c r="NJ38" s="8"/>
      <c r="NK38" s="9"/>
      <c r="NL38" s="9"/>
      <c r="NM38" s="8"/>
      <c r="NN38" s="9"/>
      <c r="NO38" s="9"/>
      <c r="NP38" s="8" t="s">
        <v>4503</v>
      </c>
      <c r="NQ38" s="9"/>
      <c r="NR38" s="9"/>
      <c r="NS38" s="8"/>
      <c r="NT38" s="9"/>
      <c r="NU38" s="9"/>
      <c r="NV38" s="8" t="s">
        <v>3646</v>
      </c>
      <c r="NW38" s="9"/>
      <c r="NX38" s="9"/>
      <c r="NY38" s="8" t="s">
        <v>3646</v>
      </c>
      <c r="NZ38" s="9"/>
      <c r="OA38" s="9"/>
      <c r="OB38" s="8" t="s">
        <v>4314</v>
      </c>
      <c r="OC38" s="9"/>
      <c r="OD38" s="9"/>
      <c r="OE38" s="8" t="s">
        <v>3646</v>
      </c>
      <c r="OF38" s="9"/>
      <c r="OG38" s="9"/>
      <c r="OH38" s="8"/>
      <c r="OI38" s="9"/>
      <c r="OJ38" s="9"/>
      <c r="OK38" s="8"/>
      <c r="OL38" s="9"/>
      <c r="OM38" s="9"/>
      <c r="ON38" s="8"/>
      <c r="OO38" s="9"/>
      <c r="OP38" s="9"/>
      <c r="OQ38" s="8"/>
      <c r="OR38" s="9"/>
      <c r="OS38" s="9"/>
      <c r="OT38" s="8" t="s">
        <v>3766</v>
      </c>
      <c r="OU38" s="9"/>
      <c r="OV38" s="9"/>
      <c r="OW38" s="8" t="s">
        <v>4609</v>
      </c>
      <c r="OX38" s="9"/>
      <c r="OY38" s="9"/>
      <c r="OZ38" s="8"/>
      <c r="PA38" s="9"/>
      <c r="PB38" s="9"/>
      <c r="PC38" s="8" t="s">
        <v>3646</v>
      </c>
      <c r="PD38" s="9"/>
      <c r="PE38" s="9"/>
      <c r="PF38" s="8" t="s">
        <v>4637</v>
      </c>
      <c r="PG38" s="9"/>
      <c r="PH38" s="9"/>
      <c r="PI38" s="8" t="s">
        <v>4072</v>
      </c>
      <c r="PJ38" s="9"/>
      <c r="PK38" s="9"/>
      <c r="PL38" s="8"/>
      <c r="PM38" s="9"/>
      <c r="PN38" s="9"/>
      <c r="PO38" s="8" t="s">
        <v>4561</v>
      </c>
      <c r="PP38" s="9"/>
      <c r="PQ38" s="9"/>
      <c r="PR38" s="8" t="s">
        <v>4638</v>
      </c>
      <c r="PS38" s="9"/>
      <c r="PT38" s="9"/>
      <c r="PU38" s="8"/>
      <c r="PV38" s="9"/>
      <c r="PW38" s="9"/>
      <c r="PX38" s="8"/>
      <c r="PY38" s="9"/>
      <c r="PZ38" s="9"/>
      <c r="QA38" s="8"/>
      <c r="QB38" s="9"/>
      <c r="QC38" s="9"/>
      <c r="QD38" s="8"/>
      <c r="QE38" s="9"/>
      <c r="QF38" s="9"/>
      <c r="QG38" s="8" t="s">
        <v>4639</v>
      </c>
      <c r="QH38" s="9"/>
      <c r="QI38" s="9"/>
      <c r="QJ38" s="8"/>
      <c r="QK38" s="9"/>
      <c r="QL38" s="9"/>
    </row>
    <row r="39" spans="1:454" x14ac:dyDescent="0.25">
      <c r="A39" s="1" t="s">
        <v>4640</v>
      </c>
      <c r="B39" s="8"/>
      <c r="C39" s="9"/>
      <c r="D39" s="9"/>
      <c r="E39" s="8"/>
      <c r="F39" s="9"/>
      <c r="G39" s="9"/>
      <c r="H39" s="8"/>
      <c r="I39" s="9"/>
      <c r="J39" s="9"/>
      <c r="K39" s="8" t="s">
        <v>4641</v>
      </c>
      <c r="L39" s="9"/>
      <c r="M39" s="9"/>
      <c r="N39" s="8"/>
      <c r="O39" s="9"/>
      <c r="P39" s="9"/>
      <c r="Q39" s="8" t="s">
        <v>4064</v>
      </c>
      <c r="R39" s="9"/>
      <c r="S39" s="9"/>
      <c r="T39" s="8" t="s">
        <v>4171</v>
      </c>
      <c r="U39" s="9"/>
      <c r="V39" s="9"/>
      <c r="W39" s="8"/>
      <c r="X39" s="9"/>
      <c r="Y39" s="9"/>
      <c r="Z39" s="8"/>
      <c r="AA39" s="9"/>
      <c r="AB39" s="9"/>
      <c r="AC39" s="8"/>
      <c r="AD39" s="9"/>
      <c r="AE39" s="9"/>
      <c r="AF39" s="8" t="s">
        <v>3846</v>
      </c>
      <c r="AG39" s="9"/>
      <c r="AH39" s="9"/>
      <c r="AI39" s="8"/>
      <c r="AJ39" s="9"/>
      <c r="AK39" s="9"/>
      <c r="AL39" s="8" t="s">
        <v>3646</v>
      </c>
      <c r="AM39" s="9"/>
      <c r="AN39" s="9"/>
      <c r="AO39" s="8"/>
      <c r="AP39" s="9"/>
      <c r="AQ39" s="9"/>
      <c r="AR39" s="8" t="s">
        <v>4642</v>
      </c>
      <c r="AS39" s="9"/>
      <c r="AT39" s="9"/>
      <c r="AU39" s="8"/>
      <c r="AV39" s="9"/>
      <c r="AW39" s="9"/>
      <c r="AX39" s="8"/>
      <c r="AY39" s="9"/>
      <c r="AZ39" s="9"/>
      <c r="BA39" s="8"/>
      <c r="BB39" s="9"/>
      <c r="BC39" s="9"/>
      <c r="BD39" s="8"/>
      <c r="BE39" s="9"/>
      <c r="BF39" s="9"/>
      <c r="BG39" s="8"/>
      <c r="BH39" s="9"/>
      <c r="BI39" s="9"/>
      <c r="BJ39" s="8" t="s">
        <v>4643</v>
      </c>
      <c r="BK39" s="9"/>
      <c r="BL39" s="9"/>
      <c r="BM39" s="8" t="s">
        <v>4644</v>
      </c>
      <c r="BN39" s="9"/>
      <c r="BO39" s="9"/>
      <c r="BP39" s="8"/>
      <c r="BQ39" s="9"/>
      <c r="BR39" s="9"/>
      <c r="BS39" s="8"/>
      <c r="BT39" s="9"/>
      <c r="BU39" s="9"/>
      <c r="BV39" s="8"/>
      <c r="BW39" s="9"/>
      <c r="BX39" s="9"/>
      <c r="BY39" s="8" t="s">
        <v>4077</v>
      </c>
      <c r="BZ39" s="9"/>
      <c r="CA39" s="9"/>
      <c r="CB39" s="8"/>
      <c r="CC39" s="9"/>
      <c r="CD39" s="9"/>
      <c r="CE39" s="8" t="s">
        <v>4183</v>
      </c>
      <c r="CF39" s="9"/>
      <c r="CG39" s="9"/>
      <c r="CH39" s="8"/>
      <c r="CI39" s="9"/>
      <c r="CJ39" s="9"/>
      <c r="CK39" s="8"/>
      <c r="CL39" s="9"/>
      <c r="CM39" s="9"/>
      <c r="CN39" s="8"/>
      <c r="CO39" s="9"/>
      <c r="CP39" s="9"/>
      <c r="CQ39" s="8"/>
      <c r="CR39" s="9"/>
      <c r="CS39" s="9"/>
      <c r="CT39" s="8" t="s">
        <v>4277</v>
      </c>
      <c r="CU39" s="9"/>
      <c r="CV39" s="9"/>
      <c r="CW39" s="8" t="s">
        <v>4645</v>
      </c>
      <c r="CX39" s="9"/>
      <c r="CY39" s="9"/>
      <c r="CZ39" s="8" t="s">
        <v>3646</v>
      </c>
      <c r="DA39" s="9"/>
      <c r="DB39" s="9"/>
      <c r="DC39" s="8" t="s">
        <v>4646</v>
      </c>
      <c r="DD39" s="9"/>
      <c r="DE39" s="9"/>
      <c r="DF39" s="8" t="s">
        <v>4529</v>
      </c>
      <c r="DG39" s="9"/>
      <c r="DH39" s="9"/>
      <c r="DI39" s="8"/>
      <c r="DJ39" s="9"/>
      <c r="DK39" s="9"/>
      <c r="DL39" s="8"/>
      <c r="DM39" s="9"/>
      <c r="DN39" s="9"/>
      <c r="DO39" s="8"/>
      <c r="DP39" s="9"/>
      <c r="DQ39" s="9"/>
      <c r="DR39" s="8"/>
      <c r="DS39" s="9"/>
      <c r="DT39" s="9"/>
      <c r="DU39" s="8"/>
      <c r="DV39" s="9"/>
      <c r="DW39" s="9"/>
      <c r="DX39" s="8"/>
      <c r="DY39" s="9"/>
      <c r="DZ39" s="9"/>
      <c r="EA39" s="8"/>
      <c r="EB39" s="9"/>
      <c r="EC39" s="9"/>
      <c r="ED39" s="8"/>
      <c r="EE39" s="9"/>
      <c r="EF39" s="9"/>
      <c r="EG39" s="8" t="s">
        <v>4647</v>
      </c>
      <c r="EH39" s="9"/>
      <c r="EI39" s="9"/>
      <c r="EJ39" s="8" t="s">
        <v>4285</v>
      </c>
      <c r="EK39" s="9"/>
      <c r="EL39" s="9"/>
      <c r="EM39" s="8" t="s">
        <v>3646</v>
      </c>
      <c r="EN39" s="9"/>
      <c r="EO39" s="9"/>
      <c r="EP39" s="8"/>
      <c r="EQ39" s="9"/>
      <c r="ER39" s="9"/>
      <c r="ES39" s="8" t="s">
        <v>4648</v>
      </c>
      <c r="ET39" s="9"/>
      <c r="EU39" s="9"/>
      <c r="EV39" s="8"/>
      <c r="EW39" s="9"/>
      <c r="EX39" s="9"/>
      <c r="EY39" s="8"/>
      <c r="EZ39" s="9"/>
      <c r="FA39" s="9"/>
      <c r="FB39" s="8" t="s">
        <v>4648</v>
      </c>
      <c r="FC39" s="9"/>
      <c r="FD39" s="9"/>
      <c r="FE39" s="8" t="s">
        <v>4649</v>
      </c>
      <c r="FF39" s="9"/>
      <c r="FG39" s="9"/>
      <c r="FH39" s="8"/>
      <c r="FI39" s="9"/>
      <c r="FJ39" s="9"/>
      <c r="FK39" s="8" t="s">
        <v>3994</v>
      </c>
      <c r="FL39" s="9"/>
      <c r="FM39" s="9"/>
      <c r="FN39" s="8"/>
      <c r="FO39" s="9"/>
      <c r="FP39" s="9"/>
      <c r="FQ39" s="8" t="s">
        <v>4285</v>
      </c>
      <c r="FR39" s="9"/>
      <c r="FS39" s="9"/>
      <c r="FT39" s="8" t="s">
        <v>4285</v>
      </c>
      <c r="FU39" s="9"/>
      <c r="FV39" s="9"/>
      <c r="FW39" s="8" t="s">
        <v>4650</v>
      </c>
      <c r="FX39" s="9"/>
      <c r="FY39" s="9"/>
      <c r="FZ39" s="8"/>
      <c r="GA39" s="9"/>
      <c r="GB39" s="9"/>
      <c r="GC39" s="8"/>
      <c r="GD39" s="9"/>
      <c r="GE39" s="9"/>
      <c r="GF39" s="8"/>
      <c r="GG39" s="9"/>
      <c r="GH39" s="9"/>
      <c r="GI39" s="8"/>
      <c r="GJ39" s="9"/>
      <c r="GK39" s="9"/>
      <c r="GL39" s="8"/>
      <c r="GM39" s="9"/>
      <c r="GN39" s="9"/>
      <c r="GO39" s="8"/>
      <c r="GP39" s="9"/>
      <c r="GQ39" s="9"/>
      <c r="GR39" s="8"/>
      <c r="GS39" s="9"/>
      <c r="GT39" s="9"/>
      <c r="GU39" s="8"/>
      <c r="GV39" s="9"/>
      <c r="GW39" s="9"/>
      <c r="GX39" s="8" t="s">
        <v>4576</v>
      </c>
      <c r="GY39" s="9"/>
      <c r="GZ39" s="9"/>
      <c r="HA39" s="8" t="s">
        <v>4108</v>
      </c>
      <c r="HB39" s="9"/>
      <c r="HC39" s="9"/>
      <c r="HD39" s="8" t="s">
        <v>3646</v>
      </c>
      <c r="HE39" s="9"/>
      <c r="HF39" s="9"/>
      <c r="HG39" s="8" t="s">
        <v>4160</v>
      </c>
      <c r="HH39" s="9"/>
      <c r="HI39" s="9"/>
      <c r="HJ39" s="8"/>
      <c r="HK39" s="9"/>
      <c r="HL39" s="9"/>
      <c r="HM39" s="8"/>
      <c r="HN39" s="9"/>
      <c r="HO39" s="9"/>
      <c r="HP39" s="8"/>
      <c r="HQ39" s="9"/>
      <c r="HR39" s="9"/>
      <c r="HS39" s="8"/>
      <c r="HT39" s="9"/>
      <c r="HU39" s="9"/>
      <c r="HV39" s="8"/>
      <c r="HW39" s="9"/>
      <c r="HX39" s="9"/>
      <c r="HY39" s="8"/>
      <c r="HZ39" s="9"/>
      <c r="IA39" s="9"/>
      <c r="IB39" s="8"/>
      <c r="IC39" s="9"/>
      <c r="ID39" s="9"/>
      <c r="IE39" s="8"/>
      <c r="IF39" s="9"/>
      <c r="IG39" s="9"/>
      <c r="IH39" s="8"/>
      <c r="II39" s="9"/>
      <c r="IJ39" s="9"/>
      <c r="IK39" s="8"/>
      <c r="IL39" s="9"/>
      <c r="IM39" s="9"/>
      <c r="IN39" s="8"/>
      <c r="IO39" s="9"/>
      <c r="IP39" s="9"/>
      <c r="IQ39" s="8"/>
      <c r="IR39" s="9"/>
      <c r="IS39" s="9"/>
      <c r="IT39" s="8"/>
      <c r="IU39" s="9"/>
      <c r="IV39" s="9"/>
      <c r="IW39" s="8"/>
      <c r="IX39" s="9"/>
      <c r="IY39" s="9"/>
      <c r="IZ39" s="8"/>
      <c r="JA39" s="9"/>
      <c r="JB39" s="9"/>
      <c r="JC39" s="8" t="s">
        <v>3646</v>
      </c>
      <c r="JD39" s="9"/>
      <c r="JE39" s="9"/>
      <c r="JF39" s="8" t="s">
        <v>4611</v>
      </c>
      <c r="JG39" s="9"/>
      <c r="JH39" s="9"/>
      <c r="JI39" s="8"/>
      <c r="JJ39" s="9"/>
      <c r="JK39" s="9"/>
      <c r="JL39" s="8" t="s">
        <v>3678</v>
      </c>
      <c r="JM39" s="9"/>
      <c r="JN39" s="9"/>
      <c r="JO39" s="8"/>
      <c r="JP39" s="9"/>
      <c r="JQ39" s="9"/>
      <c r="JR39" s="8" t="s">
        <v>4651</v>
      </c>
      <c r="JS39" s="9"/>
      <c r="JT39" s="9"/>
      <c r="JU39" s="8" t="s">
        <v>4543</v>
      </c>
      <c r="JV39" s="9"/>
      <c r="JW39" s="9"/>
      <c r="JX39" s="8" t="s">
        <v>4652</v>
      </c>
      <c r="JY39" s="9"/>
      <c r="JZ39" s="9"/>
      <c r="KA39" s="8" t="s">
        <v>3646</v>
      </c>
      <c r="KB39" s="9"/>
      <c r="KC39" s="9"/>
      <c r="KD39" s="8" t="s">
        <v>4433</v>
      </c>
      <c r="KE39" s="9"/>
      <c r="KF39" s="9"/>
      <c r="KG39" s="8" t="s">
        <v>4653</v>
      </c>
      <c r="KH39" s="9"/>
      <c r="KI39" s="9"/>
      <c r="KJ39" s="8"/>
      <c r="KK39" s="9"/>
      <c r="KL39" s="9"/>
      <c r="KM39" s="8"/>
      <c r="KN39" s="9"/>
      <c r="KO39" s="9"/>
      <c r="KP39" s="8"/>
      <c r="KQ39" s="9"/>
      <c r="KR39" s="9"/>
      <c r="KS39" s="8" t="s">
        <v>4654</v>
      </c>
      <c r="KT39" s="9"/>
      <c r="KU39" s="9"/>
      <c r="KV39" s="8" t="s">
        <v>3646</v>
      </c>
      <c r="KW39" s="9"/>
      <c r="KX39" s="9"/>
      <c r="KY39" s="8"/>
      <c r="KZ39" s="9"/>
      <c r="LA39" s="9"/>
      <c r="LB39" s="8"/>
      <c r="LC39" s="9"/>
      <c r="LD39" s="9"/>
      <c r="LE39" s="8"/>
      <c r="LF39" s="9"/>
      <c r="LG39" s="9"/>
      <c r="LH39" s="8"/>
      <c r="LI39" s="9"/>
      <c r="LJ39" s="9"/>
      <c r="LK39" s="8" t="s">
        <v>4655</v>
      </c>
      <c r="LL39" s="9"/>
      <c r="LM39" s="9"/>
      <c r="LN39" s="8" t="s">
        <v>4238</v>
      </c>
      <c r="LO39" s="9"/>
      <c r="LP39" s="9"/>
      <c r="LQ39" s="8"/>
      <c r="LR39" s="9"/>
      <c r="LS39" s="9"/>
      <c r="LT39" s="8"/>
      <c r="LU39" s="9"/>
      <c r="LV39" s="9"/>
      <c r="LW39" s="8" t="s">
        <v>4656</v>
      </c>
      <c r="LX39" s="9"/>
      <c r="LY39" s="9"/>
      <c r="LZ39" s="8"/>
      <c r="MA39" s="9"/>
      <c r="MB39" s="9"/>
      <c r="MC39" s="8" t="s">
        <v>4432</v>
      </c>
      <c r="MD39" s="9"/>
      <c r="ME39" s="9"/>
      <c r="MF39" s="8"/>
      <c r="MG39" s="9"/>
      <c r="MH39" s="9"/>
      <c r="MI39" s="8"/>
      <c r="MJ39" s="9"/>
      <c r="MK39" s="9"/>
      <c r="ML39" s="8" t="s">
        <v>4099</v>
      </c>
      <c r="MM39" s="9"/>
      <c r="MN39" s="9"/>
      <c r="MO39" s="8"/>
      <c r="MP39" s="9"/>
      <c r="MQ39" s="9"/>
      <c r="MR39" s="8"/>
      <c r="MS39" s="9"/>
      <c r="MT39" s="9"/>
      <c r="MU39" s="8"/>
      <c r="MV39" s="9"/>
      <c r="MW39" s="9"/>
      <c r="MX39" s="8"/>
      <c r="MY39" s="9"/>
      <c r="MZ39" s="9"/>
      <c r="NA39" s="8" t="s">
        <v>4437</v>
      </c>
      <c r="NB39" s="9"/>
      <c r="NC39" s="9"/>
      <c r="ND39" s="8"/>
      <c r="NE39" s="9"/>
      <c r="NF39" s="9"/>
      <c r="NG39" s="8"/>
      <c r="NH39" s="9"/>
      <c r="NI39" s="9"/>
      <c r="NJ39" s="8"/>
      <c r="NK39" s="9"/>
      <c r="NL39" s="9"/>
      <c r="NM39" s="8"/>
      <c r="NN39" s="9"/>
      <c r="NO39" s="9"/>
      <c r="NP39" s="8" t="s">
        <v>4657</v>
      </c>
      <c r="NQ39" s="9"/>
      <c r="NR39" s="9"/>
      <c r="NS39" s="8"/>
      <c r="NT39" s="9"/>
      <c r="NU39" s="9"/>
      <c r="NV39" s="8" t="s">
        <v>4213</v>
      </c>
      <c r="NW39" s="9"/>
      <c r="NX39" s="9"/>
      <c r="NY39" s="8" t="s">
        <v>4658</v>
      </c>
      <c r="NZ39" s="9"/>
      <c r="OA39" s="9"/>
      <c r="OB39" s="8" t="s">
        <v>3646</v>
      </c>
      <c r="OC39" s="9"/>
      <c r="OD39" s="9"/>
      <c r="OE39" s="8"/>
      <c r="OF39" s="9"/>
      <c r="OG39" s="9"/>
      <c r="OH39" s="8"/>
      <c r="OI39" s="9"/>
      <c r="OJ39" s="9"/>
      <c r="OK39" s="8"/>
      <c r="OL39" s="9"/>
      <c r="OM39" s="9"/>
      <c r="ON39" s="8"/>
      <c r="OO39" s="9"/>
      <c r="OP39" s="9"/>
      <c r="OQ39" s="8"/>
      <c r="OR39" s="9"/>
      <c r="OS39" s="9"/>
      <c r="OT39" s="8" t="s">
        <v>4608</v>
      </c>
      <c r="OU39" s="9"/>
      <c r="OV39" s="9"/>
      <c r="OW39" s="8"/>
      <c r="OX39" s="9"/>
      <c r="OY39" s="9"/>
      <c r="OZ39" s="8"/>
      <c r="PA39" s="9"/>
      <c r="PB39" s="9"/>
      <c r="PC39" s="8" t="s">
        <v>3955</v>
      </c>
      <c r="PD39" s="9"/>
      <c r="PE39" s="9"/>
      <c r="PF39" s="8" t="s">
        <v>3646</v>
      </c>
      <c r="PG39" s="9"/>
      <c r="PH39" s="9"/>
      <c r="PI39" s="8" t="s">
        <v>4369</v>
      </c>
      <c r="PJ39" s="9"/>
      <c r="PK39" s="9"/>
      <c r="PL39" s="8"/>
      <c r="PM39" s="9"/>
      <c r="PN39" s="9"/>
      <c r="PO39" s="8" t="s">
        <v>4447</v>
      </c>
      <c r="PP39" s="9"/>
      <c r="PQ39" s="9"/>
      <c r="PR39" s="8"/>
      <c r="PS39" s="9"/>
      <c r="PT39" s="9"/>
      <c r="PU39" s="8"/>
      <c r="PV39" s="9"/>
      <c r="PW39" s="9"/>
      <c r="PX39" s="8"/>
      <c r="PY39" s="9"/>
      <c r="PZ39" s="9"/>
      <c r="QA39" s="8"/>
      <c r="QB39" s="9"/>
      <c r="QC39" s="9"/>
      <c r="QD39" s="8"/>
      <c r="QE39" s="9"/>
      <c r="QF39" s="9"/>
      <c r="QG39" s="8" t="s">
        <v>4659</v>
      </c>
      <c r="QH39" s="9"/>
      <c r="QI39" s="9"/>
      <c r="QJ39" s="8"/>
      <c r="QK39" s="9"/>
      <c r="QL39" s="9"/>
    </row>
    <row r="40" spans="1:454" x14ac:dyDescent="0.25">
      <c r="A40" s="1" t="s">
        <v>4660</v>
      </c>
      <c r="B40" s="8"/>
      <c r="C40" s="9"/>
      <c r="D40" s="9"/>
      <c r="E40" s="8"/>
      <c r="F40" s="9"/>
      <c r="G40" s="9"/>
      <c r="H40" s="8"/>
      <c r="I40" s="9"/>
      <c r="J40" s="9"/>
      <c r="K40" s="8"/>
      <c r="L40" s="9"/>
      <c r="M40" s="9"/>
      <c r="N40" s="8"/>
      <c r="O40" s="9"/>
      <c r="P40" s="9"/>
      <c r="Q40" s="8" t="s">
        <v>4661</v>
      </c>
      <c r="R40" s="9"/>
      <c r="S40" s="9"/>
      <c r="T40" s="8" t="s">
        <v>3959</v>
      </c>
      <c r="U40" s="9"/>
      <c r="V40" s="9"/>
      <c r="W40" s="8"/>
      <c r="X40" s="9"/>
      <c r="Y40" s="9"/>
      <c r="Z40" s="8"/>
      <c r="AA40" s="9"/>
      <c r="AB40" s="9"/>
      <c r="AC40" s="8"/>
      <c r="AD40" s="9"/>
      <c r="AE40" s="9"/>
      <c r="AF40" s="8" t="s">
        <v>4277</v>
      </c>
      <c r="AG40" s="9"/>
      <c r="AH40" s="9"/>
      <c r="AI40" s="8"/>
      <c r="AJ40" s="9"/>
      <c r="AK40" s="9"/>
      <c r="AL40" s="8" t="s">
        <v>4570</v>
      </c>
      <c r="AM40" s="9"/>
      <c r="AN40" s="9"/>
      <c r="AO40" s="8"/>
      <c r="AP40" s="9"/>
      <c r="AQ40" s="9"/>
      <c r="AR40" s="8"/>
      <c r="AS40" s="9"/>
      <c r="AT40" s="9"/>
      <c r="AU40" s="8"/>
      <c r="AV40" s="9"/>
      <c r="AW40" s="9"/>
      <c r="AX40" s="8"/>
      <c r="AY40" s="9"/>
      <c r="AZ40" s="9"/>
      <c r="BA40" s="8"/>
      <c r="BB40" s="9"/>
      <c r="BC40" s="9"/>
      <c r="BD40" s="8"/>
      <c r="BE40" s="9"/>
      <c r="BF40" s="9"/>
      <c r="BG40" s="8"/>
      <c r="BH40" s="9"/>
      <c r="BI40" s="9"/>
      <c r="BJ40" s="8"/>
      <c r="BK40" s="9"/>
      <c r="BL40" s="9"/>
      <c r="BM40" s="8" t="s">
        <v>4662</v>
      </c>
      <c r="BN40" s="9"/>
      <c r="BO40" s="9"/>
      <c r="BP40" s="8"/>
      <c r="BQ40" s="9"/>
      <c r="BR40" s="9"/>
      <c r="BS40" s="8"/>
      <c r="BT40" s="9"/>
      <c r="BU40" s="9"/>
      <c r="BV40" s="8"/>
      <c r="BW40" s="9"/>
      <c r="BX40" s="9"/>
      <c r="BY40" s="8" t="s">
        <v>4663</v>
      </c>
      <c r="BZ40" s="9"/>
      <c r="CA40" s="9"/>
      <c r="CB40" s="8"/>
      <c r="CC40" s="9"/>
      <c r="CD40" s="9"/>
      <c r="CE40" s="8"/>
      <c r="CF40" s="9"/>
      <c r="CG40" s="9"/>
      <c r="CH40" s="8"/>
      <c r="CI40" s="9"/>
      <c r="CJ40" s="9"/>
      <c r="CK40" s="8"/>
      <c r="CL40" s="9"/>
      <c r="CM40" s="9"/>
      <c r="CN40" s="8"/>
      <c r="CO40" s="9"/>
      <c r="CP40" s="9"/>
      <c r="CQ40" s="8"/>
      <c r="CR40" s="9"/>
      <c r="CS40" s="9"/>
      <c r="CT40" s="8"/>
      <c r="CU40" s="9"/>
      <c r="CV40" s="9"/>
      <c r="CW40" s="8"/>
      <c r="CX40" s="9"/>
      <c r="CY40" s="9"/>
      <c r="CZ40" s="8"/>
      <c r="DA40" s="9"/>
      <c r="DB40" s="9"/>
      <c r="DC40" s="8"/>
      <c r="DD40" s="9"/>
      <c r="DE40" s="9"/>
      <c r="DF40" s="8" t="s">
        <v>4664</v>
      </c>
      <c r="DG40" s="9"/>
      <c r="DH40" s="9"/>
      <c r="DI40" s="8"/>
      <c r="DJ40" s="9"/>
      <c r="DK40" s="9"/>
      <c r="DL40" s="8"/>
      <c r="DM40" s="9"/>
      <c r="DN40" s="9"/>
      <c r="DO40" s="8"/>
      <c r="DP40" s="9"/>
      <c r="DQ40" s="9"/>
      <c r="DR40" s="8"/>
      <c r="DS40" s="9"/>
      <c r="DT40" s="9"/>
      <c r="DU40" s="8"/>
      <c r="DV40" s="9"/>
      <c r="DW40" s="9"/>
      <c r="DX40" s="8"/>
      <c r="DY40" s="9"/>
      <c r="DZ40" s="9"/>
      <c r="EA40" s="8"/>
      <c r="EB40" s="9"/>
      <c r="EC40" s="9"/>
      <c r="ED40" s="8"/>
      <c r="EE40" s="9"/>
      <c r="EF40" s="9"/>
      <c r="EG40" s="8" t="s">
        <v>4665</v>
      </c>
      <c r="EH40" s="9"/>
      <c r="EI40" s="9"/>
      <c r="EJ40" s="8"/>
      <c r="EK40" s="9"/>
      <c r="EL40" s="9"/>
      <c r="EM40" s="8"/>
      <c r="EN40" s="9"/>
      <c r="EO40" s="9"/>
      <c r="EP40" s="8"/>
      <c r="EQ40" s="9"/>
      <c r="ER40" s="9"/>
      <c r="ES40" s="8"/>
      <c r="ET40" s="9"/>
      <c r="EU40" s="9"/>
      <c r="EV40" s="8"/>
      <c r="EW40" s="9"/>
      <c r="EX40" s="9"/>
      <c r="EY40" s="8"/>
      <c r="EZ40" s="9"/>
      <c r="FA40" s="9"/>
      <c r="FB40" s="8"/>
      <c r="FC40" s="9"/>
      <c r="FD40" s="9"/>
      <c r="FE40" s="8" t="s">
        <v>4666</v>
      </c>
      <c r="FF40" s="9"/>
      <c r="FG40" s="9"/>
      <c r="FH40" s="8"/>
      <c r="FI40" s="9"/>
      <c r="FJ40" s="9"/>
      <c r="FK40" s="8" t="s">
        <v>3646</v>
      </c>
      <c r="FL40" s="9"/>
      <c r="FM40" s="9"/>
      <c r="FN40" s="8"/>
      <c r="FO40" s="9"/>
      <c r="FP40" s="9"/>
      <c r="FQ40" s="8"/>
      <c r="FR40" s="9"/>
      <c r="FS40" s="9"/>
      <c r="FT40" s="8"/>
      <c r="FU40" s="9"/>
      <c r="FV40" s="9"/>
      <c r="FW40" s="8"/>
      <c r="FX40" s="9"/>
      <c r="FY40" s="9"/>
      <c r="FZ40" s="8"/>
      <c r="GA40" s="9"/>
      <c r="GB40" s="9"/>
      <c r="GC40" s="8"/>
      <c r="GD40" s="9"/>
      <c r="GE40" s="9"/>
      <c r="GF40" s="8"/>
      <c r="GG40" s="9"/>
      <c r="GH40" s="9"/>
      <c r="GI40" s="8"/>
      <c r="GJ40" s="9"/>
      <c r="GK40" s="9"/>
      <c r="GL40" s="8"/>
      <c r="GM40" s="9"/>
      <c r="GN40" s="9"/>
      <c r="GO40" s="8"/>
      <c r="GP40" s="9"/>
      <c r="GQ40" s="9"/>
      <c r="GR40" s="8"/>
      <c r="GS40" s="9"/>
      <c r="GT40" s="9"/>
      <c r="GU40" s="8"/>
      <c r="GV40" s="9"/>
      <c r="GW40" s="9"/>
      <c r="GX40" s="8"/>
      <c r="GY40" s="9"/>
      <c r="GZ40" s="9"/>
      <c r="HA40" s="8" t="s">
        <v>4073</v>
      </c>
      <c r="HB40" s="9"/>
      <c r="HC40" s="9"/>
      <c r="HD40" s="8"/>
      <c r="HE40" s="9"/>
      <c r="HF40" s="9"/>
      <c r="HG40" s="8" t="s">
        <v>3646</v>
      </c>
      <c r="HH40" s="9"/>
      <c r="HI40" s="9"/>
      <c r="HJ40" s="8"/>
      <c r="HK40" s="9"/>
      <c r="HL40" s="9"/>
      <c r="HM40" s="8"/>
      <c r="HN40" s="9"/>
      <c r="HO40" s="9"/>
      <c r="HP40" s="8"/>
      <c r="HQ40" s="9"/>
      <c r="HR40" s="9"/>
      <c r="HS40" s="8"/>
      <c r="HT40" s="9"/>
      <c r="HU40" s="9"/>
      <c r="HV40" s="8"/>
      <c r="HW40" s="9"/>
      <c r="HX40" s="9"/>
      <c r="HY40" s="8"/>
      <c r="HZ40" s="9"/>
      <c r="IA40" s="9"/>
      <c r="IB40" s="8"/>
      <c r="IC40" s="9"/>
      <c r="ID40" s="9"/>
      <c r="IE40" s="8"/>
      <c r="IF40" s="9"/>
      <c r="IG40" s="9"/>
      <c r="IH40" s="8"/>
      <c r="II40" s="9"/>
      <c r="IJ40" s="9"/>
      <c r="IK40" s="8"/>
      <c r="IL40" s="9"/>
      <c r="IM40" s="9"/>
      <c r="IN40" s="8"/>
      <c r="IO40" s="9"/>
      <c r="IP40" s="9"/>
      <c r="IQ40" s="8"/>
      <c r="IR40" s="9"/>
      <c r="IS40" s="9"/>
      <c r="IT40" s="8"/>
      <c r="IU40" s="9"/>
      <c r="IV40" s="9"/>
      <c r="IW40" s="8"/>
      <c r="IX40" s="9"/>
      <c r="IY40" s="9"/>
      <c r="IZ40" s="8"/>
      <c r="JA40" s="9"/>
      <c r="JB40" s="9"/>
      <c r="JC40" s="8" t="s">
        <v>4213</v>
      </c>
      <c r="JD40" s="9"/>
      <c r="JE40" s="9"/>
      <c r="JF40" s="8" t="s">
        <v>4485</v>
      </c>
      <c r="JG40" s="9"/>
      <c r="JH40" s="9"/>
      <c r="JI40" s="8"/>
      <c r="JJ40" s="9"/>
      <c r="JK40" s="9"/>
      <c r="JL40" s="8" t="s">
        <v>4436</v>
      </c>
      <c r="JM40" s="9"/>
      <c r="JN40" s="9"/>
      <c r="JO40" s="8"/>
      <c r="JP40" s="9"/>
      <c r="JQ40" s="9"/>
      <c r="JR40" s="8" t="s">
        <v>4667</v>
      </c>
      <c r="JS40" s="9"/>
      <c r="JT40" s="9"/>
      <c r="JU40" s="8" t="s">
        <v>4485</v>
      </c>
      <c r="JV40" s="9"/>
      <c r="JW40" s="9"/>
      <c r="JX40" s="8" t="s">
        <v>3646</v>
      </c>
      <c r="JY40" s="9"/>
      <c r="JZ40" s="9"/>
      <c r="KA40" s="8" t="s">
        <v>4668</v>
      </c>
      <c r="KB40" s="9"/>
      <c r="KC40" s="9"/>
      <c r="KD40" s="8"/>
      <c r="KE40" s="9"/>
      <c r="KF40" s="9"/>
      <c r="KG40" s="8" t="s">
        <v>4495</v>
      </c>
      <c r="KH40" s="9"/>
      <c r="KI40" s="9"/>
      <c r="KJ40" s="8"/>
      <c r="KK40" s="9"/>
      <c r="KL40" s="9"/>
      <c r="KM40" s="8"/>
      <c r="KN40" s="9"/>
      <c r="KO40" s="9"/>
      <c r="KP40" s="8"/>
      <c r="KQ40" s="9"/>
      <c r="KR40" s="9"/>
      <c r="KS40" s="8"/>
      <c r="KT40" s="9"/>
      <c r="KU40" s="9"/>
      <c r="KV40" s="8" t="s">
        <v>4669</v>
      </c>
      <c r="KW40" s="9"/>
      <c r="KX40" s="9"/>
      <c r="KY40" s="8"/>
      <c r="KZ40" s="9"/>
      <c r="LA40" s="9"/>
      <c r="LB40" s="8"/>
      <c r="LC40" s="9"/>
      <c r="LD40" s="9"/>
      <c r="LE40" s="8"/>
      <c r="LF40" s="9"/>
      <c r="LG40" s="9"/>
      <c r="LH40" s="8"/>
      <c r="LI40" s="9"/>
      <c r="LJ40" s="9"/>
      <c r="LK40" s="8" t="s">
        <v>4670</v>
      </c>
      <c r="LL40" s="9"/>
      <c r="LM40" s="9"/>
      <c r="LN40" s="8"/>
      <c r="LO40" s="9"/>
      <c r="LP40" s="9"/>
      <c r="LQ40" s="8"/>
      <c r="LR40" s="9"/>
      <c r="LS40" s="9"/>
      <c r="LT40" s="8"/>
      <c r="LU40" s="9"/>
      <c r="LV40" s="9"/>
      <c r="LW40" s="8"/>
      <c r="LX40" s="9"/>
      <c r="LY40" s="9"/>
      <c r="LZ40" s="8"/>
      <c r="MA40" s="9"/>
      <c r="MB40" s="9"/>
      <c r="MC40" s="8" t="s">
        <v>3646</v>
      </c>
      <c r="MD40" s="9"/>
      <c r="ME40" s="9"/>
      <c r="MF40" s="8"/>
      <c r="MG40" s="9"/>
      <c r="MH40" s="9"/>
      <c r="MI40" s="8"/>
      <c r="MJ40" s="9"/>
      <c r="MK40" s="9"/>
      <c r="ML40" s="8" t="s">
        <v>3646</v>
      </c>
      <c r="MM40" s="9"/>
      <c r="MN40" s="9"/>
      <c r="MO40" s="8"/>
      <c r="MP40" s="9"/>
      <c r="MQ40" s="9"/>
      <c r="MR40" s="8"/>
      <c r="MS40" s="9"/>
      <c r="MT40" s="9"/>
      <c r="MU40" s="8"/>
      <c r="MV40" s="9"/>
      <c r="MW40" s="9"/>
      <c r="MX40" s="8"/>
      <c r="MY40" s="9"/>
      <c r="MZ40" s="9"/>
      <c r="NA40" s="8" t="s">
        <v>3646</v>
      </c>
      <c r="NB40" s="9"/>
      <c r="NC40" s="9"/>
      <c r="ND40" s="8"/>
      <c r="NE40" s="9"/>
      <c r="NF40" s="9"/>
      <c r="NG40" s="8"/>
      <c r="NH40" s="9"/>
      <c r="NI40" s="9"/>
      <c r="NJ40" s="8"/>
      <c r="NK40" s="9"/>
      <c r="NL40" s="9"/>
      <c r="NM40" s="8"/>
      <c r="NN40" s="9"/>
      <c r="NO40" s="9"/>
      <c r="NP40" s="8" t="s">
        <v>4159</v>
      </c>
      <c r="NQ40" s="9"/>
      <c r="NR40" s="9"/>
      <c r="NS40" s="8"/>
      <c r="NT40" s="9"/>
      <c r="NU40" s="9"/>
      <c r="NV40" s="8"/>
      <c r="NW40" s="9"/>
      <c r="NX40" s="9"/>
      <c r="NY40" s="8" t="s">
        <v>4671</v>
      </c>
      <c r="NZ40" s="9"/>
      <c r="OA40" s="9"/>
      <c r="OB40" s="8" t="s">
        <v>4672</v>
      </c>
      <c r="OC40" s="9"/>
      <c r="OD40" s="9"/>
      <c r="OE40" s="8"/>
      <c r="OF40" s="9"/>
      <c r="OG40" s="9"/>
      <c r="OH40" s="8"/>
      <c r="OI40" s="9"/>
      <c r="OJ40" s="9"/>
      <c r="OK40" s="8"/>
      <c r="OL40" s="9"/>
      <c r="OM40" s="9"/>
      <c r="ON40" s="8"/>
      <c r="OO40" s="9"/>
      <c r="OP40" s="9"/>
      <c r="OQ40" s="8"/>
      <c r="OR40" s="9"/>
      <c r="OS40" s="9"/>
      <c r="OT40" s="8" t="s">
        <v>3646</v>
      </c>
      <c r="OU40" s="9"/>
      <c r="OV40" s="9"/>
      <c r="OW40" s="8"/>
      <c r="OX40" s="9"/>
      <c r="OY40" s="9"/>
      <c r="OZ40" s="8"/>
      <c r="PA40" s="9"/>
      <c r="PB40" s="9"/>
      <c r="PC40" s="8" t="s">
        <v>4274</v>
      </c>
      <c r="PD40" s="9"/>
      <c r="PE40" s="9"/>
      <c r="PF40" s="8" t="s">
        <v>4624</v>
      </c>
      <c r="PG40" s="9"/>
      <c r="PH40" s="9"/>
      <c r="PI40" s="8"/>
      <c r="PJ40" s="9"/>
      <c r="PK40" s="9"/>
      <c r="PL40" s="8"/>
      <c r="PM40" s="9"/>
      <c r="PN40" s="9"/>
      <c r="PO40" s="8" t="s">
        <v>3944</v>
      </c>
      <c r="PP40" s="9"/>
      <c r="PQ40" s="9"/>
      <c r="PR40" s="8"/>
      <c r="PS40" s="9"/>
      <c r="PT40" s="9"/>
      <c r="PU40" s="8"/>
      <c r="PV40" s="9"/>
      <c r="PW40" s="9"/>
      <c r="PX40" s="8"/>
      <c r="PY40" s="9"/>
      <c r="PZ40" s="9"/>
      <c r="QA40" s="8"/>
      <c r="QB40" s="9"/>
      <c r="QC40" s="9"/>
      <c r="QD40" s="8"/>
      <c r="QE40" s="9"/>
      <c r="QF40" s="9"/>
      <c r="QG40" s="8" t="s">
        <v>4673</v>
      </c>
      <c r="QH40" s="9"/>
      <c r="QI40" s="9"/>
      <c r="QJ40" s="8"/>
      <c r="QK40" s="9"/>
      <c r="QL40" s="9"/>
    </row>
    <row r="41" spans="1:454" x14ac:dyDescent="0.25">
      <c r="A41" s="1" t="s">
        <v>4674</v>
      </c>
      <c r="B41" s="8"/>
      <c r="C41" s="9"/>
      <c r="D41" s="9"/>
      <c r="E41" s="8"/>
      <c r="F41" s="9"/>
      <c r="G41" s="9"/>
      <c r="H41" s="8"/>
      <c r="I41" s="9"/>
      <c r="J41" s="9"/>
      <c r="K41" s="8"/>
      <c r="L41" s="9"/>
      <c r="M41" s="9"/>
      <c r="N41" s="8"/>
      <c r="O41" s="9"/>
      <c r="P41" s="9"/>
      <c r="Q41" s="8"/>
      <c r="R41" s="9"/>
      <c r="S41" s="9"/>
      <c r="T41" s="8" t="s">
        <v>4675</v>
      </c>
      <c r="U41" s="9"/>
      <c r="V41" s="9"/>
      <c r="W41" s="8"/>
      <c r="X41" s="9"/>
      <c r="Y41" s="9"/>
      <c r="Z41" s="8"/>
      <c r="AA41" s="9"/>
      <c r="AB41" s="9"/>
      <c r="AC41" s="8"/>
      <c r="AD41" s="9"/>
      <c r="AE41" s="9"/>
      <c r="AF41" s="8" t="s">
        <v>3960</v>
      </c>
      <c r="AG41" s="9"/>
      <c r="AH41" s="9"/>
      <c r="AI41" s="8"/>
      <c r="AJ41" s="9"/>
      <c r="AK41" s="9"/>
      <c r="AL41" s="8" t="s">
        <v>4521</v>
      </c>
      <c r="AM41" s="9"/>
      <c r="AN41" s="9"/>
      <c r="AO41" s="8"/>
      <c r="AP41" s="9"/>
      <c r="AQ41" s="9"/>
      <c r="AR41" s="8"/>
      <c r="AS41" s="9"/>
      <c r="AT41" s="9"/>
      <c r="AU41" s="8"/>
      <c r="AV41" s="9"/>
      <c r="AW41" s="9"/>
      <c r="AX41" s="8"/>
      <c r="AY41" s="9"/>
      <c r="AZ41" s="9"/>
      <c r="BA41" s="8"/>
      <c r="BB41" s="9"/>
      <c r="BC41" s="9"/>
      <c r="BD41" s="8"/>
      <c r="BE41" s="9"/>
      <c r="BF41" s="9"/>
      <c r="BG41" s="8"/>
      <c r="BH41" s="9"/>
      <c r="BI41" s="9"/>
      <c r="BJ41" s="8"/>
      <c r="BK41" s="9"/>
      <c r="BL41" s="9"/>
      <c r="BM41" s="8"/>
      <c r="BN41" s="9"/>
      <c r="BO41" s="9"/>
      <c r="BP41" s="8"/>
      <c r="BQ41" s="9"/>
      <c r="BR41" s="9"/>
      <c r="BS41" s="8"/>
      <c r="BT41" s="9"/>
      <c r="BU41" s="9"/>
      <c r="BV41" s="8"/>
      <c r="BW41" s="9"/>
      <c r="BX41" s="9"/>
      <c r="BY41" s="8" t="s">
        <v>4676</v>
      </c>
      <c r="BZ41" s="9"/>
      <c r="CA41" s="9"/>
      <c r="CB41" s="8"/>
      <c r="CC41" s="9"/>
      <c r="CD41" s="9"/>
      <c r="CE41" s="8"/>
      <c r="CF41" s="9"/>
      <c r="CG41" s="9"/>
      <c r="CH41" s="8"/>
      <c r="CI41" s="9"/>
      <c r="CJ41" s="9"/>
      <c r="CK41" s="8"/>
      <c r="CL41" s="9"/>
      <c r="CM41" s="9"/>
      <c r="CN41" s="8"/>
      <c r="CO41" s="9"/>
      <c r="CP41" s="9"/>
      <c r="CQ41" s="8"/>
      <c r="CR41" s="9"/>
      <c r="CS41" s="9"/>
      <c r="CT41" s="8"/>
      <c r="CU41" s="9"/>
      <c r="CV41" s="9"/>
      <c r="CW41" s="8"/>
      <c r="CX41" s="9"/>
      <c r="CY41" s="9"/>
      <c r="CZ41" s="8"/>
      <c r="DA41" s="9"/>
      <c r="DB41" s="9"/>
      <c r="DC41" s="8"/>
      <c r="DD41" s="9"/>
      <c r="DE41" s="9"/>
      <c r="DF41" s="8" t="s">
        <v>4677</v>
      </c>
      <c r="DG41" s="9"/>
      <c r="DH41" s="9"/>
      <c r="DI41" s="8"/>
      <c r="DJ41" s="9"/>
      <c r="DK41" s="9"/>
      <c r="DL41" s="8"/>
      <c r="DM41" s="9"/>
      <c r="DN41" s="9"/>
      <c r="DO41" s="8"/>
      <c r="DP41" s="9"/>
      <c r="DQ41" s="9"/>
      <c r="DR41" s="8"/>
      <c r="DS41" s="9"/>
      <c r="DT41" s="9"/>
      <c r="DU41" s="8"/>
      <c r="DV41" s="9"/>
      <c r="DW41" s="9"/>
      <c r="DX41" s="8"/>
      <c r="DY41" s="9"/>
      <c r="DZ41" s="9"/>
      <c r="EA41" s="8"/>
      <c r="EB41" s="9"/>
      <c r="EC41" s="9"/>
      <c r="ED41" s="8"/>
      <c r="EE41" s="9"/>
      <c r="EF41" s="9"/>
      <c r="EG41" s="8" t="s">
        <v>3646</v>
      </c>
      <c r="EH41" s="9"/>
      <c r="EI41" s="9"/>
      <c r="EJ41" s="8"/>
      <c r="EK41" s="9"/>
      <c r="EL41" s="9"/>
      <c r="EM41" s="8"/>
      <c r="EN41" s="9"/>
      <c r="EO41" s="9"/>
      <c r="EP41" s="8"/>
      <c r="EQ41" s="9"/>
      <c r="ER41" s="9"/>
      <c r="ES41" s="8"/>
      <c r="ET41" s="9"/>
      <c r="EU41" s="9"/>
      <c r="EV41" s="8"/>
      <c r="EW41" s="9"/>
      <c r="EX41" s="9"/>
      <c r="EY41" s="8"/>
      <c r="EZ41" s="9"/>
      <c r="FA41" s="9"/>
      <c r="FB41" s="8"/>
      <c r="FC41" s="9"/>
      <c r="FD41" s="9"/>
      <c r="FE41" s="8" t="s">
        <v>4648</v>
      </c>
      <c r="FF41" s="9"/>
      <c r="FG41" s="9"/>
      <c r="FH41" s="8"/>
      <c r="FI41" s="9"/>
      <c r="FJ41" s="9"/>
      <c r="FK41" s="8" t="s">
        <v>4285</v>
      </c>
      <c r="FL41" s="9"/>
      <c r="FM41" s="9"/>
      <c r="FN41" s="8"/>
      <c r="FO41" s="9"/>
      <c r="FP41" s="9"/>
      <c r="FQ41" s="8"/>
      <c r="FR41" s="9"/>
      <c r="FS41" s="9"/>
      <c r="FT41" s="8"/>
      <c r="FU41" s="9"/>
      <c r="FV41" s="9"/>
      <c r="FW41" s="8"/>
      <c r="FX41" s="9"/>
      <c r="FY41" s="9"/>
      <c r="FZ41" s="8"/>
      <c r="GA41" s="9"/>
      <c r="GB41" s="9"/>
      <c r="GC41" s="8"/>
      <c r="GD41" s="9"/>
      <c r="GE41" s="9"/>
      <c r="GF41" s="8"/>
      <c r="GG41" s="9"/>
      <c r="GH41" s="9"/>
      <c r="GI41" s="8"/>
      <c r="GJ41" s="9"/>
      <c r="GK41" s="9"/>
      <c r="GL41" s="8"/>
      <c r="GM41" s="9"/>
      <c r="GN41" s="9"/>
      <c r="GO41" s="8"/>
      <c r="GP41" s="9"/>
      <c r="GQ41" s="9"/>
      <c r="GR41" s="8"/>
      <c r="GS41" s="9"/>
      <c r="GT41" s="9"/>
      <c r="GU41" s="8"/>
      <c r="GV41" s="9"/>
      <c r="GW41" s="9"/>
      <c r="GX41" s="8"/>
      <c r="GY41" s="9"/>
      <c r="GZ41" s="9"/>
      <c r="HA41" s="8" t="s">
        <v>3646</v>
      </c>
      <c r="HB41" s="9"/>
      <c r="HC41" s="9"/>
      <c r="HD41" s="8"/>
      <c r="HE41" s="9"/>
      <c r="HF41" s="9"/>
      <c r="HG41" s="8"/>
      <c r="HH41" s="9"/>
      <c r="HI41" s="9"/>
      <c r="HJ41" s="8"/>
      <c r="HK41" s="9"/>
      <c r="HL41" s="9"/>
      <c r="HM41" s="8"/>
      <c r="HN41" s="9"/>
      <c r="HO41" s="9"/>
      <c r="HP41" s="8"/>
      <c r="HQ41" s="9"/>
      <c r="HR41" s="9"/>
      <c r="HS41" s="8"/>
      <c r="HT41" s="9"/>
      <c r="HU41" s="9"/>
      <c r="HV41" s="8"/>
      <c r="HW41" s="9"/>
      <c r="HX41" s="9"/>
      <c r="HY41" s="8"/>
      <c r="HZ41" s="9"/>
      <c r="IA41" s="9"/>
      <c r="IB41" s="8"/>
      <c r="IC41" s="9"/>
      <c r="ID41" s="9"/>
      <c r="IE41" s="8"/>
      <c r="IF41" s="9"/>
      <c r="IG41" s="9"/>
      <c r="IH41" s="8"/>
      <c r="II41" s="9"/>
      <c r="IJ41" s="9"/>
      <c r="IK41" s="8"/>
      <c r="IL41" s="9"/>
      <c r="IM41" s="9"/>
      <c r="IN41" s="8"/>
      <c r="IO41" s="9"/>
      <c r="IP41" s="9"/>
      <c r="IQ41" s="8"/>
      <c r="IR41" s="9"/>
      <c r="IS41" s="9"/>
      <c r="IT41" s="8"/>
      <c r="IU41" s="9"/>
      <c r="IV41" s="9"/>
      <c r="IW41" s="8"/>
      <c r="IX41" s="9"/>
      <c r="IY41" s="9"/>
      <c r="IZ41" s="8"/>
      <c r="JA41" s="9"/>
      <c r="JB41" s="9"/>
      <c r="JC41" s="8"/>
      <c r="JD41" s="9"/>
      <c r="JE41" s="9"/>
      <c r="JF41" s="8"/>
      <c r="JG41" s="9"/>
      <c r="JH41" s="9"/>
      <c r="JI41" s="8"/>
      <c r="JJ41" s="9"/>
      <c r="JK41" s="9"/>
      <c r="JL41" s="8" t="s">
        <v>3646</v>
      </c>
      <c r="JM41" s="9"/>
      <c r="JN41" s="9"/>
      <c r="JO41" s="8"/>
      <c r="JP41" s="9"/>
      <c r="JQ41" s="9"/>
      <c r="JR41" s="8" t="s">
        <v>4678</v>
      </c>
      <c r="JS41" s="9"/>
      <c r="JT41" s="9"/>
      <c r="JU41" s="8"/>
      <c r="JV41" s="9"/>
      <c r="JW41" s="9"/>
      <c r="JX41" s="8"/>
      <c r="JY41" s="9"/>
      <c r="JZ41" s="9"/>
      <c r="KA41" s="8"/>
      <c r="KB41" s="9"/>
      <c r="KC41" s="9"/>
      <c r="KD41" s="8"/>
      <c r="KE41" s="9"/>
      <c r="KF41" s="9"/>
      <c r="KG41" s="8"/>
      <c r="KH41" s="9"/>
      <c r="KI41" s="9"/>
      <c r="KJ41" s="8"/>
      <c r="KK41" s="9"/>
      <c r="KL41" s="9"/>
      <c r="KM41" s="8"/>
      <c r="KN41" s="9"/>
      <c r="KO41" s="9"/>
      <c r="KP41" s="8"/>
      <c r="KQ41" s="9"/>
      <c r="KR41" s="9"/>
      <c r="KS41" s="8"/>
      <c r="KT41" s="9"/>
      <c r="KU41" s="9"/>
      <c r="KV41" s="8"/>
      <c r="KW41" s="9"/>
      <c r="KX41" s="9"/>
      <c r="KY41" s="8"/>
      <c r="KZ41" s="9"/>
      <c r="LA41" s="9"/>
      <c r="LB41" s="8"/>
      <c r="LC41" s="9"/>
      <c r="LD41" s="9"/>
      <c r="LE41" s="8"/>
      <c r="LF41" s="9"/>
      <c r="LG41" s="9"/>
      <c r="LH41" s="8"/>
      <c r="LI41" s="9"/>
      <c r="LJ41" s="9"/>
      <c r="LK41" s="8"/>
      <c r="LL41" s="9"/>
      <c r="LM41" s="9"/>
      <c r="LN41" s="8"/>
      <c r="LO41" s="9"/>
      <c r="LP41" s="9"/>
      <c r="LQ41" s="8"/>
      <c r="LR41" s="9"/>
      <c r="LS41" s="9"/>
      <c r="LT41" s="8"/>
      <c r="LU41" s="9"/>
      <c r="LV41" s="9"/>
      <c r="LW41" s="8"/>
      <c r="LX41" s="9"/>
      <c r="LY41" s="9"/>
      <c r="LZ41" s="8"/>
      <c r="MA41" s="9"/>
      <c r="MB41" s="9"/>
      <c r="MC41" s="8"/>
      <c r="MD41" s="9"/>
      <c r="ME41" s="9"/>
      <c r="MF41" s="8"/>
      <c r="MG41" s="9"/>
      <c r="MH41" s="9"/>
      <c r="MI41" s="8"/>
      <c r="MJ41" s="9"/>
      <c r="MK41" s="9"/>
      <c r="ML41" s="8" t="s">
        <v>4553</v>
      </c>
      <c r="MM41" s="9"/>
      <c r="MN41" s="9"/>
      <c r="MO41" s="8"/>
      <c r="MP41" s="9"/>
      <c r="MQ41" s="9"/>
      <c r="MR41" s="8"/>
      <c r="MS41" s="9"/>
      <c r="MT41" s="9"/>
      <c r="MU41" s="8"/>
      <c r="MV41" s="9"/>
      <c r="MW41" s="9"/>
      <c r="MX41" s="8"/>
      <c r="MY41" s="9"/>
      <c r="MZ41" s="9"/>
      <c r="NA41" s="8"/>
      <c r="NB41" s="9"/>
      <c r="NC41" s="9"/>
      <c r="ND41" s="8"/>
      <c r="NE41" s="9"/>
      <c r="NF41" s="9"/>
      <c r="NG41" s="8"/>
      <c r="NH41" s="9"/>
      <c r="NI41" s="9"/>
      <c r="NJ41" s="8"/>
      <c r="NK41" s="9"/>
      <c r="NL41" s="9"/>
      <c r="NM41" s="8"/>
      <c r="NN41" s="9"/>
      <c r="NO41" s="9"/>
      <c r="NP41" s="8" t="s">
        <v>3646</v>
      </c>
      <c r="NQ41" s="9"/>
      <c r="NR41" s="9"/>
      <c r="NS41" s="8"/>
      <c r="NT41" s="9"/>
      <c r="NU41" s="9"/>
      <c r="NV41" s="8"/>
      <c r="NW41" s="9"/>
      <c r="NX41" s="9"/>
      <c r="NY41" s="8"/>
      <c r="NZ41" s="9"/>
      <c r="OA41" s="9"/>
      <c r="OB41" s="8"/>
      <c r="OC41" s="9"/>
      <c r="OD41" s="9"/>
      <c r="OE41" s="8"/>
      <c r="OF41" s="9"/>
      <c r="OG41" s="9"/>
      <c r="OH41" s="8"/>
      <c r="OI41" s="9"/>
      <c r="OJ41" s="9"/>
      <c r="OK41" s="8"/>
      <c r="OL41" s="9"/>
      <c r="OM41" s="9"/>
      <c r="ON41" s="8"/>
      <c r="OO41" s="9"/>
      <c r="OP41" s="9"/>
      <c r="OQ41" s="8"/>
      <c r="OR41" s="9"/>
      <c r="OS41" s="9"/>
      <c r="OT41" s="8"/>
      <c r="OU41" s="9"/>
      <c r="OV41" s="9"/>
      <c r="OW41" s="8"/>
      <c r="OX41" s="9"/>
      <c r="OY41" s="9"/>
      <c r="OZ41" s="8"/>
      <c r="PA41" s="9"/>
      <c r="PB41" s="9"/>
      <c r="PC41" s="8"/>
      <c r="PD41" s="9"/>
      <c r="PE41" s="9"/>
      <c r="PF41" s="8"/>
      <c r="PG41" s="9"/>
      <c r="PH41" s="9"/>
      <c r="PI41" s="8"/>
      <c r="PJ41" s="9"/>
      <c r="PK41" s="9"/>
      <c r="PL41" s="8"/>
      <c r="PM41" s="9"/>
      <c r="PN41" s="9"/>
      <c r="PO41" s="8" t="s">
        <v>3646</v>
      </c>
      <c r="PP41" s="9"/>
      <c r="PQ41" s="9"/>
      <c r="PR41" s="8"/>
      <c r="PS41" s="9"/>
      <c r="PT41" s="9"/>
      <c r="PU41" s="8"/>
      <c r="PV41" s="9"/>
      <c r="PW41" s="9"/>
      <c r="PX41" s="8"/>
      <c r="PY41" s="9"/>
      <c r="PZ41" s="9"/>
      <c r="QA41" s="8"/>
      <c r="QB41" s="9"/>
      <c r="QC41" s="9"/>
      <c r="QD41" s="8"/>
      <c r="QE41" s="9"/>
      <c r="QF41" s="9"/>
      <c r="QG41" s="8"/>
      <c r="QH41" s="9"/>
      <c r="QI41" s="9"/>
      <c r="QJ41" s="8"/>
      <c r="QK41" s="9"/>
      <c r="QL41" s="9"/>
    </row>
    <row r="42" spans="1:454" ht="25.5" x14ac:dyDescent="0.25">
      <c r="A42" s="5" t="s">
        <v>4679</v>
      </c>
      <c r="B42" s="1" t="s">
        <v>4680</v>
      </c>
      <c r="C42" s="1" t="s">
        <v>4681</v>
      </c>
      <c r="D42" s="1" t="s">
        <v>4682</v>
      </c>
      <c r="E42" s="1" t="s">
        <v>4680</v>
      </c>
      <c r="F42" s="1" t="s">
        <v>4681</v>
      </c>
      <c r="G42" s="1" t="s">
        <v>4682</v>
      </c>
      <c r="H42" s="1" t="s">
        <v>4680</v>
      </c>
      <c r="I42" s="1" t="s">
        <v>4681</v>
      </c>
      <c r="J42" s="1" t="s">
        <v>4682</v>
      </c>
      <c r="K42" s="1" t="s">
        <v>4680</v>
      </c>
      <c r="L42" s="1" t="s">
        <v>4681</v>
      </c>
      <c r="M42" s="1" t="s">
        <v>4682</v>
      </c>
      <c r="N42" s="1" t="s">
        <v>4680</v>
      </c>
      <c r="O42" s="1" t="s">
        <v>4681</v>
      </c>
      <c r="P42" s="1" t="s">
        <v>4682</v>
      </c>
      <c r="Q42" s="1" t="s">
        <v>4680</v>
      </c>
      <c r="R42" s="1" t="s">
        <v>4681</v>
      </c>
      <c r="S42" s="1" t="s">
        <v>4682</v>
      </c>
      <c r="T42" s="1" t="s">
        <v>4680</v>
      </c>
      <c r="U42" s="1" t="s">
        <v>4681</v>
      </c>
      <c r="V42" s="1" t="s">
        <v>4682</v>
      </c>
      <c r="W42" s="1" t="s">
        <v>4680</v>
      </c>
      <c r="X42" s="1" t="s">
        <v>4681</v>
      </c>
      <c r="Y42" s="1" t="s">
        <v>4682</v>
      </c>
      <c r="Z42" s="1" t="s">
        <v>4680</v>
      </c>
      <c r="AA42" s="1" t="s">
        <v>4681</v>
      </c>
      <c r="AB42" s="1" t="s">
        <v>4682</v>
      </c>
      <c r="AC42" s="1" t="s">
        <v>4680</v>
      </c>
      <c r="AD42" s="1" t="s">
        <v>4681</v>
      </c>
      <c r="AE42" s="1" t="s">
        <v>4682</v>
      </c>
      <c r="AF42" s="1" t="s">
        <v>4680</v>
      </c>
      <c r="AG42" s="1" t="s">
        <v>4681</v>
      </c>
      <c r="AH42" s="1" t="s">
        <v>4682</v>
      </c>
      <c r="AI42" s="1" t="s">
        <v>4680</v>
      </c>
      <c r="AJ42" s="1" t="s">
        <v>4681</v>
      </c>
      <c r="AK42" s="1" t="s">
        <v>4682</v>
      </c>
      <c r="AL42" s="1" t="s">
        <v>4680</v>
      </c>
      <c r="AM42" s="1" t="s">
        <v>4681</v>
      </c>
      <c r="AN42" s="1" t="s">
        <v>4682</v>
      </c>
      <c r="AO42" s="1" t="s">
        <v>4680</v>
      </c>
      <c r="AP42" s="1" t="s">
        <v>4681</v>
      </c>
      <c r="AQ42" s="1" t="s">
        <v>4682</v>
      </c>
      <c r="AR42" s="1" t="s">
        <v>4680</v>
      </c>
      <c r="AS42" s="1" t="s">
        <v>4681</v>
      </c>
      <c r="AT42" s="1" t="s">
        <v>4682</v>
      </c>
      <c r="AU42" s="1" t="s">
        <v>4680</v>
      </c>
      <c r="AV42" s="1" t="s">
        <v>4681</v>
      </c>
      <c r="AW42" s="1" t="s">
        <v>4682</v>
      </c>
      <c r="AX42" s="1" t="s">
        <v>4680</v>
      </c>
      <c r="AY42" s="1" t="s">
        <v>4681</v>
      </c>
      <c r="AZ42" s="1" t="s">
        <v>4682</v>
      </c>
      <c r="BA42" s="1" t="s">
        <v>4680</v>
      </c>
      <c r="BB42" s="1" t="s">
        <v>4681</v>
      </c>
      <c r="BC42" s="1" t="s">
        <v>4682</v>
      </c>
      <c r="BD42" s="1" t="s">
        <v>4680</v>
      </c>
      <c r="BE42" s="1" t="s">
        <v>4681</v>
      </c>
      <c r="BF42" s="1" t="s">
        <v>4682</v>
      </c>
      <c r="BG42" s="1" t="s">
        <v>4680</v>
      </c>
      <c r="BH42" s="1" t="s">
        <v>4681</v>
      </c>
      <c r="BI42" s="1" t="s">
        <v>4682</v>
      </c>
      <c r="BJ42" s="1" t="s">
        <v>4680</v>
      </c>
      <c r="BK42" s="1" t="s">
        <v>4681</v>
      </c>
      <c r="BL42" s="1" t="s">
        <v>4682</v>
      </c>
      <c r="BM42" s="1" t="s">
        <v>4680</v>
      </c>
      <c r="BN42" s="1" t="s">
        <v>4681</v>
      </c>
      <c r="BO42" s="1" t="s">
        <v>4682</v>
      </c>
      <c r="BP42" s="1" t="s">
        <v>4680</v>
      </c>
      <c r="BQ42" s="1" t="s">
        <v>4681</v>
      </c>
      <c r="BR42" s="1" t="s">
        <v>4682</v>
      </c>
      <c r="BS42" s="1" t="s">
        <v>4680</v>
      </c>
      <c r="BT42" s="1" t="s">
        <v>4681</v>
      </c>
      <c r="BU42" s="1" t="s">
        <v>4682</v>
      </c>
      <c r="BV42" s="1" t="s">
        <v>4680</v>
      </c>
      <c r="BW42" s="1" t="s">
        <v>4681</v>
      </c>
      <c r="BX42" s="1" t="s">
        <v>4682</v>
      </c>
      <c r="BY42" s="1" t="s">
        <v>4680</v>
      </c>
      <c r="BZ42" s="1" t="s">
        <v>4681</v>
      </c>
      <c r="CA42" s="1" t="s">
        <v>4682</v>
      </c>
      <c r="CB42" s="1" t="s">
        <v>4680</v>
      </c>
      <c r="CC42" s="1" t="s">
        <v>4681</v>
      </c>
      <c r="CD42" s="1" t="s">
        <v>4682</v>
      </c>
      <c r="CE42" s="1" t="s">
        <v>4680</v>
      </c>
      <c r="CF42" s="1" t="s">
        <v>4681</v>
      </c>
      <c r="CG42" s="1" t="s">
        <v>4682</v>
      </c>
      <c r="CH42" s="1" t="s">
        <v>4680</v>
      </c>
      <c r="CI42" s="1" t="s">
        <v>4681</v>
      </c>
      <c r="CJ42" s="1" t="s">
        <v>4682</v>
      </c>
      <c r="CK42" s="1" t="s">
        <v>4680</v>
      </c>
      <c r="CL42" s="1" t="s">
        <v>4681</v>
      </c>
      <c r="CM42" s="1" t="s">
        <v>4682</v>
      </c>
      <c r="CN42" s="1" t="s">
        <v>4680</v>
      </c>
      <c r="CO42" s="1" t="s">
        <v>4681</v>
      </c>
      <c r="CP42" s="1" t="s">
        <v>4682</v>
      </c>
      <c r="CQ42" s="1" t="s">
        <v>4680</v>
      </c>
      <c r="CR42" s="1" t="s">
        <v>4681</v>
      </c>
      <c r="CS42" s="1" t="s">
        <v>4682</v>
      </c>
      <c r="CT42" s="1" t="s">
        <v>4680</v>
      </c>
      <c r="CU42" s="1" t="s">
        <v>4681</v>
      </c>
      <c r="CV42" s="1" t="s">
        <v>4682</v>
      </c>
      <c r="CW42" s="1" t="s">
        <v>4680</v>
      </c>
      <c r="CX42" s="1" t="s">
        <v>4681</v>
      </c>
      <c r="CY42" s="1" t="s">
        <v>4682</v>
      </c>
      <c r="CZ42" s="1" t="s">
        <v>4680</v>
      </c>
      <c r="DA42" s="1" t="s">
        <v>4681</v>
      </c>
      <c r="DB42" s="1" t="s">
        <v>4682</v>
      </c>
      <c r="DC42" s="1" t="s">
        <v>4680</v>
      </c>
      <c r="DD42" s="1" t="s">
        <v>4681</v>
      </c>
      <c r="DE42" s="1" t="s">
        <v>4682</v>
      </c>
      <c r="DF42" s="1" t="s">
        <v>4680</v>
      </c>
      <c r="DG42" s="1" t="s">
        <v>4681</v>
      </c>
      <c r="DH42" s="1" t="s">
        <v>4682</v>
      </c>
      <c r="DI42" s="1" t="s">
        <v>4680</v>
      </c>
      <c r="DJ42" s="1" t="s">
        <v>4681</v>
      </c>
      <c r="DK42" s="1" t="s">
        <v>4682</v>
      </c>
      <c r="DL42" s="1" t="s">
        <v>4680</v>
      </c>
      <c r="DM42" s="1" t="s">
        <v>4681</v>
      </c>
      <c r="DN42" s="1" t="s">
        <v>4682</v>
      </c>
      <c r="DO42" s="1" t="s">
        <v>4680</v>
      </c>
      <c r="DP42" s="1" t="s">
        <v>4681</v>
      </c>
      <c r="DQ42" s="1" t="s">
        <v>4682</v>
      </c>
      <c r="DR42" s="1" t="s">
        <v>4680</v>
      </c>
      <c r="DS42" s="1" t="s">
        <v>4681</v>
      </c>
      <c r="DT42" s="1" t="s">
        <v>4682</v>
      </c>
      <c r="DU42" s="1" t="s">
        <v>4680</v>
      </c>
      <c r="DV42" s="1" t="s">
        <v>4681</v>
      </c>
      <c r="DW42" s="1" t="s">
        <v>4682</v>
      </c>
      <c r="DX42" s="1" t="s">
        <v>4680</v>
      </c>
      <c r="DY42" s="1" t="s">
        <v>4681</v>
      </c>
      <c r="DZ42" s="1" t="s">
        <v>4682</v>
      </c>
      <c r="EA42" s="1" t="s">
        <v>4680</v>
      </c>
      <c r="EB42" s="1" t="s">
        <v>4681</v>
      </c>
      <c r="EC42" s="1" t="s">
        <v>4682</v>
      </c>
      <c r="ED42" s="1" t="s">
        <v>4680</v>
      </c>
      <c r="EE42" s="1" t="s">
        <v>4681</v>
      </c>
      <c r="EF42" s="1" t="s">
        <v>4682</v>
      </c>
      <c r="EG42" s="1" t="s">
        <v>4680</v>
      </c>
      <c r="EH42" s="1" t="s">
        <v>4681</v>
      </c>
      <c r="EI42" s="1" t="s">
        <v>4682</v>
      </c>
      <c r="EJ42" s="1" t="s">
        <v>4680</v>
      </c>
      <c r="EK42" s="1" t="s">
        <v>4681</v>
      </c>
      <c r="EL42" s="1" t="s">
        <v>4682</v>
      </c>
      <c r="EM42" s="1" t="s">
        <v>4680</v>
      </c>
      <c r="EN42" s="1" t="s">
        <v>4681</v>
      </c>
      <c r="EO42" s="1" t="s">
        <v>4682</v>
      </c>
      <c r="EP42" s="1" t="s">
        <v>4680</v>
      </c>
      <c r="EQ42" s="1" t="s">
        <v>4681</v>
      </c>
      <c r="ER42" s="1" t="s">
        <v>4682</v>
      </c>
      <c r="ES42" s="1" t="s">
        <v>4680</v>
      </c>
      <c r="ET42" s="1" t="s">
        <v>4681</v>
      </c>
      <c r="EU42" s="1" t="s">
        <v>4682</v>
      </c>
      <c r="EV42" s="1" t="s">
        <v>4680</v>
      </c>
      <c r="EW42" s="1" t="s">
        <v>4681</v>
      </c>
      <c r="EX42" s="1" t="s">
        <v>4682</v>
      </c>
      <c r="EY42" s="1" t="s">
        <v>4680</v>
      </c>
      <c r="EZ42" s="1" t="s">
        <v>4681</v>
      </c>
      <c r="FA42" s="1" t="s">
        <v>4682</v>
      </c>
      <c r="FB42" s="1" t="s">
        <v>4680</v>
      </c>
      <c r="FC42" s="1" t="s">
        <v>4681</v>
      </c>
      <c r="FD42" s="1" t="s">
        <v>4682</v>
      </c>
      <c r="FE42" s="1" t="s">
        <v>4680</v>
      </c>
      <c r="FF42" s="1" t="s">
        <v>4681</v>
      </c>
      <c r="FG42" s="1" t="s">
        <v>4682</v>
      </c>
      <c r="FH42" s="1" t="s">
        <v>4680</v>
      </c>
      <c r="FI42" s="1" t="s">
        <v>4681</v>
      </c>
      <c r="FJ42" s="1" t="s">
        <v>4682</v>
      </c>
      <c r="FK42" s="1" t="s">
        <v>4680</v>
      </c>
      <c r="FL42" s="1" t="s">
        <v>4681</v>
      </c>
      <c r="FM42" s="1" t="s">
        <v>4682</v>
      </c>
      <c r="FN42" s="1" t="s">
        <v>4680</v>
      </c>
      <c r="FO42" s="1" t="s">
        <v>4681</v>
      </c>
      <c r="FP42" s="1" t="s">
        <v>4682</v>
      </c>
      <c r="FQ42" s="1" t="s">
        <v>4680</v>
      </c>
      <c r="FR42" s="1" t="s">
        <v>4681</v>
      </c>
      <c r="FS42" s="1" t="s">
        <v>4682</v>
      </c>
      <c r="FT42" s="1" t="s">
        <v>4680</v>
      </c>
      <c r="FU42" s="1" t="s">
        <v>4681</v>
      </c>
      <c r="FV42" s="1" t="s">
        <v>4682</v>
      </c>
      <c r="FW42" s="1" t="s">
        <v>4680</v>
      </c>
      <c r="FX42" s="1" t="s">
        <v>4681</v>
      </c>
      <c r="FY42" s="1" t="s">
        <v>4682</v>
      </c>
      <c r="FZ42" s="1" t="s">
        <v>4680</v>
      </c>
      <c r="GA42" s="1" t="s">
        <v>4681</v>
      </c>
      <c r="GB42" s="1" t="s">
        <v>4682</v>
      </c>
      <c r="GC42" s="1" t="s">
        <v>4680</v>
      </c>
      <c r="GD42" s="1" t="s">
        <v>4681</v>
      </c>
      <c r="GE42" s="1" t="s">
        <v>4682</v>
      </c>
      <c r="GF42" s="1" t="s">
        <v>4680</v>
      </c>
      <c r="GG42" s="1" t="s">
        <v>4681</v>
      </c>
      <c r="GH42" s="1" t="s">
        <v>4682</v>
      </c>
      <c r="GI42" s="1" t="s">
        <v>4680</v>
      </c>
      <c r="GJ42" s="1" t="s">
        <v>4681</v>
      </c>
      <c r="GK42" s="1" t="s">
        <v>4682</v>
      </c>
      <c r="GL42" s="1" t="s">
        <v>4680</v>
      </c>
      <c r="GM42" s="1" t="s">
        <v>4681</v>
      </c>
      <c r="GN42" s="1" t="s">
        <v>4682</v>
      </c>
      <c r="GO42" s="1" t="s">
        <v>4680</v>
      </c>
      <c r="GP42" s="1" t="s">
        <v>4681</v>
      </c>
      <c r="GQ42" s="1" t="s">
        <v>4682</v>
      </c>
      <c r="GR42" s="1" t="s">
        <v>4680</v>
      </c>
      <c r="GS42" s="1" t="s">
        <v>4681</v>
      </c>
      <c r="GT42" s="1" t="s">
        <v>4682</v>
      </c>
      <c r="GU42" s="1" t="s">
        <v>4680</v>
      </c>
      <c r="GV42" s="1" t="s">
        <v>4681</v>
      </c>
      <c r="GW42" s="1" t="s">
        <v>4682</v>
      </c>
      <c r="GX42" s="1" t="s">
        <v>4680</v>
      </c>
      <c r="GY42" s="1" t="s">
        <v>4681</v>
      </c>
      <c r="GZ42" s="1" t="s">
        <v>4682</v>
      </c>
      <c r="HA42" s="1" t="s">
        <v>4680</v>
      </c>
      <c r="HB42" s="1" t="s">
        <v>4681</v>
      </c>
      <c r="HC42" s="1" t="s">
        <v>4682</v>
      </c>
      <c r="HD42" s="1" t="s">
        <v>4680</v>
      </c>
      <c r="HE42" s="1" t="s">
        <v>4681</v>
      </c>
      <c r="HF42" s="1" t="s">
        <v>4682</v>
      </c>
      <c r="HG42" s="1" t="s">
        <v>4680</v>
      </c>
      <c r="HH42" s="1" t="s">
        <v>4681</v>
      </c>
      <c r="HI42" s="1" t="s">
        <v>4682</v>
      </c>
      <c r="HJ42" s="1" t="s">
        <v>4680</v>
      </c>
      <c r="HK42" s="1" t="s">
        <v>4681</v>
      </c>
      <c r="HL42" s="1" t="s">
        <v>4682</v>
      </c>
      <c r="HM42" s="1" t="s">
        <v>4680</v>
      </c>
      <c r="HN42" s="1" t="s">
        <v>4681</v>
      </c>
      <c r="HO42" s="1" t="s">
        <v>4682</v>
      </c>
      <c r="HP42" s="1" t="s">
        <v>4680</v>
      </c>
      <c r="HQ42" s="1" t="s">
        <v>4681</v>
      </c>
      <c r="HR42" s="1" t="s">
        <v>4682</v>
      </c>
      <c r="HS42" s="1" t="s">
        <v>4680</v>
      </c>
      <c r="HT42" s="1" t="s">
        <v>4681</v>
      </c>
      <c r="HU42" s="1" t="s">
        <v>4682</v>
      </c>
      <c r="HV42" s="1" t="s">
        <v>4680</v>
      </c>
      <c r="HW42" s="1" t="s">
        <v>4681</v>
      </c>
      <c r="HX42" s="1" t="s">
        <v>4682</v>
      </c>
      <c r="HY42" s="1" t="s">
        <v>4680</v>
      </c>
      <c r="HZ42" s="1" t="s">
        <v>4681</v>
      </c>
      <c r="IA42" s="1" t="s">
        <v>4682</v>
      </c>
      <c r="IB42" s="1" t="s">
        <v>4680</v>
      </c>
      <c r="IC42" s="1" t="s">
        <v>4681</v>
      </c>
      <c r="ID42" s="1" t="s">
        <v>4682</v>
      </c>
      <c r="IE42" s="1" t="s">
        <v>4680</v>
      </c>
      <c r="IF42" s="1" t="s">
        <v>4681</v>
      </c>
      <c r="IG42" s="1" t="s">
        <v>4682</v>
      </c>
      <c r="IH42" s="1" t="s">
        <v>4680</v>
      </c>
      <c r="II42" s="1" t="s">
        <v>4681</v>
      </c>
      <c r="IJ42" s="1" t="s">
        <v>4682</v>
      </c>
      <c r="IK42" s="1" t="s">
        <v>4680</v>
      </c>
      <c r="IL42" s="1" t="s">
        <v>4681</v>
      </c>
      <c r="IM42" s="1" t="s">
        <v>4682</v>
      </c>
      <c r="IN42" s="1" t="s">
        <v>4680</v>
      </c>
      <c r="IO42" s="1" t="s">
        <v>4681</v>
      </c>
      <c r="IP42" s="1" t="s">
        <v>4682</v>
      </c>
      <c r="IQ42" s="1" t="s">
        <v>4680</v>
      </c>
      <c r="IR42" s="1" t="s">
        <v>4681</v>
      </c>
      <c r="IS42" s="1" t="s">
        <v>4682</v>
      </c>
      <c r="IT42" s="1" t="s">
        <v>4680</v>
      </c>
      <c r="IU42" s="1" t="s">
        <v>4681</v>
      </c>
      <c r="IV42" s="1" t="s">
        <v>4682</v>
      </c>
      <c r="IW42" s="1" t="s">
        <v>4680</v>
      </c>
      <c r="IX42" s="1" t="s">
        <v>4681</v>
      </c>
      <c r="IY42" s="1" t="s">
        <v>4682</v>
      </c>
      <c r="IZ42" s="1" t="s">
        <v>4680</v>
      </c>
      <c r="JA42" s="1" t="s">
        <v>4681</v>
      </c>
      <c r="JB42" s="1" t="s">
        <v>4682</v>
      </c>
      <c r="JC42" s="1" t="s">
        <v>4680</v>
      </c>
      <c r="JD42" s="1" t="s">
        <v>4681</v>
      </c>
      <c r="JE42" s="1" t="s">
        <v>4682</v>
      </c>
      <c r="JF42" s="1" t="s">
        <v>4680</v>
      </c>
      <c r="JG42" s="1" t="s">
        <v>4681</v>
      </c>
      <c r="JH42" s="1" t="s">
        <v>4682</v>
      </c>
      <c r="JI42" s="1" t="s">
        <v>4680</v>
      </c>
      <c r="JJ42" s="1" t="s">
        <v>4681</v>
      </c>
      <c r="JK42" s="1" t="s">
        <v>4682</v>
      </c>
      <c r="JL42" s="1" t="s">
        <v>4680</v>
      </c>
      <c r="JM42" s="1" t="s">
        <v>4681</v>
      </c>
      <c r="JN42" s="1" t="s">
        <v>4682</v>
      </c>
      <c r="JO42" s="1" t="s">
        <v>4680</v>
      </c>
      <c r="JP42" s="1" t="s">
        <v>4681</v>
      </c>
      <c r="JQ42" s="1" t="s">
        <v>4682</v>
      </c>
      <c r="JR42" s="1" t="s">
        <v>4680</v>
      </c>
      <c r="JS42" s="1" t="s">
        <v>4681</v>
      </c>
      <c r="JT42" s="1" t="s">
        <v>4682</v>
      </c>
      <c r="JU42" s="1" t="s">
        <v>4680</v>
      </c>
      <c r="JV42" s="1" t="s">
        <v>4681</v>
      </c>
      <c r="JW42" s="1" t="s">
        <v>4682</v>
      </c>
      <c r="JX42" s="1" t="s">
        <v>4680</v>
      </c>
      <c r="JY42" s="1" t="s">
        <v>4681</v>
      </c>
      <c r="JZ42" s="1" t="s">
        <v>4682</v>
      </c>
      <c r="KA42" s="1" t="s">
        <v>4680</v>
      </c>
      <c r="KB42" s="1" t="s">
        <v>4681</v>
      </c>
      <c r="KC42" s="1" t="s">
        <v>4682</v>
      </c>
      <c r="KD42" s="1" t="s">
        <v>4680</v>
      </c>
      <c r="KE42" s="1" t="s">
        <v>4681</v>
      </c>
      <c r="KF42" s="1" t="s">
        <v>4682</v>
      </c>
      <c r="KG42" s="1" t="s">
        <v>4680</v>
      </c>
      <c r="KH42" s="1" t="s">
        <v>4681</v>
      </c>
      <c r="KI42" s="1" t="s">
        <v>4682</v>
      </c>
      <c r="KJ42" s="1" t="s">
        <v>4680</v>
      </c>
      <c r="KK42" s="1" t="s">
        <v>4681</v>
      </c>
      <c r="KL42" s="1" t="s">
        <v>4682</v>
      </c>
      <c r="KM42" s="1" t="s">
        <v>4680</v>
      </c>
      <c r="KN42" s="1" t="s">
        <v>4681</v>
      </c>
      <c r="KO42" s="1" t="s">
        <v>4682</v>
      </c>
      <c r="KP42" s="1" t="s">
        <v>4680</v>
      </c>
      <c r="KQ42" s="1" t="s">
        <v>4681</v>
      </c>
      <c r="KR42" s="1" t="s">
        <v>4682</v>
      </c>
      <c r="KS42" s="1" t="s">
        <v>4680</v>
      </c>
      <c r="KT42" s="1" t="s">
        <v>4681</v>
      </c>
      <c r="KU42" s="1" t="s">
        <v>4682</v>
      </c>
      <c r="KV42" s="1" t="s">
        <v>4680</v>
      </c>
      <c r="KW42" s="1" t="s">
        <v>4681</v>
      </c>
      <c r="KX42" s="1" t="s">
        <v>4682</v>
      </c>
      <c r="KY42" s="1" t="s">
        <v>4680</v>
      </c>
      <c r="KZ42" s="1" t="s">
        <v>4681</v>
      </c>
      <c r="LA42" s="1" t="s">
        <v>4682</v>
      </c>
      <c r="LB42" s="1" t="s">
        <v>4680</v>
      </c>
      <c r="LC42" s="1" t="s">
        <v>4681</v>
      </c>
      <c r="LD42" s="1" t="s">
        <v>4682</v>
      </c>
      <c r="LE42" s="1" t="s">
        <v>4680</v>
      </c>
      <c r="LF42" s="1" t="s">
        <v>4681</v>
      </c>
      <c r="LG42" s="1" t="s">
        <v>4682</v>
      </c>
      <c r="LH42" s="1" t="s">
        <v>4680</v>
      </c>
      <c r="LI42" s="1" t="s">
        <v>4681</v>
      </c>
      <c r="LJ42" s="1" t="s">
        <v>4682</v>
      </c>
      <c r="LK42" s="1" t="s">
        <v>4680</v>
      </c>
      <c r="LL42" s="1" t="s">
        <v>4681</v>
      </c>
      <c r="LM42" s="1" t="s">
        <v>4682</v>
      </c>
      <c r="LN42" s="1" t="s">
        <v>4680</v>
      </c>
      <c r="LO42" s="1" t="s">
        <v>4681</v>
      </c>
      <c r="LP42" s="1" t="s">
        <v>4682</v>
      </c>
      <c r="LQ42" s="1" t="s">
        <v>4680</v>
      </c>
      <c r="LR42" s="1" t="s">
        <v>4681</v>
      </c>
      <c r="LS42" s="1" t="s">
        <v>4682</v>
      </c>
      <c r="LT42" s="1" t="s">
        <v>4680</v>
      </c>
      <c r="LU42" s="1" t="s">
        <v>4681</v>
      </c>
      <c r="LV42" s="1" t="s">
        <v>4682</v>
      </c>
      <c r="LW42" s="1" t="s">
        <v>4680</v>
      </c>
      <c r="LX42" s="1" t="s">
        <v>4681</v>
      </c>
      <c r="LY42" s="1" t="s">
        <v>4682</v>
      </c>
      <c r="LZ42" s="1" t="s">
        <v>4680</v>
      </c>
      <c r="MA42" s="1" t="s">
        <v>4681</v>
      </c>
      <c r="MB42" s="1" t="s">
        <v>4682</v>
      </c>
      <c r="MC42" s="1" t="s">
        <v>4680</v>
      </c>
      <c r="MD42" s="1" t="s">
        <v>4681</v>
      </c>
      <c r="ME42" s="1" t="s">
        <v>4682</v>
      </c>
      <c r="MF42" s="1" t="s">
        <v>4680</v>
      </c>
      <c r="MG42" s="1" t="s">
        <v>4681</v>
      </c>
      <c r="MH42" s="1" t="s">
        <v>4682</v>
      </c>
      <c r="MI42" s="1" t="s">
        <v>4680</v>
      </c>
      <c r="MJ42" s="1" t="s">
        <v>4681</v>
      </c>
      <c r="MK42" s="1" t="s">
        <v>4682</v>
      </c>
      <c r="ML42" s="1" t="s">
        <v>4680</v>
      </c>
      <c r="MM42" s="1" t="s">
        <v>4681</v>
      </c>
      <c r="MN42" s="1" t="s">
        <v>4682</v>
      </c>
      <c r="MO42" s="1" t="s">
        <v>4680</v>
      </c>
      <c r="MP42" s="1" t="s">
        <v>4681</v>
      </c>
      <c r="MQ42" s="1" t="s">
        <v>4682</v>
      </c>
      <c r="MR42" s="1" t="s">
        <v>4680</v>
      </c>
      <c r="MS42" s="1" t="s">
        <v>4681</v>
      </c>
      <c r="MT42" s="1" t="s">
        <v>4682</v>
      </c>
      <c r="MU42" s="1" t="s">
        <v>4680</v>
      </c>
      <c r="MV42" s="1" t="s">
        <v>4681</v>
      </c>
      <c r="MW42" s="1" t="s">
        <v>4682</v>
      </c>
      <c r="MX42" s="1" t="s">
        <v>4680</v>
      </c>
      <c r="MY42" s="1" t="s">
        <v>4681</v>
      </c>
      <c r="MZ42" s="1" t="s">
        <v>4682</v>
      </c>
      <c r="NA42" s="1" t="s">
        <v>4680</v>
      </c>
      <c r="NB42" s="1" t="s">
        <v>4681</v>
      </c>
      <c r="NC42" s="1" t="s">
        <v>4682</v>
      </c>
      <c r="ND42" s="1" t="s">
        <v>4680</v>
      </c>
      <c r="NE42" s="1" t="s">
        <v>4681</v>
      </c>
      <c r="NF42" s="1" t="s">
        <v>4682</v>
      </c>
      <c r="NG42" s="1" t="s">
        <v>4680</v>
      </c>
      <c r="NH42" s="1" t="s">
        <v>4681</v>
      </c>
      <c r="NI42" s="1" t="s">
        <v>4682</v>
      </c>
      <c r="NJ42" s="1" t="s">
        <v>4680</v>
      </c>
      <c r="NK42" s="1" t="s">
        <v>4681</v>
      </c>
      <c r="NL42" s="1" t="s">
        <v>4682</v>
      </c>
      <c r="NM42" s="1" t="s">
        <v>4680</v>
      </c>
      <c r="NN42" s="1" t="s">
        <v>4681</v>
      </c>
      <c r="NO42" s="1" t="s">
        <v>4682</v>
      </c>
      <c r="NP42" s="1" t="s">
        <v>4680</v>
      </c>
      <c r="NQ42" s="1" t="s">
        <v>4681</v>
      </c>
      <c r="NR42" s="1" t="s">
        <v>4682</v>
      </c>
      <c r="NS42" s="1" t="s">
        <v>4680</v>
      </c>
      <c r="NT42" s="1" t="s">
        <v>4681</v>
      </c>
      <c r="NU42" s="1" t="s">
        <v>4682</v>
      </c>
      <c r="NV42" s="1" t="s">
        <v>4680</v>
      </c>
      <c r="NW42" s="1" t="s">
        <v>4681</v>
      </c>
      <c r="NX42" s="1" t="s">
        <v>4682</v>
      </c>
      <c r="NY42" s="1" t="s">
        <v>4680</v>
      </c>
      <c r="NZ42" s="1" t="s">
        <v>4681</v>
      </c>
      <c r="OA42" s="1" t="s">
        <v>4682</v>
      </c>
      <c r="OB42" s="1" t="s">
        <v>4680</v>
      </c>
      <c r="OC42" s="1" t="s">
        <v>4681</v>
      </c>
      <c r="OD42" s="1" t="s">
        <v>4682</v>
      </c>
      <c r="OE42" s="1" t="s">
        <v>4680</v>
      </c>
      <c r="OF42" s="1" t="s">
        <v>4681</v>
      </c>
      <c r="OG42" s="1" t="s">
        <v>4682</v>
      </c>
      <c r="OH42" s="1" t="s">
        <v>4680</v>
      </c>
      <c r="OI42" s="1" t="s">
        <v>4681</v>
      </c>
      <c r="OJ42" s="1" t="s">
        <v>4682</v>
      </c>
      <c r="OK42" s="1" t="s">
        <v>4680</v>
      </c>
      <c r="OL42" s="1" t="s">
        <v>4681</v>
      </c>
      <c r="OM42" s="1" t="s">
        <v>4682</v>
      </c>
      <c r="ON42" s="1" t="s">
        <v>4680</v>
      </c>
      <c r="OO42" s="1" t="s">
        <v>4681</v>
      </c>
      <c r="OP42" s="1" t="s">
        <v>4682</v>
      </c>
      <c r="OQ42" s="1" t="s">
        <v>4680</v>
      </c>
      <c r="OR42" s="1" t="s">
        <v>4681</v>
      </c>
      <c r="OS42" s="1" t="s">
        <v>4682</v>
      </c>
      <c r="OT42" s="1" t="s">
        <v>4680</v>
      </c>
      <c r="OU42" s="1" t="s">
        <v>4681</v>
      </c>
      <c r="OV42" s="1" t="s">
        <v>4682</v>
      </c>
      <c r="OW42" s="1" t="s">
        <v>4680</v>
      </c>
      <c r="OX42" s="1" t="s">
        <v>4681</v>
      </c>
      <c r="OY42" s="1" t="s">
        <v>4682</v>
      </c>
      <c r="OZ42" s="1" t="s">
        <v>4680</v>
      </c>
      <c r="PA42" s="1" t="s">
        <v>4681</v>
      </c>
      <c r="PB42" s="1" t="s">
        <v>4682</v>
      </c>
      <c r="PC42" s="1" t="s">
        <v>4680</v>
      </c>
      <c r="PD42" s="1" t="s">
        <v>4681</v>
      </c>
      <c r="PE42" s="1" t="s">
        <v>4682</v>
      </c>
      <c r="PF42" s="1" t="s">
        <v>4680</v>
      </c>
      <c r="PG42" s="1" t="s">
        <v>4681</v>
      </c>
      <c r="PH42" s="1" t="s">
        <v>4682</v>
      </c>
      <c r="PI42" s="1" t="s">
        <v>4680</v>
      </c>
      <c r="PJ42" s="1" t="s">
        <v>4681</v>
      </c>
      <c r="PK42" s="1" t="s">
        <v>4682</v>
      </c>
      <c r="PL42" s="1" t="s">
        <v>4680</v>
      </c>
      <c r="PM42" s="1" t="s">
        <v>4681</v>
      </c>
      <c r="PN42" s="1" t="s">
        <v>4682</v>
      </c>
      <c r="PO42" s="1" t="s">
        <v>4680</v>
      </c>
      <c r="PP42" s="1" t="s">
        <v>4681</v>
      </c>
      <c r="PQ42" s="1" t="s">
        <v>4682</v>
      </c>
      <c r="PR42" s="1" t="s">
        <v>4680</v>
      </c>
      <c r="PS42" s="1" t="s">
        <v>4681</v>
      </c>
      <c r="PT42" s="1" t="s">
        <v>4682</v>
      </c>
      <c r="PU42" s="1" t="s">
        <v>4680</v>
      </c>
      <c r="PV42" s="1" t="s">
        <v>4681</v>
      </c>
      <c r="PW42" s="1" t="s">
        <v>4682</v>
      </c>
      <c r="PX42" s="1" t="s">
        <v>4680</v>
      </c>
      <c r="PY42" s="1" t="s">
        <v>4681</v>
      </c>
      <c r="PZ42" s="1" t="s">
        <v>4682</v>
      </c>
      <c r="QA42" s="1" t="s">
        <v>4680</v>
      </c>
      <c r="QB42" s="1" t="s">
        <v>4681</v>
      </c>
      <c r="QC42" s="1" t="s">
        <v>4682</v>
      </c>
      <c r="QD42" s="1" t="s">
        <v>4680</v>
      </c>
      <c r="QE42" s="1" t="s">
        <v>4681</v>
      </c>
      <c r="QF42" s="1" t="s">
        <v>4682</v>
      </c>
      <c r="QG42" s="1" t="s">
        <v>4680</v>
      </c>
      <c r="QH42" s="1" t="s">
        <v>4681</v>
      </c>
      <c r="QI42" s="1" t="s">
        <v>4682</v>
      </c>
      <c r="QJ42" s="1" t="s">
        <v>4680</v>
      </c>
      <c r="QK42" s="1" t="s">
        <v>4681</v>
      </c>
      <c r="QL42" s="1" t="s">
        <v>4682</v>
      </c>
    </row>
    <row r="43" spans="1:454" ht="89.25" x14ac:dyDescent="0.25">
      <c r="A43" s="6"/>
      <c r="B43" s="3" t="s">
        <v>4683</v>
      </c>
      <c r="C43" s="3" t="s">
        <v>4684</v>
      </c>
      <c r="D43" s="3" t="s">
        <v>4685</v>
      </c>
      <c r="E43" s="3" t="s">
        <v>4686</v>
      </c>
      <c r="F43" s="3" t="s">
        <v>4687</v>
      </c>
      <c r="G43" s="3" t="s">
        <v>4688</v>
      </c>
      <c r="H43" s="3" t="s">
        <v>4686</v>
      </c>
      <c r="I43" s="3" t="s">
        <v>4689</v>
      </c>
      <c r="J43" s="3" t="s">
        <v>4690</v>
      </c>
      <c r="K43" s="3" t="s">
        <v>4683</v>
      </c>
      <c r="L43" s="3" t="s">
        <v>4691</v>
      </c>
      <c r="M43" s="3" t="s">
        <v>4692</v>
      </c>
      <c r="N43" s="3" t="s">
        <v>4686</v>
      </c>
      <c r="O43" s="3" t="s">
        <v>4693</v>
      </c>
      <c r="P43" s="3" t="s">
        <v>4694</v>
      </c>
      <c r="Q43" s="3" t="s">
        <v>4686</v>
      </c>
      <c r="R43" s="3" t="s">
        <v>4695</v>
      </c>
      <c r="S43" s="3" t="s">
        <v>4696</v>
      </c>
      <c r="T43" s="3" t="s">
        <v>4683</v>
      </c>
      <c r="U43" s="3" t="s">
        <v>4697</v>
      </c>
      <c r="V43" s="3" t="s">
        <v>4698</v>
      </c>
      <c r="W43" s="3" t="s">
        <v>4683</v>
      </c>
      <c r="X43" s="3" t="s">
        <v>4699</v>
      </c>
      <c r="Y43" s="3" t="s">
        <v>4700</v>
      </c>
      <c r="Z43" s="3" t="s">
        <v>4683</v>
      </c>
      <c r="AA43" s="3" t="s">
        <v>4701</v>
      </c>
      <c r="AB43" s="3" t="s">
        <v>4702</v>
      </c>
      <c r="AC43" s="3" t="s">
        <v>4686</v>
      </c>
      <c r="AD43" s="3" t="s">
        <v>4703</v>
      </c>
      <c r="AE43" s="3" t="s">
        <v>4704</v>
      </c>
      <c r="AF43" s="3" t="s">
        <v>4686</v>
      </c>
      <c r="AG43" s="3" t="s">
        <v>4705</v>
      </c>
      <c r="AH43" s="3" t="s">
        <v>4706</v>
      </c>
      <c r="AI43" s="3" t="s">
        <v>4683</v>
      </c>
      <c r="AJ43" s="3" t="s">
        <v>4707</v>
      </c>
      <c r="AK43" s="3" t="s">
        <v>4708</v>
      </c>
      <c r="AL43" s="3" t="s">
        <v>4683</v>
      </c>
      <c r="AM43" s="3" t="s">
        <v>4709</v>
      </c>
      <c r="AN43" s="3" t="s">
        <v>4710</v>
      </c>
      <c r="AO43" s="3" t="s">
        <v>4686</v>
      </c>
      <c r="AP43" s="3" t="s">
        <v>166</v>
      </c>
      <c r="AQ43" s="3" t="s">
        <v>4711</v>
      </c>
      <c r="AR43" s="3" t="s">
        <v>4683</v>
      </c>
      <c r="AS43" s="3" t="s">
        <v>4712</v>
      </c>
      <c r="AT43" s="3" t="s">
        <v>4713</v>
      </c>
      <c r="AU43" s="3" t="s">
        <v>4683</v>
      </c>
      <c r="AV43" s="3" t="s">
        <v>4714</v>
      </c>
      <c r="AW43" s="3" t="s">
        <v>4715</v>
      </c>
      <c r="AX43" s="3" t="s">
        <v>4686</v>
      </c>
      <c r="AY43" s="3" t="s">
        <v>4716</v>
      </c>
      <c r="AZ43" s="3" t="s">
        <v>4717</v>
      </c>
      <c r="BA43" s="3" t="s">
        <v>4686</v>
      </c>
      <c r="BB43" s="3" t="s">
        <v>4718</v>
      </c>
      <c r="BC43" s="3" t="s">
        <v>4719</v>
      </c>
      <c r="BD43" s="3" t="s">
        <v>4686</v>
      </c>
      <c r="BE43" s="3" t="s">
        <v>4720</v>
      </c>
      <c r="BF43" s="3" t="s">
        <v>4721</v>
      </c>
      <c r="BG43" s="3" t="s">
        <v>4686</v>
      </c>
      <c r="BH43" s="3" t="s">
        <v>4722</v>
      </c>
      <c r="BI43" s="3" t="s">
        <v>4723</v>
      </c>
      <c r="BJ43" s="3" t="s">
        <v>4683</v>
      </c>
      <c r="BK43" s="3" t="s">
        <v>4724</v>
      </c>
      <c r="BL43" s="3" t="s">
        <v>4725</v>
      </c>
      <c r="BM43" s="3" t="s">
        <v>4683</v>
      </c>
      <c r="BN43" s="3" t="s">
        <v>4726</v>
      </c>
      <c r="BO43" s="3" t="s">
        <v>4727</v>
      </c>
      <c r="BP43" s="3" t="s">
        <v>4683</v>
      </c>
      <c r="BQ43" s="3" t="s">
        <v>4728</v>
      </c>
      <c r="BR43" s="3" t="s">
        <v>4729</v>
      </c>
      <c r="BS43" s="3" t="s">
        <v>4683</v>
      </c>
      <c r="BT43" s="3" t="s">
        <v>4730</v>
      </c>
      <c r="BU43" s="3" t="s">
        <v>4731</v>
      </c>
      <c r="BV43" s="3" t="s">
        <v>4686</v>
      </c>
      <c r="BW43" s="3" t="s">
        <v>4732</v>
      </c>
      <c r="BX43" s="3" t="s">
        <v>4733</v>
      </c>
      <c r="BY43" s="3" t="s">
        <v>4686</v>
      </c>
      <c r="BZ43" s="3" t="s">
        <v>4734</v>
      </c>
      <c r="CA43" s="3" t="s">
        <v>4735</v>
      </c>
      <c r="CB43" s="3" t="s">
        <v>4683</v>
      </c>
      <c r="CC43" s="3" t="s">
        <v>4736</v>
      </c>
      <c r="CD43" s="3" t="s">
        <v>4737</v>
      </c>
      <c r="CE43" s="3" t="s">
        <v>4686</v>
      </c>
      <c r="CF43" s="3" t="s">
        <v>4738</v>
      </c>
      <c r="CG43" s="3" t="s">
        <v>4739</v>
      </c>
      <c r="CH43" s="3" t="s">
        <v>4683</v>
      </c>
      <c r="CI43" s="3" t="s">
        <v>4740</v>
      </c>
      <c r="CJ43" s="3" t="s">
        <v>4741</v>
      </c>
      <c r="CK43" s="3" t="s">
        <v>4686</v>
      </c>
      <c r="CL43" s="3" t="s">
        <v>4742</v>
      </c>
      <c r="CM43" s="3" t="s">
        <v>4743</v>
      </c>
      <c r="CN43" s="3" t="s">
        <v>4686</v>
      </c>
      <c r="CO43" s="3" t="s">
        <v>4744</v>
      </c>
      <c r="CP43" s="3" t="s">
        <v>4745</v>
      </c>
      <c r="CQ43" s="3" t="s">
        <v>4686</v>
      </c>
      <c r="CR43" s="3" t="s">
        <v>4746</v>
      </c>
      <c r="CS43" s="3" t="s">
        <v>4747</v>
      </c>
      <c r="CT43" s="3" t="s">
        <v>4686</v>
      </c>
      <c r="CU43" s="3" t="s">
        <v>4748</v>
      </c>
      <c r="CV43" s="3" t="s">
        <v>4749</v>
      </c>
      <c r="CW43" s="3" t="s">
        <v>4686</v>
      </c>
      <c r="CX43" s="3" t="s">
        <v>4750</v>
      </c>
      <c r="CY43" s="3" t="s">
        <v>4751</v>
      </c>
      <c r="CZ43" s="3" t="s">
        <v>4683</v>
      </c>
      <c r="DA43" s="3" t="s">
        <v>4752</v>
      </c>
      <c r="DB43" s="3" t="s">
        <v>4753</v>
      </c>
      <c r="DC43" s="3" t="s">
        <v>4686</v>
      </c>
      <c r="DD43" s="3" t="s">
        <v>4754</v>
      </c>
      <c r="DE43" s="3" t="s">
        <v>4755</v>
      </c>
      <c r="DF43" s="3" t="s">
        <v>4686</v>
      </c>
      <c r="DG43" s="3" t="s">
        <v>4756</v>
      </c>
      <c r="DH43" s="3" t="s">
        <v>4757</v>
      </c>
      <c r="DI43" s="3" t="s">
        <v>4686</v>
      </c>
      <c r="DJ43" s="3" t="s">
        <v>4758</v>
      </c>
      <c r="DK43" s="3" t="s">
        <v>4759</v>
      </c>
      <c r="DL43" s="3" t="s">
        <v>4683</v>
      </c>
      <c r="DM43" s="3" t="s">
        <v>4760</v>
      </c>
      <c r="DN43" s="3" t="s">
        <v>4761</v>
      </c>
      <c r="DO43" s="3" t="s">
        <v>4683</v>
      </c>
      <c r="DP43" s="3" t="s">
        <v>4762</v>
      </c>
      <c r="DQ43" s="3" t="s">
        <v>4763</v>
      </c>
      <c r="DR43" s="3" t="s">
        <v>4686</v>
      </c>
      <c r="DS43" s="3" t="s">
        <v>4764</v>
      </c>
      <c r="DT43" s="3" t="s">
        <v>4765</v>
      </c>
      <c r="DU43" s="3" t="s">
        <v>4686</v>
      </c>
      <c r="DV43" s="3" t="s">
        <v>4766</v>
      </c>
      <c r="DW43" s="3" t="s">
        <v>4767</v>
      </c>
      <c r="DX43" s="3" t="s">
        <v>4683</v>
      </c>
      <c r="DY43" s="3" t="s">
        <v>4768</v>
      </c>
      <c r="DZ43" s="3" t="s">
        <v>4769</v>
      </c>
      <c r="EA43" s="3" t="s">
        <v>4683</v>
      </c>
      <c r="EB43" s="3" t="s">
        <v>4770</v>
      </c>
      <c r="EC43" s="3" t="s">
        <v>4771</v>
      </c>
      <c r="ED43" s="3" t="s">
        <v>4686</v>
      </c>
      <c r="EE43" s="3" t="s">
        <v>4772</v>
      </c>
      <c r="EF43" s="3" t="s">
        <v>4773</v>
      </c>
      <c r="EG43" s="3" t="s">
        <v>4686</v>
      </c>
      <c r="EH43" s="3" t="s">
        <v>4774</v>
      </c>
      <c r="EI43" s="3" t="s">
        <v>4775</v>
      </c>
      <c r="EJ43" s="3" t="s">
        <v>4683</v>
      </c>
      <c r="EK43" s="3" t="s">
        <v>4776</v>
      </c>
      <c r="EL43" s="3" t="s">
        <v>4777</v>
      </c>
      <c r="EM43" s="3" t="s">
        <v>4686</v>
      </c>
      <c r="EN43" s="3" t="s">
        <v>4778</v>
      </c>
      <c r="EO43" s="3" t="s">
        <v>4779</v>
      </c>
      <c r="EP43" s="3" t="s">
        <v>4686</v>
      </c>
      <c r="EQ43" s="3" t="s">
        <v>4780</v>
      </c>
      <c r="ER43" s="3" t="s">
        <v>4781</v>
      </c>
      <c r="ES43" s="3" t="s">
        <v>4683</v>
      </c>
      <c r="ET43" s="3" t="s">
        <v>4782</v>
      </c>
      <c r="EU43" s="3" t="s">
        <v>4783</v>
      </c>
      <c r="EV43" s="3" t="s">
        <v>4686</v>
      </c>
      <c r="EW43" s="3" t="s">
        <v>4784</v>
      </c>
      <c r="EX43" s="3" t="s">
        <v>4785</v>
      </c>
      <c r="EY43" s="3" t="s">
        <v>4683</v>
      </c>
      <c r="EZ43" s="3" t="s">
        <v>4786</v>
      </c>
      <c r="FA43" s="3" t="s">
        <v>4787</v>
      </c>
      <c r="FB43" s="3" t="s">
        <v>4683</v>
      </c>
      <c r="FC43" s="3" t="s">
        <v>4788</v>
      </c>
      <c r="FD43" s="3" t="s">
        <v>4789</v>
      </c>
      <c r="FE43" s="3" t="s">
        <v>4686</v>
      </c>
      <c r="FF43" s="3" t="s">
        <v>4790</v>
      </c>
      <c r="FG43" s="3" t="s">
        <v>4791</v>
      </c>
      <c r="FH43" s="3" t="s">
        <v>4683</v>
      </c>
      <c r="FI43" s="3" t="s">
        <v>4792</v>
      </c>
      <c r="FJ43" s="3" t="s">
        <v>4793</v>
      </c>
      <c r="FK43" s="3" t="s">
        <v>4683</v>
      </c>
      <c r="FL43" s="3" t="s">
        <v>4794</v>
      </c>
      <c r="FM43" s="3" t="s">
        <v>4795</v>
      </c>
      <c r="FN43" s="3" t="s">
        <v>4686</v>
      </c>
      <c r="FO43" s="3" t="s">
        <v>4796</v>
      </c>
      <c r="FP43" s="3" t="s">
        <v>4797</v>
      </c>
      <c r="FQ43" s="3" t="s">
        <v>4686</v>
      </c>
      <c r="FR43" s="3" t="s">
        <v>4798</v>
      </c>
      <c r="FS43" s="3" t="s">
        <v>4799</v>
      </c>
      <c r="FT43" s="3" t="s">
        <v>4686</v>
      </c>
      <c r="FU43" s="3" t="s">
        <v>4800</v>
      </c>
      <c r="FV43" s="3" t="s">
        <v>4801</v>
      </c>
      <c r="FW43" s="3" t="s">
        <v>4686</v>
      </c>
      <c r="FX43" s="3" t="s">
        <v>4802</v>
      </c>
      <c r="FY43" s="3" t="s">
        <v>4803</v>
      </c>
      <c r="FZ43" s="3" t="s">
        <v>4683</v>
      </c>
      <c r="GA43" s="3" t="s">
        <v>4804</v>
      </c>
      <c r="GB43" s="3" t="s">
        <v>4805</v>
      </c>
      <c r="GC43" s="3" t="s">
        <v>4686</v>
      </c>
      <c r="GD43" s="3" t="s">
        <v>4806</v>
      </c>
      <c r="GE43" s="3" t="s">
        <v>4807</v>
      </c>
      <c r="GF43" s="3" t="s">
        <v>4686</v>
      </c>
      <c r="GG43" s="3" t="s">
        <v>4808</v>
      </c>
      <c r="GH43" s="3" t="s">
        <v>4809</v>
      </c>
      <c r="GI43" s="3" t="s">
        <v>4686</v>
      </c>
      <c r="GJ43" s="3" t="s">
        <v>4810</v>
      </c>
      <c r="GK43" s="3" t="s">
        <v>4811</v>
      </c>
      <c r="GL43" s="3" t="s">
        <v>4686</v>
      </c>
      <c r="GM43" s="3" t="s">
        <v>4812</v>
      </c>
      <c r="GN43" s="3" t="s">
        <v>4813</v>
      </c>
      <c r="GO43" s="3" t="s">
        <v>4686</v>
      </c>
      <c r="GP43" s="3" t="s">
        <v>4814</v>
      </c>
      <c r="GQ43" s="3" t="s">
        <v>4815</v>
      </c>
      <c r="GR43" s="3" t="s">
        <v>4683</v>
      </c>
      <c r="GS43" s="3" t="s">
        <v>4816</v>
      </c>
      <c r="GT43" s="3" t="s">
        <v>4817</v>
      </c>
      <c r="GU43" s="3" t="s">
        <v>4686</v>
      </c>
      <c r="GV43" s="3" t="s">
        <v>4818</v>
      </c>
      <c r="GW43" s="3" t="s">
        <v>4819</v>
      </c>
      <c r="GX43" s="3" t="s">
        <v>4686</v>
      </c>
      <c r="GY43" s="3" t="s">
        <v>4820</v>
      </c>
      <c r="GZ43" s="3" t="s">
        <v>4821</v>
      </c>
      <c r="HA43" s="3" t="s">
        <v>4686</v>
      </c>
      <c r="HB43" s="3" t="s">
        <v>4822</v>
      </c>
      <c r="HC43" s="3" t="s">
        <v>4823</v>
      </c>
      <c r="HD43" s="3" t="s">
        <v>4686</v>
      </c>
      <c r="HE43" s="3" t="s">
        <v>4824</v>
      </c>
      <c r="HF43" s="3" t="s">
        <v>4825</v>
      </c>
      <c r="HG43" s="3" t="s">
        <v>4683</v>
      </c>
      <c r="HH43" s="3" t="s">
        <v>4826</v>
      </c>
      <c r="HI43" s="3" t="s">
        <v>4827</v>
      </c>
      <c r="HJ43" s="3" t="s">
        <v>4686</v>
      </c>
      <c r="HK43" s="3" t="s">
        <v>4828</v>
      </c>
      <c r="HL43" s="3" t="s">
        <v>4829</v>
      </c>
      <c r="HM43" s="3" t="s">
        <v>4686</v>
      </c>
      <c r="HN43" s="3" t="s">
        <v>4830</v>
      </c>
      <c r="HO43" s="3" t="s">
        <v>4831</v>
      </c>
      <c r="HP43" s="3" t="s">
        <v>4686</v>
      </c>
      <c r="HQ43" s="3" t="s">
        <v>4832</v>
      </c>
      <c r="HR43" s="3" t="s">
        <v>4833</v>
      </c>
      <c r="HS43" s="3" t="s">
        <v>4683</v>
      </c>
      <c r="HT43" s="3" t="s">
        <v>4834</v>
      </c>
      <c r="HU43" s="3" t="s">
        <v>4835</v>
      </c>
      <c r="HV43" s="3" t="s">
        <v>4683</v>
      </c>
      <c r="HW43" s="3" t="s">
        <v>4836</v>
      </c>
      <c r="HX43" s="3" t="s">
        <v>4837</v>
      </c>
      <c r="HY43" s="3" t="s">
        <v>4686</v>
      </c>
      <c r="HZ43" s="3" t="s">
        <v>4838</v>
      </c>
      <c r="IA43" s="3" t="s">
        <v>4839</v>
      </c>
      <c r="IB43" s="3" t="s">
        <v>4683</v>
      </c>
      <c r="IC43" s="3" t="s">
        <v>4840</v>
      </c>
      <c r="ID43" s="3" t="s">
        <v>4841</v>
      </c>
      <c r="IE43" s="3" t="s">
        <v>4683</v>
      </c>
      <c r="IF43" s="3" t="s">
        <v>4842</v>
      </c>
      <c r="IG43" s="3" t="s">
        <v>4843</v>
      </c>
      <c r="IH43" s="3" t="s">
        <v>4686</v>
      </c>
      <c r="II43" s="3" t="s">
        <v>4844</v>
      </c>
      <c r="IJ43" s="3" t="s">
        <v>4845</v>
      </c>
      <c r="IK43" s="3" t="s">
        <v>4686</v>
      </c>
      <c r="IL43" s="3" t="s">
        <v>4846</v>
      </c>
      <c r="IM43" s="3" t="s">
        <v>4847</v>
      </c>
      <c r="IN43" s="3" t="s">
        <v>4683</v>
      </c>
      <c r="IO43" s="3" t="s">
        <v>4848</v>
      </c>
      <c r="IP43" s="3" t="s">
        <v>4849</v>
      </c>
      <c r="IQ43" s="3" t="s">
        <v>4683</v>
      </c>
      <c r="IR43" s="3" t="s">
        <v>4850</v>
      </c>
      <c r="IS43" s="3" t="s">
        <v>4851</v>
      </c>
      <c r="IT43" s="3" t="s">
        <v>4683</v>
      </c>
      <c r="IU43" s="3" t="s">
        <v>4852</v>
      </c>
      <c r="IV43" s="3" t="s">
        <v>4853</v>
      </c>
      <c r="IW43" s="3" t="s">
        <v>4686</v>
      </c>
      <c r="IX43" s="3" t="s">
        <v>4854</v>
      </c>
      <c r="IY43" s="3" t="s">
        <v>4855</v>
      </c>
      <c r="IZ43" s="3" t="s">
        <v>4686</v>
      </c>
      <c r="JA43" s="3" t="s">
        <v>4856</v>
      </c>
      <c r="JB43" s="3" t="s">
        <v>4857</v>
      </c>
      <c r="JC43" s="3" t="s">
        <v>4686</v>
      </c>
      <c r="JD43" s="3" t="s">
        <v>4858</v>
      </c>
      <c r="JE43" s="3" t="s">
        <v>4859</v>
      </c>
      <c r="JF43" s="3" t="s">
        <v>4686</v>
      </c>
      <c r="JG43" s="3" t="s">
        <v>4854</v>
      </c>
      <c r="JH43" s="3" t="s">
        <v>4855</v>
      </c>
      <c r="JI43" s="3" t="s">
        <v>4683</v>
      </c>
      <c r="JJ43" s="3" t="s">
        <v>4860</v>
      </c>
      <c r="JK43" s="3" t="s">
        <v>4861</v>
      </c>
      <c r="JL43" s="3" t="s">
        <v>4683</v>
      </c>
      <c r="JM43" s="3" t="s">
        <v>4862</v>
      </c>
      <c r="JN43" s="3" t="s">
        <v>4863</v>
      </c>
      <c r="JO43" s="3" t="s">
        <v>4683</v>
      </c>
      <c r="JP43" s="3" t="s">
        <v>4864</v>
      </c>
      <c r="JQ43" s="3" t="s">
        <v>4865</v>
      </c>
      <c r="JR43" s="3" t="s">
        <v>4683</v>
      </c>
      <c r="JS43" s="3" t="s">
        <v>4866</v>
      </c>
      <c r="JT43" s="3" t="s">
        <v>4867</v>
      </c>
      <c r="JU43" s="3" t="s">
        <v>4686</v>
      </c>
      <c r="JV43" s="3" t="s">
        <v>4868</v>
      </c>
      <c r="JW43" s="3" t="s">
        <v>4869</v>
      </c>
      <c r="JX43" s="3" t="s">
        <v>4683</v>
      </c>
      <c r="JY43" s="3" t="s">
        <v>4870</v>
      </c>
      <c r="JZ43" s="3" t="s">
        <v>4871</v>
      </c>
      <c r="KA43" s="3" t="s">
        <v>4683</v>
      </c>
      <c r="KB43" s="3" t="s">
        <v>4872</v>
      </c>
      <c r="KC43" s="3" t="s">
        <v>4873</v>
      </c>
      <c r="KD43" s="3" t="s">
        <v>4683</v>
      </c>
      <c r="KE43" s="3" t="s">
        <v>4874</v>
      </c>
      <c r="KF43" s="3" t="s">
        <v>4875</v>
      </c>
      <c r="KG43" s="3" t="s">
        <v>4686</v>
      </c>
      <c r="KH43" s="3" t="s">
        <v>4876</v>
      </c>
      <c r="KI43" s="3" t="s">
        <v>4877</v>
      </c>
      <c r="KJ43" s="3" t="s">
        <v>4686</v>
      </c>
      <c r="KK43" s="3" t="s">
        <v>4878</v>
      </c>
      <c r="KL43" s="3" t="s">
        <v>4879</v>
      </c>
      <c r="KM43" s="3" t="s">
        <v>4683</v>
      </c>
      <c r="KN43" s="3" t="s">
        <v>4880</v>
      </c>
      <c r="KO43" s="3" t="s">
        <v>4881</v>
      </c>
      <c r="KP43" s="3" t="s">
        <v>4686</v>
      </c>
      <c r="KQ43" s="3" t="s">
        <v>4882</v>
      </c>
      <c r="KR43" s="3" t="s">
        <v>4883</v>
      </c>
      <c r="KS43" s="3" t="s">
        <v>4683</v>
      </c>
      <c r="KT43" s="3" t="s">
        <v>4884</v>
      </c>
      <c r="KU43" s="3" t="s">
        <v>4885</v>
      </c>
      <c r="KV43" s="3" t="s">
        <v>4686</v>
      </c>
      <c r="KW43" s="3" t="s">
        <v>4886</v>
      </c>
      <c r="KX43" s="3" t="s">
        <v>4887</v>
      </c>
      <c r="KY43" s="3" t="s">
        <v>4683</v>
      </c>
      <c r="KZ43" s="3" t="s">
        <v>4684</v>
      </c>
      <c r="LA43" s="3" t="s">
        <v>4685</v>
      </c>
      <c r="LB43" s="3" t="s">
        <v>4686</v>
      </c>
      <c r="LC43" s="3" t="s">
        <v>4858</v>
      </c>
      <c r="LD43" s="3" t="s">
        <v>4859</v>
      </c>
      <c r="LE43" s="3" t="s">
        <v>4683</v>
      </c>
      <c r="LF43" s="3" t="s">
        <v>4888</v>
      </c>
      <c r="LG43" s="3" t="s">
        <v>4889</v>
      </c>
      <c r="LH43" s="3" t="s">
        <v>4683</v>
      </c>
      <c r="LI43" s="3" t="s">
        <v>4890</v>
      </c>
      <c r="LJ43" s="3" t="s">
        <v>4891</v>
      </c>
      <c r="LK43" s="3" t="s">
        <v>4686</v>
      </c>
      <c r="LL43" s="3" t="s">
        <v>4892</v>
      </c>
      <c r="LM43" s="3" t="s">
        <v>4893</v>
      </c>
      <c r="LN43" s="3" t="s">
        <v>4683</v>
      </c>
      <c r="LO43" s="3" t="s">
        <v>4894</v>
      </c>
      <c r="LP43" s="3" t="s">
        <v>4895</v>
      </c>
      <c r="LQ43" s="3" t="s">
        <v>4683</v>
      </c>
      <c r="LR43" s="3" t="s">
        <v>4896</v>
      </c>
      <c r="LS43" s="3" t="s">
        <v>4897</v>
      </c>
      <c r="LT43" s="3" t="s">
        <v>4683</v>
      </c>
      <c r="LU43" s="3" t="s">
        <v>4898</v>
      </c>
      <c r="LV43" s="3" t="s">
        <v>4899</v>
      </c>
      <c r="LW43" s="3" t="s">
        <v>4686</v>
      </c>
      <c r="LX43" s="3" t="s">
        <v>4900</v>
      </c>
      <c r="LY43" s="3" t="s">
        <v>4901</v>
      </c>
      <c r="LZ43" s="3" t="s">
        <v>4686</v>
      </c>
      <c r="MA43" s="3" t="s">
        <v>4902</v>
      </c>
      <c r="MB43" s="3" t="s">
        <v>4903</v>
      </c>
      <c r="MC43" s="3" t="s">
        <v>4683</v>
      </c>
      <c r="MD43" s="3" t="s">
        <v>4904</v>
      </c>
      <c r="ME43" s="3" t="s">
        <v>4905</v>
      </c>
      <c r="MF43" s="3" t="s">
        <v>4686</v>
      </c>
      <c r="MG43" s="3" t="s">
        <v>4906</v>
      </c>
      <c r="MH43" s="3" t="s">
        <v>4907</v>
      </c>
      <c r="MI43" s="3" t="s">
        <v>4686</v>
      </c>
      <c r="MJ43" s="3" t="s">
        <v>4908</v>
      </c>
      <c r="MK43" s="3" t="s">
        <v>4909</v>
      </c>
      <c r="ML43" s="3" t="s">
        <v>4686</v>
      </c>
      <c r="MM43" s="3" t="s">
        <v>4910</v>
      </c>
      <c r="MN43" s="3" t="s">
        <v>4911</v>
      </c>
      <c r="MO43" s="3" t="s">
        <v>4683</v>
      </c>
      <c r="MP43" s="3" t="s">
        <v>4912</v>
      </c>
      <c r="MQ43" s="3" t="s">
        <v>4913</v>
      </c>
      <c r="MR43" s="3" t="s">
        <v>4683</v>
      </c>
      <c r="MS43" s="3" t="s">
        <v>4914</v>
      </c>
      <c r="MT43" s="3" t="s">
        <v>4915</v>
      </c>
      <c r="MU43" s="3" t="s">
        <v>4683</v>
      </c>
      <c r="MV43" s="3" t="s">
        <v>4916</v>
      </c>
      <c r="MW43" s="3" t="s">
        <v>4917</v>
      </c>
      <c r="MX43" s="3" t="s">
        <v>4683</v>
      </c>
      <c r="MY43" s="3" t="s">
        <v>4862</v>
      </c>
      <c r="MZ43" s="3" t="s">
        <v>4863</v>
      </c>
      <c r="NA43" s="3" t="s">
        <v>4686</v>
      </c>
      <c r="NB43" s="3" t="s">
        <v>4918</v>
      </c>
      <c r="NC43" s="3" t="s">
        <v>4919</v>
      </c>
      <c r="ND43" s="3" t="s">
        <v>4686</v>
      </c>
      <c r="NE43" s="3" t="s">
        <v>4908</v>
      </c>
      <c r="NF43" s="3" t="s">
        <v>4909</v>
      </c>
      <c r="NG43" s="3" t="s">
        <v>4683</v>
      </c>
      <c r="NH43" s="3" t="s">
        <v>4920</v>
      </c>
      <c r="NI43" s="3" t="s">
        <v>4921</v>
      </c>
      <c r="NJ43" s="3" t="s">
        <v>4683</v>
      </c>
      <c r="NK43" s="3" t="s">
        <v>4794</v>
      </c>
      <c r="NL43" s="3" t="s">
        <v>4795</v>
      </c>
      <c r="NM43" s="3" t="s">
        <v>4683</v>
      </c>
      <c r="NN43" s="3" t="s">
        <v>4922</v>
      </c>
      <c r="NO43" s="3" t="s">
        <v>4923</v>
      </c>
      <c r="NP43" s="3" t="s">
        <v>4686</v>
      </c>
      <c r="NQ43" s="3" t="s">
        <v>4924</v>
      </c>
      <c r="NR43" s="3" t="s">
        <v>4925</v>
      </c>
      <c r="NS43" s="3" t="s">
        <v>4683</v>
      </c>
      <c r="NT43" s="3" t="s">
        <v>4926</v>
      </c>
      <c r="NU43" s="3" t="s">
        <v>4927</v>
      </c>
      <c r="NV43" s="3" t="s">
        <v>4686</v>
      </c>
      <c r="NW43" s="3" t="s">
        <v>4858</v>
      </c>
      <c r="NX43" s="3" t="s">
        <v>4859</v>
      </c>
      <c r="NY43" s="3" t="s">
        <v>4683</v>
      </c>
      <c r="NZ43" s="3" t="s">
        <v>4928</v>
      </c>
      <c r="OA43" s="3" t="s">
        <v>4929</v>
      </c>
      <c r="OB43" s="3" t="s">
        <v>4683</v>
      </c>
      <c r="OC43" s="3" t="s">
        <v>4930</v>
      </c>
      <c r="OD43" s="3" t="s">
        <v>4931</v>
      </c>
      <c r="OE43" s="3" t="s">
        <v>4686</v>
      </c>
      <c r="OF43" s="3" t="s">
        <v>4932</v>
      </c>
      <c r="OG43" s="3" t="s">
        <v>4933</v>
      </c>
      <c r="OH43" s="3" t="s">
        <v>4686</v>
      </c>
      <c r="OI43" s="3" t="s">
        <v>4934</v>
      </c>
      <c r="OJ43" s="3" t="s">
        <v>4935</v>
      </c>
      <c r="OK43" s="3" t="s">
        <v>4683</v>
      </c>
      <c r="OL43" s="3" t="s">
        <v>4936</v>
      </c>
      <c r="OM43" s="3" t="s">
        <v>4937</v>
      </c>
      <c r="ON43" s="3" t="s">
        <v>4683</v>
      </c>
      <c r="OO43" s="3" t="s">
        <v>4938</v>
      </c>
      <c r="OP43" s="3" t="s">
        <v>4939</v>
      </c>
      <c r="OQ43" s="3" t="s">
        <v>4686</v>
      </c>
      <c r="OR43" s="3" t="s">
        <v>4940</v>
      </c>
      <c r="OS43" s="3" t="s">
        <v>4941</v>
      </c>
      <c r="OT43" s="3" t="s">
        <v>4686</v>
      </c>
      <c r="OU43" s="3" t="s">
        <v>4942</v>
      </c>
      <c r="OV43" s="3" t="s">
        <v>4943</v>
      </c>
      <c r="OW43" s="3" t="s">
        <v>4683</v>
      </c>
      <c r="OX43" s="3" t="s">
        <v>4944</v>
      </c>
      <c r="OY43" s="3" t="s">
        <v>4945</v>
      </c>
      <c r="OZ43" s="3" t="s">
        <v>4686</v>
      </c>
      <c r="PA43" s="3" t="s">
        <v>4946</v>
      </c>
      <c r="PB43" s="3" t="s">
        <v>4947</v>
      </c>
      <c r="PC43" s="3" t="s">
        <v>4686</v>
      </c>
      <c r="PD43" s="3" t="s">
        <v>4948</v>
      </c>
      <c r="PE43" s="3" t="s">
        <v>4949</v>
      </c>
      <c r="PF43" s="3" t="s">
        <v>4686</v>
      </c>
      <c r="PG43" s="3" t="s">
        <v>4950</v>
      </c>
      <c r="PH43" s="3" t="s">
        <v>4951</v>
      </c>
      <c r="PI43" s="3" t="s">
        <v>4686</v>
      </c>
      <c r="PJ43" s="3" t="s">
        <v>4952</v>
      </c>
      <c r="PK43" s="3" t="s">
        <v>4953</v>
      </c>
      <c r="PL43" s="3" t="s">
        <v>4686</v>
      </c>
      <c r="PM43" s="3" t="s">
        <v>4954</v>
      </c>
      <c r="PN43" s="3" t="s">
        <v>4955</v>
      </c>
      <c r="PO43" s="3" t="s">
        <v>4686</v>
      </c>
      <c r="PP43" s="3" t="s">
        <v>4956</v>
      </c>
      <c r="PQ43" s="3" t="s">
        <v>4957</v>
      </c>
      <c r="PR43" s="3" t="s">
        <v>4683</v>
      </c>
      <c r="PS43" s="3" t="s">
        <v>4958</v>
      </c>
      <c r="PT43" s="3" t="s">
        <v>4959</v>
      </c>
      <c r="PU43" s="3" t="s">
        <v>4686</v>
      </c>
      <c r="PV43" s="3" t="s">
        <v>4960</v>
      </c>
      <c r="PW43" s="3" t="s">
        <v>4961</v>
      </c>
      <c r="PX43" s="3" t="s">
        <v>4683</v>
      </c>
      <c r="PY43" s="3" t="s">
        <v>4962</v>
      </c>
      <c r="PZ43" s="3" t="s">
        <v>4963</v>
      </c>
      <c r="QA43" s="3" t="s">
        <v>4683</v>
      </c>
      <c r="QB43" s="3" t="s">
        <v>4964</v>
      </c>
      <c r="QC43" s="3" t="s">
        <v>4965</v>
      </c>
      <c r="QD43" s="3" t="s">
        <v>4686</v>
      </c>
      <c r="QE43" s="3" t="s">
        <v>4966</v>
      </c>
      <c r="QF43" s="3" t="s">
        <v>4967</v>
      </c>
      <c r="QG43" s="3" t="s">
        <v>4686</v>
      </c>
      <c r="QH43" s="3" t="s">
        <v>4968</v>
      </c>
      <c r="QI43" s="3" t="s">
        <v>4969</v>
      </c>
      <c r="QJ43" s="3" t="s">
        <v>4686</v>
      </c>
      <c r="QK43" s="3" t="s">
        <v>4970</v>
      </c>
      <c r="QL43" s="3" t="s">
        <v>4971</v>
      </c>
    </row>
    <row r="44" spans="1:454" ht="89.25" x14ac:dyDescent="0.25">
      <c r="A44" s="6"/>
      <c r="B44" s="3" t="s">
        <v>4683</v>
      </c>
      <c r="C44" s="3" t="s">
        <v>4972</v>
      </c>
      <c r="D44" s="3" t="s">
        <v>4973</v>
      </c>
      <c r="E44" s="3" t="s">
        <v>4683</v>
      </c>
      <c r="F44" s="3" t="s">
        <v>4974</v>
      </c>
      <c r="G44" s="3" t="s">
        <v>4975</v>
      </c>
      <c r="H44" s="3" t="s">
        <v>4683</v>
      </c>
      <c r="I44" s="3" t="s">
        <v>4976</v>
      </c>
      <c r="J44" s="3" t="s">
        <v>4977</v>
      </c>
      <c r="K44" s="3" t="s">
        <v>4686</v>
      </c>
      <c r="L44" s="3" t="s">
        <v>4902</v>
      </c>
      <c r="M44" s="3" t="s">
        <v>4903</v>
      </c>
      <c r="N44" s="3" t="s">
        <v>4686</v>
      </c>
      <c r="O44" s="3" t="s">
        <v>4978</v>
      </c>
      <c r="P44" s="3" t="s">
        <v>4979</v>
      </c>
      <c r="Q44" s="3" t="s">
        <v>4686</v>
      </c>
      <c r="R44" s="3" t="s">
        <v>4980</v>
      </c>
      <c r="S44" s="3" t="s">
        <v>4981</v>
      </c>
      <c r="T44" s="3" t="s">
        <v>4686</v>
      </c>
      <c r="U44" s="3" t="s">
        <v>4982</v>
      </c>
      <c r="V44" s="3" t="s">
        <v>4983</v>
      </c>
      <c r="W44" s="3" t="s">
        <v>4683</v>
      </c>
      <c r="X44" s="3" t="s">
        <v>4726</v>
      </c>
      <c r="Y44" s="3" t="s">
        <v>4727</v>
      </c>
      <c r="Z44" s="3" t="s">
        <v>4686</v>
      </c>
      <c r="AA44" s="3" t="s">
        <v>4984</v>
      </c>
      <c r="AB44" s="3" t="s">
        <v>4985</v>
      </c>
      <c r="AC44" s="3" t="s">
        <v>4686</v>
      </c>
      <c r="AD44" s="3" t="s">
        <v>4986</v>
      </c>
      <c r="AE44" s="3" t="s">
        <v>4987</v>
      </c>
      <c r="AF44" s="3" t="s">
        <v>4686</v>
      </c>
      <c r="AG44" s="3" t="s">
        <v>4988</v>
      </c>
      <c r="AH44" s="3" t="s">
        <v>4989</v>
      </c>
      <c r="AI44" s="3" t="s">
        <v>4686</v>
      </c>
      <c r="AJ44" s="3" t="s">
        <v>4990</v>
      </c>
      <c r="AK44" s="3" t="s">
        <v>4991</v>
      </c>
      <c r="AL44" s="3" t="s">
        <v>4686</v>
      </c>
      <c r="AM44" s="3" t="s">
        <v>4918</v>
      </c>
      <c r="AN44" s="3" t="s">
        <v>4919</v>
      </c>
      <c r="AO44" s="3" t="s">
        <v>4683</v>
      </c>
      <c r="AP44" s="3" t="s">
        <v>4992</v>
      </c>
      <c r="AQ44" s="3" t="s">
        <v>4993</v>
      </c>
      <c r="AR44" s="3" t="s">
        <v>4683</v>
      </c>
      <c r="AS44" s="3" t="s">
        <v>4994</v>
      </c>
      <c r="AT44" s="3" t="s">
        <v>4885</v>
      </c>
      <c r="AU44" s="3" t="s">
        <v>4683</v>
      </c>
      <c r="AV44" s="3" t="s">
        <v>4995</v>
      </c>
      <c r="AW44" s="3" t="s">
        <v>4996</v>
      </c>
      <c r="AX44" s="3" t="s">
        <v>4683</v>
      </c>
      <c r="AY44" s="3" t="s">
        <v>4997</v>
      </c>
      <c r="AZ44" s="3" t="s">
        <v>4998</v>
      </c>
      <c r="BA44" s="3" t="s">
        <v>4686</v>
      </c>
      <c r="BB44" s="3" t="s">
        <v>4999</v>
      </c>
      <c r="BC44" s="3" t="s">
        <v>5000</v>
      </c>
      <c r="BD44" s="3" t="s">
        <v>4683</v>
      </c>
      <c r="BE44" s="3" t="s">
        <v>5001</v>
      </c>
      <c r="BF44" s="3" t="s">
        <v>5002</v>
      </c>
      <c r="BG44" s="3" t="s">
        <v>4686</v>
      </c>
      <c r="BH44" s="3" t="s">
        <v>5003</v>
      </c>
      <c r="BI44" s="3" t="s">
        <v>5004</v>
      </c>
      <c r="BJ44" s="3" t="s">
        <v>4683</v>
      </c>
      <c r="BK44" s="3" t="s">
        <v>5005</v>
      </c>
      <c r="BL44" s="3" t="s">
        <v>5006</v>
      </c>
      <c r="BM44" s="3" t="s">
        <v>4686</v>
      </c>
      <c r="BN44" s="3" t="s">
        <v>5007</v>
      </c>
      <c r="BO44" s="3" t="s">
        <v>5008</v>
      </c>
      <c r="BP44" s="3" t="s">
        <v>4683</v>
      </c>
      <c r="BQ44" s="3" t="s">
        <v>5009</v>
      </c>
      <c r="BR44" s="3" t="s">
        <v>5010</v>
      </c>
      <c r="BS44" s="3" t="s">
        <v>4686</v>
      </c>
      <c r="BT44" s="3" t="s">
        <v>5011</v>
      </c>
      <c r="BU44" s="3" t="s">
        <v>5012</v>
      </c>
      <c r="BV44" s="3" t="s">
        <v>4686</v>
      </c>
      <c r="BW44" s="3" t="s">
        <v>5013</v>
      </c>
      <c r="BX44" s="3" t="s">
        <v>5014</v>
      </c>
      <c r="BY44" s="3" t="s">
        <v>4686</v>
      </c>
      <c r="BZ44" s="3" t="s">
        <v>5015</v>
      </c>
      <c r="CA44" s="3" t="s">
        <v>5016</v>
      </c>
      <c r="CB44" s="3" t="s">
        <v>4683</v>
      </c>
      <c r="CC44" s="3" t="s">
        <v>5017</v>
      </c>
      <c r="CD44" s="3" t="s">
        <v>5018</v>
      </c>
      <c r="CE44" s="3" t="s">
        <v>4686</v>
      </c>
      <c r="CF44" s="3" t="s">
        <v>5019</v>
      </c>
      <c r="CG44" s="3" t="s">
        <v>5020</v>
      </c>
      <c r="CH44" s="3" t="s">
        <v>4683</v>
      </c>
      <c r="CI44" s="3" t="s">
        <v>5021</v>
      </c>
      <c r="CJ44" s="3" t="s">
        <v>5022</v>
      </c>
      <c r="CK44" s="3" t="s">
        <v>4683</v>
      </c>
      <c r="CL44" s="3" t="s">
        <v>5023</v>
      </c>
      <c r="CM44" s="3" t="s">
        <v>5024</v>
      </c>
      <c r="CN44" s="3" t="s">
        <v>4686</v>
      </c>
      <c r="CO44" s="3" t="s">
        <v>5025</v>
      </c>
      <c r="CP44" s="3" t="s">
        <v>5026</v>
      </c>
      <c r="CQ44" s="3" t="s">
        <v>4686</v>
      </c>
      <c r="CR44" s="3" t="s">
        <v>5027</v>
      </c>
      <c r="CS44" s="3" t="s">
        <v>5028</v>
      </c>
      <c r="CT44" s="3" t="s">
        <v>4686</v>
      </c>
      <c r="CU44" s="3" t="s">
        <v>5029</v>
      </c>
      <c r="CV44" s="3" t="s">
        <v>5030</v>
      </c>
      <c r="CW44" s="3" t="s">
        <v>4683</v>
      </c>
      <c r="CX44" s="3" t="s">
        <v>5031</v>
      </c>
      <c r="CY44" s="3" t="s">
        <v>5032</v>
      </c>
      <c r="CZ44" s="3" t="s">
        <v>4683</v>
      </c>
      <c r="DA44" s="3" t="s">
        <v>5033</v>
      </c>
      <c r="DB44" s="3" t="s">
        <v>5034</v>
      </c>
      <c r="DC44" s="3" t="s">
        <v>4683</v>
      </c>
      <c r="DD44" s="3" t="s">
        <v>5035</v>
      </c>
      <c r="DE44" s="3" t="s">
        <v>5036</v>
      </c>
      <c r="DF44" s="3" t="s">
        <v>4683</v>
      </c>
      <c r="DG44" s="3" t="s">
        <v>5037</v>
      </c>
      <c r="DH44" s="3" t="s">
        <v>5038</v>
      </c>
      <c r="DI44" s="3" t="s">
        <v>4683</v>
      </c>
      <c r="DJ44" s="3" t="s">
        <v>5039</v>
      </c>
      <c r="DK44" s="3" t="s">
        <v>5040</v>
      </c>
      <c r="DL44" s="3" t="s">
        <v>4686</v>
      </c>
      <c r="DM44" s="3" t="s">
        <v>5041</v>
      </c>
      <c r="DN44" s="3" t="s">
        <v>5042</v>
      </c>
      <c r="DO44" s="3" t="s">
        <v>4683</v>
      </c>
      <c r="DP44" s="3" t="s">
        <v>5043</v>
      </c>
      <c r="DQ44" s="3" t="s">
        <v>5044</v>
      </c>
      <c r="DR44" s="3" t="s">
        <v>4683</v>
      </c>
      <c r="DS44" s="3" t="s">
        <v>5045</v>
      </c>
      <c r="DT44" s="3" t="s">
        <v>5046</v>
      </c>
      <c r="DU44" s="3" t="s">
        <v>4683</v>
      </c>
      <c r="DV44" s="3" t="s">
        <v>5047</v>
      </c>
      <c r="DW44" s="3" t="s">
        <v>5048</v>
      </c>
      <c r="DX44" s="3" t="s">
        <v>4686</v>
      </c>
      <c r="DY44" s="3" t="s">
        <v>5049</v>
      </c>
      <c r="DZ44" s="3" t="s">
        <v>5050</v>
      </c>
      <c r="EA44" s="3" t="s">
        <v>4683</v>
      </c>
      <c r="EB44" s="3" t="s">
        <v>5051</v>
      </c>
      <c r="EC44" s="3" t="s">
        <v>5052</v>
      </c>
      <c r="ED44" s="3" t="s">
        <v>4683</v>
      </c>
      <c r="EE44" s="3" t="s">
        <v>5053</v>
      </c>
      <c r="EF44" s="3" t="s">
        <v>5054</v>
      </c>
      <c r="EG44" s="3" t="s">
        <v>4686</v>
      </c>
      <c r="EH44" s="3" t="s">
        <v>5055</v>
      </c>
      <c r="EI44" s="3" t="s">
        <v>5056</v>
      </c>
      <c r="EJ44" s="3" t="s">
        <v>4683</v>
      </c>
      <c r="EK44" s="3" t="s">
        <v>5057</v>
      </c>
      <c r="EL44" s="3" t="s">
        <v>5058</v>
      </c>
      <c r="EM44" s="3" t="s">
        <v>4686</v>
      </c>
      <c r="EN44" s="3" t="s">
        <v>5059</v>
      </c>
      <c r="EO44" s="3" t="s">
        <v>5060</v>
      </c>
      <c r="EP44" s="3" t="s">
        <v>4683</v>
      </c>
      <c r="EQ44" s="3" t="s">
        <v>5061</v>
      </c>
      <c r="ER44" s="3" t="s">
        <v>5062</v>
      </c>
      <c r="ES44" s="3" t="s">
        <v>4683</v>
      </c>
      <c r="ET44" s="3" t="s">
        <v>5063</v>
      </c>
      <c r="EU44" s="3" t="s">
        <v>5064</v>
      </c>
      <c r="EV44" s="3" t="s">
        <v>4686</v>
      </c>
      <c r="EW44" s="3" t="s">
        <v>5065</v>
      </c>
      <c r="EX44" s="3" t="s">
        <v>5066</v>
      </c>
      <c r="EY44" s="3" t="s">
        <v>4686</v>
      </c>
      <c r="EZ44" s="3" t="s">
        <v>5067</v>
      </c>
      <c r="FA44" s="3" t="s">
        <v>5068</v>
      </c>
      <c r="FB44" s="3" t="s">
        <v>4686</v>
      </c>
      <c r="FC44" s="3" t="s">
        <v>5069</v>
      </c>
      <c r="FD44" s="3" t="s">
        <v>5070</v>
      </c>
      <c r="FE44" s="3" t="s">
        <v>4683</v>
      </c>
      <c r="FF44" s="3" t="s">
        <v>5071</v>
      </c>
      <c r="FG44" s="3" t="s">
        <v>5072</v>
      </c>
      <c r="FH44" s="3" t="s">
        <v>4686</v>
      </c>
      <c r="FI44" s="3" t="s">
        <v>5073</v>
      </c>
      <c r="FJ44" s="3" t="s">
        <v>5074</v>
      </c>
      <c r="FK44" s="3" t="s">
        <v>4683</v>
      </c>
      <c r="FL44" s="3" t="s">
        <v>5075</v>
      </c>
      <c r="FM44" s="3" t="s">
        <v>5076</v>
      </c>
      <c r="FN44" s="3" t="s">
        <v>4686</v>
      </c>
      <c r="FO44" s="3" t="s">
        <v>5077</v>
      </c>
      <c r="FP44" s="3" t="s">
        <v>5078</v>
      </c>
      <c r="FQ44" s="3" t="s">
        <v>4686</v>
      </c>
      <c r="FR44" s="3" t="s">
        <v>5079</v>
      </c>
      <c r="FS44" s="3" t="s">
        <v>5080</v>
      </c>
      <c r="FT44" s="3" t="s">
        <v>4686</v>
      </c>
      <c r="FU44" s="3" t="s">
        <v>5081</v>
      </c>
      <c r="FV44" s="3" t="s">
        <v>5082</v>
      </c>
      <c r="FW44" s="3" t="s">
        <v>4683</v>
      </c>
      <c r="FX44" s="3" t="s">
        <v>5083</v>
      </c>
      <c r="FY44" s="3" t="s">
        <v>5084</v>
      </c>
      <c r="FZ44" s="3" t="s">
        <v>4683</v>
      </c>
      <c r="GA44" s="3" t="s">
        <v>5085</v>
      </c>
      <c r="GB44" s="3" t="s">
        <v>5086</v>
      </c>
      <c r="GC44" s="3" t="s">
        <v>4683</v>
      </c>
      <c r="GD44" s="3" t="s">
        <v>5087</v>
      </c>
      <c r="GE44" s="3" t="s">
        <v>5088</v>
      </c>
      <c r="GF44" s="3" t="s">
        <v>4686</v>
      </c>
      <c r="GG44" s="3" t="s">
        <v>4900</v>
      </c>
      <c r="GH44" s="3" t="s">
        <v>4901</v>
      </c>
      <c r="GI44" s="3" t="s">
        <v>4686</v>
      </c>
      <c r="GJ44" s="3" t="s">
        <v>5089</v>
      </c>
      <c r="GK44" s="3" t="s">
        <v>5090</v>
      </c>
      <c r="GL44" s="3" t="s">
        <v>4683</v>
      </c>
      <c r="GM44" s="3" t="s">
        <v>5091</v>
      </c>
      <c r="GN44" s="3" t="s">
        <v>5092</v>
      </c>
      <c r="GO44" s="3" t="s">
        <v>4686</v>
      </c>
      <c r="GP44" s="3" t="s">
        <v>5093</v>
      </c>
      <c r="GQ44" s="3" t="s">
        <v>5094</v>
      </c>
      <c r="GR44" s="3" t="s">
        <v>4686</v>
      </c>
      <c r="GS44" s="3" t="s">
        <v>5095</v>
      </c>
      <c r="GT44" s="3" t="s">
        <v>5096</v>
      </c>
      <c r="GU44" s="3" t="s">
        <v>4686</v>
      </c>
      <c r="GV44" s="3" t="s">
        <v>5097</v>
      </c>
      <c r="GW44" s="3" t="s">
        <v>5098</v>
      </c>
      <c r="GX44" s="3" t="s">
        <v>4683</v>
      </c>
      <c r="GY44" s="3" t="s">
        <v>5099</v>
      </c>
      <c r="GZ44" s="3" t="s">
        <v>5100</v>
      </c>
      <c r="HA44" s="3" t="s">
        <v>4686</v>
      </c>
      <c r="HB44" s="3" t="s">
        <v>5101</v>
      </c>
      <c r="HC44" s="3" t="s">
        <v>5102</v>
      </c>
      <c r="HD44" s="3" t="s">
        <v>4686</v>
      </c>
      <c r="HE44" s="3" t="s">
        <v>5103</v>
      </c>
      <c r="HF44" s="3" t="s">
        <v>5104</v>
      </c>
      <c r="HG44" s="3" t="s">
        <v>4686</v>
      </c>
      <c r="HH44" s="3" t="s">
        <v>5105</v>
      </c>
      <c r="HI44" s="3" t="s">
        <v>5106</v>
      </c>
      <c r="HJ44" s="3" t="s">
        <v>4686</v>
      </c>
      <c r="HK44" s="3" t="s">
        <v>5107</v>
      </c>
      <c r="HL44" s="3" t="s">
        <v>5108</v>
      </c>
      <c r="HM44" s="3" t="s">
        <v>4683</v>
      </c>
      <c r="HN44" s="3" t="s">
        <v>5109</v>
      </c>
      <c r="HO44" s="3" t="s">
        <v>5110</v>
      </c>
      <c r="HP44" s="3" t="s">
        <v>4683</v>
      </c>
      <c r="HQ44" s="3" t="s">
        <v>5111</v>
      </c>
      <c r="HR44" s="3" t="s">
        <v>5112</v>
      </c>
      <c r="HS44" s="3" t="s">
        <v>4686</v>
      </c>
      <c r="HT44" s="3" t="s">
        <v>5113</v>
      </c>
      <c r="HU44" s="3" t="s">
        <v>5114</v>
      </c>
      <c r="HV44" s="3" t="s">
        <v>4683</v>
      </c>
      <c r="HW44" s="3" t="s">
        <v>5115</v>
      </c>
      <c r="HX44" s="3" t="s">
        <v>5116</v>
      </c>
      <c r="HY44" s="3" t="s">
        <v>4683</v>
      </c>
      <c r="HZ44" s="3" t="s">
        <v>5117</v>
      </c>
      <c r="IA44" s="3" t="s">
        <v>5118</v>
      </c>
      <c r="IB44" s="3" t="s">
        <v>4683</v>
      </c>
      <c r="IC44" s="3" t="s">
        <v>5119</v>
      </c>
      <c r="ID44" s="3" t="s">
        <v>5120</v>
      </c>
      <c r="IE44" s="3" t="s">
        <v>4686</v>
      </c>
      <c r="IF44" s="3" t="s">
        <v>5121</v>
      </c>
      <c r="IG44" s="3" t="s">
        <v>5122</v>
      </c>
      <c r="IH44" s="3" t="s">
        <v>4683</v>
      </c>
      <c r="II44" s="3" t="s">
        <v>5123</v>
      </c>
      <c r="IJ44" s="3" t="s">
        <v>5124</v>
      </c>
      <c r="IK44" s="3" t="s">
        <v>4683</v>
      </c>
      <c r="IL44" s="3" t="s">
        <v>5125</v>
      </c>
      <c r="IM44" s="3" t="s">
        <v>5126</v>
      </c>
      <c r="IN44" s="3" t="s">
        <v>4686</v>
      </c>
      <c r="IO44" s="3" t="s">
        <v>5127</v>
      </c>
      <c r="IP44" s="3" t="s">
        <v>5128</v>
      </c>
      <c r="IQ44" s="3" t="s">
        <v>4686</v>
      </c>
      <c r="IR44" s="3" t="s">
        <v>5129</v>
      </c>
      <c r="IS44" s="3" t="s">
        <v>5130</v>
      </c>
      <c r="IT44" s="3" t="s">
        <v>4683</v>
      </c>
      <c r="IU44" s="3" t="s">
        <v>5131</v>
      </c>
      <c r="IV44" s="3" t="s">
        <v>5132</v>
      </c>
      <c r="IW44" s="3" t="s">
        <v>4686</v>
      </c>
      <c r="IX44" s="3" t="s">
        <v>5133</v>
      </c>
      <c r="IY44" s="3" t="s">
        <v>5134</v>
      </c>
      <c r="IZ44" s="3" t="s">
        <v>4686</v>
      </c>
      <c r="JA44" s="3" t="s">
        <v>5135</v>
      </c>
      <c r="JB44" s="3" t="s">
        <v>5136</v>
      </c>
      <c r="JC44" s="3" t="s">
        <v>4683</v>
      </c>
      <c r="JD44" s="3" t="s">
        <v>5137</v>
      </c>
      <c r="JE44" s="3" t="s">
        <v>5138</v>
      </c>
      <c r="JF44" s="3" t="s">
        <v>4683</v>
      </c>
      <c r="JG44" s="3" t="s">
        <v>5139</v>
      </c>
      <c r="JH44" s="3" t="s">
        <v>5140</v>
      </c>
      <c r="JI44" s="3" t="s">
        <v>4683</v>
      </c>
      <c r="JJ44" s="3" t="s">
        <v>5141</v>
      </c>
      <c r="JK44" s="3" t="s">
        <v>5142</v>
      </c>
      <c r="JL44" s="3" t="s">
        <v>4683</v>
      </c>
      <c r="JM44" s="3" t="s">
        <v>5143</v>
      </c>
      <c r="JN44" s="3" t="s">
        <v>5144</v>
      </c>
      <c r="JO44" s="3" t="s">
        <v>4686</v>
      </c>
      <c r="JP44" s="3" t="s">
        <v>5145</v>
      </c>
      <c r="JQ44" s="3" t="s">
        <v>5146</v>
      </c>
      <c r="JR44" s="3" t="s">
        <v>4686</v>
      </c>
      <c r="JS44" s="3" t="s">
        <v>5147</v>
      </c>
      <c r="JT44" s="3" t="s">
        <v>5148</v>
      </c>
      <c r="JU44" s="3" t="s">
        <v>4683</v>
      </c>
      <c r="JV44" s="3" t="s">
        <v>5149</v>
      </c>
      <c r="JW44" s="3" t="s">
        <v>5150</v>
      </c>
      <c r="JX44" s="3" t="s">
        <v>4683</v>
      </c>
      <c r="JY44" s="3" t="s">
        <v>5151</v>
      </c>
      <c r="JZ44" s="3" t="s">
        <v>5152</v>
      </c>
      <c r="KA44" s="3" t="s">
        <v>4683</v>
      </c>
      <c r="KB44" s="3" t="s">
        <v>4994</v>
      </c>
      <c r="KC44" s="3" t="s">
        <v>4885</v>
      </c>
      <c r="KD44" s="3" t="s">
        <v>4686</v>
      </c>
      <c r="KE44" s="3" t="s">
        <v>5153</v>
      </c>
      <c r="KF44" s="3" t="s">
        <v>5154</v>
      </c>
      <c r="KG44" s="3" t="s">
        <v>4683</v>
      </c>
      <c r="KH44" s="3" t="s">
        <v>5155</v>
      </c>
      <c r="KI44" s="3" t="s">
        <v>5156</v>
      </c>
      <c r="KJ44" s="3" t="s">
        <v>4683</v>
      </c>
      <c r="KK44" s="3" t="s">
        <v>5157</v>
      </c>
      <c r="KL44" s="3" t="s">
        <v>5158</v>
      </c>
      <c r="KM44" s="3" t="s">
        <v>4686</v>
      </c>
      <c r="KN44" s="3" t="s">
        <v>5029</v>
      </c>
      <c r="KO44" s="3" t="s">
        <v>5030</v>
      </c>
      <c r="KP44" s="3" t="s">
        <v>4686</v>
      </c>
      <c r="KQ44" s="3" t="s">
        <v>4999</v>
      </c>
      <c r="KR44" s="3" t="s">
        <v>5000</v>
      </c>
      <c r="KS44" s="3" t="s">
        <v>4686</v>
      </c>
      <c r="KT44" s="3" t="s">
        <v>5159</v>
      </c>
      <c r="KU44" s="3" t="s">
        <v>5160</v>
      </c>
      <c r="KV44" s="3" t="s">
        <v>4686</v>
      </c>
      <c r="KW44" s="3" t="s">
        <v>5161</v>
      </c>
      <c r="KX44" s="3" t="s">
        <v>5162</v>
      </c>
      <c r="KY44" s="3" t="s">
        <v>4683</v>
      </c>
      <c r="KZ44" s="3" t="s">
        <v>5163</v>
      </c>
      <c r="LA44" s="3" t="s">
        <v>5164</v>
      </c>
      <c r="LB44" s="3" t="s">
        <v>4686</v>
      </c>
      <c r="LC44" s="3" t="s">
        <v>5165</v>
      </c>
      <c r="LD44" s="3" t="s">
        <v>5166</v>
      </c>
      <c r="LE44" s="3" t="s">
        <v>4683</v>
      </c>
      <c r="LF44" s="3" t="s">
        <v>5157</v>
      </c>
      <c r="LG44" s="3" t="s">
        <v>5158</v>
      </c>
      <c r="LH44" s="3" t="s">
        <v>4686</v>
      </c>
      <c r="LI44" s="3" t="s">
        <v>5167</v>
      </c>
      <c r="LJ44" s="3" t="s">
        <v>5168</v>
      </c>
      <c r="LK44" s="3" t="s">
        <v>4686</v>
      </c>
      <c r="LL44" s="3" t="s">
        <v>4858</v>
      </c>
      <c r="LM44" s="3" t="s">
        <v>4859</v>
      </c>
      <c r="LN44" s="3" t="s">
        <v>4686</v>
      </c>
      <c r="LO44" s="3" t="s">
        <v>5169</v>
      </c>
      <c r="LP44" s="3" t="s">
        <v>5170</v>
      </c>
      <c r="LQ44" s="3" t="s">
        <v>4683</v>
      </c>
      <c r="LR44" s="3" t="s">
        <v>5171</v>
      </c>
      <c r="LS44" s="3" t="s">
        <v>5172</v>
      </c>
      <c r="LT44" s="3" t="s">
        <v>4683</v>
      </c>
      <c r="LU44" s="3" t="s">
        <v>5157</v>
      </c>
      <c r="LV44" s="3" t="s">
        <v>5158</v>
      </c>
      <c r="LW44" s="3" t="s">
        <v>4683</v>
      </c>
      <c r="LX44" s="3" t="s">
        <v>5173</v>
      </c>
      <c r="LY44" s="3" t="s">
        <v>5174</v>
      </c>
      <c r="LZ44" s="3" t="s">
        <v>4686</v>
      </c>
      <c r="MA44" s="3" t="s">
        <v>5175</v>
      </c>
      <c r="MB44" s="3" t="s">
        <v>5176</v>
      </c>
      <c r="MC44" s="3" t="s">
        <v>4686</v>
      </c>
      <c r="MD44" s="3" t="s">
        <v>5177</v>
      </c>
      <c r="ME44" s="3" t="s">
        <v>5178</v>
      </c>
      <c r="MF44" s="3" t="s">
        <v>4686</v>
      </c>
      <c r="MG44" s="3" t="s">
        <v>4818</v>
      </c>
      <c r="MH44" s="3" t="s">
        <v>4819</v>
      </c>
      <c r="MI44" s="3" t="s">
        <v>4686</v>
      </c>
      <c r="MJ44" s="3" t="s">
        <v>4906</v>
      </c>
      <c r="MK44" s="3" t="s">
        <v>4907</v>
      </c>
      <c r="ML44" s="3" t="s">
        <v>4686</v>
      </c>
      <c r="MM44" s="3" t="s">
        <v>4828</v>
      </c>
      <c r="MN44" s="3" t="s">
        <v>4829</v>
      </c>
      <c r="MO44" s="3" t="s">
        <v>4686</v>
      </c>
      <c r="MP44" s="3" t="s">
        <v>5179</v>
      </c>
      <c r="MQ44" s="3" t="s">
        <v>5180</v>
      </c>
      <c r="MR44" s="3" t="s">
        <v>4686</v>
      </c>
      <c r="MS44" s="3" t="s">
        <v>5105</v>
      </c>
      <c r="MT44" s="3" t="s">
        <v>5106</v>
      </c>
      <c r="MU44" s="3" t="s">
        <v>4686</v>
      </c>
      <c r="MV44" s="3" t="s">
        <v>5181</v>
      </c>
      <c r="MW44" s="3" t="s">
        <v>5182</v>
      </c>
      <c r="MX44" s="3" t="s">
        <v>4683</v>
      </c>
      <c r="MY44" s="3" t="s">
        <v>4866</v>
      </c>
      <c r="MZ44" s="3" t="s">
        <v>4867</v>
      </c>
      <c r="NA44" s="3" t="s">
        <v>4686</v>
      </c>
      <c r="NB44" s="3" t="s">
        <v>5183</v>
      </c>
      <c r="NC44" s="3" t="s">
        <v>5184</v>
      </c>
      <c r="ND44" s="3" t="s">
        <v>4683</v>
      </c>
      <c r="NE44" s="3" t="s">
        <v>5185</v>
      </c>
      <c r="NF44" s="3" t="s">
        <v>5186</v>
      </c>
      <c r="NG44" s="3" t="s">
        <v>4686</v>
      </c>
      <c r="NH44" s="3" t="s">
        <v>4750</v>
      </c>
      <c r="NI44" s="3" t="s">
        <v>4751</v>
      </c>
      <c r="NJ44" s="3" t="s">
        <v>4683</v>
      </c>
      <c r="NK44" s="3" t="s">
        <v>5187</v>
      </c>
      <c r="NL44" s="3" t="s">
        <v>5188</v>
      </c>
      <c r="NM44" s="3" t="s">
        <v>4686</v>
      </c>
      <c r="NN44" s="3" t="s">
        <v>5189</v>
      </c>
      <c r="NO44" s="3" t="s">
        <v>5190</v>
      </c>
      <c r="NP44" s="3" t="s">
        <v>4686</v>
      </c>
      <c r="NQ44" s="3" t="s">
        <v>4960</v>
      </c>
      <c r="NR44" s="3" t="s">
        <v>4961</v>
      </c>
      <c r="NS44" s="3" t="s">
        <v>4686</v>
      </c>
      <c r="NT44" s="3" t="s">
        <v>5191</v>
      </c>
      <c r="NU44" s="3" t="s">
        <v>5192</v>
      </c>
      <c r="NV44" s="3" t="s">
        <v>4686</v>
      </c>
      <c r="NW44" s="3" t="s">
        <v>5193</v>
      </c>
      <c r="NX44" s="3" t="s">
        <v>5194</v>
      </c>
      <c r="NY44" s="3" t="s">
        <v>4683</v>
      </c>
      <c r="NZ44" s="3" t="s">
        <v>5157</v>
      </c>
      <c r="OA44" s="3" t="s">
        <v>5158</v>
      </c>
      <c r="OB44" s="3" t="s">
        <v>4686</v>
      </c>
      <c r="OC44" s="3" t="s">
        <v>5195</v>
      </c>
      <c r="OD44" s="3" t="s">
        <v>5196</v>
      </c>
      <c r="OE44" s="3" t="s">
        <v>4686</v>
      </c>
      <c r="OF44" s="3" t="s">
        <v>5197</v>
      </c>
      <c r="OG44" s="3" t="s">
        <v>5198</v>
      </c>
      <c r="OH44" s="3" t="s">
        <v>4686</v>
      </c>
      <c r="OI44" s="3" t="s">
        <v>5199</v>
      </c>
      <c r="OJ44" s="3" t="s">
        <v>5200</v>
      </c>
      <c r="OK44" s="3" t="s">
        <v>4686</v>
      </c>
      <c r="OL44" s="3" t="s">
        <v>5201</v>
      </c>
      <c r="OM44" s="3" t="s">
        <v>5202</v>
      </c>
      <c r="ON44" s="3" t="s">
        <v>4686</v>
      </c>
      <c r="OO44" s="3" t="s">
        <v>5203</v>
      </c>
      <c r="OP44" s="3" t="s">
        <v>5204</v>
      </c>
      <c r="OQ44" s="3" t="s">
        <v>4686</v>
      </c>
      <c r="OR44" s="3" t="s">
        <v>5205</v>
      </c>
      <c r="OS44" s="3" t="s">
        <v>5206</v>
      </c>
      <c r="OT44" s="3" t="s">
        <v>4683</v>
      </c>
      <c r="OU44" s="3" t="s">
        <v>5207</v>
      </c>
      <c r="OV44" s="3" t="s">
        <v>5208</v>
      </c>
      <c r="OW44" s="3" t="s">
        <v>4686</v>
      </c>
      <c r="OX44" s="3" t="s">
        <v>4876</v>
      </c>
      <c r="OY44" s="3" t="s">
        <v>4877</v>
      </c>
      <c r="OZ44" s="3" t="s">
        <v>4686</v>
      </c>
      <c r="PA44" s="3" t="s">
        <v>5209</v>
      </c>
      <c r="PB44" s="3" t="s">
        <v>5210</v>
      </c>
      <c r="PC44" s="3" t="s">
        <v>4686</v>
      </c>
      <c r="PD44" s="3" t="s">
        <v>5211</v>
      </c>
      <c r="PE44" s="3" t="s">
        <v>5212</v>
      </c>
      <c r="PF44" s="3" t="s">
        <v>4686</v>
      </c>
      <c r="PG44" s="3" t="s">
        <v>5213</v>
      </c>
      <c r="PH44" s="3" t="s">
        <v>5214</v>
      </c>
      <c r="PI44" s="3" t="s">
        <v>4686</v>
      </c>
      <c r="PJ44" s="3" t="s">
        <v>5215</v>
      </c>
      <c r="PK44" s="3" t="s">
        <v>5216</v>
      </c>
      <c r="PL44" s="3" t="s">
        <v>4686</v>
      </c>
      <c r="PM44" s="3" t="s">
        <v>5217</v>
      </c>
      <c r="PN44" s="3" t="s">
        <v>5218</v>
      </c>
      <c r="PO44" s="3" t="s">
        <v>4686</v>
      </c>
      <c r="PP44" s="3" t="s">
        <v>5219</v>
      </c>
      <c r="PQ44" s="3" t="s">
        <v>5220</v>
      </c>
      <c r="PR44" s="3" t="s">
        <v>4686</v>
      </c>
      <c r="PS44" s="3" t="s">
        <v>5221</v>
      </c>
      <c r="PT44" s="3" t="s">
        <v>5222</v>
      </c>
      <c r="PU44" s="3" t="s">
        <v>4686</v>
      </c>
      <c r="PV44" s="3" t="s">
        <v>5223</v>
      </c>
      <c r="PW44" s="3" t="s">
        <v>5224</v>
      </c>
      <c r="PX44" s="3" t="s">
        <v>4683</v>
      </c>
      <c r="PY44" s="3" t="s">
        <v>5225</v>
      </c>
      <c r="PZ44" s="3" t="s">
        <v>5226</v>
      </c>
      <c r="QA44" s="3" t="s">
        <v>4683</v>
      </c>
      <c r="QB44" s="3" t="s">
        <v>5227</v>
      </c>
      <c r="QC44" s="3" t="s">
        <v>5228</v>
      </c>
      <c r="QD44" s="3" t="s">
        <v>4683</v>
      </c>
      <c r="QE44" s="3" t="s">
        <v>5229</v>
      </c>
      <c r="QF44" s="3" t="s">
        <v>5230</v>
      </c>
      <c r="QG44" s="3" t="s">
        <v>4686</v>
      </c>
      <c r="QH44" s="3" t="s">
        <v>5231</v>
      </c>
      <c r="QI44" s="3" t="s">
        <v>5232</v>
      </c>
      <c r="QJ44" s="3" t="s">
        <v>4686</v>
      </c>
      <c r="QK44" s="3" t="s">
        <v>5233</v>
      </c>
      <c r="QL44" s="3" t="s">
        <v>5234</v>
      </c>
    </row>
    <row r="45" spans="1:454" ht="89.25" x14ac:dyDescent="0.25">
      <c r="A45" s="6"/>
      <c r="B45" s="3" t="s">
        <v>4683</v>
      </c>
      <c r="C45" s="3" t="s">
        <v>5235</v>
      </c>
      <c r="D45" s="3" t="s">
        <v>5236</v>
      </c>
      <c r="E45" s="3" t="s">
        <v>4686</v>
      </c>
      <c r="F45" s="3" t="s">
        <v>5237</v>
      </c>
      <c r="G45" s="3" t="s">
        <v>5238</v>
      </c>
      <c r="H45" s="3" t="s">
        <v>4686</v>
      </c>
      <c r="I45" s="3" t="s">
        <v>5239</v>
      </c>
      <c r="J45" s="3" t="s">
        <v>5240</v>
      </c>
      <c r="K45" s="3" t="s">
        <v>4686</v>
      </c>
      <c r="L45" s="3" t="s">
        <v>5241</v>
      </c>
      <c r="M45" s="3" t="s">
        <v>5242</v>
      </c>
      <c r="N45" s="3" t="s">
        <v>4683</v>
      </c>
      <c r="O45" s="3" t="s">
        <v>5243</v>
      </c>
      <c r="P45" s="3" t="s">
        <v>5244</v>
      </c>
      <c r="Q45" s="3" t="s">
        <v>4683</v>
      </c>
      <c r="R45" s="3" t="s">
        <v>5245</v>
      </c>
      <c r="S45" s="3" t="s">
        <v>5246</v>
      </c>
      <c r="T45" s="3" t="s">
        <v>4686</v>
      </c>
      <c r="U45" s="3" t="s">
        <v>5247</v>
      </c>
      <c r="V45" s="3" t="s">
        <v>5248</v>
      </c>
      <c r="W45" s="3" t="s">
        <v>4683</v>
      </c>
      <c r="X45" s="3" t="s">
        <v>4697</v>
      </c>
      <c r="Y45" s="3" t="s">
        <v>4698</v>
      </c>
      <c r="Z45" s="3" t="s">
        <v>4683</v>
      </c>
      <c r="AA45" s="3" t="s">
        <v>5249</v>
      </c>
      <c r="AB45" s="3" t="s">
        <v>5250</v>
      </c>
      <c r="AC45" s="3" t="s">
        <v>4686</v>
      </c>
      <c r="AD45" s="3" t="s">
        <v>5251</v>
      </c>
      <c r="AE45" s="3" t="s">
        <v>5252</v>
      </c>
      <c r="AF45" s="3" t="s">
        <v>4683</v>
      </c>
      <c r="AG45" s="3" t="s">
        <v>5253</v>
      </c>
      <c r="AH45" s="3" t="s">
        <v>5254</v>
      </c>
      <c r="AI45" s="3" t="s">
        <v>4683</v>
      </c>
      <c r="AJ45" s="3" t="s">
        <v>5255</v>
      </c>
      <c r="AK45" s="3" t="s">
        <v>5256</v>
      </c>
      <c r="AL45" s="3" t="s">
        <v>4683</v>
      </c>
      <c r="AM45" s="3" t="s">
        <v>5257</v>
      </c>
      <c r="AN45" s="3" t="s">
        <v>5258</v>
      </c>
      <c r="AO45" s="3" t="s">
        <v>4683</v>
      </c>
      <c r="AP45" s="3" t="s">
        <v>5259</v>
      </c>
      <c r="AQ45" s="3" t="s">
        <v>5260</v>
      </c>
      <c r="AR45" s="3" t="s">
        <v>4686</v>
      </c>
      <c r="AS45" s="3" t="s">
        <v>5261</v>
      </c>
      <c r="AT45" s="3" t="s">
        <v>5262</v>
      </c>
      <c r="AU45" s="3" t="s">
        <v>4686</v>
      </c>
      <c r="AV45" s="3" t="s">
        <v>5263</v>
      </c>
      <c r="AW45" s="3" t="s">
        <v>5264</v>
      </c>
      <c r="AX45" s="3" t="s">
        <v>4683</v>
      </c>
      <c r="AY45" s="3" t="s">
        <v>5265</v>
      </c>
      <c r="AZ45" s="3" t="s">
        <v>5266</v>
      </c>
      <c r="BA45" s="3" t="s">
        <v>4686</v>
      </c>
      <c r="BB45" s="3" t="s">
        <v>5267</v>
      </c>
      <c r="BC45" s="3" t="s">
        <v>5268</v>
      </c>
      <c r="BD45" s="3" t="s">
        <v>4683</v>
      </c>
      <c r="BE45" s="3" t="s">
        <v>5269</v>
      </c>
      <c r="BF45" s="3" t="s">
        <v>5270</v>
      </c>
      <c r="BG45" s="3" t="s">
        <v>4686</v>
      </c>
      <c r="BH45" s="3" t="s">
        <v>5271</v>
      </c>
      <c r="BI45" s="3" t="s">
        <v>5272</v>
      </c>
      <c r="BJ45" s="3" t="s">
        <v>4686</v>
      </c>
      <c r="BK45" s="3" t="s">
        <v>5273</v>
      </c>
      <c r="BL45" s="3" t="s">
        <v>5274</v>
      </c>
      <c r="BM45" s="3" t="s">
        <v>4683</v>
      </c>
      <c r="BN45" s="3" t="s">
        <v>5275</v>
      </c>
      <c r="BO45" s="3" t="s">
        <v>5276</v>
      </c>
      <c r="BP45" s="3" t="s">
        <v>4686</v>
      </c>
      <c r="BQ45" s="3" t="s">
        <v>5277</v>
      </c>
      <c r="BR45" s="3" t="s">
        <v>5278</v>
      </c>
      <c r="BS45" s="3" t="s">
        <v>4683</v>
      </c>
      <c r="BT45" s="3" t="s">
        <v>5279</v>
      </c>
      <c r="BU45" s="3" t="s">
        <v>5280</v>
      </c>
      <c r="BV45" s="3" t="s">
        <v>4683</v>
      </c>
      <c r="BW45" s="3" t="s">
        <v>5281</v>
      </c>
      <c r="BX45" s="3" t="s">
        <v>5282</v>
      </c>
      <c r="BY45" s="3" t="s">
        <v>4686</v>
      </c>
      <c r="BZ45" s="3" t="s">
        <v>5283</v>
      </c>
      <c r="CA45" s="3" t="s">
        <v>5284</v>
      </c>
      <c r="CB45" s="3" t="s">
        <v>4683</v>
      </c>
      <c r="CC45" s="3" t="s">
        <v>5285</v>
      </c>
      <c r="CD45" s="3" t="s">
        <v>5286</v>
      </c>
      <c r="CE45" s="3" t="s">
        <v>4686</v>
      </c>
      <c r="CF45" s="3" t="s">
        <v>5287</v>
      </c>
      <c r="CG45" s="3" t="s">
        <v>5288</v>
      </c>
      <c r="CH45" s="3" t="s">
        <v>4686</v>
      </c>
      <c r="CI45" s="3" t="s">
        <v>5289</v>
      </c>
      <c r="CJ45" s="3" t="s">
        <v>5290</v>
      </c>
      <c r="CK45" s="3" t="s">
        <v>4686</v>
      </c>
      <c r="CL45" s="3" t="s">
        <v>5291</v>
      </c>
      <c r="CM45" s="3" t="s">
        <v>5292</v>
      </c>
      <c r="CN45" s="3" t="s">
        <v>4686</v>
      </c>
      <c r="CO45" s="3" t="s">
        <v>5293</v>
      </c>
      <c r="CP45" s="3" t="s">
        <v>5294</v>
      </c>
      <c r="CQ45" s="3" t="s">
        <v>4683</v>
      </c>
      <c r="CR45" s="3" t="s">
        <v>5295</v>
      </c>
      <c r="CS45" s="3" t="s">
        <v>5296</v>
      </c>
      <c r="CT45" s="3" t="s">
        <v>4686</v>
      </c>
      <c r="CU45" s="3" t="s">
        <v>4882</v>
      </c>
      <c r="CV45" s="3" t="s">
        <v>4883</v>
      </c>
      <c r="CW45" s="3" t="s">
        <v>4683</v>
      </c>
      <c r="CX45" s="3" t="s">
        <v>4920</v>
      </c>
      <c r="CY45" s="3" t="s">
        <v>4921</v>
      </c>
      <c r="CZ45" s="3" t="s">
        <v>4683</v>
      </c>
      <c r="DA45" s="3" t="s">
        <v>5297</v>
      </c>
      <c r="DB45" s="3" t="s">
        <v>5298</v>
      </c>
      <c r="DC45" s="3" t="s">
        <v>4683</v>
      </c>
      <c r="DD45" s="3" t="s">
        <v>5299</v>
      </c>
      <c r="DE45" s="3" t="s">
        <v>5300</v>
      </c>
      <c r="DF45" s="3" t="s">
        <v>4683</v>
      </c>
      <c r="DG45" s="3" t="s">
        <v>5301</v>
      </c>
      <c r="DH45" s="3" t="s">
        <v>5302</v>
      </c>
      <c r="DI45" s="3" t="s">
        <v>4686</v>
      </c>
      <c r="DJ45" s="3" t="s">
        <v>5303</v>
      </c>
      <c r="DK45" s="3" t="s">
        <v>5304</v>
      </c>
      <c r="DL45" s="3" t="s">
        <v>4683</v>
      </c>
      <c r="DM45" s="3" t="s">
        <v>5305</v>
      </c>
      <c r="DN45" s="3" t="s">
        <v>5306</v>
      </c>
      <c r="DO45" s="3" t="s">
        <v>4686</v>
      </c>
      <c r="DP45" s="3" t="s">
        <v>5307</v>
      </c>
      <c r="DQ45" s="3" t="s">
        <v>5308</v>
      </c>
      <c r="DR45" s="3" t="s">
        <v>4686</v>
      </c>
      <c r="DS45" s="3" t="s">
        <v>5309</v>
      </c>
      <c r="DT45" s="3" t="s">
        <v>5310</v>
      </c>
      <c r="DU45" s="3" t="s">
        <v>4683</v>
      </c>
      <c r="DV45" s="3" t="s">
        <v>5311</v>
      </c>
      <c r="DW45" s="3" t="s">
        <v>5312</v>
      </c>
      <c r="DX45" s="3" t="s">
        <v>4683</v>
      </c>
      <c r="DY45" s="3" t="s">
        <v>5313</v>
      </c>
      <c r="DZ45" s="3" t="s">
        <v>5314</v>
      </c>
      <c r="EA45" s="3" t="s">
        <v>4683</v>
      </c>
      <c r="EB45" s="3" t="s">
        <v>5315</v>
      </c>
      <c r="EC45" s="3" t="s">
        <v>5316</v>
      </c>
      <c r="ED45" s="3" t="s">
        <v>4686</v>
      </c>
      <c r="EE45" s="3" t="s">
        <v>5317</v>
      </c>
      <c r="EF45" s="3" t="s">
        <v>5318</v>
      </c>
      <c r="EG45" s="3" t="s">
        <v>4683</v>
      </c>
      <c r="EH45" s="3" t="s">
        <v>5319</v>
      </c>
      <c r="EI45" s="3" t="s">
        <v>5320</v>
      </c>
      <c r="EJ45" s="3" t="s">
        <v>4683</v>
      </c>
      <c r="EK45" s="3" t="s">
        <v>5321</v>
      </c>
      <c r="EL45" s="3" t="s">
        <v>5322</v>
      </c>
      <c r="EM45" s="3" t="s">
        <v>4683</v>
      </c>
      <c r="EN45" s="3" t="s">
        <v>5323</v>
      </c>
      <c r="EO45" s="3" t="s">
        <v>5324</v>
      </c>
      <c r="EP45" s="3" t="s">
        <v>4686</v>
      </c>
      <c r="EQ45" s="3" t="s">
        <v>5325</v>
      </c>
      <c r="ER45" s="3" t="s">
        <v>5326</v>
      </c>
      <c r="ES45" s="3" t="s">
        <v>4683</v>
      </c>
      <c r="ET45" s="3" t="s">
        <v>5327</v>
      </c>
      <c r="EU45" s="3" t="s">
        <v>5328</v>
      </c>
      <c r="EV45" s="3" t="s">
        <v>4683</v>
      </c>
      <c r="EW45" s="3" t="s">
        <v>5329</v>
      </c>
      <c r="EX45" s="3" t="s">
        <v>5330</v>
      </c>
      <c r="EY45" s="3" t="s">
        <v>4683</v>
      </c>
      <c r="EZ45" s="3" t="s">
        <v>5331</v>
      </c>
      <c r="FA45" s="3" t="s">
        <v>5332</v>
      </c>
      <c r="FB45" s="3" t="s">
        <v>4683</v>
      </c>
      <c r="FC45" s="3" t="s">
        <v>5333</v>
      </c>
      <c r="FD45" s="3" t="s">
        <v>5334</v>
      </c>
      <c r="FE45" s="3" t="s">
        <v>4683</v>
      </c>
      <c r="FF45" s="3" t="s">
        <v>5187</v>
      </c>
      <c r="FG45" s="3" t="s">
        <v>5188</v>
      </c>
      <c r="FH45" s="3" t="s">
        <v>4686</v>
      </c>
      <c r="FI45" s="3" t="s">
        <v>5335</v>
      </c>
      <c r="FJ45" s="3" t="s">
        <v>5336</v>
      </c>
      <c r="FK45" s="3" t="s">
        <v>4686</v>
      </c>
      <c r="FL45" s="3" t="s">
        <v>5077</v>
      </c>
      <c r="FM45" s="3" t="s">
        <v>5078</v>
      </c>
      <c r="FN45" s="3" t="s">
        <v>4683</v>
      </c>
      <c r="FO45" s="3" t="s">
        <v>5337</v>
      </c>
      <c r="FP45" s="3" t="s">
        <v>5338</v>
      </c>
      <c r="FQ45" s="3" t="s">
        <v>4683</v>
      </c>
      <c r="FR45" s="3" t="s">
        <v>4912</v>
      </c>
      <c r="FS45" s="3" t="s">
        <v>4913</v>
      </c>
      <c r="FT45" s="3" t="s">
        <v>4686</v>
      </c>
      <c r="FU45" s="3" t="s">
        <v>5339</v>
      </c>
      <c r="FV45" s="3" t="s">
        <v>5340</v>
      </c>
      <c r="FW45" s="3" t="s">
        <v>4686</v>
      </c>
      <c r="FX45" s="3" t="s">
        <v>5341</v>
      </c>
      <c r="FY45" s="3" t="s">
        <v>5342</v>
      </c>
      <c r="FZ45" s="3" t="s">
        <v>4686</v>
      </c>
      <c r="GA45" s="3" t="s">
        <v>5343</v>
      </c>
      <c r="GB45" s="3" t="s">
        <v>5344</v>
      </c>
      <c r="GC45" s="3" t="s">
        <v>4686</v>
      </c>
      <c r="GD45" s="3" t="s">
        <v>5345</v>
      </c>
      <c r="GE45" s="3" t="s">
        <v>5346</v>
      </c>
      <c r="GF45" s="3" t="s">
        <v>4683</v>
      </c>
      <c r="GG45" s="3" t="s">
        <v>5173</v>
      </c>
      <c r="GH45" s="3" t="s">
        <v>5174</v>
      </c>
      <c r="GI45" s="3" t="s">
        <v>4686</v>
      </c>
      <c r="GJ45" s="3" t="s">
        <v>5347</v>
      </c>
      <c r="GK45" s="3" t="s">
        <v>5348</v>
      </c>
      <c r="GL45" s="3" t="s">
        <v>4686</v>
      </c>
      <c r="GM45" s="3" t="s">
        <v>5349</v>
      </c>
      <c r="GN45" s="3" t="s">
        <v>5350</v>
      </c>
      <c r="GO45" s="3" t="s">
        <v>4686</v>
      </c>
      <c r="GP45" s="3" t="s">
        <v>5351</v>
      </c>
      <c r="GQ45" s="3" t="s">
        <v>5352</v>
      </c>
      <c r="GR45" s="3" t="s">
        <v>4686</v>
      </c>
      <c r="GS45" s="3" t="s">
        <v>5353</v>
      </c>
      <c r="GT45" s="3" t="s">
        <v>5354</v>
      </c>
      <c r="GU45" s="3" t="s">
        <v>4686</v>
      </c>
      <c r="GV45" s="3" t="s">
        <v>4906</v>
      </c>
      <c r="GW45" s="3" t="s">
        <v>4907</v>
      </c>
      <c r="GX45" s="3" t="s">
        <v>4686</v>
      </c>
      <c r="GY45" s="3" t="s">
        <v>5355</v>
      </c>
      <c r="GZ45" s="3" t="s">
        <v>5356</v>
      </c>
      <c r="HA45" s="3" t="s">
        <v>4683</v>
      </c>
      <c r="HB45" s="3" t="s">
        <v>5357</v>
      </c>
      <c r="HC45" s="3" t="s">
        <v>5358</v>
      </c>
      <c r="HD45" s="3" t="s">
        <v>4683</v>
      </c>
      <c r="HE45" s="3" t="s">
        <v>5359</v>
      </c>
      <c r="HF45" s="3" t="s">
        <v>5360</v>
      </c>
      <c r="HG45" s="3" t="s">
        <v>4686</v>
      </c>
      <c r="HH45" s="3" t="s">
        <v>5361</v>
      </c>
      <c r="HI45" s="3" t="s">
        <v>5362</v>
      </c>
      <c r="HJ45" s="3" t="s">
        <v>4686</v>
      </c>
      <c r="HK45" s="3" t="s">
        <v>5363</v>
      </c>
      <c r="HL45" s="3" t="s">
        <v>5364</v>
      </c>
      <c r="HM45" s="3" t="s">
        <v>4683</v>
      </c>
      <c r="HN45" s="3" t="s">
        <v>5365</v>
      </c>
      <c r="HO45" s="3" t="s">
        <v>5366</v>
      </c>
      <c r="HP45" s="3" t="s">
        <v>4683</v>
      </c>
      <c r="HQ45" s="3" t="s">
        <v>5367</v>
      </c>
      <c r="HR45" s="3" t="s">
        <v>5368</v>
      </c>
      <c r="HS45" s="3" t="s">
        <v>4683</v>
      </c>
      <c r="HT45" s="3" t="s">
        <v>5369</v>
      </c>
      <c r="HU45" s="3" t="s">
        <v>5370</v>
      </c>
      <c r="HV45" s="3" t="s">
        <v>4683</v>
      </c>
      <c r="HW45" s="3" t="s">
        <v>5371</v>
      </c>
      <c r="HX45" s="3" t="s">
        <v>5372</v>
      </c>
      <c r="HY45" s="3" t="s">
        <v>4683</v>
      </c>
      <c r="HZ45" s="3" t="s">
        <v>5373</v>
      </c>
      <c r="IA45" s="3" t="s">
        <v>5374</v>
      </c>
      <c r="IB45" s="3" t="s">
        <v>4683</v>
      </c>
      <c r="IC45" s="3" t="s">
        <v>5375</v>
      </c>
      <c r="ID45" s="3" t="s">
        <v>5376</v>
      </c>
      <c r="IE45" s="3" t="s">
        <v>4683</v>
      </c>
      <c r="IF45" s="3" t="s">
        <v>5377</v>
      </c>
      <c r="IG45" s="3" t="s">
        <v>5378</v>
      </c>
      <c r="IH45" s="3" t="s">
        <v>4686</v>
      </c>
      <c r="II45" s="3" t="s">
        <v>5379</v>
      </c>
      <c r="IJ45" s="3" t="s">
        <v>5380</v>
      </c>
      <c r="IK45" s="3" t="s">
        <v>4683</v>
      </c>
      <c r="IL45" s="3" t="s">
        <v>5381</v>
      </c>
      <c r="IM45" s="3" t="s">
        <v>5382</v>
      </c>
      <c r="IN45" s="3" t="s">
        <v>4683</v>
      </c>
      <c r="IO45" s="3" t="s">
        <v>5383</v>
      </c>
      <c r="IP45" s="3" t="s">
        <v>5384</v>
      </c>
      <c r="IQ45" s="3" t="s">
        <v>4686</v>
      </c>
      <c r="IR45" s="3" t="s">
        <v>5385</v>
      </c>
      <c r="IS45" s="3" t="s">
        <v>5386</v>
      </c>
      <c r="IT45" s="3" t="s">
        <v>4686</v>
      </c>
      <c r="IU45" s="3" t="s">
        <v>5387</v>
      </c>
      <c r="IV45" s="3" t="s">
        <v>5388</v>
      </c>
      <c r="IW45" s="3" t="s">
        <v>4686</v>
      </c>
      <c r="IX45" s="3" t="s">
        <v>5389</v>
      </c>
      <c r="IY45" s="3" t="s">
        <v>5390</v>
      </c>
      <c r="IZ45" s="3" t="s">
        <v>4683</v>
      </c>
      <c r="JA45" s="3" t="s">
        <v>5391</v>
      </c>
      <c r="JB45" s="3" t="s">
        <v>5392</v>
      </c>
      <c r="JC45" s="3" t="s">
        <v>4686</v>
      </c>
      <c r="JD45" s="3" t="s">
        <v>5193</v>
      </c>
      <c r="JE45" s="3" t="s">
        <v>5194</v>
      </c>
      <c r="JF45" s="3" t="s">
        <v>4686</v>
      </c>
      <c r="JG45" s="3" t="s">
        <v>5393</v>
      </c>
      <c r="JH45" s="3" t="s">
        <v>5394</v>
      </c>
      <c r="JI45" s="3" t="s">
        <v>4683</v>
      </c>
      <c r="JJ45" s="3" t="s">
        <v>5395</v>
      </c>
      <c r="JK45" s="3" t="s">
        <v>5396</v>
      </c>
      <c r="JL45" s="3" t="s">
        <v>4683</v>
      </c>
      <c r="JM45" s="3" t="s">
        <v>5397</v>
      </c>
      <c r="JN45" s="3" t="s">
        <v>5398</v>
      </c>
      <c r="JO45" s="3" t="s">
        <v>4686</v>
      </c>
      <c r="JP45" s="3" t="s">
        <v>5399</v>
      </c>
      <c r="JQ45" s="3" t="s">
        <v>5400</v>
      </c>
      <c r="JR45" s="3" t="s">
        <v>4683</v>
      </c>
      <c r="JS45" s="3" t="s">
        <v>5401</v>
      </c>
      <c r="JT45" s="3" t="s">
        <v>5402</v>
      </c>
      <c r="JU45" s="3" t="s">
        <v>4686</v>
      </c>
      <c r="JV45" s="3" t="s">
        <v>5403</v>
      </c>
      <c r="JW45" s="3" t="s">
        <v>5404</v>
      </c>
      <c r="JX45" s="3" t="s">
        <v>4683</v>
      </c>
      <c r="JY45" s="3" t="s">
        <v>5405</v>
      </c>
      <c r="JZ45" s="3" t="s">
        <v>5406</v>
      </c>
      <c r="KA45" s="3" t="s">
        <v>4683</v>
      </c>
      <c r="KB45" s="3" t="s">
        <v>5407</v>
      </c>
      <c r="KC45" s="3" t="s">
        <v>5408</v>
      </c>
      <c r="KD45" s="3" t="s">
        <v>4686</v>
      </c>
      <c r="KE45" s="3" t="s">
        <v>5409</v>
      </c>
      <c r="KF45" s="3" t="s">
        <v>5410</v>
      </c>
      <c r="KG45" s="3" t="s">
        <v>4686</v>
      </c>
      <c r="KH45" s="3" t="s">
        <v>4720</v>
      </c>
      <c r="KI45" s="3" t="s">
        <v>4721</v>
      </c>
      <c r="KJ45" s="3" t="s">
        <v>4683</v>
      </c>
      <c r="KK45" s="3" t="s">
        <v>5411</v>
      </c>
      <c r="KL45" s="3" t="s">
        <v>5412</v>
      </c>
      <c r="KM45" s="3" t="s">
        <v>4686</v>
      </c>
      <c r="KN45" s="3" t="s">
        <v>5025</v>
      </c>
      <c r="KO45" s="3" t="s">
        <v>5026</v>
      </c>
      <c r="KP45" s="3" t="s">
        <v>4683</v>
      </c>
      <c r="KQ45" s="3" t="s">
        <v>5413</v>
      </c>
      <c r="KR45" s="3" t="s">
        <v>5414</v>
      </c>
      <c r="KS45" s="3" t="s">
        <v>4683</v>
      </c>
      <c r="KT45" s="3" t="s">
        <v>5415</v>
      </c>
      <c r="KU45" s="3" t="s">
        <v>5416</v>
      </c>
      <c r="KV45" s="3" t="s">
        <v>4686</v>
      </c>
      <c r="KW45" s="3" t="s">
        <v>5417</v>
      </c>
      <c r="KX45" s="3" t="s">
        <v>5418</v>
      </c>
      <c r="KY45" s="3" t="s">
        <v>4683</v>
      </c>
      <c r="KZ45" s="3" t="s">
        <v>5419</v>
      </c>
      <c r="LA45" s="3" t="s">
        <v>5420</v>
      </c>
      <c r="LB45" s="3" t="s">
        <v>4686</v>
      </c>
      <c r="LC45" s="3" t="s">
        <v>5421</v>
      </c>
      <c r="LD45" s="3" t="s">
        <v>5422</v>
      </c>
      <c r="LE45" s="3" t="s">
        <v>4683</v>
      </c>
      <c r="LF45" s="3" t="s">
        <v>5423</v>
      </c>
      <c r="LG45" s="3" t="s">
        <v>5424</v>
      </c>
      <c r="LH45" s="3" t="s">
        <v>4683</v>
      </c>
      <c r="LI45" s="3" t="s">
        <v>5425</v>
      </c>
      <c r="LJ45" s="3" t="s">
        <v>5426</v>
      </c>
      <c r="LK45" s="3" t="s">
        <v>4686</v>
      </c>
      <c r="LL45" s="3" t="s">
        <v>5427</v>
      </c>
      <c r="LM45" s="3" t="s">
        <v>5428</v>
      </c>
      <c r="LN45" s="3" t="s">
        <v>4686</v>
      </c>
      <c r="LO45" s="3" t="s">
        <v>5429</v>
      </c>
      <c r="LP45" s="3" t="s">
        <v>5430</v>
      </c>
      <c r="LQ45" s="3" t="s">
        <v>4686</v>
      </c>
      <c r="LR45" s="3" t="s">
        <v>5431</v>
      </c>
      <c r="LS45" s="3" t="s">
        <v>5432</v>
      </c>
      <c r="LT45" s="3" t="s">
        <v>4683</v>
      </c>
      <c r="LU45" s="3" t="s">
        <v>5433</v>
      </c>
      <c r="LV45" s="3" t="s">
        <v>5434</v>
      </c>
      <c r="LW45" s="3" t="s">
        <v>4686</v>
      </c>
      <c r="LX45" s="3" t="s">
        <v>4808</v>
      </c>
      <c r="LY45" s="3" t="s">
        <v>4809</v>
      </c>
      <c r="LZ45" s="3" t="s">
        <v>4683</v>
      </c>
      <c r="MA45" s="3" t="s">
        <v>5435</v>
      </c>
      <c r="MB45" s="3" t="s">
        <v>5436</v>
      </c>
      <c r="MC45" s="3" t="s">
        <v>4686</v>
      </c>
      <c r="MD45" s="3" t="s">
        <v>5437</v>
      </c>
      <c r="ME45" s="3" t="s">
        <v>5438</v>
      </c>
      <c r="MF45" s="3" t="s">
        <v>4683</v>
      </c>
      <c r="MG45" s="3" t="s">
        <v>5163</v>
      </c>
      <c r="MH45" s="3" t="s">
        <v>5164</v>
      </c>
      <c r="MI45" s="3" t="s">
        <v>4686</v>
      </c>
      <c r="MJ45" s="3" t="s">
        <v>5439</v>
      </c>
      <c r="MK45" s="3" t="s">
        <v>5440</v>
      </c>
      <c r="ML45" s="3" t="s">
        <v>4686</v>
      </c>
      <c r="MM45" s="3" t="s">
        <v>5441</v>
      </c>
      <c r="MN45" s="3" t="s">
        <v>5442</v>
      </c>
      <c r="MO45" s="3" t="s">
        <v>4683</v>
      </c>
      <c r="MP45" s="3" t="s">
        <v>4834</v>
      </c>
      <c r="MQ45" s="3" t="s">
        <v>4835</v>
      </c>
      <c r="MR45" s="3" t="s">
        <v>4686</v>
      </c>
      <c r="MS45" s="3" t="s">
        <v>5443</v>
      </c>
      <c r="MT45" s="3" t="s">
        <v>5444</v>
      </c>
      <c r="MU45" s="3" t="s">
        <v>4683</v>
      </c>
      <c r="MV45" s="3" t="s">
        <v>4874</v>
      </c>
      <c r="MW45" s="3" t="s">
        <v>4875</v>
      </c>
      <c r="MX45" s="3" t="s">
        <v>4683</v>
      </c>
      <c r="MY45" s="3" t="s">
        <v>5445</v>
      </c>
      <c r="MZ45" s="3" t="s">
        <v>5446</v>
      </c>
      <c r="NA45" s="3" t="s">
        <v>4686</v>
      </c>
      <c r="NB45" s="3" t="s">
        <v>5441</v>
      </c>
      <c r="NC45" s="3" t="s">
        <v>5442</v>
      </c>
      <c r="ND45" s="3" t="s">
        <v>4686</v>
      </c>
      <c r="NE45" s="3" t="s">
        <v>5447</v>
      </c>
      <c r="NF45" s="3" t="s">
        <v>5448</v>
      </c>
      <c r="NG45" s="3" t="s">
        <v>4683</v>
      </c>
      <c r="NH45" s="3" t="s">
        <v>5449</v>
      </c>
      <c r="NI45" s="3" t="s">
        <v>5450</v>
      </c>
      <c r="NJ45" s="3" t="s">
        <v>4683</v>
      </c>
      <c r="NK45" s="3" t="s">
        <v>5071</v>
      </c>
      <c r="NL45" s="3" t="s">
        <v>5072</v>
      </c>
      <c r="NM45" s="3" t="s">
        <v>4686</v>
      </c>
      <c r="NN45" s="3" t="s">
        <v>5451</v>
      </c>
      <c r="NO45" s="3" t="s">
        <v>5452</v>
      </c>
      <c r="NP45" s="3" t="s">
        <v>4686</v>
      </c>
      <c r="NQ45" s="3" t="s">
        <v>5453</v>
      </c>
      <c r="NR45" s="3" t="s">
        <v>5454</v>
      </c>
      <c r="NS45" s="3" t="s">
        <v>4683</v>
      </c>
      <c r="NT45" s="3" t="s">
        <v>5455</v>
      </c>
      <c r="NU45" s="3" t="s">
        <v>5456</v>
      </c>
      <c r="NV45" s="3" t="s">
        <v>4683</v>
      </c>
      <c r="NW45" s="3" t="s">
        <v>5137</v>
      </c>
      <c r="NX45" s="3" t="s">
        <v>5138</v>
      </c>
      <c r="NY45" s="3" t="s">
        <v>4683</v>
      </c>
      <c r="NZ45" s="3" t="s">
        <v>5433</v>
      </c>
      <c r="OA45" s="3" t="s">
        <v>5434</v>
      </c>
      <c r="OB45" s="3" t="s">
        <v>4683</v>
      </c>
      <c r="OC45" s="3" t="s">
        <v>5457</v>
      </c>
      <c r="OD45" s="3" t="s">
        <v>5458</v>
      </c>
      <c r="OE45" s="3" t="s">
        <v>4683</v>
      </c>
      <c r="OF45" s="3" t="s">
        <v>5459</v>
      </c>
      <c r="OG45" s="3" t="s">
        <v>5460</v>
      </c>
      <c r="OH45" s="3" t="s">
        <v>4686</v>
      </c>
      <c r="OI45" s="3" t="s">
        <v>5461</v>
      </c>
      <c r="OJ45" s="3" t="s">
        <v>5462</v>
      </c>
      <c r="OK45" s="3" t="s">
        <v>4683</v>
      </c>
      <c r="OL45" s="3" t="s">
        <v>5463</v>
      </c>
      <c r="OM45" s="3" t="s">
        <v>5464</v>
      </c>
      <c r="ON45" s="3" t="s">
        <v>4683</v>
      </c>
      <c r="OO45" s="3" t="s">
        <v>5465</v>
      </c>
      <c r="OP45" s="3" t="s">
        <v>5466</v>
      </c>
      <c r="OQ45" s="3" t="s">
        <v>4686</v>
      </c>
      <c r="OR45" s="3" t="s">
        <v>5467</v>
      </c>
      <c r="OS45" s="3" t="s">
        <v>5468</v>
      </c>
      <c r="OT45" s="3" t="s">
        <v>4686</v>
      </c>
      <c r="OU45" s="3" t="s">
        <v>5167</v>
      </c>
      <c r="OV45" s="3" t="s">
        <v>5168</v>
      </c>
      <c r="OW45" s="3" t="s">
        <v>4686</v>
      </c>
      <c r="OX45" s="3" t="s">
        <v>5469</v>
      </c>
      <c r="OY45" s="3" t="s">
        <v>5470</v>
      </c>
      <c r="OZ45" s="3" t="s">
        <v>4683</v>
      </c>
      <c r="PA45" s="3" t="s">
        <v>5471</v>
      </c>
      <c r="PB45" s="3" t="s">
        <v>5472</v>
      </c>
      <c r="PC45" s="3" t="s">
        <v>4686</v>
      </c>
      <c r="PD45" s="3" t="s">
        <v>4878</v>
      </c>
      <c r="PE45" s="3" t="s">
        <v>4879</v>
      </c>
      <c r="PF45" s="3" t="s">
        <v>4686</v>
      </c>
      <c r="PG45" s="3" t="s">
        <v>5473</v>
      </c>
      <c r="PH45" s="3" t="s">
        <v>5474</v>
      </c>
      <c r="PI45" s="3" t="s">
        <v>4686</v>
      </c>
      <c r="PJ45" s="3" t="s">
        <v>4892</v>
      </c>
      <c r="PK45" s="3" t="s">
        <v>4893</v>
      </c>
      <c r="PL45" s="3" t="s">
        <v>4686</v>
      </c>
      <c r="PM45" s="3" t="s">
        <v>5475</v>
      </c>
      <c r="PN45" s="3" t="s">
        <v>5476</v>
      </c>
      <c r="PO45" s="3" t="s">
        <v>4686</v>
      </c>
      <c r="PP45" s="3" t="s">
        <v>5477</v>
      </c>
      <c r="PQ45" s="3" t="s">
        <v>5478</v>
      </c>
      <c r="PR45" s="3" t="s">
        <v>4686</v>
      </c>
      <c r="PS45" s="3" t="s">
        <v>5479</v>
      </c>
      <c r="PT45" s="3" t="s">
        <v>5480</v>
      </c>
      <c r="PU45" s="3" t="s">
        <v>4686</v>
      </c>
      <c r="PV45" s="3" t="s">
        <v>5453</v>
      </c>
      <c r="PW45" s="3" t="s">
        <v>5454</v>
      </c>
      <c r="PX45" s="3" t="s">
        <v>4686</v>
      </c>
      <c r="PY45" s="3" t="s">
        <v>5481</v>
      </c>
      <c r="PZ45" s="3" t="s">
        <v>5482</v>
      </c>
      <c r="QA45" s="3" t="s">
        <v>4686</v>
      </c>
      <c r="QB45" s="3" t="s">
        <v>5483</v>
      </c>
      <c r="QC45" s="3" t="s">
        <v>5484</v>
      </c>
      <c r="QD45" s="3" t="s">
        <v>4683</v>
      </c>
      <c r="QE45" s="3" t="s">
        <v>4862</v>
      </c>
      <c r="QF45" s="3" t="s">
        <v>4863</v>
      </c>
      <c r="QG45" s="3" t="s">
        <v>4683</v>
      </c>
      <c r="QH45" s="3" t="s">
        <v>5485</v>
      </c>
      <c r="QI45" s="3" t="s">
        <v>5486</v>
      </c>
      <c r="QJ45" s="3" t="s">
        <v>4686</v>
      </c>
      <c r="QK45" s="3" t="s">
        <v>5487</v>
      </c>
      <c r="QL45" s="3" t="s">
        <v>5488</v>
      </c>
    </row>
    <row r="46" spans="1:454" ht="102" x14ac:dyDescent="0.25">
      <c r="A46" s="6"/>
      <c r="B46" s="3" t="s">
        <v>4686</v>
      </c>
      <c r="C46" s="3" t="s">
        <v>5489</v>
      </c>
      <c r="D46" s="3" t="s">
        <v>5490</v>
      </c>
      <c r="E46" s="3" t="s">
        <v>4683</v>
      </c>
      <c r="F46" s="3" t="s">
        <v>5491</v>
      </c>
      <c r="G46" s="3" t="s">
        <v>5492</v>
      </c>
      <c r="H46" s="3" t="s">
        <v>4683</v>
      </c>
      <c r="I46" s="3" t="s">
        <v>5493</v>
      </c>
      <c r="J46" s="3" t="s">
        <v>5494</v>
      </c>
      <c r="K46" s="3"/>
      <c r="L46" s="3"/>
      <c r="M46" s="3"/>
      <c r="N46" s="3" t="s">
        <v>4683</v>
      </c>
      <c r="O46" s="3" t="s">
        <v>5495</v>
      </c>
      <c r="P46" s="3" t="s">
        <v>5496</v>
      </c>
      <c r="Q46" s="3" t="s">
        <v>4686</v>
      </c>
      <c r="R46" s="3" t="s">
        <v>5497</v>
      </c>
      <c r="S46" s="3" t="s">
        <v>5498</v>
      </c>
      <c r="T46" s="3"/>
      <c r="U46" s="3"/>
      <c r="V46" s="3"/>
      <c r="W46" s="3" t="s">
        <v>4686</v>
      </c>
      <c r="X46" s="3" t="s">
        <v>5499</v>
      </c>
      <c r="Y46" s="3" t="s">
        <v>5500</v>
      </c>
      <c r="Z46" s="3"/>
      <c r="AA46" s="3"/>
      <c r="AB46" s="3"/>
      <c r="AC46" s="3" t="s">
        <v>4683</v>
      </c>
      <c r="AD46" s="3" t="s">
        <v>5501</v>
      </c>
      <c r="AE46" s="3" t="s">
        <v>5502</v>
      </c>
      <c r="AF46" s="3"/>
      <c r="AG46" s="3"/>
      <c r="AH46" s="3"/>
      <c r="AI46" s="3"/>
      <c r="AJ46" s="3"/>
      <c r="AK46" s="3"/>
      <c r="AL46" s="3"/>
      <c r="AM46" s="3"/>
      <c r="AN46" s="3"/>
      <c r="AO46" s="3" t="s">
        <v>4683</v>
      </c>
      <c r="AP46" s="3" t="s">
        <v>5503</v>
      </c>
      <c r="AQ46" s="3" t="s">
        <v>5504</v>
      </c>
      <c r="AR46" s="3" t="s">
        <v>4683</v>
      </c>
      <c r="AS46" s="3" t="s">
        <v>5505</v>
      </c>
      <c r="AT46" s="3" t="s">
        <v>5506</v>
      </c>
      <c r="AU46" s="3" t="s">
        <v>4683</v>
      </c>
      <c r="AV46" s="3" t="s">
        <v>5091</v>
      </c>
      <c r="AW46" s="3" t="s">
        <v>5092</v>
      </c>
      <c r="AX46" s="3"/>
      <c r="AY46" s="3"/>
      <c r="AZ46" s="3"/>
      <c r="BA46" s="3" t="s">
        <v>4683</v>
      </c>
      <c r="BB46" s="3" t="s">
        <v>5507</v>
      </c>
      <c r="BC46" s="3" t="s">
        <v>5508</v>
      </c>
      <c r="BD46" s="3"/>
      <c r="BE46" s="3"/>
      <c r="BF46" s="3"/>
      <c r="BG46" s="3" t="s">
        <v>4683</v>
      </c>
      <c r="BH46" s="3" t="s">
        <v>5509</v>
      </c>
      <c r="BI46" s="3" t="s">
        <v>5510</v>
      </c>
      <c r="BJ46" s="3"/>
      <c r="BK46" s="3"/>
      <c r="BL46" s="3"/>
      <c r="BM46" s="3" t="s">
        <v>4686</v>
      </c>
      <c r="BN46" s="3" t="s">
        <v>5511</v>
      </c>
      <c r="BO46" s="3" t="s">
        <v>5512</v>
      </c>
      <c r="BP46" s="3"/>
      <c r="BQ46" s="3"/>
      <c r="BR46" s="3"/>
      <c r="BS46" s="3"/>
      <c r="BT46" s="3"/>
      <c r="BU46" s="3"/>
      <c r="BV46" s="3" t="s">
        <v>4683</v>
      </c>
      <c r="BW46" s="3" t="s">
        <v>5513</v>
      </c>
      <c r="BX46" s="3" t="s">
        <v>5514</v>
      </c>
      <c r="BY46" s="3" t="s">
        <v>4683</v>
      </c>
      <c r="BZ46" s="3" t="s">
        <v>5515</v>
      </c>
      <c r="CA46" s="3" t="s">
        <v>5516</v>
      </c>
      <c r="CB46" s="3" t="s">
        <v>4683</v>
      </c>
      <c r="CC46" s="3" t="s">
        <v>5517</v>
      </c>
      <c r="CD46" s="3" t="s">
        <v>5518</v>
      </c>
      <c r="CE46" s="3" t="s">
        <v>4686</v>
      </c>
      <c r="CF46" s="3" t="s">
        <v>5519</v>
      </c>
      <c r="CG46" s="3" t="s">
        <v>5520</v>
      </c>
      <c r="CH46" s="3"/>
      <c r="CI46" s="3"/>
      <c r="CJ46" s="3"/>
      <c r="CK46" s="3" t="s">
        <v>4683</v>
      </c>
      <c r="CL46" s="3" t="s">
        <v>5521</v>
      </c>
      <c r="CM46" s="3" t="s">
        <v>5522</v>
      </c>
      <c r="CN46" s="3" t="s">
        <v>4686</v>
      </c>
      <c r="CO46" s="3" t="s">
        <v>5523</v>
      </c>
      <c r="CP46" s="3" t="s">
        <v>5524</v>
      </c>
      <c r="CQ46" s="3" t="s">
        <v>4683</v>
      </c>
      <c r="CR46" s="3" t="s">
        <v>5525</v>
      </c>
      <c r="CS46" s="3" t="s">
        <v>5526</v>
      </c>
      <c r="CT46" s="3" t="s">
        <v>4683</v>
      </c>
      <c r="CU46" s="3" t="s">
        <v>4880</v>
      </c>
      <c r="CV46" s="3" t="s">
        <v>4881</v>
      </c>
      <c r="CW46" s="3" t="s">
        <v>4683</v>
      </c>
      <c r="CX46" s="3" t="s">
        <v>5449</v>
      </c>
      <c r="CY46" s="3" t="s">
        <v>5450</v>
      </c>
      <c r="CZ46" s="3"/>
      <c r="DA46" s="3"/>
      <c r="DB46" s="3"/>
      <c r="DC46" s="3"/>
      <c r="DD46" s="3"/>
      <c r="DE46" s="3"/>
      <c r="DF46" s="3" t="s">
        <v>4683</v>
      </c>
      <c r="DG46" s="3" t="s">
        <v>5527</v>
      </c>
      <c r="DH46" s="3" t="s">
        <v>5528</v>
      </c>
      <c r="DI46" s="3" t="s">
        <v>4686</v>
      </c>
      <c r="DJ46" s="3" t="s">
        <v>5529</v>
      </c>
      <c r="DK46" s="3" t="s">
        <v>5530</v>
      </c>
      <c r="DL46" s="3" t="s">
        <v>4683</v>
      </c>
      <c r="DM46" s="3" t="s">
        <v>5531</v>
      </c>
      <c r="DN46" s="3" t="s">
        <v>5532</v>
      </c>
      <c r="DO46" s="3" t="s">
        <v>4686</v>
      </c>
      <c r="DP46" s="3" t="s">
        <v>5533</v>
      </c>
      <c r="DQ46" s="3" t="s">
        <v>5534</v>
      </c>
      <c r="DR46" s="3" t="s">
        <v>4683</v>
      </c>
      <c r="DS46" s="3" t="s">
        <v>5535</v>
      </c>
      <c r="DT46" s="3" t="s">
        <v>5536</v>
      </c>
      <c r="DU46" s="3" t="s">
        <v>4686</v>
      </c>
      <c r="DV46" s="3" t="s">
        <v>5537</v>
      </c>
      <c r="DW46" s="3" t="s">
        <v>5538</v>
      </c>
      <c r="DX46" s="3" t="s">
        <v>4683</v>
      </c>
      <c r="DY46" s="3" t="s">
        <v>4816</v>
      </c>
      <c r="DZ46" s="3" t="s">
        <v>4817</v>
      </c>
      <c r="EA46" s="3" t="s">
        <v>4683</v>
      </c>
      <c r="EB46" s="3" t="s">
        <v>5539</v>
      </c>
      <c r="EC46" s="3" t="s">
        <v>5540</v>
      </c>
      <c r="ED46" s="3" t="s">
        <v>4683</v>
      </c>
      <c r="EE46" s="3" t="s">
        <v>5541</v>
      </c>
      <c r="EF46" s="3" t="s">
        <v>5542</v>
      </c>
      <c r="EG46" s="3" t="s">
        <v>4683</v>
      </c>
      <c r="EH46" s="3" t="s">
        <v>5543</v>
      </c>
      <c r="EI46" s="3" t="s">
        <v>5544</v>
      </c>
      <c r="EJ46" s="3" t="s">
        <v>4683</v>
      </c>
      <c r="EK46" s="3" t="s">
        <v>5545</v>
      </c>
      <c r="EL46" s="3" t="s">
        <v>5546</v>
      </c>
      <c r="EM46" s="3"/>
      <c r="EN46" s="3"/>
      <c r="EO46" s="3"/>
      <c r="EP46" s="3"/>
      <c r="EQ46" s="3"/>
      <c r="ER46" s="3"/>
      <c r="ES46" s="3" t="s">
        <v>4686</v>
      </c>
      <c r="ET46" s="3" t="s">
        <v>4824</v>
      </c>
      <c r="EU46" s="3" t="s">
        <v>4825</v>
      </c>
      <c r="EV46" s="3" t="s">
        <v>4683</v>
      </c>
      <c r="EW46" s="3" t="s">
        <v>5547</v>
      </c>
      <c r="EX46" s="3" t="s">
        <v>5548</v>
      </c>
      <c r="EY46" s="3"/>
      <c r="EZ46" s="3"/>
      <c r="FA46" s="3"/>
      <c r="FB46" s="3"/>
      <c r="FC46" s="3"/>
      <c r="FD46" s="3"/>
      <c r="FE46" s="3"/>
      <c r="FF46" s="3"/>
      <c r="FG46" s="3"/>
      <c r="FH46" s="3" t="s">
        <v>4686</v>
      </c>
      <c r="FI46" s="3" t="s">
        <v>5549</v>
      </c>
      <c r="FJ46" s="3" t="s">
        <v>5550</v>
      </c>
      <c r="FK46" s="3"/>
      <c r="FL46" s="3"/>
      <c r="FM46" s="3"/>
      <c r="FN46" s="3"/>
      <c r="FO46" s="3"/>
      <c r="FP46" s="3"/>
      <c r="FQ46" s="3"/>
      <c r="FR46" s="3"/>
      <c r="FS46" s="3"/>
      <c r="FT46" s="3"/>
      <c r="FU46" s="3"/>
      <c r="FV46" s="3"/>
      <c r="FW46" s="3"/>
      <c r="FX46" s="3"/>
      <c r="FY46" s="3"/>
      <c r="FZ46" s="3"/>
      <c r="GA46" s="3"/>
      <c r="GB46" s="3"/>
      <c r="GC46" s="3"/>
      <c r="GD46" s="3"/>
      <c r="GE46" s="3"/>
      <c r="GF46" s="3" t="s">
        <v>4683</v>
      </c>
      <c r="GG46" s="3" t="s">
        <v>5017</v>
      </c>
      <c r="GH46" s="3" t="s">
        <v>5018</v>
      </c>
      <c r="GI46" s="3" t="s">
        <v>4686</v>
      </c>
      <c r="GJ46" s="3" t="s">
        <v>5551</v>
      </c>
      <c r="GK46" s="3" t="s">
        <v>5552</v>
      </c>
      <c r="GL46" s="3"/>
      <c r="GM46" s="3"/>
      <c r="GN46" s="3"/>
      <c r="GO46" s="3" t="s">
        <v>4686</v>
      </c>
      <c r="GP46" s="3" t="s">
        <v>5553</v>
      </c>
      <c r="GQ46" s="3" t="s">
        <v>5554</v>
      </c>
      <c r="GR46" s="3" t="s">
        <v>4686</v>
      </c>
      <c r="GS46" s="3" t="s">
        <v>5555</v>
      </c>
      <c r="GT46" s="3" t="s">
        <v>5556</v>
      </c>
      <c r="GU46" s="3" t="s">
        <v>4683</v>
      </c>
      <c r="GV46" s="3" t="s">
        <v>5557</v>
      </c>
      <c r="GW46" s="3" t="s">
        <v>5558</v>
      </c>
      <c r="GX46" s="3" t="s">
        <v>4686</v>
      </c>
      <c r="GY46" s="3" t="s">
        <v>5559</v>
      </c>
      <c r="GZ46" s="3" t="s">
        <v>5560</v>
      </c>
      <c r="HA46" s="3"/>
      <c r="HB46" s="3"/>
      <c r="HC46" s="3"/>
      <c r="HD46" s="3"/>
      <c r="HE46" s="3"/>
      <c r="HF46" s="3"/>
      <c r="HG46" s="3" t="s">
        <v>4686</v>
      </c>
      <c r="HH46" s="3" t="s">
        <v>5561</v>
      </c>
      <c r="HI46" s="3" t="s">
        <v>5562</v>
      </c>
      <c r="HJ46" s="3"/>
      <c r="HK46" s="3"/>
      <c r="HL46" s="3"/>
      <c r="HM46" s="3" t="s">
        <v>4683</v>
      </c>
      <c r="HN46" s="3" t="s">
        <v>5563</v>
      </c>
      <c r="HO46" s="3" t="s">
        <v>5564</v>
      </c>
      <c r="HP46" s="3" t="s">
        <v>4683</v>
      </c>
      <c r="HQ46" s="3" t="s">
        <v>5565</v>
      </c>
      <c r="HR46" s="3" t="s">
        <v>5566</v>
      </c>
      <c r="HS46" s="3" t="s">
        <v>4683</v>
      </c>
      <c r="HT46" s="3" t="s">
        <v>5567</v>
      </c>
      <c r="HU46" s="3" t="s">
        <v>5568</v>
      </c>
      <c r="HV46" s="3" t="s">
        <v>4686</v>
      </c>
      <c r="HW46" s="3" t="s">
        <v>5569</v>
      </c>
      <c r="HX46" s="3" t="s">
        <v>5570</v>
      </c>
      <c r="HY46" s="3" t="s">
        <v>4683</v>
      </c>
      <c r="HZ46" s="3" t="s">
        <v>5571</v>
      </c>
      <c r="IA46" s="3" t="s">
        <v>5572</v>
      </c>
      <c r="IB46" s="3" t="s">
        <v>4683</v>
      </c>
      <c r="IC46" s="3" t="s">
        <v>5573</v>
      </c>
      <c r="ID46" s="3" t="s">
        <v>5574</v>
      </c>
      <c r="IE46" s="3" t="s">
        <v>4686</v>
      </c>
      <c r="IF46" s="3" t="s">
        <v>5575</v>
      </c>
      <c r="IG46" s="3" t="s">
        <v>5576</v>
      </c>
      <c r="IH46" s="3" t="s">
        <v>4683</v>
      </c>
      <c r="II46" s="3" t="s">
        <v>5577</v>
      </c>
      <c r="IJ46" s="3" t="s">
        <v>5578</v>
      </c>
      <c r="IK46" s="3"/>
      <c r="IL46" s="3"/>
      <c r="IM46" s="3"/>
      <c r="IN46" s="3" t="s">
        <v>4683</v>
      </c>
      <c r="IO46" s="3" t="s">
        <v>5579</v>
      </c>
      <c r="IP46" s="3" t="s">
        <v>5580</v>
      </c>
      <c r="IQ46" s="3"/>
      <c r="IR46" s="3"/>
      <c r="IS46" s="3"/>
      <c r="IT46" s="3"/>
      <c r="IU46" s="3"/>
      <c r="IV46" s="3"/>
      <c r="IW46" s="3"/>
      <c r="IX46" s="3"/>
      <c r="IY46" s="3"/>
      <c r="IZ46" s="3" t="s">
        <v>4683</v>
      </c>
      <c r="JA46" s="3" t="s">
        <v>5581</v>
      </c>
      <c r="JB46" s="3" t="s">
        <v>5582</v>
      </c>
      <c r="JC46" s="3"/>
      <c r="JD46" s="3"/>
      <c r="JE46" s="3"/>
      <c r="JF46" s="3" t="s">
        <v>4686</v>
      </c>
      <c r="JG46" s="3" t="s">
        <v>5583</v>
      </c>
      <c r="JH46" s="3" t="s">
        <v>5584</v>
      </c>
      <c r="JI46" s="3" t="s">
        <v>4683</v>
      </c>
      <c r="JJ46" s="3" t="s">
        <v>5585</v>
      </c>
      <c r="JK46" s="3" t="s">
        <v>5586</v>
      </c>
      <c r="JL46" s="3" t="s">
        <v>4683</v>
      </c>
      <c r="JM46" s="3" t="s">
        <v>5587</v>
      </c>
      <c r="JN46" s="3" t="s">
        <v>5588</v>
      </c>
      <c r="JO46" s="3" t="s">
        <v>4683</v>
      </c>
      <c r="JP46" s="3" t="s">
        <v>5589</v>
      </c>
      <c r="JQ46" s="3" t="s">
        <v>5590</v>
      </c>
      <c r="JR46" s="3" t="s">
        <v>4683</v>
      </c>
      <c r="JS46" s="3" t="s">
        <v>5591</v>
      </c>
      <c r="JT46" s="3" t="s">
        <v>5592</v>
      </c>
      <c r="JU46" s="3" t="s">
        <v>4683</v>
      </c>
      <c r="JV46" s="3" t="s">
        <v>5593</v>
      </c>
      <c r="JW46" s="3" t="s">
        <v>5594</v>
      </c>
      <c r="JX46" s="3" t="s">
        <v>4686</v>
      </c>
      <c r="JY46" s="3" t="s">
        <v>5595</v>
      </c>
      <c r="JZ46" s="3" t="s">
        <v>5596</v>
      </c>
      <c r="KA46" s="3" t="s">
        <v>4683</v>
      </c>
      <c r="KB46" s="3" t="s">
        <v>5505</v>
      </c>
      <c r="KC46" s="3" t="s">
        <v>5506</v>
      </c>
      <c r="KD46" s="3" t="s">
        <v>4683</v>
      </c>
      <c r="KE46" s="3" t="s">
        <v>5597</v>
      </c>
      <c r="KF46" s="3" t="s">
        <v>5598</v>
      </c>
      <c r="KG46" s="3" t="s">
        <v>4686</v>
      </c>
      <c r="KH46" s="3" t="s">
        <v>5599</v>
      </c>
      <c r="KI46" s="3" t="s">
        <v>5600</v>
      </c>
      <c r="KJ46" s="3" t="s">
        <v>4686</v>
      </c>
      <c r="KK46" s="3" t="s">
        <v>5601</v>
      </c>
      <c r="KL46" s="3" t="s">
        <v>5602</v>
      </c>
      <c r="KM46" s="3" t="s">
        <v>4686</v>
      </c>
      <c r="KN46" s="3" t="s">
        <v>4824</v>
      </c>
      <c r="KO46" s="3" t="s">
        <v>4825</v>
      </c>
      <c r="KP46" s="3" t="s">
        <v>4686</v>
      </c>
      <c r="KQ46" s="3" t="s">
        <v>5603</v>
      </c>
      <c r="KR46" s="3" t="s">
        <v>5604</v>
      </c>
      <c r="KS46" s="3" t="s">
        <v>4686</v>
      </c>
      <c r="KT46" s="3" t="s">
        <v>5605</v>
      </c>
      <c r="KU46" s="3" t="s">
        <v>5606</v>
      </c>
      <c r="KV46" s="3" t="s">
        <v>4686</v>
      </c>
      <c r="KW46" s="3" t="s">
        <v>5363</v>
      </c>
      <c r="KX46" s="3" t="s">
        <v>5364</v>
      </c>
      <c r="KY46" s="3" t="s">
        <v>4686</v>
      </c>
      <c r="KZ46" s="3" t="s">
        <v>5607</v>
      </c>
      <c r="LA46" s="3" t="s">
        <v>5608</v>
      </c>
      <c r="LB46" s="3" t="s">
        <v>4686</v>
      </c>
      <c r="LC46" s="3" t="s">
        <v>4774</v>
      </c>
      <c r="LD46" s="3" t="s">
        <v>4775</v>
      </c>
      <c r="LE46" s="3" t="s">
        <v>4683</v>
      </c>
      <c r="LF46" s="3" t="s">
        <v>5609</v>
      </c>
      <c r="LG46" s="3" t="s">
        <v>5610</v>
      </c>
      <c r="LH46" s="3" t="s">
        <v>4683</v>
      </c>
      <c r="LI46" s="3" t="s">
        <v>5611</v>
      </c>
      <c r="LJ46" s="3" t="s">
        <v>5612</v>
      </c>
      <c r="LK46" s="3" t="s">
        <v>4686</v>
      </c>
      <c r="LL46" s="3" t="s">
        <v>5613</v>
      </c>
      <c r="LM46" s="3" t="s">
        <v>5614</v>
      </c>
      <c r="LN46" s="3" t="s">
        <v>4686</v>
      </c>
      <c r="LO46" s="3" t="s">
        <v>5615</v>
      </c>
      <c r="LP46" s="3" t="s">
        <v>5616</v>
      </c>
      <c r="LQ46" s="3" t="s">
        <v>4686</v>
      </c>
      <c r="LR46" s="3" t="s">
        <v>5617</v>
      </c>
      <c r="LS46" s="3" t="s">
        <v>5618</v>
      </c>
      <c r="LT46" s="3" t="s">
        <v>4683</v>
      </c>
      <c r="LU46" s="3" t="s">
        <v>5423</v>
      </c>
      <c r="LV46" s="3" t="s">
        <v>5424</v>
      </c>
      <c r="LW46" s="3" t="s">
        <v>4686</v>
      </c>
      <c r="LX46" s="3" t="s">
        <v>5619</v>
      </c>
      <c r="LY46" s="3" t="s">
        <v>5620</v>
      </c>
      <c r="LZ46" s="3" t="s">
        <v>4686</v>
      </c>
      <c r="MA46" s="3" t="s">
        <v>5621</v>
      </c>
      <c r="MB46" s="3" t="s">
        <v>5622</v>
      </c>
      <c r="MC46" s="3" t="s">
        <v>4686</v>
      </c>
      <c r="MD46" s="3" t="s">
        <v>5623</v>
      </c>
      <c r="ME46" s="3" t="s">
        <v>5624</v>
      </c>
      <c r="MF46" s="3" t="s">
        <v>4686</v>
      </c>
      <c r="MG46" s="3" t="s">
        <v>5097</v>
      </c>
      <c r="MH46" s="3" t="s">
        <v>5098</v>
      </c>
      <c r="MI46" s="3" t="s">
        <v>4683</v>
      </c>
      <c r="MJ46" s="3" t="s">
        <v>5625</v>
      </c>
      <c r="MK46" s="3" t="s">
        <v>5626</v>
      </c>
      <c r="ML46" s="3" t="s">
        <v>4686</v>
      </c>
      <c r="MM46" s="3" t="s">
        <v>5107</v>
      </c>
      <c r="MN46" s="3" t="s">
        <v>5108</v>
      </c>
      <c r="MO46" s="3" t="s">
        <v>4686</v>
      </c>
      <c r="MP46" s="3" t="s">
        <v>5345</v>
      </c>
      <c r="MQ46" s="3" t="s">
        <v>5346</v>
      </c>
      <c r="MR46" s="3" t="s">
        <v>4686</v>
      </c>
      <c r="MS46" s="3" t="s">
        <v>5097</v>
      </c>
      <c r="MT46" s="3" t="s">
        <v>5098</v>
      </c>
      <c r="MU46" s="3" t="s">
        <v>4686</v>
      </c>
      <c r="MV46" s="3" t="s">
        <v>5627</v>
      </c>
      <c r="MW46" s="3" t="s">
        <v>5628</v>
      </c>
      <c r="MX46" s="3" t="s">
        <v>4683</v>
      </c>
      <c r="MY46" s="3" t="s">
        <v>5629</v>
      </c>
      <c r="MZ46" s="3" t="s">
        <v>4685</v>
      </c>
      <c r="NA46" s="3" t="s">
        <v>4683</v>
      </c>
      <c r="NB46" s="3" t="s">
        <v>5257</v>
      </c>
      <c r="NC46" s="3" t="s">
        <v>5258</v>
      </c>
      <c r="ND46" s="3" t="s">
        <v>4686</v>
      </c>
      <c r="NE46" s="3" t="s">
        <v>5630</v>
      </c>
      <c r="NF46" s="3" t="s">
        <v>5631</v>
      </c>
      <c r="NG46" s="3" t="s">
        <v>4686</v>
      </c>
      <c r="NH46" s="3" t="s">
        <v>5632</v>
      </c>
      <c r="NI46" s="3" t="s">
        <v>5633</v>
      </c>
      <c r="NJ46" s="3" t="s">
        <v>4686</v>
      </c>
      <c r="NK46" s="3" t="s">
        <v>5069</v>
      </c>
      <c r="NL46" s="3" t="s">
        <v>5070</v>
      </c>
      <c r="NM46" s="3" t="s">
        <v>4686</v>
      </c>
      <c r="NN46" s="3" t="s">
        <v>5634</v>
      </c>
      <c r="NO46" s="3" t="s">
        <v>5635</v>
      </c>
      <c r="NP46" s="3" t="s">
        <v>4683</v>
      </c>
      <c r="NQ46" s="3" t="s">
        <v>4880</v>
      </c>
      <c r="NR46" s="3" t="s">
        <v>4881</v>
      </c>
      <c r="NS46" s="3" t="s">
        <v>4686</v>
      </c>
      <c r="NT46" s="3" t="s">
        <v>5636</v>
      </c>
      <c r="NU46" s="3" t="s">
        <v>5637</v>
      </c>
      <c r="NV46" s="3"/>
      <c r="NW46" s="3"/>
      <c r="NX46" s="3"/>
      <c r="NY46" s="3" t="s">
        <v>4686</v>
      </c>
      <c r="NZ46" s="3" t="s">
        <v>5638</v>
      </c>
      <c r="OA46" s="3" t="s">
        <v>5639</v>
      </c>
      <c r="OB46" s="3"/>
      <c r="OC46" s="3"/>
      <c r="OD46" s="3"/>
      <c r="OE46" s="3"/>
      <c r="OF46" s="3"/>
      <c r="OG46" s="3"/>
      <c r="OH46" s="3" t="s">
        <v>4686</v>
      </c>
      <c r="OI46" s="3" t="s">
        <v>5640</v>
      </c>
      <c r="OJ46" s="3" t="s">
        <v>5641</v>
      </c>
      <c r="OK46" s="3"/>
      <c r="OL46" s="3"/>
      <c r="OM46" s="3"/>
      <c r="ON46" s="3"/>
      <c r="OO46" s="3"/>
      <c r="OP46" s="3"/>
      <c r="OQ46" s="3" t="s">
        <v>4683</v>
      </c>
      <c r="OR46" s="3" t="s">
        <v>5642</v>
      </c>
      <c r="OS46" s="3" t="s">
        <v>5643</v>
      </c>
      <c r="OT46" s="3" t="s">
        <v>4686</v>
      </c>
      <c r="OU46" s="3" t="s">
        <v>5644</v>
      </c>
      <c r="OV46" s="3" t="s">
        <v>5645</v>
      </c>
      <c r="OW46" s="3" t="s">
        <v>4686</v>
      </c>
      <c r="OX46" s="3" t="s">
        <v>5646</v>
      </c>
      <c r="OY46" s="3" t="s">
        <v>5647</v>
      </c>
      <c r="OZ46" s="3" t="s">
        <v>4683</v>
      </c>
      <c r="PA46" s="3" t="s">
        <v>5648</v>
      </c>
      <c r="PB46" s="3" t="s">
        <v>5649</v>
      </c>
      <c r="PC46" s="3"/>
      <c r="PD46" s="3"/>
      <c r="PE46" s="3"/>
      <c r="PF46" s="3"/>
      <c r="PG46" s="3"/>
      <c r="PH46" s="3"/>
      <c r="PI46" s="3" t="s">
        <v>4683</v>
      </c>
      <c r="PJ46" s="3" t="s">
        <v>5650</v>
      </c>
      <c r="PK46" s="3" t="s">
        <v>5651</v>
      </c>
      <c r="PL46" s="3" t="s">
        <v>4683</v>
      </c>
      <c r="PM46" s="3" t="s">
        <v>5652</v>
      </c>
      <c r="PN46" s="3" t="s">
        <v>5653</v>
      </c>
      <c r="PO46" s="3"/>
      <c r="PP46" s="3"/>
      <c r="PQ46" s="3"/>
      <c r="PR46" s="3"/>
      <c r="PS46" s="3"/>
      <c r="PT46" s="3"/>
      <c r="PU46" s="3" t="s">
        <v>4686</v>
      </c>
      <c r="PV46" s="3" t="s">
        <v>5654</v>
      </c>
      <c r="PW46" s="3" t="s">
        <v>5655</v>
      </c>
      <c r="PX46" s="3" t="s">
        <v>4686</v>
      </c>
      <c r="PY46" s="3" t="s">
        <v>5656</v>
      </c>
      <c r="PZ46" s="3" t="s">
        <v>5657</v>
      </c>
      <c r="QA46" s="3" t="s">
        <v>4686</v>
      </c>
      <c r="QB46" s="3" t="s">
        <v>5658</v>
      </c>
      <c r="QC46" s="3" t="s">
        <v>5659</v>
      </c>
      <c r="QD46" s="3" t="s">
        <v>4683</v>
      </c>
      <c r="QE46" s="3" t="s">
        <v>5405</v>
      </c>
      <c r="QF46" s="3" t="s">
        <v>5406</v>
      </c>
      <c r="QG46" s="3" t="s">
        <v>4683</v>
      </c>
      <c r="QH46" s="3" t="s">
        <v>5660</v>
      </c>
      <c r="QI46" s="3" t="s">
        <v>5661</v>
      </c>
      <c r="QJ46" s="3" t="s">
        <v>4683</v>
      </c>
      <c r="QK46" s="3" t="s">
        <v>5662</v>
      </c>
      <c r="QL46" s="3" t="s">
        <v>5663</v>
      </c>
    </row>
    <row r="47" spans="1:454" ht="89.25" x14ac:dyDescent="0.25">
      <c r="A47" s="7"/>
      <c r="B47" s="3" t="s">
        <v>4683</v>
      </c>
      <c r="C47" s="3" t="s">
        <v>5664</v>
      </c>
      <c r="D47" s="3" t="s">
        <v>5665</v>
      </c>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t="s">
        <v>4683</v>
      </c>
      <c r="AP47" s="3" t="s">
        <v>5666</v>
      </c>
      <c r="AQ47" s="3" t="s">
        <v>5667</v>
      </c>
      <c r="AR47" s="3" t="s">
        <v>4683</v>
      </c>
      <c r="AS47" s="3" t="s">
        <v>5668</v>
      </c>
      <c r="AT47" s="3" t="s">
        <v>5669</v>
      </c>
      <c r="AU47" s="3"/>
      <c r="AV47" s="3"/>
      <c r="AW47" s="3"/>
      <c r="AX47" s="3"/>
      <c r="AY47" s="3"/>
      <c r="AZ47" s="3"/>
      <c r="BA47" s="3"/>
      <c r="BB47" s="3"/>
      <c r="BC47" s="3"/>
      <c r="BD47" s="3"/>
      <c r="BE47" s="3"/>
      <c r="BF47" s="3"/>
      <c r="BG47" s="3"/>
      <c r="BH47" s="3"/>
      <c r="BI47" s="3"/>
      <c r="BJ47" s="3"/>
      <c r="BK47" s="3"/>
      <c r="BL47" s="3"/>
      <c r="BM47" s="3" t="s">
        <v>4686</v>
      </c>
      <c r="BN47" s="3" t="s">
        <v>5670</v>
      </c>
      <c r="BO47" s="3" t="s">
        <v>5671</v>
      </c>
      <c r="BP47" s="3"/>
      <c r="BQ47" s="3"/>
      <c r="BR47" s="3"/>
      <c r="BS47" s="3"/>
      <c r="BT47" s="3"/>
      <c r="BU47" s="3"/>
      <c r="BV47" s="3" t="s">
        <v>4686</v>
      </c>
      <c r="BW47" s="3" t="s">
        <v>5672</v>
      </c>
      <c r="BX47" s="3" t="s">
        <v>5673</v>
      </c>
      <c r="BY47" s="3" t="s">
        <v>4683</v>
      </c>
      <c r="BZ47" s="3" t="s">
        <v>5674</v>
      </c>
      <c r="CA47" s="3" t="s">
        <v>5675</v>
      </c>
      <c r="CB47" s="3" t="s">
        <v>4686</v>
      </c>
      <c r="CC47" s="3" t="s">
        <v>5676</v>
      </c>
      <c r="CD47" s="3" t="s">
        <v>5677</v>
      </c>
      <c r="CE47" s="3" t="s">
        <v>4683</v>
      </c>
      <c r="CF47" s="3" t="s">
        <v>5678</v>
      </c>
      <c r="CG47" s="3" t="s">
        <v>5679</v>
      </c>
      <c r="CH47" s="3"/>
      <c r="CI47" s="3"/>
      <c r="CJ47" s="3"/>
      <c r="CK47" s="3"/>
      <c r="CL47" s="3"/>
      <c r="CM47" s="3"/>
      <c r="CN47" s="3"/>
      <c r="CO47" s="3"/>
      <c r="CP47" s="3"/>
      <c r="CQ47" s="3"/>
      <c r="CR47" s="3"/>
      <c r="CS47" s="3"/>
      <c r="CT47" s="3"/>
      <c r="CU47" s="3"/>
      <c r="CV47" s="3"/>
      <c r="CW47" s="3" t="s">
        <v>4686</v>
      </c>
      <c r="CX47" s="3" t="s">
        <v>5632</v>
      </c>
      <c r="CY47" s="3" t="s">
        <v>5633</v>
      </c>
      <c r="CZ47" s="3"/>
      <c r="DA47" s="3"/>
      <c r="DB47" s="3"/>
      <c r="DC47" s="3"/>
      <c r="DD47" s="3"/>
      <c r="DE47" s="3"/>
      <c r="DF47" s="3"/>
      <c r="DG47" s="3"/>
      <c r="DH47" s="3"/>
      <c r="DI47" s="3" t="s">
        <v>4686</v>
      </c>
      <c r="DJ47" s="3" t="s">
        <v>5680</v>
      </c>
      <c r="DK47" s="3" t="s">
        <v>5681</v>
      </c>
      <c r="DL47" s="3"/>
      <c r="DM47" s="3"/>
      <c r="DN47" s="3"/>
      <c r="DO47" s="3"/>
      <c r="DP47" s="3"/>
      <c r="DQ47" s="3"/>
      <c r="DR47" s="3" t="s">
        <v>4683</v>
      </c>
      <c r="DS47" s="3" t="s">
        <v>5682</v>
      </c>
      <c r="DT47" s="3" t="s">
        <v>5683</v>
      </c>
      <c r="DU47" s="3" t="s">
        <v>4686</v>
      </c>
      <c r="DV47" s="3" t="s">
        <v>5684</v>
      </c>
      <c r="DW47" s="3" t="s">
        <v>5685</v>
      </c>
      <c r="DX47" s="3"/>
      <c r="DY47" s="3"/>
      <c r="DZ47" s="3"/>
      <c r="EA47" s="3" t="s">
        <v>4683</v>
      </c>
      <c r="EB47" s="3" t="s">
        <v>5686</v>
      </c>
      <c r="EC47" s="3" t="s">
        <v>5687</v>
      </c>
      <c r="ED47" s="3" t="s">
        <v>4683</v>
      </c>
      <c r="EE47" s="3" t="s">
        <v>5688</v>
      </c>
      <c r="EF47" s="3" t="s">
        <v>5689</v>
      </c>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t="s">
        <v>4683</v>
      </c>
      <c r="GG47" s="3" t="s">
        <v>4736</v>
      </c>
      <c r="GH47" s="3" t="s">
        <v>4737</v>
      </c>
      <c r="GI47" s="3"/>
      <c r="GJ47" s="3"/>
      <c r="GK47" s="3"/>
      <c r="GL47" s="3"/>
      <c r="GM47" s="3"/>
      <c r="GN47" s="3"/>
      <c r="GO47" s="3" t="s">
        <v>4683</v>
      </c>
      <c r="GP47" s="3" t="s">
        <v>5690</v>
      </c>
      <c r="GQ47" s="3" t="s">
        <v>5691</v>
      </c>
      <c r="GR47" s="3"/>
      <c r="GS47" s="3"/>
      <c r="GT47" s="3"/>
      <c r="GU47" s="3" t="s">
        <v>4683</v>
      </c>
      <c r="GV47" s="3" t="s">
        <v>5083</v>
      </c>
      <c r="GW47" s="3" t="s">
        <v>5084</v>
      </c>
      <c r="GX47" s="3" t="s">
        <v>4683</v>
      </c>
      <c r="GY47" s="3" t="s">
        <v>5692</v>
      </c>
      <c r="GZ47" s="3" t="s">
        <v>5693</v>
      </c>
      <c r="HA47" s="3"/>
      <c r="HB47" s="3"/>
      <c r="HC47" s="3"/>
      <c r="HD47" s="3"/>
      <c r="HE47" s="3"/>
      <c r="HF47" s="3"/>
      <c r="HG47" s="3" t="s">
        <v>4683</v>
      </c>
      <c r="HH47" s="3" t="s">
        <v>5017</v>
      </c>
      <c r="HI47" s="3" t="s">
        <v>5018</v>
      </c>
      <c r="HJ47" s="3"/>
      <c r="HK47" s="3"/>
      <c r="HL47" s="3"/>
      <c r="HM47" s="3"/>
      <c r="HN47" s="3"/>
      <c r="HO47" s="3"/>
      <c r="HP47" s="3"/>
      <c r="HQ47" s="3"/>
      <c r="HR47" s="3"/>
      <c r="HS47" s="3" t="s">
        <v>4686</v>
      </c>
      <c r="HT47" s="3" t="s">
        <v>5694</v>
      </c>
      <c r="HU47" s="3" t="s">
        <v>5695</v>
      </c>
      <c r="HV47" s="3" t="s">
        <v>4683</v>
      </c>
      <c r="HW47" s="3" t="s">
        <v>5696</v>
      </c>
      <c r="HX47" s="3" t="s">
        <v>5697</v>
      </c>
      <c r="HY47" s="3" t="s">
        <v>4686</v>
      </c>
      <c r="HZ47" s="3" t="s">
        <v>5698</v>
      </c>
      <c r="IA47" s="3" t="s">
        <v>5699</v>
      </c>
      <c r="IB47" s="3" t="s">
        <v>4686</v>
      </c>
      <c r="IC47" s="3" t="s">
        <v>5700</v>
      </c>
      <c r="ID47" s="3" t="s">
        <v>5701</v>
      </c>
      <c r="IE47" s="3" t="s">
        <v>4683</v>
      </c>
      <c r="IF47" s="3" t="s">
        <v>5702</v>
      </c>
      <c r="IG47" s="3" t="s">
        <v>5703</v>
      </c>
      <c r="IH47" s="3"/>
      <c r="II47" s="3"/>
      <c r="IJ47" s="3"/>
      <c r="IK47" s="3"/>
      <c r="IL47" s="3"/>
      <c r="IM47" s="3"/>
      <c r="IN47" s="3"/>
      <c r="IO47" s="3"/>
      <c r="IP47" s="3"/>
      <c r="IQ47" s="3"/>
      <c r="IR47" s="3"/>
      <c r="IS47" s="3"/>
      <c r="IT47" s="3"/>
      <c r="IU47" s="3"/>
      <c r="IV47" s="3"/>
      <c r="IW47" s="3"/>
      <c r="IX47" s="3"/>
      <c r="IY47" s="3"/>
      <c r="IZ47" s="3"/>
      <c r="JA47" s="3"/>
      <c r="JB47" s="3"/>
      <c r="JC47" s="3"/>
      <c r="JD47" s="3"/>
      <c r="JE47" s="3"/>
      <c r="JF47" s="3" t="s">
        <v>4686</v>
      </c>
      <c r="JG47" s="3" t="s">
        <v>4924</v>
      </c>
      <c r="JH47" s="3" t="s">
        <v>4925</v>
      </c>
      <c r="JI47" s="3" t="s">
        <v>4686</v>
      </c>
      <c r="JJ47" s="3" t="s">
        <v>5704</v>
      </c>
      <c r="JK47" s="3" t="s">
        <v>5705</v>
      </c>
      <c r="JL47" s="3" t="s">
        <v>4683</v>
      </c>
      <c r="JM47" s="3" t="s">
        <v>5706</v>
      </c>
      <c r="JN47" s="3" t="s">
        <v>5707</v>
      </c>
      <c r="JO47" s="3" t="s">
        <v>4686</v>
      </c>
      <c r="JP47" s="3" t="s">
        <v>5708</v>
      </c>
      <c r="JQ47" s="3" t="s">
        <v>5709</v>
      </c>
      <c r="JR47" s="3" t="s">
        <v>4686</v>
      </c>
      <c r="JS47" s="3" t="s">
        <v>5710</v>
      </c>
      <c r="JT47" s="3" t="s">
        <v>5711</v>
      </c>
      <c r="JU47" s="3" t="s">
        <v>4686</v>
      </c>
      <c r="JV47" s="3" t="s">
        <v>5712</v>
      </c>
      <c r="JW47" s="3" t="s">
        <v>5713</v>
      </c>
      <c r="JX47" s="3" t="s">
        <v>4683</v>
      </c>
      <c r="JY47" s="3" t="s">
        <v>5714</v>
      </c>
      <c r="JZ47" s="3" t="s">
        <v>5715</v>
      </c>
      <c r="KA47" s="3" t="s">
        <v>4686</v>
      </c>
      <c r="KB47" s="3" t="s">
        <v>5716</v>
      </c>
      <c r="KC47" s="3" t="s">
        <v>5717</v>
      </c>
      <c r="KD47" s="3" t="s">
        <v>4683</v>
      </c>
      <c r="KE47" s="3" t="s">
        <v>4898</v>
      </c>
      <c r="KF47" s="3" t="s">
        <v>4899</v>
      </c>
      <c r="KG47" s="3" t="s">
        <v>4683</v>
      </c>
      <c r="KH47" s="3" t="s">
        <v>5057</v>
      </c>
      <c r="KI47" s="3" t="s">
        <v>5058</v>
      </c>
      <c r="KJ47" s="3" t="s">
        <v>4686</v>
      </c>
      <c r="KK47" s="3" t="s">
        <v>5211</v>
      </c>
      <c r="KL47" s="3" t="s">
        <v>5212</v>
      </c>
      <c r="KM47" s="3" t="s">
        <v>4683</v>
      </c>
      <c r="KN47" s="3" t="s">
        <v>5718</v>
      </c>
      <c r="KO47" s="3" t="s">
        <v>5719</v>
      </c>
      <c r="KP47" s="3" t="s">
        <v>4686</v>
      </c>
      <c r="KQ47" s="3" t="s">
        <v>5223</v>
      </c>
      <c r="KR47" s="3" t="s">
        <v>5224</v>
      </c>
      <c r="KS47" s="3" t="s">
        <v>4686</v>
      </c>
      <c r="KT47" s="3" t="s">
        <v>5720</v>
      </c>
      <c r="KU47" s="3" t="s">
        <v>5721</v>
      </c>
      <c r="KV47" s="3" t="s">
        <v>4683</v>
      </c>
      <c r="KW47" s="3" t="s">
        <v>5722</v>
      </c>
      <c r="KX47" s="3" t="s">
        <v>5723</v>
      </c>
      <c r="KY47" s="3" t="s">
        <v>4686</v>
      </c>
      <c r="KZ47" s="3" t="s">
        <v>5189</v>
      </c>
      <c r="LA47" s="3" t="s">
        <v>5190</v>
      </c>
      <c r="LB47" s="3" t="s">
        <v>4683</v>
      </c>
      <c r="LC47" s="3" t="s">
        <v>5724</v>
      </c>
      <c r="LD47" s="3" t="s">
        <v>5725</v>
      </c>
      <c r="LE47" s="3" t="s">
        <v>4683</v>
      </c>
      <c r="LF47" s="3" t="s">
        <v>5445</v>
      </c>
      <c r="LG47" s="3" t="s">
        <v>5446</v>
      </c>
      <c r="LH47" s="3" t="s">
        <v>4686</v>
      </c>
      <c r="LI47" s="3" t="s">
        <v>5726</v>
      </c>
      <c r="LJ47" s="3" t="s">
        <v>5727</v>
      </c>
      <c r="LK47" s="3" t="s">
        <v>4683</v>
      </c>
      <c r="LL47" s="3" t="s">
        <v>5185</v>
      </c>
      <c r="LM47" s="3" t="s">
        <v>5186</v>
      </c>
      <c r="LN47" s="3" t="s">
        <v>4683</v>
      </c>
      <c r="LO47" s="3" t="s">
        <v>5728</v>
      </c>
      <c r="LP47" s="3" t="s">
        <v>5729</v>
      </c>
      <c r="LQ47" s="3" t="s">
        <v>4683</v>
      </c>
      <c r="LR47" s="3" t="s">
        <v>5730</v>
      </c>
      <c r="LS47" s="3" t="s">
        <v>5731</v>
      </c>
      <c r="LT47" s="3" t="s">
        <v>4686</v>
      </c>
      <c r="LU47" s="3" t="s">
        <v>5732</v>
      </c>
      <c r="LV47" s="3" t="s">
        <v>5733</v>
      </c>
      <c r="LW47" s="3" t="s">
        <v>4686</v>
      </c>
      <c r="LX47" s="3" t="s">
        <v>5555</v>
      </c>
      <c r="LY47" s="3" t="s">
        <v>5556</v>
      </c>
      <c r="LZ47" s="3" t="s">
        <v>4686</v>
      </c>
      <c r="MA47" s="3" t="s">
        <v>4978</v>
      </c>
      <c r="MB47" s="3" t="s">
        <v>4979</v>
      </c>
      <c r="MC47" s="3" t="s">
        <v>4683</v>
      </c>
      <c r="MD47" s="3" t="s">
        <v>5734</v>
      </c>
      <c r="ME47" s="3" t="s">
        <v>5735</v>
      </c>
      <c r="MF47" s="3" t="s">
        <v>4686</v>
      </c>
      <c r="MG47" s="3" t="s">
        <v>5223</v>
      </c>
      <c r="MH47" s="3" t="s">
        <v>5224</v>
      </c>
      <c r="MI47" s="3" t="s">
        <v>4686</v>
      </c>
      <c r="MJ47" s="3" t="s">
        <v>5736</v>
      </c>
      <c r="MK47" s="3" t="s">
        <v>5737</v>
      </c>
      <c r="ML47" s="3" t="s">
        <v>4686</v>
      </c>
      <c r="MM47" s="3" t="s">
        <v>5363</v>
      </c>
      <c r="MN47" s="3" t="s">
        <v>5364</v>
      </c>
      <c r="MO47" s="3"/>
      <c r="MP47" s="3"/>
      <c r="MQ47" s="3"/>
      <c r="MR47" s="3" t="s">
        <v>4686</v>
      </c>
      <c r="MS47" s="3" t="s">
        <v>5738</v>
      </c>
      <c r="MT47" s="3" t="s">
        <v>5739</v>
      </c>
      <c r="MU47" s="3" t="s">
        <v>4686</v>
      </c>
      <c r="MV47" s="3" t="s">
        <v>5740</v>
      </c>
      <c r="MW47" s="3" t="s">
        <v>5741</v>
      </c>
      <c r="MX47" s="3" t="s">
        <v>4686</v>
      </c>
      <c r="MY47" s="3" t="s">
        <v>5159</v>
      </c>
      <c r="MZ47" s="3" t="s">
        <v>5160</v>
      </c>
      <c r="NA47" s="3" t="s">
        <v>4683</v>
      </c>
      <c r="NB47" s="3" t="s">
        <v>4709</v>
      </c>
      <c r="NC47" s="3" t="s">
        <v>4710</v>
      </c>
      <c r="ND47" s="3" t="s">
        <v>4683</v>
      </c>
      <c r="NE47" s="3" t="s">
        <v>5083</v>
      </c>
      <c r="NF47" s="3" t="s">
        <v>5084</v>
      </c>
      <c r="NG47" s="3" t="s">
        <v>4683</v>
      </c>
      <c r="NH47" s="3" t="s">
        <v>5031</v>
      </c>
      <c r="NI47" s="3" t="s">
        <v>5032</v>
      </c>
      <c r="NJ47" s="3" t="s">
        <v>4683</v>
      </c>
      <c r="NK47" s="3" t="s">
        <v>4788</v>
      </c>
      <c r="NL47" s="3" t="s">
        <v>4789</v>
      </c>
      <c r="NM47" s="3"/>
      <c r="NN47" s="3"/>
      <c r="NO47" s="3"/>
      <c r="NP47" s="3" t="s">
        <v>4686</v>
      </c>
      <c r="NQ47" s="3" t="s">
        <v>5223</v>
      </c>
      <c r="NR47" s="3" t="s">
        <v>5224</v>
      </c>
      <c r="NS47" s="3" t="s">
        <v>4683</v>
      </c>
      <c r="NT47" s="3" t="s">
        <v>5742</v>
      </c>
      <c r="NU47" s="3" t="s">
        <v>5743</v>
      </c>
      <c r="NV47" s="3"/>
      <c r="NW47" s="3"/>
      <c r="NX47" s="3"/>
      <c r="NY47" s="3"/>
      <c r="NZ47" s="3"/>
      <c r="OA47" s="3"/>
      <c r="OB47" s="3"/>
      <c r="OC47" s="3"/>
      <c r="OD47" s="3"/>
      <c r="OE47" s="3"/>
      <c r="OF47" s="3"/>
      <c r="OG47" s="3"/>
      <c r="OH47" s="3" t="s">
        <v>4686</v>
      </c>
      <c r="OI47" s="3" t="s">
        <v>5744</v>
      </c>
      <c r="OJ47" s="3" t="s">
        <v>5745</v>
      </c>
      <c r="OK47" s="3"/>
      <c r="OL47" s="3"/>
      <c r="OM47" s="3"/>
      <c r="ON47" s="3"/>
      <c r="OO47" s="3"/>
      <c r="OP47" s="3"/>
      <c r="OQ47" s="3"/>
      <c r="OR47" s="3"/>
      <c r="OS47" s="3"/>
      <c r="OT47" s="3"/>
      <c r="OU47" s="3"/>
      <c r="OV47" s="3"/>
      <c r="OW47" s="3" t="s">
        <v>4686</v>
      </c>
      <c r="OX47" s="3" t="s">
        <v>5746</v>
      </c>
      <c r="OY47" s="3" t="s">
        <v>5747</v>
      </c>
      <c r="OZ47" s="3" t="s">
        <v>4683</v>
      </c>
      <c r="PA47" s="3" t="s">
        <v>5748</v>
      </c>
      <c r="PB47" s="3" t="s">
        <v>5749</v>
      </c>
      <c r="PC47" s="3"/>
      <c r="PD47" s="3"/>
      <c r="PE47" s="3"/>
      <c r="PF47" s="3"/>
      <c r="PG47" s="3"/>
      <c r="PH47" s="3"/>
      <c r="PI47" s="3"/>
      <c r="PJ47" s="3"/>
      <c r="PK47" s="3"/>
      <c r="PL47" s="3"/>
      <c r="PM47" s="3"/>
      <c r="PN47" s="3"/>
      <c r="PO47" s="3"/>
      <c r="PP47" s="3"/>
      <c r="PQ47" s="3"/>
      <c r="PR47" s="3"/>
      <c r="PS47" s="3"/>
      <c r="PT47" s="3"/>
      <c r="PU47" s="3" t="s">
        <v>4683</v>
      </c>
      <c r="PV47" s="3" t="s">
        <v>5405</v>
      </c>
      <c r="PW47" s="3" t="s">
        <v>5406</v>
      </c>
      <c r="PX47" s="3" t="s">
        <v>4686</v>
      </c>
      <c r="PY47" s="3" t="s">
        <v>5750</v>
      </c>
      <c r="PZ47" s="3" t="s">
        <v>5751</v>
      </c>
      <c r="QA47" s="3" t="s">
        <v>4683</v>
      </c>
      <c r="QB47" s="3" t="s">
        <v>5752</v>
      </c>
      <c r="QC47" s="3" t="s">
        <v>5753</v>
      </c>
      <c r="QD47" s="3" t="s">
        <v>4683</v>
      </c>
      <c r="QE47" s="3" t="s">
        <v>5714</v>
      </c>
      <c r="QF47" s="3" t="s">
        <v>5715</v>
      </c>
      <c r="QG47" s="3"/>
      <c r="QH47" s="3"/>
      <c r="QI47" s="3"/>
      <c r="QJ47" s="3" t="s">
        <v>4683</v>
      </c>
      <c r="QK47" s="3" t="s">
        <v>5754</v>
      </c>
      <c r="QL47" s="3" t="s">
        <v>5755</v>
      </c>
    </row>
    <row r="48" spans="1:454" x14ac:dyDescent="0.25">
      <c r="A48" s="5" t="s">
        <v>5756</v>
      </c>
      <c r="B48" s="1" t="s">
        <v>5757</v>
      </c>
      <c r="C48" s="1" t="s">
        <v>5758</v>
      </c>
      <c r="D48" s="1" t="s">
        <v>5759</v>
      </c>
      <c r="E48" s="1" t="s">
        <v>5757</v>
      </c>
      <c r="F48" s="1" t="s">
        <v>5758</v>
      </c>
      <c r="G48" s="1" t="s">
        <v>5759</v>
      </c>
      <c r="H48" s="1" t="s">
        <v>5757</v>
      </c>
      <c r="I48" s="1" t="s">
        <v>5758</v>
      </c>
      <c r="J48" s="1" t="s">
        <v>5759</v>
      </c>
      <c r="K48" s="1" t="s">
        <v>5757</v>
      </c>
      <c r="L48" s="1" t="s">
        <v>5758</v>
      </c>
      <c r="M48" s="1" t="s">
        <v>5759</v>
      </c>
      <c r="N48" s="1" t="s">
        <v>5757</v>
      </c>
      <c r="O48" s="1" t="s">
        <v>5758</v>
      </c>
      <c r="P48" s="1" t="s">
        <v>5759</v>
      </c>
      <c r="Q48" s="1" t="s">
        <v>5757</v>
      </c>
      <c r="R48" s="1" t="s">
        <v>5758</v>
      </c>
      <c r="S48" s="1" t="s">
        <v>5759</v>
      </c>
      <c r="T48" s="1" t="s">
        <v>5757</v>
      </c>
      <c r="U48" s="1" t="s">
        <v>5758</v>
      </c>
      <c r="V48" s="1" t="s">
        <v>5759</v>
      </c>
      <c r="W48" s="1" t="s">
        <v>5757</v>
      </c>
      <c r="X48" s="1" t="s">
        <v>5758</v>
      </c>
      <c r="Y48" s="1" t="s">
        <v>5759</v>
      </c>
      <c r="Z48" s="1" t="s">
        <v>5757</v>
      </c>
      <c r="AA48" s="1" t="s">
        <v>5758</v>
      </c>
      <c r="AB48" s="1" t="s">
        <v>5759</v>
      </c>
      <c r="AC48" s="1" t="s">
        <v>5757</v>
      </c>
      <c r="AD48" s="1" t="s">
        <v>5758</v>
      </c>
      <c r="AE48" s="1" t="s">
        <v>5759</v>
      </c>
      <c r="AF48" s="1" t="s">
        <v>5757</v>
      </c>
      <c r="AG48" s="1" t="s">
        <v>5758</v>
      </c>
      <c r="AH48" s="1" t="s">
        <v>5759</v>
      </c>
      <c r="AI48" s="1" t="s">
        <v>5757</v>
      </c>
      <c r="AJ48" s="1" t="s">
        <v>5758</v>
      </c>
      <c r="AK48" s="1" t="s">
        <v>5759</v>
      </c>
      <c r="AL48" s="1" t="s">
        <v>5757</v>
      </c>
      <c r="AM48" s="1" t="s">
        <v>5758</v>
      </c>
      <c r="AN48" s="1" t="s">
        <v>5759</v>
      </c>
      <c r="AO48" s="1" t="s">
        <v>5757</v>
      </c>
      <c r="AP48" s="1" t="s">
        <v>5758</v>
      </c>
      <c r="AQ48" s="1" t="s">
        <v>5759</v>
      </c>
      <c r="AR48" s="1" t="s">
        <v>5757</v>
      </c>
      <c r="AS48" s="1" t="s">
        <v>5758</v>
      </c>
      <c r="AT48" s="1" t="s">
        <v>5759</v>
      </c>
      <c r="AU48" s="1" t="s">
        <v>5757</v>
      </c>
      <c r="AV48" s="1" t="s">
        <v>5758</v>
      </c>
      <c r="AW48" s="1" t="s">
        <v>5759</v>
      </c>
      <c r="AX48" s="1" t="s">
        <v>5757</v>
      </c>
      <c r="AY48" s="1" t="s">
        <v>5758</v>
      </c>
      <c r="AZ48" s="1" t="s">
        <v>5759</v>
      </c>
      <c r="BA48" s="1" t="s">
        <v>5757</v>
      </c>
      <c r="BB48" s="1" t="s">
        <v>5758</v>
      </c>
      <c r="BC48" s="1" t="s">
        <v>5759</v>
      </c>
      <c r="BD48" s="1" t="s">
        <v>5757</v>
      </c>
      <c r="BE48" s="1" t="s">
        <v>5758</v>
      </c>
      <c r="BF48" s="1" t="s">
        <v>5759</v>
      </c>
      <c r="BG48" s="1" t="s">
        <v>5757</v>
      </c>
      <c r="BH48" s="1" t="s">
        <v>5758</v>
      </c>
      <c r="BI48" s="1" t="s">
        <v>5759</v>
      </c>
      <c r="BJ48" s="1" t="s">
        <v>5757</v>
      </c>
      <c r="BK48" s="1" t="s">
        <v>5758</v>
      </c>
      <c r="BL48" s="1" t="s">
        <v>5759</v>
      </c>
      <c r="BM48" s="1" t="s">
        <v>5757</v>
      </c>
      <c r="BN48" s="1" t="s">
        <v>5758</v>
      </c>
      <c r="BO48" s="1" t="s">
        <v>5759</v>
      </c>
      <c r="BP48" s="1" t="s">
        <v>5757</v>
      </c>
      <c r="BQ48" s="1" t="s">
        <v>5758</v>
      </c>
      <c r="BR48" s="1" t="s">
        <v>5759</v>
      </c>
      <c r="BS48" s="1" t="s">
        <v>5757</v>
      </c>
      <c r="BT48" s="1" t="s">
        <v>5758</v>
      </c>
      <c r="BU48" s="1" t="s">
        <v>5759</v>
      </c>
      <c r="BV48" s="1" t="s">
        <v>5757</v>
      </c>
      <c r="BW48" s="1" t="s">
        <v>5758</v>
      </c>
      <c r="BX48" s="1" t="s">
        <v>5759</v>
      </c>
      <c r="BY48" s="1" t="s">
        <v>5757</v>
      </c>
      <c r="BZ48" s="1" t="s">
        <v>5758</v>
      </c>
      <c r="CA48" s="1" t="s">
        <v>5759</v>
      </c>
      <c r="CB48" s="1" t="s">
        <v>5757</v>
      </c>
      <c r="CC48" s="1" t="s">
        <v>5758</v>
      </c>
      <c r="CD48" s="1" t="s">
        <v>5759</v>
      </c>
      <c r="CE48" s="1" t="s">
        <v>5757</v>
      </c>
      <c r="CF48" s="1" t="s">
        <v>5758</v>
      </c>
      <c r="CG48" s="1" t="s">
        <v>5759</v>
      </c>
      <c r="CH48" s="1" t="s">
        <v>5757</v>
      </c>
      <c r="CI48" s="1" t="s">
        <v>5758</v>
      </c>
      <c r="CJ48" s="1" t="s">
        <v>5759</v>
      </c>
      <c r="CK48" s="1" t="s">
        <v>5757</v>
      </c>
      <c r="CL48" s="1" t="s">
        <v>5758</v>
      </c>
      <c r="CM48" s="1" t="s">
        <v>5759</v>
      </c>
      <c r="CN48" s="1" t="s">
        <v>5757</v>
      </c>
      <c r="CO48" s="1" t="s">
        <v>5758</v>
      </c>
      <c r="CP48" s="1" t="s">
        <v>5759</v>
      </c>
      <c r="CQ48" s="1" t="s">
        <v>5757</v>
      </c>
      <c r="CR48" s="1" t="s">
        <v>5758</v>
      </c>
      <c r="CS48" s="1" t="s">
        <v>5759</v>
      </c>
      <c r="CT48" s="1" t="s">
        <v>5757</v>
      </c>
      <c r="CU48" s="1" t="s">
        <v>5758</v>
      </c>
      <c r="CV48" s="1" t="s">
        <v>5759</v>
      </c>
      <c r="CW48" s="1" t="s">
        <v>5757</v>
      </c>
      <c r="CX48" s="1" t="s">
        <v>5758</v>
      </c>
      <c r="CY48" s="1" t="s">
        <v>5759</v>
      </c>
      <c r="CZ48" s="1" t="s">
        <v>5757</v>
      </c>
      <c r="DA48" s="1" t="s">
        <v>5758</v>
      </c>
      <c r="DB48" s="1" t="s">
        <v>5759</v>
      </c>
      <c r="DC48" s="1" t="s">
        <v>5757</v>
      </c>
      <c r="DD48" s="1" t="s">
        <v>5758</v>
      </c>
      <c r="DE48" s="1" t="s">
        <v>5759</v>
      </c>
      <c r="DF48" s="1" t="s">
        <v>5757</v>
      </c>
      <c r="DG48" s="1" t="s">
        <v>5758</v>
      </c>
      <c r="DH48" s="1" t="s">
        <v>5759</v>
      </c>
      <c r="DI48" s="1" t="s">
        <v>5757</v>
      </c>
      <c r="DJ48" s="1" t="s">
        <v>5758</v>
      </c>
      <c r="DK48" s="1" t="s">
        <v>5759</v>
      </c>
      <c r="DL48" s="1" t="s">
        <v>5757</v>
      </c>
      <c r="DM48" s="1" t="s">
        <v>5758</v>
      </c>
      <c r="DN48" s="1" t="s">
        <v>5759</v>
      </c>
      <c r="DO48" s="1" t="s">
        <v>5757</v>
      </c>
      <c r="DP48" s="1" t="s">
        <v>5758</v>
      </c>
      <c r="DQ48" s="1" t="s">
        <v>5759</v>
      </c>
      <c r="DR48" s="1" t="s">
        <v>5757</v>
      </c>
      <c r="DS48" s="1" t="s">
        <v>5758</v>
      </c>
      <c r="DT48" s="1" t="s">
        <v>5759</v>
      </c>
      <c r="DU48" s="1" t="s">
        <v>5757</v>
      </c>
      <c r="DV48" s="1" t="s">
        <v>5758</v>
      </c>
      <c r="DW48" s="1" t="s">
        <v>5759</v>
      </c>
      <c r="DX48" s="1" t="s">
        <v>5757</v>
      </c>
      <c r="DY48" s="1" t="s">
        <v>5758</v>
      </c>
      <c r="DZ48" s="1" t="s">
        <v>5759</v>
      </c>
      <c r="EA48" s="1" t="s">
        <v>5757</v>
      </c>
      <c r="EB48" s="1" t="s">
        <v>5758</v>
      </c>
      <c r="EC48" s="1" t="s">
        <v>5759</v>
      </c>
      <c r="ED48" s="1" t="s">
        <v>5757</v>
      </c>
      <c r="EE48" s="1" t="s">
        <v>5758</v>
      </c>
      <c r="EF48" s="1" t="s">
        <v>5759</v>
      </c>
      <c r="EG48" s="1" t="s">
        <v>5757</v>
      </c>
      <c r="EH48" s="1" t="s">
        <v>5758</v>
      </c>
      <c r="EI48" s="1" t="s">
        <v>5759</v>
      </c>
      <c r="EJ48" s="1" t="s">
        <v>5757</v>
      </c>
      <c r="EK48" s="1" t="s">
        <v>5758</v>
      </c>
      <c r="EL48" s="1" t="s">
        <v>5759</v>
      </c>
      <c r="EM48" s="1" t="s">
        <v>5757</v>
      </c>
      <c r="EN48" s="1" t="s">
        <v>5758</v>
      </c>
      <c r="EO48" s="1" t="s">
        <v>5759</v>
      </c>
      <c r="EP48" s="1" t="s">
        <v>5757</v>
      </c>
      <c r="EQ48" s="1" t="s">
        <v>5758</v>
      </c>
      <c r="ER48" s="1" t="s">
        <v>5759</v>
      </c>
      <c r="ES48" s="1" t="s">
        <v>5757</v>
      </c>
      <c r="ET48" s="1" t="s">
        <v>5758</v>
      </c>
      <c r="EU48" s="1" t="s">
        <v>5759</v>
      </c>
      <c r="EV48" s="1" t="s">
        <v>5757</v>
      </c>
      <c r="EW48" s="1" t="s">
        <v>5758</v>
      </c>
      <c r="EX48" s="1" t="s">
        <v>5759</v>
      </c>
      <c r="EY48" s="1" t="s">
        <v>5757</v>
      </c>
      <c r="EZ48" s="1" t="s">
        <v>5758</v>
      </c>
      <c r="FA48" s="1" t="s">
        <v>5759</v>
      </c>
      <c r="FB48" s="1" t="s">
        <v>5757</v>
      </c>
      <c r="FC48" s="1" t="s">
        <v>5758</v>
      </c>
      <c r="FD48" s="1" t="s">
        <v>5759</v>
      </c>
      <c r="FE48" s="1" t="s">
        <v>5757</v>
      </c>
      <c r="FF48" s="1" t="s">
        <v>5758</v>
      </c>
      <c r="FG48" s="1" t="s">
        <v>5759</v>
      </c>
      <c r="FH48" s="1" t="s">
        <v>5757</v>
      </c>
      <c r="FI48" s="1" t="s">
        <v>5758</v>
      </c>
      <c r="FJ48" s="1" t="s">
        <v>5759</v>
      </c>
      <c r="FK48" s="1" t="s">
        <v>5757</v>
      </c>
      <c r="FL48" s="1" t="s">
        <v>5758</v>
      </c>
      <c r="FM48" s="1" t="s">
        <v>5759</v>
      </c>
      <c r="FN48" s="1" t="s">
        <v>5757</v>
      </c>
      <c r="FO48" s="1" t="s">
        <v>5758</v>
      </c>
      <c r="FP48" s="1" t="s">
        <v>5759</v>
      </c>
      <c r="FQ48" s="1" t="s">
        <v>5757</v>
      </c>
      <c r="FR48" s="1" t="s">
        <v>5758</v>
      </c>
      <c r="FS48" s="1" t="s">
        <v>5759</v>
      </c>
      <c r="FT48" s="1" t="s">
        <v>5757</v>
      </c>
      <c r="FU48" s="1" t="s">
        <v>5758</v>
      </c>
      <c r="FV48" s="1" t="s">
        <v>5759</v>
      </c>
      <c r="FW48" s="1" t="s">
        <v>5757</v>
      </c>
      <c r="FX48" s="1" t="s">
        <v>5758</v>
      </c>
      <c r="FY48" s="1" t="s">
        <v>5759</v>
      </c>
      <c r="FZ48" s="1" t="s">
        <v>5757</v>
      </c>
      <c r="GA48" s="1" t="s">
        <v>5758</v>
      </c>
      <c r="GB48" s="1" t="s">
        <v>5759</v>
      </c>
      <c r="GC48" s="1" t="s">
        <v>5757</v>
      </c>
      <c r="GD48" s="1" t="s">
        <v>5758</v>
      </c>
      <c r="GE48" s="1" t="s">
        <v>5759</v>
      </c>
      <c r="GF48" s="1" t="s">
        <v>5757</v>
      </c>
      <c r="GG48" s="1" t="s">
        <v>5758</v>
      </c>
      <c r="GH48" s="1" t="s">
        <v>5759</v>
      </c>
      <c r="GI48" s="1" t="s">
        <v>5757</v>
      </c>
      <c r="GJ48" s="1" t="s">
        <v>5758</v>
      </c>
      <c r="GK48" s="1" t="s">
        <v>5759</v>
      </c>
      <c r="GL48" s="1" t="s">
        <v>5757</v>
      </c>
      <c r="GM48" s="1" t="s">
        <v>5758</v>
      </c>
      <c r="GN48" s="1" t="s">
        <v>5759</v>
      </c>
      <c r="GO48" s="1" t="s">
        <v>5757</v>
      </c>
      <c r="GP48" s="1" t="s">
        <v>5758</v>
      </c>
      <c r="GQ48" s="1" t="s">
        <v>5759</v>
      </c>
      <c r="GR48" s="1" t="s">
        <v>5757</v>
      </c>
      <c r="GS48" s="1" t="s">
        <v>5758</v>
      </c>
      <c r="GT48" s="1" t="s">
        <v>5759</v>
      </c>
      <c r="GU48" s="1" t="s">
        <v>5757</v>
      </c>
      <c r="GV48" s="1" t="s">
        <v>5758</v>
      </c>
      <c r="GW48" s="1" t="s">
        <v>5759</v>
      </c>
      <c r="GX48" s="1" t="s">
        <v>5757</v>
      </c>
      <c r="GY48" s="1" t="s">
        <v>5758</v>
      </c>
      <c r="GZ48" s="1" t="s">
        <v>5759</v>
      </c>
      <c r="HA48" s="1" t="s">
        <v>5757</v>
      </c>
      <c r="HB48" s="1" t="s">
        <v>5758</v>
      </c>
      <c r="HC48" s="1" t="s">
        <v>5759</v>
      </c>
      <c r="HD48" s="1" t="s">
        <v>5757</v>
      </c>
      <c r="HE48" s="1" t="s">
        <v>5758</v>
      </c>
      <c r="HF48" s="1" t="s">
        <v>5759</v>
      </c>
      <c r="HG48" s="1" t="s">
        <v>5757</v>
      </c>
      <c r="HH48" s="1" t="s">
        <v>5758</v>
      </c>
      <c r="HI48" s="1" t="s">
        <v>5759</v>
      </c>
      <c r="HJ48" s="1" t="s">
        <v>5757</v>
      </c>
      <c r="HK48" s="1" t="s">
        <v>5758</v>
      </c>
      <c r="HL48" s="1" t="s">
        <v>5759</v>
      </c>
      <c r="HM48" s="1" t="s">
        <v>5757</v>
      </c>
      <c r="HN48" s="1" t="s">
        <v>5758</v>
      </c>
      <c r="HO48" s="1" t="s">
        <v>5759</v>
      </c>
      <c r="HP48" s="1" t="s">
        <v>5757</v>
      </c>
      <c r="HQ48" s="1" t="s">
        <v>5758</v>
      </c>
      <c r="HR48" s="1" t="s">
        <v>5759</v>
      </c>
      <c r="HS48" s="1" t="s">
        <v>5757</v>
      </c>
      <c r="HT48" s="1" t="s">
        <v>5758</v>
      </c>
      <c r="HU48" s="1" t="s">
        <v>5759</v>
      </c>
      <c r="HV48" s="1" t="s">
        <v>5757</v>
      </c>
      <c r="HW48" s="1" t="s">
        <v>5758</v>
      </c>
      <c r="HX48" s="1" t="s">
        <v>5759</v>
      </c>
      <c r="HY48" s="1" t="s">
        <v>5757</v>
      </c>
      <c r="HZ48" s="1" t="s">
        <v>5758</v>
      </c>
      <c r="IA48" s="1" t="s">
        <v>5759</v>
      </c>
      <c r="IB48" s="1" t="s">
        <v>5757</v>
      </c>
      <c r="IC48" s="1" t="s">
        <v>5758</v>
      </c>
      <c r="ID48" s="1" t="s">
        <v>5759</v>
      </c>
      <c r="IE48" s="1" t="s">
        <v>5757</v>
      </c>
      <c r="IF48" s="1" t="s">
        <v>5758</v>
      </c>
      <c r="IG48" s="1" t="s">
        <v>5759</v>
      </c>
      <c r="IH48" s="1" t="s">
        <v>5757</v>
      </c>
      <c r="II48" s="1" t="s">
        <v>5758</v>
      </c>
      <c r="IJ48" s="1" t="s">
        <v>5759</v>
      </c>
      <c r="IK48" s="1" t="s">
        <v>5757</v>
      </c>
      <c r="IL48" s="1" t="s">
        <v>5758</v>
      </c>
      <c r="IM48" s="1" t="s">
        <v>5759</v>
      </c>
      <c r="IN48" s="1" t="s">
        <v>5757</v>
      </c>
      <c r="IO48" s="1" t="s">
        <v>5758</v>
      </c>
      <c r="IP48" s="1" t="s">
        <v>5759</v>
      </c>
      <c r="IQ48" s="1" t="s">
        <v>5757</v>
      </c>
      <c r="IR48" s="1" t="s">
        <v>5758</v>
      </c>
      <c r="IS48" s="1" t="s">
        <v>5759</v>
      </c>
      <c r="IT48" s="1" t="s">
        <v>5757</v>
      </c>
      <c r="IU48" s="1" t="s">
        <v>5758</v>
      </c>
      <c r="IV48" s="1" t="s">
        <v>5759</v>
      </c>
      <c r="IW48" s="1" t="s">
        <v>5757</v>
      </c>
      <c r="IX48" s="1" t="s">
        <v>5758</v>
      </c>
      <c r="IY48" s="1" t="s">
        <v>5759</v>
      </c>
      <c r="IZ48" s="1" t="s">
        <v>5757</v>
      </c>
      <c r="JA48" s="1" t="s">
        <v>5758</v>
      </c>
      <c r="JB48" s="1" t="s">
        <v>5759</v>
      </c>
      <c r="JC48" s="1" t="s">
        <v>5757</v>
      </c>
      <c r="JD48" s="1" t="s">
        <v>5758</v>
      </c>
      <c r="JE48" s="1" t="s">
        <v>5759</v>
      </c>
      <c r="JF48" s="1" t="s">
        <v>5757</v>
      </c>
      <c r="JG48" s="1" t="s">
        <v>5758</v>
      </c>
      <c r="JH48" s="1" t="s">
        <v>5759</v>
      </c>
      <c r="JI48" s="1" t="s">
        <v>5757</v>
      </c>
      <c r="JJ48" s="1" t="s">
        <v>5758</v>
      </c>
      <c r="JK48" s="1" t="s">
        <v>5759</v>
      </c>
      <c r="JL48" s="1" t="s">
        <v>5757</v>
      </c>
      <c r="JM48" s="1" t="s">
        <v>5758</v>
      </c>
      <c r="JN48" s="1" t="s">
        <v>5759</v>
      </c>
      <c r="JO48" s="1" t="s">
        <v>5757</v>
      </c>
      <c r="JP48" s="1" t="s">
        <v>5758</v>
      </c>
      <c r="JQ48" s="1" t="s">
        <v>5759</v>
      </c>
      <c r="JR48" s="1" t="s">
        <v>5757</v>
      </c>
      <c r="JS48" s="1" t="s">
        <v>5758</v>
      </c>
      <c r="JT48" s="1" t="s">
        <v>5759</v>
      </c>
      <c r="JU48" s="1" t="s">
        <v>5757</v>
      </c>
      <c r="JV48" s="1" t="s">
        <v>5758</v>
      </c>
      <c r="JW48" s="1" t="s">
        <v>5759</v>
      </c>
      <c r="JX48" s="1" t="s">
        <v>5757</v>
      </c>
      <c r="JY48" s="1" t="s">
        <v>5758</v>
      </c>
      <c r="JZ48" s="1" t="s">
        <v>5759</v>
      </c>
      <c r="KA48" s="1" t="s">
        <v>5757</v>
      </c>
      <c r="KB48" s="1" t="s">
        <v>5758</v>
      </c>
      <c r="KC48" s="1" t="s">
        <v>5759</v>
      </c>
      <c r="KD48" s="1" t="s">
        <v>5757</v>
      </c>
      <c r="KE48" s="1" t="s">
        <v>5758</v>
      </c>
      <c r="KF48" s="1" t="s">
        <v>5759</v>
      </c>
      <c r="KG48" s="1" t="s">
        <v>5757</v>
      </c>
      <c r="KH48" s="1" t="s">
        <v>5758</v>
      </c>
      <c r="KI48" s="1" t="s">
        <v>5759</v>
      </c>
      <c r="KJ48" s="1" t="s">
        <v>5757</v>
      </c>
      <c r="KK48" s="1" t="s">
        <v>5758</v>
      </c>
      <c r="KL48" s="1" t="s">
        <v>5759</v>
      </c>
      <c r="KM48" s="1" t="s">
        <v>5757</v>
      </c>
      <c r="KN48" s="1" t="s">
        <v>5758</v>
      </c>
      <c r="KO48" s="1" t="s">
        <v>5759</v>
      </c>
      <c r="KP48" s="1" t="s">
        <v>5757</v>
      </c>
      <c r="KQ48" s="1" t="s">
        <v>5758</v>
      </c>
      <c r="KR48" s="1" t="s">
        <v>5759</v>
      </c>
      <c r="KS48" s="1" t="s">
        <v>5757</v>
      </c>
      <c r="KT48" s="1" t="s">
        <v>5758</v>
      </c>
      <c r="KU48" s="1" t="s">
        <v>5759</v>
      </c>
      <c r="KV48" s="1" t="s">
        <v>5757</v>
      </c>
      <c r="KW48" s="1" t="s">
        <v>5758</v>
      </c>
      <c r="KX48" s="1" t="s">
        <v>5759</v>
      </c>
      <c r="KY48" s="1" t="s">
        <v>5757</v>
      </c>
      <c r="KZ48" s="1" t="s">
        <v>5758</v>
      </c>
      <c r="LA48" s="1" t="s">
        <v>5759</v>
      </c>
      <c r="LB48" s="1" t="s">
        <v>5757</v>
      </c>
      <c r="LC48" s="1" t="s">
        <v>5758</v>
      </c>
      <c r="LD48" s="1" t="s">
        <v>5759</v>
      </c>
      <c r="LE48" s="1" t="s">
        <v>5757</v>
      </c>
      <c r="LF48" s="1" t="s">
        <v>5758</v>
      </c>
      <c r="LG48" s="1" t="s">
        <v>5759</v>
      </c>
      <c r="LH48" s="1" t="s">
        <v>5757</v>
      </c>
      <c r="LI48" s="1" t="s">
        <v>5758</v>
      </c>
      <c r="LJ48" s="1" t="s">
        <v>5759</v>
      </c>
      <c r="LK48" s="1" t="s">
        <v>5757</v>
      </c>
      <c r="LL48" s="1" t="s">
        <v>5758</v>
      </c>
      <c r="LM48" s="1" t="s">
        <v>5759</v>
      </c>
      <c r="LN48" s="1" t="s">
        <v>5757</v>
      </c>
      <c r="LO48" s="1" t="s">
        <v>5758</v>
      </c>
      <c r="LP48" s="1" t="s">
        <v>5759</v>
      </c>
      <c r="LQ48" s="1" t="s">
        <v>5757</v>
      </c>
      <c r="LR48" s="1" t="s">
        <v>5758</v>
      </c>
      <c r="LS48" s="1" t="s">
        <v>5759</v>
      </c>
      <c r="LT48" s="1" t="s">
        <v>5757</v>
      </c>
      <c r="LU48" s="1" t="s">
        <v>5758</v>
      </c>
      <c r="LV48" s="1" t="s">
        <v>5759</v>
      </c>
      <c r="LW48" s="1" t="s">
        <v>5757</v>
      </c>
      <c r="LX48" s="1" t="s">
        <v>5758</v>
      </c>
      <c r="LY48" s="1" t="s">
        <v>5759</v>
      </c>
      <c r="LZ48" s="1" t="s">
        <v>5757</v>
      </c>
      <c r="MA48" s="1" t="s">
        <v>5758</v>
      </c>
      <c r="MB48" s="1" t="s">
        <v>5759</v>
      </c>
      <c r="MC48" s="1" t="s">
        <v>5757</v>
      </c>
      <c r="MD48" s="1" t="s">
        <v>5758</v>
      </c>
      <c r="ME48" s="1" t="s">
        <v>5759</v>
      </c>
      <c r="MF48" s="1" t="s">
        <v>5757</v>
      </c>
      <c r="MG48" s="1" t="s">
        <v>5758</v>
      </c>
      <c r="MH48" s="1" t="s">
        <v>5759</v>
      </c>
      <c r="MI48" s="1" t="s">
        <v>5757</v>
      </c>
      <c r="MJ48" s="1" t="s">
        <v>5758</v>
      </c>
      <c r="MK48" s="1" t="s">
        <v>5759</v>
      </c>
      <c r="ML48" s="1" t="s">
        <v>5757</v>
      </c>
      <c r="MM48" s="1" t="s">
        <v>5758</v>
      </c>
      <c r="MN48" s="1" t="s">
        <v>5759</v>
      </c>
      <c r="MO48" s="1" t="s">
        <v>5757</v>
      </c>
      <c r="MP48" s="1" t="s">
        <v>5758</v>
      </c>
      <c r="MQ48" s="1" t="s">
        <v>5759</v>
      </c>
      <c r="MR48" s="1" t="s">
        <v>5757</v>
      </c>
      <c r="MS48" s="1" t="s">
        <v>5758</v>
      </c>
      <c r="MT48" s="1" t="s">
        <v>5759</v>
      </c>
      <c r="MU48" s="1" t="s">
        <v>5757</v>
      </c>
      <c r="MV48" s="1" t="s">
        <v>5758</v>
      </c>
      <c r="MW48" s="1" t="s">
        <v>5759</v>
      </c>
      <c r="MX48" s="1" t="s">
        <v>5757</v>
      </c>
      <c r="MY48" s="1" t="s">
        <v>5758</v>
      </c>
      <c r="MZ48" s="1" t="s">
        <v>5759</v>
      </c>
      <c r="NA48" s="1" t="s">
        <v>5757</v>
      </c>
      <c r="NB48" s="1" t="s">
        <v>5758</v>
      </c>
      <c r="NC48" s="1" t="s">
        <v>5759</v>
      </c>
      <c r="ND48" s="1" t="s">
        <v>5757</v>
      </c>
      <c r="NE48" s="1" t="s">
        <v>5758</v>
      </c>
      <c r="NF48" s="1" t="s">
        <v>5759</v>
      </c>
      <c r="NG48" s="1" t="s">
        <v>5757</v>
      </c>
      <c r="NH48" s="1" t="s">
        <v>5758</v>
      </c>
      <c r="NI48" s="1" t="s">
        <v>5759</v>
      </c>
      <c r="NJ48" s="1" t="s">
        <v>5757</v>
      </c>
      <c r="NK48" s="1" t="s">
        <v>5758</v>
      </c>
      <c r="NL48" s="1" t="s">
        <v>5759</v>
      </c>
      <c r="NM48" s="1" t="s">
        <v>5757</v>
      </c>
      <c r="NN48" s="1" t="s">
        <v>5758</v>
      </c>
      <c r="NO48" s="1" t="s">
        <v>5759</v>
      </c>
      <c r="NP48" s="1" t="s">
        <v>5757</v>
      </c>
      <c r="NQ48" s="1" t="s">
        <v>5758</v>
      </c>
      <c r="NR48" s="1" t="s">
        <v>5759</v>
      </c>
      <c r="NS48" s="1" t="s">
        <v>5757</v>
      </c>
      <c r="NT48" s="1" t="s">
        <v>5758</v>
      </c>
      <c r="NU48" s="1" t="s">
        <v>5759</v>
      </c>
      <c r="NV48" s="1" t="s">
        <v>5757</v>
      </c>
      <c r="NW48" s="1" t="s">
        <v>5758</v>
      </c>
      <c r="NX48" s="1" t="s">
        <v>5759</v>
      </c>
      <c r="NY48" s="1" t="s">
        <v>5757</v>
      </c>
      <c r="NZ48" s="1" t="s">
        <v>5758</v>
      </c>
      <c r="OA48" s="1" t="s">
        <v>5759</v>
      </c>
      <c r="OB48" s="1" t="s">
        <v>5757</v>
      </c>
      <c r="OC48" s="1" t="s">
        <v>5758</v>
      </c>
      <c r="OD48" s="1" t="s">
        <v>5759</v>
      </c>
      <c r="OE48" s="1" t="s">
        <v>5757</v>
      </c>
      <c r="OF48" s="1" t="s">
        <v>5758</v>
      </c>
      <c r="OG48" s="1" t="s">
        <v>5759</v>
      </c>
      <c r="OH48" s="1" t="s">
        <v>5757</v>
      </c>
      <c r="OI48" s="1" t="s">
        <v>5758</v>
      </c>
      <c r="OJ48" s="1" t="s">
        <v>5759</v>
      </c>
      <c r="OK48" s="1" t="s">
        <v>5757</v>
      </c>
      <c r="OL48" s="1" t="s">
        <v>5758</v>
      </c>
      <c r="OM48" s="1" t="s">
        <v>5759</v>
      </c>
      <c r="ON48" s="1" t="s">
        <v>5757</v>
      </c>
      <c r="OO48" s="1" t="s">
        <v>5758</v>
      </c>
      <c r="OP48" s="1" t="s">
        <v>5759</v>
      </c>
      <c r="OQ48" s="1" t="s">
        <v>5757</v>
      </c>
      <c r="OR48" s="1" t="s">
        <v>5758</v>
      </c>
      <c r="OS48" s="1" t="s">
        <v>5759</v>
      </c>
      <c r="OT48" s="1" t="s">
        <v>5757</v>
      </c>
      <c r="OU48" s="1" t="s">
        <v>5758</v>
      </c>
      <c r="OV48" s="1" t="s">
        <v>5759</v>
      </c>
      <c r="OW48" s="1" t="s">
        <v>5757</v>
      </c>
      <c r="OX48" s="1" t="s">
        <v>5758</v>
      </c>
      <c r="OY48" s="1" t="s">
        <v>5759</v>
      </c>
      <c r="OZ48" s="1" t="s">
        <v>5757</v>
      </c>
      <c r="PA48" s="1" t="s">
        <v>5758</v>
      </c>
      <c r="PB48" s="1" t="s">
        <v>5759</v>
      </c>
      <c r="PC48" s="1" t="s">
        <v>5757</v>
      </c>
      <c r="PD48" s="1" t="s">
        <v>5758</v>
      </c>
      <c r="PE48" s="1" t="s">
        <v>5759</v>
      </c>
      <c r="PF48" s="1" t="s">
        <v>5757</v>
      </c>
      <c r="PG48" s="1" t="s">
        <v>5758</v>
      </c>
      <c r="PH48" s="1" t="s">
        <v>5759</v>
      </c>
      <c r="PI48" s="1" t="s">
        <v>5757</v>
      </c>
      <c r="PJ48" s="1" t="s">
        <v>5758</v>
      </c>
      <c r="PK48" s="1" t="s">
        <v>5759</v>
      </c>
      <c r="PL48" s="1" t="s">
        <v>5757</v>
      </c>
      <c r="PM48" s="1" t="s">
        <v>5758</v>
      </c>
      <c r="PN48" s="1" t="s">
        <v>5759</v>
      </c>
      <c r="PO48" s="1" t="s">
        <v>5757</v>
      </c>
      <c r="PP48" s="1" t="s">
        <v>5758</v>
      </c>
      <c r="PQ48" s="1" t="s">
        <v>5759</v>
      </c>
      <c r="PR48" s="1" t="s">
        <v>5757</v>
      </c>
      <c r="PS48" s="1" t="s">
        <v>5758</v>
      </c>
      <c r="PT48" s="1" t="s">
        <v>5759</v>
      </c>
      <c r="PU48" s="1" t="s">
        <v>5757</v>
      </c>
      <c r="PV48" s="1" t="s">
        <v>5758</v>
      </c>
      <c r="PW48" s="1" t="s">
        <v>5759</v>
      </c>
      <c r="PX48" s="1" t="s">
        <v>5757</v>
      </c>
      <c r="PY48" s="1" t="s">
        <v>5758</v>
      </c>
      <c r="PZ48" s="1" t="s">
        <v>5759</v>
      </c>
      <c r="QA48" s="1" t="s">
        <v>5757</v>
      </c>
      <c r="QB48" s="1" t="s">
        <v>5758</v>
      </c>
      <c r="QC48" s="1" t="s">
        <v>5759</v>
      </c>
      <c r="QD48" s="1" t="s">
        <v>5757</v>
      </c>
      <c r="QE48" s="1" t="s">
        <v>5758</v>
      </c>
      <c r="QF48" s="1" t="s">
        <v>5759</v>
      </c>
      <c r="QG48" s="1" t="s">
        <v>5757</v>
      </c>
      <c r="QH48" s="1" t="s">
        <v>5758</v>
      </c>
      <c r="QI48" s="1" t="s">
        <v>5759</v>
      </c>
      <c r="QJ48" s="1" t="s">
        <v>5757</v>
      </c>
      <c r="QK48" s="1" t="s">
        <v>5758</v>
      </c>
      <c r="QL48" s="1" t="s">
        <v>5759</v>
      </c>
    </row>
    <row r="49" spans="1:454" ht="114.75" x14ac:dyDescent="0.25">
      <c r="A49" s="6"/>
      <c r="B49" s="3" t="s">
        <v>5760</v>
      </c>
      <c r="C49" s="3" t="s">
        <v>5761</v>
      </c>
      <c r="D49" s="3" t="s">
        <v>5762</v>
      </c>
      <c r="E49" s="3" t="s">
        <v>5763</v>
      </c>
      <c r="F49" s="3" t="s">
        <v>5764</v>
      </c>
      <c r="G49" s="3" t="s">
        <v>5765</v>
      </c>
      <c r="H49" s="3" t="s">
        <v>5763</v>
      </c>
      <c r="I49" s="3" t="s">
        <v>5766</v>
      </c>
      <c r="J49" s="3" t="s">
        <v>5767</v>
      </c>
      <c r="K49" s="3" t="s">
        <v>5768</v>
      </c>
      <c r="L49" s="3" t="s">
        <v>5769</v>
      </c>
      <c r="M49" s="3" t="s">
        <v>5770</v>
      </c>
      <c r="N49" s="3" t="s">
        <v>5763</v>
      </c>
      <c r="O49" s="3" t="s">
        <v>5771</v>
      </c>
      <c r="P49" s="3" t="s">
        <v>5772</v>
      </c>
      <c r="Q49" s="3" t="s">
        <v>5773</v>
      </c>
      <c r="R49" s="3" t="s">
        <v>5774</v>
      </c>
      <c r="S49" s="3" t="s">
        <v>5775</v>
      </c>
      <c r="T49" s="3" t="s">
        <v>5773</v>
      </c>
      <c r="U49" s="3" t="s">
        <v>5776</v>
      </c>
      <c r="V49" s="3" t="s">
        <v>5777</v>
      </c>
      <c r="W49" s="3" t="s">
        <v>5768</v>
      </c>
      <c r="X49" s="3" t="s">
        <v>5778</v>
      </c>
      <c r="Y49" s="3" t="s">
        <v>5779</v>
      </c>
      <c r="Z49" s="3" t="s">
        <v>5768</v>
      </c>
      <c r="AA49" s="3" t="s">
        <v>5778</v>
      </c>
      <c r="AB49" s="3" t="s">
        <v>5779</v>
      </c>
      <c r="AC49" s="3" t="s">
        <v>5763</v>
      </c>
      <c r="AD49" s="3" t="s">
        <v>5780</v>
      </c>
      <c r="AE49" s="3" t="s">
        <v>5781</v>
      </c>
      <c r="AF49" s="3" t="s">
        <v>5773</v>
      </c>
      <c r="AG49" s="3" t="s">
        <v>5782</v>
      </c>
      <c r="AH49" s="3" t="s">
        <v>5783</v>
      </c>
      <c r="AI49" s="3" t="s">
        <v>5773</v>
      </c>
      <c r="AJ49" s="3" t="s">
        <v>5784</v>
      </c>
      <c r="AK49" s="3" t="s">
        <v>5785</v>
      </c>
      <c r="AL49" s="3" t="s">
        <v>5768</v>
      </c>
      <c r="AM49" s="3" t="s">
        <v>5786</v>
      </c>
      <c r="AN49" s="3" t="s">
        <v>5787</v>
      </c>
      <c r="AO49" s="3" t="s">
        <v>5763</v>
      </c>
      <c r="AP49" s="3" t="s">
        <v>5788</v>
      </c>
      <c r="AQ49" s="3" t="s">
        <v>5789</v>
      </c>
      <c r="AR49" s="3" t="s">
        <v>5773</v>
      </c>
      <c r="AS49" s="3" t="s">
        <v>5790</v>
      </c>
      <c r="AT49" s="3" t="s">
        <v>5791</v>
      </c>
      <c r="AU49" s="3" t="s">
        <v>5768</v>
      </c>
      <c r="AV49" s="3" t="s">
        <v>5792</v>
      </c>
      <c r="AW49" s="3" t="s">
        <v>5793</v>
      </c>
      <c r="AX49" s="3" t="s">
        <v>5768</v>
      </c>
      <c r="AY49" s="3" t="s">
        <v>5794</v>
      </c>
      <c r="AZ49" s="3" t="s">
        <v>5795</v>
      </c>
      <c r="BA49" s="3" t="s">
        <v>5768</v>
      </c>
      <c r="BB49" s="3" t="s">
        <v>5796</v>
      </c>
      <c r="BC49" s="3" t="s">
        <v>5797</v>
      </c>
      <c r="BD49" s="3" t="s">
        <v>271</v>
      </c>
      <c r="BE49" s="3" t="s">
        <v>5798</v>
      </c>
      <c r="BF49" s="3" t="s">
        <v>5799</v>
      </c>
      <c r="BG49" s="3" t="s">
        <v>271</v>
      </c>
      <c r="BH49" s="3" t="s">
        <v>5800</v>
      </c>
      <c r="BI49" s="3" t="s">
        <v>5801</v>
      </c>
      <c r="BJ49" s="3" t="s">
        <v>5763</v>
      </c>
      <c r="BK49" s="3" t="s">
        <v>5802</v>
      </c>
      <c r="BL49" s="3" t="s">
        <v>5803</v>
      </c>
      <c r="BM49" s="3" t="s">
        <v>5768</v>
      </c>
      <c r="BN49" s="3" t="s">
        <v>5804</v>
      </c>
      <c r="BO49" s="3" t="s">
        <v>5805</v>
      </c>
      <c r="BP49" s="3" t="s">
        <v>286</v>
      </c>
      <c r="BQ49" s="3" t="s">
        <v>5806</v>
      </c>
      <c r="BR49" s="3" t="s">
        <v>5807</v>
      </c>
      <c r="BS49" s="3" t="s">
        <v>5808</v>
      </c>
      <c r="BT49" s="3" t="s">
        <v>5809</v>
      </c>
      <c r="BU49" s="3" t="s">
        <v>5810</v>
      </c>
      <c r="BV49" s="3" t="s">
        <v>5773</v>
      </c>
      <c r="BW49" s="3" t="s">
        <v>5811</v>
      </c>
      <c r="BX49" s="3" t="s">
        <v>5812</v>
      </c>
      <c r="BY49" s="3" t="s">
        <v>5808</v>
      </c>
      <c r="BZ49" s="3" t="s">
        <v>5813</v>
      </c>
      <c r="CA49" s="3" t="s">
        <v>5814</v>
      </c>
      <c r="CB49" s="3" t="s">
        <v>5815</v>
      </c>
      <c r="CC49" s="3" t="s">
        <v>5816</v>
      </c>
      <c r="CD49" s="3" t="s">
        <v>5817</v>
      </c>
      <c r="CE49" s="3" t="s">
        <v>5773</v>
      </c>
      <c r="CF49" s="3" t="s">
        <v>5818</v>
      </c>
      <c r="CG49" s="3" t="s">
        <v>5819</v>
      </c>
      <c r="CH49" s="3" t="s">
        <v>5773</v>
      </c>
      <c r="CI49" s="3" t="s">
        <v>5820</v>
      </c>
      <c r="CJ49" s="3" t="s">
        <v>5821</v>
      </c>
      <c r="CK49" s="3" t="s">
        <v>5808</v>
      </c>
      <c r="CL49" s="3" t="s">
        <v>5822</v>
      </c>
      <c r="CM49" s="3" t="s">
        <v>5823</v>
      </c>
      <c r="CN49" s="3" t="s">
        <v>5763</v>
      </c>
      <c r="CO49" s="3" t="s">
        <v>5824</v>
      </c>
      <c r="CP49" s="3" t="s">
        <v>5825</v>
      </c>
      <c r="CQ49" s="3" t="s">
        <v>286</v>
      </c>
      <c r="CR49" s="3" t="s">
        <v>5826</v>
      </c>
      <c r="CS49" s="3" t="s">
        <v>5827</v>
      </c>
      <c r="CT49" s="3" t="s">
        <v>5768</v>
      </c>
      <c r="CU49" s="3" t="s">
        <v>5828</v>
      </c>
      <c r="CV49" s="3" t="s">
        <v>5829</v>
      </c>
      <c r="CW49" s="3" t="s">
        <v>5773</v>
      </c>
      <c r="CX49" s="3" t="s">
        <v>5830</v>
      </c>
      <c r="CY49" s="3" t="s">
        <v>5831</v>
      </c>
      <c r="CZ49" s="3" t="s">
        <v>5763</v>
      </c>
      <c r="DA49" s="3" t="s">
        <v>5832</v>
      </c>
      <c r="DB49" s="3" t="s">
        <v>5833</v>
      </c>
      <c r="DC49" s="3" t="s">
        <v>5763</v>
      </c>
      <c r="DD49" s="3" t="s">
        <v>5824</v>
      </c>
      <c r="DE49" s="3" t="s">
        <v>5825</v>
      </c>
      <c r="DF49" s="3" t="s">
        <v>5763</v>
      </c>
      <c r="DG49" s="3" t="s">
        <v>5834</v>
      </c>
      <c r="DH49" s="3" t="s">
        <v>5835</v>
      </c>
      <c r="DI49" s="3" t="s">
        <v>5773</v>
      </c>
      <c r="DJ49" s="3" t="s">
        <v>5836</v>
      </c>
      <c r="DK49" s="3" t="s">
        <v>5837</v>
      </c>
      <c r="DL49" s="3" t="s">
        <v>5763</v>
      </c>
      <c r="DM49" s="3" t="s">
        <v>5838</v>
      </c>
      <c r="DN49" s="3" t="s">
        <v>5839</v>
      </c>
      <c r="DO49" s="3" t="s">
        <v>5773</v>
      </c>
      <c r="DP49" s="3" t="s">
        <v>5840</v>
      </c>
      <c r="DQ49" s="3" t="s">
        <v>5841</v>
      </c>
      <c r="DR49" s="3" t="s">
        <v>5808</v>
      </c>
      <c r="DS49" s="3" t="s">
        <v>5842</v>
      </c>
      <c r="DT49" s="3" t="s">
        <v>5843</v>
      </c>
      <c r="DU49" s="3" t="s">
        <v>271</v>
      </c>
      <c r="DV49" s="3" t="s">
        <v>5844</v>
      </c>
      <c r="DW49" s="3" t="s">
        <v>5845</v>
      </c>
      <c r="DX49" s="3" t="s">
        <v>5763</v>
      </c>
      <c r="DY49" s="3" t="s">
        <v>5846</v>
      </c>
      <c r="DZ49" s="3" t="s">
        <v>5847</v>
      </c>
      <c r="EA49" s="3" t="s">
        <v>271</v>
      </c>
      <c r="EB49" s="3" t="s">
        <v>5848</v>
      </c>
      <c r="EC49" s="3" t="s">
        <v>5849</v>
      </c>
      <c r="ED49" s="3" t="s">
        <v>5850</v>
      </c>
      <c r="EE49" s="3" t="s">
        <v>5851</v>
      </c>
      <c r="EF49" s="3" t="s">
        <v>5852</v>
      </c>
      <c r="EG49" s="3" t="s">
        <v>5808</v>
      </c>
      <c r="EH49" s="3" t="s">
        <v>5853</v>
      </c>
      <c r="EI49" s="3" t="s">
        <v>5854</v>
      </c>
      <c r="EJ49" s="3" t="s">
        <v>271</v>
      </c>
      <c r="EK49" s="3" t="s">
        <v>5855</v>
      </c>
      <c r="EL49" s="3" t="s">
        <v>5856</v>
      </c>
      <c r="EM49" s="3" t="s">
        <v>5815</v>
      </c>
      <c r="EN49" s="3" t="s">
        <v>5857</v>
      </c>
      <c r="EO49" s="3" t="s">
        <v>5858</v>
      </c>
      <c r="EP49" s="3" t="s">
        <v>271</v>
      </c>
      <c r="EQ49" s="3" t="s">
        <v>5859</v>
      </c>
      <c r="ER49" s="3" t="s">
        <v>5860</v>
      </c>
      <c r="ES49" s="3" t="s">
        <v>5768</v>
      </c>
      <c r="ET49" s="3" t="s">
        <v>5861</v>
      </c>
      <c r="EU49" s="3" t="s">
        <v>5862</v>
      </c>
      <c r="EV49" s="3" t="s">
        <v>5768</v>
      </c>
      <c r="EW49" s="3" t="s">
        <v>5863</v>
      </c>
      <c r="EX49" s="3" t="s">
        <v>5864</v>
      </c>
      <c r="EY49" s="3" t="s">
        <v>5773</v>
      </c>
      <c r="EZ49" s="3" t="s">
        <v>5865</v>
      </c>
      <c r="FA49" s="3" t="s">
        <v>5866</v>
      </c>
      <c r="FB49" s="3" t="s">
        <v>5773</v>
      </c>
      <c r="FC49" s="3" t="s">
        <v>5867</v>
      </c>
      <c r="FD49" s="3" t="s">
        <v>5868</v>
      </c>
      <c r="FE49" s="3" t="s">
        <v>5808</v>
      </c>
      <c r="FF49" s="3" t="s">
        <v>5869</v>
      </c>
      <c r="FG49" s="3" t="s">
        <v>5870</v>
      </c>
      <c r="FH49" s="3" t="s">
        <v>5768</v>
      </c>
      <c r="FI49" s="3" t="s">
        <v>5871</v>
      </c>
      <c r="FJ49" s="3" t="s">
        <v>5872</v>
      </c>
      <c r="FK49" s="3" t="s">
        <v>5768</v>
      </c>
      <c r="FL49" s="3" t="s">
        <v>5873</v>
      </c>
      <c r="FM49" s="3" t="s">
        <v>5874</v>
      </c>
      <c r="FN49" s="3" t="s">
        <v>5768</v>
      </c>
      <c r="FO49" s="3" t="s">
        <v>5875</v>
      </c>
      <c r="FP49" s="3" t="s">
        <v>5876</v>
      </c>
      <c r="FQ49" s="3" t="s">
        <v>5760</v>
      </c>
      <c r="FR49" s="3" t="s">
        <v>5877</v>
      </c>
      <c r="FS49" s="3" t="s">
        <v>5878</v>
      </c>
      <c r="FT49" s="3" t="s">
        <v>5760</v>
      </c>
      <c r="FU49" s="3" t="s">
        <v>5879</v>
      </c>
      <c r="FV49" s="3" t="s">
        <v>5880</v>
      </c>
      <c r="FW49" s="3" t="s">
        <v>271</v>
      </c>
      <c r="FX49" s="3" t="s">
        <v>5881</v>
      </c>
      <c r="FY49" s="3" t="s">
        <v>5882</v>
      </c>
      <c r="FZ49" s="3" t="s">
        <v>271</v>
      </c>
      <c r="GA49" s="3" t="s">
        <v>5883</v>
      </c>
      <c r="GB49" s="3" t="s">
        <v>5884</v>
      </c>
      <c r="GC49" s="3" t="s">
        <v>5773</v>
      </c>
      <c r="GD49" s="3" t="s">
        <v>5885</v>
      </c>
      <c r="GE49" s="3" t="s">
        <v>5886</v>
      </c>
      <c r="GF49" s="3" t="s">
        <v>5768</v>
      </c>
      <c r="GG49" s="3" t="s">
        <v>5887</v>
      </c>
      <c r="GH49" s="3" t="s">
        <v>5888</v>
      </c>
      <c r="GI49" s="3" t="s">
        <v>5808</v>
      </c>
      <c r="GJ49" s="3" t="s">
        <v>5889</v>
      </c>
      <c r="GK49" s="3" t="s">
        <v>5890</v>
      </c>
      <c r="GL49" s="3" t="s">
        <v>5773</v>
      </c>
      <c r="GM49" s="3" t="s">
        <v>5891</v>
      </c>
      <c r="GN49" s="3" t="s">
        <v>5892</v>
      </c>
      <c r="GO49" s="3" t="s">
        <v>5773</v>
      </c>
      <c r="GP49" s="3" t="s">
        <v>5893</v>
      </c>
      <c r="GQ49" s="3" t="s">
        <v>5894</v>
      </c>
      <c r="GR49" s="3" t="s">
        <v>5808</v>
      </c>
      <c r="GS49" s="3" t="s">
        <v>5895</v>
      </c>
      <c r="GT49" s="3" t="s">
        <v>5896</v>
      </c>
      <c r="GU49" s="3" t="s">
        <v>271</v>
      </c>
      <c r="GV49" s="3" t="s">
        <v>5897</v>
      </c>
      <c r="GW49" s="3" t="s">
        <v>5898</v>
      </c>
      <c r="GX49" s="3" t="s">
        <v>5763</v>
      </c>
      <c r="GY49" s="3" t="s">
        <v>5899</v>
      </c>
      <c r="GZ49" s="3" t="s">
        <v>5900</v>
      </c>
      <c r="HA49" s="3" t="s">
        <v>271</v>
      </c>
      <c r="HB49" s="3" t="s">
        <v>5901</v>
      </c>
      <c r="HC49" s="3" t="s">
        <v>5902</v>
      </c>
      <c r="HD49" s="3" t="s">
        <v>5768</v>
      </c>
      <c r="HE49" s="3" t="s">
        <v>5903</v>
      </c>
      <c r="HF49" s="3" t="s">
        <v>5904</v>
      </c>
      <c r="HG49" s="3" t="s">
        <v>271</v>
      </c>
      <c r="HH49" s="3" t="s">
        <v>5905</v>
      </c>
      <c r="HI49" s="3" t="s">
        <v>5906</v>
      </c>
      <c r="HJ49" s="3" t="s">
        <v>5763</v>
      </c>
      <c r="HK49" s="3" t="s">
        <v>5907</v>
      </c>
      <c r="HL49" s="3" t="s">
        <v>5908</v>
      </c>
      <c r="HM49" s="3" t="s">
        <v>5808</v>
      </c>
      <c r="HN49" s="3" t="s">
        <v>5909</v>
      </c>
      <c r="HO49" s="3" t="s">
        <v>5910</v>
      </c>
      <c r="HP49" s="3" t="s">
        <v>5808</v>
      </c>
      <c r="HQ49" s="3" t="s">
        <v>5911</v>
      </c>
      <c r="HR49" s="3" t="s">
        <v>5912</v>
      </c>
      <c r="HS49" s="3" t="s">
        <v>5850</v>
      </c>
      <c r="HT49" s="3" t="s">
        <v>5913</v>
      </c>
      <c r="HU49" s="3" t="s">
        <v>5914</v>
      </c>
      <c r="HV49" s="3" t="s">
        <v>5808</v>
      </c>
      <c r="HW49" s="3" t="s">
        <v>5915</v>
      </c>
      <c r="HX49" s="3" t="s">
        <v>5916</v>
      </c>
      <c r="HY49" s="3" t="s">
        <v>5760</v>
      </c>
      <c r="HZ49" s="3" t="s">
        <v>5917</v>
      </c>
      <c r="IA49" s="3" t="s">
        <v>5918</v>
      </c>
      <c r="IB49" s="3" t="s">
        <v>5760</v>
      </c>
      <c r="IC49" s="3" t="s">
        <v>5919</v>
      </c>
      <c r="ID49" s="3" t="s">
        <v>5920</v>
      </c>
      <c r="IE49" s="3" t="s">
        <v>286</v>
      </c>
      <c r="IF49" s="3" t="s">
        <v>5921</v>
      </c>
      <c r="IG49" s="3" t="s">
        <v>5922</v>
      </c>
      <c r="IH49" s="3" t="s">
        <v>5773</v>
      </c>
      <c r="II49" s="3" t="s">
        <v>5923</v>
      </c>
      <c r="IJ49" s="3" t="s">
        <v>5924</v>
      </c>
      <c r="IK49" s="3" t="s">
        <v>271</v>
      </c>
      <c r="IL49" s="3" t="s">
        <v>5925</v>
      </c>
      <c r="IM49" s="3" t="s">
        <v>5926</v>
      </c>
      <c r="IN49" s="3" t="s">
        <v>271</v>
      </c>
      <c r="IO49" s="3" t="s">
        <v>5927</v>
      </c>
      <c r="IP49" s="3" t="s">
        <v>5928</v>
      </c>
      <c r="IQ49" s="3" t="s">
        <v>5763</v>
      </c>
      <c r="IR49" s="3" t="s">
        <v>5929</v>
      </c>
      <c r="IS49" s="3" t="s">
        <v>5930</v>
      </c>
      <c r="IT49" s="3" t="s">
        <v>271</v>
      </c>
      <c r="IU49" s="3" t="s">
        <v>5931</v>
      </c>
      <c r="IV49" s="3" t="s">
        <v>5932</v>
      </c>
      <c r="IW49" s="3" t="s">
        <v>5850</v>
      </c>
      <c r="IX49" s="3" t="s">
        <v>5933</v>
      </c>
      <c r="IY49" s="3" t="s">
        <v>5934</v>
      </c>
      <c r="IZ49" s="3" t="s">
        <v>5808</v>
      </c>
      <c r="JA49" s="3" t="s">
        <v>5935</v>
      </c>
      <c r="JB49" s="3" t="s">
        <v>5936</v>
      </c>
      <c r="JC49" s="3" t="s">
        <v>5773</v>
      </c>
      <c r="JD49" s="3" t="s">
        <v>5937</v>
      </c>
      <c r="JE49" s="3" t="s">
        <v>5938</v>
      </c>
      <c r="JF49" s="3" t="s">
        <v>5850</v>
      </c>
      <c r="JG49" s="3" t="s">
        <v>5933</v>
      </c>
      <c r="JH49" s="3" t="s">
        <v>5934</v>
      </c>
      <c r="JI49" s="3" t="s">
        <v>5815</v>
      </c>
      <c r="JJ49" s="3" t="s">
        <v>5939</v>
      </c>
      <c r="JK49" s="3" t="s">
        <v>5940</v>
      </c>
      <c r="JL49" s="3" t="s">
        <v>5850</v>
      </c>
      <c r="JM49" s="3" t="s">
        <v>5941</v>
      </c>
      <c r="JN49" s="3" t="s">
        <v>5942</v>
      </c>
      <c r="JO49" s="3" t="s">
        <v>5943</v>
      </c>
      <c r="JP49" s="3" t="s">
        <v>5944</v>
      </c>
      <c r="JQ49" s="3" t="s">
        <v>5945</v>
      </c>
      <c r="JR49" s="3" t="s">
        <v>5850</v>
      </c>
      <c r="JS49" s="3" t="s">
        <v>5946</v>
      </c>
      <c r="JT49" s="3" t="s">
        <v>5947</v>
      </c>
      <c r="JU49" s="3" t="s">
        <v>5943</v>
      </c>
      <c r="JV49" s="3" t="s">
        <v>5948</v>
      </c>
      <c r="JW49" s="3" t="s">
        <v>5949</v>
      </c>
      <c r="JX49" s="3" t="s">
        <v>5950</v>
      </c>
      <c r="JY49" s="3" t="s">
        <v>5951</v>
      </c>
      <c r="JZ49" s="3" t="s">
        <v>5952</v>
      </c>
      <c r="KA49" s="3" t="s">
        <v>5850</v>
      </c>
      <c r="KB49" s="3" t="s">
        <v>5953</v>
      </c>
      <c r="KC49" s="3" t="s">
        <v>5954</v>
      </c>
      <c r="KD49" s="3" t="s">
        <v>5815</v>
      </c>
      <c r="KE49" s="3" t="s">
        <v>5857</v>
      </c>
      <c r="KF49" s="3" t="s">
        <v>5858</v>
      </c>
      <c r="KG49" s="3" t="s">
        <v>271</v>
      </c>
      <c r="KH49" s="3" t="s">
        <v>5955</v>
      </c>
      <c r="KI49" s="3" t="s">
        <v>5956</v>
      </c>
      <c r="KJ49" s="3" t="s">
        <v>5950</v>
      </c>
      <c r="KK49" s="3" t="s">
        <v>5957</v>
      </c>
      <c r="KL49" s="3" t="s">
        <v>5958</v>
      </c>
      <c r="KM49" s="3" t="s">
        <v>5850</v>
      </c>
      <c r="KN49" s="3" t="s">
        <v>5959</v>
      </c>
      <c r="KO49" s="3" t="s">
        <v>5960</v>
      </c>
      <c r="KP49" s="3" t="s">
        <v>5950</v>
      </c>
      <c r="KQ49" s="3" t="s">
        <v>5961</v>
      </c>
      <c r="KR49" s="3" t="s">
        <v>5962</v>
      </c>
      <c r="KS49" s="3" t="s">
        <v>5815</v>
      </c>
      <c r="KT49" s="3" t="s">
        <v>5963</v>
      </c>
      <c r="KU49" s="3" t="s">
        <v>5964</v>
      </c>
      <c r="KV49" s="3" t="s">
        <v>5943</v>
      </c>
      <c r="KW49" s="3" t="s">
        <v>5965</v>
      </c>
      <c r="KX49" s="3" t="s">
        <v>5966</v>
      </c>
      <c r="KY49" s="3" t="s">
        <v>5815</v>
      </c>
      <c r="KZ49" s="3" t="s">
        <v>5967</v>
      </c>
      <c r="LA49" s="3" t="s">
        <v>5968</v>
      </c>
      <c r="LB49" s="3" t="s">
        <v>5815</v>
      </c>
      <c r="LC49" s="3" t="s">
        <v>5969</v>
      </c>
      <c r="LD49" s="3" t="s">
        <v>5970</v>
      </c>
      <c r="LE49" s="3" t="s">
        <v>5950</v>
      </c>
      <c r="LF49" s="3" t="s">
        <v>5971</v>
      </c>
      <c r="LG49" s="3" t="s">
        <v>5972</v>
      </c>
      <c r="LH49" s="3" t="s">
        <v>5943</v>
      </c>
      <c r="LI49" s="3" t="s">
        <v>5973</v>
      </c>
      <c r="LJ49" s="3" t="s">
        <v>5974</v>
      </c>
      <c r="LK49" s="3" t="s">
        <v>5850</v>
      </c>
      <c r="LL49" s="3" t="s">
        <v>5975</v>
      </c>
      <c r="LM49" s="3" t="s">
        <v>5976</v>
      </c>
      <c r="LN49" s="3" t="s">
        <v>5760</v>
      </c>
      <c r="LO49" s="3" t="s">
        <v>5977</v>
      </c>
      <c r="LP49" s="3" t="s">
        <v>5978</v>
      </c>
      <c r="LQ49" s="3" t="s">
        <v>5850</v>
      </c>
      <c r="LR49" s="3" t="s">
        <v>5979</v>
      </c>
      <c r="LS49" s="3" t="s">
        <v>5980</v>
      </c>
      <c r="LT49" s="3" t="s">
        <v>271</v>
      </c>
      <c r="LU49" s="3" t="s">
        <v>5981</v>
      </c>
      <c r="LV49" s="3" t="s">
        <v>5982</v>
      </c>
      <c r="LW49" s="3" t="s">
        <v>5763</v>
      </c>
      <c r="LX49" s="3" t="s">
        <v>5983</v>
      </c>
      <c r="LY49" s="3" t="s">
        <v>5984</v>
      </c>
      <c r="LZ49" s="3" t="s">
        <v>5763</v>
      </c>
      <c r="MA49" s="3" t="s">
        <v>5985</v>
      </c>
      <c r="MB49" s="3" t="s">
        <v>5986</v>
      </c>
      <c r="MC49" s="3" t="s">
        <v>5815</v>
      </c>
      <c r="MD49" s="3" t="s">
        <v>5987</v>
      </c>
      <c r="ME49" s="3" t="s">
        <v>5988</v>
      </c>
      <c r="MF49" s="3" t="s">
        <v>5943</v>
      </c>
      <c r="MG49" s="3" t="s">
        <v>5989</v>
      </c>
      <c r="MH49" s="3" t="s">
        <v>5990</v>
      </c>
      <c r="MI49" s="3" t="s">
        <v>5950</v>
      </c>
      <c r="MJ49" s="3" t="s">
        <v>5991</v>
      </c>
      <c r="MK49" s="3" t="s">
        <v>5992</v>
      </c>
      <c r="ML49" s="3" t="s">
        <v>5773</v>
      </c>
      <c r="MM49" s="3" t="s">
        <v>5993</v>
      </c>
      <c r="MN49" s="3" t="s">
        <v>5994</v>
      </c>
      <c r="MO49" s="3" t="s">
        <v>5773</v>
      </c>
      <c r="MP49" s="3" t="s">
        <v>5995</v>
      </c>
      <c r="MQ49" s="3" t="s">
        <v>5996</v>
      </c>
      <c r="MR49" s="3" t="s">
        <v>271</v>
      </c>
      <c r="MS49" s="3" t="s">
        <v>5997</v>
      </c>
      <c r="MT49" s="3" t="s">
        <v>5998</v>
      </c>
      <c r="MU49" s="3" t="s">
        <v>5815</v>
      </c>
      <c r="MV49" s="3" t="s">
        <v>5999</v>
      </c>
      <c r="MW49" s="3" t="s">
        <v>6000</v>
      </c>
      <c r="MX49" s="3" t="s">
        <v>5763</v>
      </c>
      <c r="MY49" s="3" t="s">
        <v>6001</v>
      </c>
      <c r="MZ49" s="3" t="s">
        <v>6002</v>
      </c>
      <c r="NA49" s="3" t="s">
        <v>5763</v>
      </c>
      <c r="NB49" s="3" t="s">
        <v>6003</v>
      </c>
      <c r="NC49" s="3" t="s">
        <v>6004</v>
      </c>
      <c r="ND49" s="3" t="s">
        <v>5850</v>
      </c>
      <c r="NE49" s="3" t="s">
        <v>5975</v>
      </c>
      <c r="NF49" s="3" t="s">
        <v>5976</v>
      </c>
      <c r="NG49" s="3" t="s">
        <v>5808</v>
      </c>
      <c r="NH49" s="3" t="s">
        <v>6005</v>
      </c>
      <c r="NI49" s="3" t="s">
        <v>6006</v>
      </c>
      <c r="NJ49" s="3" t="s">
        <v>5768</v>
      </c>
      <c r="NK49" s="3" t="s">
        <v>6007</v>
      </c>
      <c r="NL49" s="3" t="s">
        <v>6008</v>
      </c>
      <c r="NM49" s="3" t="s">
        <v>5763</v>
      </c>
      <c r="NN49" s="3" t="s">
        <v>6009</v>
      </c>
      <c r="NO49" s="3" t="s">
        <v>6010</v>
      </c>
      <c r="NP49" s="3" t="s">
        <v>5768</v>
      </c>
      <c r="NQ49" s="3" t="s">
        <v>5903</v>
      </c>
      <c r="NR49" s="3" t="s">
        <v>5904</v>
      </c>
      <c r="NS49" s="3" t="s">
        <v>271</v>
      </c>
      <c r="NT49" s="3" t="s">
        <v>6011</v>
      </c>
      <c r="NU49" s="3" t="s">
        <v>6012</v>
      </c>
      <c r="NV49" s="3" t="s">
        <v>5773</v>
      </c>
      <c r="NW49" s="3" t="s">
        <v>5937</v>
      </c>
      <c r="NX49" s="3" t="s">
        <v>5938</v>
      </c>
      <c r="NY49" s="3" t="s">
        <v>5773</v>
      </c>
      <c r="NZ49" s="3" t="s">
        <v>6013</v>
      </c>
      <c r="OA49" s="3" t="s">
        <v>6014</v>
      </c>
      <c r="OB49" s="3" t="s">
        <v>271</v>
      </c>
      <c r="OC49" s="3" t="s">
        <v>6015</v>
      </c>
      <c r="OD49" s="3" t="s">
        <v>6016</v>
      </c>
      <c r="OE49" s="3" t="s">
        <v>5808</v>
      </c>
      <c r="OF49" s="3" t="s">
        <v>6017</v>
      </c>
      <c r="OG49" s="3" t="s">
        <v>6018</v>
      </c>
      <c r="OH49" s="3" t="s">
        <v>5808</v>
      </c>
      <c r="OI49" s="3" t="s">
        <v>6019</v>
      </c>
      <c r="OJ49" s="3" t="s">
        <v>6020</v>
      </c>
      <c r="OK49" s="3" t="s">
        <v>5773</v>
      </c>
      <c r="OL49" s="3" t="s">
        <v>6021</v>
      </c>
      <c r="OM49" s="3" t="s">
        <v>6022</v>
      </c>
      <c r="ON49" s="3" t="s">
        <v>5773</v>
      </c>
      <c r="OO49" s="3" t="s">
        <v>6023</v>
      </c>
      <c r="OP49" s="3" t="s">
        <v>6024</v>
      </c>
      <c r="OQ49" s="3" t="s">
        <v>5808</v>
      </c>
      <c r="OR49" s="3" t="s">
        <v>6025</v>
      </c>
      <c r="OS49" s="3" t="s">
        <v>6026</v>
      </c>
      <c r="OT49" s="3" t="s">
        <v>5773</v>
      </c>
      <c r="OU49" s="3" t="s">
        <v>6027</v>
      </c>
      <c r="OV49" s="3" t="s">
        <v>6028</v>
      </c>
      <c r="OW49" s="3" t="s">
        <v>5773</v>
      </c>
      <c r="OX49" s="3" t="s">
        <v>6029</v>
      </c>
      <c r="OY49" s="3" t="s">
        <v>6030</v>
      </c>
      <c r="OZ49" s="3" t="s">
        <v>5808</v>
      </c>
      <c r="PA49" s="3" t="s">
        <v>6031</v>
      </c>
      <c r="PB49" s="3" t="s">
        <v>6032</v>
      </c>
      <c r="PC49" s="3" t="s">
        <v>5773</v>
      </c>
      <c r="PD49" s="3" t="s">
        <v>6033</v>
      </c>
      <c r="PE49" s="3" t="s">
        <v>6034</v>
      </c>
      <c r="PF49" s="3" t="s">
        <v>5760</v>
      </c>
      <c r="PG49" s="3" t="s">
        <v>6035</v>
      </c>
      <c r="PH49" s="3" t="s">
        <v>6036</v>
      </c>
      <c r="PI49" s="3" t="s">
        <v>5760</v>
      </c>
      <c r="PJ49" s="3" t="s">
        <v>6037</v>
      </c>
      <c r="PK49" s="3" t="s">
        <v>6038</v>
      </c>
      <c r="PL49" s="3" t="s">
        <v>5773</v>
      </c>
      <c r="PM49" s="3" t="s">
        <v>6039</v>
      </c>
      <c r="PN49" s="3" t="s">
        <v>6040</v>
      </c>
      <c r="PO49" s="3" t="s">
        <v>5808</v>
      </c>
      <c r="PP49" s="3" t="s">
        <v>6041</v>
      </c>
      <c r="PQ49" s="3" t="s">
        <v>6042</v>
      </c>
      <c r="PR49" s="3" t="s">
        <v>5808</v>
      </c>
      <c r="PS49" s="3" t="s">
        <v>6043</v>
      </c>
      <c r="PT49" s="3" t="s">
        <v>6044</v>
      </c>
      <c r="PU49" s="3" t="s">
        <v>5808</v>
      </c>
      <c r="PV49" s="3" t="s">
        <v>6045</v>
      </c>
      <c r="PW49" s="3" t="s">
        <v>6046</v>
      </c>
      <c r="PX49" s="3" t="s">
        <v>5815</v>
      </c>
      <c r="PY49" s="3" t="s">
        <v>6047</v>
      </c>
      <c r="PZ49" s="3" t="s">
        <v>6048</v>
      </c>
      <c r="QA49" s="3" t="s">
        <v>5850</v>
      </c>
      <c r="QB49" s="3" t="s">
        <v>6049</v>
      </c>
      <c r="QC49" s="3" t="s">
        <v>6050</v>
      </c>
      <c r="QD49" s="3" t="s">
        <v>5943</v>
      </c>
      <c r="QE49" s="3" t="s">
        <v>6051</v>
      </c>
      <c r="QF49" s="3" t="s">
        <v>6052</v>
      </c>
      <c r="QG49" s="3" t="s">
        <v>5760</v>
      </c>
      <c r="QH49" s="3" t="s">
        <v>6053</v>
      </c>
      <c r="QI49" s="3" t="s">
        <v>6054</v>
      </c>
      <c r="QJ49" s="3" t="s">
        <v>5763</v>
      </c>
      <c r="QK49" s="3" t="s">
        <v>6055</v>
      </c>
      <c r="QL49" s="3" t="s">
        <v>6056</v>
      </c>
    </row>
    <row r="50" spans="1:454" ht="89.25" x14ac:dyDescent="0.25">
      <c r="A50" s="6"/>
      <c r="B50" s="3" t="s">
        <v>271</v>
      </c>
      <c r="C50" s="3" t="s">
        <v>6057</v>
      </c>
      <c r="D50" s="3" t="s">
        <v>6058</v>
      </c>
      <c r="E50" s="3" t="s">
        <v>5808</v>
      </c>
      <c r="F50" s="3" t="s">
        <v>6059</v>
      </c>
      <c r="G50" s="3" t="s">
        <v>6060</v>
      </c>
      <c r="H50" s="3" t="s">
        <v>5768</v>
      </c>
      <c r="I50" s="3" t="s">
        <v>6061</v>
      </c>
      <c r="J50" s="3" t="s">
        <v>6062</v>
      </c>
      <c r="K50" s="3" t="s">
        <v>5763</v>
      </c>
      <c r="L50" s="3" t="s">
        <v>6063</v>
      </c>
      <c r="M50" s="3" t="s">
        <v>6064</v>
      </c>
      <c r="N50" s="3" t="s">
        <v>5763</v>
      </c>
      <c r="O50" s="3" t="s">
        <v>5985</v>
      </c>
      <c r="P50" s="3" t="s">
        <v>5986</v>
      </c>
      <c r="Q50" s="3" t="s">
        <v>5808</v>
      </c>
      <c r="R50" s="3" t="s">
        <v>6065</v>
      </c>
      <c r="S50" s="3" t="s">
        <v>6066</v>
      </c>
      <c r="T50" s="3" t="s">
        <v>5773</v>
      </c>
      <c r="U50" s="3" t="s">
        <v>6067</v>
      </c>
      <c r="V50" s="3" t="s">
        <v>6068</v>
      </c>
      <c r="W50" s="3" t="s">
        <v>5808</v>
      </c>
      <c r="X50" s="3" t="s">
        <v>6069</v>
      </c>
      <c r="Y50" s="3" t="s">
        <v>6070</v>
      </c>
      <c r="Z50" s="3" t="s">
        <v>5768</v>
      </c>
      <c r="AA50" s="3" t="s">
        <v>6071</v>
      </c>
      <c r="AB50" s="3" t="s">
        <v>6072</v>
      </c>
      <c r="AC50" s="3" t="s">
        <v>5808</v>
      </c>
      <c r="AD50" s="3" t="s">
        <v>6073</v>
      </c>
      <c r="AE50" s="3" t="s">
        <v>6074</v>
      </c>
      <c r="AF50" s="3" t="s">
        <v>5773</v>
      </c>
      <c r="AG50" s="3" t="s">
        <v>6075</v>
      </c>
      <c r="AH50" s="3" t="s">
        <v>6076</v>
      </c>
      <c r="AI50" s="3" t="s">
        <v>5763</v>
      </c>
      <c r="AJ50" s="3" t="s">
        <v>6077</v>
      </c>
      <c r="AK50" s="3" t="s">
        <v>6078</v>
      </c>
      <c r="AL50" s="3" t="s">
        <v>5768</v>
      </c>
      <c r="AM50" s="3" t="s">
        <v>6079</v>
      </c>
      <c r="AN50" s="3" t="s">
        <v>6080</v>
      </c>
      <c r="AO50" s="3" t="s">
        <v>271</v>
      </c>
      <c r="AP50" s="3" t="s">
        <v>6081</v>
      </c>
      <c r="AQ50" s="3" t="s">
        <v>6082</v>
      </c>
      <c r="AR50" s="3" t="s">
        <v>5768</v>
      </c>
      <c r="AS50" s="3" t="s">
        <v>6083</v>
      </c>
      <c r="AT50" s="3" t="s">
        <v>6084</v>
      </c>
      <c r="AU50" s="3" t="s">
        <v>271</v>
      </c>
      <c r="AV50" s="3" t="s">
        <v>6085</v>
      </c>
      <c r="AW50" s="3" t="s">
        <v>6086</v>
      </c>
      <c r="AX50" s="3" t="s">
        <v>5768</v>
      </c>
      <c r="AY50" s="3" t="s">
        <v>6087</v>
      </c>
      <c r="AZ50" s="3" t="s">
        <v>6088</v>
      </c>
      <c r="BA50" s="3" t="s">
        <v>5773</v>
      </c>
      <c r="BB50" s="3" t="s">
        <v>6089</v>
      </c>
      <c r="BC50" s="3" t="s">
        <v>6090</v>
      </c>
      <c r="BD50" s="3" t="s">
        <v>5763</v>
      </c>
      <c r="BE50" s="3" t="s">
        <v>6091</v>
      </c>
      <c r="BF50" s="3" t="s">
        <v>6092</v>
      </c>
      <c r="BG50" s="3" t="s">
        <v>5808</v>
      </c>
      <c r="BH50" s="3" t="s">
        <v>6093</v>
      </c>
      <c r="BI50" s="3" t="s">
        <v>6094</v>
      </c>
      <c r="BJ50" s="3" t="s">
        <v>271</v>
      </c>
      <c r="BK50" s="3" t="s">
        <v>6095</v>
      </c>
      <c r="BL50" s="3" t="s">
        <v>6096</v>
      </c>
      <c r="BM50" s="3" t="s">
        <v>5773</v>
      </c>
      <c r="BN50" s="3" t="s">
        <v>6097</v>
      </c>
      <c r="BO50" s="3" t="s">
        <v>6098</v>
      </c>
      <c r="BP50" s="3" t="s">
        <v>5768</v>
      </c>
      <c r="BQ50" s="3" t="s">
        <v>6099</v>
      </c>
      <c r="BR50" s="3" t="s">
        <v>6100</v>
      </c>
      <c r="BS50" s="3" t="s">
        <v>5773</v>
      </c>
      <c r="BT50" s="3" t="s">
        <v>6101</v>
      </c>
      <c r="BU50" s="3" t="s">
        <v>6102</v>
      </c>
      <c r="BV50" s="3" t="s">
        <v>5763</v>
      </c>
      <c r="BW50" s="3" t="s">
        <v>6103</v>
      </c>
      <c r="BX50" s="3" t="s">
        <v>6104</v>
      </c>
      <c r="BY50" s="3" t="s">
        <v>271</v>
      </c>
      <c r="BZ50" s="3" t="s">
        <v>6105</v>
      </c>
      <c r="CA50" s="3" t="s">
        <v>6106</v>
      </c>
      <c r="CB50" s="3" t="s">
        <v>271</v>
      </c>
      <c r="CC50" s="3" t="s">
        <v>6107</v>
      </c>
      <c r="CD50" s="3" t="s">
        <v>6108</v>
      </c>
      <c r="CE50" s="3" t="s">
        <v>5763</v>
      </c>
      <c r="CF50" s="3" t="s">
        <v>6109</v>
      </c>
      <c r="CG50" s="3" t="s">
        <v>6110</v>
      </c>
      <c r="CH50" s="3" t="s">
        <v>5808</v>
      </c>
      <c r="CI50" s="3" t="s">
        <v>6111</v>
      </c>
      <c r="CJ50" s="3" t="s">
        <v>6112</v>
      </c>
      <c r="CK50" s="3" t="s">
        <v>5808</v>
      </c>
      <c r="CL50" s="3" t="s">
        <v>6113</v>
      </c>
      <c r="CM50" s="3" t="s">
        <v>6114</v>
      </c>
      <c r="CN50" s="3" t="s">
        <v>5763</v>
      </c>
      <c r="CO50" s="3" t="s">
        <v>6115</v>
      </c>
      <c r="CP50" s="3" t="s">
        <v>6116</v>
      </c>
      <c r="CQ50" s="3" t="s">
        <v>286</v>
      </c>
      <c r="CR50" s="3" t="s">
        <v>6117</v>
      </c>
      <c r="CS50" s="3" t="s">
        <v>6118</v>
      </c>
      <c r="CT50" s="3" t="s">
        <v>5768</v>
      </c>
      <c r="CU50" s="3" t="s">
        <v>6119</v>
      </c>
      <c r="CV50" s="3" t="s">
        <v>6120</v>
      </c>
      <c r="CW50" s="3" t="s">
        <v>5773</v>
      </c>
      <c r="CX50" s="3" t="s">
        <v>6121</v>
      </c>
      <c r="CY50" s="3" t="s">
        <v>6122</v>
      </c>
      <c r="CZ50" s="3" t="s">
        <v>271</v>
      </c>
      <c r="DA50" s="3" t="s">
        <v>6123</v>
      </c>
      <c r="DB50" s="3" t="s">
        <v>6124</v>
      </c>
      <c r="DC50" s="3" t="s">
        <v>5763</v>
      </c>
      <c r="DD50" s="3" t="s">
        <v>6125</v>
      </c>
      <c r="DE50" s="3" t="s">
        <v>6126</v>
      </c>
      <c r="DF50" s="3" t="s">
        <v>5763</v>
      </c>
      <c r="DG50" s="3" t="s">
        <v>6127</v>
      </c>
      <c r="DH50" s="3" t="s">
        <v>6128</v>
      </c>
      <c r="DI50" s="3" t="s">
        <v>5763</v>
      </c>
      <c r="DJ50" s="3" t="s">
        <v>6129</v>
      </c>
      <c r="DK50" s="3" t="s">
        <v>6130</v>
      </c>
      <c r="DL50" s="3" t="s">
        <v>5763</v>
      </c>
      <c r="DM50" s="3" t="s">
        <v>6131</v>
      </c>
      <c r="DN50" s="3" t="s">
        <v>6132</v>
      </c>
      <c r="DO50" s="3" t="s">
        <v>5773</v>
      </c>
      <c r="DP50" s="3" t="s">
        <v>6133</v>
      </c>
      <c r="DQ50" s="3" t="s">
        <v>6134</v>
      </c>
      <c r="DR50" s="3" t="s">
        <v>5760</v>
      </c>
      <c r="DS50" s="3" t="s">
        <v>6135</v>
      </c>
      <c r="DT50" s="3" t="s">
        <v>6136</v>
      </c>
      <c r="DU50" s="3" t="s">
        <v>5763</v>
      </c>
      <c r="DV50" s="3" t="s">
        <v>6137</v>
      </c>
      <c r="DW50" s="3" t="s">
        <v>6138</v>
      </c>
      <c r="DX50" s="3" t="s">
        <v>5815</v>
      </c>
      <c r="DY50" s="3" t="s">
        <v>6139</v>
      </c>
      <c r="DZ50" s="3" t="s">
        <v>6140</v>
      </c>
      <c r="EA50" s="3" t="s">
        <v>271</v>
      </c>
      <c r="EB50" s="3" t="s">
        <v>6141</v>
      </c>
      <c r="EC50" s="3" t="s">
        <v>6142</v>
      </c>
      <c r="ED50" s="3" t="s">
        <v>5763</v>
      </c>
      <c r="EE50" s="3" t="s">
        <v>6143</v>
      </c>
      <c r="EF50" s="3" t="s">
        <v>6144</v>
      </c>
      <c r="EG50" s="3" t="s">
        <v>5808</v>
      </c>
      <c r="EH50" s="3" t="s">
        <v>6145</v>
      </c>
      <c r="EI50" s="3" t="s">
        <v>6146</v>
      </c>
      <c r="EJ50" s="3" t="s">
        <v>271</v>
      </c>
      <c r="EK50" s="3" t="s">
        <v>5955</v>
      </c>
      <c r="EL50" s="3" t="s">
        <v>5956</v>
      </c>
      <c r="EM50" s="3" t="s">
        <v>5808</v>
      </c>
      <c r="EN50" s="3" t="s">
        <v>6147</v>
      </c>
      <c r="EO50" s="3" t="s">
        <v>6148</v>
      </c>
      <c r="EP50" s="3" t="s">
        <v>5808</v>
      </c>
      <c r="EQ50" s="3" t="s">
        <v>6149</v>
      </c>
      <c r="ER50" s="3" t="s">
        <v>6150</v>
      </c>
      <c r="ES50" s="3" t="s">
        <v>271</v>
      </c>
      <c r="ET50" s="3" t="s">
        <v>6151</v>
      </c>
      <c r="EU50" s="3" t="s">
        <v>6152</v>
      </c>
      <c r="EV50" s="3" t="s">
        <v>5773</v>
      </c>
      <c r="EW50" s="3" t="s">
        <v>6153</v>
      </c>
      <c r="EX50" s="3" t="s">
        <v>6154</v>
      </c>
      <c r="EY50" s="3" t="s">
        <v>5768</v>
      </c>
      <c r="EZ50" s="3" t="s">
        <v>6155</v>
      </c>
      <c r="FA50" s="3" t="s">
        <v>6156</v>
      </c>
      <c r="FB50" s="3" t="s">
        <v>5808</v>
      </c>
      <c r="FC50" s="3" t="s">
        <v>6157</v>
      </c>
      <c r="FD50" s="3" t="s">
        <v>6158</v>
      </c>
      <c r="FE50" s="3" t="s">
        <v>5808</v>
      </c>
      <c r="FF50" s="3" t="s">
        <v>6159</v>
      </c>
      <c r="FG50" s="3" t="s">
        <v>6160</v>
      </c>
      <c r="FH50" s="3" t="s">
        <v>5773</v>
      </c>
      <c r="FI50" s="3" t="s">
        <v>6161</v>
      </c>
      <c r="FJ50" s="3" t="s">
        <v>6162</v>
      </c>
      <c r="FK50" s="3" t="s">
        <v>5773</v>
      </c>
      <c r="FL50" s="3" t="s">
        <v>6163</v>
      </c>
      <c r="FM50" s="3" t="s">
        <v>6164</v>
      </c>
      <c r="FN50" s="3" t="s">
        <v>5763</v>
      </c>
      <c r="FO50" s="3" t="s">
        <v>6165</v>
      </c>
      <c r="FP50" s="3" t="s">
        <v>6166</v>
      </c>
      <c r="FQ50" s="3" t="s">
        <v>5760</v>
      </c>
      <c r="FR50" s="3" t="s">
        <v>6167</v>
      </c>
      <c r="FS50" s="3" t="s">
        <v>6168</v>
      </c>
      <c r="FT50" s="3" t="s">
        <v>271</v>
      </c>
      <c r="FU50" s="3" t="s">
        <v>6169</v>
      </c>
      <c r="FV50" s="3" t="s">
        <v>6170</v>
      </c>
      <c r="FW50" s="3" t="s">
        <v>5808</v>
      </c>
      <c r="FX50" s="3" t="s">
        <v>6171</v>
      </c>
      <c r="FY50" s="3" t="s">
        <v>6172</v>
      </c>
      <c r="FZ50" s="3" t="s">
        <v>271</v>
      </c>
      <c r="GA50" s="3" t="s">
        <v>6173</v>
      </c>
      <c r="GB50" s="3" t="s">
        <v>6174</v>
      </c>
      <c r="GC50" s="3" t="s">
        <v>5773</v>
      </c>
      <c r="GD50" s="3" t="s">
        <v>6175</v>
      </c>
      <c r="GE50" s="3" t="s">
        <v>6176</v>
      </c>
      <c r="GF50" s="3" t="s">
        <v>5768</v>
      </c>
      <c r="GG50" s="3" t="s">
        <v>6177</v>
      </c>
      <c r="GH50" s="3" t="s">
        <v>6178</v>
      </c>
      <c r="GI50" s="3" t="s">
        <v>271</v>
      </c>
      <c r="GJ50" s="3" t="s">
        <v>6179</v>
      </c>
      <c r="GK50" s="3" t="s">
        <v>6180</v>
      </c>
      <c r="GL50" s="3" t="s">
        <v>5773</v>
      </c>
      <c r="GM50" s="3" t="s">
        <v>6181</v>
      </c>
      <c r="GN50" s="3" t="s">
        <v>6182</v>
      </c>
      <c r="GO50" s="3" t="s">
        <v>271</v>
      </c>
      <c r="GP50" s="3" t="s">
        <v>6183</v>
      </c>
      <c r="GQ50" s="3" t="s">
        <v>6184</v>
      </c>
      <c r="GR50" s="3" t="s">
        <v>5808</v>
      </c>
      <c r="GS50" s="3" t="s">
        <v>6185</v>
      </c>
      <c r="GT50" s="3" t="s">
        <v>6186</v>
      </c>
      <c r="GU50" s="3" t="s">
        <v>5773</v>
      </c>
      <c r="GV50" s="3" t="s">
        <v>6187</v>
      </c>
      <c r="GW50" s="3" t="s">
        <v>6188</v>
      </c>
      <c r="GX50" s="3" t="s">
        <v>5773</v>
      </c>
      <c r="GY50" s="3" t="s">
        <v>6189</v>
      </c>
      <c r="GZ50" s="3" t="s">
        <v>6190</v>
      </c>
      <c r="HA50" s="3" t="s">
        <v>5760</v>
      </c>
      <c r="HB50" s="3" t="s">
        <v>6191</v>
      </c>
      <c r="HC50" s="3" t="s">
        <v>6192</v>
      </c>
      <c r="HD50" s="3" t="s">
        <v>5808</v>
      </c>
      <c r="HE50" s="3" t="s">
        <v>6193</v>
      </c>
      <c r="HF50" s="3" t="s">
        <v>6194</v>
      </c>
      <c r="HG50" s="3" t="s">
        <v>271</v>
      </c>
      <c r="HH50" s="3" t="s">
        <v>6195</v>
      </c>
      <c r="HI50" s="3" t="s">
        <v>6196</v>
      </c>
      <c r="HJ50" s="3" t="s">
        <v>5773</v>
      </c>
      <c r="HK50" s="3" t="s">
        <v>5993</v>
      </c>
      <c r="HL50" s="3" t="s">
        <v>5994</v>
      </c>
      <c r="HM50" s="3" t="s">
        <v>5760</v>
      </c>
      <c r="HN50" s="3" t="s">
        <v>6197</v>
      </c>
      <c r="HO50" s="3" t="s">
        <v>6198</v>
      </c>
      <c r="HP50" s="3" t="s">
        <v>5808</v>
      </c>
      <c r="HQ50" s="3" t="s">
        <v>6199</v>
      </c>
      <c r="HR50" s="3" t="s">
        <v>6200</v>
      </c>
      <c r="HS50" s="3" t="s">
        <v>5768</v>
      </c>
      <c r="HT50" s="3" t="s">
        <v>6201</v>
      </c>
      <c r="HU50" s="3" t="s">
        <v>6202</v>
      </c>
      <c r="HV50" s="3" t="s">
        <v>5760</v>
      </c>
      <c r="HW50" s="3" t="s">
        <v>6203</v>
      </c>
      <c r="HX50" s="3" t="s">
        <v>6204</v>
      </c>
      <c r="HY50" s="3" t="s">
        <v>5760</v>
      </c>
      <c r="HZ50" s="3" t="s">
        <v>6205</v>
      </c>
      <c r="IA50" s="3" t="s">
        <v>6206</v>
      </c>
      <c r="IB50" s="3" t="s">
        <v>5773</v>
      </c>
      <c r="IC50" s="3" t="s">
        <v>6207</v>
      </c>
      <c r="ID50" s="3" t="s">
        <v>6208</v>
      </c>
      <c r="IE50" s="3" t="s">
        <v>271</v>
      </c>
      <c r="IF50" s="3" t="s">
        <v>6209</v>
      </c>
      <c r="IG50" s="3" t="s">
        <v>6210</v>
      </c>
      <c r="IH50" s="3" t="s">
        <v>5768</v>
      </c>
      <c r="II50" s="3" t="s">
        <v>6211</v>
      </c>
      <c r="IJ50" s="3" t="s">
        <v>6212</v>
      </c>
      <c r="IK50" s="3" t="s">
        <v>5808</v>
      </c>
      <c r="IL50" s="3" t="s">
        <v>6213</v>
      </c>
      <c r="IM50" s="3" t="s">
        <v>6214</v>
      </c>
      <c r="IN50" s="3" t="s">
        <v>5773</v>
      </c>
      <c r="IO50" s="3" t="s">
        <v>6215</v>
      </c>
      <c r="IP50" s="3" t="s">
        <v>6216</v>
      </c>
      <c r="IQ50" s="3" t="s">
        <v>5808</v>
      </c>
      <c r="IR50" s="3" t="s">
        <v>6217</v>
      </c>
      <c r="IS50" s="3" t="s">
        <v>6218</v>
      </c>
      <c r="IT50" s="3" t="s">
        <v>5763</v>
      </c>
      <c r="IU50" s="3" t="s">
        <v>6219</v>
      </c>
      <c r="IV50" s="3" t="s">
        <v>6220</v>
      </c>
      <c r="IW50" s="3" t="s">
        <v>5950</v>
      </c>
      <c r="IX50" s="3" t="s">
        <v>6221</v>
      </c>
      <c r="IY50" s="3" t="s">
        <v>6222</v>
      </c>
      <c r="IZ50" s="3" t="s">
        <v>5808</v>
      </c>
      <c r="JA50" s="3" t="s">
        <v>6223</v>
      </c>
      <c r="JB50" s="3" t="s">
        <v>6224</v>
      </c>
      <c r="JC50" s="3" t="s">
        <v>5808</v>
      </c>
      <c r="JD50" s="3" t="s">
        <v>6225</v>
      </c>
      <c r="JE50" s="3" t="s">
        <v>6226</v>
      </c>
      <c r="JF50" s="3" t="s">
        <v>5763</v>
      </c>
      <c r="JG50" s="3" t="s">
        <v>6227</v>
      </c>
      <c r="JH50" s="3" t="s">
        <v>6228</v>
      </c>
      <c r="JI50" s="3" t="s">
        <v>5943</v>
      </c>
      <c r="JJ50" s="3" t="s">
        <v>6229</v>
      </c>
      <c r="JK50" s="3" t="s">
        <v>6230</v>
      </c>
      <c r="JL50" s="3" t="s">
        <v>5950</v>
      </c>
      <c r="JM50" s="3" t="s">
        <v>6231</v>
      </c>
      <c r="JN50" s="3" t="s">
        <v>6232</v>
      </c>
      <c r="JO50" s="3" t="s">
        <v>5815</v>
      </c>
      <c r="JP50" s="3" t="s">
        <v>6233</v>
      </c>
      <c r="JQ50" s="3" t="s">
        <v>6234</v>
      </c>
      <c r="JR50" s="3" t="s">
        <v>5815</v>
      </c>
      <c r="JS50" s="3" t="s">
        <v>6235</v>
      </c>
      <c r="JT50" s="3" t="s">
        <v>6236</v>
      </c>
      <c r="JU50" s="3" t="s">
        <v>5850</v>
      </c>
      <c r="JV50" s="3" t="s">
        <v>6237</v>
      </c>
      <c r="JW50" s="3" t="s">
        <v>6238</v>
      </c>
      <c r="JX50" s="3" t="s">
        <v>5950</v>
      </c>
      <c r="JY50" s="3" t="s">
        <v>6239</v>
      </c>
      <c r="JZ50" s="3" t="s">
        <v>6240</v>
      </c>
      <c r="KA50" s="3" t="s">
        <v>5950</v>
      </c>
      <c r="KB50" s="3" t="s">
        <v>6241</v>
      </c>
      <c r="KC50" s="3" t="s">
        <v>6242</v>
      </c>
      <c r="KD50" s="3" t="s">
        <v>5850</v>
      </c>
      <c r="KE50" s="3" t="s">
        <v>6243</v>
      </c>
      <c r="KF50" s="3" t="s">
        <v>6244</v>
      </c>
      <c r="KG50" s="3" t="s">
        <v>5950</v>
      </c>
      <c r="KH50" s="3" t="s">
        <v>6245</v>
      </c>
      <c r="KI50" s="3" t="s">
        <v>6246</v>
      </c>
      <c r="KJ50" s="3" t="s">
        <v>5943</v>
      </c>
      <c r="KK50" s="3" t="s">
        <v>6247</v>
      </c>
      <c r="KL50" s="3" t="s">
        <v>6248</v>
      </c>
      <c r="KM50" s="3" t="s">
        <v>5943</v>
      </c>
      <c r="KN50" s="3" t="s">
        <v>6249</v>
      </c>
      <c r="KO50" s="3" t="s">
        <v>6250</v>
      </c>
      <c r="KP50" s="3" t="s">
        <v>5950</v>
      </c>
      <c r="KQ50" s="3" t="s">
        <v>6251</v>
      </c>
      <c r="KR50" s="3" t="s">
        <v>6252</v>
      </c>
      <c r="KS50" s="3" t="s">
        <v>5850</v>
      </c>
      <c r="KT50" s="3" t="s">
        <v>6253</v>
      </c>
      <c r="KU50" s="3" t="s">
        <v>6254</v>
      </c>
      <c r="KV50" s="3" t="s">
        <v>5815</v>
      </c>
      <c r="KW50" s="3" t="s">
        <v>6255</v>
      </c>
      <c r="KX50" s="3" t="s">
        <v>6256</v>
      </c>
      <c r="KY50" s="3" t="s">
        <v>5943</v>
      </c>
      <c r="KZ50" s="3" t="s">
        <v>6257</v>
      </c>
      <c r="LA50" s="3" t="s">
        <v>6258</v>
      </c>
      <c r="LB50" s="3" t="s">
        <v>5815</v>
      </c>
      <c r="LC50" s="3" t="s">
        <v>5987</v>
      </c>
      <c r="LD50" s="3" t="s">
        <v>5988</v>
      </c>
      <c r="LE50" s="3" t="s">
        <v>5950</v>
      </c>
      <c r="LF50" s="3" t="s">
        <v>6259</v>
      </c>
      <c r="LG50" s="3" t="s">
        <v>6260</v>
      </c>
      <c r="LH50" s="3" t="s">
        <v>5943</v>
      </c>
      <c r="LI50" s="3" t="s">
        <v>6261</v>
      </c>
      <c r="LJ50" s="3" t="s">
        <v>6262</v>
      </c>
      <c r="LK50" s="3" t="s">
        <v>5950</v>
      </c>
      <c r="LL50" s="3" t="s">
        <v>6263</v>
      </c>
      <c r="LM50" s="3" t="s">
        <v>6264</v>
      </c>
      <c r="LN50" s="3" t="s">
        <v>5768</v>
      </c>
      <c r="LO50" s="3" t="s">
        <v>6265</v>
      </c>
      <c r="LP50" s="3" t="s">
        <v>6266</v>
      </c>
      <c r="LQ50" s="3" t="s">
        <v>5815</v>
      </c>
      <c r="LR50" s="3" t="s">
        <v>6267</v>
      </c>
      <c r="LS50" s="3" t="s">
        <v>6268</v>
      </c>
      <c r="LT50" s="3" t="s">
        <v>5768</v>
      </c>
      <c r="LU50" s="3" t="s">
        <v>6269</v>
      </c>
      <c r="LV50" s="3" t="s">
        <v>6270</v>
      </c>
      <c r="LW50" s="3" t="s">
        <v>5768</v>
      </c>
      <c r="LX50" s="3" t="s">
        <v>6177</v>
      </c>
      <c r="LY50" s="3" t="s">
        <v>6178</v>
      </c>
      <c r="LZ50" s="3" t="s">
        <v>5768</v>
      </c>
      <c r="MA50" s="3" t="s">
        <v>5769</v>
      </c>
      <c r="MB50" s="3" t="s">
        <v>5770</v>
      </c>
      <c r="MC50" s="3" t="s">
        <v>5815</v>
      </c>
      <c r="MD50" s="3" t="s">
        <v>6271</v>
      </c>
      <c r="ME50" s="3" t="s">
        <v>6272</v>
      </c>
      <c r="MF50" s="3" t="s">
        <v>5943</v>
      </c>
      <c r="MG50" s="3" t="s">
        <v>6051</v>
      </c>
      <c r="MH50" s="3" t="s">
        <v>6052</v>
      </c>
      <c r="MI50" s="3" t="s">
        <v>5950</v>
      </c>
      <c r="MJ50" s="3" t="s">
        <v>6251</v>
      </c>
      <c r="MK50" s="3" t="s">
        <v>6252</v>
      </c>
      <c r="ML50" s="3" t="s">
        <v>5768</v>
      </c>
      <c r="MM50" s="3" t="s">
        <v>6273</v>
      </c>
      <c r="MN50" s="3" t="s">
        <v>6274</v>
      </c>
      <c r="MO50" s="3" t="s">
        <v>5760</v>
      </c>
      <c r="MP50" s="3" t="s">
        <v>6275</v>
      </c>
      <c r="MQ50" s="3" t="s">
        <v>6276</v>
      </c>
      <c r="MR50" s="3" t="s">
        <v>271</v>
      </c>
      <c r="MS50" s="3" t="s">
        <v>6277</v>
      </c>
      <c r="MT50" s="3" t="s">
        <v>6278</v>
      </c>
      <c r="MU50" s="3" t="s">
        <v>5760</v>
      </c>
      <c r="MV50" s="3" t="s">
        <v>6279</v>
      </c>
      <c r="MW50" s="3" t="s">
        <v>6280</v>
      </c>
      <c r="MX50" s="3" t="s">
        <v>5943</v>
      </c>
      <c r="MY50" s="3" t="s">
        <v>6051</v>
      </c>
      <c r="MZ50" s="3" t="s">
        <v>6052</v>
      </c>
      <c r="NA50" s="3" t="s">
        <v>5815</v>
      </c>
      <c r="NB50" s="3" t="s">
        <v>6281</v>
      </c>
      <c r="NC50" s="3" t="s">
        <v>6282</v>
      </c>
      <c r="ND50" s="3" t="s">
        <v>5950</v>
      </c>
      <c r="NE50" s="3" t="s">
        <v>6263</v>
      </c>
      <c r="NF50" s="3" t="s">
        <v>6264</v>
      </c>
      <c r="NG50" s="3" t="s">
        <v>5773</v>
      </c>
      <c r="NH50" s="3" t="s">
        <v>6283</v>
      </c>
      <c r="NI50" s="3" t="s">
        <v>6284</v>
      </c>
      <c r="NJ50" s="3" t="s">
        <v>271</v>
      </c>
      <c r="NK50" s="3" t="s">
        <v>6285</v>
      </c>
      <c r="NL50" s="3" t="s">
        <v>6286</v>
      </c>
      <c r="NM50" s="3" t="s">
        <v>5850</v>
      </c>
      <c r="NN50" s="3" t="s">
        <v>6287</v>
      </c>
      <c r="NO50" s="3" t="s">
        <v>6288</v>
      </c>
      <c r="NP50" s="3" t="s">
        <v>5808</v>
      </c>
      <c r="NQ50" s="3" t="s">
        <v>6193</v>
      </c>
      <c r="NR50" s="3" t="s">
        <v>6194</v>
      </c>
      <c r="NS50" s="3" t="s">
        <v>5768</v>
      </c>
      <c r="NT50" s="3" t="s">
        <v>6289</v>
      </c>
      <c r="NU50" s="3" t="s">
        <v>6290</v>
      </c>
      <c r="NV50" s="3" t="s">
        <v>5808</v>
      </c>
      <c r="NW50" s="3" t="s">
        <v>6225</v>
      </c>
      <c r="NX50" s="3" t="s">
        <v>6226</v>
      </c>
      <c r="NY50" s="3" t="s">
        <v>5768</v>
      </c>
      <c r="NZ50" s="3" t="s">
        <v>6269</v>
      </c>
      <c r="OA50" s="3" t="s">
        <v>6270</v>
      </c>
      <c r="OB50" s="3" t="s">
        <v>271</v>
      </c>
      <c r="OC50" s="3" t="s">
        <v>5195</v>
      </c>
      <c r="OD50" s="3" t="s">
        <v>6291</v>
      </c>
      <c r="OE50" s="3" t="s">
        <v>5760</v>
      </c>
      <c r="OF50" s="3" t="s">
        <v>6292</v>
      </c>
      <c r="OG50" s="3" t="s">
        <v>6293</v>
      </c>
      <c r="OH50" s="3" t="s">
        <v>271</v>
      </c>
      <c r="OI50" s="3" t="s">
        <v>6294</v>
      </c>
      <c r="OJ50" s="3" t="s">
        <v>6295</v>
      </c>
      <c r="OK50" s="3" t="s">
        <v>5768</v>
      </c>
      <c r="OL50" s="3" t="s">
        <v>6296</v>
      </c>
      <c r="OM50" s="3" t="s">
        <v>6297</v>
      </c>
      <c r="ON50" s="3" t="s">
        <v>286</v>
      </c>
      <c r="OO50" s="3" t="s">
        <v>6298</v>
      </c>
      <c r="OP50" s="3" t="s">
        <v>6299</v>
      </c>
      <c r="OQ50" s="3" t="s">
        <v>271</v>
      </c>
      <c r="OR50" s="3" t="s">
        <v>6300</v>
      </c>
      <c r="OS50" s="3" t="s">
        <v>6301</v>
      </c>
      <c r="OT50" s="3" t="s">
        <v>5773</v>
      </c>
      <c r="OU50" s="3" t="s">
        <v>6302</v>
      </c>
      <c r="OV50" s="3" t="s">
        <v>6303</v>
      </c>
      <c r="OW50" s="3" t="s">
        <v>5773</v>
      </c>
      <c r="OX50" s="3" t="s">
        <v>6304</v>
      </c>
      <c r="OY50" s="3" t="s">
        <v>6305</v>
      </c>
      <c r="OZ50" s="3" t="s">
        <v>5763</v>
      </c>
      <c r="PA50" s="3" t="s">
        <v>6306</v>
      </c>
      <c r="PB50" s="3" t="s">
        <v>6307</v>
      </c>
      <c r="PC50" s="3" t="s">
        <v>271</v>
      </c>
      <c r="PD50" s="3" t="s">
        <v>6308</v>
      </c>
      <c r="PE50" s="3" t="s">
        <v>6309</v>
      </c>
      <c r="PF50" s="3" t="s">
        <v>271</v>
      </c>
      <c r="PG50" s="3" t="s">
        <v>6310</v>
      </c>
      <c r="PH50" s="3" t="s">
        <v>6311</v>
      </c>
      <c r="PI50" s="3" t="s">
        <v>5763</v>
      </c>
      <c r="PJ50" s="3" t="s">
        <v>6312</v>
      </c>
      <c r="PK50" s="3" t="s">
        <v>6313</v>
      </c>
      <c r="PL50" s="3" t="s">
        <v>5768</v>
      </c>
      <c r="PM50" s="3" t="s">
        <v>6314</v>
      </c>
      <c r="PN50" s="3" t="s">
        <v>6315</v>
      </c>
      <c r="PO50" s="3" t="s">
        <v>271</v>
      </c>
      <c r="PP50" s="3" t="s">
        <v>6316</v>
      </c>
      <c r="PQ50" s="3" t="s">
        <v>6317</v>
      </c>
      <c r="PR50" s="3" t="s">
        <v>5773</v>
      </c>
      <c r="PS50" s="3" t="s">
        <v>6318</v>
      </c>
      <c r="PT50" s="3" t="s">
        <v>6319</v>
      </c>
      <c r="PU50" s="3" t="s">
        <v>5763</v>
      </c>
      <c r="PV50" s="3" t="s">
        <v>6320</v>
      </c>
      <c r="PW50" s="3" t="s">
        <v>6321</v>
      </c>
      <c r="PX50" s="3" t="s">
        <v>271</v>
      </c>
      <c r="PY50" s="3" t="s">
        <v>6322</v>
      </c>
      <c r="PZ50" s="3" t="s">
        <v>6323</v>
      </c>
      <c r="QA50" s="3" t="s">
        <v>5768</v>
      </c>
      <c r="QB50" s="3" t="s">
        <v>6324</v>
      </c>
      <c r="QC50" s="3" t="s">
        <v>6325</v>
      </c>
      <c r="QD50" s="3" t="s">
        <v>5950</v>
      </c>
      <c r="QE50" s="3" t="s">
        <v>6239</v>
      </c>
      <c r="QF50" s="3" t="s">
        <v>6240</v>
      </c>
      <c r="QG50" s="3" t="s">
        <v>5760</v>
      </c>
      <c r="QH50" s="3" t="s">
        <v>6326</v>
      </c>
      <c r="QI50" s="3" t="s">
        <v>6327</v>
      </c>
      <c r="QJ50" s="3" t="s">
        <v>5943</v>
      </c>
      <c r="QK50" s="3" t="s">
        <v>5973</v>
      </c>
      <c r="QL50" s="3" t="s">
        <v>5974</v>
      </c>
    </row>
    <row r="51" spans="1:454" ht="89.25" x14ac:dyDescent="0.25">
      <c r="A51" s="6"/>
      <c r="B51" s="3" t="s">
        <v>5760</v>
      </c>
      <c r="C51" s="3" t="s">
        <v>6328</v>
      </c>
      <c r="D51" s="3" t="s">
        <v>6329</v>
      </c>
      <c r="E51" s="3" t="s">
        <v>5808</v>
      </c>
      <c r="F51" s="3" t="s">
        <v>6330</v>
      </c>
      <c r="G51" s="3" t="s">
        <v>6331</v>
      </c>
      <c r="H51" s="3" t="s">
        <v>5763</v>
      </c>
      <c r="I51" s="3" t="s">
        <v>6332</v>
      </c>
      <c r="J51" s="3" t="s">
        <v>6333</v>
      </c>
      <c r="K51" s="3" t="s">
        <v>271</v>
      </c>
      <c r="L51" s="3" t="s">
        <v>6334</v>
      </c>
      <c r="M51" s="3" t="s">
        <v>6335</v>
      </c>
      <c r="N51" s="3" t="s">
        <v>5773</v>
      </c>
      <c r="O51" s="3" t="s">
        <v>6336</v>
      </c>
      <c r="P51" s="3" t="s">
        <v>6337</v>
      </c>
      <c r="Q51" s="3" t="s">
        <v>5768</v>
      </c>
      <c r="R51" s="3" t="s">
        <v>6338</v>
      </c>
      <c r="S51" s="3" t="s">
        <v>6339</v>
      </c>
      <c r="T51" s="3" t="s">
        <v>5768</v>
      </c>
      <c r="U51" s="3" t="s">
        <v>6340</v>
      </c>
      <c r="V51" s="3" t="s">
        <v>6341</v>
      </c>
      <c r="W51" s="3" t="s">
        <v>5760</v>
      </c>
      <c r="X51" s="3" t="s">
        <v>6342</v>
      </c>
      <c r="Y51" s="3" t="s">
        <v>6343</v>
      </c>
      <c r="Z51" s="3" t="s">
        <v>5768</v>
      </c>
      <c r="AA51" s="3" t="s">
        <v>6344</v>
      </c>
      <c r="AB51" s="3" t="s">
        <v>6345</v>
      </c>
      <c r="AC51" s="3" t="s">
        <v>5773</v>
      </c>
      <c r="AD51" s="3" t="s">
        <v>6346</v>
      </c>
      <c r="AE51" s="3" t="s">
        <v>6347</v>
      </c>
      <c r="AF51" s="3" t="s">
        <v>5763</v>
      </c>
      <c r="AG51" s="3" t="s">
        <v>6348</v>
      </c>
      <c r="AH51" s="3" t="s">
        <v>6349</v>
      </c>
      <c r="AI51" s="3" t="s">
        <v>5773</v>
      </c>
      <c r="AJ51" s="3" t="s">
        <v>6350</v>
      </c>
      <c r="AK51" s="3" t="s">
        <v>6351</v>
      </c>
      <c r="AL51" s="3" t="s">
        <v>5763</v>
      </c>
      <c r="AM51" s="3" t="s">
        <v>6003</v>
      </c>
      <c r="AN51" s="3" t="s">
        <v>6004</v>
      </c>
      <c r="AO51" s="3" t="s">
        <v>5773</v>
      </c>
      <c r="AP51" s="3" t="s">
        <v>6352</v>
      </c>
      <c r="AQ51" s="3" t="s">
        <v>6353</v>
      </c>
      <c r="AR51" s="3" t="s">
        <v>5773</v>
      </c>
      <c r="AS51" s="3" t="s">
        <v>6354</v>
      </c>
      <c r="AT51" s="3" t="s">
        <v>6355</v>
      </c>
      <c r="AU51" s="3" t="s">
        <v>5773</v>
      </c>
      <c r="AV51" s="3" t="s">
        <v>6356</v>
      </c>
      <c r="AW51" s="3" t="s">
        <v>6357</v>
      </c>
      <c r="AX51" s="3" t="s">
        <v>5768</v>
      </c>
      <c r="AY51" s="3" t="s">
        <v>6358</v>
      </c>
      <c r="AZ51" s="3" t="s">
        <v>6359</v>
      </c>
      <c r="BA51" s="3" t="s">
        <v>5768</v>
      </c>
      <c r="BB51" s="3" t="s">
        <v>6360</v>
      </c>
      <c r="BC51" s="3" t="s">
        <v>6361</v>
      </c>
      <c r="BD51" s="3" t="s">
        <v>271</v>
      </c>
      <c r="BE51" s="3" t="s">
        <v>6362</v>
      </c>
      <c r="BF51" s="3" t="s">
        <v>6363</v>
      </c>
      <c r="BG51" s="3" t="s">
        <v>5808</v>
      </c>
      <c r="BH51" s="3" t="s">
        <v>6364</v>
      </c>
      <c r="BI51" s="3" t="s">
        <v>6365</v>
      </c>
      <c r="BJ51" s="3" t="s">
        <v>271</v>
      </c>
      <c r="BK51" s="3" t="s">
        <v>6366</v>
      </c>
      <c r="BL51" s="3" t="s">
        <v>6367</v>
      </c>
      <c r="BM51" s="3" t="s">
        <v>5808</v>
      </c>
      <c r="BN51" s="3" t="s">
        <v>6368</v>
      </c>
      <c r="BO51" s="3" t="s">
        <v>6369</v>
      </c>
      <c r="BP51" s="3" t="s">
        <v>5763</v>
      </c>
      <c r="BQ51" s="3" t="s">
        <v>6370</v>
      </c>
      <c r="BR51" s="3" t="s">
        <v>6371</v>
      </c>
      <c r="BS51" s="3" t="s">
        <v>5773</v>
      </c>
      <c r="BT51" s="3" t="s">
        <v>6372</v>
      </c>
      <c r="BU51" s="3" t="s">
        <v>6373</v>
      </c>
      <c r="BV51" s="3" t="s">
        <v>5808</v>
      </c>
      <c r="BW51" s="3" t="s">
        <v>6374</v>
      </c>
      <c r="BX51" s="3" t="s">
        <v>6375</v>
      </c>
      <c r="BY51" s="3" t="s">
        <v>5763</v>
      </c>
      <c r="BZ51" s="3" t="s">
        <v>6376</v>
      </c>
      <c r="CA51" s="3" t="s">
        <v>6377</v>
      </c>
      <c r="CB51" s="3" t="s">
        <v>271</v>
      </c>
      <c r="CC51" s="3" t="s">
        <v>6378</v>
      </c>
      <c r="CD51" s="3" t="s">
        <v>6379</v>
      </c>
      <c r="CE51" s="3" t="s">
        <v>5763</v>
      </c>
      <c r="CF51" s="3" t="s">
        <v>6380</v>
      </c>
      <c r="CG51" s="3" t="s">
        <v>6381</v>
      </c>
      <c r="CH51" s="3" t="s">
        <v>5763</v>
      </c>
      <c r="CI51" s="3" t="s">
        <v>6382</v>
      </c>
      <c r="CJ51" s="3" t="s">
        <v>6383</v>
      </c>
      <c r="CK51" s="3" t="s">
        <v>5763</v>
      </c>
      <c r="CL51" s="3" t="s">
        <v>6384</v>
      </c>
      <c r="CM51" s="3" t="s">
        <v>6385</v>
      </c>
      <c r="CN51" s="3" t="s">
        <v>286</v>
      </c>
      <c r="CO51" s="3" t="s">
        <v>6386</v>
      </c>
      <c r="CP51" s="3" t="s">
        <v>6387</v>
      </c>
      <c r="CQ51" s="3" t="s">
        <v>5773</v>
      </c>
      <c r="CR51" s="3" t="s">
        <v>6388</v>
      </c>
      <c r="CS51" s="3" t="s">
        <v>6389</v>
      </c>
      <c r="CT51" s="3" t="s">
        <v>5768</v>
      </c>
      <c r="CU51" s="3" t="s">
        <v>6390</v>
      </c>
      <c r="CV51" s="3" t="s">
        <v>6391</v>
      </c>
      <c r="CW51" s="3" t="s">
        <v>5808</v>
      </c>
      <c r="CX51" s="3" t="s">
        <v>6005</v>
      </c>
      <c r="CY51" s="3" t="s">
        <v>6006</v>
      </c>
      <c r="CZ51" s="3" t="s">
        <v>286</v>
      </c>
      <c r="DA51" s="3" t="s">
        <v>6392</v>
      </c>
      <c r="DB51" s="3" t="s">
        <v>6393</v>
      </c>
      <c r="DC51" s="3" t="s">
        <v>5773</v>
      </c>
      <c r="DD51" s="3" t="s">
        <v>6394</v>
      </c>
      <c r="DE51" s="3" t="s">
        <v>6395</v>
      </c>
      <c r="DF51" s="3" t="s">
        <v>5763</v>
      </c>
      <c r="DG51" s="3" t="s">
        <v>6396</v>
      </c>
      <c r="DH51" s="3" t="s">
        <v>6397</v>
      </c>
      <c r="DI51" s="3" t="s">
        <v>5768</v>
      </c>
      <c r="DJ51" s="3" t="s">
        <v>6398</v>
      </c>
      <c r="DK51" s="3" t="s">
        <v>6399</v>
      </c>
      <c r="DL51" s="3" t="s">
        <v>5808</v>
      </c>
      <c r="DM51" s="3" t="s">
        <v>6400</v>
      </c>
      <c r="DN51" s="3" t="s">
        <v>6401</v>
      </c>
      <c r="DO51" s="3" t="s">
        <v>5773</v>
      </c>
      <c r="DP51" s="3" t="s">
        <v>6402</v>
      </c>
      <c r="DQ51" s="3" t="s">
        <v>6403</v>
      </c>
      <c r="DR51" s="3" t="s">
        <v>5773</v>
      </c>
      <c r="DS51" s="3" t="s">
        <v>6404</v>
      </c>
      <c r="DT51" s="3" t="s">
        <v>6405</v>
      </c>
      <c r="DU51" s="3" t="s">
        <v>5760</v>
      </c>
      <c r="DV51" s="3" t="s">
        <v>6406</v>
      </c>
      <c r="DW51" s="3" t="s">
        <v>6407</v>
      </c>
      <c r="DX51" s="3" t="s">
        <v>5760</v>
      </c>
      <c r="DY51" s="3" t="s">
        <v>6408</v>
      </c>
      <c r="DZ51" s="3" t="s">
        <v>6409</v>
      </c>
      <c r="EA51" s="3" t="s">
        <v>5808</v>
      </c>
      <c r="EB51" s="3" t="s">
        <v>6410</v>
      </c>
      <c r="EC51" s="3" t="s">
        <v>6411</v>
      </c>
      <c r="ED51" s="3" t="s">
        <v>271</v>
      </c>
      <c r="EE51" s="3" t="s">
        <v>6412</v>
      </c>
      <c r="EF51" s="3" t="s">
        <v>6413</v>
      </c>
      <c r="EG51" s="3" t="s">
        <v>5808</v>
      </c>
      <c r="EH51" s="3" t="s">
        <v>6414</v>
      </c>
      <c r="EI51" s="3" t="s">
        <v>6415</v>
      </c>
      <c r="EJ51" s="3" t="s">
        <v>5760</v>
      </c>
      <c r="EK51" s="3" t="s">
        <v>6416</v>
      </c>
      <c r="EL51" s="3" t="s">
        <v>6417</v>
      </c>
      <c r="EM51" s="3" t="s">
        <v>5773</v>
      </c>
      <c r="EN51" s="3" t="s">
        <v>6418</v>
      </c>
      <c r="EO51" s="3" t="s">
        <v>6419</v>
      </c>
      <c r="EP51" s="3" t="s">
        <v>5760</v>
      </c>
      <c r="EQ51" s="3" t="s">
        <v>6420</v>
      </c>
      <c r="ER51" s="3" t="s">
        <v>6421</v>
      </c>
      <c r="ES51" s="3" t="s">
        <v>271</v>
      </c>
      <c r="ET51" s="3" t="s">
        <v>6422</v>
      </c>
      <c r="EU51" s="3" t="s">
        <v>6423</v>
      </c>
      <c r="EV51" s="3" t="s">
        <v>5760</v>
      </c>
      <c r="EW51" s="3" t="s">
        <v>6424</v>
      </c>
      <c r="EX51" s="3" t="s">
        <v>6425</v>
      </c>
      <c r="EY51" s="3" t="s">
        <v>5768</v>
      </c>
      <c r="EZ51" s="3" t="s">
        <v>6426</v>
      </c>
      <c r="FA51" s="3" t="s">
        <v>6427</v>
      </c>
      <c r="FB51" s="3" t="s">
        <v>5808</v>
      </c>
      <c r="FC51" s="3" t="s">
        <v>6428</v>
      </c>
      <c r="FD51" s="3" t="s">
        <v>6429</v>
      </c>
      <c r="FE51" s="3" t="s">
        <v>5773</v>
      </c>
      <c r="FF51" s="3" t="s">
        <v>6430</v>
      </c>
      <c r="FG51" s="3" t="s">
        <v>6431</v>
      </c>
      <c r="FH51" s="3" t="s">
        <v>5768</v>
      </c>
      <c r="FI51" s="3" t="s">
        <v>6432</v>
      </c>
      <c r="FJ51" s="3" t="s">
        <v>6433</v>
      </c>
      <c r="FK51" s="3" t="s">
        <v>271</v>
      </c>
      <c r="FL51" s="3" t="s">
        <v>6285</v>
      </c>
      <c r="FM51" s="3" t="s">
        <v>6286</v>
      </c>
      <c r="FN51" s="3" t="s">
        <v>5768</v>
      </c>
      <c r="FO51" s="3" t="s">
        <v>6434</v>
      </c>
      <c r="FP51" s="3" t="s">
        <v>6435</v>
      </c>
      <c r="FQ51" s="3" t="s">
        <v>5773</v>
      </c>
      <c r="FR51" s="3" t="s">
        <v>6436</v>
      </c>
      <c r="FS51" s="3" t="s">
        <v>6437</v>
      </c>
      <c r="FT51" s="3" t="s">
        <v>5760</v>
      </c>
      <c r="FU51" s="3" t="s">
        <v>6438</v>
      </c>
      <c r="FV51" s="3" t="s">
        <v>6439</v>
      </c>
      <c r="FW51" s="3" t="s">
        <v>271</v>
      </c>
      <c r="FX51" s="3" t="s">
        <v>6440</v>
      </c>
      <c r="FY51" s="3" t="s">
        <v>6441</v>
      </c>
      <c r="FZ51" s="3" t="s">
        <v>5773</v>
      </c>
      <c r="GA51" s="3" t="s">
        <v>6442</v>
      </c>
      <c r="GB51" s="3" t="s">
        <v>6443</v>
      </c>
      <c r="GC51" s="3" t="s">
        <v>5773</v>
      </c>
      <c r="GD51" s="3" t="s">
        <v>6444</v>
      </c>
      <c r="GE51" s="3" t="s">
        <v>6445</v>
      </c>
      <c r="GF51" s="3" t="s">
        <v>5773</v>
      </c>
      <c r="GG51" s="3" t="s">
        <v>6446</v>
      </c>
      <c r="GH51" s="3" t="s">
        <v>6447</v>
      </c>
      <c r="GI51" s="3" t="s">
        <v>271</v>
      </c>
      <c r="GJ51" s="3" t="s">
        <v>6448</v>
      </c>
      <c r="GK51" s="3" t="s">
        <v>6449</v>
      </c>
      <c r="GL51" s="3" t="s">
        <v>5773</v>
      </c>
      <c r="GM51" s="3" t="s">
        <v>6450</v>
      </c>
      <c r="GN51" s="3" t="s">
        <v>6451</v>
      </c>
      <c r="GO51" s="3" t="s">
        <v>271</v>
      </c>
      <c r="GP51" s="3" t="s">
        <v>6452</v>
      </c>
      <c r="GQ51" s="3" t="s">
        <v>6453</v>
      </c>
      <c r="GR51" s="3" t="s">
        <v>5773</v>
      </c>
      <c r="GS51" s="3" t="s">
        <v>5995</v>
      </c>
      <c r="GT51" s="3" t="s">
        <v>5996</v>
      </c>
      <c r="GU51" s="3" t="s">
        <v>271</v>
      </c>
      <c r="GV51" s="3" t="s">
        <v>6454</v>
      </c>
      <c r="GW51" s="3" t="s">
        <v>6455</v>
      </c>
      <c r="GX51" s="3" t="s">
        <v>5773</v>
      </c>
      <c r="GY51" s="3" t="s">
        <v>6456</v>
      </c>
      <c r="GZ51" s="3" t="s">
        <v>6457</v>
      </c>
      <c r="HA51" s="3" t="s">
        <v>5808</v>
      </c>
      <c r="HB51" s="3" t="s">
        <v>6458</v>
      </c>
      <c r="HC51" s="3" t="s">
        <v>6459</v>
      </c>
      <c r="HD51" s="3" t="s">
        <v>5763</v>
      </c>
      <c r="HE51" s="3" t="s">
        <v>6460</v>
      </c>
      <c r="HF51" s="3" t="s">
        <v>6461</v>
      </c>
      <c r="HG51" s="3" t="s">
        <v>271</v>
      </c>
      <c r="HH51" s="3" t="s">
        <v>5997</v>
      </c>
      <c r="HI51" s="3" t="s">
        <v>5998</v>
      </c>
      <c r="HJ51" s="3" t="s">
        <v>5773</v>
      </c>
      <c r="HK51" s="3" t="s">
        <v>6462</v>
      </c>
      <c r="HL51" s="3" t="s">
        <v>6463</v>
      </c>
      <c r="HM51" s="3" t="s">
        <v>5773</v>
      </c>
      <c r="HN51" s="3" t="s">
        <v>6464</v>
      </c>
      <c r="HO51" s="3" t="s">
        <v>6465</v>
      </c>
      <c r="HP51" s="3" t="s">
        <v>5808</v>
      </c>
      <c r="HQ51" s="3" t="s">
        <v>6466</v>
      </c>
      <c r="HR51" s="3" t="s">
        <v>6467</v>
      </c>
      <c r="HS51" s="3" t="s">
        <v>5768</v>
      </c>
      <c r="HT51" s="3" t="s">
        <v>6468</v>
      </c>
      <c r="HU51" s="3" t="s">
        <v>6469</v>
      </c>
      <c r="HV51" s="3" t="s">
        <v>5763</v>
      </c>
      <c r="HW51" s="3" t="s">
        <v>6470</v>
      </c>
      <c r="HX51" s="3" t="s">
        <v>6471</v>
      </c>
      <c r="HY51" s="3" t="s">
        <v>271</v>
      </c>
      <c r="HZ51" s="3" t="s">
        <v>6472</v>
      </c>
      <c r="IA51" s="3" t="s">
        <v>6473</v>
      </c>
      <c r="IB51" s="3" t="s">
        <v>271</v>
      </c>
      <c r="IC51" s="3" t="s">
        <v>6474</v>
      </c>
      <c r="ID51" s="3" t="s">
        <v>6475</v>
      </c>
      <c r="IE51" s="3" t="s">
        <v>5763</v>
      </c>
      <c r="IF51" s="3" t="s">
        <v>6476</v>
      </c>
      <c r="IG51" s="3" t="s">
        <v>6477</v>
      </c>
      <c r="IH51" s="3" t="s">
        <v>5763</v>
      </c>
      <c r="II51" s="3" t="s">
        <v>6478</v>
      </c>
      <c r="IJ51" s="3" t="s">
        <v>6479</v>
      </c>
      <c r="IK51" s="3" t="s">
        <v>5768</v>
      </c>
      <c r="IL51" s="3" t="s">
        <v>6480</v>
      </c>
      <c r="IM51" s="3" t="s">
        <v>6481</v>
      </c>
      <c r="IN51" s="3" t="s">
        <v>5763</v>
      </c>
      <c r="IO51" s="3" t="s">
        <v>6482</v>
      </c>
      <c r="IP51" s="3" t="s">
        <v>6483</v>
      </c>
      <c r="IQ51" s="3" t="s">
        <v>5760</v>
      </c>
      <c r="IR51" s="3" t="s">
        <v>6484</v>
      </c>
      <c r="IS51" s="3" t="s">
        <v>6485</v>
      </c>
      <c r="IT51" s="3" t="s">
        <v>5768</v>
      </c>
      <c r="IU51" s="3" t="s">
        <v>6486</v>
      </c>
      <c r="IV51" s="3" t="s">
        <v>6487</v>
      </c>
      <c r="IW51" s="3" t="s">
        <v>5943</v>
      </c>
      <c r="IX51" s="3" t="s">
        <v>5989</v>
      </c>
      <c r="IY51" s="3" t="s">
        <v>5990</v>
      </c>
      <c r="IZ51" s="3" t="s">
        <v>5760</v>
      </c>
      <c r="JA51" s="3" t="s">
        <v>6488</v>
      </c>
      <c r="JB51" s="3" t="s">
        <v>6489</v>
      </c>
      <c r="JC51" s="3" t="s">
        <v>271</v>
      </c>
      <c r="JD51" s="3" t="s">
        <v>6490</v>
      </c>
      <c r="JE51" s="3" t="s">
        <v>6491</v>
      </c>
      <c r="JF51" s="3" t="s">
        <v>5950</v>
      </c>
      <c r="JG51" s="3" t="s">
        <v>6221</v>
      </c>
      <c r="JH51" s="3" t="s">
        <v>6222</v>
      </c>
      <c r="JI51" s="3" t="s">
        <v>5943</v>
      </c>
      <c r="JJ51" s="3" t="s">
        <v>6492</v>
      </c>
      <c r="JK51" s="3" t="s">
        <v>6493</v>
      </c>
      <c r="JL51" s="3" t="s">
        <v>5950</v>
      </c>
      <c r="JM51" s="3" t="s">
        <v>6494</v>
      </c>
      <c r="JN51" s="3" t="s">
        <v>6495</v>
      </c>
      <c r="JO51" s="3" t="s">
        <v>5850</v>
      </c>
      <c r="JP51" s="3" t="s">
        <v>6496</v>
      </c>
      <c r="JQ51" s="3" t="s">
        <v>6497</v>
      </c>
      <c r="JR51" s="3" t="s">
        <v>5950</v>
      </c>
      <c r="JS51" s="3" t="s">
        <v>6498</v>
      </c>
      <c r="JT51" s="3" t="s">
        <v>6499</v>
      </c>
      <c r="JU51" s="3" t="s">
        <v>5815</v>
      </c>
      <c r="JV51" s="3" t="s">
        <v>6500</v>
      </c>
      <c r="JW51" s="3" t="s">
        <v>6501</v>
      </c>
      <c r="JX51" s="3" t="s">
        <v>5850</v>
      </c>
      <c r="JY51" s="3" t="s">
        <v>6502</v>
      </c>
      <c r="JZ51" s="3" t="s">
        <v>6503</v>
      </c>
      <c r="KA51" s="3" t="s">
        <v>5815</v>
      </c>
      <c r="KB51" s="3" t="s">
        <v>6504</v>
      </c>
      <c r="KC51" s="3" t="s">
        <v>6505</v>
      </c>
      <c r="KD51" s="3" t="s">
        <v>5950</v>
      </c>
      <c r="KE51" s="3" t="s">
        <v>6506</v>
      </c>
      <c r="KF51" s="3" t="s">
        <v>6507</v>
      </c>
      <c r="KG51" s="3" t="s">
        <v>271</v>
      </c>
      <c r="KH51" s="3" t="s">
        <v>5855</v>
      </c>
      <c r="KI51" s="3" t="s">
        <v>5856</v>
      </c>
      <c r="KJ51" s="3" t="s">
        <v>5850</v>
      </c>
      <c r="KK51" s="3" t="s">
        <v>6508</v>
      </c>
      <c r="KL51" s="3" t="s">
        <v>6509</v>
      </c>
      <c r="KM51" s="3" t="s">
        <v>5950</v>
      </c>
      <c r="KN51" s="3" t="s">
        <v>6510</v>
      </c>
      <c r="KO51" s="3" t="s">
        <v>6511</v>
      </c>
      <c r="KP51" s="3" t="s">
        <v>5850</v>
      </c>
      <c r="KQ51" s="3" t="s">
        <v>5979</v>
      </c>
      <c r="KR51" s="3" t="s">
        <v>5980</v>
      </c>
      <c r="KS51" s="3" t="s">
        <v>5850</v>
      </c>
      <c r="KT51" s="3" t="s">
        <v>6512</v>
      </c>
      <c r="KU51" s="3" t="s">
        <v>6513</v>
      </c>
      <c r="KV51" s="3" t="s">
        <v>5815</v>
      </c>
      <c r="KW51" s="3" t="s">
        <v>6514</v>
      </c>
      <c r="KX51" s="3" t="s">
        <v>6515</v>
      </c>
      <c r="KY51" s="3" t="s">
        <v>5815</v>
      </c>
      <c r="KZ51" s="3" t="s">
        <v>6516</v>
      </c>
      <c r="LA51" s="3" t="s">
        <v>6517</v>
      </c>
      <c r="LB51" s="3" t="s">
        <v>5943</v>
      </c>
      <c r="LC51" s="3" t="s">
        <v>6518</v>
      </c>
      <c r="LD51" s="3" t="s">
        <v>6519</v>
      </c>
      <c r="LE51" s="3" t="s">
        <v>5815</v>
      </c>
      <c r="LF51" s="3" t="s">
        <v>6520</v>
      </c>
      <c r="LG51" s="3" t="s">
        <v>6521</v>
      </c>
      <c r="LH51" s="3" t="s">
        <v>5815</v>
      </c>
      <c r="LI51" s="3" t="s">
        <v>6522</v>
      </c>
      <c r="LJ51" s="3" t="s">
        <v>6523</v>
      </c>
      <c r="LK51" s="3" t="s">
        <v>5943</v>
      </c>
      <c r="LL51" s="3" t="s">
        <v>6524</v>
      </c>
      <c r="LM51" s="3" t="s">
        <v>6525</v>
      </c>
      <c r="LN51" s="3" t="s">
        <v>5943</v>
      </c>
      <c r="LO51" s="3" t="s">
        <v>6526</v>
      </c>
      <c r="LP51" s="3" t="s">
        <v>6527</v>
      </c>
      <c r="LQ51" s="3" t="s">
        <v>5950</v>
      </c>
      <c r="LR51" s="3" t="s">
        <v>6528</v>
      </c>
      <c r="LS51" s="3" t="s">
        <v>6529</v>
      </c>
      <c r="LT51" s="3" t="s">
        <v>271</v>
      </c>
      <c r="LU51" s="3" t="s">
        <v>6530</v>
      </c>
      <c r="LV51" s="3" t="s">
        <v>6531</v>
      </c>
      <c r="LW51" s="3" t="s">
        <v>5773</v>
      </c>
      <c r="LX51" s="3" t="s">
        <v>6532</v>
      </c>
      <c r="LY51" s="3" t="s">
        <v>6533</v>
      </c>
      <c r="LZ51" s="3" t="s">
        <v>5763</v>
      </c>
      <c r="MA51" s="3" t="s">
        <v>5771</v>
      </c>
      <c r="MB51" s="3" t="s">
        <v>5772</v>
      </c>
      <c r="MC51" s="3" t="s">
        <v>5808</v>
      </c>
      <c r="MD51" s="3" t="s">
        <v>6534</v>
      </c>
      <c r="ME51" s="3" t="s">
        <v>6535</v>
      </c>
      <c r="MF51" s="3" t="s">
        <v>5815</v>
      </c>
      <c r="MG51" s="3" t="s">
        <v>6500</v>
      </c>
      <c r="MH51" s="3" t="s">
        <v>6501</v>
      </c>
      <c r="MI51" s="3" t="s">
        <v>5950</v>
      </c>
      <c r="MJ51" s="3" t="s">
        <v>6263</v>
      </c>
      <c r="MK51" s="3" t="s">
        <v>6264</v>
      </c>
      <c r="ML51" s="3" t="s">
        <v>5763</v>
      </c>
      <c r="MM51" s="3" t="s">
        <v>5907</v>
      </c>
      <c r="MN51" s="3" t="s">
        <v>5908</v>
      </c>
      <c r="MO51" s="3" t="s">
        <v>5763</v>
      </c>
      <c r="MP51" s="3" t="s">
        <v>6536</v>
      </c>
      <c r="MQ51" s="3" t="s">
        <v>6537</v>
      </c>
      <c r="MR51" s="3" t="s">
        <v>5943</v>
      </c>
      <c r="MS51" s="3" t="s">
        <v>6051</v>
      </c>
      <c r="MT51" s="3" t="s">
        <v>6052</v>
      </c>
      <c r="MU51" s="3" t="s">
        <v>5815</v>
      </c>
      <c r="MV51" s="3" t="s">
        <v>6538</v>
      </c>
      <c r="MW51" s="3" t="s">
        <v>6539</v>
      </c>
      <c r="MX51" s="3" t="s">
        <v>5950</v>
      </c>
      <c r="MY51" s="3" t="s">
        <v>6251</v>
      </c>
      <c r="MZ51" s="3" t="s">
        <v>6252</v>
      </c>
      <c r="NA51" s="3" t="s">
        <v>5815</v>
      </c>
      <c r="NB51" s="3" t="s">
        <v>6540</v>
      </c>
      <c r="NC51" s="3" t="s">
        <v>6541</v>
      </c>
      <c r="ND51" s="3" t="s">
        <v>5943</v>
      </c>
      <c r="NE51" s="3" t="s">
        <v>6542</v>
      </c>
      <c r="NF51" s="3" t="s">
        <v>6543</v>
      </c>
      <c r="NG51" s="3" t="s">
        <v>5773</v>
      </c>
      <c r="NH51" s="3" t="s">
        <v>6121</v>
      </c>
      <c r="NI51" s="3" t="s">
        <v>6122</v>
      </c>
      <c r="NJ51" s="3" t="s">
        <v>5808</v>
      </c>
      <c r="NK51" s="3" t="s">
        <v>6544</v>
      </c>
      <c r="NL51" s="3" t="s">
        <v>6545</v>
      </c>
      <c r="NM51" s="3" t="s">
        <v>5763</v>
      </c>
      <c r="NN51" s="3" t="s">
        <v>6546</v>
      </c>
      <c r="NO51" s="3" t="s">
        <v>6547</v>
      </c>
      <c r="NP51" s="3" t="s">
        <v>5808</v>
      </c>
      <c r="NQ51" s="3" t="s">
        <v>6045</v>
      </c>
      <c r="NR51" s="3" t="s">
        <v>6046</v>
      </c>
      <c r="NS51" s="3" t="s">
        <v>271</v>
      </c>
      <c r="NT51" s="3" t="s">
        <v>6548</v>
      </c>
      <c r="NU51" s="3" t="s">
        <v>6549</v>
      </c>
      <c r="NV51" s="3" t="s">
        <v>271</v>
      </c>
      <c r="NW51" s="3" t="s">
        <v>6490</v>
      </c>
      <c r="NX51" s="3" t="s">
        <v>6491</v>
      </c>
      <c r="NY51" s="3" t="s">
        <v>271</v>
      </c>
      <c r="NZ51" s="3" t="s">
        <v>6530</v>
      </c>
      <c r="OA51" s="3" t="s">
        <v>6531</v>
      </c>
      <c r="OB51" s="3" t="s">
        <v>5763</v>
      </c>
      <c r="OC51" s="3" t="s">
        <v>6550</v>
      </c>
      <c r="OD51" s="3" t="s">
        <v>6551</v>
      </c>
      <c r="OE51" s="3" t="s">
        <v>5768</v>
      </c>
      <c r="OF51" s="3" t="s">
        <v>6552</v>
      </c>
      <c r="OG51" s="3" t="s">
        <v>6553</v>
      </c>
      <c r="OH51" s="3" t="s">
        <v>5760</v>
      </c>
      <c r="OI51" s="3" t="s">
        <v>6554</v>
      </c>
      <c r="OJ51" s="3" t="s">
        <v>6555</v>
      </c>
      <c r="OK51" s="3" t="s">
        <v>286</v>
      </c>
      <c r="OL51" s="3" t="s">
        <v>6556</v>
      </c>
      <c r="OM51" s="3" t="s">
        <v>6557</v>
      </c>
      <c r="ON51" s="3" t="s">
        <v>286</v>
      </c>
      <c r="OO51" s="3" t="s">
        <v>6558</v>
      </c>
      <c r="OP51" s="3" t="s">
        <v>6559</v>
      </c>
      <c r="OQ51" s="3" t="s">
        <v>5763</v>
      </c>
      <c r="OR51" s="3" t="s">
        <v>6560</v>
      </c>
      <c r="OS51" s="3" t="s">
        <v>6561</v>
      </c>
      <c r="OT51" s="3" t="s">
        <v>5763</v>
      </c>
      <c r="OU51" s="3" t="s">
        <v>6562</v>
      </c>
      <c r="OV51" s="3" t="s">
        <v>6563</v>
      </c>
      <c r="OW51" s="3" t="s">
        <v>5763</v>
      </c>
      <c r="OX51" s="3" t="s">
        <v>6564</v>
      </c>
      <c r="OY51" s="3" t="s">
        <v>6565</v>
      </c>
      <c r="OZ51" s="3" t="s">
        <v>5768</v>
      </c>
      <c r="PA51" s="3" t="s">
        <v>6566</v>
      </c>
      <c r="PB51" s="3" t="s">
        <v>6567</v>
      </c>
      <c r="PC51" s="3" t="s">
        <v>5773</v>
      </c>
      <c r="PD51" s="3" t="s">
        <v>6568</v>
      </c>
      <c r="PE51" s="3" t="s">
        <v>6569</v>
      </c>
      <c r="PF51" s="3" t="s">
        <v>5760</v>
      </c>
      <c r="PG51" s="3" t="s">
        <v>6570</v>
      </c>
      <c r="PH51" s="3" t="s">
        <v>6571</v>
      </c>
      <c r="PI51" s="3" t="s">
        <v>5760</v>
      </c>
      <c r="PJ51" s="3" t="s">
        <v>6572</v>
      </c>
      <c r="PK51" s="3" t="s">
        <v>6573</v>
      </c>
      <c r="PL51" s="3" t="s">
        <v>5773</v>
      </c>
      <c r="PM51" s="3" t="s">
        <v>6574</v>
      </c>
      <c r="PN51" s="3" t="s">
        <v>6575</v>
      </c>
      <c r="PO51" s="3" t="s">
        <v>5760</v>
      </c>
      <c r="PP51" s="3" t="s">
        <v>6576</v>
      </c>
      <c r="PQ51" s="3" t="s">
        <v>6577</v>
      </c>
      <c r="PR51" s="3" t="s">
        <v>271</v>
      </c>
      <c r="PS51" s="3" t="s">
        <v>6578</v>
      </c>
      <c r="PT51" s="3" t="s">
        <v>6579</v>
      </c>
      <c r="PU51" s="3" t="s">
        <v>5773</v>
      </c>
      <c r="PV51" s="3" t="s">
        <v>6580</v>
      </c>
      <c r="PW51" s="3" t="s">
        <v>6581</v>
      </c>
      <c r="PX51" s="3" t="s">
        <v>5773</v>
      </c>
      <c r="PY51" s="3" t="s">
        <v>6582</v>
      </c>
      <c r="PZ51" s="3" t="s">
        <v>6583</v>
      </c>
      <c r="QA51" s="3" t="s">
        <v>5943</v>
      </c>
      <c r="QB51" s="3" t="s">
        <v>6584</v>
      </c>
      <c r="QC51" s="3" t="s">
        <v>6585</v>
      </c>
      <c r="QD51" s="3" t="s">
        <v>5815</v>
      </c>
      <c r="QE51" s="3" t="s">
        <v>6586</v>
      </c>
      <c r="QF51" s="3" t="s">
        <v>6587</v>
      </c>
      <c r="QG51" s="3" t="s">
        <v>271</v>
      </c>
      <c r="QH51" s="3" t="s">
        <v>6588</v>
      </c>
      <c r="QI51" s="3" t="s">
        <v>6589</v>
      </c>
      <c r="QJ51" s="3" t="s">
        <v>5760</v>
      </c>
      <c r="QK51" s="3" t="s">
        <v>6590</v>
      </c>
      <c r="QL51" s="3" t="s">
        <v>6591</v>
      </c>
    </row>
    <row r="52" spans="1:454" ht="89.25" x14ac:dyDescent="0.25">
      <c r="A52" s="6"/>
      <c r="B52" s="3" t="s">
        <v>5763</v>
      </c>
      <c r="C52" s="3" t="s">
        <v>6592</v>
      </c>
      <c r="D52" s="3" t="s">
        <v>6593</v>
      </c>
      <c r="E52" s="3" t="s">
        <v>5763</v>
      </c>
      <c r="F52" s="3" t="s">
        <v>6594</v>
      </c>
      <c r="G52" s="3" t="s">
        <v>6595</v>
      </c>
      <c r="H52" s="3" t="s">
        <v>5760</v>
      </c>
      <c r="I52" s="3" t="s">
        <v>6408</v>
      </c>
      <c r="J52" s="3" t="s">
        <v>6409</v>
      </c>
      <c r="K52" s="3"/>
      <c r="L52" s="3"/>
      <c r="M52" s="3"/>
      <c r="N52" s="3" t="s">
        <v>5768</v>
      </c>
      <c r="O52" s="3" t="s">
        <v>6596</v>
      </c>
      <c r="P52" s="3" t="s">
        <v>6597</v>
      </c>
      <c r="Q52" s="3" t="s">
        <v>271</v>
      </c>
      <c r="R52" s="3" t="s">
        <v>6598</v>
      </c>
      <c r="S52" s="3" t="s">
        <v>6599</v>
      </c>
      <c r="T52" s="3" t="s">
        <v>271</v>
      </c>
      <c r="U52" s="3" t="s">
        <v>6600</v>
      </c>
      <c r="V52" s="3" t="s">
        <v>6601</v>
      </c>
      <c r="W52" s="3" t="s">
        <v>271</v>
      </c>
      <c r="X52" s="3" t="s">
        <v>6378</v>
      </c>
      <c r="Y52" s="3" t="s">
        <v>6379</v>
      </c>
      <c r="Z52" s="3" t="s">
        <v>5768</v>
      </c>
      <c r="AA52" s="3" t="s">
        <v>6602</v>
      </c>
      <c r="AB52" s="3" t="s">
        <v>6603</v>
      </c>
      <c r="AC52" s="3" t="s">
        <v>5773</v>
      </c>
      <c r="AD52" s="3" t="s">
        <v>6604</v>
      </c>
      <c r="AE52" s="3" t="s">
        <v>6605</v>
      </c>
      <c r="AF52" s="3"/>
      <c r="AG52" s="3"/>
      <c r="AH52" s="3"/>
      <c r="AI52" s="3" t="s">
        <v>5773</v>
      </c>
      <c r="AJ52" s="3" t="s">
        <v>6606</v>
      </c>
      <c r="AK52" s="3" t="s">
        <v>6607</v>
      </c>
      <c r="AL52" s="3"/>
      <c r="AM52" s="3"/>
      <c r="AN52" s="3"/>
      <c r="AO52" s="3" t="s">
        <v>5768</v>
      </c>
      <c r="AP52" s="3" t="s">
        <v>6079</v>
      </c>
      <c r="AQ52" s="3" t="s">
        <v>6080</v>
      </c>
      <c r="AR52" s="3" t="s">
        <v>5763</v>
      </c>
      <c r="AS52" s="3" t="s">
        <v>6608</v>
      </c>
      <c r="AT52" s="3" t="s">
        <v>6609</v>
      </c>
      <c r="AU52" s="3"/>
      <c r="AV52" s="3"/>
      <c r="AW52" s="3"/>
      <c r="AX52" s="3" t="s">
        <v>5768</v>
      </c>
      <c r="AY52" s="3" t="s">
        <v>6610</v>
      </c>
      <c r="AZ52" s="3" t="s">
        <v>6611</v>
      </c>
      <c r="BA52" s="3" t="s">
        <v>286</v>
      </c>
      <c r="BB52" s="3" t="s">
        <v>6612</v>
      </c>
      <c r="BC52" s="3" t="s">
        <v>6613</v>
      </c>
      <c r="BD52" s="3" t="s">
        <v>271</v>
      </c>
      <c r="BE52" s="3" t="s">
        <v>6614</v>
      </c>
      <c r="BF52" s="3" t="s">
        <v>6615</v>
      </c>
      <c r="BG52" s="3" t="s">
        <v>5763</v>
      </c>
      <c r="BH52" s="3" t="s">
        <v>6616</v>
      </c>
      <c r="BI52" s="3" t="s">
        <v>6617</v>
      </c>
      <c r="BJ52" s="3" t="s">
        <v>5808</v>
      </c>
      <c r="BK52" s="3" t="s">
        <v>6618</v>
      </c>
      <c r="BL52" s="3" t="s">
        <v>6619</v>
      </c>
      <c r="BM52" s="3" t="s">
        <v>5773</v>
      </c>
      <c r="BN52" s="3" t="s">
        <v>6620</v>
      </c>
      <c r="BO52" s="3" t="s">
        <v>6621</v>
      </c>
      <c r="BP52" s="3" t="s">
        <v>5763</v>
      </c>
      <c r="BQ52" s="3" t="s">
        <v>6622</v>
      </c>
      <c r="BR52" s="3" t="s">
        <v>6623</v>
      </c>
      <c r="BS52" s="3" t="s">
        <v>5808</v>
      </c>
      <c r="BT52" s="3" t="s">
        <v>6624</v>
      </c>
      <c r="BU52" s="3" t="s">
        <v>6625</v>
      </c>
      <c r="BV52" s="3" t="s">
        <v>5763</v>
      </c>
      <c r="BW52" s="3" t="s">
        <v>6626</v>
      </c>
      <c r="BX52" s="3" t="s">
        <v>6627</v>
      </c>
      <c r="BY52" s="3" t="s">
        <v>5773</v>
      </c>
      <c r="BZ52" s="3" t="s">
        <v>6628</v>
      </c>
      <c r="CA52" s="3" t="s">
        <v>6629</v>
      </c>
      <c r="CB52" s="3" t="s">
        <v>5773</v>
      </c>
      <c r="CC52" s="3" t="s">
        <v>6630</v>
      </c>
      <c r="CD52" s="3" t="s">
        <v>6631</v>
      </c>
      <c r="CE52" s="3" t="s">
        <v>5773</v>
      </c>
      <c r="CF52" s="3" t="s">
        <v>6632</v>
      </c>
      <c r="CG52" s="3" t="s">
        <v>6633</v>
      </c>
      <c r="CH52" s="3" t="s">
        <v>5763</v>
      </c>
      <c r="CI52" s="3" t="s">
        <v>6634</v>
      </c>
      <c r="CJ52" s="3" t="s">
        <v>6635</v>
      </c>
      <c r="CK52" s="3"/>
      <c r="CL52" s="3"/>
      <c r="CM52" s="3"/>
      <c r="CN52" s="3" t="s">
        <v>5808</v>
      </c>
      <c r="CO52" s="3" t="s">
        <v>6636</v>
      </c>
      <c r="CP52" s="3" t="s">
        <v>6637</v>
      </c>
      <c r="CQ52" s="3" t="s">
        <v>286</v>
      </c>
      <c r="CR52" s="3" t="s">
        <v>6638</v>
      </c>
      <c r="CS52" s="3" t="s">
        <v>6639</v>
      </c>
      <c r="CT52" s="3" t="s">
        <v>5768</v>
      </c>
      <c r="CU52" s="3" t="s">
        <v>6640</v>
      </c>
      <c r="CV52" s="3" t="s">
        <v>6641</v>
      </c>
      <c r="CW52" s="3" t="s">
        <v>5773</v>
      </c>
      <c r="CX52" s="3" t="s">
        <v>6283</v>
      </c>
      <c r="CY52" s="3" t="s">
        <v>6284</v>
      </c>
      <c r="CZ52" s="3"/>
      <c r="DA52" s="3"/>
      <c r="DB52" s="3"/>
      <c r="DC52" s="3" t="s">
        <v>5763</v>
      </c>
      <c r="DD52" s="3" t="s">
        <v>6642</v>
      </c>
      <c r="DE52" s="3" t="s">
        <v>6643</v>
      </c>
      <c r="DF52" s="3" t="s">
        <v>5773</v>
      </c>
      <c r="DG52" s="3" t="s">
        <v>6644</v>
      </c>
      <c r="DH52" s="3" t="s">
        <v>6645</v>
      </c>
      <c r="DI52" s="3"/>
      <c r="DJ52" s="3"/>
      <c r="DK52" s="3"/>
      <c r="DL52" s="3" t="s">
        <v>5763</v>
      </c>
      <c r="DM52" s="3" t="s">
        <v>6646</v>
      </c>
      <c r="DN52" s="3" t="s">
        <v>6647</v>
      </c>
      <c r="DO52" s="3" t="s">
        <v>286</v>
      </c>
      <c r="DP52" s="3" t="s">
        <v>6648</v>
      </c>
      <c r="DQ52" s="3" t="s">
        <v>6649</v>
      </c>
      <c r="DR52" s="3" t="s">
        <v>5763</v>
      </c>
      <c r="DS52" s="3" t="s">
        <v>6650</v>
      </c>
      <c r="DT52" s="3" t="s">
        <v>6651</v>
      </c>
      <c r="DU52" s="3" t="s">
        <v>5808</v>
      </c>
      <c r="DV52" s="3" t="s">
        <v>6652</v>
      </c>
      <c r="DW52" s="3" t="s">
        <v>6653</v>
      </c>
      <c r="DX52" s="3" t="s">
        <v>5763</v>
      </c>
      <c r="DY52" s="3" t="s">
        <v>6654</v>
      </c>
      <c r="DZ52" s="3" t="s">
        <v>6655</v>
      </c>
      <c r="EA52" s="3" t="s">
        <v>5760</v>
      </c>
      <c r="EB52" s="3" t="s">
        <v>6656</v>
      </c>
      <c r="EC52" s="3" t="s">
        <v>6657</v>
      </c>
      <c r="ED52" s="3" t="s">
        <v>5773</v>
      </c>
      <c r="EE52" s="3" t="s">
        <v>6658</v>
      </c>
      <c r="EF52" s="3" t="s">
        <v>6659</v>
      </c>
      <c r="EG52" s="3" t="s">
        <v>5808</v>
      </c>
      <c r="EH52" s="3" t="s">
        <v>6660</v>
      </c>
      <c r="EI52" s="3" t="s">
        <v>6661</v>
      </c>
      <c r="EJ52" s="3"/>
      <c r="EK52" s="3"/>
      <c r="EL52" s="3"/>
      <c r="EM52" s="3" t="s">
        <v>271</v>
      </c>
      <c r="EN52" s="3" t="s">
        <v>6662</v>
      </c>
      <c r="EO52" s="3" t="s">
        <v>6663</v>
      </c>
      <c r="EP52" s="3" t="s">
        <v>5768</v>
      </c>
      <c r="EQ52" s="3" t="s">
        <v>6664</v>
      </c>
      <c r="ER52" s="3" t="s">
        <v>6665</v>
      </c>
      <c r="ES52" s="3" t="s">
        <v>5763</v>
      </c>
      <c r="ET52" s="3" t="s">
        <v>6666</v>
      </c>
      <c r="EU52" s="3" t="s">
        <v>6667</v>
      </c>
      <c r="EV52" s="3"/>
      <c r="EW52" s="3"/>
      <c r="EX52" s="3"/>
      <c r="EY52" s="3" t="s">
        <v>5768</v>
      </c>
      <c r="EZ52" s="3" t="s">
        <v>6668</v>
      </c>
      <c r="FA52" s="3" t="s">
        <v>6669</v>
      </c>
      <c r="FB52" s="3" t="s">
        <v>5773</v>
      </c>
      <c r="FC52" s="3" t="s">
        <v>6670</v>
      </c>
      <c r="FD52" s="3" t="s">
        <v>6164</v>
      </c>
      <c r="FE52" s="3" t="s">
        <v>5763</v>
      </c>
      <c r="FF52" s="3" t="s">
        <v>6671</v>
      </c>
      <c r="FG52" s="3" t="s">
        <v>6672</v>
      </c>
      <c r="FH52" s="3" t="s">
        <v>5768</v>
      </c>
      <c r="FI52" s="3" t="s">
        <v>6673</v>
      </c>
      <c r="FJ52" s="3" t="s">
        <v>6674</v>
      </c>
      <c r="FK52" s="3" t="s">
        <v>5768</v>
      </c>
      <c r="FL52" s="3" t="s">
        <v>6007</v>
      </c>
      <c r="FM52" s="3" t="s">
        <v>6008</v>
      </c>
      <c r="FN52" s="3" t="s">
        <v>5763</v>
      </c>
      <c r="FO52" s="3" t="s">
        <v>6675</v>
      </c>
      <c r="FP52" s="3" t="s">
        <v>6676</v>
      </c>
      <c r="FQ52" s="3"/>
      <c r="FR52" s="3"/>
      <c r="FS52" s="3"/>
      <c r="FT52" s="3"/>
      <c r="FU52" s="3"/>
      <c r="FV52" s="3"/>
      <c r="FW52" s="3" t="s">
        <v>271</v>
      </c>
      <c r="FX52" s="3" t="s">
        <v>6677</v>
      </c>
      <c r="FY52" s="3" t="s">
        <v>6678</v>
      </c>
      <c r="FZ52" s="3"/>
      <c r="GA52" s="3"/>
      <c r="GB52" s="3"/>
      <c r="GC52" s="3" t="s">
        <v>5768</v>
      </c>
      <c r="GD52" s="3" t="s">
        <v>6679</v>
      </c>
      <c r="GE52" s="3" t="s">
        <v>6680</v>
      </c>
      <c r="GF52" s="3" t="s">
        <v>5773</v>
      </c>
      <c r="GG52" s="3" t="s">
        <v>6532</v>
      </c>
      <c r="GH52" s="3" t="s">
        <v>6533</v>
      </c>
      <c r="GI52" s="3"/>
      <c r="GJ52" s="3"/>
      <c r="GK52" s="3"/>
      <c r="GL52" s="3"/>
      <c r="GM52" s="3"/>
      <c r="GN52" s="3"/>
      <c r="GO52" s="3"/>
      <c r="GP52" s="3"/>
      <c r="GQ52" s="3"/>
      <c r="GR52" s="3" t="s">
        <v>5763</v>
      </c>
      <c r="GS52" s="3" t="s">
        <v>5983</v>
      </c>
      <c r="GT52" s="3" t="s">
        <v>5984</v>
      </c>
      <c r="GU52" s="3" t="s">
        <v>271</v>
      </c>
      <c r="GV52" s="3" t="s">
        <v>6681</v>
      </c>
      <c r="GW52" s="3" t="s">
        <v>6682</v>
      </c>
      <c r="GX52" s="3"/>
      <c r="GY52" s="3"/>
      <c r="GZ52" s="3"/>
      <c r="HA52" s="3" t="s">
        <v>5760</v>
      </c>
      <c r="HB52" s="3" t="s">
        <v>6683</v>
      </c>
      <c r="HC52" s="3" t="s">
        <v>6684</v>
      </c>
      <c r="HD52" s="3" t="s">
        <v>5773</v>
      </c>
      <c r="HE52" s="3" t="s">
        <v>6685</v>
      </c>
      <c r="HF52" s="3" t="s">
        <v>6686</v>
      </c>
      <c r="HG52" s="3" t="s">
        <v>271</v>
      </c>
      <c r="HH52" s="3" t="s">
        <v>6277</v>
      </c>
      <c r="HI52" s="3" t="s">
        <v>6278</v>
      </c>
      <c r="HJ52" s="3" t="s">
        <v>5768</v>
      </c>
      <c r="HK52" s="3" t="s">
        <v>6273</v>
      </c>
      <c r="HL52" s="3" t="s">
        <v>6274</v>
      </c>
      <c r="HM52" s="3" t="s">
        <v>5808</v>
      </c>
      <c r="HN52" s="3" t="s">
        <v>6687</v>
      </c>
      <c r="HO52" s="3" t="s">
        <v>6688</v>
      </c>
      <c r="HP52" s="3" t="s">
        <v>5763</v>
      </c>
      <c r="HQ52" s="3" t="s">
        <v>6689</v>
      </c>
      <c r="HR52" s="3" t="s">
        <v>6690</v>
      </c>
      <c r="HS52" s="3" t="s">
        <v>271</v>
      </c>
      <c r="HT52" s="3" t="s">
        <v>6691</v>
      </c>
      <c r="HU52" s="3" t="s">
        <v>6692</v>
      </c>
      <c r="HV52" s="3" t="s">
        <v>5760</v>
      </c>
      <c r="HW52" s="3" t="s">
        <v>6693</v>
      </c>
      <c r="HX52" s="3" t="s">
        <v>6694</v>
      </c>
      <c r="HY52" s="3" t="s">
        <v>271</v>
      </c>
      <c r="HZ52" s="3" t="s">
        <v>6474</v>
      </c>
      <c r="IA52" s="3" t="s">
        <v>6475</v>
      </c>
      <c r="IB52" s="3" t="s">
        <v>271</v>
      </c>
      <c r="IC52" s="3" t="s">
        <v>6472</v>
      </c>
      <c r="ID52" s="3" t="s">
        <v>6473</v>
      </c>
      <c r="IE52" s="3" t="s">
        <v>5768</v>
      </c>
      <c r="IF52" s="3" t="s">
        <v>6695</v>
      </c>
      <c r="IG52" s="3" t="s">
        <v>6696</v>
      </c>
      <c r="IH52" s="3" t="s">
        <v>5763</v>
      </c>
      <c r="II52" s="3" t="s">
        <v>6697</v>
      </c>
      <c r="IJ52" s="3" t="s">
        <v>6698</v>
      </c>
      <c r="IK52" s="3"/>
      <c r="IL52" s="3"/>
      <c r="IM52" s="3"/>
      <c r="IN52" s="3"/>
      <c r="IO52" s="3"/>
      <c r="IP52" s="3"/>
      <c r="IQ52" s="3"/>
      <c r="IR52" s="3"/>
      <c r="IS52" s="3"/>
      <c r="IT52" s="3"/>
      <c r="IU52" s="3"/>
      <c r="IV52" s="3"/>
      <c r="IW52" s="3"/>
      <c r="IX52" s="3"/>
      <c r="IY52" s="3"/>
      <c r="IZ52" s="3" t="s">
        <v>5808</v>
      </c>
      <c r="JA52" s="3" t="s">
        <v>6699</v>
      </c>
      <c r="JB52" s="3" t="s">
        <v>6700</v>
      </c>
      <c r="JC52" s="3" t="s">
        <v>5808</v>
      </c>
      <c r="JD52" s="3" t="s">
        <v>6701</v>
      </c>
      <c r="JE52" s="3" t="s">
        <v>6702</v>
      </c>
      <c r="JF52" s="3" t="s">
        <v>5943</v>
      </c>
      <c r="JG52" s="3" t="s">
        <v>5989</v>
      </c>
      <c r="JH52" s="3" t="s">
        <v>5990</v>
      </c>
      <c r="JI52" s="3" t="s">
        <v>5815</v>
      </c>
      <c r="JJ52" s="3" t="s">
        <v>6703</v>
      </c>
      <c r="JK52" s="3" t="s">
        <v>6704</v>
      </c>
      <c r="JL52" s="3" t="s">
        <v>5850</v>
      </c>
      <c r="JM52" s="3" t="s">
        <v>6705</v>
      </c>
      <c r="JN52" s="3" t="s">
        <v>6706</v>
      </c>
      <c r="JO52" s="3" t="s">
        <v>5850</v>
      </c>
      <c r="JP52" s="3" t="s">
        <v>6707</v>
      </c>
      <c r="JQ52" s="3" t="s">
        <v>6708</v>
      </c>
      <c r="JR52" s="3" t="s">
        <v>5850</v>
      </c>
      <c r="JS52" s="3" t="s">
        <v>6709</v>
      </c>
      <c r="JT52" s="3" t="s">
        <v>6710</v>
      </c>
      <c r="JU52" s="3" t="s">
        <v>5850</v>
      </c>
      <c r="JV52" s="3" t="s">
        <v>6711</v>
      </c>
      <c r="JW52" s="3" t="s">
        <v>6712</v>
      </c>
      <c r="JX52" s="3" t="s">
        <v>5943</v>
      </c>
      <c r="JY52" s="3" t="s">
        <v>6257</v>
      </c>
      <c r="JZ52" s="3" t="s">
        <v>6258</v>
      </c>
      <c r="KA52" s="3" t="s">
        <v>5943</v>
      </c>
      <c r="KB52" s="3" t="s">
        <v>6713</v>
      </c>
      <c r="KC52" s="3" t="s">
        <v>6714</v>
      </c>
      <c r="KD52" s="3" t="s">
        <v>5850</v>
      </c>
      <c r="KE52" s="3" t="s">
        <v>6715</v>
      </c>
      <c r="KF52" s="3" t="s">
        <v>6716</v>
      </c>
      <c r="KG52" s="3" t="s">
        <v>5815</v>
      </c>
      <c r="KH52" s="3" t="s">
        <v>6717</v>
      </c>
      <c r="KI52" s="3" t="s">
        <v>6718</v>
      </c>
      <c r="KJ52" s="3" t="s">
        <v>5950</v>
      </c>
      <c r="KK52" s="3" t="s">
        <v>6719</v>
      </c>
      <c r="KL52" s="3" t="s">
        <v>6720</v>
      </c>
      <c r="KM52" s="3" t="s">
        <v>5950</v>
      </c>
      <c r="KN52" s="3" t="s">
        <v>5991</v>
      </c>
      <c r="KO52" s="3" t="s">
        <v>5992</v>
      </c>
      <c r="KP52" s="3" t="s">
        <v>5950</v>
      </c>
      <c r="KQ52" s="3" t="s">
        <v>6721</v>
      </c>
      <c r="KR52" s="3" t="s">
        <v>6722</v>
      </c>
      <c r="KS52" s="3" t="s">
        <v>5950</v>
      </c>
      <c r="KT52" s="3" t="s">
        <v>6723</v>
      </c>
      <c r="KU52" s="3" t="s">
        <v>6724</v>
      </c>
      <c r="KV52" s="3" t="s">
        <v>5815</v>
      </c>
      <c r="KW52" s="3" t="s">
        <v>6725</v>
      </c>
      <c r="KX52" s="3" t="s">
        <v>6726</v>
      </c>
      <c r="KY52" s="3" t="s">
        <v>5950</v>
      </c>
      <c r="KZ52" s="3" t="s">
        <v>6727</v>
      </c>
      <c r="LA52" s="3" t="s">
        <v>6728</v>
      </c>
      <c r="LB52" s="3" t="s">
        <v>5815</v>
      </c>
      <c r="LC52" s="3" t="s">
        <v>6729</v>
      </c>
      <c r="LD52" s="3" t="s">
        <v>6730</v>
      </c>
      <c r="LE52" s="3" t="s">
        <v>5943</v>
      </c>
      <c r="LF52" s="3" t="s">
        <v>6731</v>
      </c>
      <c r="LG52" s="3" t="s">
        <v>6732</v>
      </c>
      <c r="LH52" s="3" t="s">
        <v>5850</v>
      </c>
      <c r="LI52" s="3" t="s">
        <v>6733</v>
      </c>
      <c r="LJ52" s="3" t="s">
        <v>6734</v>
      </c>
      <c r="LK52" s="3" t="s">
        <v>5850</v>
      </c>
      <c r="LL52" s="3" t="s">
        <v>6735</v>
      </c>
      <c r="LM52" s="3" t="s">
        <v>6736</v>
      </c>
      <c r="LN52" s="3" t="s">
        <v>5815</v>
      </c>
      <c r="LO52" s="3" t="s">
        <v>6737</v>
      </c>
      <c r="LP52" s="3" t="s">
        <v>6738</v>
      </c>
      <c r="LQ52" s="3" t="s">
        <v>5815</v>
      </c>
      <c r="LR52" s="3" t="s">
        <v>6739</v>
      </c>
      <c r="LS52" s="3" t="s">
        <v>6740</v>
      </c>
      <c r="LT52" s="3" t="s">
        <v>5773</v>
      </c>
      <c r="LU52" s="3" t="s">
        <v>6013</v>
      </c>
      <c r="LV52" s="3" t="s">
        <v>6014</v>
      </c>
      <c r="LW52" s="3" t="s">
        <v>5773</v>
      </c>
      <c r="LX52" s="3" t="s">
        <v>6741</v>
      </c>
      <c r="LY52" s="3" t="s">
        <v>6742</v>
      </c>
      <c r="LZ52" s="3" t="s">
        <v>271</v>
      </c>
      <c r="MA52" s="3" t="s">
        <v>6743</v>
      </c>
      <c r="MB52" s="3" t="s">
        <v>6744</v>
      </c>
      <c r="MC52" s="3" t="s">
        <v>5763</v>
      </c>
      <c r="MD52" s="3" t="s">
        <v>6001</v>
      </c>
      <c r="ME52" s="3" t="s">
        <v>6002</v>
      </c>
      <c r="MF52" s="3" t="s">
        <v>5815</v>
      </c>
      <c r="MG52" s="3" t="s">
        <v>6745</v>
      </c>
      <c r="MH52" s="3" t="s">
        <v>6746</v>
      </c>
      <c r="MI52" s="3" t="s">
        <v>5943</v>
      </c>
      <c r="MJ52" s="3" t="s">
        <v>6542</v>
      </c>
      <c r="MK52" s="3" t="s">
        <v>6543</v>
      </c>
      <c r="ML52" s="3" t="s">
        <v>5773</v>
      </c>
      <c r="MM52" s="3" t="s">
        <v>6462</v>
      </c>
      <c r="MN52" s="3" t="s">
        <v>6463</v>
      </c>
      <c r="MO52" s="3" t="s">
        <v>5808</v>
      </c>
      <c r="MP52" s="3" t="s">
        <v>6747</v>
      </c>
      <c r="MQ52" s="3" t="s">
        <v>6748</v>
      </c>
      <c r="MR52" s="3" t="s">
        <v>5850</v>
      </c>
      <c r="MS52" s="3" t="s">
        <v>6733</v>
      </c>
      <c r="MT52" s="3" t="s">
        <v>6734</v>
      </c>
      <c r="MU52" s="3" t="s">
        <v>5850</v>
      </c>
      <c r="MV52" s="3" t="s">
        <v>6749</v>
      </c>
      <c r="MW52" s="3" t="s">
        <v>6750</v>
      </c>
      <c r="MX52" s="3" t="s">
        <v>5943</v>
      </c>
      <c r="MY52" s="3" t="s">
        <v>6751</v>
      </c>
      <c r="MZ52" s="3" t="s">
        <v>6752</v>
      </c>
      <c r="NA52" s="3" t="s">
        <v>5815</v>
      </c>
      <c r="NB52" s="3" t="s">
        <v>6753</v>
      </c>
      <c r="NC52" s="3" t="s">
        <v>6754</v>
      </c>
      <c r="ND52" s="3" t="s">
        <v>5850</v>
      </c>
      <c r="NE52" s="3" t="s">
        <v>6735</v>
      </c>
      <c r="NF52" s="3" t="s">
        <v>6736</v>
      </c>
      <c r="NG52" s="3" t="s">
        <v>5773</v>
      </c>
      <c r="NH52" s="3" t="s">
        <v>6755</v>
      </c>
      <c r="NI52" s="3" t="s">
        <v>6756</v>
      </c>
      <c r="NJ52" s="3" t="s">
        <v>5768</v>
      </c>
      <c r="NK52" s="3" t="s">
        <v>5873</v>
      </c>
      <c r="NL52" s="3" t="s">
        <v>5874</v>
      </c>
      <c r="NM52" s="3" t="s">
        <v>5808</v>
      </c>
      <c r="NN52" s="3" t="s">
        <v>6757</v>
      </c>
      <c r="NO52" s="3" t="s">
        <v>6758</v>
      </c>
      <c r="NP52" s="3" t="s">
        <v>5763</v>
      </c>
      <c r="NQ52" s="3" t="s">
        <v>6320</v>
      </c>
      <c r="NR52" s="3" t="s">
        <v>6321</v>
      </c>
      <c r="NS52" s="3" t="s">
        <v>5773</v>
      </c>
      <c r="NT52" s="3" t="s">
        <v>6759</v>
      </c>
      <c r="NU52" s="3" t="s">
        <v>6760</v>
      </c>
      <c r="NV52" s="3" t="s">
        <v>5808</v>
      </c>
      <c r="NW52" s="3" t="s">
        <v>6701</v>
      </c>
      <c r="NX52" s="3" t="s">
        <v>6702</v>
      </c>
      <c r="NY52" s="3" t="s">
        <v>5768</v>
      </c>
      <c r="NZ52" s="3" t="s">
        <v>6761</v>
      </c>
      <c r="OA52" s="3" t="s">
        <v>6762</v>
      </c>
      <c r="OB52" s="3" t="s">
        <v>271</v>
      </c>
      <c r="OC52" s="3" t="s">
        <v>6763</v>
      </c>
      <c r="OD52" s="3" t="s">
        <v>6764</v>
      </c>
      <c r="OE52" s="3" t="s">
        <v>5773</v>
      </c>
      <c r="OF52" s="3" t="s">
        <v>6765</v>
      </c>
      <c r="OG52" s="3" t="s">
        <v>6766</v>
      </c>
      <c r="OH52" s="3" t="s">
        <v>5773</v>
      </c>
      <c r="OI52" s="3" t="s">
        <v>6767</v>
      </c>
      <c r="OJ52" s="3" t="s">
        <v>6768</v>
      </c>
      <c r="OK52" s="3" t="s">
        <v>286</v>
      </c>
      <c r="OL52" s="3" t="s">
        <v>6558</v>
      </c>
      <c r="OM52" s="3" t="s">
        <v>6559</v>
      </c>
      <c r="ON52" s="3" t="s">
        <v>5768</v>
      </c>
      <c r="OO52" s="3" t="s">
        <v>6296</v>
      </c>
      <c r="OP52" s="3" t="s">
        <v>6297</v>
      </c>
      <c r="OQ52" s="3" t="s">
        <v>5808</v>
      </c>
      <c r="OR52" s="3" t="s">
        <v>6769</v>
      </c>
      <c r="OS52" s="3" t="s">
        <v>6770</v>
      </c>
      <c r="OT52" s="3" t="s">
        <v>5760</v>
      </c>
      <c r="OU52" s="3" t="s">
        <v>6771</v>
      </c>
      <c r="OV52" s="3" t="s">
        <v>6772</v>
      </c>
      <c r="OW52" s="3" t="s">
        <v>271</v>
      </c>
      <c r="OX52" s="3" t="s">
        <v>6773</v>
      </c>
      <c r="OY52" s="3" t="s">
        <v>6774</v>
      </c>
      <c r="OZ52" s="3" t="s">
        <v>5763</v>
      </c>
      <c r="PA52" s="3" t="s">
        <v>6775</v>
      </c>
      <c r="PB52" s="3" t="s">
        <v>6776</v>
      </c>
      <c r="PC52" s="3" t="s">
        <v>5773</v>
      </c>
      <c r="PD52" s="3" t="s">
        <v>6777</v>
      </c>
      <c r="PE52" s="3" t="s">
        <v>6778</v>
      </c>
      <c r="PF52" s="3"/>
      <c r="PG52" s="3"/>
      <c r="PH52" s="3"/>
      <c r="PI52" s="3"/>
      <c r="PJ52" s="3"/>
      <c r="PK52" s="3"/>
      <c r="PL52" s="3" t="s">
        <v>5773</v>
      </c>
      <c r="PM52" s="3" t="s">
        <v>6779</v>
      </c>
      <c r="PN52" s="3" t="s">
        <v>6780</v>
      </c>
      <c r="PO52" s="3" t="s">
        <v>5773</v>
      </c>
      <c r="PP52" s="3" t="s">
        <v>6781</v>
      </c>
      <c r="PQ52" s="3" t="s">
        <v>6782</v>
      </c>
      <c r="PR52" s="3" t="s">
        <v>5773</v>
      </c>
      <c r="PS52" s="3" t="s">
        <v>6783</v>
      </c>
      <c r="PT52" s="3" t="s">
        <v>6784</v>
      </c>
      <c r="PU52" s="3"/>
      <c r="PV52" s="3"/>
      <c r="PW52" s="3"/>
      <c r="PX52" s="3" t="s">
        <v>5808</v>
      </c>
      <c r="PY52" s="3" t="s">
        <v>6785</v>
      </c>
      <c r="PZ52" s="3" t="s">
        <v>6786</v>
      </c>
      <c r="QA52" s="3" t="s">
        <v>5773</v>
      </c>
      <c r="QB52" s="3" t="s">
        <v>6787</v>
      </c>
      <c r="QC52" s="3" t="s">
        <v>6788</v>
      </c>
      <c r="QD52" s="3" t="s">
        <v>5808</v>
      </c>
      <c r="QE52" s="3" t="s">
        <v>6789</v>
      </c>
      <c r="QF52" s="3" t="s">
        <v>6790</v>
      </c>
      <c r="QG52" s="3" t="s">
        <v>5808</v>
      </c>
      <c r="QH52" s="3" t="s">
        <v>6791</v>
      </c>
      <c r="QI52" s="3" t="s">
        <v>6792</v>
      </c>
      <c r="QJ52" s="3" t="s">
        <v>5773</v>
      </c>
      <c r="QK52" s="3" t="s">
        <v>6793</v>
      </c>
      <c r="QL52" s="3" t="s">
        <v>6794</v>
      </c>
    </row>
    <row r="53" spans="1:454" ht="89.25" x14ac:dyDescent="0.25">
      <c r="A53" s="7"/>
      <c r="B53" s="3"/>
      <c r="C53" s="3"/>
      <c r="D53" s="3"/>
      <c r="E53" s="3"/>
      <c r="F53" s="3"/>
      <c r="G53" s="3"/>
      <c r="H53" s="3"/>
      <c r="I53" s="3"/>
      <c r="J53" s="3"/>
      <c r="K53" s="3"/>
      <c r="L53" s="3"/>
      <c r="M53" s="3"/>
      <c r="N53" s="3"/>
      <c r="O53" s="3"/>
      <c r="P53" s="3"/>
      <c r="Q53" s="3"/>
      <c r="R53" s="3"/>
      <c r="S53" s="3"/>
      <c r="T53" s="3"/>
      <c r="U53" s="3"/>
      <c r="V53" s="3"/>
      <c r="W53" s="3" t="s">
        <v>5815</v>
      </c>
      <c r="X53" s="3" t="s">
        <v>6795</v>
      </c>
      <c r="Y53" s="3" t="s">
        <v>6796</v>
      </c>
      <c r="Z53" s="3" t="s">
        <v>286</v>
      </c>
      <c r="AA53" s="3" t="s">
        <v>6797</v>
      </c>
      <c r="AB53" s="3" t="s">
        <v>6798</v>
      </c>
      <c r="AC53" s="3" t="s">
        <v>5768</v>
      </c>
      <c r="AD53" s="3" t="s">
        <v>6799</v>
      </c>
      <c r="AE53" s="3" t="s">
        <v>6800</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t="s">
        <v>5808</v>
      </c>
      <c r="BN53" s="3" t="s">
        <v>6801</v>
      </c>
      <c r="BO53" s="3" t="s">
        <v>6802</v>
      </c>
      <c r="BP53" s="3"/>
      <c r="BQ53" s="3"/>
      <c r="BR53" s="3"/>
      <c r="BS53" s="3" t="s">
        <v>5808</v>
      </c>
      <c r="BT53" s="3" t="s">
        <v>6803</v>
      </c>
      <c r="BU53" s="3" t="s">
        <v>6804</v>
      </c>
      <c r="BV53" s="3" t="s">
        <v>5763</v>
      </c>
      <c r="BW53" s="3" t="s">
        <v>6805</v>
      </c>
      <c r="BX53" s="3" t="s">
        <v>6806</v>
      </c>
      <c r="BY53" s="3"/>
      <c r="BZ53" s="3"/>
      <c r="CA53" s="3"/>
      <c r="CB53" s="3" t="s">
        <v>5773</v>
      </c>
      <c r="CC53" s="3" t="s">
        <v>6793</v>
      </c>
      <c r="CD53" s="3" t="s">
        <v>6794</v>
      </c>
      <c r="CE53" s="3"/>
      <c r="CF53" s="3"/>
      <c r="CG53" s="3"/>
      <c r="CH53" s="3" t="s">
        <v>5773</v>
      </c>
      <c r="CI53" s="3" t="s">
        <v>6807</v>
      </c>
      <c r="CJ53" s="3" t="s">
        <v>6808</v>
      </c>
      <c r="CK53" s="3"/>
      <c r="CL53" s="3"/>
      <c r="CM53" s="3"/>
      <c r="CN53" s="3" t="s">
        <v>286</v>
      </c>
      <c r="CO53" s="3" t="s">
        <v>6809</v>
      </c>
      <c r="CP53" s="3" t="s">
        <v>6810</v>
      </c>
      <c r="CQ53" s="3" t="s">
        <v>5768</v>
      </c>
      <c r="CR53" s="3" t="s">
        <v>6811</v>
      </c>
      <c r="CS53" s="3" t="s">
        <v>6812</v>
      </c>
      <c r="CT53" s="3" t="s">
        <v>5768</v>
      </c>
      <c r="CU53" s="3" t="s">
        <v>6813</v>
      </c>
      <c r="CV53" s="3" t="s">
        <v>6814</v>
      </c>
      <c r="CW53" s="3" t="s">
        <v>5773</v>
      </c>
      <c r="CX53" s="3" t="s">
        <v>6755</v>
      </c>
      <c r="CY53" s="3" t="s">
        <v>6756</v>
      </c>
      <c r="CZ53" s="3"/>
      <c r="DA53" s="3"/>
      <c r="DB53" s="3"/>
      <c r="DC53" s="3" t="s">
        <v>5763</v>
      </c>
      <c r="DD53" s="3" t="s">
        <v>6815</v>
      </c>
      <c r="DE53" s="3" t="s">
        <v>6816</v>
      </c>
      <c r="DF53" s="3" t="s">
        <v>5773</v>
      </c>
      <c r="DG53" s="3" t="s">
        <v>6817</v>
      </c>
      <c r="DH53" s="3" t="s">
        <v>6818</v>
      </c>
      <c r="DI53" s="3"/>
      <c r="DJ53" s="3"/>
      <c r="DK53" s="3"/>
      <c r="DL53" s="3" t="s">
        <v>5763</v>
      </c>
      <c r="DM53" s="3" t="s">
        <v>6819</v>
      </c>
      <c r="DN53" s="3" t="s">
        <v>6820</v>
      </c>
      <c r="DO53" s="3" t="s">
        <v>5763</v>
      </c>
      <c r="DP53" s="3" t="s">
        <v>6821</v>
      </c>
      <c r="DQ53" s="3" t="s">
        <v>6822</v>
      </c>
      <c r="DR53" s="3" t="s">
        <v>5768</v>
      </c>
      <c r="DS53" s="3" t="s">
        <v>6823</v>
      </c>
      <c r="DT53" s="3" t="s">
        <v>6824</v>
      </c>
      <c r="DU53" s="3" t="s">
        <v>5773</v>
      </c>
      <c r="DV53" s="3" t="s">
        <v>6825</v>
      </c>
      <c r="DW53" s="3" t="s">
        <v>6826</v>
      </c>
      <c r="DX53" s="3"/>
      <c r="DY53" s="3"/>
      <c r="DZ53" s="3"/>
      <c r="EA53" s="3" t="s">
        <v>5808</v>
      </c>
      <c r="EB53" s="3" t="s">
        <v>6827</v>
      </c>
      <c r="EC53" s="3" t="s">
        <v>6828</v>
      </c>
      <c r="ED53" s="3" t="s">
        <v>286</v>
      </c>
      <c r="EE53" s="3" t="s">
        <v>6829</v>
      </c>
      <c r="EF53" s="3" t="s">
        <v>6830</v>
      </c>
      <c r="EG53" s="3" t="s">
        <v>5850</v>
      </c>
      <c r="EH53" s="3" t="s">
        <v>6709</v>
      </c>
      <c r="EI53" s="3" t="s">
        <v>6710</v>
      </c>
      <c r="EJ53" s="3"/>
      <c r="EK53" s="3"/>
      <c r="EL53" s="3"/>
      <c r="EM53" s="3"/>
      <c r="EN53" s="3"/>
      <c r="EO53" s="3"/>
      <c r="EP53" s="3" t="s">
        <v>5760</v>
      </c>
      <c r="EQ53" s="3" t="s">
        <v>6831</v>
      </c>
      <c r="ER53" s="3" t="s">
        <v>6832</v>
      </c>
      <c r="ES53" s="3" t="s">
        <v>5808</v>
      </c>
      <c r="ET53" s="3" t="s">
        <v>6833</v>
      </c>
      <c r="EU53" s="3" t="s">
        <v>6834</v>
      </c>
      <c r="EV53" s="3"/>
      <c r="EW53" s="3"/>
      <c r="EX53" s="3"/>
      <c r="EY53" s="3" t="s">
        <v>5773</v>
      </c>
      <c r="EZ53" s="3" t="s">
        <v>6835</v>
      </c>
      <c r="FA53" s="3" t="s">
        <v>6836</v>
      </c>
      <c r="FB53" s="3" t="s">
        <v>5808</v>
      </c>
      <c r="FC53" s="3" t="s">
        <v>6837</v>
      </c>
      <c r="FD53" s="3" t="s">
        <v>6838</v>
      </c>
      <c r="FE53" s="3" t="s">
        <v>5773</v>
      </c>
      <c r="FF53" s="3" t="s">
        <v>6670</v>
      </c>
      <c r="FG53" s="3" t="s">
        <v>6164</v>
      </c>
      <c r="FH53" s="3"/>
      <c r="FI53" s="3"/>
      <c r="FJ53" s="3"/>
      <c r="FK53" s="3" t="s">
        <v>5808</v>
      </c>
      <c r="FL53" s="3" t="s">
        <v>6544</v>
      </c>
      <c r="FM53" s="3" t="s">
        <v>6545</v>
      </c>
      <c r="FN53" s="3" t="s">
        <v>5763</v>
      </c>
      <c r="FO53" s="3" t="s">
        <v>6839</v>
      </c>
      <c r="FP53" s="3" t="s">
        <v>6840</v>
      </c>
      <c r="FQ53" s="3"/>
      <c r="FR53" s="3"/>
      <c r="FS53" s="3"/>
      <c r="FT53" s="3"/>
      <c r="FU53" s="3"/>
      <c r="FV53" s="3"/>
      <c r="FW53" s="3"/>
      <c r="FX53" s="3"/>
      <c r="FY53" s="3"/>
      <c r="FZ53" s="3"/>
      <c r="GA53" s="3"/>
      <c r="GB53" s="3"/>
      <c r="GC53" s="3"/>
      <c r="GD53" s="3"/>
      <c r="GE53" s="3"/>
      <c r="GF53" s="3" t="s">
        <v>5763</v>
      </c>
      <c r="GG53" s="3" t="s">
        <v>5983</v>
      </c>
      <c r="GH53" s="3" t="s">
        <v>5984</v>
      </c>
      <c r="GI53" s="3"/>
      <c r="GJ53" s="3"/>
      <c r="GK53" s="3"/>
      <c r="GL53" s="3"/>
      <c r="GM53" s="3"/>
      <c r="GN53" s="3"/>
      <c r="GO53" s="3"/>
      <c r="GP53" s="3"/>
      <c r="GQ53" s="3"/>
      <c r="GR53" s="3"/>
      <c r="GS53" s="3"/>
      <c r="GT53" s="3"/>
      <c r="GU53" s="3"/>
      <c r="GV53" s="3"/>
      <c r="GW53" s="3"/>
      <c r="GX53" s="3"/>
      <c r="GY53" s="3"/>
      <c r="GZ53" s="3"/>
      <c r="HA53" s="3"/>
      <c r="HB53" s="3"/>
      <c r="HC53" s="3"/>
      <c r="HD53" s="3" t="s">
        <v>5773</v>
      </c>
      <c r="HE53" s="3" t="s">
        <v>6841</v>
      </c>
      <c r="HF53" s="3" t="s">
        <v>6842</v>
      </c>
      <c r="HG53" s="3"/>
      <c r="HH53" s="3"/>
      <c r="HI53" s="3"/>
      <c r="HJ53" s="3"/>
      <c r="HK53" s="3"/>
      <c r="HL53" s="3"/>
      <c r="HM53" s="3"/>
      <c r="HN53" s="3"/>
      <c r="HO53" s="3"/>
      <c r="HP53" s="3"/>
      <c r="HQ53" s="3"/>
      <c r="HR53" s="3"/>
      <c r="HS53" s="3" t="s">
        <v>5808</v>
      </c>
      <c r="HT53" s="3" t="s">
        <v>6843</v>
      </c>
      <c r="HU53" s="3" t="s">
        <v>6844</v>
      </c>
      <c r="HV53" s="3" t="s">
        <v>5808</v>
      </c>
      <c r="HW53" s="3" t="s">
        <v>6845</v>
      </c>
      <c r="HX53" s="3" t="s">
        <v>6846</v>
      </c>
      <c r="HY53" s="3" t="s">
        <v>5773</v>
      </c>
      <c r="HZ53" s="3" t="s">
        <v>6207</v>
      </c>
      <c r="IA53" s="3" t="s">
        <v>6208</v>
      </c>
      <c r="IB53" s="3" t="s">
        <v>5760</v>
      </c>
      <c r="IC53" s="3" t="s">
        <v>6205</v>
      </c>
      <c r="ID53" s="3" t="s">
        <v>6206</v>
      </c>
      <c r="IE53" s="3" t="s">
        <v>5808</v>
      </c>
      <c r="IF53" s="3" t="s">
        <v>6847</v>
      </c>
      <c r="IG53" s="3" t="s">
        <v>6848</v>
      </c>
      <c r="IH53" s="3"/>
      <c r="II53" s="3"/>
      <c r="IJ53" s="3"/>
      <c r="IK53" s="3"/>
      <c r="IL53" s="3"/>
      <c r="IM53" s="3"/>
      <c r="IN53" s="3"/>
      <c r="IO53" s="3"/>
      <c r="IP53" s="3"/>
      <c r="IQ53" s="3"/>
      <c r="IR53" s="3"/>
      <c r="IS53" s="3"/>
      <c r="IT53" s="3"/>
      <c r="IU53" s="3"/>
      <c r="IV53" s="3"/>
      <c r="IW53" s="3"/>
      <c r="IX53" s="3"/>
      <c r="IY53" s="3"/>
      <c r="IZ53" s="3"/>
      <c r="JA53" s="3"/>
      <c r="JB53" s="3"/>
      <c r="JC53" s="3"/>
      <c r="JD53" s="3"/>
      <c r="JE53" s="3"/>
      <c r="JF53" s="3" t="s">
        <v>5943</v>
      </c>
      <c r="JG53" s="3" t="s">
        <v>6051</v>
      </c>
      <c r="JH53" s="3" t="s">
        <v>6052</v>
      </c>
      <c r="JI53" s="3" t="s">
        <v>5850</v>
      </c>
      <c r="JJ53" s="3" t="s">
        <v>6849</v>
      </c>
      <c r="JK53" s="3" t="s">
        <v>6850</v>
      </c>
      <c r="JL53" s="3" t="s">
        <v>5815</v>
      </c>
      <c r="JM53" s="3" t="s">
        <v>6851</v>
      </c>
      <c r="JN53" s="3" t="s">
        <v>6852</v>
      </c>
      <c r="JO53" s="3" t="s">
        <v>5815</v>
      </c>
      <c r="JP53" s="3" t="s">
        <v>5708</v>
      </c>
      <c r="JQ53" s="3" t="s">
        <v>6853</v>
      </c>
      <c r="JR53" s="3" t="s">
        <v>5815</v>
      </c>
      <c r="JS53" s="3" t="s">
        <v>6854</v>
      </c>
      <c r="JT53" s="3" t="s">
        <v>6855</v>
      </c>
      <c r="JU53" s="3" t="s">
        <v>5943</v>
      </c>
      <c r="JV53" s="3" t="s">
        <v>6856</v>
      </c>
      <c r="JW53" s="3" t="s">
        <v>6857</v>
      </c>
      <c r="JX53" s="3" t="s">
        <v>5950</v>
      </c>
      <c r="JY53" s="3" t="s">
        <v>6858</v>
      </c>
      <c r="JZ53" s="3" t="s">
        <v>6859</v>
      </c>
      <c r="KA53" s="3" t="s">
        <v>5950</v>
      </c>
      <c r="KB53" s="3" t="s">
        <v>6860</v>
      </c>
      <c r="KC53" s="3" t="s">
        <v>6861</v>
      </c>
      <c r="KD53" s="3" t="s">
        <v>5815</v>
      </c>
      <c r="KE53" s="3" t="s">
        <v>5999</v>
      </c>
      <c r="KF53" s="3" t="s">
        <v>6000</v>
      </c>
      <c r="KG53" s="3" t="s">
        <v>5943</v>
      </c>
      <c r="KH53" s="3" t="s">
        <v>6862</v>
      </c>
      <c r="KI53" s="3" t="s">
        <v>6863</v>
      </c>
      <c r="KJ53" s="3" t="s">
        <v>5950</v>
      </c>
      <c r="KK53" s="3" t="s">
        <v>6864</v>
      </c>
      <c r="KL53" s="3" t="s">
        <v>6865</v>
      </c>
      <c r="KM53" s="3" t="s">
        <v>5950</v>
      </c>
      <c r="KN53" s="3" t="s">
        <v>6866</v>
      </c>
      <c r="KO53" s="3" t="s">
        <v>6867</v>
      </c>
      <c r="KP53" s="3" t="s">
        <v>5943</v>
      </c>
      <c r="KQ53" s="3" t="s">
        <v>6751</v>
      </c>
      <c r="KR53" s="3" t="s">
        <v>6752</v>
      </c>
      <c r="KS53" s="3" t="s">
        <v>5943</v>
      </c>
      <c r="KT53" s="3" t="s">
        <v>6868</v>
      </c>
      <c r="KU53" s="3" t="s">
        <v>6869</v>
      </c>
      <c r="KV53" s="3" t="s">
        <v>5943</v>
      </c>
      <c r="KW53" s="3" t="s">
        <v>6870</v>
      </c>
      <c r="KX53" s="3" t="s">
        <v>6871</v>
      </c>
      <c r="KY53" s="3" t="s">
        <v>5950</v>
      </c>
      <c r="KZ53" s="3" t="s">
        <v>6872</v>
      </c>
      <c r="LA53" s="3" t="s">
        <v>6873</v>
      </c>
      <c r="LB53" s="3" t="s">
        <v>5850</v>
      </c>
      <c r="LC53" s="3" t="s">
        <v>6874</v>
      </c>
      <c r="LD53" s="3" t="s">
        <v>6875</v>
      </c>
      <c r="LE53" s="3" t="s">
        <v>5943</v>
      </c>
      <c r="LF53" s="3" t="s">
        <v>6876</v>
      </c>
      <c r="LG53" s="3" t="s">
        <v>6877</v>
      </c>
      <c r="LH53" s="3" t="s">
        <v>5950</v>
      </c>
      <c r="LI53" s="3" t="s">
        <v>6878</v>
      </c>
      <c r="LJ53" s="3" t="s">
        <v>6879</v>
      </c>
      <c r="LK53" s="3" t="s">
        <v>5943</v>
      </c>
      <c r="LL53" s="3" t="s">
        <v>6542</v>
      </c>
      <c r="LM53" s="3" t="s">
        <v>6543</v>
      </c>
      <c r="LN53" s="3" t="s">
        <v>5815</v>
      </c>
      <c r="LO53" s="3" t="s">
        <v>6880</v>
      </c>
      <c r="LP53" s="3" t="s">
        <v>6881</v>
      </c>
      <c r="LQ53" s="3" t="s">
        <v>5773</v>
      </c>
      <c r="LR53" s="3" t="s">
        <v>6882</v>
      </c>
      <c r="LS53" s="3" t="s">
        <v>6883</v>
      </c>
      <c r="LT53" s="3" t="s">
        <v>5768</v>
      </c>
      <c r="LU53" s="3" t="s">
        <v>6761</v>
      </c>
      <c r="LV53" s="3" t="s">
        <v>6762</v>
      </c>
      <c r="LW53" s="3" t="s">
        <v>271</v>
      </c>
      <c r="LX53" s="3" t="s">
        <v>6884</v>
      </c>
      <c r="LY53" s="3" t="s">
        <v>6885</v>
      </c>
      <c r="LZ53" s="3" t="s">
        <v>5815</v>
      </c>
      <c r="MA53" s="3" t="s">
        <v>6886</v>
      </c>
      <c r="MB53" s="3" t="s">
        <v>6887</v>
      </c>
      <c r="MC53" s="3" t="s">
        <v>5763</v>
      </c>
      <c r="MD53" s="3" t="s">
        <v>6227</v>
      </c>
      <c r="ME53" s="3" t="s">
        <v>6228</v>
      </c>
      <c r="MF53" s="3" t="s">
        <v>5763</v>
      </c>
      <c r="MG53" s="3" t="s">
        <v>6227</v>
      </c>
      <c r="MH53" s="3" t="s">
        <v>6228</v>
      </c>
      <c r="MI53" s="3" t="s">
        <v>5763</v>
      </c>
      <c r="MJ53" s="3" t="s">
        <v>6227</v>
      </c>
      <c r="MK53" s="3" t="s">
        <v>6228</v>
      </c>
      <c r="ML53" s="3" t="s">
        <v>5815</v>
      </c>
      <c r="MM53" s="3" t="s">
        <v>6281</v>
      </c>
      <c r="MN53" s="3" t="s">
        <v>6282</v>
      </c>
      <c r="MO53" s="3" t="s">
        <v>5768</v>
      </c>
      <c r="MP53" s="3" t="s">
        <v>6888</v>
      </c>
      <c r="MQ53" s="3" t="s">
        <v>6889</v>
      </c>
      <c r="MR53" s="3" t="s">
        <v>271</v>
      </c>
      <c r="MS53" s="3" t="s">
        <v>6195</v>
      </c>
      <c r="MT53" s="3" t="s">
        <v>6196</v>
      </c>
      <c r="MU53" s="3" t="s">
        <v>5773</v>
      </c>
      <c r="MV53" s="3" t="s">
        <v>6890</v>
      </c>
      <c r="MW53" s="3" t="s">
        <v>6891</v>
      </c>
      <c r="MX53" s="3" t="s">
        <v>5763</v>
      </c>
      <c r="MY53" s="3" t="s">
        <v>6227</v>
      </c>
      <c r="MZ53" s="3" t="s">
        <v>6228</v>
      </c>
      <c r="NA53" s="3" t="s">
        <v>5768</v>
      </c>
      <c r="NB53" s="3" t="s">
        <v>6892</v>
      </c>
      <c r="NC53" s="3" t="s">
        <v>6893</v>
      </c>
      <c r="ND53" s="3" t="s">
        <v>5943</v>
      </c>
      <c r="NE53" s="3" t="s">
        <v>6894</v>
      </c>
      <c r="NF53" s="3" t="s">
        <v>6895</v>
      </c>
      <c r="NG53" s="3" t="s">
        <v>5773</v>
      </c>
      <c r="NH53" s="3" t="s">
        <v>6896</v>
      </c>
      <c r="NI53" s="3" t="s">
        <v>6897</v>
      </c>
      <c r="NJ53" s="3" t="s">
        <v>5773</v>
      </c>
      <c r="NK53" s="3" t="s">
        <v>6670</v>
      </c>
      <c r="NL53" s="3" t="s">
        <v>6164</v>
      </c>
      <c r="NM53" s="3"/>
      <c r="NN53" s="3"/>
      <c r="NO53" s="3"/>
      <c r="NP53" s="3" t="s">
        <v>5763</v>
      </c>
      <c r="NQ53" s="3" t="s">
        <v>6227</v>
      </c>
      <c r="NR53" s="3" t="s">
        <v>6228</v>
      </c>
      <c r="NS53" s="3"/>
      <c r="NT53" s="3"/>
      <c r="NU53" s="3"/>
      <c r="NV53" s="3"/>
      <c r="NW53" s="3"/>
      <c r="NX53" s="3"/>
      <c r="NY53" s="3" t="s">
        <v>271</v>
      </c>
      <c r="NZ53" s="3" t="s">
        <v>5981</v>
      </c>
      <c r="OA53" s="3" t="s">
        <v>5982</v>
      </c>
      <c r="OB53" s="3"/>
      <c r="OC53" s="3"/>
      <c r="OD53" s="3"/>
      <c r="OE53" s="3"/>
      <c r="OF53" s="3"/>
      <c r="OG53" s="3"/>
      <c r="OH53" s="3" t="s">
        <v>5763</v>
      </c>
      <c r="OI53" s="3" t="s">
        <v>6898</v>
      </c>
      <c r="OJ53" s="3" t="s">
        <v>6899</v>
      </c>
      <c r="OK53" s="3"/>
      <c r="OL53" s="3"/>
      <c r="OM53" s="3"/>
      <c r="ON53" s="3" t="s">
        <v>5763</v>
      </c>
      <c r="OO53" s="3" t="s">
        <v>6560</v>
      </c>
      <c r="OP53" s="3" t="s">
        <v>6561</v>
      </c>
      <c r="OQ53" s="3" t="s">
        <v>286</v>
      </c>
      <c r="OR53" s="3" t="s">
        <v>6558</v>
      </c>
      <c r="OS53" s="3" t="s">
        <v>6559</v>
      </c>
      <c r="OT53" s="3" t="s">
        <v>5763</v>
      </c>
      <c r="OU53" s="3" t="s">
        <v>6900</v>
      </c>
      <c r="OV53" s="3" t="s">
        <v>6901</v>
      </c>
      <c r="OW53" s="3"/>
      <c r="OX53" s="3"/>
      <c r="OY53" s="3"/>
      <c r="OZ53" s="3" t="s">
        <v>5760</v>
      </c>
      <c r="PA53" s="3" t="s">
        <v>6902</v>
      </c>
      <c r="PB53" s="3" t="s">
        <v>6903</v>
      </c>
      <c r="PC53" s="3"/>
      <c r="PD53" s="3"/>
      <c r="PE53" s="3"/>
      <c r="PF53" s="3"/>
      <c r="PG53" s="3"/>
      <c r="PH53" s="3"/>
      <c r="PI53" s="3"/>
      <c r="PJ53" s="3"/>
      <c r="PK53" s="3"/>
      <c r="PL53" s="3" t="s">
        <v>5763</v>
      </c>
      <c r="PM53" s="3" t="s">
        <v>6904</v>
      </c>
      <c r="PN53" s="3" t="s">
        <v>6905</v>
      </c>
      <c r="PO53" s="3"/>
      <c r="PP53" s="3"/>
      <c r="PQ53" s="3"/>
      <c r="PR53" s="3" t="s">
        <v>5773</v>
      </c>
      <c r="PS53" s="3" t="s">
        <v>6906</v>
      </c>
      <c r="PT53" s="3" t="s">
        <v>6907</v>
      </c>
      <c r="PU53" s="3"/>
      <c r="PV53" s="3"/>
      <c r="PW53" s="3"/>
      <c r="PX53" s="3" t="s">
        <v>5763</v>
      </c>
      <c r="PY53" s="3" t="s">
        <v>6908</v>
      </c>
      <c r="PZ53" s="3" t="s">
        <v>6909</v>
      </c>
      <c r="QA53" s="3" t="s">
        <v>286</v>
      </c>
      <c r="QB53" s="3" t="s">
        <v>6910</v>
      </c>
      <c r="QC53" s="3" t="s">
        <v>6911</v>
      </c>
      <c r="QD53" s="3" t="s">
        <v>5763</v>
      </c>
      <c r="QE53" s="3" t="s">
        <v>6227</v>
      </c>
      <c r="QF53" s="3" t="s">
        <v>6228</v>
      </c>
      <c r="QG53" s="3"/>
      <c r="QH53" s="3"/>
      <c r="QI53" s="3"/>
      <c r="QJ53" s="3"/>
      <c r="QK53" s="3"/>
      <c r="QL53" s="3"/>
    </row>
    <row r="54" spans="1:454" ht="25.5" x14ac:dyDescent="0.25">
      <c r="A54" s="5" t="s">
        <v>6912</v>
      </c>
      <c r="B54" s="1" t="s">
        <v>6913</v>
      </c>
      <c r="C54" s="1" t="s">
        <v>6914</v>
      </c>
      <c r="D54" s="1" t="s">
        <v>6915</v>
      </c>
      <c r="E54" s="1" t="s">
        <v>6913</v>
      </c>
      <c r="F54" s="1" t="s">
        <v>6914</v>
      </c>
      <c r="G54" s="1" t="s">
        <v>6915</v>
      </c>
      <c r="H54" s="1" t="s">
        <v>6913</v>
      </c>
      <c r="I54" s="1" t="s">
        <v>6914</v>
      </c>
      <c r="J54" s="1" t="s">
        <v>6915</v>
      </c>
      <c r="K54" s="1" t="s">
        <v>6913</v>
      </c>
      <c r="L54" s="1" t="s">
        <v>6914</v>
      </c>
      <c r="M54" s="1" t="s">
        <v>6915</v>
      </c>
      <c r="N54" s="1" t="s">
        <v>6913</v>
      </c>
      <c r="O54" s="1" t="s">
        <v>6914</v>
      </c>
      <c r="P54" s="1" t="s">
        <v>6915</v>
      </c>
      <c r="Q54" s="1" t="s">
        <v>6913</v>
      </c>
      <c r="R54" s="1" t="s">
        <v>6914</v>
      </c>
      <c r="S54" s="1" t="s">
        <v>6915</v>
      </c>
      <c r="T54" s="1" t="s">
        <v>6913</v>
      </c>
      <c r="U54" s="1" t="s">
        <v>6914</v>
      </c>
      <c r="V54" s="1" t="s">
        <v>6915</v>
      </c>
      <c r="W54" s="1" t="s">
        <v>6913</v>
      </c>
      <c r="X54" s="1" t="s">
        <v>6914</v>
      </c>
      <c r="Y54" s="1" t="s">
        <v>6915</v>
      </c>
      <c r="Z54" s="1" t="s">
        <v>6913</v>
      </c>
      <c r="AA54" s="1" t="s">
        <v>6914</v>
      </c>
      <c r="AB54" s="1" t="s">
        <v>6915</v>
      </c>
      <c r="AC54" s="1" t="s">
        <v>6913</v>
      </c>
      <c r="AD54" s="1" t="s">
        <v>6914</v>
      </c>
      <c r="AE54" s="1" t="s">
        <v>6915</v>
      </c>
      <c r="AF54" s="1" t="s">
        <v>6913</v>
      </c>
      <c r="AG54" s="1" t="s">
        <v>6914</v>
      </c>
      <c r="AH54" s="1" t="s">
        <v>6915</v>
      </c>
      <c r="AI54" s="1" t="s">
        <v>6913</v>
      </c>
      <c r="AJ54" s="1" t="s">
        <v>6914</v>
      </c>
      <c r="AK54" s="1" t="s">
        <v>6915</v>
      </c>
      <c r="AL54" s="1" t="s">
        <v>6913</v>
      </c>
      <c r="AM54" s="1" t="s">
        <v>6914</v>
      </c>
      <c r="AN54" s="1" t="s">
        <v>6915</v>
      </c>
      <c r="AO54" s="1" t="s">
        <v>6913</v>
      </c>
      <c r="AP54" s="1" t="s">
        <v>6914</v>
      </c>
      <c r="AQ54" s="1" t="s">
        <v>6915</v>
      </c>
      <c r="AR54" s="1" t="s">
        <v>6913</v>
      </c>
      <c r="AS54" s="1" t="s">
        <v>6914</v>
      </c>
      <c r="AT54" s="1" t="s">
        <v>6915</v>
      </c>
      <c r="AU54" s="1" t="s">
        <v>6913</v>
      </c>
      <c r="AV54" s="1" t="s">
        <v>6914</v>
      </c>
      <c r="AW54" s="1" t="s">
        <v>6915</v>
      </c>
      <c r="AX54" s="1" t="s">
        <v>6913</v>
      </c>
      <c r="AY54" s="1" t="s">
        <v>6914</v>
      </c>
      <c r="AZ54" s="1" t="s">
        <v>6915</v>
      </c>
      <c r="BA54" s="1" t="s">
        <v>6913</v>
      </c>
      <c r="BB54" s="1" t="s">
        <v>6914</v>
      </c>
      <c r="BC54" s="1" t="s">
        <v>6915</v>
      </c>
      <c r="BD54" s="1" t="s">
        <v>6913</v>
      </c>
      <c r="BE54" s="1" t="s">
        <v>6914</v>
      </c>
      <c r="BF54" s="1" t="s">
        <v>6915</v>
      </c>
      <c r="BG54" s="1" t="s">
        <v>6913</v>
      </c>
      <c r="BH54" s="1" t="s">
        <v>6914</v>
      </c>
      <c r="BI54" s="1" t="s">
        <v>6915</v>
      </c>
      <c r="BJ54" s="1" t="s">
        <v>6913</v>
      </c>
      <c r="BK54" s="1" t="s">
        <v>6914</v>
      </c>
      <c r="BL54" s="1" t="s">
        <v>6915</v>
      </c>
      <c r="BM54" s="1" t="s">
        <v>6913</v>
      </c>
      <c r="BN54" s="1" t="s">
        <v>6914</v>
      </c>
      <c r="BO54" s="1" t="s">
        <v>6915</v>
      </c>
      <c r="BP54" s="1" t="s">
        <v>6913</v>
      </c>
      <c r="BQ54" s="1" t="s">
        <v>6914</v>
      </c>
      <c r="BR54" s="1" t="s">
        <v>6915</v>
      </c>
      <c r="BS54" s="1" t="s">
        <v>6913</v>
      </c>
      <c r="BT54" s="1" t="s">
        <v>6914</v>
      </c>
      <c r="BU54" s="1" t="s">
        <v>6915</v>
      </c>
      <c r="BV54" s="1" t="s">
        <v>6913</v>
      </c>
      <c r="BW54" s="1" t="s">
        <v>6914</v>
      </c>
      <c r="BX54" s="1" t="s">
        <v>6915</v>
      </c>
      <c r="BY54" s="1" t="s">
        <v>6913</v>
      </c>
      <c r="BZ54" s="1" t="s">
        <v>6914</v>
      </c>
      <c r="CA54" s="1" t="s">
        <v>6915</v>
      </c>
      <c r="CB54" s="1" t="s">
        <v>6913</v>
      </c>
      <c r="CC54" s="1" t="s">
        <v>6914</v>
      </c>
      <c r="CD54" s="1" t="s">
        <v>6915</v>
      </c>
      <c r="CE54" s="1" t="s">
        <v>6913</v>
      </c>
      <c r="CF54" s="1" t="s">
        <v>6914</v>
      </c>
      <c r="CG54" s="1" t="s">
        <v>6915</v>
      </c>
      <c r="CH54" s="1" t="s">
        <v>6913</v>
      </c>
      <c r="CI54" s="1" t="s">
        <v>6914</v>
      </c>
      <c r="CJ54" s="1" t="s">
        <v>6915</v>
      </c>
      <c r="CK54" s="1" t="s">
        <v>6913</v>
      </c>
      <c r="CL54" s="1" t="s">
        <v>6914</v>
      </c>
      <c r="CM54" s="1" t="s">
        <v>6915</v>
      </c>
      <c r="CN54" s="1" t="s">
        <v>6913</v>
      </c>
      <c r="CO54" s="1" t="s">
        <v>6914</v>
      </c>
      <c r="CP54" s="1" t="s">
        <v>6915</v>
      </c>
      <c r="CQ54" s="1" t="s">
        <v>6913</v>
      </c>
      <c r="CR54" s="1" t="s">
        <v>6914</v>
      </c>
      <c r="CS54" s="1" t="s">
        <v>6915</v>
      </c>
      <c r="CT54" s="1" t="s">
        <v>6913</v>
      </c>
      <c r="CU54" s="1" t="s">
        <v>6914</v>
      </c>
      <c r="CV54" s="1" t="s">
        <v>6915</v>
      </c>
      <c r="CW54" s="1" t="s">
        <v>6913</v>
      </c>
      <c r="CX54" s="1" t="s">
        <v>6914</v>
      </c>
      <c r="CY54" s="1" t="s">
        <v>6915</v>
      </c>
      <c r="CZ54" s="1" t="s">
        <v>6913</v>
      </c>
      <c r="DA54" s="1" t="s">
        <v>6914</v>
      </c>
      <c r="DB54" s="1" t="s">
        <v>6915</v>
      </c>
      <c r="DC54" s="1" t="s">
        <v>6913</v>
      </c>
      <c r="DD54" s="1" t="s">
        <v>6914</v>
      </c>
      <c r="DE54" s="1" t="s">
        <v>6915</v>
      </c>
      <c r="DF54" s="1" t="s">
        <v>6913</v>
      </c>
      <c r="DG54" s="1" t="s">
        <v>6914</v>
      </c>
      <c r="DH54" s="1" t="s">
        <v>6915</v>
      </c>
      <c r="DI54" s="1" t="s">
        <v>6913</v>
      </c>
      <c r="DJ54" s="1" t="s">
        <v>6914</v>
      </c>
      <c r="DK54" s="1" t="s">
        <v>6915</v>
      </c>
      <c r="DL54" s="1" t="s">
        <v>6913</v>
      </c>
      <c r="DM54" s="1" t="s">
        <v>6914</v>
      </c>
      <c r="DN54" s="1" t="s">
        <v>6915</v>
      </c>
      <c r="DO54" s="1" t="s">
        <v>6913</v>
      </c>
      <c r="DP54" s="1" t="s">
        <v>6914</v>
      </c>
      <c r="DQ54" s="1" t="s">
        <v>6915</v>
      </c>
      <c r="DR54" s="1" t="s">
        <v>6913</v>
      </c>
      <c r="DS54" s="1" t="s">
        <v>6914</v>
      </c>
      <c r="DT54" s="1" t="s">
        <v>6915</v>
      </c>
      <c r="DU54" s="1" t="s">
        <v>6913</v>
      </c>
      <c r="DV54" s="1" t="s">
        <v>6914</v>
      </c>
      <c r="DW54" s="1" t="s">
        <v>6915</v>
      </c>
      <c r="DX54" s="1" t="s">
        <v>6913</v>
      </c>
      <c r="DY54" s="1" t="s">
        <v>6914</v>
      </c>
      <c r="DZ54" s="1" t="s">
        <v>6915</v>
      </c>
      <c r="EA54" s="1" t="s">
        <v>6913</v>
      </c>
      <c r="EB54" s="1" t="s">
        <v>6914</v>
      </c>
      <c r="EC54" s="1" t="s">
        <v>6915</v>
      </c>
      <c r="ED54" s="1" t="s">
        <v>6913</v>
      </c>
      <c r="EE54" s="1" t="s">
        <v>6914</v>
      </c>
      <c r="EF54" s="1" t="s">
        <v>6915</v>
      </c>
      <c r="EG54" s="1" t="s">
        <v>6913</v>
      </c>
      <c r="EH54" s="1" t="s">
        <v>6914</v>
      </c>
      <c r="EI54" s="1" t="s">
        <v>6915</v>
      </c>
      <c r="EJ54" s="1" t="s">
        <v>6913</v>
      </c>
      <c r="EK54" s="1" t="s">
        <v>6914</v>
      </c>
      <c r="EL54" s="1" t="s">
        <v>6915</v>
      </c>
      <c r="EM54" s="1" t="s">
        <v>6913</v>
      </c>
      <c r="EN54" s="1" t="s">
        <v>6914</v>
      </c>
      <c r="EO54" s="1" t="s">
        <v>6915</v>
      </c>
      <c r="EP54" s="1" t="s">
        <v>6913</v>
      </c>
      <c r="EQ54" s="1" t="s">
        <v>6914</v>
      </c>
      <c r="ER54" s="1" t="s">
        <v>6915</v>
      </c>
      <c r="ES54" s="1" t="s">
        <v>6913</v>
      </c>
      <c r="ET54" s="1" t="s">
        <v>6914</v>
      </c>
      <c r="EU54" s="1" t="s">
        <v>6915</v>
      </c>
      <c r="EV54" s="1" t="s">
        <v>6913</v>
      </c>
      <c r="EW54" s="1" t="s">
        <v>6914</v>
      </c>
      <c r="EX54" s="1" t="s">
        <v>6915</v>
      </c>
      <c r="EY54" s="1" t="s">
        <v>6913</v>
      </c>
      <c r="EZ54" s="1" t="s">
        <v>6914</v>
      </c>
      <c r="FA54" s="1" t="s">
        <v>6915</v>
      </c>
      <c r="FB54" s="1" t="s">
        <v>6913</v>
      </c>
      <c r="FC54" s="1" t="s">
        <v>6914</v>
      </c>
      <c r="FD54" s="1" t="s">
        <v>6915</v>
      </c>
      <c r="FE54" s="1" t="s">
        <v>6913</v>
      </c>
      <c r="FF54" s="1" t="s">
        <v>6914</v>
      </c>
      <c r="FG54" s="1" t="s">
        <v>6915</v>
      </c>
      <c r="FH54" s="1" t="s">
        <v>6913</v>
      </c>
      <c r="FI54" s="1" t="s">
        <v>6914</v>
      </c>
      <c r="FJ54" s="1" t="s">
        <v>6915</v>
      </c>
      <c r="FK54" s="1" t="s">
        <v>6913</v>
      </c>
      <c r="FL54" s="1" t="s">
        <v>6914</v>
      </c>
      <c r="FM54" s="1" t="s">
        <v>6915</v>
      </c>
      <c r="FN54" s="1" t="s">
        <v>6913</v>
      </c>
      <c r="FO54" s="1" t="s">
        <v>6914</v>
      </c>
      <c r="FP54" s="1" t="s">
        <v>6915</v>
      </c>
      <c r="FQ54" s="1" t="s">
        <v>6913</v>
      </c>
      <c r="FR54" s="1" t="s">
        <v>6914</v>
      </c>
      <c r="FS54" s="1" t="s">
        <v>6915</v>
      </c>
      <c r="FT54" s="1" t="s">
        <v>6913</v>
      </c>
      <c r="FU54" s="1" t="s">
        <v>6914</v>
      </c>
      <c r="FV54" s="1" t="s">
        <v>6915</v>
      </c>
      <c r="FW54" s="1" t="s">
        <v>6913</v>
      </c>
      <c r="FX54" s="1" t="s">
        <v>6914</v>
      </c>
      <c r="FY54" s="1" t="s">
        <v>6915</v>
      </c>
      <c r="FZ54" s="1" t="s">
        <v>6913</v>
      </c>
      <c r="GA54" s="1" t="s">
        <v>6914</v>
      </c>
      <c r="GB54" s="1" t="s">
        <v>6915</v>
      </c>
      <c r="GC54" s="1" t="s">
        <v>6913</v>
      </c>
      <c r="GD54" s="1" t="s">
        <v>6914</v>
      </c>
      <c r="GE54" s="1" t="s">
        <v>6915</v>
      </c>
      <c r="GF54" s="1" t="s">
        <v>6913</v>
      </c>
      <c r="GG54" s="1" t="s">
        <v>6914</v>
      </c>
      <c r="GH54" s="1" t="s">
        <v>6915</v>
      </c>
      <c r="GI54" s="1" t="s">
        <v>6913</v>
      </c>
      <c r="GJ54" s="1" t="s">
        <v>6914</v>
      </c>
      <c r="GK54" s="1" t="s">
        <v>6915</v>
      </c>
      <c r="GL54" s="1" t="s">
        <v>6913</v>
      </c>
      <c r="GM54" s="1" t="s">
        <v>6914</v>
      </c>
      <c r="GN54" s="1" t="s">
        <v>6915</v>
      </c>
      <c r="GO54" s="1" t="s">
        <v>6913</v>
      </c>
      <c r="GP54" s="1" t="s">
        <v>6914</v>
      </c>
      <c r="GQ54" s="1" t="s">
        <v>6915</v>
      </c>
      <c r="GR54" s="1" t="s">
        <v>6913</v>
      </c>
      <c r="GS54" s="1" t="s">
        <v>6914</v>
      </c>
      <c r="GT54" s="1" t="s">
        <v>6915</v>
      </c>
      <c r="GU54" s="1" t="s">
        <v>6913</v>
      </c>
      <c r="GV54" s="1" t="s">
        <v>6914</v>
      </c>
      <c r="GW54" s="1" t="s">
        <v>6915</v>
      </c>
      <c r="GX54" s="1" t="s">
        <v>6913</v>
      </c>
      <c r="GY54" s="1" t="s">
        <v>6914</v>
      </c>
      <c r="GZ54" s="1" t="s">
        <v>6915</v>
      </c>
      <c r="HA54" s="1" t="s">
        <v>6913</v>
      </c>
      <c r="HB54" s="1" t="s">
        <v>6914</v>
      </c>
      <c r="HC54" s="1" t="s">
        <v>6915</v>
      </c>
      <c r="HD54" s="1" t="s">
        <v>6913</v>
      </c>
      <c r="HE54" s="1" t="s">
        <v>6914</v>
      </c>
      <c r="HF54" s="1" t="s">
        <v>6915</v>
      </c>
      <c r="HG54" s="1" t="s">
        <v>6913</v>
      </c>
      <c r="HH54" s="1" t="s">
        <v>6914</v>
      </c>
      <c r="HI54" s="1" t="s">
        <v>6915</v>
      </c>
      <c r="HJ54" s="1" t="s">
        <v>6913</v>
      </c>
      <c r="HK54" s="1" t="s">
        <v>6914</v>
      </c>
      <c r="HL54" s="1" t="s">
        <v>6915</v>
      </c>
      <c r="HM54" s="1" t="s">
        <v>6913</v>
      </c>
      <c r="HN54" s="1" t="s">
        <v>6914</v>
      </c>
      <c r="HO54" s="1" t="s">
        <v>6915</v>
      </c>
      <c r="HP54" s="1" t="s">
        <v>6913</v>
      </c>
      <c r="HQ54" s="1" t="s">
        <v>6914</v>
      </c>
      <c r="HR54" s="1" t="s">
        <v>6915</v>
      </c>
      <c r="HS54" s="1" t="s">
        <v>6913</v>
      </c>
      <c r="HT54" s="1" t="s">
        <v>6914</v>
      </c>
      <c r="HU54" s="1" t="s">
        <v>6915</v>
      </c>
      <c r="HV54" s="1" t="s">
        <v>6913</v>
      </c>
      <c r="HW54" s="1" t="s">
        <v>6914</v>
      </c>
      <c r="HX54" s="1" t="s">
        <v>6915</v>
      </c>
      <c r="HY54" s="1" t="s">
        <v>6913</v>
      </c>
      <c r="HZ54" s="1" t="s">
        <v>6914</v>
      </c>
      <c r="IA54" s="1" t="s">
        <v>6915</v>
      </c>
      <c r="IB54" s="1" t="s">
        <v>6913</v>
      </c>
      <c r="IC54" s="1" t="s">
        <v>6914</v>
      </c>
      <c r="ID54" s="1" t="s">
        <v>6915</v>
      </c>
      <c r="IE54" s="1" t="s">
        <v>6913</v>
      </c>
      <c r="IF54" s="1" t="s">
        <v>6914</v>
      </c>
      <c r="IG54" s="1" t="s">
        <v>6915</v>
      </c>
      <c r="IH54" s="1" t="s">
        <v>6913</v>
      </c>
      <c r="II54" s="1" t="s">
        <v>6914</v>
      </c>
      <c r="IJ54" s="1" t="s">
        <v>6915</v>
      </c>
      <c r="IK54" s="1" t="s">
        <v>6913</v>
      </c>
      <c r="IL54" s="1" t="s">
        <v>6914</v>
      </c>
      <c r="IM54" s="1" t="s">
        <v>6915</v>
      </c>
      <c r="IN54" s="1" t="s">
        <v>6913</v>
      </c>
      <c r="IO54" s="1" t="s">
        <v>6914</v>
      </c>
      <c r="IP54" s="1" t="s">
        <v>6915</v>
      </c>
      <c r="IQ54" s="1" t="s">
        <v>6913</v>
      </c>
      <c r="IR54" s="1" t="s">
        <v>6914</v>
      </c>
      <c r="IS54" s="1" t="s">
        <v>6915</v>
      </c>
      <c r="IT54" s="1" t="s">
        <v>6913</v>
      </c>
      <c r="IU54" s="1" t="s">
        <v>6914</v>
      </c>
      <c r="IV54" s="1" t="s">
        <v>6915</v>
      </c>
      <c r="IW54" s="1" t="s">
        <v>6913</v>
      </c>
      <c r="IX54" s="1" t="s">
        <v>6914</v>
      </c>
      <c r="IY54" s="1" t="s">
        <v>6915</v>
      </c>
      <c r="IZ54" s="1" t="s">
        <v>6913</v>
      </c>
      <c r="JA54" s="1" t="s">
        <v>6914</v>
      </c>
      <c r="JB54" s="1" t="s">
        <v>6915</v>
      </c>
      <c r="JC54" s="1" t="s">
        <v>6913</v>
      </c>
      <c r="JD54" s="1" t="s">
        <v>6914</v>
      </c>
      <c r="JE54" s="1" t="s">
        <v>6915</v>
      </c>
      <c r="JF54" s="1" t="s">
        <v>6913</v>
      </c>
      <c r="JG54" s="1" t="s">
        <v>6914</v>
      </c>
      <c r="JH54" s="1" t="s">
        <v>6915</v>
      </c>
      <c r="JI54" s="1" t="s">
        <v>6913</v>
      </c>
      <c r="JJ54" s="1" t="s">
        <v>6914</v>
      </c>
      <c r="JK54" s="1" t="s">
        <v>6915</v>
      </c>
      <c r="JL54" s="1" t="s">
        <v>6913</v>
      </c>
      <c r="JM54" s="1" t="s">
        <v>6914</v>
      </c>
      <c r="JN54" s="1" t="s">
        <v>6915</v>
      </c>
      <c r="JO54" s="1" t="s">
        <v>6913</v>
      </c>
      <c r="JP54" s="1" t="s">
        <v>6914</v>
      </c>
      <c r="JQ54" s="1" t="s">
        <v>6915</v>
      </c>
      <c r="JR54" s="1" t="s">
        <v>6913</v>
      </c>
      <c r="JS54" s="1" t="s">
        <v>6914</v>
      </c>
      <c r="JT54" s="1" t="s">
        <v>6915</v>
      </c>
      <c r="JU54" s="1" t="s">
        <v>6913</v>
      </c>
      <c r="JV54" s="1" t="s">
        <v>6914</v>
      </c>
      <c r="JW54" s="1" t="s">
        <v>6915</v>
      </c>
      <c r="JX54" s="1" t="s">
        <v>6913</v>
      </c>
      <c r="JY54" s="1" t="s">
        <v>6914</v>
      </c>
      <c r="JZ54" s="1" t="s">
        <v>6915</v>
      </c>
      <c r="KA54" s="1" t="s">
        <v>6913</v>
      </c>
      <c r="KB54" s="1" t="s">
        <v>6914</v>
      </c>
      <c r="KC54" s="1" t="s">
        <v>6915</v>
      </c>
      <c r="KD54" s="1" t="s">
        <v>6913</v>
      </c>
      <c r="KE54" s="1" t="s">
        <v>6914</v>
      </c>
      <c r="KF54" s="1" t="s">
        <v>6915</v>
      </c>
      <c r="KG54" s="1" t="s">
        <v>6913</v>
      </c>
      <c r="KH54" s="1" t="s">
        <v>6914</v>
      </c>
      <c r="KI54" s="1" t="s">
        <v>6915</v>
      </c>
      <c r="KJ54" s="1" t="s">
        <v>6913</v>
      </c>
      <c r="KK54" s="1" t="s">
        <v>6914</v>
      </c>
      <c r="KL54" s="1" t="s">
        <v>6915</v>
      </c>
      <c r="KM54" s="1" t="s">
        <v>6913</v>
      </c>
      <c r="KN54" s="1" t="s">
        <v>6914</v>
      </c>
      <c r="KO54" s="1" t="s">
        <v>6915</v>
      </c>
      <c r="KP54" s="1" t="s">
        <v>6913</v>
      </c>
      <c r="KQ54" s="1" t="s">
        <v>6914</v>
      </c>
      <c r="KR54" s="1" t="s">
        <v>6915</v>
      </c>
      <c r="KS54" s="1" t="s">
        <v>6913</v>
      </c>
      <c r="KT54" s="1" t="s">
        <v>6914</v>
      </c>
      <c r="KU54" s="1" t="s">
        <v>6915</v>
      </c>
      <c r="KV54" s="1" t="s">
        <v>6913</v>
      </c>
      <c r="KW54" s="1" t="s">
        <v>6914</v>
      </c>
      <c r="KX54" s="1" t="s">
        <v>6915</v>
      </c>
      <c r="KY54" s="1" t="s">
        <v>6913</v>
      </c>
      <c r="KZ54" s="1" t="s">
        <v>6914</v>
      </c>
      <c r="LA54" s="1" t="s">
        <v>6915</v>
      </c>
      <c r="LB54" s="1" t="s">
        <v>6913</v>
      </c>
      <c r="LC54" s="1" t="s">
        <v>6914</v>
      </c>
      <c r="LD54" s="1" t="s">
        <v>6915</v>
      </c>
      <c r="LE54" s="1" t="s">
        <v>6913</v>
      </c>
      <c r="LF54" s="1" t="s">
        <v>6914</v>
      </c>
      <c r="LG54" s="1" t="s">
        <v>6915</v>
      </c>
      <c r="LH54" s="1" t="s">
        <v>6913</v>
      </c>
      <c r="LI54" s="1" t="s">
        <v>6914</v>
      </c>
      <c r="LJ54" s="1" t="s">
        <v>6915</v>
      </c>
      <c r="LK54" s="1" t="s">
        <v>6913</v>
      </c>
      <c r="LL54" s="1" t="s">
        <v>6914</v>
      </c>
      <c r="LM54" s="1" t="s">
        <v>6915</v>
      </c>
      <c r="LN54" s="1" t="s">
        <v>6913</v>
      </c>
      <c r="LO54" s="1" t="s">
        <v>6914</v>
      </c>
      <c r="LP54" s="1" t="s">
        <v>6915</v>
      </c>
      <c r="LQ54" s="1" t="s">
        <v>6913</v>
      </c>
      <c r="LR54" s="1" t="s">
        <v>6914</v>
      </c>
      <c r="LS54" s="1" t="s">
        <v>6915</v>
      </c>
      <c r="LT54" s="1" t="s">
        <v>6913</v>
      </c>
      <c r="LU54" s="1" t="s">
        <v>6914</v>
      </c>
      <c r="LV54" s="1" t="s">
        <v>6915</v>
      </c>
      <c r="LW54" s="1" t="s">
        <v>6913</v>
      </c>
      <c r="LX54" s="1" t="s">
        <v>6914</v>
      </c>
      <c r="LY54" s="1" t="s">
        <v>6915</v>
      </c>
      <c r="LZ54" s="1" t="s">
        <v>6913</v>
      </c>
      <c r="MA54" s="1" t="s">
        <v>6914</v>
      </c>
      <c r="MB54" s="1" t="s">
        <v>6915</v>
      </c>
      <c r="MC54" s="1" t="s">
        <v>6913</v>
      </c>
      <c r="MD54" s="1" t="s">
        <v>6914</v>
      </c>
      <c r="ME54" s="1" t="s">
        <v>6915</v>
      </c>
      <c r="MF54" s="1" t="s">
        <v>6913</v>
      </c>
      <c r="MG54" s="1" t="s">
        <v>6914</v>
      </c>
      <c r="MH54" s="1" t="s">
        <v>6915</v>
      </c>
      <c r="MI54" s="1" t="s">
        <v>6913</v>
      </c>
      <c r="MJ54" s="1" t="s">
        <v>6914</v>
      </c>
      <c r="MK54" s="1" t="s">
        <v>6915</v>
      </c>
      <c r="ML54" s="1" t="s">
        <v>6913</v>
      </c>
      <c r="MM54" s="1" t="s">
        <v>6914</v>
      </c>
      <c r="MN54" s="1" t="s">
        <v>6915</v>
      </c>
      <c r="MO54" s="1" t="s">
        <v>6913</v>
      </c>
      <c r="MP54" s="1" t="s">
        <v>6914</v>
      </c>
      <c r="MQ54" s="1" t="s">
        <v>6915</v>
      </c>
      <c r="MR54" s="1" t="s">
        <v>6913</v>
      </c>
      <c r="MS54" s="1" t="s">
        <v>6914</v>
      </c>
      <c r="MT54" s="1" t="s">
        <v>6915</v>
      </c>
      <c r="MU54" s="1" t="s">
        <v>6913</v>
      </c>
      <c r="MV54" s="1" t="s">
        <v>6914</v>
      </c>
      <c r="MW54" s="1" t="s">
        <v>6915</v>
      </c>
      <c r="MX54" s="1" t="s">
        <v>6913</v>
      </c>
      <c r="MY54" s="1" t="s">
        <v>6914</v>
      </c>
      <c r="MZ54" s="1" t="s">
        <v>6915</v>
      </c>
      <c r="NA54" s="1" t="s">
        <v>6913</v>
      </c>
      <c r="NB54" s="1" t="s">
        <v>6914</v>
      </c>
      <c r="NC54" s="1" t="s">
        <v>6915</v>
      </c>
      <c r="ND54" s="1" t="s">
        <v>6913</v>
      </c>
      <c r="NE54" s="1" t="s">
        <v>6914</v>
      </c>
      <c r="NF54" s="1" t="s">
        <v>6915</v>
      </c>
      <c r="NG54" s="1" t="s">
        <v>6913</v>
      </c>
      <c r="NH54" s="1" t="s">
        <v>6914</v>
      </c>
      <c r="NI54" s="1" t="s">
        <v>6915</v>
      </c>
      <c r="NJ54" s="1" t="s">
        <v>6913</v>
      </c>
      <c r="NK54" s="1" t="s">
        <v>6914</v>
      </c>
      <c r="NL54" s="1" t="s">
        <v>6915</v>
      </c>
      <c r="NM54" s="1" t="s">
        <v>6913</v>
      </c>
      <c r="NN54" s="1" t="s">
        <v>6914</v>
      </c>
      <c r="NO54" s="1" t="s">
        <v>6915</v>
      </c>
      <c r="NP54" s="1" t="s">
        <v>6913</v>
      </c>
      <c r="NQ54" s="1" t="s">
        <v>6914</v>
      </c>
      <c r="NR54" s="1" t="s">
        <v>6915</v>
      </c>
      <c r="NS54" s="1" t="s">
        <v>6913</v>
      </c>
      <c r="NT54" s="1" t="s">
        <v>6914</v>
      </c>
      <c r="NU54" s="1" t="s">
        <v>6915</v>
      </c>
      <c r="NV54" s="1" t="s">
        <v>6913</v>
      </c>
      <c r="NW54" s="1" t="s">
        <v>6914</v>
      </c>
      <c r="NX54" s="1" t="s">
        <v>6915</v>
      </c>
      <c r="NY54" s="1" t="s">
        <v>6913</v>
      </c>
      <c r="NZ54" s="1" t="s">
        <v>6914</v>
      </c>
      <c r="OA54" s="1" t="s">
        <v>6915</v>
      </c>
      <c r="OB54" s="1" t="s">
        <v>6913</v>
      </c>
      <c r="OC54" s="1" t="s">
        <v>6914</v>
      </c>
      <c r="OD54" s="1" t="s">
        <v>6915</v>
      </c>
      <c r="OE54" s="1" t="s">
        <v>6913</v>
      </c>
      <c r="OF54" s="1" t="s">
        <v>6914</v>
      </c>
      <c r="OG54" s="1" t="s">
        <v>6915</v>
      </c>
      <c r="OH54" s="1" t="s">
        <v>6913</v>
      </c>
      <c r="OI54" s="1" t="s">
        <v>6914</v>
      </c>
      <c r="OJ54" s="1" t="s">
        <v>6915</v>
      </c>
      <c r="OK54" s="1" t="s">
        <v>6913</v>
      </c>
      <c r="OL54" s="1" t="s">
        <v>6914</v>
      </c>
      <c r="OM54" s="1" t="s">
        <v>6915</v>
      </c>
      <c r="ON54" s="1" t="s">
        <v>6913</v>
      </c>
      <c r="OO54" s="1" t="s">
        <v>6914</v>
      </c>
      <c r="OP54" s="1" t="s">
        <v>6915</v>
      </c>
      <c r="OQ54" s="1" t="s">
        <v>6913</v>
      </c>
      <c r="OR54" s="1" t="s">
        <v>6914</v>
      </c>
      <c r="OS54" s="1" t="s">
        <v>6915</v>
      </c>
      <c r="OT54" s="1" t="s">
        <v>6913</v>
      </c>
      <c r="OU54" s="1" t="s">
        <v>6914</v>
      </c>
      <c r="OV54" s="1" t="s">
        <v>6915</v>
      </c>
      <c r="OW54" s="1" t="s">
        <v>6913</v>
      </c>
      <c r="OX54" s="1" t="s">
        <v>6914</v>
      </c>
      <c r="OY54" s="1" t="s">
        <v>6915</v>
      </c>
      <c r="OZ54" s="1" t="s">
        <v>6913</v>
      </c>
      <c r="PA54" s="1" t="s">
        <v>6914</v>
      </c>
      <c r="PB54" s="1" t="s">
        <v>6915</v>
      </c>
      <c r="PC54" s="1" t="s">
        <v>6913</v>
      </c>
      <c r="PD54" s="1" t="s">
        <v>6914</v>
      </c>
      <c r="PE54" s="1" t="s">
        <v>6915</v>
      </c>
      <c r="PF54" s="1" t="s">
        <v>6913</v>
      </c>
      <c r="PG54" s="1" t="s">
        <v>6914</v>
      </c>
      <c r="PH54" s="1" t="s">
        <v>6915</v>
      </c>
      <c r="PI54" s="1" t="s">
        <v>6913</v>
      </c>
      <c r="PJ54" s="1" t="s">
        <v>6914</v>
      </c>
      <c r="PK54" s="1" t="s">
        <v>6915</v>
      </c>
      <c r="PL54" s="1" t="s">
        <v>6913</v>
      </c>
      <c r="PM54" s="1" t="s">
        <v>6914</v>
      </c>
      <c r="PN54" s="1" t="s">
        <v>6915</v>
      </c>
      <c r="PO54" s="1" t="s">
        <v>6913</v>
      </c>
      <c r="PP54" s="1" t="s">
        <v>6914</v>
      </c>
      <c r="PQ54" s="1" t="s">
        <v>6915</v>
      </c>
      <c r="PR54" s="1" t="s">
        <v>6913</v>
      </c>
      <c r="PS54" s="1" t="s">
        <v>6914</v>
      </c>
      <c r="PT54" s="1" t="s">
        <v>6915</v>
      </c>
      <c r="PU54" s="1" t="s">
        <v>6913</v>
      </c>
      <c r="PV54" s="1" t="s">
        <v>6914</v>
      </c>
      <c r="PW54" s="1" t="s">
        <v>6915</v>
      </c>
      <c r="PX54" s="1" t="s">
        <v>6913</v>
      </c>
      <c r="PY54" s="1" t="s">
        <v>6914</v>
      </c>
      <c r="PZ54" s="1" t="s">
        <v>6915</v>
      </c>
      <c r="QA54" s="1" t="s">
        <v>6913</v>
      </c>
      <c r="QB54" s="1" t="s">
        <v>6914</v>
      </c>
      <c r="QC54" s="1" t="s">
        <v>6915</v>
      </c>
      <c r="QD54" s="1" t="s">
        <v>6913</v>
      </c>
      <c r="QE54" s="1" t="s">
        <v>6914</v>
      </c>
      <c r="QF54" s="1" t="s">
        <v>6915</v>
      </c>
      <c r="QG54" s="1" t="s">
        <v>6913</v>
      </c>
      <c r="QH54" s="1" t="s">
        <v>6914</v>
      </c>
      <c r="QI54" s="1" t="s">
        <v>6915</v>
      </c>
      <c r="QJ54" s="1" t="s">
        <v>6913</v>
      </c>
      <c r="QK54" s="1" t="s">
        <v>6914</v>
      </c>
      <c r="QL54" s="1" t="s">
        <v>6915</v>
      </c>
    </row>
    <row r="55" spans="1:454" ht="89.25" x14ac:dyDescent="0.25">
      <c r="A55" s="6"/>
      <c r="B55" s="3" t="s">
        <v>6916</v>
      </c>
      <c r="C55" s="3" t="s">
        <v>6917</v>
      </c>
      <c r="D55" s="3" t="s">
        <v>6918</v>
      </c>
      <c r="E55" s="3" t="s">
        <v>6919</v>
      </c>
      <c r="F55" s="3" t="s">
        <v>6920</v>
      </c>
      <c r="G55" s="3" t="s">
        <v>6921</v>
      </c>
      <c r="H55" s="3" t="s">
        <v>6922</v>
      </c>
      <c r="I55" s="3" t="s">
        <v>6923</v>
      </c>
      <c r="J55" s="3" t="s">
        <v>6924</v>
      </c>
      <c r="K55" s="3" t="s">
        <v>6916</v>
      </c>
      <c r="L55" s="3" t="s">
        <v>6925</v>
      </c>
      <c r="M55" s="3" t="s">
        <v>6926</v>
      </c>
      <c r="N55" s="3" t="s">
        <v>6919</v>
      </c>
      <c r="O55" s="3" t="s">
        <v>6927</v>
      </c>
      <c r="P55" s="3" t="s">
        <v>6928</v>
      </c>
      <c r="Q55" s="3" t="s">
        <v>6919</v>
      </c>
      <c r="R55" s="3" t="s">
        <v>6929</v>
      </c>
      <c r="S55" s="3" t="s">
        <v>6930</v>
      </c>
      <c r="T55" s="3" t="s">
        <v>6919</v>
      </c>
      <c r="U55" s="3" t="s">
        <v>6931</v>
      </c>
      <c r="V55" s="3" t="s">
        <v>6932</v>
      </c>
      <c r="W55" s="3" t="s">
        <v>6922</v>
      </c>
      <c r="X55" s="3" t="s">
        <v>6933</v>
      </c>
      <c r="Y55" s="3" t="s">
        <v>6934</v>
      </c>
      <c r="Z55" s="3" t="s">
        <v>6935</v>
      </c>
      <c r="AA55" s="3" t="s">
        <v>6936</v>
      </c>
      <c r="AB55" s="3" t="s">
        <v>6937</v>
      </c>
      <c r="AC55" s="3" t="s">
        <v>6922</v>
      </c>
      <c r="AD55" s="3" t="s">
        <v>6938</v>
      </c>
      <c r="AE55" s="3" t="s">
        <v>6939</v>
      </c>
      <c r="AF55" s="3" t="s">
        <v>6940</v>
      </c>
      <c r="AG55" s="3" t="s">
        <v>6941</v>
      </c>
      <c r="AH55" s="3" t="s">
        <v>6942</v>
      </c>
      <c r="AI55" s="3" t="s">
        <v>6922</v>
      </c>
      <c r="AJ55" s="3" t="s">
        <v>6943</v>
      </c>
      <c r="AK55" s="3" t="s">
        <v>6944</v>
      </c>
      <c r="AL55" s="3" t="s">
        <v>6916</v>
      </c>
      <c r="AM55" s="3" t="s">
        <v>6945</v>
      </c>
      <c r="AN55" s="3" t="s">
        <v>6946</v>
      </c>
      <c r="AO55" s="3" t="s">
        <v>6919</v>
      </c>
      <c r="AP55" s="3" t="s">
        <v>6947</v>
      </c>
      <c r="AQ55" s="3" t="s">
        <v>6948</v>
      </c>
      <c r="AR55" s="3" t="s">
        <v>6922</v>
      </c>
      <c r="AS55" s="3" t="s">
        <v>6949</v>
      </c>
      <c r="AT55" s="3" t="s">
        <v>6950</v>
      </c>
      <c r="AU55" s="3" t="s">
        <v>6919</v>
      </c>
      <c r="AV55" s="3" t="s">
        <v>6951</v>
      </c>
      <c r="AW55" s="3" t="s">
        <v>6952</v>
      </c>
      <c r="AX55" s="3" t="s">
        <v>6922</v>
      </c>
      <c r="AY55" s="3" t="s">
        <v>6953</v>
      </c>
      <c r="AZ55" s="3" t="s">
        <v>6954</v>
      </c>
      <c r="BA55" s="3" t="s">
        <v>6922</v>
      </c>
      <c r="BB55" s="3" t="s">
        <v>6955</v>
      </c>
      <c r="BC55" s="3" t="s">
        <v>6956</v>
      </c>
      <c r="BD55" s="3" t="s">
        <v>6919</v>
      </c>
      <c r="BE55" s="3" t="s">
        <v>6957</v>
      </c>
      <c r="BF55" s="3" t="s">
        <v>6958</v>
      </c>
      <c r="BG55" s="3" t="s">
        <v>6919</v>
      </c>
      <c r="BH55" s="3" t="s">
        <v>6959</v>
      </c>
      <c r="BI55" s="3" t="s">
        <v>6960</v>
      </c>
      <c r="BJ55" s="3" t="s">
        <v>6922</v>
      </c>
      <c r="BK55" s="3" t="s">
        <v>6961</v>
      </c>
      <c r="BL55" s="3" t="s">
        <v>6962</v>
      </c>
      <c r="BM55" s="3" t="s">
        <v>6922</v>
      </c>
      <c r="BN55" s="3" t="s">
        <v>6963</v>
      </c>
      <c r="BO55" s="3" t="s">
        <v>6964</v>
      </c>
      <c r="BP55" s="3" t="s">
        <v>6919</v>
      </c>
      <c r="BQ55" s="3" t="s">
        <v>6965</v>
      </c>
      <c r="BR55" s="3" t="s">
        <v>6966</v>
      </c>
      <c r="BS55" s="3" t="s">
        <v>6919</v>
      </c>
      <c r="BT55" s="3" t="s">
        <v>6372</v>
      </c>
      <c r="BU55" s="3" t="s">
        <v>6967</v>
      </c>
      <c r="BV55" s="3" t="s">
        <v>6919</v>
      </c>
      <c r="BW55" s="3" t="s">
        <v>6968</v>
      </c>
      <c r="BX55" s="3" t="s">
        <v>6969</v>
      </c>
      <c r="BY55" s="3" t="s">
        <v>6919</v>
      </c>
      <c r="BZ55" s="3" t="s">
        <v>6970</v>
      </c>
      <c r="CA55" s="3" t="s">
        <v>6971</v>
      </c>
      <c r="CB55" s="3" t="s">
        <v>6922</v>
      </c>
      <c r="CC55" s="3" t="s">
        <v>6972</v>
      </c>
      <c r="CD55" s="3" t="s">
        <v>6973</v>
      </c>
      <c r="CE55" s="3" t="s">
        <v>6935</v>
      </c>
      <c r="CF55" s="3" t="s">
        <v>6974</v>
      </c>
      <c r="CG55" s="3" t="s">
        <v>6975</v>
      </c>
      <c r="CH55" s="3" t="s">
        <v>6922</v>
      </c>
      <c r="CI55" s="3" t="s">
        <v>6976</v>
      </c>
      <c r="CJ55" s="3" t="s">
        <v>6977</v>
      </c>
      <c r="CK55" s="3" t="s">
        <v>6919</v>
      </c>
      <c r="CL55" s="3" t="s">
        <v>6978</v>
      </c>
      <c r="CM55" s="3" t="s">
        <v>6979</v>
      </c>
      <c r="CN55" s="3" t="s">
        <v>6935</v>
      </c>
      <c r="CO55" s="3" t="s">
        <v>6980</v>
      </c>
      <c r="CP55" s="3" t="s">
        <v>6981</v>
      </c>
      <c r="CQ55" s="3" t="s">
        <v>6922</v>
      </c>
      <c r="CR55" s="3" t="s">
        <v>6982</v>
      </c>
      <c r="CS55" s="3" t="s">
        <v>6983</v>
      </c>
      <c r="CT55" s="3" t="s">
        <v>6922</v>
      </c>
      <c r="CU55" s="3" t="s">
        <v>6984</v>
      </c>
      <c r="CV55" s="3" t="s">
        <v>6985</v>
      </c>
      <c r="CW55" s="3" t="s">
        <v>6935</v>
      </c>
      <c r="CX55" s="3" t="s">
        <v>6986</v>
      </c>
      <c r="CY55" s="3" t="s">
        <v>6987</v>
      </c>
      <c r="CZ55" s="3" t="s">
        <v>6916</v>
      </c>
      <c r="DA55" s="3" t="s">
        <v>6988</v>
      </c>
      <c r="DB55" s="3" t="s">
        <v>6989</v>
      </c>
      <c r="DC55" s="3" t="s">
        <v>6919</v>
      </c>
      <c r="DD55" s="3" t="s">
        <v>6990</v>
      </c>
      <c r="DE55" s="3" t="s">
        <v>6991</v>
      </c>
      <c r="DF55" s="3" t="s">
        <v>6919</v>
      </c>
      <c r="DG55" s="3" t="s">
        <v>6992</v>
      </c>
      <c r="DH55" s="3" t="s">
        <v>6993</v>
      </c>
      <c r="DI55" s="3" t="s">
        <v>6916</v>
      </c>
      <c r="DJ55" s="3" t="s">
        <v>6994</v>
      </c>
      <c r="DK55" s="3" t="s">
        <v>6995</v>
      </c>
      <c r="DL55" s="3" t="s">
        <v>6935</v>
      </c>
      <c r="DM55" s="3" t="s">
        <v>6996</v>
      </c>
      <c r="DN55" s="3" t="s">
        <v>6997</v>
      </c>
      <c r="DO55" s="3" t="s">
        <v>6916</v>
      </c>
      <c r="DP55" s="3" t="s">
        <v>6998</v>
      </c>
      <c r="DQ55" s="3" t="s">
        <v>6999</v>
      </c>
      <c r="DR55" s="3" t="s">
        <v>6916</v>
      </c>
      <c r="DS55" s="3" t="s">
        <v>7000</v>
      </c>
      <c r="DT55" s="3" t="s">
        <v>7001</v>
      </c>
      <c r="DU55" s="3" t="s">
        <v>6922</v>
      </c>
      <c r="DV55" s="3" t="s">
        <v>7002</v>
      </c>
      <c r="DW55" s="3" t="s">
        <v>7003</v>
      </c>
      <c r="DX55" s="3" t="s">
        <v>6916</v>
      </c>
      <c r="DY55" s="3" t="s">
        <v>7004</v>
      </c>
      <c r="DZ55" s="3" t="s">
        <v>7005</v>
      </c>
      <c r="EA55" s="3" t="s">
        <v>6935</v>
      </c>
      <c r="EB55" s="3" t="s">
        <v>7006</v>
      </c>
      <c r="EC55" s="3" t="s">
        <v>7007</v>
      </c>
      <c r="ED55" s="3" t="s">
        <v>6922</v>
      </c>
      <c r="EE55" s="3" t="s">
        <v>7008</v>
      </c>
      <c r="EF55" s="3" t="s">
        <v>7009</v>
      </c>
      <c r="EG55" s="3" t="s">
        <v>6935</v>
      </c>
      <c r="EH55" s="3" t="s">
        <v>7010</v>
      </c>
      <c r="EI55" s="3" t="s">
        <v>7011</v>
      </c>
      <c r="EJ55" s="3" t="s">
        <v>6935</v>
      </c>
      <c r="EK55" s="3" t="s">
        <v>5955</v>
      </c>
      <c r="EL55" s="3" t="s">
        <v>7012</v>
      </c>
      <c r="EM55" s="3" t="s">
        <v>6916</v>
      </c>
      <c r="EN55" s="3" t="s">
        <v>7013</v>
      </c>
      <c r="EO55" s="3" t="s">
        <v>7014</v>
      </c>
      <c r="EP55" s="3" t="s">
        <v>6916</v>
      </c>
      <c r="EQ55" s="3" t="s">
        <v>7015</v>
      </c>
      <c r="ER55" s="3" t="s">
        <v>7016</v>
      </c>
      <c r="ES55" s="3" t="s">
        <v>6935</v>
      </c>
      <c r="ET55" s="3" t="s">
        <v>7017</v>
      </c>
      <c r="EU55" s="3" t="s">
        <v>7018</v>
      </c>
      <c r="EV55" s="3" t="s">
        <v>6919</v>
      </c>
      <c r="EW55" s="3" t="s">
        <v>7019</v>
      </c>
      <c r="EX55" s="3" t="s">
        <v>7020</v>
      </c>
      <c r="EY55" s="3" t="s">
        <v>6916</v>
      </c>
      <c r="EZ55" s="3" t="s">
        <v>7021</v>
      </c>
      <c r="FA55" s="3" t="s">
        <v>7022</v>
      </c>
      <c r="FB55" s="3" t="s">
        <v>6922</v>
      </c>
      <c r="FC55" s="3" t="s">
        <v>7023</v>
      </c>
      <c r="FD55" s="3" t="s">
        <v>7024</v>
      </c>
      <c r="FE55" s="3" t="s">
        <v>6935</v>
      </c>
      <c r="FF55" s="3" t="s">
        <v>7025</v>
      </c>
      <c r="FG55" s="3" t="s">
        <v>7026</v>
      </c>
      <c r="FH55" s="3" t="s">
        <v>6922</v>
      </c>
      <c r="FI55" s="3" t="s">
        <v>7027</v>
      </c>
      <c r="FJ55" s="3" t="s">
        <v>7028</v>
      </c>
      <c r="FK55" s="3" t="s">
        <v>6919</v>
      </c>
      <c r="FL55" s="3" t="s">
        <v>7029</v>
      </c>
      <c r="FM55" s="3" t="s">
        <v>7030</v>
      </c>
      <c r="FN55" s="3" t="s">
        <v>6916</v>
      </c>
      <c r="FO55" s="3" t="s">
        <v>7031</v>
      </c>
      <c r="FP55" s="3" t="s">
        <v>7032</v>
      </c>
      <c r="FQ55" s="3" t="s">
        <v>6935</v>
      </c>
      <c r="FR55" s="3" t="s">
        <v>7033</v>
      </c>
      <c r="FS55" s="3" t="s">
        <v>7034</v>
      </c>
      <c r="FT55" s="3" t="s">
        <v>6922</v>
      </c>
      <c r="FU55" s="3" t="s">
        <v>7035</v>
      </c>
      <c r="FV55" s="3" t="s">
        <v>7036</v>
      </c>
      <c r="FW55" s="3" t="s">
        <v>6919</v>
      </c>
      <c r="FX55" s="3" t="s">
        <v>7037</v>
      </c>
      <c r="FY55" s="3" t="s">
        <v>7038</v>
      </c>
      <c r="FZ55" s="3" t="s">
        <v>6922</v>
      </c>
      <c r="GA55" s="3" t="s">
        <v>7039</v>
      </c>
      <c r="GB55" s="3" t="s">
        <v>7040</v>
      </c>
      <c r="GC55" s="3" t="s">
        <v>6922</v>
      </c>
      <c r="GD55" s="3" t="s">
        <v>7041</v>
      </c>
      <c r="GE55" s="3" t="s">
        <v>7042</v>
      </c>
      <c r="GF55" s="3" t="s">
        <v>6935</v>
      </c>
      <c r="GG55" s="3" t="s">
        <v>7043</v>
      </c>
      <c r="GH55" s="3" t="s">
        <v>7044</v>
      </c>
      <c r="GI55" s="3" t="s">
        <v>6919</v>
      </c>
      <c r="GJ55" s="3" t="s">
        <v>7045</v>
      </c>
      <c r="GK55" s="3" t="s">
        <v>7046</v>
      </c>
      <c r="GL55" s="3" t="s">
        <v>6919</v>
      </c>
      <c r="GM55" s="3" t="s">
        <v>7047</v>
      </c>
      <c r="GN55" s="3" t="s">
        <v>7048</v>
      </c>
      <c r="GO55" s="3" t="s">
        <v>6916</v>
      </c>
      <c r="GP55" s="3" t="s">
        <v>7049</v>
      </c>
      <c r="GQ55" s="3" t="s">
        <v>7050</v>
      </c>
      <c r="GR55" s="3" t="s">
        <v>6919</v>
      </c>
      <c r="GS55" s="3" t="s">
        <v>7051</v>
      </c>
      <c r="GT55" s="3" t="s">
        <v>7052</v>
      </c>
      <c r="GU55" s="3" t="s">
        <v>6919</v>
      </c>
      <c r="GV55" s="3" t="s">
        <v>7053</v>
      </c>
      <c r="GW55" s="3" t="s">
        <v>7054</v>
      </c>
      <c r="GX55" s="3" t="s">
        <v>6935</v>
      </c>
      <c r="GY55" s="3" t="s">
        <v>7055</v>
      </c>
      <c r="GZ55" s="3" t="s">
        <v>7056</v>
      </c>
      <c r="HA55" s="3" t="s">
        <v>6922</v>
      </c>
      <c r="HB55" s="3" t="s">
        <v>7057</v>
      </c>
      <c r="HC55" s="3" t="s">
        <v>7058</v>
      </c>
      <c r="HD55" s="3" t="s">
        <v>6922</v>
      </c>
      <c r="HE55" s="3" t="s">
        <v>7059</v>
      </c>
      <c r="HF55" s="3" t="s">
        <v>7060</v>
      </c>
      <c r="HG55" s="3" t="s">
        <v>6935</v>
      </c>
      <c r="HH55" s="3" t="s">
        <v>7061</v>
      </c>
      <c r="HI55" s="3" t="s">
        <v>7062</v>
      </c>
      <c r="HJ55" s="3" t="s">
        <v>6922</v>
      </c>
      <c r="HK55" s="3" t="s">
        <v>7063</v>
      </c>
      <c r="HL55" s="3" t="s">
        <v>7064</v>
      </c>
      <c r="HM55" s="3" t="s">
        <v>6922</v>
      </c>
      <c r="HN55" s="3" t="s">
        <v>7065</v>
      </c>
      <c r="HO55" s="3" t="s">
        <v>7066</v>
      </c>
      <c r="HP55" s="3" t="s">
        <v>6922</v>
      </c>
      <c r="HQ55" s="3" t="s">
        <v>7067</v>
      </c>
      <c r="HR55" s="3" t="s">
        <v>7068</v>
      </c>
      <c r="HS55" s="3" t="s">
        <v>6922</v>
      </c>
      <c r="HT55" s="3" t="s">
        <v>7069</v>
      </c>
      <c r="HU55" s="3" t="s">
        <v>7070</v>
      </c>
      <c r="HV55" s="3" t="s">
        <v>7071</v>
      </c>
      <c r="HW55" s="3" t="s">
        <v>7072</v>
      </c>
      <c r="HX55" s="3" t="s">
        <v>7073</v>
      </c>
      <c r="HY55" s="3" t="s">
        <v>6922</v>
      </c>
      <c r="HZ55" s="3" t="s">
        <v>7074</v>
      </c>
      <c r="IA55" s="3" t="s">
        <v>7075</v>
      </c>
      <c r="IB55" s="3" t="s">
        <v>6922</v>
      </c>
      <c r="IC55" s="3" t="s">
        <v>7076</v>
      </c>
      <c r="ID55" s="3" t="s">
        <v>7077</v>
      </c>
      <c r="IE55" s="3" t="s">
        <v>6916</v>
      </c>
      <c r="IF55" s="3" t="s">
        <v>7078</v>
      </c>
      <c r="IG55" s="3" t="s">
        <v>7079</v>
      </c>
      <c r="IH55" s="3" t="s">
        <v>6922</v>
      </c>
      <c r="II55" s="3" t="s">
        <v>7080</v>
      </c>
      <c r="IJ55" s="3" t="s">
        <v>7081</v>
      </c>
      <c r="IK55" s="3" t="s">
        <v>6922</v>
      </c>
      <c r="IL55" s="3" t="s">
        <v>7082</v>
      </c>
      <c r="IM55" s="3" t="s">
        <v>7083</v>
      </c>
      <c r="IN55" s="3" t="s">
        <v>6922</v>
      </c>
      <c r="IO55" s="3" t="s">
        <v>7084</v>
      </c>
      <c r="IP55" s="3" t="s">
        <v>7085</v>
      </c>
      <c r="IQ55" s="3" t="s">
        <v>6922</v>
      </c>
      <c r="IR55" s="3" t="s">
        <v>7086</v>
      </c>
      <c r="IS55" s="3" t="s">
        <v>7087</v>
      </c>
      <c r="IT55" s="3" t="s">
        <v>6922</v>
      </c>
      <c r="IU55" s="3" t="s">
        <v>7088</v>
      </c>
      <c r="IV55" s="3" t="s">
        <v>7089</v>
      </c>
      <c r="IW55" s="3" t="s">
        <v>6922</v>
      </c>
      <c r="IX55" s="3" t="s">
        <v>7090</v>
      </c>
      <c r="IY55" s="3" t="s">
        <v>7091</v>
      </c>
      <c r="IZ55" s="3" t="s">
        <v>6935</v>
      </c>
      <c r="JA55" s="3" t="s">
        <v>7092</v>
      </c>
      <c r="JB55" s="3" t="s">
        <v>7093</v>
      </c>
      <c r="JC55" s="3" t="s">
        <v>6935</v>
      </c>
      <c r="JD55" s="3" t="s">
        <v>7094</v>
      </c>
      <c r="JE55" s="3" t="s">
        <v>7095</v>
      </c>
      <c r="JF55" s="3" t="s">
        <v>6922</v>
      </c>
      <c r="JG55" s="3" t="s">
        <v>7096</v>
      </c>
      <c r="JH55" s="3" t="s">
        <v>7097</v>
      </c>
      <c r="JI55" s="3" t="s">
        <v>6922</v>
      </c>
      <c r="JJ55" s="3" t="s">
        <v>7098</v>
      </c>
      <c r="JK55" s="3" t="s">
        <v>7099</v>
      </c>
      <c r="JL55" s="3" t="s">
        <v>6922</v>
      </c>
      <c r="JM55" s="3" t="s">
        <v>7100</v>
      </c>
      <c r="JN55" s="3" t="s">
        <v>7101</v>
      </c>
      <c r="JO55" s="3" t="s">
        <v>6922</v>
      </c>
      <c r="JP55" s="3" t="s">
        <v>7102</v>
      </c>
      <c r="JQ55" s="3" t="s">
        <v>7103</v>
      </c>
      <c r="JR55" s="3" t="s">
        <v>6922</v>
      </c>
      <c r="JS55" s="3" t="s">
        <v>7104</v>
      </c>
      <c r="JT55" s="3" t="s">
        <v>7105</v>
      </c>
      <c r="JU55" s="3" t="s">
        <v>6922</v>
      </c>
      <c r="JV55" s="3" t="s">
        <v>5147</v>
      </c>
      <c r="JW55" s="3" t="s">
        <v>7106</v>
      </c>
      <c r="JX55" s="3" t="s">
        <v>6922</v>
      </c>
      <c r="JY55" s="3" t="s">
        <v>7107</v>
      </c>
      <c r="JZ55" s="3" t="s">
        <v>7108</v>
      </c>
      <c r="KA55" s="3" t="s">
        <v>6922</v>
      </c>
      <c r="KB55" s="3" t="s">
        <v>7109</v>
      </c>
      <c r="KC55" s="3" t="s">
        <v>7110</v>
      </c>
      <c r="KD55" s="3" t="s">
        <v>6935</v>
      </c>
      <c r="KE55" s="3" t="s">
        <v>7111</v>
      </c>
      <c r="KF55" s="3" t="s">
        <v>7112</v>
      </c>
      <c r="KG55" s="3" t="s">
        <v>6922</v>
      </c>
      <c r="KH55" s="3" t="s">
        <v>7113</v>
      </c>
      <c r="KI55" s="3" t="s">
        <v>7114</v>
      </c>
      <c r="KJ55" s="3" t="s">
        <v>6919</v>
      </c>
      <c r="KK55" s="3" t="s">
        <v>7115</v>
      </c>
      <c r="KL55" s="3" t="s">
        <v>7116</v>
      </c>
      <c r="KM55" s="3" t="s">
        <v>6922</v>
      </c>
      <c r="KN55" s="3" t="s">
        <v>7117</v>
      </c>
      <c r="KO55" s="3" t="s">
        <v>7118</v>
      </c>
      <c r="KP55" s="3" t="s">
        <v>6916</v>
      </c>
      <c r="KQ55" s="3" t="s">
        <v>7119</v>
      </c>
      <c r="KR55" s="3" t="s">
        <v>7120</v>
      </c>
      <c r="KS55" s="3" t="s">
        <v>6922</v>
      </c>
      <c r="KT55" s="3" t="s">
        <v>7121</v>
      </c>
      <c r="KU55" s="3" t="s">
        <v>7122</v>
      </c>
      <c r="KV55" s="3" t="s">
        <v>6922</v>
      </c>
      <c r="KW55" s="3" t="s">
        <v>7123</v>
      </c>
      <c r="KX55" s="3" t="s">
        <v>7124</v>
      </c>
      <c r="KY55" s="3" t="s">
        <v>6922</v>
      </c>
      <c r="KZ55" s="3" t="s">
        <v>7125</v>
      </c>
      <c r="LA55" s="3" t="s">
        <v>7126</v>
      </c>
      <c r="LB55" s="3" t="s">
        <v>6922</v>
      </c>
      <c r="LC55" s="3" t="s">
        <v>7127</v>
      </c>
      <c r="LD55" s="3" t="s">
        <v>7128</v>
      </c>
      <c r="LE55" s="3" t="s">
        <v>6922</v>
      </c>
      <c r="LF55" s="3" t="s">
        <v>7129</v>
      </c>
      <c r="LG55" s="3" t="s">
        <v>7130</v>
      </c>
      <c r="LH55" s="3" t="s">
        <v>6922</v>
      </c>
      <c r="LI55" s="3" t="s">
        <v>7131</v>
      </c>
      <c r="LJ55" s="3" t="s">
        <v>7132</v>
      </c>
      <c r="LK55" s="3" t="s">
        <v>6935</v>
      </c>
      <c r="LL55" s="3" t="s">
        <v>7133</v>
      </c>
      <c r="LM55" s="3" t="s">
        <v>7134</v>
      </c>
      <c r="LN55" s="3" t="s">
        <v>6919</v>
      </c>
      <c r="LO55" s="3" t="s">
        <v>7135</v>
      </c>
      <c r="LP55" s="3" t="s">
        <v>7136</v>
      </c>
      <c r="LQ55" s="3" t="s">
        <v>6919</v>
      </c>
      <c r="LR55" s="3" t="s">
        <v>7137</v>
      </c>
      <c r="LS55" s="3" t="s">
        <v>7138</v>
      </c>
      <c r="LT55" s="3" t="s">
        <v>6935</v>
      </c>
      <c r="LU55" s="3" t="s">
        <v>7139</v>
      </c>
      <c r="LV55" s="3" t="s">
        <v>7140</v>
      </c>
      <c r="LW55" s="3" t="s">
        <v>6919</v>
      </c>
      <c r="LX55" s="3" t="s">
        <v>7141</v>
      </c>
      <c r="LY55" s="3" t="s">
        <v>7142</v>
      </c>
      <c r="LZ55" s="3" t="s">
        <v>6919</v>
      </c>
      <c r="MA55" s="3" t="s">
        <v>7143</v>
      </c>
      <c r="MB55" s="3" t="s">
        <v>7144</v>
      </c>
      <c r="MC55" s="3" t="s">
        <v>6919</v>
      </c>
      <c r="MD55" s="3" t="s">
        <v>7145</v>
      </c>
      <c r="ME55" s="3" t="s">
        <v>7146</v>
      </c>
      <c r="MF55" s="3" t="s">
        <v>6916</v>
      </c>
      <c r="MG55" s="3" t="s">
        <v>7147</v>
      </c>
      <c r="MH55" s="3" t="s">
        <v>7148</v>
      </c>
      <c r="MI55" s="3" t="s">
        <v>6919</v>
      </c>
      <c r="MJ55" s="3" t="s">
        <v>7149</v>
      </c>
      <c r="MK55" s="3" t="s">
        <v>7150</v>
      </c>
      <c r="ML55" s="3" t="s">
        <v>6922</v>
      </c>
      <c r="MM55" s="3" t="s">
        <v>7063</v>
      </c>
      <c r="MN55" s="3" t="s">
        <v>7064</v>
      </c>
      <c r="MO55" s="3" t="s">
        <v>6919</v>
      </c>
      <c r="MP55" s="3" t="s">
        <v>7029</v>
      </c>
      <c r="MQ55" s="3" t="s">
        <v>7030</v>
      </c>
      <c r="MR55" s="3" t="s">
        <v>6922</v>
      </c>
      <c r="MS55" s="3" t="s">
        <v>7151</v>
      </c>
      <c r="MT55" s="3" t="s">
        <v>7152</v>
      </c>
      <c r="MU55" s="3" t="s">
        <v>6922</v>
      </c>
      <c r="MV55" s="3" t="s">
        <v>7153</v>
      </c>
      <c r="MW55" s="3" t="s">
        <v>7154</v>
      </c>
      <c r="MX55" s="3" t="s">
        <v>6919</v>
      </c>
      <c r="MY55" s="3" t="s">
        <v>7155</v>
      </c>
      <c r="MZ55" s="3" t="s">
        <v>7156</v>
      </c>
      <c r="NA55" s="3" t="s">
        <v>6916</v>
      </c>
      <c r="NB55" s="3" t="s">
        <v>6945</v>
      </c>
      <c r="NC55" s="3" t="s">
        <v>6946</v>
      </c>
      <c r="ND55" s="3" t="s">
        <v>6935</v>
      </c>
      <c r="NE55" s="3" t="s">
        <v>7133</v>
      </c>
      <c r="NF55" s="3" t="s">
        <v>7134</v>
      </c>
      <c r="NG55" s="3" t="s">
        <v>6935</v>
      </c>
      <c r="NH55" s="3" t="s">
        <v>6986</v>
      </c>
      <c r="NI55" s="3" t="s">
        <v>6987</v>
      </c>
      <c r="NJ55" s="3" t="s">
        <v>6919</v>
      </c>
      <c r="NK55" s="3" t="s">
        <v>7029</v>
      </c>
      <c r="NL55" s="3" t="s">
        <v>7030</v>
      </c>
      <c r="NM55" s="3" t="s">
        <v>6922</v>
      </c>
      <c r="NN55" s="3" t="s">
        <v>7157</v>
      </c>
      <c r="NO55" s="3" t="s">
        <v>7158</v>
      </c>
      <c r="NP55" s="3" t="s">
        <v>6935</v>
      </c>
      <c r="NQ55" s="3" t="s">
        <v>7159</v>
      </c>
      <c r="NR55" s="3" t="s">
        <v>7160</v>
      </c>
      <c r="NS55" s="3" t="s">
        <v>6935</v>
      </c>
      <c r="NT55" s="3" t="s">
        <v>7161</v>
      </c>
      <c r="NU55" s="3" t="s">
        <v>7162</v>
      </c>
      <c r="NV55" s="3" t="s">
        <v>6935</v>
      </c>
      <c r="NW55" s="3" t="s">
        <v>7094</v>
      </c>
      <c r="NX55" s="3" t="s">
        <v>7095</v>
      </c>
      <c r="NY55" s="3" t="s">
        <v>6916</v>
      </c>
      <c r="NZ55" s="3" t="s">
        <v>7163</v>
      </c>
      <c r="OA55" s="3" t="s">
        <v>7164</v>
      </c>
      <c r="OB55" s="3" t="s">
        <v>6919</v>
      </c>
      <c r="OC55" s="3" t="s">
        <v>7165</v>
      </c>
      <c r="OD55" s="3" t="s">
        <v>7166</v>
      </c>
      <c r="OE55" s="3" t="s">
        <v>6919</v>
      </c>
      <c r="OF55" s="3" t="s">
        <v>7143</v>
      </c>
      <c r="OG55" s="3" t="s">
        <v>7144</v>
      </c>
      <c r="OH55" s="3" t="s">
        <v>7071</v>
      </c>
      <c r="OI55" s="3" t="s">
        <v>7167</v>
      </c>
      <c r="OJ55" s="3" t="s">
        <v>7168</v>
      </c>
      <c r="OK55" s="3" t="s">
        <v>6916</v>
      </c>
      <c r="OL55" s="3" t="s">
        <v>7169</v>
      </c>
      <c r="OM55" s="3" t="s">
        <v>7170</v>
      </c>
      <c r="ON55" s="3" t="s">
        <v>6916</v>
      </c>
      <c r="OO55" s="3" t="s">
        <v>7171</v>
      </c>
      <c r="OP55" s="3" t="s">
        <v>7172</v>
      </c>
      <c r="OQ55" s="3" t="s">
        <v>6919</v>
      </c>
      <c r="OR55" s="3" t="s">
        <v>7173</v>
      </c>
      <c r="OS55" s="3" t="s">
        <v>7174</v>
      </c>
      <c r="OT55" s="3" t="s">
        <v>6919</v>
      </c>
      <c r="OU55" s="3" t="s">
        <v>7175</v>
      </c>
      <c r="OV55" s="3" t="s">
        <v>7176</v>
      </c>
      <c r="OW55" s="3" t="s">
        <v>6919</v>
      </c>
      <c r="OX55" s="3" t="s">
        <v>7177</v>
      </c>
      <c r="OY55" s="3" t="s">
        <v>7178</v>
      </c>
      <c r="OZ55" s="3" t="s">
        <v>7071</v>
      </c>
      <c r="PA55" s="3" t="s">
        <v>7179</v>
      </c>
      <c r="PB55" s="3" t="s">
        <v>7180</v>
      </c>
      <c r="PC55" s="3" t="s">
        <v>6935</v>
      </c>
      <c r="PD55" s="3" t="s">
        <v>7181</v>
      </c>
      <c r="PE55" s="3" t="s">
        <v>7182</v>
      </c>
      <c r="PF55" s="3" t="s">
        <v>6919</v>
      </c>
      <c r="PG55" s="3" t="s">
        <v>7183</v>
      </c>
      <c r="PH55" s="3" t="s">
        <v>7184</v>
      </c>
      <c r="PI55" s="3" t="s">
        <v>6916</v>
      </c>
      <c r="PJ55" s="3" t="s">
        <v>7185</v>
      </c>
      <c r="PK55" s="3" t="s">
        <v>7186</v>
      </c>
      <c r="PL55" s="3" t="s">
        <v>6935</v>
      </c>
      <c r="PM55" s="3" t="s">
        <v>7187</v>
      </c>
      <c r="PN55" s="3" t="s">
        <v>7188</v>
      </c>
      <c r="PO55" s="3" t="s">
        <v>6919</v>
      </c>
      <c r="PP55" s="3" t="s">
        <v>7189</v>
      </c>
      <c r="PQ55" s="3" t="s">
        <v>7190</v>
      </c>
      <c r="PR55" s="3" t="s">
        <v>6916</v>
      </c>
      <c r="PS55" s="3" t="s">
        <v>7191</v>
      </c>
      <c r="PT55" s="3" t="s">
        <v>7192</v>
      </c>
      <c r="PU55" s="3" t="s">
        <v>6935</v>
      </c>
      <c r="PV55" s="3" t="s">
        <v>7159</v>
      </c>
      <c r="PW55" s="3" t="s">
        <v>7160</v>
      </c>
      <c r="PX55" s="3" t="s">
        <v>6935</v>
      </c>
      <c r="PY55" s="3" t="s">
        <v>7193</v>
      </c>
      <c r="PZ55" s="3" t="s">
        <v>7194</v>
      </c>
      <c r="QA55" s="3" t="s">
        <v>6919</v>
      </c>
      <c r="QB55" s="3" t="s">
        <v>7195</v>
      </c>
      <c r="QC55" s="3" t="s">
        <v>7196</v>
      </c>
      <c r="QD55" s="3" t="s">
        <v>6922</v>
      </c>
      <c r="QE55" s="3" t="s">
        <v>7197</v>
      </c>
      <c r="QF55" s="3" t="s">
        <v>7198</v>
      </c>
      <c r="QG55" s="3" t="s">
        <v>7071</v>
      </c>
      <c r="QH55" s="3" t="s">
        <v>7199</v>
      </c>
      <c r="QI55" s="3" t="s">
        <v>7200</v>
      </c>
      <c r="QJ55" s="3" t="s">
        <v>6916</v>
      </c>
      <c r="QK55" s="3" t="s">
        <v>7201</v>
      </c>
      <c r="QL55" s="3" t="s">
        <v>7202</v>
      </c>
    </row>
    <row r="56" spans="1:454" ht="63.75" x14ac:dyDescent="0.25">
      <c r="A56" s="6"/>
      <c r="B56" s="3" t="s">
        <v>6922</v>
      </c>
      <c r="C56" s="3" t="s">
        <v>7203</v>
      </c>
      <c r="D56" s="3" t="s">
        <v>7204</v>
      </c>
      <c r="E56" s="3" t="s">
        <v>6922</v>
      </c>
      <c r="F56" s="3" t="s">
        <v>7205</v>
      </c>
      <c r="G56" s="3" t="s">
        <v>7206</v>
      </c>
      <c r="H56" s="3" t="s">
        <v>6922</v>
      </c>
      <c r="I56" s="3" t="s">
        <v>7207</v>
      </c>
      <c r="J56" s="3" t="s">
        <v>7208</v>
      </c>
      <c r="K56" s="3" t="s">
        <v>6916</v>
      </c>
      <c r="L56" s="3" t="s">
        <v>7209</v>
      </c>
      <c r="M56" s="3" t="s">
        <v>7210</v>
      </c>
      <c r="N56" s="3" t="s">
        <v>6916</v>
      </c>
      <c r="O56" s="3" t="s">
        <v>7211</v>
      </c>
      <c r="P56" s="3" t="s">
        <v>7212</v>
      </c>
      <c r="Q56" s="3" t="s">
        <v>6919</v>
      </c>
      <c r="R56" s="3" t="s">
        <v>7213</v>
      </c>
      <c r="S56" s="3" t="s">
        <v>7214</v>
      </c>
      <c r="T56" s="3" t="s">
        <v>6919</v>
      </c>
      <c r="U56" s="3" t="s">
        <v>7215</v>
      </c>
      <c r="V56" s="3" t="s">
        <v>7216</v>
      </c>
      <c r="W56" s="3" t="s">
        <v>6935</v>
      </c>
      <c r="X56" s="3" t="s">
        <v>7043</v>
      </c>
      <c r="Y56" s="3" t="s">
        <v>7044</v>
      </c>
      <c r="Z56" s="3" t="s">
        <v>6922</v>
      </c>
      <c r="AA56" s="3" t="s">
        <v>7217</v>
      </c>
      <c r="AB56" s="3" t="s">
        <v>7218</v>
      </c>
      <c r="AC56" s="3" t="s">
        <v>6919</v>
      </c>
      <c r="AD56" s="3" t="s">
        <v>7219</v>
      </c>
      <c r="AE56" s="3" t="s">
        <v>7220</v>
      </c>
      <c r="AF56" s="3" t="s">
        <v>6916</v>
      </c>
      <c r="AG56" s="3" t="s">
        <v>7221</v>
      </c>
      <c r="AH56" s="3" t="s">
        <v>7222</v>
      </c>
      <c r="AI56" s="3" t="s">
        <v>6922</v>
      </c>
      <c r="AJ56" s="3" t="s">
        <v>7223</v>
      </c>
      <c r="AK56" s="3" t="s">
        <v>7224</v>
      </c>
      <c r="AL56" s="3" t="s">
        <v>6919</v>
      </c>
      <c r="AM56" s="3" t="s">
        <v>7225</v>
      </c>
      <c r="AN56" s="3" t="s">
        <v>7226</v>
      </c>
      <c r="AO56" s="3" t="s">
        <v>6919</v>
      </c>
      <c r="AP56" s="3" t="s">
        <v>7227</v>
      </c>
      <c r="AQ56" s="3" t="s">
        <v>7228</v>
      </c>
      <c r="AR56" s="3" t="s">
        <v>6916</v>
      </c>
      <c r="AS56" s="3" t="s">
        <v>7229</v>
      </c>
      <c r="AT56" s="3" t="s">
        <v>7230</v>
      </c>
      <c r="AU56" s="3" t="s">
        <v>6922</v>
      </c>
      <c r="AV56" s="3" t="s">
        <v>7231</v>
      </c>
      <c r="AW56" s="3" t="s">
        <v>7232</v>
      </c>
      <c r="AX56" s="3" t="s">
        <v>6919</v>
      </c>
      <c r="AY56" s="3" t="s">
        <v>7233</v>
      </c>
      <c r="AZ56" s="3" t="s">
        <v>7234</v>
      </c>
      <c r="BA56" s="3" t="s">
        <v>6916</v>
      </c>
      <c r="BB56" s="3" t="s">
        <v>7235</v>
      </c>
      <c r="BC56" s="3" t="s">
        <v>7236</v>
      </c>
      <c r="BD56" s="3" t="s">
        <v>6916</v>
      </c>
      <c r="BE56" s="3" t="s">
        <v>7237</v>
      </c>
      <c r="BF56" s="3" t="s">
        <v>7238</v>
      </c>
      <c r="BG56" s="3" t="s">
        <v>6919</v>
      </c>
      <c r="BH56" s="3" t="s">
        <v>7239</v>
      </c>
      <c r="BI56" s="3" t="s">
        <v>7240</v>
      </c>
      <c r="BJ56" s="3" t="s">
        <v>6919</v>
      </c>
      <c r="BK56" s="3" t="s">
        <v>7241</v>
      </c>
      <c r="BL56" s="3" t="s">
        <v>7242</v>
      </c>
      <c r="BM56" s="3" t="s">
        <v>6922</v>
      </c>
      <c r="BN56" s="3" t="s">
        <v>7243</v>
      </c>
      <c r="BO56" s="3" t="s">
        <v>7244</v>
      </c>
      <c r="BP56" s="3" t="s">
        <v>6935</v>
      </c>
      <c r="BQ56" s="3" t="s">
        <v>6099</v>
      </c>
      <c r="BR56" s="3" t="s">
        <v>7245</v>
      </c>
      <c r="BS56" s="3" t="s">
        <v>6922</v>
      </c>
      <c r="BT56" s="3" t="s">
        <v>7246</v>
      </c>
      <c r="BU56" s="3" t="s">
        <v>7247</v>
      </c>
      <c r="BV56" s="3" t="s">
        <v>6919</v>
      </c>
      <c r="BW56" s="3" t="s">
        <v>7248</v>
      </c>
      <c r="BX56" s="3" t="s">
        <v>7249</v>
      </c>
      <c r="BY56" s="3" t="s">
        <v>6922</v>
      </c>
      <c r="BZ56" s="3" t="s">
        <v>7250</v>
      </c>
      <c r="CA56" s="3" t="s">
        <v>7251</v>
      </c>
      <c r="CB56" s="3" t="s">
        <v>6922</v>
      </c>
      <c r="CC56" s="3" t="s">
        <v>7252</v>
      </c>
      <c r="CD56" s="3" t="s">
        <v>7253</v>
      </c>
      <c r="CE56" s="3" t="s">
        <v>6935</v>
      </c>
      <c r="CF56" s="3" t="s">
        <v>7254</v>
      </c>
      <c r="CG56" s="3" t="s">
        <v>7255</v>
      </c>
      <c r="CH56" s="3" t="s">
        <v>6919</v>
      </c>
      <c r="CI56" s="3" t="s">
        <v>7256</v>
      </c>
      <c r="CJ56" s="3" t="s">
        <v>7257</v>
      </c>
      <c r="CK56" s="3" t="s">
        <v>6919</v>
      </c>
      <c r="CL56" s="3" t="s">
        <v>7258</v>
      </c>
      <c r="CM56" s="3" t="s">
        <v>7259</v>
      </c>
      <c r="CN56" s="3" t="s">
        <v>6935</v>
      </c>
      <c r="CO56" s="3" t="s">
        <v>7260</v>
      </c>
      <c r="CP56" s="3" t="s">
        <v>7261</v>
      </c>
      <c r="CQ56" s="3" t="s">
        <v>6916</v>
      </c>
      <c r="CR56" s="3" t="s">
        <v>7262</v>
      </c>
      <c r="CS56" s="3" t="s">
        <v>7263</v>
      </c>
      <c r="CT56" s="3" t="s">
        <v>6916</v>
      </c>
      <c r="CU56" s="3" t="s">
        <v>7264</v>
      </c>
      <c r="CV56" s="3" t="s">
        <v>7265</v>
      </c>
      <c r="CW56" s="3" t="s">
        <v>6935</v>
      </c>
      <c r="CX56" s="3" t="s">
        <v>7266</v>
      </c>
      <c r="CY56" s="3" t="s">
        <v>7267</v>
      </c>
      <c r="CZ56" s="3" t="s">
        <v>6935</v>
      </c>
      <c r="DA56" s="3" t="s">
        <v>7268</v>
      </c>
      <c r="DB56" s="3" t="s">
        <v>7269</v>
      </c>
      <c r="DC56" s="3" t="s">
        <v>6935</v>
      </c>
      <c r="DD56" s="3" t="s">
        <v>7270</v>
      </c>
      <c r="DE56" s="3" t="s">
        <v>7271</v>
      </c>
      <c r="DF56" s="3" t="s">
        <v>6935</v>
      </c>
      <c r="DG56" s="3" t="s">
        <v>7272</v>
      </c>
      <c r="DH56" s="3" t="s">
        <v>7273</v>
      </c>
      <c r="DI56" s="3" t="s">
        <v>6916</v>
      </c>
      <c r="DJ56" s="3" t="s">
        <v>7274</v>
      </c>
      <c r="DK56" s="3" t="s">
        <v>7275</v>
      </c>
      <c r="DL56" s="3" t="s">
        <v>6919</v>
      </c>
      <c r="DM56" s="3" t="s">
        <v>7276</v>
      </c>
      <c r="DN56" s="3" t="s">
        <v>7277</v>
      </c>
      <c r="DO56" s="3" t="s">
        <v>6919</v>
      </c>
      <c r="DP56" s="3" t="s">
        <v>7278</v>
      </c>
      <c r="DQ56" s="3" t="s">
        <v>7279</v>
      </c>
      <c r="DR56" s="3" t="s">
        <v>6919</v>
      </c>
      <c r="DS56" s="3" t="s">
        <v>7280</v>
      </c>
      <c r="DT56" s="3" t="s">
        <v>7281</v>
      </c>
      <c r="DU56" s="3" t="s">
        <v>6916</v>
      </c>
      <c r="DV56" s="3" t="s">
        <v>7282</v>
      </c>
      <c r="DW56" s="3" t="s">
        <v>7283</v>
      </c>
      <c r="DX56" s="3" t="s">
        <v>6922</v>
      </c>
      <c r="DY56" s="3" t="s">
        <v>7284</v>
      </c>
      <c r="DZ56" s="3" t="s">
        <v>7285</v>
      </c>
      <c r="EA56" s="3" t="s">
        <v>7071</v>
      </c>
      <c r="EB56" s="3" t="s">
        <v>7286</v>
      </c>
      <c r="EC56" s="3" t="s">
        <v>7287</v>
      </c>
      <c r="ED56" s="3" t="s">
        <v>6940</v>
      </c>
      <c r="EE56" s="3" t="s">
        <v>7288</v>
      </c>
      <c r="EF56" s="3" t="s">
        <v>7289</v>
      </c>
      <c r="EG56" s="3" t="s">
        <v>6919</v>
      </c>
      <c r="EH56" s="3" t="s">
        <v>7290</v>
      </c>
      <c r="EI56" s="3" t="s">
        <v>7291</v>
      </c>
      <c r="EJ56" s="3" t="s">
        <v>6922</v>
      </c>
      <c r="EK56" s="3" t="s">
        <v>7292</v>
      </c>
      <c r="EL56" s="3" t="s">
        <v>7293</v>
      </c>
      <c r="EM56" s="3" t="s">
        <v>6922</v>
      </c>
      <c r="EN56" s="3" t="s">
        <v>7294</v>
      </c>
      <c r="EO56" s="3" t="s">
        <v>7295</v>
      </c>
      <c r="EP56" s="3" t="s">
        <v>6916</v>
      </c>
      <c r="EQ56" s="3" t="s">
        <v>7296</v>
      </c>
      <c r="ER56" s="3" t="s">
        <v>7297</v>
      </c>
      <c r="ES56" s="3" t="s">
        <v>6916</v>
      </c>
      <c r="ET56" s="3" t="s">
        <v>7298</v>
      </c>
      <c r="EU56" s="3" t="s">
        <v>7299</v>
      </c>
      <c r="EV56" s="3" t="s">
        <v>6922</v>
      </c>
      <c r="EW56" s="3" t="s">
        <v>7300</v>
      </c>
      <c r="EX56" s="3" t="s">
        <v>7301</v>
      </c>
      <c r="EY56" s="3" t="s">
        <v>6916</v>
      </c>
      <c r="EZ56" s="3" t="s">
        <v>7302</v>
      </c>
      <c r="FA56" s="3" t="s">
        <v>7303</v>
      </c>
      <c r="FB56" s="3" t="s">
        <v>6922</v>
      </c>
      <c r="FC56" s="3" t="s">
        <v>7304</v>
      </c>
      <c r="FD56" s="3" t="s">
        <v>7305</v>
      </c>
      <c r="FE56" s="3" t="s">
        <v>6935</v>
      </c>
      <c r="FF56" s="3" t="s">
        <v>7306</v>
      </c>
      <c r="FG56" s="3" t="s">
        <v>7307</v>
      </c>
      <c r="FH56" s="3" t="s">
        <v>6935</v>
      </c>
      <c r="FI56" s="3" t="s">
        <v>7308</v>
      </c>
      <c r="FJ56" s="3" t="s">
        <v>7309</v>
      </c>
      <c r="FK56" s="3" t="s">
        <v>6935</v>
      </c>
      <c r="FL56" s="3" t="s">
        <v>7310</v>
      </c>
      <c r="FM56" s="3" t="s">
        <v>7311</v>
      </c>
      <c r="FN56" s="3" t="s">
        <v>6935</v>
      </c>
      <c r="FO56" s="3" t="s">
        <v>7312</v>
      </c>
      <c r="FP56" s="3" t="s">
        <v>7313</v>
      </c>
      <c r="FQ56" s="3" t="s">
        <v>6919</v>
      </c>
      <c r="FR56" s="3" t="s">
        <v>7314</v>
      </c>
      <c r="FS56" s="3" t="s">
        <v>7315</v>
      </c>
      <c r="FT56" s="3" t="s">
        <v>6919</v>
      </c>
      <c r="FU56" s="3" t="s">
        <v>7316</v>
      </c>
      <c r="FV56" s="3" t="s">
        <v>7317</v>
      </c>
      <c r="FW56" s="3" t="s">
        <v>6919</v>
      </c>
      <c r="FX56" s="3" t="s">
        <v>7318</v>
      </c>
      <c r="FY56" s="3" t="s">
        <v>7319</v>
      </c>
      <c r="FZ56" s="3" t="s">
        <v>6919</v>
      </c>
      <c r="GA56" s="3" t="s">
        <v>7320</v>
      </c>
      <c r="GB56" s="3" t="s">
        <v>7321</v>
      </c>
      <c r="GC56" s="3" t="s">
        <v>6916</v>
      </c>
      <c r="GD56" s="3" t="s">
        <v>7322</v>
      </c>
      <c r="GE56" s="3" t="s">
        <v>7323</v>
      </c>
      <c r="GF56" s="3" t="s">
        <v>6919</v>
      </c>
      <c r="GG56" s="3" t="s">
        <v>7324</v>
      </c>
      <c r="GH56" s="3" t="s">
        <v>7325</v>
      </c>
      <c r="GI56" s="3" t="s">
        <v>6916</v>
      </c>
      <c r="GJ56" s="3" t="s">
        <v>7326</v>
      </c>
      <c r="GK56" s="3" t="s">
        <v>7327</v>
      </c>
      <c r="GL56" s="3" t="s">
        <v>6922</v>
      </c>
      <c r="GM56" s="3" t="s">
        <v>7328</v>
      </c>
      <c r="GN56" s="3" t="s">
        <v>7329</v>
      </c>
      <c r="GO56" s="3" t="s">
        <v>6919</v>
      </c>
      <c r="GP56" s="3" t="s">
        <v>7330</v>
      </c>
      <c r="GQ56" s="3" t="s">
        <v>7331</v>
      </c>
      <c r="GR56" s="3" t="s">
        <v>6919</v>
      </c>
      <c r="GS56" s="3" t="s">
        <v>7332</v>
      </c>
      <c r="GT56" s="3" t="s">
        <v>7333</v>
      </c>
      <c r="GU56" s="3" t="s">
        <v>6916</v>
      </c>
      <c r="GV56" s="3" t="s">
        <v>7334</v>
      </c>
      <c r="GW56" s="3" t="s">
        <v>7335</v>
      </c>
      <c r="GX56" s="3" t="s">
        <v>6919</v>
      </c>
      <c r="GY56" s="3" t="s">
        <v>7336</v>
      </c>
      <c r="GZ56" s="3" t="s">
        <v>7337</v>
      </c>
      <c r="HA56" s="3" t="s">
        <v>6919</v>
      </c>
      <c r="HB56" s="3" t="s">
        <v>7338</v>
      </c>
      <c r="HC56" s="3" t="s">
        <v>7339</v>
      </c>
      <c r="HD56" s="3" t="s">
        <v>6935</v>
      </c>
      <c r="HE56" s="3" t="s">
        <v>7340</v>
      </c>
      <c r="HF56" s="3" t="s">
        <v>7341</v>
      </c>
      <c r="HG56" s="3" t="s">
        <v>6922</v>
      </c>
      <c r="HH56" s="3" t="s">
        <v>7342</v>
      </c>
      <c r="HI56" s="3" t="s">
        <v>7343</v>
      </c>
      <c r="HJ56" s="3" t="s">
        <v>6919</v>
      </c>
      <c r="HK56" s="3" t="s">
        <v>7344</v>
      </c>
      <c r="HL56" s="3" t="s">
        <v>7345</v>
      </c>
      <c r="HM56" s="3" t="s">
        <v>6935</v>
      </c>
      <c r="HN56" s="3" t="s">
        <v>7346</v>
      </c>
      <c r="HO56" s="3" t="s">
        <v>7347</v>
      </c>
      <c r="HP56" s="3" t="s">
        <v>6922</v>
      </c>
      <c r="HQ56" s="3" t="s">
        <v>7348</v>
      </c>
      <c r="HR56" s="3" t="s">
        <v>7349</v>
      </c>
      <c r="HS56" s="3" t="s">
        <v>7071</v>
      </c>
      <c r="HT56" s="3" t="s">
        <v>7350</v>
      </c>
      <c r="HU56" s="3" t="s">
        <v>7351</v>
      </c>
      <c r="HV56" s="3" t="s">
        <v>6922</v>
      </c>
      <c r="HW56" s="3" t="s">
        <v>7352</v>
      </c>
      <c r="HX56" s="3" t="s">
        <v>7353</v>
      </c>
      <c r="HY56" s="3" t="s">
        <v>6935</v>
      </c>
      <c r="HZ56" s="3" t="s">
        <v>7354</v>
      </c>
      <c r="IA56" s="3" t="s">
        <v>7355</v>
      </c>
      <c r="IB56" s="3" t="s">
        <v>6935</v>
      </c>
      <c r="IC56" s="3" t="s">
        <v>7356</v>
      </c>
      <c r="ID56" s="3" t="s">
        <v>7357</v>
      </c>
      <c r="IE56" s="3" t="s">
        <v>6922</v>
      </c>
      <c r="IF56" s="3" t="s">
        <v>5561</v>
      </c>
      <c r="IG56" s="3" t="s">
        <v>7358</v>
      </c>
      <c r="IH56" s="3" t="s">
        <v>6940</v>
      </c>
      <c r="II56" s="3" t="s">
        <v>7359</v>
      </c>
      <c r="IJ56" s="3" t="s">
        <v>7360</v>
      </c>
      <c r="IK56" s="3" t="s">
        <v>6919</v>
      </c>
      <c r="IL56" s="3" t="s">
        <v>7361</v>
      </c>
      <c r="IM56" s="3" t="s">
        <v>7362</v>
      </c>
      <c r="IN56" s="3" t="s">
        <v>6935</v>
      </c>
      <c r="IO56" s="3" t="s">
        <v>7363</v>
      </c>
      <c r="IP56" s="3" t="s">
        <v>7364</v>
      </c>
      <c r="IQ56" s="3" t="s">
        <v>6940</v>
      </c>
      <c r="IR56" s="3" t="s">
        <v>7365</v>
      </c>
      <c r="IS56" s="3" t="s">
        <v>7366</v>
      </c>
      <c r="IT56" s="3" t="s">
        <v>6935</v>
      </c>
      <c r="IU56" s="3" t="s">
        <v>237</v>
      </c>
      <c r="IV56" s="3" t="s">
        <v>7367</v>
      </c>
      <c r="IW56" s="3" t="s">
        <v>6919</v>
      </c>
      <c r="IX56" s="3" t="s">
        <v>7368</v>
      </c>
      <c r="IY56" s="3" t="s">
        <v>7369</v>
      </c>
      <c r="IZ56" s="3" t="s">
        <v>6935</v>
      </c>
      <c r="JA56" s="3" t="s">
        <v>7370</v>
      </c>
      <c r="JB56" s="3" t="s">
        <v>7371</v>
      </c>
      <c r="JC56" s="3" t="s">
        <v>6922</v>
      </c>
      <c r="JD56" s="3" t="s">
        <v>7096</v>
      </c>
      <c r="JE56" s="3" t="s">
        <v>7097</v>
      </c>
      <c r="JF56" s="3" t="s">
        <v>6916</v>
      </c>
      <c r="JG56" s="3" t="s">
        <v>7147</v>
      </c>
      <c r="JH56" s="3" t="s">
        <v>7148</v>
      </c>
      <c r="JI56" s="3" t="s">
        <v>6922</v>
      </c>
      <c r="JJ56" s="3" t="s">
        <v>7372</v>
      </c>
      <c r="JK56" s="3" t="s">
        <v>7373</v>
      </c>
      <c r="JL56" s="3" t="s">
        <v>6916</v>
      </c>
      <c r="JM56" s="3" t="s">
        <v>7374</v>
      </c>
      <c r="JN56" s="3" t="s">
        <v>7375</v>
      </c>
      <c r="JO56" s="3" t="s">
        <v>6922</v>
      </c>
      <c r="JP56" s="3" t="s">
        <v>7376</v>
      </c>
      <c r="JQ56" s="3" t="s">
        <v>7377</v>
      </c>
      <c r="JR56" s="3" t="s">
        <v>6922</v>
      </c>
      <c r="JS56" s="3" t="s">
        <v>7378</v>
      </c>
      <c r="JT56" s="3" t="s">
        <v>7379</v>
      </c>
      <c r="JU56" s="3" t="s">
        <v>6922</v>
      </c>
      <c r="JV56" s="3" t="s">
        <v>7380</v>
      </c>
      <c r="JW56" s="3" t="s">
        <v>7381</v>
      </c>
      <c r="JX56" s="3" t="s">
        <v>6922</v>
      </c>
      <c r="JY56" s="3" t="s">
        <v>7197</v>
      </c>
      <c r="JZ56" s="3" t="s">
        <v>7198</v>
      </c>
      <c r="KA56" s="3" t="s">
        <v>6916</v>
      </c>
      <c r="KB56" s="3" t="s">
        <v>7382</v>
      </c>
      <c r="KC56" s="3" t="s">
        <v>7383</v>
      </c>
      <c r="KD56" s="3" t="s">
        <v>6935</v>
      </c>
      <c r="KE56" s="3" t="s">
        <v>7384</v>
      </c>
      <c r="KF56" s="3" t="s">
        <v>7385</v>
      </c>
      <c r="KG56" s="3" t="s">
        <v>6922</v>
      </c>
      <c r="KH56" s="3" t="s">
        <v>7386</v>
      </c>
      <c r="KI56" s="3" t="s">
        <v>7387</v>
      </c>
      <c r="KJ56" s="3" t="s">
        <v>6922</v>
      </c>
      <c r="KK56" s="3" t="s">
        <v>7388</v>
      </c>
      <c r="KL56" s="3" t="s">
        <v>7389</v>
      </c>
      <c r="KM56" s="3" t="s">
        <v>6922</v>
      </c>
      <c r="KN56" s="3" t="s">
        <v>7390</v>
      </c>
      <c r="KO56" s="3" t="s">
        <v>7391</v>
      </c>
      <c r="KP56" s="3" t="s">
        <v>6935</v>
      </c>
      <c r="KQ56" s="3" t="s">
        <v>7392</v>
      </c>
      <c r="KR56" s="3" t="s">
        <v>7393</v>
      </c>
      <c r="KS56" s="3" t="s">
        <v>6922</v>
      </c>
      <c r="KT56" s="3" t="s">
        <v>7394</v>
      </c>
      <c r="KU56" s="3" t="s">
        <v>7395</v>
      </c>
      <c r="KV56" s="3" t="s">
        <v>6916</v>
      </c>
      <c r="KW56" s="3" t="s">
        <v>7396</v>
      </c>
      <c r="KX56" s="3" t="s">
        <v>7397</v>
      </c>
      <c r="KY56" s="3" t="s">
        <v>6922</v>
      </c>
      <c r="KZ56" s="3" t="s">
        <v>7398</v>
      </c>
      <c r="LA56" s="3" t="s">
        <v>7399</v>
      </c>
      <c r="LB56" s="3" t="s">
        <v>6919</v>
      </c>
      <c r="LC56" s="3" t="s">
        <v>7400</v>
      </c>
      <c r="LD56" s="3" t="s">
        <v>7401</v>
      </c>
      <c r="LE56" s="3" t="s">
        <v>6916</v>
      </c>
      <c r="LF56" s="3" t="s">
        <v>7402</v>
      </c>
      <c r="LG56" s="3" t="s">
        <v>7403</v>
      </c>
      <c r="LH56" s="3" t="s">
        <v>6922</v>
      </c>
      <c r="LI56" s="3" t="s">
        <v>7404</v>
      </c>
      <c r="LJ56" s="3" t="s">
        <v>7405</v>
      </c>
      <c r="LK56" s="3" t="s">
        <v>6919</v>
      </c>
      <c r="LL56" s="3" t="s">
        <v>7406</v>
      </c>
      <c r="LM56" s="3" t="s">
        <v>7407</v>
      </c>
      <c r="LN56" s="3" t="s">
        <v>6916</v>
      </c>
      <c r="LO56" s="3" t="s">
        <v>7408</v>
      </c>
      <c r="LP56" s="3" t="s">
        <v>7409</v>
      </c>
      <c r="LQ56" s="3" t="s">
        <v>6922</v>
      </c>
      <c r="LR56" s="3" t="s">
        <v>7410</v>
      </c>
      <c r="LS56" s="3" t="s">
        <v>7411</v>
      </c>
      <c r="LT56" s="3" t="s">
        <v>6916</v>
      </c>
      <c r="LU56" s="3" t="s">
        <v>7163</v>
      </c>
      <c r="LV56" s="3" t="s">
        <v>7164</v>
      </c>
      <c r="LW56" s="3" t="s">
        <v>6935</v>
      </c>
      <c r="LX56" s="3" t="s">
        <v>7412</v>
      </c>
      <c r="LY56" s="3" t="s">
        <v>7413</v>
      </c>
      <c r="LZ56" s="3" t="s">
        <v>6916</v>
      </c>
      <c r="MA56" s="3" t="s">
        <v>7414</v>
      </c>
      <c r="MB56" s="3" t="s">
        <v>7415</v>
      </c>
      <c r="MC56" s="3" t="s">
        <v>6919</v>
      </c>
      <c r="MD56" s="3" t="s">
        <v>7416</v>
      </c>
      <c r="ME56" s="3" t="s">
        <v>7417</v>
      </c>
      <c r="MF56" s="3" t="s">
        <v>6922</v>
      </c>
      <c r="MG56" s="3" t="s">
        <v>7380</v>
      </c>
      <c r="MH56" s="3" t="s">
        <v>7381</v>
      </c>
      <c r="MI56" s="3" t="s">
        <v>6922</v>
      </c>
      <c r="MJ56" s="3" t="s">
        <v>7418</v>
      </c>
      <c r="MK56" s="3" t="s">
        <v>7419</v>
      </c>
      <c r="ML56" s="3" t="s">
        <v>6922</v>
      </c>
      <c r="MM56" s="3" t="s">
        <v>7420</v>
      </c>
      <c r="MN56" s="3" t="s">
        <v>7421</v>
      </c>
      <c r="MO56" s="3" t="s">
        <v>6935</v>
      </c>
      <c r="MP56" s="3" t="s">
        <v>7310</v>
      </c>
      <c r="MQ56" s="3" t="s">
        <v>7311</v>
      </c>
      <c r="MR56" s="3" t="s">
        <v>6916</v>
      </c>
      <c r="MS56" s="3" t="s">
        <v>7422</v>
      </c>
      <c r="MT56" s="3" t="s">
        <v>7423</v>
      </c>
      <c r="MU56" s="3" t="s">
        <v>6919</v>
      </c>
      <c r="MV56" s="3" t="s">
        <v>7424</v>
      </c>
      <c r="MW56" s="3" t="s">
        <v>7425</v>
      </c>
      <c r="MX56" s="3" t="s">
        <v>6922</v>
      </c>
      <c r="MY56" s="3" t="s">
        <v>7426</v>
      </c>
      <c r="MZ56" s="3" t="s">
        <v>7427</v>
      </c>
      <c r="NA56" s="3" t="s">
        <v>6935</v>
      </c>
      <c r="NB56" s="3" t="s">
        <v>7428</v>
      </c>
      <c r="NC56" s="3" t="s">
        <v>7429</v>
      </c>
      <c r="ND56" s="3" t="s">
        <v>6919</v>
      </c>
      <c r="NE56" s="3" t="s">
        <v>289</v>
      </c>
      <c r="NF56" s="3" t="s">
        <v>7430</v>
      </c>
      <c r="NG56" s="3" t="s">
        <v>6935</v>
      </c>
      <c r="NH56" s="3" t="s">
        <v>7266</v>
      </c>
      <c r="NI56" s="3" t="s">
        <v>7267</v>
      </c>
      <c r="NJ56" s="3" t="s">
        <v>6922</v>
      </c>
      <c r="NK56" s="3" t="s">
        <v>7431</v>
      </c>
      <c r="NL56" s="3" t="s">
        <v>7432</v>
      </c>
      <c r="NM56" s="3" t="s">
        <v>7071</v>
      </c>
      <c r="NN56" s="3" t="s">
        <v>7433</v>
      </c>
      <c r="NO56" s="3" t="s">
        <v>7434</v>
      </c>
      <c r="NP56" s="3" t="s">
        <v>6919</v>
      </c>
      <c r="NQ56" s="3" t="s">
        <v>7435</v>
      </c>
      <c r="NR56" s="3" t="s">
        <v>7436</v>
      </c>
      <c r="NS56" s="3" t="s">
        <v>6919</v>
      </c>
      <c r="NT56" s="3" t="s">
        <v>7437</v>
      </c>
      <c r="NU56" s="3" t="s">
        <v>7438</v>
      </c>
      <c r="NV56" s="3" t="s">
        <v>6935</v>
      </c>
      <c r="NW56" s="3" t="s">
        <v>7439</v>
      </c>
      <c r="NX56" s="3" t="s">
        <v>7440</v>
      </c>
      <c r="NY56" s="3" t="s">
        <v>6919</v>
      </c>
      <c r="NZ56" s="3" t="s">
        <v>7115</v>
      </c>
      <c r="OA56" s="3" t="s">
        <v>7116</v>
      </c>
      <c r="OB56" s="3" t="s">
        <v>6919</v>
      </c>
      <c r="OC56" s="3" t="s">
        <v>7441</v>
      </c>
      <c r="OD56" s="3" t="s">
        <v>7442</v>
      </c>
      <c r="OE56" s="3" t="s">
        <v>6922</v>
      </c>
      <c r="OF56" s="3" t="s">
        <v>7443</v>
      </c>
      <c r="OG56" s="3" t="s">
        <v>7444</v>
      </c>
      <c r="OH56" s="3" t="s">
        <v>6919</v>
      </c>
      <c r="OI56" s="3" t="s">
        <v>7445</v>
      </c>
      <c r="OJ56" s="3" t="s">
        <v>7446</v>
      </c>
      <c r="OK56" s="3" t="s">
        <v>6935</v>
      </c>
      <c r="OL56" s="3" t="s">
        <v>7447</v>
      </c>
      <c r="OM56" s="3" t="s">
        <v>7448</v>
      </c>
      <c r="ON56" s="3" t="s">
        <v>6935</v>
      </c>
      <c r="OO56" s="3" t="s">
        <v>7449</v>
      </c>
      <c r="OP56" s="3" t="s">
        <v>7450</v>
      </c>
      <c r="OQ56" s="3" t="s">
        <v>6919</v>
      </c>
      <c r="OR56" s="3" t="s">
        <v>7451</v>
      </c>
      <c r="OS56" s="3" t="s">
        <v>7452</v>
      </c>
      <c r="OT56" s="3" t="s">
        <v>6919</v>
      </c>
      <c r="OU56" s="3" t="s">
        <v>7453</v>
      </c>
      <c r="OV56" s="3" t="s">
        <v>7454</v>
      </c>
      <c r="OW56" s="3" t="s">
        <v>6919</v>
      </c>
      <c r="OX56" s="3" t="s">
        <v>7455</v>
      </c>
      <c r="OY56" s="3" t="s">
        <v>7456</v>
      </c>
      <c r="OZ56" s="3" t="s">
        <v>6922</v>
      </c>
      <c r="PA56" s="3" t="s">
        <v>7457</v>
      </c>
      <c r="PB56" s="3" t="s">
        <v>7458</v>
      </c>
      <c r="PC56" s="3" t="s">
        <v>6922</v>
      </c>
      <c r="PD56" s="3" t="s">
        <v>7459</v>
      </c>
      <c r="PE56" s="3" t="s">
        <v>7460</v>
      </c>
      <c r="PF56" s="3" t="s">
        <v>6919</v>
      </c>
      <c r="PG56" s="3" t="s">
        <v>7461</v>
      </c>
      <c r="PH56" s="3" t="s">
        <v>7462</v>
      </c>
      <c r="PI56" s="3" t="s">
        <v>6922</v>
      </c>
      <c r="PJ56" s="3" t="s">
        <v>7463</v>
      </c>
      <c r="PK56" s="3" t="s">
        <v>7464</v>
      </c>
      <c r="PL56" s="3" t="s">
        <v>6922</v>
      </c>
      <c r="PM56" s="3" t="s">
        <v>7465</v>
      </c>
      <c r="PN56" s="3" t="s">
        <v>7466</v>
      </c>
      <c r="PO56" s="3" t="s">
        <v>6919</v>
      </c>
      <c r="PP56" s="3" t="s">
        <v>7467</v>
      </c>
      <c r="PQ56" s="3" t="s">
        <v>7468</v>
      </c>
      <c r="PR56" s="3" t="s">
        <v>6919</v>
      </c>
      <c r="PS56" s="3" t="s">
        <v>7469</v>
      </c>
      <c r="PT56" s="3" t="s">
        <v>7470</v>
      </c>
      <c r="PU56" s="3" t="s">
        <v>6919</v>
      </c>
      <c r="PV56" s="3" t="s">
        <v>7471</v>
      </c>
      <c r="PW56" s="3" t="s">
        <v>7472</v>
      </c>
      <c r="PX56" s="3" t="s">
        <v>6922</v>
      </c>
      <c r="PY56" s="3" t="s">
        <v>7473</v>
      </c>
      <c r="PZ56" s="3" t="s">
        <v>7474</v>
      </c>
      <c r="QA56" s="3" t="s">
        <v>6916</v>
      </c>
      <c r="QB56" s="3" t="s">
        <v>7475</v>
      </c>
      <c r="QC56" s="3" t="s">
        <v>7476</v>
      </c>
      <c r="QD56" s="3" t="s">
        <v>6919</v>
      </c>
      <c r="QE56" s="3" t="s">
        <v>7155</v>
      </c>
      <c r="QF56" s="3" t="s">
        <v>7156</v>
      </c>
      <c r="QG56" s="3" t="s">
        <v>6922</v>
      </c>
      <c r="QH56" s="3" t="s">
        <v>7477</v>
      </c>
      <c r="QI56" s="3" t="s">
        <v>7478</v>
      </c>
      <c r="QJ56" s="3" t="s">
        <v>6935</v>
      </c>
      <c r="QK56" s="3" t="s">
        <v>6996</v>
      </c>
      <c r="QL56" s="3" t="s">
        <v>6997</v>
      </c>
    </row>
    <row r="57" spans="1:454" ht="89.25" x14ac:dyDescent="0.25">
      <c r="A57" s="6"/>
      <c r="B57" s="3" t="s">
        <v>6922</v>
      </c>
      <c r="C57" s="3" t="s">
        <v>7479</v>
      </c>
      <c r="D57" s="3" t="s">
        <v>7480</v>
      </c>
      <c r="E57" s="3" t="s">
        <v>6919</v>
      </c>
      <c r="F57" s="3" t="s">
        <v>7481</v>
      </c>
      <c r="G57" s="3" t="s">
        <v>7482</v>
      </c>
      <c r="H57" s="3" t="s">
        <v>6922</v>
      </c>
      <c r="I57" s="3" t="s">
        <v>7483</v>
      </c>
      <c r="J57" s="3" t="s">
        <v>7484</v>
      </c>
      <c r="K57" s="3" t="s">
        <v>6919</v>
      </c>
      <c r="L57" s="3" t="s">
        <v>7485</v>
      </c>
      <c r="M57" s="3" t="s">
        <v>7486</v>
      </c>
      <c r="N57" s="3" t="s">
        <v>6922</v>
      </c>
      <c r="O57" s="3" t="s">
        <v>7487</v>
      </c>
      <c r="P57" s="3" t="s">
        <v>7488</v>
      </c>
      <c r="Q57" s="3" t="s">
        <v>6919</v>
      </c>
      <c r="R57" s="3" t="s">
        <v>7489</v>
      </c>
      <c r="S57" s="3" t="s">
        <v>7490</v>
      </c>
      <c r="T57" s="3" t="s">
        <v>6916</v>
      </c>
      <c r="U57" s="3" t="s">
        <v>7491</v>
      </c>
      <c r="V57" s="3" t="s">
        <v>7492</v>
      </c>
      <c r="W57" s="3" t="s">
        <v>6922</v>
      </c>
      <c r="X57" s="3" t="s">
        <v>7493</v>
      </c>
      <c r="Y57" s="3" t="s">
        <v>7494</v>
      </c>
      <c r="Z57" s="3" t="s">
        <v>6935</v>
      </c>
      <c r="AA57" s="3" t="s">
        <v>7495</v>
      </c>
      <c r="AB57" s="3" t="s">
        <v>7496</v>
      </c>
      <c r="AC57" s="3" t="s">
        <v>6922</v>
      </c>
      <c r="AD57" s="3" t="s">
        <v>7497</v>
      </c>
      <c r="AE57" s="3" t="s">
        <v>7498</v>
      </c>
      <c r="AF57" s="3" t="s">
        <v>6922</v>
      </c>
      <c r="AG57" s="3" t="s">
        <v>7499</v>
      </c>
      <c r="AH57" s="3" t="s">
        <v>7500</v>
      </c>
      <c r="AI57" s="3" t="s">
        <v>6922</v>
      </c>
      <c r="AJ57" s="3" t="s">
        <v>7501</v>
      </c>
      <c r="AK57" s="3" t="s">
        <v>7502</v>
      </c>
      <c r="AL57" s="3" t="s">
        <v>6935</v>
      </c>
      <c r="AM57" s="3" t="s">
        <v>7503</v>
      </c>
      <c r="AN57" s="3" t="s">
        <v>7504</v>
      </c>
      <c r="AO57" s="3" t="s">
        <v>6919</v>
      </c>
      <c r="AP57" s="3" t="s">
        <v>7505</v>
      </c>
      <c r="AQ57" s="3" t="s">
        <v>7506</v>
      </c>
      <c r="AR57" s="3" t="s">
        <v>6919</v>
      </c>
      <c r="AS57" s="3" t="s">
        <v>7507</v>
      </c>
      <c r="AT57" s="3" t="s">
        <v>7508</v>
      </c>
      <c r="AU57" s="3" t="s">
        <v>6935</v>
      </c>
      <c r="AV57" s="3" t="s">
        <v>7509</v>
      </c>
      <c r="AW57" s="3" t="s">
        <v>7510</v>
      </c>
      <c r="AX57" s="3" t="s">
        <v>6916</v>
      </c>
      <c r="AY57" s="3" t="s">
        <v>7511</v>
      </c>
      <c r="AZ57" s="3" t="s">
        <v>7512</v>
      </c>
      <c r="BA57" s="3" t="s">
        <v>6919</v>
      </c>
      <c r="BB57" s="3" t="s">
        <v>7513</v>
      </c>
      <c r="BC57" s="3" t="s">
        <v>7514</v>
      </c>
      <c r="BD57" s="3" t="s">
        <v>6922</v>
      </c>
      <c r="BE57" s="3" t="s">
        <v>7515</v>
      </c>
      <c r="BF57" s="3" t="s">
        <v>7516</v>
      </c>
      <c r="BG57" s="3" t="s">
        <v>6922</v>
      </c>
      <c r="BH57" s="3" t="s">
        <v>7517</v>
      </c>
      <c r="BI57" s="3" t="s">
        <v>7518</v>
      </c>
      <c r="BJ57" s="3" t="s">
        <v>6922</v>
      </c>
      <c r="BK57" s="3" t="s">
        <v>7519</v>
      </c>
      <c r="BL57" s="3" t="s">
        <v>7520</v>
      </c>
      <c r="BM57" s="3" t="s">
        <v>6922</v>
      </c>
      <c r="BN57" s="3" t="s">
        <v>7521</v>
      </c>
      <c r="BO57" s="3" t="s">
        <v>7522</v>
      </c>
      <c r="BP57" s="3" t="s">
        <v>6935</v>
      </c>
      <c r="BQ57" s="3" t="s">
        <v>7523</v>
      </c>
      <c r="BR57" s="3" t="s">
        <v>7524</v>
      </c>
      <c r="BS57" s="3" t="s">
        <v>6922</v>
      </c>
      <c r="BT57" s="3" t="s">
        <v>7525</v>
      </c>
      <c r="BU57" s="3" t="s">
        <v>7526</v>
      </c>
      <c r="BV57" s="3" t="s">
        <v>6922</v>
      </c>
      <c r="BW57" s="3" t="s">
        <v>7527</v>
      </c>
      <c r="BX57" s="3" t="s">
        <v>7528</v>
      </c>
      <c r="BY57" s="3" t="s">
        <v>6916</v>
      </c>
      <c r="BZ57" s="3" t="s">
        <v>7529</v>
      </c>
      <c r="CA57" s="3" t="s">
        <v>7530</v>
      </c>
      <c r="CB57" s="3" t="s">
        <v>7071</v>
      </c>
      <c r="CC57" s="3" t="s">
        <v>7531</v>
      </c>
      <c r="CD57" s="3" t="s">
        <v>7532</v>
      </c>
      <c r="CE57" s="3" t="s">
        <v>6916</v>
      </c>
      <c r="CF57" s="3" t="s">
        <v>7533</v>
      </c>
      <c r="CG57" s="3" t="s">
        <v>7534</v>
      </c>
      <c r="CH57" s="3" t="s">
        <v>6919</v>
      </c>
      <c r="CI57" s="3" t="s">
        <v>7535</v>
      </c>
      <c r="CJ57" s="3" t="s">
        <v>7536</v>
      </c>
      <c r="CK57" s="3" t="s">
        <v>6919</v>
      </c>
      <c r="CL57" s="3" t="s">
        <v>7537</v>
      </c>
      <c r="CM57" s="3" t="s">
        <v>7538</v>
      </c>
      <c r="CN57" s="3" t="s">
        <v>6916</v>
      </c>
      <c r="CO57" s="3" t="s">
        <v>7539</v>
      </c>
      <c r="CP57" s="3" t="s">
        <v>7540</v>
      </c>
      <c r="CQ57" s="3" t="s">
        <v>6922</v>
      </c>
      <c r="CR57" s="3" t="s">
        <v>7541</v>
      </c>
      <c r="CS57" s="3" t="s">
        <v>7542</v>
      </c>
      <c r="CT57" s="3" t="s">
        <v>6916</v>
      </c>
      <c r="CU57" s="3" t="s">
        <v>7543</v>
      </c>
      <c r="CV57" s="3" t="s">
        <v>7544</v>
      </c>
      <c r="CW57" s="3" t="s">
        <v>6916</v>
      </c>
      <c r="CX57" s="3" t="s">
        <v>7545</v>
      </c>
      <c r="CY57" s="3" t="s">
        <v>7546</v>
      </c>
      <c r="CZ57" s="3" t="s">
        <v>6916</v>
      </c>
      <c r="DA57" s="3" t="s">
        <v>7547</v>
      </c>
      <c r="DB57" s="3" t="s">
        <v>7548</v>
      </c>
      <c r="DC57" s="3" t="s">
        <v>6919</v>
      </c>
      <c r="DD57" s="3" t="s">
        <v>7549</v>
      </c>
      <c r="DE57" s="3" t="s">
        <v>7550</v>
      </c>
      <c r="DF57" s="3" t="s">
        <v>6919</v>
      </c>
      <c r="DG57" s="3" t="s">
        <v>7551</v>
      </c>
      <c r="DH57" s="3" t="s">
        <v>7552</v>
      </c>
      <c r="DI57" s="3" t="s">
        <v>6935</v>
      </c>
      <c r="DJ57" s="3" t="s">
        <v>7553</v>
      </c>
      <c r="DK57" s="3" t="s">
        <v>7554</v>
      </c>
      <c r="DL57" s="3" t="s">
        <v>6919</v>
      </c>
      <c r="DM57" s="3" t="s">
        <v>7555</v>
      </c>
      <c r="DN57" s="3" t="s">
        <v>7556</v>
      </c>
      <c r="DO57" s="3" t="s">
        <v>6935</v>
      </c>
      <c r="DP57" s="3" t="s">
        <v>7557</v>
      </c>
      <c r="DQ57" s="3" t="s">
        <v>7558</v>
      </c>
      <c r="DR57" s="3" t="s">
        <v>6922</v>
      </c>
      <c r="DS57" s="3" t="s">
        <v>7559</v>
      </c>
      <c r="DT57" s="3" t="s">
        <v>7560</v>
      </c>
      <c r="DU57" s="3" t="s">
        <v>7071</v>
      </c>
      <c r="DV57" s="3" t="s">
        <v>7561</v>
      </c>
      <c r="DW57" s="3" t="s">
        <v>7562</v>
      </c>
      <c r="DX57" s="3" t="s">
        <v>6922</v>
      </c>
      <c r="DY57" s="3" t="s">
        <v>7563</v>
      </c>
      <c r="DZ57" s="3" t="s">
        <v>7564</v>
      </c>
      <c r="EA57" s="3" t="s">
        <v>6935</v>
      </c>
      <c r="EB57" s="3" t="s">
        <v>7565</v>
      </c>
      <c r="EC57" s="3" t="s">
        <v>7566</v>
      </c>
      <c r="ED57" s="3" t="s">
        <v>6922</v>
      </c>
      <c r="EE57" s="3" t="s">
        <v>7567</v>
      </c>
      <c r="EF57" s="3" t="s">
        <v>7568</v>
      </c>
      <c r="EG57" s="3" t="s">
        <v>6919</v>
      </c>
      <c r="EH57" s="3" t="s">
        <v>7569</v>
      </c>
      <c r="EI57" s="3" t="s">
        <v>7570</v>
      </c>
      <c r="EJ57" s="3" t="s">
        <v>6922</v>
      </c>
      <c r="EK57" s="3" t="s">
        <v>7571</v>
      </c>
      <c r="EL57" s="3" t="s">
        <v>7572</v>
      </c>
      <c r="EM57" s="3" t="s">
        <v>6916</v>
      </c>
      <c r="EN57" s="3" t="s">
        <v>7201</v>
      </c>
      <c r="EO57" s="3" t="s">
        <v>7202</v>
      </c>
      <c r="EP57" s="3" t="s">
        <v>6916</v>
      </c>
      <c r="EQ57" s="3" t="s">
        <v>7573</v>
      </c>
      <c r="ER57" s="3" t="s">
        <v>7574</v>
      </c>
      <c r="ES57" s="3" t="s">
        <v>6919</v>
      </c>
      <c r="ET57" s="3" t="s">
        <v>7575</v>
      </c>
      <c r="EU57" s="3" t="s">
        <v>7576</v>
      </c>
      <c r="EV57" s="3" t="s">
        <v>6922</v>
      </c>
      <c r="EW57" s="3" t="s">
        <v>7577</v>
      </c>
      <c r="EX57" s="3" t="s">
        <v>7578</v>
      </c>
      <c r="EY57" s="3" t="s">
        <v>6916</v>
      </c>
      <c r="EZ57" s="3" t="s">
        <v>7579</v>
      </c>
      <c r="FA57" s="3" t="s">
        <v>7580</v>
      </c>
      <c r="FB57" s="3" t="s">
        <v>6922</v>
      </c>
      <c r="FC57" s="3" t="s">
        <v>7581</v>
      </c>
      <c r="FD57" s="3" t="s">
        <v>7582</v>
      </c>
      <c r="FE57" s="3" t="s">
        <v>6935</v>
      </c>
      <c r="FF57" s="3" t="s">
        <v>7583</v>
      </c>
      <c r="FG57" s="3" t="s">
        <v>7584</v>
      </c>
      <c r="FH57" s="3" t="s">
        <v>6935</v>
      </c>
      <c r="FI57" s="3" t="s">
        <v>6161</v>
      </c>
      <c r="FJ57" s="3" t="s">
        <v>7585</v>
      </c>
      <c r="FK57" s="3" t="s">
        <v>6919</v>
      </c>
      <c r="FL57" s="3" t="s">
        <v>7586</v>
      </c>
      <c r="FM57" s="3" t="s">
        <v>7587</v>
      </c>
      <c r="FN57" s="3" t="s">
        <v>6935</v>
      </c>
      <c r="FO57" s="3" t="s">
        <v>7588</v>
      </c>
      <c r="FP57" s="3" t="s">
        <v>7589</v>
      </c>
      <c r="FQ57" s="3" t="s">
        <v>6916</v>
      </c>
      <c r="FR57" s="3" t="s">
        <v>7590</v>
      </c>
      <c r="FS57" s="3" t="s">
        <v>7591</v>
      </c>
      <c r="FT57" s="3" t="s">
        <v>6916</v>
      </c>
      <c r="FU57" s="3" t="s">
        <v>7592</v>
      </c>
      <c r="FV57" s="3" t="s">
        <v>7593</v>
      </c>
      <c r="FW57" s="3" t="s">
        <v>6922</v>
      </c>
      <c r="FX57" s="3" t="s">
        <v>7594</v>
      </c>
      <c r="FY57" s="3" t="s">
        <v>7595</v>
      </c>
      <c r="FZ57" s="3" t="s">
        <v>6919</v>
      </c>
      <c r="GA57" s="3" t="s">
        <v>7596</v>
      </c>
      <c r="GB57" s="3" t="s">
        <v>7597</v>
      </c>
      <c r="GC57" s="3" t="s">
        <v>6919</v>
      </c>
      <c r="GD57" s="3" t="s">
        <v>7598</v>
      </c>
      <c r="GE57" s="3" t="s">
        <v>7599</v>
      </c>
      <c r="GF57" s="3" t="s">
        <v>6916</v>
      </c>
      <c r="GG57" s="3" t="s">
        <v>7600</v>
      </c>
      <c r="GH57" s="3" t="s">
        <v>7601</v>
      </c>
      <c r="GI57" s="3" t="s">
        <v>6916</v>
      </c>
      <c r="GJ57" s="3" t="s">
        <v>7602</v>
      </c>
      <c r="GK57" s="3" t="s">
        <v>7603</v>
      </c>
      <c r="GL57" s="3" t="s">
        <v>6916</v>
      </c>
      <c r="GM57" s="3" t="s">
        <v>7604</v>
      </c>
      <c r="GN57" s="3" t="s">
        <v>7605</v>
      </c>
      <c r="GO57" s="3" t="s">
        <v>6922</v>
      </c>
      <c r="GP57" s="3" t="s">
        <v>7606</v>
      </c>
      <c r="GQ57" s="3" t="s">
        <v>7607</v>
      </c>
      <c r="GR57" s="3" t="s">
        <v>6935</v>
      </c>
      <c r="GS57" s="3" t="s">
        <v>7608</v>
      </c>
      <c r="GT57" s="3" t="s">
        <v>7609</v>
      </c>
      <c r="GU57" s="3" t="s">
        <v>6922</v>
      </c>
      <c r="GV57" s="3" t="s">
        <v>7610</v>
      </c>
      <c r="GW57" s="3" t="s">
        <v>7611</v>
      </c>
      <c r="GX57" s="3" t="s">
        <v>6919</v>
      </c>
      <c r="GY57" s="3" t="s">
        <v>7612</v>
      </c>
      <c r="GZ57" s="3" t="s">
        <v>7613</v>
      </c>
      <c r="HA57" s="3" t="s">
        <v>6919</v>
      </c>
      <c r="HB57" s="3" t="s">
        <v>7614</v>
      </c>
      <c r="HC57" s="3" t="s">
        <v>7615</v>
      </c>
      <c r="HD57" s="3" t="s">
        <v>6919</v>
      </c>
      <c r="HE57" s="3" t="s">
        <v>7435</v>
      </c>
      <c r="HF57" s="3" t="s">
        <v>7436</v>
      </c>
      <c r="HG57" s="3" t="s">
        <v>6919</v>
      </c>
      <c r="HH57" s="3" t="s">
        <v>7616</v>
      </c>
      <c r="HI57" s="3" t="s">
        <v>7617</v>
      </c>
      <c r="HJ57" s="3" t="s">
        <v>6922</v>
      </c>
      <c r="HK57" s="3" t="s">
        <v>7420</v>
      </c>
      <c r="HL57" s="3" t="s">
        <v>7421</v>
      </c>
      <c r="HM57" s="3" t="s">
        <v>6922</v>
      </c>
      <c r="HN57" s="3" t="s">
        <v>7618</v>
      </c>
      <c r="HO57" s="3" t="s">
        <v>7619</v>
      </c>
      <c r="HP57" s="3" t="s">
        <v>6919</v>
      </c>
      <c r="HQ57" s="3" t="s">
        <v>7620</v>
      </c>
      <c r="HR57" s="3" t="s">
        <v>7621</v>
      </c>
      <c r="HS57" s="3" t="s">
        <v>7071</v>
      </c>
      <c r="HT57" s="3" t="s">
        <v>7622</v>
      </c>
      <c r="HU57" s="3" t="s">
        <v>7623</v>
      </c>
      <c r="HV57" s="3" t="s">
        <v>6922</v>
      </c>
      <c r="HW57" s="3" t="s">
        <v>7624</v>
      </c>
      <c r="HX57" s="3" t="s">
        <v>7625</v>
      </c>
      <c r="HY57" s="3" t="s">
        <v>6922</v>
      </c>
      <c r="HZ57" s="3" t="s">
        <v>7626</v>
      </c>
      <c r="IA57" s="3" t="s">
        <v>7627</v>
      </c>
      <c r="IB57" s="3" t="s">
        <v>7071</v>
      </c>
      <c r="IC57" s="3" t="s">
        <v>7628</v>
      </c>
      <c r="ID57" s="3" t="s">
        <v>7629</v>
      </c>
      <c r="IE57" s="3" t="s">
        <v>6922</v>
      </c>
      <c r="IF57" s="3" t="s">
        <v>7630</v>
      </c>
      <c r="IG57" s="3" t="s">
        <v>7631</v>
      </c>
      <c r="IH57" s="3" t="s">
        <v>6919</v>
      </c>
      <c r="II57" s="3" t="s">
        <v>7632</v>
      </c>
      <c r="IJ57" s="3" t="s">
        <v>7633</v>
      </c>
      <c r="IK57" s="3" t="s">
        <v>6916</v>
      </c>
      <c r="IL57" s="3" t="s">
        <v>7634</v>
      </c>
      <c r="IM57" s="3" t="s">
        <v>7635</v>
      </c>
      <c r="IN57" s="3" t="s">
        <v>6916</v>
      </c>
      <c r="IO57" s="3" t="s">
        <v>7636</v>
      </c>
      <c r="IP57" s="3" t="s">
        <v>7637</v>
      </c>
      <c r="IQ57" s="3" t="s">
        <v>6916</v>
      </c>
      <c r="IR57" s="3" t="s">
        <v>7638</v>
      </c>
      <c r="IS57" s="3" t="s">
        <v>7639</v>
      </c>
      <c r="IT57" s="3" t="s">
        <v>6916</v>
      </c>
      <c r="IU57" s="3" t="s">
        <v>7640</v>
      </c>
      <c r="IV57" s="3" t="s">
        <v>7641</v>
      </c>
      <c r="IW57" s="3" t="s">
        <v>6922</v>
      </c>
      <c r="IX57" s="3" t="s">
        <v>7642</v>
      </c>
      <c r="IY57" s="3" t="s">
        <v>7643</v>
      </c>
      <c r="IZ57" s="3" t="s">
        <v>6919</v>
      </c>
      <c r="JA57" s="3" t="s">
        <v>7644</v>
      </c>
      <c r="JB57" s="3" t="s">
        <v>7645</v>
      </c>
      <c r="JC57" s="3" t="s">
        <v>6935</v>
      </c>
      <c r="JD57" s="3" t="s">
        <v>7439</v>
      </c>
      <c r="JE57" s="3" t="s">
        <v>7440</v>
      </c>
      <c r="JF57" s="3" t="s">
        <v>6935</v>
      </c>
      <c r="JG57" s="3" t="s">
        <v>7646</v>
      </c>
      <c r="JH57" s="3" t="s">
        <v>7647</v>
      </c>
      <c r="JI57" s="3" t="s">
        <v>6935</v>
      </c>
      <c r="JJ57" s="3" t="s">
        <v>7648</v>
      </c>
      <c r="JK57" s="3" t="s">
        <v>7649</v>
      </c>
      <c r="JL57" s="3" t="s">
        <v>6935</v>
      </c>
      <c r="JM57" s="3" t="s">
        <v>7650</v>
      </c>
      <c r="JN57" s="3" t="s">
        <v>7651</v>
      </c>
      <c r="JO57" s="3" t="s">
        <v>6919</v>
      </c>
      <c r="JP57" s="3" t="s">
        <v>7652</v>
      </c>
      <c r="JQ57" s="3" t="s">
        <v>7653</v>
      </c>
      <c r="JR57" s="3" t="s">
        <v>6922</v>
      </c>
      <c r="JS57" s="3" t="s">
        <v>173</v>
      </c>
      <c r="JT57" s="3" t="s">
        <v>7654</v>
      </c>
      <c r="JU57" s="3" t="s">
        <v>6922</v>
      </c>
      <c r="JV57" s="3" t="s">
        <v>7655</v>
      </c>
      <c r="JW57" s="3" t="s">
        <v>7656</v>
      </c>
      <c r="JX57" s="3" t="s">
        <v>6935</v>
      </c>
      <c r="JY57" s="3" t="s">
        <v>7657</v>
      </c>
      <c r="JZ57" s="3" t="s">
        <v>7658</v>
      </c>
      <c r="KA57" s="3" t="s">
        <v>6916</v>
      </c>
      <c r="KB57" s="3" t="s">
        <v>7659</v>
      </c>
      <c r="KC57" s="3" t="s">
        <v>7660</v>
      </c>
      <c r="KD57" s="3" t="s">
        <v>6919</v>
      </c>
      <c r="KE57" s="3" t="s">
        <v>7661</v>
      </c>
      <c r="KF57" s="3" t="s">
        <v>7662</v>
      </c>
      <c r="KG57" s="3" t="s">
        <v>6922</v>
      </c>
      <c r="KH57" s="3" t="s">
        <v>7663</v>
      </c>
      <c r="KI57" s="3" t="s">
        <v>7664</v>
      </c>
      <c r="KJ57" s="3" t="s">
        <v>6919</v>
      </c>
      <c r="KK57" s="3" t="s">
        <v>7665</v>
      </c>
      <c r="KL57" s="3" t="s">
        <v>7666</v>
      </c>
      <c r="KM57" s="3" t="s">
        <v>6916</v>
      </c>
      <c r="KN57" s="3" t="s">
        <v>7667</v>
      </c>
      <c r="KO57" s="3" t="s">
        <v>7668</v>
      </c>
      <c r="KP57" s="3" t="s">
        <v>6935</v>
      </c>
      <c r="KQ57" s="3" t="s">
        <v>5413</v>
      </c>
      <c r="KR57" s="3" t="s">
        <v>7669</v>
      </c>
      <c r="KS57" s="3" t="s">
        <v>6922</v>
      </c>
      <c r="KT57" s="3" t="s">
        <v>7670</v>
      </c>
      <c r="KU57" s="3" t="s">
        <v>7671</v>
      </c>
      <c r="KV57" s="3" t="s">
        <v>6919</v>
      </c>
      <c r="KW57" s="3" t="s">
        <v>5722</v>
      </c>
      <c r="KX57" s="3" t="s">
        <v>7672</v>
      </c>
      <c r="KY57" s="3" t="s">
        <v>6922</v>
      </c>
      <c r="KZ57" s="3" t="s">
        <v>7673</v>
      </c>
      <c r="LA57" s="3" t="s">
        <v>7674</v>
      </c>
      <c r="LB57" s="3" t="s">
        <v>6919</v>
      </c>
      <c r="LC57" s="3" t="s">
        <v>7675</v>
      </c>
      <c r="LD57" s="3" t="s">
        <v>7676</v>
      </c>
      <c r="LE57" s="3" t="s">
        <v>6916</v>
      </c>
      <c r="LF57" s="3" t="s">
        <v>7677</v>
      </c>
      <c r="LG57" s="3" t="s">
        <v>7678</v>
      </c>
      <c r="LH57" s="3" t="s">
        <v>6922</v>
      </c>
      <c r="LI57" s="3" t="s">
        <v>7679</v>
      </c>
      <c r="LJ57" s="3" t="s">
        <v>7680</v>
      </c>
      <c r="LK57" s="3" t="s">
        <v>6919</v>
      </c>
      <c r="LL57" s="3" t="s">
        <v>289</v>
      </c>
      <c r="LM57" s="3" t="s">
        <v>7430</v>
      </c>
      <c r="LN57" s="3" t="s">
        <v>6935</v>
      </c>
      <c r="LO57" s="3" t="s">
        <v>7681</v>
      </c>
      <c r="LP57" s="3" t="s">
        <v>7682</v>
      </c>
      <c r="LQ57" s="3" t="s">
        <v>6919</v>
      </c>
      <c r="LR57" s="3" t="s">
        <v>7683</v>
      </c>
      <c r="LS57" s="3" t="s">
        <v>7684</v>
      </c>
      <c r="LT57" s="3" t="s">
        <v>6916</v>
      </c>
      <c r="LU57" s="3" t="s">
        <v>7685</v>
      </c>
      <c r="LV57" s="3" t="s">
        <v>7686</v>
      </c>
      <c r="LW57" s="3" t="s">
        <v>6916</v>
      </c>
      <c r="LX57" s="3" t="s">
        <v>7687</v>
      </c>
      <c r="LY57" s="3" t="s">
        <v>7688</v>
      </c>
      <c r="LZ57" s="3" t="s">
        <v>6935</v>
      </c>
      <c r="MA57" s="3" t="s">
        <v>7689</v>
      </c>
      <c r="MB57" s="3" t="s">
        <v>7690</v>
      </c>
      <c r="MC57" s="3" t="s">
        <v>6935</v>
      </c>
      <c r="MD57" s="3" t="s">
        <v>7691</v>
      </c>
      <c r="ME57" s="3" t="s">
        <v>7692</v>
      </c>
      <c r="MF57" s="3" t="s">
        <v>6919</v>
      </c>
      <c r="MG57" s="3" t="s">
        <v>7693</v>
      </c>
      <c r="MH57" s="3" t="s">
        <v>7694</v>
      </c>
      <c r="MI57" s="3" t="s">
        <v>6922</v>
      </c>
      <c r="MJ57" s="3" t="s">
        <v>7695</v>
      </c>
      <c r="MK57" s="3" t="s">
        <v>7696</v>
      </c>
      <c r="ML57" s="3" t="s">
        <v>6919</v>
      </c>
      <c r="MM57" s="3" t="s">
        <v>7344</v>
      </c>
      <c r="MN57" s="3" t="s">
        <v>7345</v>
      </c>
      <c r="MO57" s="3" t="s">
        <v>6922</v>
      </c>
      <c r="MP57" s="3" t="s">
        <v>7697</v>
      </c>
      <c r="MQ57" s="3" t="s">
        <v>7698</v>
      </c>
      <c r="MR57" s="3" t="s">
        <v>6922</v>
      </c>
      <c r="MS57" s="3" t="s">
        <v>7342</v>
      </c>
      <c r="MT57" s="3" t="s">
        <v>7343</v>
      </c>
      <c r="MU57" s="3" t="s">
        <v>6935</v>
      </c>
      <c r="MV57" s="3" t="s">
        <v>7699</v>
      </c>
      <c r="MW57" s="3" t="s">
        <v>7700</v>
      </c>
      <c r="MX57" s="3" t="s">
        <v>6922</v>
      </c>
      <c r="MY57" s="3" t="s">
        <v>7104</v>
      </c>
      <c r="MZ57" s="3" t="s">
        <v>7105</v>
      </c>
      <c r="NA57" s="3" t="s">
        <v>6919</v>
      </c>
      <c r="NB57" s="3" t="s">
        <v>7701</v>
      </c>
      <c r="NC57" s="3" t="s">
        <v>7702</v>
      </c>
      <c r="ND57" s="3" t="s">
        <v>6919</v>
      </c>
      <c r="NE57" s="3" t="s">
        <v>7703</v>
      </c>
      <c r="NF57" s="3" t="s">
        <v>7704</v>
      </c>
      <c r="NG57" s="3" t="s">
        <v>6916</v>
      </c>
      <c r="NH57" s="3" t="s">
        <v>7545</v>
      </c>
      <c r="NI57" s="3" t="s">
        <v>7546</v>
      </c>
      <c r="NJ57" s="3" t="s">
        <v>6919</v>
      </c>
      <c r="NK57" s="3" t="s">
        <v>7586</v>
      </c>
      <c r="NL57" s="3" t="s">
        <v>7587</v>
      </c>
      <c r="NM57" s="3" t="s">
        <v>6916</v>
      </c>
      <c r="NN57" s="3" t="s">
        <v>7705</v>
      </c>
      <c r="NO57" s="3" t="s">
        <v>7706</v>
      </c>
      <c r="NP57" s="3" t="s">
        <v>6919</v>
      </c>
      <c r="NQ57" s="3" t="s">
        <v>7471</v>
      </c>
      <c r="NR57" s="3" t="s">
        <v>7472</v>
      </c>
      <c r="NS57" s="3" t="s">
        <v>7071</v>
      </c>
      <c r="NT57" s="3" t="s">
        <v>7707</v>
      </c>
      <c r="NU57" s="3" t="s">
        <v>7708</v>
      </c>
      <c r="NV57" s="3" t="s">
        <v>6916</v>
      </c>
      <c r="NW57" s="3" t="s">
        <v>7709</v>
      </c>
      <c r="NX57" s="3" t="s">
        <v>7710</v>
      </c>
      <c r="NY57" s="3" t="s">
        <v>6935</v>
      </c>
      <c r="NZ57" s="3" t="s">
        <v>7139</v>
      </c>
      <c r="OA57" s="3" t="s">
        <v>7140</v>
      </c>
      <c r="OB57" s="3" t="s">
        <v>6935</v>
      </c>
      <c r="OC57" s="3" t="s">
        <v>7711</v>
      </c>
      <c r="OD57" s="3" t="s">
        <v>7712</v>
      </c>
      <c r="OE57" s="3" t="s">
        <v>6935</v>
      </c>
      <c r="OF57" s="3" t="s">
        <v>7713</v>
      </c>
      <c r="OG57" s="3" t="s">
        <v>7714</v>
      </c>
      <c r="OH57" s="3" t="s">
        <v>6916</v>
      </c>
      <c r="OI57" s="3" t="s">
        <v>7715</v>
      </c>
      <c r="OJ57" s="3" t="s">
        <v>7716</v>
      </c>
      <c r="OK57" s="3" t="s">
        <v>6935</v>
      </c>
      <c r="OL57" s="3" t="s">
        <v>7717</v>
      </c>
      <c r="OM57" s="3" t="s">
        <v>7718</v>
      </c>
      <c r="ON57" s="3" t="s">
        <v>6919</v>
      </c>
      <c r="OO57" s="3" t="s">
        <v>7719</v>
      </c>
      <c r="OP57" s="3" t="s">
        <v>7720</v>
      </c>
      <c r="OQ57" s="3" t="s">
        <v>6916</v>
      </c>
      <c r="OR57" s="3" t="s">
        <v>7721</v>
      </c>
      <c r="OS57" s="3" t="s">
        <v>7722</v>
      </c>
      <c r="OT57" s="3" t="s">
        <v>6919</v>
      </c>
      <c r="OU57" s="3" t="s">
        <v>7723</v>
      </c>
      <c r="OV57" s="3" t="s">
        <v>7724</v>
      </c>
      <c r="OW57" s="3" t="s">
        <v>6922</v>
      </c>
      <c r="OX57" s="3" t="s">
        <v>7725</v>
      </c>
      <c r="OY57" s="3" t="s">
        <v>7726</v>
      </c>
      <c r="OZ57" s="3" t="s">
        <v>6916</v>
      </c>
      <c r="PA57" s="3" t="s">
        <v>7727</v>
      </c>
      <c r="PB57" s="3" t="s">
        <v>7728</v>
      </c>
      <c r="PC57" s="3" t="s">
        <v>6919</v>
      </c>
      <c r="PD57" s="3" t="s">
        <v>7729</v>
      </c>
      <c r="PE57" s="3" t="s">
        <v>7730</v>
      </c>
      <c r="PF57" s="3" t="s">
        <v>6919</v>
      </c>
      <c r="PG57" s="3" t="s">
        <v>7731</v>
      </c>
      <c r="PH57" s="3" t="s">
        <v>7732</v>
      </c>
      <c r="PI57" s="3" t="s">
        <v>6922</v>
      </c>
      <c r="PJ57" s="3" t="s">
        <v>7733</v>
      </c>
      <c r="PK57" s="3" t="s">
        <v>7734</v>
      </c>
      <c r="PL57" s="3" t="s">
        <v>6919</v>
      </c>
      <c r="PM57" s="3" t="s">
        <v>7735</v>
      </c>
      <c r="PN57" s="3" t="s">
        <v>7736</v>
      </c>
      <c r="PO57" s="3" t="s">
        <v>6935</v>
      </c>
      <c r="PP57" s="3" t="s">
        <v>7737</v>
      </c>
      <c r="PQ57" s="3" t="s">
        <v>7738</v>
      </c>
      <c r="PR57" s="3" t="s">
        <v>6922</v>
      </c>
      <c r="PS57" s="3" t="s">
        <v>7739</v>
      </c>
      <c r="PT57" s="3" t="s">
        <v>7740</v>
      </c>
      <c r="PU57" s="3" t="s">
        <v>6916</v>
      </c>
      <c r="PV57" s="3" t="s">
        <v>7741</v>
      </c>
      <c r="PW57" s="3" t="s">
        <v>7742</v>
      </c>
      <c r="PX57" s="3" t="s">
        <v>7071</v>
      </c>
      <c r="PY57" s="3" t="s">
        <v>7743</v>
      </c>
      <c r="PZ57" s="3" t="s">
        <v>7744</v>
      </c>
      <c r="QA57" s="3" t="s">
        <v>6922</v>
      </c>
      <c r="QB57" s="3" t="s">
        <v>7745</v>
      </c>
      <c r="QC57" s="3" t="s">
        <v>7746</v>
      </c>
      <c r="QD57" s="3" t="s">
        <v>6935</v>
      </c>
      <c r="QE57" s="3" t="s">
        <v>7747</v>
      </c>
      <c r="QF57" s="3" t="s">
        <v>7748</v>
      </c>
      <c r="QG57" s="3" t="s">
        <v>6935</v>
      </c>
      <c r="QH57" s="3" t="s">
        <v>7749</v>
      </c>
      <c r="QI57" s="3" t="s">
        <v>7750</v>
      </c>
      <c r="QJ57" s="3" t="s">
        <v>6919</v>
      </c>
      <c r="QK57" s="3" t="s">
        <v>7751</v>
      </c>
      <c r="QL57" s="3" t="s">
        <v>7752</v>
      </c>
    </row>
    <row r="58" spans="1:454" ht="63.75" x14ac:dyDescent="0.25">
      <c r="A58" s="6"/>
      <c r="B58" s="3" t="s">
        <v>6916</v>
      </c>
      <c r="C58" s="3" t="s">
        <v>7753</v>
      </c>
      <c r="D58" s="3" t="s">
        <v>7754</v>
      </c>
      <c r="E58" s="3" t="s">
        <v>6922</v>
      </c>
      <c r="F58" s="3" t="s">
        <v>7755</v>
      </c>
      <c r="G58" s="3" t="s">
        <v>7756</v>
      </c>
      <c r="H58" s="3" t="s">
        <v>6935</v>
      </c>
      <c r="I58" s="3" t="s">
        <v>7757</v>
      </c>
      <c r="J58" s="3" t="s">
        <v>7758</v>
      </c>
      <c r="K58" s="3" t="s">
        <v>6935</v>
      </c>
      <c r="L58" s="3" t="s">
        <v>7759</v>
      </c>
      <c r="M58" s="3" t="s">
        <v>7760</v>
      </c>
      <c r="N58" s="3" t="s">
        <v>6935</v>
      </c>
      <c r="O58" s="3" t="s">
        <v>7761</v>
      </c>
      <c r="P58" s="3" t="s">
        <v>7762</v>
      </c>
      <c r="Q58" s="3" t="s">
        <v>6916</v>
      </c>
      <c r="R58" s="3" t="s">
        <v>7763</v>
      </c>
      <c r="S58" s="3" t="s">
        <v>7764</v>
      </c>
      <c r="T58" s="3"/>
      <c r="U58" s="3"/>
      <c r="V58" s="3"/>
      <c r="W58" s="3" t="s">
        <v>6916</v>
      </c>
      <c r="X58" s="3" t="s">
        <v>7765</v>
      </c>
      <c r="Y58" s="3" t="s">
        <v>7766</v>
      </c>
      <c r="Z58" s="3"/>
      <c r="AA58" s="3"/>
      <c r="AB58" s="3"/>
      <c r="AC58" s="3" t="s">
        <v>6916</v>
      </c>
      <c r="AD58" s="3" t="s">
        <v>7767</v>
      </c>
      <c r="AE58" s="3" t="s">
        <v>7768</v>
      </c>
      <c r="AF58" s="3" t="s">
        <v>6922</v>
      </c>
      <c r="AG58" s="3" t="s">
        <v>7769</v>
      </c>
      <c r="AH58" s="3" t="s">
        <v>7770</v>
      </c>
      <c r="AI58" s="3" t="s">
        <v>6916</v>
      </c>
      <c r="AJ58" s="3" t="s">
        <v>7771</v>
      </c>
      <c r="AK58" s="3" t="s">
        <v>7772</v>
      </c>
      <c r="AL58" s="3"/>
      <c r="AM58" s="3"/>
      <c r="AN58" s="3"/>
      <c r="AO58" s="3" t="s">
        <v>6916</v>
      </c>
      <c r="AP58" s="3" t="s">
        <v>7773</v>
      </c>
      <c r="AQ58" s="3" t="s">
        <v>7774</v>
      </c>
      <c r="AR58" s="3" t="s">
        <v>6922</v>
      </c>
      <c r="AS58" s="3" t="s">
        <v>7775</v>
      </c>
      <c r="AT58" s="3" t="s">
        <v>7776</v>
      </c>
      <c r="AU58" s="3"/>
      <c r="AV58" s="3"/>
      <c r="AW58" s="3"/>
      <c r="AX58" s="3"/>
      <c r="AY58" s="3"/>
      <c r="AZ58" s="3"/>
      <c r="BA58" s="3" t="s">
        <v>6922</v>
      </c>
      <c r="BB58" s="3" t="s">
        <v>7777</v>
      </c>
      <c r="BC58" s="3" t="s">
        <v>7778</v>
      </c>
      <c r="BD58" s="3"/>
      <c r="BE58" s="3"/>
      <c r="BF58" s="3"/>
      <c r="BG58" s="3"/>
      <c r="BH58" s="3"/>
      <c r="BI58" s="3"/>
      <c r="BJ58" s="3"/>
      <c r="BK58" s="3"/>
      <c r="BL58" s="3"/>
      <c r="BM58" s="3" t="s">
        <v>6916</v>
      </c>
      <c r="BN58" s="3" t="s">
        <v>7779</v>
      </c>
      <c r="BO58" s="3" t="s">
        <v>7780</v>
      </c>
      <c r="BP58" s="3"/>
      <c r="BQ58" s="3"/>
      <c r="BR58" s="3"/>
      <c r="BS58" s="3" t="s">
        <v>6919</v>
      </c>
      <c r="BT58" s="3" t="s">
        <v>7781</v>
      </c>
      <c r="BU58" s="3" t="s">
        <v>7782</v>
      </c>
      <c r="BV58" s="3"/>
      <c r="BW58" s="3"/>
      <c r="BX58" s="3"/>
      <c r="BY58" s="3" t="s">
        <v>7071</v>
      </c>
      <c r="BZ58" s="3" t="s">
        <v>7783</v>
      </c>
      <c r="CA58" s="3" t="s">
        <v>7784</v>
      </c>
      <c r="CB58" s="3" t="s">
        <v>6922</v>
      </c>
      <c r="CC58" s="3" t="s">
        <v>7785</v>
      </c>
      <c r="CD58" s="3" t="s">
        <v>7786</v>
      </c>
      <c r="CE58" s="3" t="s">
        <v>6916</v>
      </c>
      <c r="CF58" s="3" t="s">
        <v>7787</v>
      </c>
      <c r="CG58" s="3" t="s">
        <v>7788</v>
      </c>
      <c r="CH58" s="3"/>
      <c r="CI58" s="3"/>
      <c r="CJ58" s="3"/>
      <c r="CK58" s="3"/>
      <c r="CL58" s="3"/>
      <c r="CM58" s="3"/>
      <c r="CN58" s="3" t="s">
        <v>6935</v>
      </c>
      <c r="CO58" s="3" t="s">
        <v>7789</v>
      </c>
      <c r="CP58" s="3" t="s">
        <v>7790</v>
      </c>
      <c r="CQ58" s="3" t="s">
        <v>6922</v>
      </c>
      <c r="CR58" s="3" t="s">
        <v>7791</v>
      </c>
      <c r="CS58" s="3" t="s">
        <v>7792</v>
      </c>
      <c r="CT58" s="3" t="s">
        <v>6935</v>
      </c>
      <c r="CU58" s="3" t="s">
        <v>7793</v>
      </c>
      <c r="CV58" s="3" t="s">
        <v>7794</v>
      </c>
      <c r="CW58" s="3" t="s">
        <v>6935</v>
      </c>
      <c r="CX58" s="3" t="s">
        <v>7795</v>
      </c>
      <c r="CY58" s="3" t="s">
        <v>7796</v>
      </c>
      <c r="CZ58" s="3" t="s">
        <v>6916</v>
      </c>
      <c r="DA58" s="3" t="s">
        <v>7797</v>
      </c>
      <c r="DB58" s="3" t="s">
        <v>7798</v>
      </c>
      <c r="DC58" s="3"/>
      <c r="DD58" s="3"/>
      <c r="DE58" s="3"/>
      <c r="DF58" s="3" t="s">
        <v>6916</v>
      </c>
      <c r="DG58" s="3" t="s">
        <v>7799</v>
      </c>
      <c r="DH58" s="3" t="s">
        <v>7800</v>
      </c>
      <c r="DI58" s="3"/>
      <c r="DJ58" s="3"/>
      <c r="DK58" s="3"/>
      <c r="DL58" s="3" t="s">
        <v>6916</v>
      </c>
      <c r="DM58" s="3" t="s">
        <v>7801</v>
      </c>
      <c r="DN58" s="3" t="s">
        <v>7802</v>
      </c>
      <c r="DO58" s="3" t="s">
        <v>6922</v>
      </c>
      <c r="DP58" s="3" t="s">
        <v>7803</v>
      </c>
      <c r="DQ58" s="3" t="s">
        <v>7804</v>
      </c>
      <c r="DR58" s="3" t="s">
        <v>7071</v>
      </c>
      <c r="DS58" s="3" t="s">
        <v>7805</v>
      </c>
      <c r="DT58" s="3" t="s">
        <v>7806</v>
      </c>
      <c r="DU58" s="3" t="s">
        <v>6940</v>
      </c>
      <c r="DV58" s="3" t="s">
        <v>7807</v>
      </c>
      <c r="DW58" s="3" t="s">
        <v>7808</v>
      </c>
      <c r="DX58" s="3" t="s">
        <v>6922</v>
      </c>
      <c r="DY58" s="3" t="s">
        <v>7809</v>
      </c>
      <c r="DZ58" s="3" t="s">
        <v>7810</v>
      </c>
      <c r="EA58" s="3" t="s">
        <v>6916</v>
      </c>
      <c r="EB58" s="3" t="s">
        <v>7811</v>
      </c>
      <c r="EC58" s="3" t="s">
        <v>7812</v>
      </c>
      <c r="ED58" s="3" t="s">
        <v>6922</v>
      </c>
      <c r="EE58" s="3" t="s">
        <v>7813</v>
      </c>
      <c r="EF58" s="3" t="s">
        <v>7814</v>
      </c>
      <c r="EG58" s="3"/>
      <c r="EH58" s="3"/>
      <c r="EI58" s="3"/>
      <c r="EJ58" s="3" t="s">
        <v>6922</v>
      </c>
      <c r="EK58" s="3" t="s">
        <v>7815</v>
      </c>
      <c r="EL58" s="3" t="s">
        <v>7816</v>
      </c>
      <c r="EM58" s="3"/>
      <c r="EN58" s="3"/>
      <c r="EO58" s="3"/>
      <c r="EP58" s="3"/>
      <c r="EQ58" s="3"/>
      <c r="ER58" s="3"/>
      <c r="ES58" s="3" t="s">
        <v>6916</v>
      </c>
      <c r="ET58" s="3" t="s">
        <v>7817</v>
      </c>
      <c r="EU58" s="3" t="s">
        <v>7818</v>
      </c>
      <c r="EV58" s="3"/>
      <c r="EW58" s="3"/>
      <c r="EX58" s="3"/>
      <c r="EY58" s="3" t="s">
        <v>6916</v>
      </c>
      <c r="EZ58" s="3" t="s">
        <v>7819</v>
      </c>
      <c r="FA58" s="3" t="s">
        <v>7820</v>
      </c>
      <c r="FB58" s="3" t="s">
        <v>6919</v>
      </c>
      <c r="FC58" s="3" t="s">
        <v>7821</v>
      </c>
      <c r="FD58" s="3" t="s">
        <v>7822</v>
      </c>
      <c r="FE58" s="3" t="s">
        <v>6935</v>
      </c>
      <c r="FF58" s="3" t="s">
        <v>7823</v>
      </c>
      <c r="FG58" s="3" t="s">
        <v>7824</v>
      </c>
      <c r="FH58" s="3" t="s">
        <v>6916</v>
      </c>
      <c r="FI58" s="3" t="s">
        <v>7825</v>
      </c>
      <c r="FJ58" s="3" t="s">
        <v>7826</v>
      </c>
      <c r="FK58" s="3" t="s">
        <v>6922</v>
      </c>
      <c r="FL58" s="3" t="s">
        <v>7431</v>
      </c>
      <c r="FM58" s="3" t="s">
        <v>7432</v>
      </c>
      <c r="FN58" s="3" t="s">
        <v>6916</v>
      </c>
      <c r="FO58" s="3" t="s">
        <v>7827</v>
      </c>
      <c r="FP58" s="3" t="s">
        <v>7828</v>
      </c>
      <c r="FQ58" s="3"/>
      <c r="FR58" s="3"/>
      <c r="FS58" s="3"/>
      <c r="FT58" s="3"/>
      <c r="FU58" s="3"/>
      <c r="FV58" s="3"/>
      <c r="FW58" s="3" t="s">
        <v>6935</v>
      </c>
      <c r="FX58" s="3" t="s">
        <v>7829</v>
      </c>
      <c r="FY58" s="3" t="s">
        <v>7830</v>
      </c>
      <c r="FZ58" s="3"/>
      <c r="GA58" s="3"/>
      <c r="GB58" s="3"/>
      <c r="GC58" s="3"/>
      <c r="GD58" s="3"/>
      <c r="GE58" s="3"/>
      <c r="GF58" s="3" t="s">
        <v>6919</v>
      </c>
      <c r="GG58" s="3" t="s">
        <v>7141</v>
      </c>
      <c r="GH58" s="3" t="s">
        <v>7142</v>
      </c>
      <c r="GI58" s="3"/>
      <c r="GJ58" s="3"/>
      <c r="GK58" s="3"/>
      <c r="GL58" s="3"/>
      <c r="GM58" s="3"/>
      <c r="GN58" s="3"/>
      <c r="GO58" s="3"/>
      <c r="GP58" s="3"/>
      <c r="GQ58" s="3"/>
      <c r="GR58" s="3" t="s">
        <v>6916</v>
      </c>
      <c r="GS58" s="3" t="s">
        <v>7831</v>
      </c>
      <c r="GT58" s="3" t="s">
        <v>7832</v>
      </c>
      <c r="GU58" s="3" t="s">
        <v>6916</v>
      </c>
      <c r="GV58" s="3" t="s">
        <v>7833</v>
      </c>
      <c r="GW58" s="3" t="s">
        <v>7335</v>
      </c>
      <c r="GX58" s="3" t="s">
        <v>6922</v>
      </c>
      <c r="GY58" s="3" t="s">
        <v>7834</v>
      </c>
      <c r="GZ58" s="3" t="s">
        <v>7835</v>
      </c>
      <c r="HA58" s="3"/>
      <c r="HB58" s="3"/>
      <c r="HC58" s="3"/>
      <c r="HD58" s="3"/>
      <c r="HE58" s="3"/>
      <c r="HF58" s="3"/>
      <c r="HG58" s="3" t="s">
        <v>6922</v>
      </c>
      <c r="HH58" s="3" t="s">
        <v>7151</v>
      </c>
      <c r="HI58" s="3" t="s">
        <v>7152</v>
      </c>
      <c r="HJ58" s="3"/>
      <c r="HK58" s="3"/>
      <c r="HL58" s="3"/>
      <c r="HM58" s="3" t="s">
        <v>6916</v>
      </c>
      <c r="HN58" s="3" t="s">
        <v>7836</v>
      </c>
      <c r="HO58" s="3" t="s">
        <v>7837</v>
      </c>
      <c r="HP58" s="3" t="s">
        <v>6935</v>
      </c>
      <c r="HQ58" s="3" t="s">
        <v>7838</v>
      </c>
      <c r="HR58" s="3" t="s">
        <v>7839</v>
      </c>
      <c r="HS58" s="3" t="s">
        <v>6916</v>
      </c>
      <c r="HT58" s="3" t="s">
        <v>7840</v>
      </c>
      <c r="HU58" s="3" t="s">
        <v>7841</v>
      </c>
      <c r="HV58" s="3" t="s">
        <v>7071</v>
      </c>
      <c r="HW58" s="3" t="s">
        <v>7842</v>
      </c>
      <c r="HX58" s="3" t="s">
        <v>7843</v>
      </c>
      <c r="HY58" s="3" t="s">
        <v>6916</v>
      </c>
      <c r="HZ58" s="3" t="s">
        <v>7844</v>
      </c>
      <c r="IA58" s="3" t="s">
        <v>7845</v>
      </c>
      <c r="IB58" s="3" t="s">
        <v>6916</v>
      </c>
      <c r="IC58" s="3" t="s">
        <v>7846</v>
      </c>
      <c r="ID58" s="3" t="s">
        <v>7847</v>
      </c>
      <c r="IE58" s="3" t="s">
        <v>6940</v>
      </c>
      <c r="IF58" s="3" t="s">
        <v>7848</v>
      </c>
      <c r="IG58" s="3" t="s">
        <v>7849</v>
      </c>
      <c r="IH58" s="3"/>
      <c r="II58" s="3"/>
      <c r="IJ58" s="3"/>
      <c r="IK58" s="3"/>
      <c r="IL58" s="3"/>
      <c r="IM58" s="3"/>
      <c r="IN58" s="3"/>
      <c r="IO58" s="3"/>
      <c r="IP58" s="3"/>
      <c r="IQ58" s="3"/>
      <c r="IR58" s="3"/>
      <c r="IS58" s="3"/>
      <c r="IT58" s="3"/>
      <c r="IU58" s="3"/>
      <c r="IV58" s="3"/>
      <c r="IW58" s="3"/>
      <c r="IX58" s="3"/>
      <c r="IY58" s="3"/>
      <c r="IZ58" s="3" t="s">
        <v>7071</v>
      </c>
      <c r="JA58" s="3" t="s">
        <v>7850</v>
      </c>
      <c r="JB58" s="3" t="s">
        <v>7851</v>
      </c>
      <c r="JC58" s="3" t="s">
        <v>6916</v>
      </c>
      <c r="JD58" s="3" t="s">
        <v>7709</v>
      </c>
      <c r="JE58" s="3" t="s">
        <v>7710</v>
      </c>
      <c r="JF58" s="3" t="s">
        <v>6919</v>
      </c>
      <c r="JG58" s="3" t="s">
        <v>7368</v>
      </c>
      <c r="JH58" s="3" t="s">
        <v>7369</v>
      </c>
      <c r="JI58" s="3" t="s">
        <v>6919</v>
      </c>
      <c r="JJ58" s="3" t="s">
        <v>202</v>
      </c>
      <c r="JK58" s="3" t="s">
        <v>7852</v>
      </c>
      <c r="JL58" s="3" t="s">
        <v>6919</v>
      </c>
      <c r="JM58" s="3" t="s">
        <v>7853</v>
      </c>
      <c r="JN58" s="3" t="s">
        <v>7854</v>
      </c>
      <c r="JO58" s="3" t="s">
        <v>6919</v>
      </c>
      <c r="JP58" s="3" t="s">
        <v>7855</v>
      </c>
      <c r="JQ58" s="3" t="s">
        <v>7856</v>
      </c>
      <c r="JR58" s="3" t="s">
        <v>6919</v>
      </c>
      <c r="JS58" s="3" t="s">
        <v>7857</v>
      </c>
      <c r="JT58" s="3" t="s">
        <v>7858</v>
      </c>
      <c r="JU58" s="3" t="s">
        <v>6919</v>
      </c>
      <c r="JV58" s="3" t="s">
        <v>7859</v>
      </c>
      <c r="JW58" s="3" t="s">
        <v>7860</v>
      </c>
      <c r="JX58" s="3" t="s">
        <v>6919</v>
      </c>
      <c r="JY58" s="3" t="s">
        <v>7149</v>
      </c>
      <c r="JZ58" s="3" t="s">
        <v>7150</v>
      </c>
      <c r="KA58" s="3" t="s">
        <v>6919</v>
      </c>
      <c r="KB58" s="3" t="s">
        <v>7861</v>
      </c>
      <c r="KC58" s="3" t="s">
        <v>7862</v>
      </c>
      <c r="KD58" s="3" t="s">
        <v>6919</v>
      </c>
      <c r="KE58" s="3" t="s">
        <v>7863</v>
      </c>
      <c r="KF58" s="3" t="s">
        <v>7864</v>
      </c>
      <c r="KG58" s="3" t="s">
        <v>6919</v>
      </c>
      <c r="KH58" s="3" t="s">
        <v>7865</v>
      </c>
      <c r="KI58" s="3" t="s">
        <v>7866</v>
      </c>
      <c r="KJ58" s="3" t="s">
        <v>6919</v>
      </c>
      <c r="KK58" s="3" t="s">
        <v>7867</v>
      </c>
      <c r="KL58" s="3" t="s">
        <v>7868</v>
      </c>
      <c r="KM58" s="3" t="s">
        <v>6935</v>
      </c>
      <c r="KN58" s="3" t="s">
        <v>7869</v>
      </c>
      <c r="KO58" s="3" t="s">
        <v>7870</v>
      </c>
      <c r="KP58" s="3" t="s">
        <v>6919</v>
      </c>
      <c r="KQ58" s="3" t="s">
        <v>7871</v>
      </c>
      <c r="KR58" s="3" t="s">
        <v>7872</v>
      </c>
      <c r="KS58" s="3" t="s">
        <v>6922</v>
      </c>
      <c r="KT58" s="3" t="s">
        <v>7873</v>
      </c>
      <c r="KU58" s="3" t="s">
        <v>7874</v>
      </c>
      <c r="KV58" s="3" t="s">
        <v>6919</v>
      </c>
      <c r="KW58" s="3" t="s">
        <v>7875</v>
      </c>
      <c r="KX58" s="3" t="s">
        <v>7876</v>
      </c>
      <c r="KY58" s="3" t="s">
        <v>6916</v>
      </c>
      <c r="KZ58" s="3" t="s">
        <v>7877</v>
      </c>
      <c r="LA58" s="3" t="s">
        <v>7878</v>
      </c>
      <c r="LB58" s="3" t="s">
        <v>6919</v>
      </c>
      <c r="LC58" s="3" t="s">
        <v>7879</v>
      </c>
      <c r="LD58" s="3" t="s">
        <v>7880</v>
      </c>
      <c r="LE58" s="3" t="s">
        <v>6916</v>
      </c>
      <c r="LF58" s="3" t="s">
        <v>7881</v>
      </c>
      <c r="LG58" s="3" t="s">
        <v>7882</v>
      </c>
      <c r="LH58" s="3" t="s">
        <v>6922</v>
      </c>
      <c r="LI58" s="3" t="s">
        <v>7883</v>
      </c>
      <c r="LJ58" s="3" t="s">
        <v>7884</v>
      </c>
      <c r="LK58" s="3" t="s">
        <v>6919</v>
      </c>
      <c r="LL58" s="3" t="s">
        <v>7703</v>
      </c>
      <c r="LM58" s="3" t="s">
        <v>7704</v>
      </c>
      <c r="LN58" s="3" t="s">
        <v>6922</v>
      </c>
      <c r="LO58" s="3" t="s">
        <v>7885</v>
      </c>
      <c r="LP58" s="3" t="s">
        <v>7886</v>
      </c>
      <c r="LQ58" s="3" t="s">
        <v>6919</v>
      </c>
      <c r="LR58" s="3" t="s">
        <v>7887</v>
      </c>
      <c r="LS58" s="3" t="s">
        <v>7888</v>
      </c>
      <c r="LT58" s="3" t="s">
        <v>6916</v>
      </c>
      <c r="LU58" s="3" t="s">
        <v>7889</v>
      </c>
      <c r="LV58" s="3" t="s">
        <v>7890</v>
      </c>
      <c r="LW58" s="3" t="s">
        <v>6922</v>
      </c>
      <c r="LX58" s="3" t="s">
        <v>7891</v>
      </c>
      <c r="LY58" s="3" t="s">
        <v>7892</v>
      </c>
      <c r="LZ58" s="3" t="s">
        <v>6922</v>
      </c>
      <c r="MA58" s="3" t="s">
        <v>7893</v>
      </c>
      <c r="MB58" s="3" t="s">
        <v>7894</v>
      </c>
      <c r="MC58" s="3" t="s">
        <v>6919</v>
      </c>
      <c r="MD58" s="3" t="s">
        <v>7895</v>
      </c>
      <c r="ME58" s="3" t="s">
        <v>7896</v>
      </c>
      <c r="MF58" s="3" t="s">
        <v>6916</v>
      </c>
      <c r="MG58" s="3" t="s">
        <v>7897</v>
      </c>
      <c r="MH58" s="3" t="s">
        <v>7898</v>
      </c>
      <c r="MI58" s="3" t="s">
        <v>6922</v>
      </c>
      <c r="MJ58" s="3" t="s">
        <v>7104</v>
      </c>
      <c r="MK58" s="3" t="s">
        <v>7105</v>
      </c>
      <c r="ML58" s="3" t="s">
        <v>6916</v>
      </c>
      <c r="MM58" s="3" t="s">
        <v>7899</v>
      </c>
      <c r="MN58" s="3" t="s">
        <v>7900</v>
      </c>
      <c r="MO58" s="3" t="s">
        <v>6916</v>
      </c>
      <c r="MP58" s="3" t="s">
        <v>7901</v>
      </c>
      <c r="MQ58" s="3" t="s">
        <v>7902</v>
      </c>
      <c r="MR58" s="3" t="s">
        <v>6919</v>
      </c>
      <c r="MS58" s="3" t="s">
        <v>7903</v>
      </c>
      <c r="MT58" s="3" t="s">
        <v>7904</v>
      </c>
      <c r="MU58" s="3" t="s">
        <v>7071</v>
      </c>
      <c r="MV58" s="3" t="s">
        <v>7905</v>
      </c>
      <c r="MW58" s="3" t="s">
        <v>7906</v>
      </c>
      <c r="MX58" s="3" t="s">
        <v>6919</v>
      </c>
      <c r="MY58" s="3" t="s">
        <v>7406</v>
      </c>
      <c r="MZ58" s="3" t="s">
        <v>7407</v>
      </c>
      <c r="NA58" s="3" t="s">
        <v>6919</v>
      </c>
      <c r="NB58" s="3" t="s">
        <v>7907</v>
      </c>
      <c r="NC58" s="3" t="s">
        <v>7908</v>
      </c>
      <c r="ND58" s="3" t="s">
        <v>6919</v>
      </c>
      <c r="NE58" s="3" t="s">
        <v>7406</v>
      </c>
      <c r="NF58" s="3" t="s">
        <v>7407</v>
      </c>
      <c r="NG58" s="3" t="s">
        <v>6935</v>
      </c>
      <c r="NH58" s="3" t="s">
        <v>7795</v>
      </c>
      <c r="NI58" s="3" t="s">
        <v>7796</v>
      </c>
      <c r="NJ58" s="3" t="s">
        <v>6935</v>
      </c>
      <c r="NK58" s="3" t="s">
        <v>7310</v>
      </c>
      <c r="NL58" s="3" t="s">
        <v>7311</v>
      </c>
      <c r="NM58" s="3" t="s">
        <v>6922</v>
      </c>
      <c r="NN58" s="3" t="s">
        <v>7909</v>
      </c>
      <c r="NO58" s="3" t="s">
        <v>7910</v>
      </c>
      <c r="NP58" s="3" t="s">
        <v>6916</v>
      </c>
      <c r="NQ58" s="3" t="s">
        <v>7911</v>
      </c>
      <c r="NR58" s="3" t="s">
        <v>7912</v>
      </c>
      <c r="NS58" s="3" t="s">
        <v>6922</v>
      </c>
      <c r="NT58" s="3" t="s">
        <v>7913</v>
      </c>
      <c r="NU58" s="3" t="s">
        <v>7914</v>
      </c>
      <c r="NV58" s="3" t="s">
        <v>6919</v>
      </c>
      <c r="NW58" s="3" t="s">
        <v>7915</v>
      </c>
      <c r="NX58" s="3" t="s">
        <v>7916</v>
      </c>
      <c r="NY58" s="3" t="s">
        <v>6916</v>
      </c>
      <c r="NZ58" s="3" t="s">
        <v>7685</v>
      </c>
      <c r="OA58" s="3" t="s">
        <v>7686</v>
      </c>
      <c r="OB58" s="3" t="s">
        <v>6919</v>
      </c>
      <c r="OC58" s="3" t="s">
        <v>7917</v>
      </c>
      <c r="OD58" s="3" t="s">
        <v>7918</v>
      </c>
      <c r="OE58" s="3" t="s">
        <v>6916</v>
      </c>
      <c r="OF58" s="3" t="s">
        <v>7919</v>
      </c>
      <c r="OG58" s="3" t="s">
        <v>7920</v>
      </c>
      <c r="OH58" s="3" t="s">
        <v>7071</v>
      </c>
      <c r="OI58" s="3" t="s">
        <v>7921</v>
      </c>
      <c r="OJ58" s="3" t="s">
        <v>7922</v>
      </c>
      <c r="OK58" s="3" t="s">
        <v>6935</v>
      </c>
      <c r="OL58" s="3" t="s">
        <v>7923</v>
      </c>
      <c r="OM58" s="3" t="s">
        <v>7924</v>
      </c>
      <c r="ON58" s="3" t="s">
        <v>6935</v>
      </c>
      <c r="OO58" s="3" t="s">
        <v>7447</v>
      </c>
      <c r="OP58" s="3" t="s">
        <v>7448</v>
      </c>
      <c r="OQ58" s="3" t="s">
        <v>6935</v>
      </c>
      <c r="OR58" s="3" t="s">
        <v>7447</v>
      </c>
      <c r="OS58" s="3" t="s">
        <v>7448</v>
      </c>
      <c r="OT58" s="3" t="s">
        <v>6922</v>
      </c>
      <c r="OU58" s="3" t="s">
        <v>7925</v>
      </c>
      <c r="OV58" s="3" t="s">
        <v>7926</v>
      </c>
      <c r="OW58" s="3" t="s">
        <v>6919</v>
      </c>
      <c r="OX58" s="3" t="s">
        <v>7927</v>
      </c>
      <c r="OY58" s="3" t="s">
        <v>7928</v>
      </c>
      <c r="OZ58" s="3" t="s">
        <v>6919</v>
      </c>
      <c r="PA58" s="3" t="s">
        <v>7929</v>
      </c>
      <c r="PB58" s="3" t="s">
        <v>7930</v>
      </c>
      <c r="PC58" s="3"/>
      <c r="PD58" s="3"/>
      <c r="PE58" s="3"/>
      <c r="PF58" s="3" t="s">
        <v>6922</v>
      </c>
      <c r="PG58" s="3" t="s">
        <v>7931</v>
      </c>
      <c r="PH58" s="3" t="s">
        <v>7932</v>
      </c>
      <c r="PI58" s="3"/>
      <c r="PJ58" s="3"/>
      <c r="PK58" s="3"/>
      <c r="PL58" s="3"/>
      <c r="PM58" s="3"/>
      <c r="PN58" s="3"/>
      <c r="PO58" s="3"/>
      <c r="PP58" s="3"/>
      <c r="PQ58" s="3"/>
      <c r="PR58" s="3"/>
      <c r="PS58" s="3"/>
      <c r="PT58" s="3"/>
      <c r="PU58" s="3"/>
      <c r="PV58" s="3"/>
      <c r="PW58" s="3"/>
      <c r="PX58" s="3" t="s">
        <v>6919</v>
      </c>
      <c r="PY58" s="3" t="s">
        <v>7933</v>
      </c>
      <c r="PZ58" s="3" t="s">
        <v>7934</v>
      </c>
      <c r="QA58" s="3" t="s">
        <v>6935</v>
      </c>
      <c r="QB58" s="3" t="s">
        <v>7935</v>
      </c>
      <c r="QC58" s="3" t="s">
        <v>7936</v>
      </c>
      <c r="QD58" s="3" t="s">
        <v>7071</v>
      </c>
      <c r="QE58" s="3" t="s">
        <v>7937</v>
      </c>
      <c r="QF58" s="3" t="s">
        <v>7938</v>
      </c>
      <c r="QG58" s="3" t="s">
        <v>6919</v>
      </c>
      <c r="QH58" s="3" t="s">
        <v>7939</v>
      </c>
      <c r="QI58" s="3" t="s">
        <v>7940</v>
      </c>
      <c r="QJ58" s="3" t="s">
        <v>6922</v>
      </c>
      <c r="QK58" s="3" t="s">
        <v>7252</v>
      </c>
      <c r="QL58" s="3" t="s">
        <v>7253</v>
      </c>
    </row>
    <row r="59" spans="1:454" ht="76.5" x14ac:dyDescent="0.25">
      <c r="A59" s="7"/>
      <c r="B59" s="3" t="s">
        <v>6916</v>
      </c>
      <c r="C59" s="3" t="s">
        <v>7941</v>
      </c>
      <c r="D59" s="3" t="s">
        <v>7942</v>
      </c>
      <c r="E59" s="3" t="s">
        <v>6922</v>
      </c>
      <c r="F59" s="3" t="s">
        <v>7943</v>
      </c>
      <c r="G59" s="3" t="s">
        <v>7944</v>
      </c>
      <c r="H59" s="3" t="s">
        <v>6916</v>
      </c>
      <c r="I59" s="3" t="s">
        <v>7945</v>
      </c>
      <c r="J59" s="3" t="s">
        <v>7946</v>
      </c>
      <c r="K59" s="3"/>
      <c r="L59" s="3"/>
      <c r="M59" s="3"/>
      <c r="N59" s="3"/>
      <c r="O59" s="3"/>
      <c r="P59" s="3"/>
      <c r="Q59" s="3" t="s">
        <v>6922</v>
      </c>
      <c r="R59" s="3" t="s">
        <v>7947</v>
      </c>
      <c r="S59" s="3" t="s">
        <v>7948</v>
      </c>
      <c r="T59" s="3"/>
      <c r="U59" s="3"/>
      <c r="V59" s="3"/>
      <c r="W59" s="3" t="s">
        <v>6916</v>
      </c>
      <c r="X59" s="3" t="s">
        <v>7819</v>
      </c>
      <c r="Y59" s="3" t="s">
        <v>7820</v>
      </c>
      <c r="Z59" s="3"/>
      <c r="AA59" s="3"/>
      <c r="AB59" s="3"/>
      <c r="AC59" s="3" t="s">
        <v>6919</v>
      </c>
      <c r="AD59" s="3" t="s">
        <v>7949</v>
      </c>
      <c r="AE59" s="3" t="s">
        <v>7950</v>
      </c>
      <c r="AF59" s="3"/>
      <c r="AG59" s="3"/>
      <c r="AH59" s="3"/>
      <c r="AI59" s="3" t="s">
        <v>6922</v>
      </c>
      <c r="AJ59" s="3" t="s">
        <v>7951</v>
      </c>
      <c r="AK59" s="3" t="s">
        <v>7952</v>
      </c>
      <c r="AL59" s="3"/>
      <c r="AM59" s="3"/>
      <c r="AN59" s="3"/>
      <c r="AO59" s="3" t="s">
        <v>6919</v>
      </c>
      <c r="AP59" s="3" t="s">
        <v>7953</v>
      </c>
      <c r="AQ59" s="3" t="s">
        <v>7954</v>
      </c>
      <c r="AR59" s="3" t="s">
        <v>6922</v>
      </c>
      <c r="AS59" s="3" t="s">
        <v>7955</v>
      </c>
      <c r="AT59" s="3" t="s">
        <v>7956</v>
      </c>
      <c r="AU59" s="3"/>
      <c r="AV59" s="3"/>
      <c r="AW59" s="3"/>
      <c r="AX59" s="3"/>
      <c r="AY59" s="3"/>
      <c r="AZ59" s="3"/>
      <c r="BA59" s="3"/>
      <c r="BB59" s="3"/>
      <c r="BC59" s="3"/>
      <c r="BD59" s="3"/>
      <c r="BE59" s="3"/>
      <c r="BF59" s="3"/>
      <c r="BG59" s="3"/>
      <c r="BH59" s="3"/>
      <c r="BI59" s="3"/>
      <c r="BJ59" s="3"/>
      <c r="BK59" s="3"/>
      <c r="BL59" s="3"/>
      <c r="BM59" s="3" t="s">
        <v>6935</v>
      </c>
      <c r="BN59" s="3" t="s">
        <v>7957</v>
      </c>
      <c r="BO59" s="3" t="s">
        <v>7958</v>
      </c>
      <c r="BP59" s="3"/>
      <c r="BQ59" s="3"/>
      <c r="BR59" s="3"/>
      <c r="BS59" s="3"/>
      <c r="BT59" s="3"/>
      <c r="BU59" s="3"/>
      <c r="BV59" s="3"/>
      <c r="BW59" s="3"/>
      <c r="BX59" s="3"/>
      <c r="BY59" s="3" t="s">
        <v>6922</v>
      </c>
      <c r="BZ59" s="3" t="s">
        <v>7959</v>
      </c>
      <c r="CA59" s="3" t="s">
        <v>7960</v>
      </c>
      <c r="CB59" s="3" t="s">
        <v>6922</v>
      </c>
      <c r="CC59" s="3" t="s">
        <v>7961</v>
      </c>
      <c r="CD59" s="3" t="s">
        <v>7962</v>
      </c>
      <c r="CE59" s="3"/>
      <c r="CF59" s="3"/>
      <c r="CG59" s="3"/>
      <c r="CH59" s="3"/>
      <c r="CI59" s="3"/>
      <c r="CJ59" s="3"/>
      <c r="CK59" s="3"/>
      <c r="CL59" s="3"/>
      <c r="CM59" s="3"/>
      <c r="CN59" s="3" t="s">
        <v>6916</v>
      </c>
      <c r="CO59" s="3" t="s">
        <v>7963</v>
      </c>
      <c r="CP59" s="3" t="s">
        <v>7964</v>
      </c>
      <c r="CQ59" s="3"/>
      <c r="CR59" s="3"/>
      <c r="CS59" s="3"/>
      <c r="CT59" s="3" t="s">
        <v>6935</v>
      </c>
      <c r="CU59" s="3" t="s">
        <v>7965</v>
      </c>
      <c r="CV59" s="3" t="s">
        <v>7966</v>
      </c>
      <c r="CW59" s="3"/>
      <c r="CX59" s="3"/>
      <c r="CY59" s="3"/>
      <c r="CZ59" s="3"/>
      <c r="DA59" s="3"/>
      <c r="DB59" s="3"/>
      <c r="DC59" s="3"/>
      <c r="DD59" s="3"/>
      <c r="DE59" s="3"/>
      <c r="DF59" s="3" t="s">
        <v>6919</v>
      </c>
      <c r="DG59" s="3" t="s">
        <v>7967</v>
      </c>
      <c r="DH59" s="3" t="s">
        <v>7968</v>
      </c>
      <c r="DI59" s="3"/>
      <c r="DJ59" s="3"/>
      <c r="DK59" s="3"/>
      <c r="DL59" s="3" t="s">
        <v>6919</v>
      </c>
      <c r="DM59" s="3" t="s">
        <v>7969</v>
      </c>
      <c r="DN59" s="3" t="s">
        <v>7970</v>
      </c>
      <c r="DO59" s="3"/>
      <c r="DP59" s="3"/>
      <c r="DQ59" s="3"/>
      <c r="DR59" s="3" t="s">
        <v>6919</v>
      </c>
      <c r="DS59" s="3" t="s">
        <v>7971</v>
      </c>
      <c r="DT59" s="3" t="s">
        <v>7972</v>
      </c>
      <c r="DU59" s="3" t="s">
        <v>6919</v>
      </c>
      <c r="DV59" s="3" t="s">
        <v>7973</v>
      </c>
      <c r="DW59" s="3" t="s">
        <v>7974</v>
      </c>
      <c r="DX59" s="3" t="s">
        <v>6919</v>
      </c>
      <c r="DY59" s="3" t="s">
        <v>7975</v>
      </c>
      <c r="DZ59" s="3" t="s">
        <v>7976</v>
      </c>
      <c r="EA59" s="3" t="s">
        <v>6919</v>
      </c>
      <c r="EB59" s="3" t="s">
        <v>7977</v>
      </c>
      <c r="EC59" s="3" t="s">
        <v>7978</v>
      </c>
      <c r="ED59" s="3" t="s">
        <v>6919</v>
      </c>
      <c r="EE59" s="3" t="s">
        <v>7979</v>
      </c>
      <c r="EF59" s="3" t="s">
        <v>7980</v>
      </c>
      <c r="EG59" s="3"/>
      <c r="EH59" s="3"/>
      <c r="EI59" s="3"/>
      <c r="EJ59" s="3"/>
      <c r="EK59" s="3"/>
      <c r="EL59" s="3"/>
      <c r="EM59" s="3"/>
      <c r="EN59" s="3"/>
      <c r="EO59" s="3"/>
      <c r="EP59" s="3"/>
      <c r="EQ59" s="3"/>
      <c r="ER59" s="3"/>
      <c r="ES59" s="3" t="s">
        <v>6916</v>
      </c>
      <c r="ET59" s="3" t="s">
        <v>7981</v>
      </c>
      <c r="EU59" s="3" t="s">
        <v>7982</v>
      </c>
      <c r="EV59" s="3"/>
      <c r="EW59" s="3"/>
      <c r="EX59" s="3"/>
      <c r="EY59" s="3" t="s">
        <v>6919</v>
      </c>
      <c r="EZ59" s="3" t="s">
        <v>7983</v>
      </c>
      <c r="FA59" s="3" t="s">
        <v>7984</v>
      </c>
      <c r="FB59" s="3"/>
      <c r="FC59" s="3"/>
      <c r="FD59" s="3"/>
      <c r="FE59" s="3" t="s">
        <v>6922</v>
      </c>
      <c r="FF59" s="3" t="s">
        <v>7985</v>
      </c>
      <c r="FG59" s="3" t="s">
        <v>7986</v>
      </c>
      <c r="FH59" s="3"/>
      <c r="FI59" s="3"/>
      <c r="FJ59" s="3"/>
      <c r="FK59" s="3"/>
      <c r="FL59" s="3"/>
      <c r="FM59" s="3"/>
      <c r="FN59" s="3"/>
      <c r="FO59" s="3"/>
      <c r="FP59" s="3"/>
      <c r="FQ59" s="3"/>
      <c r="FR59" s="3"/>
      <c r="FS59" s="3"/>
      <c r="FT59" s="3"/>
      <c r="FU59" s="3"/>
      <c r="FV59" s="3"/>
      <c r="FW59" s="3"/>
      <c r="FX59" s="3"/>
      <c r="FY59" s="3"/>
      <c r="FZ59" s="3"/>
      <c r="GA59" s="3"/>
      <c r="GB59" s="3"/>
      <c r="GC59" s="3"/>
      <c r="GD59" s="3"/>
      <c r="GE59" s="3"/>
      <c r="GF59" s="3" t="s">
        <v>6916</v>
      </c>
      <c r="GG59" s="3" t="s">
        <v>7004</v>
      </c>
      <c r="GH59" s="3" t="s">
        <v>7005</v>
      </c>
      <c r="GI59" s="3"/>
      <c r="GJ59" s="3"/>
      <c r="GK59" s="3"/>
      <c r="GL59" s="3"/>
      <c r="GM59" s="3"/>
      <c r="GN59" s="3"/>
      <c r="GO59" s="3"/>
      <c r="GP59" s="3"/>
      <c r="GQ59" s="3"/>
      <c r="GR59" s="3" t="s">
        <v>6935</v>
      </c>
      <c r="GS59" s="3" t="s">
        <v>7987</v>
      </c>
      <c r="GT59" s="3" t="s">
        <v>7988</v>
      </c>
      <c r="GU59" s="3"/>
      <c r="GV59" s="3"/>
      <c r="GW59" s="3"/>
      <c r="GX59" s="3" t="s">
        <v>6935</v>
      </c>
      <c r="GY59" s="3" t="s">
        <v>7989</v>
      </c>
      <c r="GZ59" s="3" t="s">
        <v>7990</v>
      </c>
      <c r="HA59" s="3"/>
      <c r="HB59" s="3"/>
      <c r="HC59" s="3"/>
      <c r="HD59" s="3"/>
      <c r="HE59" s="3"/>
      <c r="HF59" s="3"/>
      <c r="HG59" s="3" t="s">
        <v>6916</v>
      </c>
      <c r="HH59" s="3" t="s">
        <v>7422</v>
      </c>
      <c r="HI59" s="3" t="s">
        <v>7423</v>
      </c>
      <c r="HJ59" s="3"/>
      <c r="HK59" s="3"/>
      <c r="HL59" s="3"/>
      <c r="HM59" s="3"/>
      <c r="HN59" s="3"/>
      <c r="HO59" s="3"/>
      <c r="HP59" s="3"/>
      <c r="HQ59" s="3"/>
      <c r="HR59" s="3"/>
      <c r="HS59" s="3" t="s">
        <v>6935</v>
      </c>
      <c r="HT59" s="3" t="s">
        <v>7991</v>
      </c>
      <c r="HU59" s="3" t="s">
        <v>7992</v>
      </c>
      <c r="HV59" s="3" t="s">
        <v>6919</v>
      </c>
      <c r="HW59" s="3" t="s">
        <v>7993</v>
      </c>
      <c r="HX59" s="3" t="s">
        <v>7994</v>
      </c>
      <c r="HY59" s="3" t="s">
        <v>6916</v>
      </c>
      <c r="HZ59" s="3" t="s">
        <v>7995</v>
      </c>
      <c r="IA59" s="3" t="s">
        <v>7996</v>
      </c>
      <c r="IB59" s="3" t="s">
        <v>6922</v>
      </c>
      <c r="IC59" s="3" t="s">
        <v>7074</v>
      </c>
      <c r="ID59" s="3" t="s">
        <v>7075</v>
      </c>
      <c r="IE59" s="3" t="s">
        <v>6919</v>
      </c>
      <c r="IF59" s="3" t="s">
        <v>7997</v>
      </c>
      <c r="IG59" s="3" t="s">
        <v>7998</v>
      </c>
      <c r="IH59" s="3"/>
      <c r="II59" s="3"/>
      <c r="IJ59" s="3"/>
      <c r="IK59" s="3"/>
      <c r="IL59" s="3"/>
      <c r="IM59" s="3"/>
      <c r="IN59" s="3"/>
      <c r="IO59" s="3"/>
      <c r="IP59" s="3"/>
      <c r="IQ59" s="3"/>
      <c r="IR59" s="3"/>
      <c r="IS59" s="3"/>
      <c r="IT59" s="3"/>
      <c r="IU59" s="3"/>
      <c r="IV59" s="3"/>
      <c r="IW59" s="3"/>
      <c r="IX59" s="3"/>
      <c r="IY59" s="3"/>
      <c r="IZ59" s="3"/>
      <c r="JA59" s="3"/>
      <c r="JB59" s="3"/>
      <c r="JC59" s="3" t="s">
        <v>6919</v>
      </c>
      <c r="JD59" s="3" t="s">
        <v>7915</v>
      </c>
      <c r="JE59" s="3" t="s">
        <v>7916</v>
      </c>
      <c r="JF59" s="3"/>
      <c r="JG59" s="3"/>
      <c r="JH59" s="3"/>
      <c r="JI59" s="3"/>
      <c r="JJ59" s="3"/>
      <c r="JK59" s="3"/>
      <c r="JL59" s="3"/>
      <c r="JM59" s="3"/>
      <c r="JN59" s="3"/>
      <c r="JO59" s="3"/>
      <c r="JP59" s="3"/>
      <c r="JQ59" s="3"/>
      <c r="JR59" s="3"/>
      <c r="JS59" s="3"/>
      <c r="JT59" s="3"/>
      <c r="JU59" s="3"/>
      <c r="JV59" s="3"/>
      <c r="JW59" s="3"/>
      <c r="JX59" s="3"/>
      <c r="JY59" s="3"/>
      <c r="JZ59" s="3"/>
      <c r="KA59" s="3"/>
      <c r="KB59" s="3"/>
      <c r="KC59" s="3"/>
      <c r="KD59" s="3"/>
      <c r="KE59" s="3"/>
      <c r="KF59" s="3"/>
      <c r="KG59" s="3" t="s">
        <v>6919</v>
      </c>
      <c r="KH59" s="3" t="s">
        <v>7999</v>
      </c>
      <c r="KI59" s="3" t="s">
        <v>8000</v>
      </c>
      <c r="KJ59" s="3"/>
      <c r="KK59" s="3"/>
      <c r="KL59" s="3"/>
      <c r="KM59" s="3"/>
      <c r="KN59" s="3"/>
      <c r="KO59" s="3"/>
      <c r="KP59" s="3"/>
      <c r="KQ59" s="3"/>
      <c r="KR59" s="3"/>
      <c r="KS59" s="3"/>
      <c r="KT59" s="3"/>
      <c r="KU59" s="3"/>
      <c r="KV59" s="3"/>
      <c r="KW59" s="3"/>
      <c r="KX59" s="3"/>
      <c r="KY59" s="3"/>
      <c r="KZ59" s="3"/>
      <c r="LA59" s="3"/>
      <c r="LB59" s="3"/>
      <c r="LC59" s="3"/>
      <c r="LD59" s="3"/>
      <c r="LE59" s="3"/>
      <c r="LF59" s="3"/>
      <c r="LG59" s="3"/>
      <c r="LH59" s="3" t="s">
        <v>6919</v>
      </c>
      <c r="LI59" s="3" t="s">
        <v>8001</v>
      </c>
      <c r="LJ59" s="3" t="s">
        <v>8002</v>
      </c>
      <c r="LK59" s="3"/>
      <c r="LL59" s="3"/>
      <c r="LM59" s="3"/>
      <c r="LN59" s="3"/>
      <c r="LO59" s="3"/>
      <c r="LP59" s="3"/>
      <c r="LQ59" s="3"/>
      <c r="LR59" s="3"/>
      <c r="LS59" s="3"/>
      <c r="LT59" s="3" t="s">
        <v>6922</v>
      </c>
      <c r="LU59" s="3" t="s">
        <v>8003</v>
      </c>
      <c r="LV59" s="3" t="s">
        <v>8004</v>
      </c>
      <c r="LW59" s="3" t="s">
        <v>6916</v>
      </c>
      <c r="LX59" s="3" t="s">
        <v>7600</v>
      </c>
      <c r="LY59" s="3" t="s">
        <v>7601</v>
      </c>
      <c r="LZ59" s="3"/>
      <c r="MA59" s="3"/>
      <c r="MB59" s="3"/>
      <c r="MC59" s="3"/>
      <c r="MD59" s="3"/>
      <c r="ME59" s="3"/>
      <c r="MF59" s="3"/>
      <c r="MG59" s="3"/>
      <c r="MH59" s="3"/>
      <c r="MI59" s="3"/>
      <c r="MJ59" s="3"/>
      <c r="MK59" s="3"/>
      <c r="ML59" s="3"/>
      <c r="MM59" s="3"/>
      <c r="MN59" s="3"/>
      <c r="MO59" s="3" t="s">
        <v>6916</v>
      </c>
      <c r="MP59" s="3" t="s">
        <v>8005</v>
      </c>
      <c r="MQ59" s="3" t="s">
        <v>8006</v>
      </c>
      <c r="MR59" s="3"/>
      <c r="MS59" s="3"/>
      <c r="MT59" s="3"/>
      <c r="MU59" s="3" t="s">
        <v>6916</v>
      </c>
      <c r="MV59" s="3" t="s">
        <v>8007</v>
      </c>
      <c r="MW59" s="3" t="s">
        <v>7403</v>
      </c>
      <c r="MX59" s="3"/>
      <c r="MY59" s="3"/>
      <c r="MZ59" s="3"/>
      <c r="NA59" s="3"/>
      <c r="NB59" s="3"/>
      <c r="NC59" s="3"/>
      <c r="ND59" s="3"/>
      <c r="NE59" s="3"/>
      <c r="NF59" s="3"/>
      <c r="NG59" s="3"/>
      <c r="NH59" s="3"/>
      <c r="NI59" s="3"/>
      <c r="NJ59" s="3"/>
      <c r="NK59" s="3"/>
      <c r="NL59" s="3"/>
      <c r="NM59" s="3"/>
      <c r="NN59" s="3"/>
      <c r="NO59" s="3"/>
      <c r="NP59" s="3"/>
      <c r="NQ59" s="3"/>
      <c r="NR59" s="3"/>
      <c r="NS59" s="3" t="s">
        <v>6916</v>
      </c>
      <c r="NT59" s="3" t="s">
        <v>8008</v>
      </c>
      <c r="NU59" s="3" t="s">
        <v>8009</v>
      </c>
      <c r="NV59" s="3"/>
      <c r="NW59" s="3"/>
      <c r="NX59" s="3"/>
      <c r="NY59" s="3"/>
      <c r="NZ59" s="3"/>
      <c r="OA59" s="3"/>
      <c r="OB59" s="3"/>
      <c r="OC59" s="3"/>
      <c r="OD59" s="3"/>
      <c r="OE59" s="3"/>
      <c r="OF59" s="3"/>
      <c r="OG59" s="3"/>
      <c r="OH59" s="3" t="s">
        <v>7071</v>
      </c>
      <c r="OI59" s="3" t="s">
        <v>8010</v>
      </c>
      <c r="OJ59" s="3" t="s">
        <v>8011</v>
      </c>
      <c r="OK59" s="3"/>
      <c r="OL59" s="3"/>
      <c r="OM59" s="3"/>
      <c r="ON59" s="3" t="s">
        <v>6919</v>
      </c>
      <c r="OO59" s="3" t="s">
        <v>7173</v>
      </c>
      <c r="OP59" s="3" t="s">
        <v>7174</v>
      </c>
      <c r="OQ59" s="3" t="s">
        <v>6916</v>
      </c>
      <c r="OR59" s="3" t="s">
        <v>7171</v>
      </c>
      <c r="OS59" s="3" t="s">
        <v>7172</v>
      </c>
      <c r="OT59" s="3"/>
      <c r="OU59" s="3"/>
      <c r="OV59" s="3"/>
      <c r="OW59" s="3" t="s">
        <v>6916</v>
      </c>
      <c r="OX59" s="3" t="s">
        <v>8012</v>
      </c>
      <c r="OY59" s="3" t="s">
        <v>8013</v>
      </c>
      <c r="OZ59" s="3" t="s">
        <v>6940</v>
      </c>
      <c r="PA59" s="3" t="s">
        <v>8014</v>
      </c>
      <c r="PB59" s="3" t="s">
        <v>8015</v>
      </c>
      <c r="PC59" s="3"/>
      <c r="PD59" s="3"/>
      <c r="PE59" s="3"/>
      <c r="PF59" s="3"/>
      <c r="PG59" s="3"/>
      <c r="PH59" s="3"/>
      <c r="PI59" s="3"/>
      <c r="PJ59" s="3"/>
      <c r="PK59" s="3"/>
      <c r="PL59" s="3"/>
      <c r="PM59" s="3"/>
      <c r="PN59" s="3"/>
      <c r="PO59" s="3"/>
      <c r="PP59" s="3"/>
      <c r="PQ59" s="3"/>
      <c r="PR59" s="3"/>
      <c r="PS59" s="3"/>
      <c r="PT59" s="3"/>
      <c r="PU59" s="3"/>
      <c r="PV59" s="3"/>
      <c r="PW59" s="3"/>
      <c r="PX59" s="3" t="s">
        <v>6916</v>
      </c>
      <c r="PY59" s="3" t="s">
        <v>8016</v>
      </c>
      <c r="PZ59" s="3" t="s">
        <v>8017</v>
      </c>
      <c r="QA59" s="3" t="s">
        <v>6922</v>
      </c>
      <c r="QB59" s="3" t="s">
        <v>8018</v>
      </c>
      <c r="QC59" s="3" t="s">
        <v>8019</v>
      </c>
      <c r="QD59" s="3" t="s">
        <v>6919</v>
      </c>
      <c r="QE59" s="3" t="s">
        <v>8020</v>
      </c>
      <c r="QF59" s="3" t="s">
        <v>8021</v>
      </c>
      <c r="QG59" s="3"/>
      <c r="QH59" s="3"/>
      <c r="QI59" s="3"/>
      <c r="QJ59" s="3" t="s">
        <v>6922</v>
      </c>
      <c r="QK59" s="3" t="s">
        <v>8022</v>
      </c>
      <c r="QL59" s="3" t="s">
        <v>8023</v>
      </c>
    </row>
    <row r="60" spans="1:454" s="2" customFormat="1" ht="18" customHeight="1" x14ac:dyDescent="0.25"/>
  </sheetData>
  <sheetProtection sheet="1" objects="1" scenarios="1"/>
  <mergeCells count="6198">
    <mergeCell ref="T1:V1"/>
    <mergeCell ref="W1:Y1"/>
    <mergeCell ref="Z1:AB1"/>
    <mergeCell ref="AC1:AE1"/>
    <mergeCell ref="AF1:AH1"/>
    <mergeCell ref="AI1:AK1"/>
    <mergeCell ref="B1:D1"/>
    <mergeCell ref="E1:G1"/>
    <mergeCell ref="H1:J1"/>
    <mergeCell ref="K1:M1"/>
    <mergeCell ref="N1:P1"/>
    <mergeCell ref="Q1:S1"/>
    <mergeCell ref="BV1:BX1"/>
    <mergeCell ref="BY1:CA1"/>
    <mergeCell ref="CB1:CD1"/>
    <mergeCell ref="CE1:CG1"/>
    <mergeCell ref="CH1:CJ1"/>
    <mergeCell ref="CK1:CM1"/>
    <mergeCell ref="BD1:BF1"/>
    <mergeCell ref="BG1:BI1"/>
    <mergeCell ref="BJ1:BL1"/>
    <mergeCell ref="BM1:BO1"/>
    <mergeCell ref="BP1:BR1"/>
    <mergeCell ref="BS1:BU1"/>
    <mergeCell ref="AL1:AN1"/>
    <mergeCell ref="AO1:AQ1"/>
    <mergeCell ref="AR1:AT1"/>
    <mergeCell ref="AU1:AW1"/>
    <mergeCell ref="AX1:AZ1"/>
    <mergeCell ref="BA1:BC1"/>
    <mergeCell ref="DX1:DZ1"/>
    <mergeCell ref="EA1:EC1"/>
    <mergeCell ref="ED1:EF1"/>
    <mergeCell ref="EG1:EI1"/>
    <mergeCell ref="EJ1:EL1"/>
    <mergeCell ref="EM1:EO1"/>
    <mergeCell ref="DF1:DH1"/>
    <mergeCell ref="DI1:DK1"/>
    <mergeCell ref="DL1:DN1"/>
    <mergeCell ref="DO1:DQ1"/>
    <mergeCell ref="DR1:DT1"/>
    <mergeCell ref="DU1:DW1"/>
    <mergeCell ref="CN1:CP1"/>
    <mergeCell ref="CQ1:CS1"/>
    <mergeCell ref="CT1:CV1"/>
    <mergeCell ref="CW1:CY1"/>
    <mergeCell ref="CZ1:DB1"/>
    <mergeCell ref="DC1:DE1"/>
    <mergeCell ref="FZ1:GB1"/>
    <mergeCell ref="GC1:GE1"/>
    <mergeCell ref="GF1:GH1"/>
    <mergeCell ref="GI1:GK1"/>
    <mergeCell ref="GL1:GN1"/>
    <mergeCell ref="GO1:GQ1"/>
    <mergeCell ref="FH1:FJ1"/>
    <mergeCell ref="FK1:FM1"/>
    <mergeCell ref="FN1:FP1"/>
    <mergeCell ref="FQ1:FS1"/>
    <mergeCell ref="FT1:FV1"/>
    <mergeCell ref="FW1:FY1"/>
    <mergeCell ref="EP1:ER1"/>
    <mergeCell ref="ES1:EU1"/>
    <mergeCell ref="EV1:EX1"/>
    <mergeCell ref="EY1:FA1"/>
    <mergeCell ref="FB1:FD1"/>
    <mergeCell ref="FE1:FG1"/>
    <mergeCell ref="IB1:ID1"/>
    <mergeCell ref="IE1:IG1"/>
    <mergeCell ref="IH1:IJ1"/>
    <mergeCell ref="IK1:IM1"/>
    <mergeCell ref="IN1:IP1"/>
    <mergeCell ref="IQ1:IS1"/>
    <mergeCell ref="HJ1:HL1"/>
    <mergeCell ref="HM1:HO1"/>
    <mergeCell ref="HP1:HR1"/>
    <mergeCell ref="HS1:HU1"/>
    <mergeCell ref="HV1:HX1"/>
    <mergeCell ref="HY1:IA1"/>
    <mergeCell ref="GR1:GT1"/>
    <mergeCell ref="GU1:GW1"/>
    <mergeCell ref="GX1:GZ1"/>
    <mergeCell ref="HA1:HC1"/>
    <mergeCell ref="HD1:HF1"/>
    <mergeCell ref="HG1:HI1"/>
    <mergeCell ref="KD1:KF1"/>
    <mergeCell ref="KG1:KI1"/>
    <mergeCell ref="KJ1:KL1"/>
    <mergeCell ref="KM1:KO1"/>
    <mergeCell ref="KP1:KR1"/>
    <mergeCell ref="KS1:KU1"/>
    <mergeCell ref="JL1:JN1"/>
    <mergeCell ref="JO1:JQ1"/>
    <mergeCell ref="JR1:JT1"/>
    <mergeCell ref="JU1:JW1"/>
    <mergeCell ref="JX1:JZ1"/>
    <mergeCell ref="KA1:KC1"/>
    <mergeCell ref="IT1:IV1"/>
    <mergeCell ref="IW1:IY1"/>
    <mergeCell ref="IZ1:JB1"/>
    <mergeCell ref="JC1:JE1"/>
    <mergeCell ref="JF1:JH1"/>
    <mergeCell ref="JI1:JK1"/>
    <mergeCell ref="MF1:MH1"/>
    <mergeCell ref="MI1:MK1"/>
    <mergeCell ref="ML1:MN1"/>
    <mergeCell ref="MO1:MQ1"/>
    <mergeCell ref="MR1:MT1"/>
    <mergeCell ref="MU1:MW1"/>
    <mergeCell ref="LN1:LP1"/>
    <mergeCell ref="LQ1:LS1"/>
    <mergeCell ref="LT1:LV1"/>
    <mergeCell ref="LW1:LY1"/>
    <mergeCell ref="LZ1:MB1"/>
    <mergeCell ref="MC1:ME1"/>
    <mergeCell ref="KV1:KX1"/>
    <mergeCell ref="KY1:LA1"/>
    <mergeCell ref="LB1:LD1"/>
    <mergeCell ref="LE1:LG1"/>
    <mergeCell ref="LH1:LJ1"/>
    <mergeCell ref="LK1:LM1"/>
    <mergeCell ref="PL1:PN1"/>
    <mergeCell ref="PO1:PQ1"/>
    <mergeCell ref="OH1:OJ1"/>
    <mergeCell ref="OK1:OM1"/>
    <mergeCell ref="ON1:OP1"/>
    <mergeCell ref="OQ1:OS1"/>
    <mergeCell ref="OT1:OV1"/>
    <mergeCell ref="OW1:OY1"/>
    <mergeCell ref="NP1:NR1"/>
    <mergeCell ref="NS1:NU1"/>
    <mergeCell ref="NV1:NX1"/>
    <mergeCell ref="NY1:OA1"/>
    <mergeCell ref="OB1:OD1"/>
    <mergeCell ref="OE1:OG1"/>
    <mergeCell ref="MX1:MZ1"/>
    <mergeCell ref="NA1:NC1"/>
    <mergeCell ref="ND1:NF1"/>
    <mergeCell ref="NG1:NI1"/>
    <mergeCell ref="NJ1:NL1"/>
    <mergeCell ref="NM1:NO1"/>
    <mergeCell ref="AU2:AW2"/>
    <mergeCell ref="AX2:AZ2"/>
    <mergeCell ref="BA2:BC2"/>
    <mergeCell ref="BD2:BF2"/>
    <mergeCell ref="BG2:BI2"/>
    <mergeCell ref="BJ2:BL2"/>
    <mergeCell ref="AC2:AE2"/>
    <mergeCell ref="AF2:AH2"/>
    <mergeCell ref="AI2:AK2"/>
    <mergeCell ref="AL2:AN2"/>
    <mergeCell ref="AO2:AQ2"/>
    <mergeCell ref="AR2:AT2"/>
    <mergeCell ref="QJ1:QL1"/>
    <mergeCell ref="B2:D2"/>
    <mergeCell ref="E2:G2"/>
    <mergeCell ref="H2:J2"/>
    <mergeCell ref="K2:M2"/>
    <mergeCell ref="N2:P2"/>
    <mergeCell ref="Q2:S2"/>
    <mergeCell ref="T2:V2"/>
    <mergeCell ref="W2:Y2"/>
    <mergeCell ref="Z2:AB2"/>
    <mergeCell ref="PR1:PT1"/>
    <mergeCell ref="PU1:PW1"/>
    <mergeCell ref="PX1:PZ1"/>
    <mergeCell ref="QA1:QC1"/>
    <mergeCell ref="QD1:QF1"/>
    <mergeCell ref="QG1:QI1"/>
    <mergeCell ref="OZ1:PB1"/>
    <mergeCell ref="PC1:PE1"/>
    <mergeCell ref="PF1:PH1"/>
    <mergeCell ref="PI1:PK1"/>
    <mergeCell ref="CW2:CY2"/>
    <mergeCell ref="CZ2:DB2"/>
    <mergeCell ref="DC2:DE2"/>
    <mergeCell ref="DF2:DH2"/>
    <mergeCell ref="DI2:DK2"/>
    <mergeCell ref="DL2:DN2"/>
    <mergeCell ref="CE2:CG2"/>
    <mergeCell ref="CH2:CJ2"/>
    <mergeCell ref="CK2:CM2"/>
    <mergeCell ref="CN2:CP2"/>
    <mergeCell ref="CQ2:CS2"/>
    <mergeCell ref="CT2:CV2"/>
    <mergeCell ref="BM2:BO2"/>
    <mergeCell ref="BP2:BR2"/>
    <mergeCell ref="BS2:BU2"/>
    <mergeCell ref="BV2:BX2"/>
    <mergeCell ref="BY2:CA2"/>
    <mergeCell ref="CB2:CD2"/>
    <mergeCell ref="EY2:FA2"/>
    <mergeCell ref="FB2:FD2"/>
    <mergeCell ref="FE2:FG2"/>
    <mergeCell ref="FH2:FJ2"/>
    <mergeCell ref="FK2:FM2"/>
    <mergeCell ref="FN2:FP2"/>
    <mergeCell ref="EG2:EI2"/>
    <mergeCell ref="EJ2:EL2"/>
    <mergeCell ref="EM2:EO2"/>
    <mergeCell ref="EP2:ER2"/>
    <mergeCell ref="ES2:EU2"/>
    <mergeCell ref="EV2:EX2"/>
    <mergeCell ref="DO2:DQ2"/>
    <mergeCell ref="DR2:DT2"/>
    <mergeCell ref="DU2:DW2"/>
    <mergeCell ref="DX2:DZ2"/>
    <mergeCell ref="EA2:EC2"/>
    <mergeCell ref="ED2:EF2"/>
    <mergeCell ref="HA2:HC2"/>
    <mergeCell ref="HD2:HF2"/>
    <mergeCell ref="HG2:HI2"/>
    <mergeCell ref="HJ2:HL2"/>
    <mergeCell ref="HM2:HO2"/>
    <mergeCell ref="HP2:HR2"/>
    <mergeCell ref="GI2:GK2"/>
    <mergeCell ref="GL2:GN2"/>
    <mergeCell ref="GO2:GQ2"/>
    <mergeCell ref="GR2:GT2"/>
    <mergeCell ref="GU2:GW2"/>
    <mergeCell ref="GX2:GZ2"/>
    <mergeCell ref="FQ2:FS2"/>
    <mergeCell ref="FT2:FV2"/>
    <mergeCell ref="FW2:FY2"/>
    <mergeCell ref="FZ2:GB2"/>
    <mergeCell ref="GC2:GE2"/>
    <mergeCell ref="GF2:GH2"/>
    <mergeCell ref="JC2:JE2"/>
    <mergeCell ref="JF2:JH2"/>
    <mergeCell ref="JI2:JK2"/>
    <mergeCell ref="JL2:JN2"/>
    <mergeCell ref="JO2:JQ2"/>
    <mergeCell ref="JR2:JT2"/>
    <mergeCell ref="IK2:IM2"/>
    <mergeCell ref="IN2:IP2"/>
    <mergeCell ref="IQ2:IS2"/>
    <mergeCell ref="IT2:IV2"/>
    <mergeCell ref="IW2:IY2"/>
    <mergeCell ref="IZ2:JB2"/>
    <mergeCell ref="HS2:HU2"/>
    <mergeCell ref="HV2:HX2"/>
    <mergeCell ref="HY2:IA2"/>
    <mergeCell ref="IB2:ID2"/>
    <mergeCell ref="IE2:IG2"/>
    <mergeCell ref="IH2:IJ2"/>
    <mergeCell ref="LE2:LG2"/>
    <mergeCell ref="LH2:LJ2"/>
    <mergeCell ref="LK2:LM2"/>
    <mergeCell ref="LN2:LP2"/>
    <mergeCell ref="LQ2:LS2"/>
    <mergeCell ref="LT2:LV2"/>
    <mergeCell ref="KM2:KO2"/>
    <mergeCell ref="KP2:KR2"/>
    <mergeCell ref="KS2:KU2"/>
    <mergeCell ref="KV2:KX2"/>
    <mergeCell ref="KY2:LA2"/>
    <mergeCell ref="LB2:LD2"/>
    <mergeCell ref="JU2:JW2"/>
    <mergeCell ref="JX2:JZ2"/>
    <mergeCell ref="KA2:KC2"/>
    <mergeCell ref="KD2:KF2"/>
    <mergeCell ref="KG2:KI2"/>
    <mergeCell ref="KJ2:KL2"/>
    <mergeCell ref="OK2:OM2"/>
    <mergeCell ref="ON2:OP2"/>
    <mergeCell ref="NG2:NI2"/>
    <mergeCell ref="NJ2:NL2"/>
    <mergeCell ref="NM2:NO2"/>
    <mergeCell ref="NP2:NR2"/>
    <mergeCell ref="NS2:NU2"/>
    <mergeCell ref="NV2:NX2"/>
    <mergeCell ref="MO2:MQ2"/>
    <mergeCell ref="MR2:MT2"/>
    <mergeCell ref="MU2:MW2"/>
    <mergeCell ref="MX2:MZ2"/>
    <mergeCell ref="NA2:NC2"/>
    <mergeCell ref="ND2:NF2"/>
    <mergeCell ref="LW2:LY2"/>
    <mergeCell ref="LZ2:MB2"/>
    <mergeCell ref="MC2:ME2"/>
    <mergeCell ref="MF2:MH2"/>
    <mergeCell ref="MI2:MK2"/>
    <mergeCell ref="ML2:MN2"/>
    <mergeCell ref="T3:V3"/>
    <mergeCell ref="W3:Y3"/>
    <mergeCell ref="Z3:AB3"/>
    <mergeCell ref="AC3:AE3"/>
    <mergeCell ref="AF3:AH3"/>
    <mergeCell ref="AI3:AK3"/>
    <mergeCell ref="QA2:QC2"/>
    <mergeCell ref="QD2:QF2"/>
    <mergeCell ref="QG2:QI2"/>
    <mergeCell ref="QJ2:QL2"/>
    <mergeCell ref="B3:D3"/>
    <mergeCell ref="E3:G3"/>
    <mergeCell ref="H3:J3"/>
    <mergeCell ref="K3:M3"/>
    <mergeCell ref="N3:P3"/>
    <mergeCell ref="Q3:S3"/>
    <mergeCell ref="PI2:PK2"/>
    <mergeCell ref="PL2:PN2"/>
    <mergeCell ref="PO2:PQ2"/>
    <mergeCell ref="PR2:PT2"/>
    <mergeCell ref="PU2:PW2"/>
    <mergeCell ref="PX2:PZ2"/>
    <mergeCell ref="OQ2:OS2"/>
    <mergeCell ref="OT2:OV2"/>
    <mergeCell ref="OW2:OY2"/>
    <mergeCell ref="OZ2:PB2"/>
    <mergeCell ref="PC2:PE2"/>
    <mergeCell ref="PF2:PH2"/>
    <mergeCell ref="NY2:OA2"/>
    <mergeCell ref="OB2:OD2"/>
    <mergeCell ref="OE2:OG2"/>
    <mergeCell ref="OH2:OJ2"/>
    <mergeCell ref="BV3:BX3"/>
    <mergeCell ref="BY3:CA3"/>
    <mergeCell ref="CB3:CD3"/>
    <mergeCell ref="CE3:CG3"/>
    <mergeCell ref="CH3:CJ3"/>
    <mergeCell ref="CK3:CM3"/>
    <mergeCell ref="BD3:BF3"/>
    <mergeCell ref="BG3:BI3"/>
    <mergeCell ref="BJ3:BL3"/>
    <mergeCell ref="BM3:BO3"/>
    <mergeCell ref="BP3:BR3"/>
    <mergeCell ref="BS3:BU3"/>
    <mergeCell ref="AL3:AN3"/>
    <mergeCell ref="AO3:AQ3"/>
    <mergeCell ref="AR3:AT3"/>
    <mergeCell ref="AU3:AW3"/>
    <mergeCell ref="AX3:AZ3"/>
    <mergeCell ref="BA3:BC3"/>
    <mergeCell ref="DX3:DZ3"/>
    <mergeCell ref="EA3:EC3"/>
    <mergeCell ref="ED3:EF3"/>
    <mergeCell ref="EG3:EI3"/>
    <mergeCell ref="EJ3:EL3"/>
    <mergeCell ref="EM3:EO3"/>
    <mergeCell ref="DF3:DH3"/>
    <mergeCell ref="DI3:DK3"/>
    <mergeCell ref="DL3:DN3"/>
    <mergeCell ref="DO3:DQ3"/>
    <mergeCell ref="DR3:DT3"/>
    <mergeCell ref="DU3:DW3"/>
    <mergeCell ref="CN3:CP3"/>
    <mergeCell ref="CQ3:CS3"/>
    <mergeCell ref="CT3:CV3"/>
    <mergeCell ref="CW3:CY3"/>
    <mergeCell ref="CZ3:DB3"/>
    <mergeCell ref="DC3:DE3"/>
    <mergeCell ref="FZ3:GB3"/>
    <mergeCell ref="GC3:GE3"/>
    <mergeCell ref="GF3:GH3"/>
    <mergeCell ref="GI3:GK3"/>
    <mergeCell ref="GL3:GN3"/>
    <mergeCell ref="GO3:GQ3"/>
    <mergeCell ref="FH3:FJ3"/>
    <mergeCell ref="FK3:FM3"/>
    <mergeCell ref="FN3:FP3"/>
    <mergeCell ref="FQ3:FS3"/>
    <mergeCell ref="FT3:FV3"/>
    <mergeCell ref="FW3:FY3"/>
    <mergeCell ref="EP3:ER3"/>
    <mergeCell ref="ES3:EU3"/>
    <mergeCell ref="EV3:EX3"/>
    <mergeCell ref="EY3:FA3"/>
    <mergeCell ref="FB3:FD3"/>
    <mergeCell ref="FE3:FG3"/>
    <mergeCell ref="IB3:ID3"/>
    <mergeCell ref="IE3:IG3"/>
    <mergeCell ref="IH3:IJ3"/>
    <mergeCell ref="IK3:IM3"/>
    <mergeCell ref="IN3:IP3"/>
    <mergeCell ref="IQ3:IS3"/>
    <mergeCell ref="HJ3:HL3"/>
    <mergeCell ref="HM3:HO3"/>
    <mergeCell ref="HP3:HR3"/>
    <mergeCell ref="HS3:HU3"/>
    <mergeCell ref="HV3:HX3"/>
    <mergeCell ref="HY3:IA3"/>
    <mergeCell ref="GR3:GT3"/>
    <mergeCell ref="GU3:GW3"/>
    <mergeCell ref="GX3:GZ3"/>
    <mergeCell ref="HA3:HC3"/>
    <mergeCell ref="HD3:HF3"/>
    <mergeCell ref="HG3:HI3"/>
    <mergeCell ref="KD3:KF3"/>
    <mergeCell ref="KG3:KI3"/>
    <mergeCell ref="KJ3:KL3"/>
    <mergeCell ref="KM3:KO3"/>
    <mergeCell ref="KP3:KR3"/>
    <mergeCell ref="KS3:KU3"/>
    <mergeCell ref="JL3:JN3"/>
    <mergeCell ref="JO3:JQ3"/>
    <mergeCell ref="JR3:JT3"/>
    <mergeCell ref="JU3:JW3"/>
    <mergeCell ref="JX3:JZ3"/>
    <mergeCell ref="KA3:KC3"/>
    <mergeCell ref="IT3:IV3"/>
    <mergeCell ref="IW3:IY3"/>
    <mergeCell ref="IZ3:JB3"/>
    <mergeCell ref="JC3:JE3"/>
    <mergeCell ref="JF3:JH3"/>
    <mergeCell ref="JI3:JK3"/>
    <mergeCell ref="MF3:MH3"/>
    <mergeCell ref="MI3:MK3"/>
    <mergeCell ref="ML3:MN3"/>
    <mergeCell ref="MO3:MQ3"/>
    <mergeCell ref="MR3:MT3"/>
    <mergeCell ref="MU3:MW3"/>
    <mergeCell ref="LN3:LP3"/>
    <mergeCell ref="LQ3:LS3"/>
    <mergeCell ref="LT3:LV3"/>
    <mergeCell ref="LW3:LY3"/>
    <mergeCell ref="LZ3:MB3"/>
    <mergeCell ref="MC3:ME3"/>
    <mergeCell ref="KV3:KX3"/>
    <mergeCell ref="KY3:LA3"/>
    <mergeCell ref="LB3:LD3"/>
    <mergeCell ref="LE3:LG3"/>
    <mergeCell ref="LH3:LJ3"/>
    <mergeCell ref="LK3:LM3"/>
    <mergeCell ref="PL3:PN3"/>
    <mergeCell ref="PO3:PQ3"/>
    <mergeCell ref="OH3:OJ3"/>
    <mergeCell ref="OK3:OM3"/>
    <mergeCell ref="ON3:OP3"/>
    <mergeCell ref="OQ3:OS3"/>
    <mergeCell ref="OT3:OV3"/>
    <mergeCell ref="OW3:OY3"/>
    <mergeCell ref="NP3:NR3"/>
    <mergeCell ref="NS3:NU3"/>
    <mergeCell ref="NV3:NX3"/>
    <mergeCell ref="NY3:OA3"/>
    <mergeCell ref="OB3:OD3"/>
    <mergeCell ref="OE3:OG3"/>
    <mergeCell ref="MX3:MZ3"/>
    <mergeCell ref="NA3:NC3"/>
    <mergeCell ref="ND3:NF3"/>
    <mergeCell ref="NG3:NI3"/>
    <mergeCell ref="NJ3:NL3"/>
    <mergeCell ref="NM3:NO3"/>
    <mergeCell ref="AR4:AT4"/>
    <mergeCell ref="AU4:AW4"/>
    <mergeCell ref="AX4:AZ4"/>
    <mergeCell ref="BA4:BC4"/>
    <mergeCell ref="BD4:BF4"/>
    <mergeCell ref="BG4:BI4"/>
    <mergeCell ref="Z4:AB4"/>
    <mergeCell ref="AC4:AE4"/>
    <mergeCell ref="AF4:AH4"/>
    <mergeCell ref="AI4:AK4"/>
    <mergeCell ref="AL4:AN4"/>
    <mergeCell ref="AO4:AQ4"/>
    <mergeCell ref="QJ3:QL3"/>
    <mergeCell ref="A4:A7"/>
    <mergeCell ref="B4:D4"/>
    <mergeCell ref="E4:G4"/>
    <mergeCell ref="H4:J4"/>
    <mergeCell ref="K4:M4"/>
    <mergeCell ref="N4:P4"/>
    <mergeCell ref="Q4:S4"/>
    <mergeCell ref="T4:V4"/>
    <mergeCell ref="W4:Y4"/>
    <mergeCell ref="PR3:PT3"/>
    <mergeCell ref="PU3:PW3"/>
    <mergeCell ref="PX3:PZ3"/>
    <mergeCell ref="QA3:QC3"/>
    <mergeCell ref="QD3:QF3"/>
    <mergeCell ref="QG3:QI3"/>
    <mergeCell ref="OZ3:PB3"/>
    <mergeCell ref="PC3:PE3"/>
    <mergeCell ref="PF3:PH3"/>
    <mergeCell ref="PI3:PK3"/>
    <mergeCell ref="CT4:CV4"/>
    <mergeCell ref="CW4:CY4"/>
    <mergeCell ref="CZ4:DB4"/>
    <mergeCell ref="DC4:DE4"/>
    <mergeCell ref="DF4:DH4"/>
    <mergeCell ref="DI4:DK4"/>
    <mergeCell ref="CB4:CD4"/>
    <mergeCell ref="CE4:CG4"/>
    <mergeCell ref="CH4:CJ4"/>
    <mergeCell ref="CK4:CM4"/>
    <mergeCell ref="CN4:CP4"/>
    <mergeCell ref="CQ4:CS4"/>
    <mergeCell ref="BJ4:BL4"/>
    <mergeCell ref="BM4:BO4"/>
    <mergeCell ref="BP4:BR4"/>
    <mergeCell ref="BS4:BU4"/>
    <mergeCell ref="BV4:BX4"/>
    <mergeCell ref="BY4:CA4"/>
    <mergeCell ref="EV4:EX4"/>
    <mergeCell ref="EY4:FA4"/>
    <mergeCell ref="FB4:FD4"/>
    <mergeCell ref="FE4:FG4"/>
    <mergeCell ref="FH4:FJ4"/>
    <mergeCell ref="FK4:FM4"/>
    <mergeCell ref="ED4:EF4"/>
    <mergeCell ref="EG4:EI4"/>
    <mergeCell ref="EJ4:EL4"/>
    <mergeCell ref="EM4:EO4"/>
    <mergeCell ref="EP4:ER4"/>
    <mergeCell ref="ES4:EU4"/>
    <mergeCell ref="DL4:DN4"/>
    <mergeCell ref="DO4:DQ4"/>
    <mergeCell ref="DR4:DT4"/>
    <mergeCell ref="DU4:DW4"/>
    <mergeCell ref="DX4:DZ4"/>
    <mergeCell ref="EA4:EC4"/>
    <mergeCell ref="GX4:GZ4"/>
    <mergeCell ref="HA4:HC4"/>
    <mergeCell ref="HD4:HF4"/>
    <mergeCell ref="HG4:HI4"/>
    <mergeCell ref="HJ4:HL4"/>
    <mergeCell ref="HM4:HO4"/>
    <mergeCell ref="GF4:GH4"/>
    <mergeCell ref="GI4:GK4"/>
    <mergeCell ref="GL4:GN4"/>
    <mergeCell ref="GO4:GQ4"/>
    <mergeCell ref="GR4:GT4"/>
    <mergeCell ref="GU4:GW4"/>
    <mergeCell ref="FN4:FP4"/>
    <mergeCell ref="FQ4:FS4"/>
    <mergeCell ref="FT4:FV4"/>
    <mergeCell ref="FW4:FY4"/>
    <mergeCell ref="FZ4:GB4"/>
    <mergeCell ref="GC4:GE4"/>
    <mergeCell ref="IZ4:JB4"/>
    <mergeCell ref="JC4:JE4"/>
    <mergeCell ref="JF4:JH4"/>
    <mergeCell ref="JI4:JK4"/>
    <mergeCell ref="JL4:JN4"/>
    <mergeCell ref="JO4:JQ4"/>
    <mergeCell ref="IH4:IJ4"/>
    <mergeCell ref="IK4:IM4"/>
    <mergeCell ref="IN4:IP4"/>
    <mergeCell ref="IQ4:IS4"/>
    <mergeCell ref="IT4:IV4"/>
    <mergeCell ref="IW4:IY4"/>
    <mergeCell ref="HP4:HR4"/>
    <mergeCell ref="HS4:HU4"/>
    <mergeCell ref="HV4:HX4"/>
    <mergeCell ref="HY4:IA4"/>
    <mergeCell ref="IB4:ID4"/>
    <mergeCell ref="IE4:IG4"/>
    <mergeCell ref="LB4:LD4"/>
    <mergeCell ref="LE4:LG4"/>
    <mergeCell ref="LH4:LJ4"/>
    <mergeCell ref="LK4:LM4"/>
    <mergeCell ref="LN4:LP4"/>
    <mergeCell ref="LQ4:LS4"/>
    <mergeCell ref="KJ4:KL4"/>
    <mergeCell ref="KM4:KO4"/>
    <mergeCell ref="KP4:KR4"/>
    <mergeCell ref="KS4:KU4"/>
    <mergeCell ref="KV4:KX4"/>
    <mergeCell ref="KY4:LA4"/>
    <mergeCell ref="JR4:JT4"/>
    <mergeCell ref="JU4:JW4"/>
    <mergeCell ref="JX4:JZ4"/>
    <mergeCell ref="KA4:KC4"/>
    <mergeCell ref="KD4:KF4"/>
    <mergeCell ref="KG4:KI4"/>
    <mergeCell ref="OH4:OJ4"/>
    <mergeCell ref="OK4:OM4"/>
    <mergeCell ref="ND4:NF4"/>
    <mergeCell ref="NG4:NI4"/>
    <mergeCell ref="NJ4:NL4"/>
    <mergeCell ref="NM4:NO4"/>
    <mergeCell ref="NP4:NR4"/>
    <mergeCell ref="NS4:NU4"/>
    <mergeCell ref="ML4:MN4"/>
    <mergeCell ref="MO4:MQ4"/>
    <mergeCell ref="MR4:MT4"/>
    <mergeCell ref="MU4:MW4"/>
    <mergeCell ref="MX4:MZ4"/>
    <mergeCell ref="NA4:NC4"/>
    <mergeCell ref="LT4:LV4"/>
    <mergeCell ref="LW4:LY4"/>
    <mergeCell ref="LZ4:MB4"/>
    <mergeCell ref="MC4:ME4"/>
    <mergeCell ref="MF4:MH4"/>
    <mergeCell ref="MI4:MK4"/>
    <mergeCell ref="Q5:S5"/>
    <mergeCell ref="T5:V5"/>
    <mergeCell ref="W5:Y5"/>
    <mergeCell ref="Z5:AB5"/>
    <mergeCell ref="AC5:AE5"/>
    <mergeCell ref="AF5:AH5"/>
    <mergeCell ref="PX4:PZ4"/>
    <mergeCell ref="QA4:QC4"/>
    <mergeCell ref="QD4:QF4"/>
    <mergeCell ref="QG4:QI4"/>
    <mergeCell ref="QJ4:QL4"/>
    <mergeCell ref="B5:D5"/>
    <mergeCell ref="E5:G5"/>
    <mergeCell ref="H5:J5"/>
    <mergeCell ref="K5:M5"/>
    <mergeCell ref="N5:P5"/>
    <mergeCell ref="PF4:PH4"/>
    <mergeCell ref="PI4:PK4"/>
    <mergeCell ref="PL4:PN4"/>
    <mergeCell ref="PO4:PQ4"/>
    <mergeCell ref="PR4:PT4"/>
    <mergeCell ref="PU4:PW4"/>
    <mergeCell ref="ON4:OP4"/>
    <mergeCell ref="OQ4:OS4"/>
    <mergeCell ref="OT4:OV4"/>
    <mergeCell ref="OW4:OY4"/>
    <mergeCell ref="OZ4:PB4"/>
    <mergeCell ref="PC4:PE4"/>
    <mergeCell ref="NV4:NX4"/>
    <mergeCell ref="NY4:OA4"/>
    <mergeCell ref="OB4:OD4"/>
    <mergeCell ref="OE4:OG4"/>
    <mergeCell ref="BS5:BU5"/>
    <mergeCell ref="BV5:BX5"/>
    <mergeCell ref="BY5:CA5"/>
    <mergeCell ref="CB5:CD5"/>
    <mergeCell ref="CE5:CG5"/>
    <mergeCell ref="CH5:CJ5"/>
    <mergeCell ref="BA5:BC5"/>
    <mergeCell ref="BD5:BF5"/>
    <mergeCell ref="BG5:BI5"/>
    <mergeCell ref="BJ5:BL5"/>
    <mergeCell ref="BM5:BO5"/>
    <mergeCell ref="BP5:BR5"/>
    <mergeCell ref="AI5:AK5"/>
    <mergeCell ref="AL5:AN5"/>
    <mergeCell ref="AO5:AQ5"/>
    <mergeCell ref="AR5:AT5"/>
    <mergeCell ref="AU5:AW5"/>
    <mergeCell ref="AX5:AZ5"/>
    <mergeCell ref="DU5:DW5"/>
    <mergeCell ref="DX5:DZ5"/>
    <mergeCell ref="EA5:EC5"/>
    <mergeCell ref="ED5:EF5"/>
    <mergeCell ref="EG5:EI5"/>
    <mergeCell ref="EJ5:EL5"/>
    <mergeCell ref="DC5:DE5"/>
    <mergeCell ref="DF5:DH5"/>
    <mergeCell ref="DI5:DK5"/>
    <mergeCell ref="DL5:DN5"/>
    <mergeCell ref="DO5:DQ5"/>
    <mergeCell ref="DR5:DT5"/>
    <mergeCell ref="CK5:CM5"/>
    <mergeCell ref="CN5:CP5"/>
    <mergeCell ref="CQ5:CS5"/>
    <mergeCell ref="CT5:CV5"/>
    <mergeCell ref="CW5:CY5"/>
    <mergeCell ref="CZ5:DB5"/>
    <mergeCell ref="FW5:FY5"/>
    <mergeCell ref="FZ5:GB5"/>
    <mergeCell ref="GC5:GE5"/>
    <mergeCell ref="GF5:GH5"/>
    <mergeCell ref="GI5:GK5"/>
    <mergeCell ref="GL5:GN5"/>
    <mergeCell ref="FE5:FG5"/>
    <mergeCell ref="FH5:FJ5"/>
    <mergeCell ref="FK5:FM5"/>
    <mergeCell ref="FN5:FP5"/>
    <mergeCell ref="FQ5:FS5"/>
    <mergeCell ref="FT5:FV5"/>
    <mergeCell ref="EM5:EO5"/>
    <mergeCell ref="EP5:ER5"/>
    <mergeCell ref="ES5:EU5"/>
    <mergeCell ref="EV5:EX5"/>
    <mergeCell ref="EY5:FA5"/>
    <mergeCell ref="FB5:FD5"/>
    <mergeCell ref="HY5:IA5"/>
    <mergeCell ref="IB5:ID5"/>
    <mergeCell ref="IE5:IG5"/>
    <mergeCell ref="IH5:IJ5"/>
    <mergeCell ref="IK5:IM5"/>
    <mergeCell ref="IN5:IP5"/>
    <mergeCell ref="HG5:HI5"/>
    <mergeCell ref="HJ5:HL5"/>
    <mergeCell ref="HM5:HO5"/>
    <mergeCell ref="HP5:HR5"/>
    <mergeCell ref="HS5:HU5"/>
    <mergeCell ref="HV5:HX5"/>
    <mergeCell ref="GO5:GQ5"/>
    <mergeCell ref="GR5:GT5"/>
    <mergeCell ref="GU5:GW5"/>
    <mergeCell ref="GX5:GZ5"/>
    <mergeCell ref="HA5:HC5"/>
    <mergeCell ref="HD5:HF5"/>
    <mergeCell ref="KA5:KC5"/>
    <mergeCell ref="KD5:KF5"/>
    <mergeCell ref="KG5:KI5"/>
    <mergeCell ref="KJ5:KL5"/>
    <mergeCell ref="KM5:KO5"/>
    <mergeCell ref="KP5:KR5"/>
    <mergeCell ref="JI5:JK5"/>
    <mergeCell ref="JL5:JN5"/>
    <mergeCell ref="JO5:JQ5"/>
    <mergeCell ref="JR5:JT5"/>
    <mergeCell ref="JU5:JW5"/>
    <mergeCell ref="JX5:JZ5"/>
    <mergeCell ref="IQ5:IS5"/>
    <mergeCell ref="IT5:IV5"/>
    <mergeCell ref="IW5:IY5"/>
    <mergeCell ref="IZ5:JB5"/>
    <mergeCell ref="JC5:JE5"/>
    <mergeCell ref="JF5:JH5"/>
    <mergeCell ref="MC5:ME5"/>
    <mergeCell ref="MF5:MH5"/>
    <mergeCell ref="MI5:MK5"/>
    <mergeCell ref="ML5:MN5"/>
    <mergeCell ref="MO5:MQ5"/>
    <mergeCell ref="MR5:MT5"/>
    <mergeCell ref="LK5:LM5"/>
    <mergeCell ref="LN5:LP5"/>
    <mergeCell ref="LQ5:LS5"/>
    <mergeCell ref="LT5:LV5"/>
    <mergeCell ref="LW5:LY5"/>
    <mergeCell ref="LZ5:MB5"/>
    <mergeCell ref="KS5:KU5"/>
    <mergeCell ref="KV5:KX5"/>
    <mergeCell ref="KY5:LA5"/>
    <mergeCell ref="LB5:LD5"/>
    <mergeCell ref="LE5:LG5"/>
    <mergeCell ref="LH5:LJ5"/>
    <mergeCell ref="PI5:PK5"/>
    <mergeCell ref="PL5:PN5"/>
    <mergeCell ref="OE5:OG5"/>
    <mergeCell ref="OH5:OJ5"/>
    <mergeCell ref="OK5:OM5"/>
    <mergeCell ref="ON5:OP5"/>
    <mergeCell ref="OQ5:OS5"/>
    <mergeCell ref="OT5:OV5"/>
    <mergeCell ref="NM5:NO5"/>
    <mergeCell ref="NP5:NR5"/>
    <mergeCell ref="NS5:NU5"/>
    <mergeCell ref="NV5:NX5"/>
    <mergeCell ref="NY5:OA5"/>
    <mergeCell ref="OB5:OD5"/>
    <mergeCell ref="MU5:MW5"/>
    <mergeCell ref="MX5:MZ5"/>
    <mergeCell ref="NA5:NC5"/>
    <mergeCell ref="ND5:NF5"/>
    <mergeCell ref="NG5:NI5"/>
    <mergeCell ref="NJ5:NL5"/>
    <mergeCell ref="AR6:AT6"/>
    <mergeCell ref="AU6:AW6"/>
    <mergeCell ref="AX6:AZ6"/>
    <mergeCell ref="BA6:BC6"/>
    <mergeCell ref="BD6:BF6"/>
    <mergeCell ref="BG6:BI6"/>
    <mergeCell ref="Z6:AB6"/>
    <mergeCell ref="AC6:AE6"/>
    <mergeCell ref="AF6:AH6"/>
    <mergeCell ref="AI6:AK6"/>
    <mergeCell ref="AL6:AN6"/>
    <mergeCell ref="AO6:AQ6"/>
    <mergeCell ref="QG5:QI5"/>
    <mergeCell ref="QJ5:QL5"/>
    <mergeCell ref="B6:D6"/>
    <mergeCell ref="E6:G6"/>
    <mergeCell ref="H6:J6"/>
    <mergeCell ref="K6:M6"/>
    <mergeCell ref="N6:P6"/>
    <mergeCell ref="Q6:S6"/>
    <mergeCell ref="T6:V6"/>
    <mergeCell ref="W6:Y6"/>
    <mergeCell ref="PO5:PQ5"/>
    <mergeCell ref="PR5:PT5"/>
    <mergeCell ref="PU5:PW5"/>
    <mergeCell ref="PX5:PZ5"/>
    <mergeCell ref="QA5:QC5"/>
    <mergeCell ref="QD5:QF5"/>
    <mergeCell ref="OW5:OY5"/>
    <mergeCell ref="OZ5:PB5"/>
    <mergeCell ref="PC5:PE5"/>
    <mergeCell ref="PF5:PH5"/>
    <mergeCell ref="CT6:CV6"/>
    <mergeCell ref="CW6:CY6"/>
    <mergeCell ref="CZ6:DB6"/>
    <mergeCell ref="DC6:DE6"/>
    <mergeCell ref="DF6:DH6"/>
    <mergeCell ref="DI6:DK6"/>
    <mergeCell ref="CB6:CD6"/>
    <mergeCell ref="CE6:CG6"/>
    <mergeCell ref="CH6:CJ6"/>
    <mergeCell ref="CK6:CM6"/>
    <mergeCell ref="CN6:CP6"/>
    <mergeCell ref="CQ6:CS6"/>
    <mergeCell ref="BJ6:BL6"/>
    <mergeCell ref="BM6:BO6"/>
    <mergeCell ref="BP6:BR6"/>
    <mergeCell ref="BS6:BU6"/>
    <mergeCell ref="BV6:BX6"/>
    <mergeCell ref="BY6:CA6"/>
    <mergeCell ref="EV6:EX6"/>
    <mergeCell ref="EY6:FA6"/>
    <mergeCell ref="FB6:FD6"/>
    <mergeCell ref="FE6:FG6"/>
    <mergeCell ref="FH6:FJ6"/>
    <mergeCell ref="FK6:FM6"/>
    <mergeCell ref="ED6:EF6"/>
    <mergeCell ref="EG6:EI6"/>
    <mergeCell ref="EJ6:EL6"/>
    <mergeCell ref="EM6:EO6"/>
    <mergeCell ref="EP6:ER6"/>
    <mergeCell ref="ES6:EU6"/>
    <mergeCell ref="DL6:DN6"/>
    <mergeCell ref="DO6:DQ6"/>
    <mergeCell ref="DR6:DT6"/>
    <mergeCell ref="DU6:DW6"/>
    <mergeCell ref="DX6:DZ6"/>
    <mergeCell ref="EA6:EC6"/>
    <mergeCell ref="GX6:GZ6"/>
    <mergeCell ref="HA6:HC6"/>
    <mergeCell ref="HD6:HF6"/>
    <mergeCell ref="HG6:HI6"/>
    <mergeCell ref="HJ6:HL6"/>
    <mergeCell ref="HM6:HO6"/>
    <mergeCell ref="GF6:GH6"/>
    <mergeCell ref="GI6:GK6"/>
    <mergeCell ref="GL6:GN6"/>
    <mergeCell ref="GO6:GQ6"/>
    <mergeCell ref="GR6:GT6"/>
    <mergeCell ref="GU6:GW6"/>
    <mergeCell ref="FN6:FP6"/>
    <mergeCell ref="FQ6:FS6"/>
    <mergeCell ref="FT6:FV6"/>
    <mergeCell ref="FW6:FY6"/>
    <mergeCell ref="FZ6:GB6"/>
    <mergeCell ref="GC6:GE6"/>
    <mergeCell ref="IZ6:JB6"/>
    <mergeCell ref="JC6:JE6"/>
    <mergeCell ref="JF6:JH6"/>
    <mergeCell ref="JI6:JK6"/>
    <mergeCell ref="JL6:JN6"/>
    <mergeCell ref="JO6:JQ6"/>
    <mergeCell ref="IH6:IJ6"/>
    <mergeCell ref="IK6:IM6"/>
    <mergeCell ref="IN6:IP6"/>
    <mergeCell ref="IQ6:IS6"/>
    <mergeCell ref="IT6:IV6"/>
    <mergeCell ref="IW6:IY6"/>
    <mergeCell ref="HP6:HR6"/>
    <mergeCell ref="HS6:HU6"/>
    <mergeCell ref="HV6:HX6"/>
    <mergeCell ref="HY6:IA6"/>
    <mergeCell ref="IB6:ID6"/>
    <mergeCell ref="IE6:IG6"/>
    <mergeCell ref="LB6:LD6"/>
    <mergeCell ref="LE6:LG6"/>
    <mergeCell ref="LH6:LJ6"/>
    <mergeCell ref="LK6:LM6"/>
    <mergeCell ref="LN6:LP6"/>
    <mergeCell ref="LQ6:LS6"/>
    <mergeCell ref="KJ6:KL6"/>
    <mergeCell ref="KM6:KO6"/>
    <mergeCell ref="KP6:KR6"/>
    <mergeCell ref="KS6:KU6"/>
    <mergeCell ref="KV6:KX6"/>
    <mergeCell ref="KY6:LA6"/>
    <mergeCell ref="JR6:JT6"/>
    <mergeCell ref="JU6:JW6"/>
    <mergeCell ref="JX6:JZ6"/>
    <mergeCell ref="KA6:KC6"/>
    <mergeCell ref="KD6:KF6"/>
    <mergeCell ref="KG6:KI6"/>
    <mergeCell ref="OH6:OJ6"/>
    <mergeCell ref="OK6:OM6"/>
    <mergeCell ref="ND6:NF6"/>
    <mergeCell ref="NG6:NI6"/>
    <mergeCell ref="NJ6:NL6"/>
    <mergeCell ref="NM6:NO6"/>
    <mergeCell ref="NP6:NR6"/>
    <mergeCell ref="NS6:NU6"/>
    <mergeCell ref="ML6:MN6"/>
    <mergeCell ref="MO6:MQ6"/>
    <mergeCell ref="MR6:MT6"/>
    <mergeCell ref="MU6:MW6"/>
    <mergeCell ref="MX6:MZ6"/>
    <mergeCell ref="NA6:NC6"/>
    <mergeCell ref="LT6:LV6"/>
    <mergeCell ref="LW6:LY6"/>
    <mergeCell ref="LZ6:MB6"/>
    <mergeCell ref="MC6:ME6"/>
    <mergeCell ref="MF6:MH6"/>
    <mergeCell ref="MI6:MK6"/>
    <mergeCell ref="Q7:S7"/>
    <mergeCell ref="T7:V7"/>
    <mergeCell ref="W7:Y7"/>
    <mergeCell ref="Z7:AB7"/>
    <mergeCell ref="AC7:AE7"/>
    <mergeCell ref="AF7:AH7"/>
    <mergeCell ref="PX6:PZ6"/>
    <mergeCell ref="QA6:QC6"/>
    <mergeCell ref="QD6:QF6"/>
    <mergeCell ref="QG6:QI6"/>
    <mergeCell ref="QJ6:QL6"/>
    <mergeCell ref="B7:D7"/>
    <mergeCell ref="E7:G7"/>
    <mergeCell ref="H7:J7"/>
    <mergeCell ref="K7:M7"/>
    <mergeCell ref="N7:P7"/>
    <mergeCell ref="PF6:PH6"/>
    <mergeCell ref="PI6:PK6"/>
    <mergeCell ref="PL6:PN6"/>
    <mergeCell ref="PO6:PQ6"/>
    <mergeCell ref="PR6:PT6"/>
    <mergeCell ref="PU6:PW6"/>
    <mergeCell ref="ON6:OP6"/>
    <mergeCell ref="OQ6:OS6"/>
    <mergeCell ref="OT6:OV6"/>
    <mergeCell ref="OW6:OY6"/>
    <mergeCell ref="OZ6:PB6"/>
    <mergeCell ref="PC6:PE6"/>
    <mergeCell ref="NV6:NX6"/>
    <mergeCell ref="NY6:OA6"/>
    <mergeCell ref="OB6:OD6"/>
    <mergeCell ref="OE6:OG6"/>
    <mergeCell ref="BS7:BU7"/>
    <mergeCell ref="BV7:BX7"/>
    <mergeCell ref="BY7:CA7"/>
    <mergeCell ref="CB7:CD7"/>
    <mergeCell ref="CE7:CG7"/>
    <mergeCell ref="CH7:CJ7"/>
    <mergeCell ref="BA7:BC7"/>
    <mergeCell ref="BD7:BF7"/>
    <mergeCell ref="BG7:BI7"/>
    <mergeCell ref="BJ7:BL7"/>
    <mergeCell ref="BM7:BO7"/>
    <mergeCell ref="BP7:BR7"/>
    <mergeCell ref="AI7:AK7"/>
    <mergeCell ref="AL7:AN7"/>
    <mergeCell ref="AO7:AQ7"/>
    <mergeCell ref="AR7:AT7"/>
    <mergeCell ref="AU7:AW7"/>
    <mergeCell ref="AX7:AZ7"/>
    <mergeCell ref="DU7:DW7"/>
    <mergeCell ref="DX7:DZ7"/>
    <mergeCell ref="EA7:EC7"/>
    <mergeCell ref="ED7:EF7"/>
    <mergeCell ref="EG7:EI7"/>
    <mergeCell ref="EJ7:EL7"/>
    <mergeCell ref="DC7:DE7"/>
    <mergeCell ref="DF7:DH7"/>
    <mergeCell ref="DI7:DK7"/>
    <mergeCell ref="DL7:DN7"/>
    <mergeCell ref="DO7:DQ7"/>
    <mergeCell ref="DR7:DT7"/>
    <mergeCell ref="CK7:CM7"/>
    <mergeCell ref="CN7:CP7"/>
    <mergeCell ref="CQ7:CS7"/>
    <mergeCell ref="CT7:CV7"/>
    <mergeCell ref="CW7:CY7"/>
    <mergeCell ref="CZ7:DB7"/>
    <mergeCell ref="FW7:FY7"/>
    <mergeCell ref="FZ7:GB7"/>
    <mergeCell ref="GC7:GE7"/>
    <mergeCell ref="GF7:GH7"/>
    <mergeCell ref="GI7:GK7"/>
    <mergeCell ref="GL7:GN7"/>
    <mergeCell ref="FE7:FG7"/>
    <mergeCell ref="FH7:FJ7"/>
    <mergeCell ref="FK7:FM7"/>
    <mergeCell ref="FN7:FP7"/>
    <mergeCell ref="FQ7:FS7"/>
    <mergeCell ref="FT7:FV7"/>
    <mergeCell ref="EM7:EO7"/>
    <mergeCell ref="EP7:ER7"/>
    <mergeCell ref="ES7:EU7"/>
    <mergeCell ref="EV7:EX7"/>
    <mergeCell ref="EY7:FA7"/>
    <mergeCell ref="FB7:FD7"/>
    <mergeCell ref="HY7:IA7"/>
    <mergeCell ref="IB7:ID7"/>
    <mergeCell ref="IE7:IG7"/>
    <mergeCell ref="IH7:IJ7"/>
    <mergeCell ref="IK7:IM7"/>
    <mergeCell ref="IN7:IP7"/>
    <mergeCell ref="HG7:HI7"/>
    <mergeCell ref="HJ7:HL7"/>
    <mergeCell ref="HM7:HO7"/>
    <mergeCell ref="HP7:HR7"/>
    <mergeCell ref="HS7:HU7"/>
    <mergeCell ref="HV7:HX7"/>
    <mergeCell ref="GO7:GQ7"/>
    <mergeCell ref="GR7:GT7"/>
    <mergeCell ref="GU7:GW7"/>
    <mergeCell ref="GX7:GZ7"/>
    <mergeCell ref="HA7:HC7"/>
    <mergeCell ref="HD7:HF7"/>
    <mergeCell ref="KA7:KC7"/>
    <mergeCell ref="KD7:KF7"/>
    <mergeCell ref="KG7:KI7"/>
    <mergeCell ref="KJ7:KL7"/>
    <mergeCell ref="KM7:KO7"/>
    <mergeCell ref="KP7:KR7"/>
    <mergeCell ref="JI7:JK7"/>
    <mergeCell ref="JL7:JN7"/>
    <mergeCell ref="JO7:JQ7"/>
    <mergeCell ref="JR7:JT7"/>
    <mergeCell ref="JU7:JW7"/>
    <mergeCell ref="JX7:JZ7"/>
    <mergeCell ref="IQ7:IS7"/>
    <mergeCell ref="IT7:IV7"/>
    <mergeCell ref="IW7:IY7"/>
    <mergeCell ref="IZ7:JB7"/>
    <mergeCell ref="JC7:JE7"/>
    <mergeCell ref="JF7:JH7"/>
    <mergeCell ref="MC7:ME7"/>
    <mergeCell ref="MF7:MH7"/>
    <mergeCell ref="MI7:MK7"/>
    <mergeCell ref="ML7:MN7"/>
    <mergeCell ref="MO7:MQ7"/>
    <mergeCell ref="MR7:MT7"/>
    <mergeCell ref="LK7:LM7"/>
    <mergeCell ref="LN7:LP7"/>
    <mergeCell ref="LQ7:LS7"/>
    <mergeCell ref="LT7:LV7"/>
    <mergeCell ref="LW7:LY7"/>
    <mergeCell ref="LZ7:MB7"/>
    <mergeCell ref="KS7:KU7"/>
    <mergeCell ref="KV7:KX7"/>
    <mergeCell ref="KY7:LA7"/>
    <mergeCell ref="LB7:LD7"/>
    <mergeCell ref="LE7:LG7"/>
    <mergeCell ref="LH7:LJ7"/>
    <mergeCell ref="PI7:PK7"/>
    <mergeCell ref="PL7:PN7"/>
    <mergeCell ref="OE7:OG7"/>
    <mergeCell ref="OH7:OJ7"/>
    <mergeCell ref="OK7:OM7"/>
    <mergeCell ref="ON7:OP7"/>
    <mergeCell ref="OQ7:OS7"/>
    <mergeCell ref="OT7:OV7"/>
    <mergeCell ref="NM7:NO7"/>
    <mergeCell ref="NP7:NR7"/>
    <mergeCell ref="NS7:NU7"/>
    <mergeCell ref="NV7:NX7"/>
    <mergeCell ref="NY7:OA7"/>
    <mergeCell ref="OB7:OD7"/>
    <mergeCell ref="MU7:MW7"/>
    <mergeCell ref="MX7:MZ7"/>
    <mergeCell ref="NA7:NC7"/>
    <mergeCell ref="ND7:NF7"/>
    <mergeCell ref="NG7:NI7"/>
    <mergeCell ref="NJ7:NL7"/>
    <mergeCell ref="AO8:AQ8"/>
    <mergeCell ref="AR8:AT8"/>
    <mergeCell ref="AU8:AW8"/>
    <mergeCell ref="AX8:AZ8"/>
    <mergeCell ref="BA8:BC8"/>
    <mergeCell ref="BD8:BF8"/>
    <mergeCell ref="W8:Y8"/>
    <mergeCell ref="Z8:AB8"/>
    <mergeCell ref="AC8:AE8"/>
    <mergeCell ref="AF8:AH8"/>
    <mergeCell ref="AI8:AK8"/>
    <mergeCell ref="AL8:AN8"/>
    <mergeCell ref="QG7:QI7"/>
    <mergeCell ref="QJ7:QL7"/>
    <mergeCell ref="A8:A12"/>
    <mergeCell ref="B8:D8"/>
    <mergeCell ref="E8:G8"/>
    <mergeCell ref="H8:J8"/>
    <mergeCell ref="K8:M8"/>
    <mergeCell ref="N8:P8"/>
    <mergeCell ref="Q8:S8"/>
    <mergeCell ref="T8:V8"/>
    <mergeCell ref="PO7:PQ7"/>
    <mergeCell ref="PR7:PT7"/>
    <mergeCell ref="PU7:PW7"/>
    <mergeCell ref="PX7:PZ7"/>
    <mergeCell ref="QA7:QC7"/>
    <mergeCell ref="QD7:QF7"/>
    <mergeCell ref="OW7:OY7"/>
    <mergeCell ref="OZ7:PB7"/>
    <mergeCell ref="PC7:PE7"/>
    <mergeCell ref="PF7:PH7"/>
    <mergeCell ref="CQ8:CS8"/>
    <mergeCell ref="CT8:CV8"/>
    <mergeCell ref="CW8:CY8"/>
    <mergeCell ref="CZ8:DB8"/>
    <mergeCell ref="DC8:DE8"/>
    <mergeCell ref="DF8:DH8"/>
    <mergeCell ref="BY8:CA8"/>
    <mergeCell ref="CB8:CD8"/>
    <mergeCell ref="CE8:CG8"/>
    <mergeCell ref="CH8:CJ8"/>
    <mergeCell ref="CK8:CM8"/>
    <mergeCell ref="CN8:CP8"/>
    <mergeCell ref="BG8:BI8"/>
    <mergeCell ref="BJ8:BL8"/>
    <mergeCell ref="BM8:BO8"/>
    <mergeCell ref="BP8:BR8"/>
    <mergeCell ref="BS8:BU8"/>
    <mergeCell ref="BV8:BX8"/>
    <mergeCell ref="ES8:EU8"/>
    <mergeCell ref="EV8:EX8"/>
    <mergeCell ref="EY8:FA8"/>
    <mergeCell ref="FB8:FD8"/>
    <mergeCell ref="FE8:FG8"/>
    <mergeCell ref="FH8:FJ8"/>
    <mergeCell ref="EA8:EC8"/>
    <mergeCell ref="ED8:EF8"/>
    <mergeCell ref="EG8:EI8"/>
    <mergeCell ref="EJ8:EL8"/>
    <mergeCell ref="EM8:EO8"/>
    <mergeCell ref="EP8:ER8"/>
    <mergeCell ref="DI8:DK8"/>
    <mergeCell ref="DL8:DN8"/>
    <mergeCell ref="DO8:DQ8"/>
    <mergeCell ref="DR8:DT8"/>
    <mergeCell ref="DU8:DW8"/>
    <mergeCell ref="DX8:DZ8"/>
    <mergeCell ref="GU8:GW8"/>
    <mergeCell ref="GX8:GZ8"/>
    <mergeCell ref="HA8:HC8"/>
    <mergeCell ref="HD8:HF8"/>
    <mergeCell ref="HG8:HI8"/>
    <mergeCell ref="HJ8:HL8"/>
    <mergeCell ref="GC8:GE8"/>
    <mergeCell ref="GF8:GH8"/>
    <mergeCell ref="GI8:GK8"/>
    <mergeCell ref="GL8:GN8"/>
    <mergeCell ref="GO8:GQ8"/>
    <mergeCell ref="GR8:GT8"/>
    <mergeCell ref="FK8:FM8"/>
    <mergeCell ref="FN8:FP8"/>
    <mergeCell ref="FQ8:FS8"/>
    <mergeCell ref="FT8:FV8"/>
    <mergeCell ref="FW8:FY8"/>
    <mergeCell ref="FZ8:GB8"/>
    <mergeCell ref="IW8:IY8"/>
    <mergeCell ref="IZ8:JB8"/>
    <mergeCell ref="JC8:JE8"/>
    <mergeCell ref="JF8:JH8"/>
    <mergeCell ref="JI8:JK8"/>
    <mergeCell ref="JL8:JN8"/>
    <mergeCell ref="IE8:IG8"/>
    <mergeCell ref="IH8:IJ8"/>
    <mergeCell ref="IK8:IM8"/>
    <mergeCell ref="IN8:IP8"/>
    <mergeCell ref="IQ8:IS8"/>
    <mergeCell ref="IT8:IV8"/>
    <mergeCell ref="HM8:HO8"/>
    <mergeCell ref="HP8:HR8"/>
    <mergeCell ref="HS8:HU8"/>
    <mergeCell ref="HV8:HX8"/>
    <mergeCell ref="HY8:IA8"/>
    <mergeCell ref="IB8:ID8"/>
    <mergeCell ref="LZ8:MB8"/>
    <mergeCell ref="MC8:ME8"/>
    <mergeCell ref="MF8:MH8"/>
    <mergeCell ref="KY8:LA8"/>
    <mergeCell ref="LB8:LD8"/>
    <mergeCell ref="LE8:LG8"/>
    <mergeCell ref="LH8:LJ8"/>
    <mergeCell ref="LK8:LM8"/>
    <mergeCell ref="LN8:LP8"/>
    <mergeCell ref="KG8:KI8"/>
    <mergeCell ref="KJ8:KL8"/>
    <mergeCell ref="KM8:KO8"/>
    <mergeCell ref="KP8:KR8"/>
    <mergeCell ref="KS8:KU8"/>
    <mergeCell ref="KV8:KX8"/>
    <mergeCell ref="JO8:JQ8"/>
    <mergeCell ref="JR8:JT8"/>
    <mergeCell ref="JU8:JW8"/>
    <mergeCell ref="JX8:JZ8"/>
    <mergeCell ref="KA8:KC8"/>
    <mergeCell ref="KD8:KF8"/>
    <mergeCell ref="QJ8:QL8"/>
    <mergeCell ref="PC8:PE8"/>
    <mergeCell ref="PF8:PH8"/>
    <mergeCell ref="PI8:PK8"/>
    <mergeCell ref="PL8:PN8"/>
    <mergeCell ref="PO8:PQ8"/>
    <mergeCell ref="PR8:PT8"/>
    <mergeCell ref="OK8:OM8"/>
    <mergeCell ref="ON8:OP8"/>
    <mergeCell ref="OQ8:OS8"/>
    <mergeCell ref="OT8:OV8"/>
    <mergeCell ref="OW8:OY8"/>
    <mergeCell ref="OZ8:PB8"/>
    <mergeCell ref="NS8:NU8"/>
    <mergeCell ref="NV8:NX8"/>
    <mergeCell ref="NY8:OA8"/>
    <mergeCell ref="OB8:OD8"/>
    <mergeCell ref="OE8:OG8"/>
    <mergeCell ref="OH8:OJ8"/>
    <mergeCell ref="T9:V9"/>
    <mergeCell ref="W9:Y9"/>
    <mergeCell ref="Z9:AB9"/>
    <mergeCell ref="AC9:AE9"/>
    <mergeCell ref="AF9:AH9"/>
    <mergeCell ref="AI9:AK9"/>
    <mergeCell ref="B9:D9"/>
    <mergeCell ref="E9:G9"/>
    <mergeCell ref="H9:J9"/>
    <mergeCell ref="K9:M9"/>
    <mergeCell ref="N9:P9"/>
    <mergeCell ref="Q9:S9"/>
    <mergeCell ref="PU8:PW8"/>
    <mergeCell ref="PX8:PZ8"/>
    <mergeCell ref="QA8:QC8"/>
    <mergeCell ref="QD8:QF8"/>
    <mergeCell ref="QG8:QI8"/>
    <mergeCell ref="NA8:NC8"/>
    <mergeCell ref="ND8:NF8"/>
    <mergeCell ref="NG8:NI8"/>
    <mergeCell ref="NJ8:NL8"/>
    <mergeCell ref="NM8:NO8"/>
    <mergeCell ref="NP8:NR8"/>
    <mergeCell ref="MI8:MK8"/>
    <mergeCell ref="ML8:MN8"/>
    <mergeCell ref="MO8:MQ8"/>
    <mergeCell ref="MR8:MT8"/>
    <mergeCell ref="MU8:MW8"/>
    <mergeCell ref="MX8:MZ8"/>
    <mergeCell ref="LQ8:LS8"/>
    <mergeCell ref="LT8:LV8"/>
    <mergeCell ref="LW8:LY8"/>
    <mergeCell ref="BV9:BX9"/>
    <mergeCell ref="BY9:CA9"/>
    <mergeCell ref="CB9:CD9"/>
    <mergeCell ref="CE9:CG9"/>
    <mergeCell ref="CH9:CJ9"/>
    <mergeCell ref="CK9:CM9"/>
    <mergeCell ref="BD9:BF9"/>
    <mergeCell ref="BG9:BI9"/>
    <mergeCell ref="BJ9:BL9"/>
    <mergeCell ref="BM9:BO9"/>
    <mergeCell ref="BP9:BR9"/>
    <mergeCell ref="BS9:BU9"/>
    <mergeCell ref="AL9:AN9"/>
    <mergeCell ref="AO9:AQ9"/>
    <mergeCell ref="AR9:AT9"/>
    <mergeCell ref="AU9:AW9"/>
    <mergeCell ref="AX9:AZ9"/>
    <mergeCell ref="BA9:BC9"/>
    <mergeCell ref="DX9:DZ9"/>
    <mergeCell ref="EA9:EC9"/>
    <mergeCell ref="ED9:EF9"/>
    <mergeCell ref="EG9:EI9"/>
    <mergeCell ref="EJ9:EL9"/>
    <mergeCell ref="EM9:EO9"/>
    <mergeCell ref="DF9:DH9"/>
    <mergeCell ref="DI9:DK9"/>
    <mergeCell ref="DL9:DN9"/>
    <mergeCell ref="DO9:DQ9"/>
    <mergeCell ref="DR9:DT9"/>
    <mergeCell ref="DU9:DW9"/>
    <mergeCell ref="CN9:CP9"/>
    <mergeCell ref="CQ9:CS9"/>
    <mergeCell ref="CT9:CV9"/>
    <mergeCell ref="CW9:CY9"/>
    <mergeCell ref="CZ9:DB9"/>
    <mergeCell ref="DC9:DE9"/>
    <mergeCell ref="FZ9:GB9"/>
    <mergeCell ref="GC9:GE9"/>
    <mergeCell ref="GF9:GH9"/>
    <mergeCell ref="GI9:GK9"/>
    <mergeCell ref="GL9:GN9"/>
    <mergeCell ref="GO9:GQ9"/>
    <mergeCell ref="FH9:FJ9"/>
    <mergeCell ref="FK9:FM9"/>
    <mergeCell ref="FN9:FP9"/>
    <mergeCell ref="FQ9:FS9"/>
    <mergeCell ref="FT9:FV9"/>
    <mergeCell ref="FW9:FY9"/>
    <mergeCell ref="EP9:ER9"/>
    <mergeCell ref="ES9:EU9"/>
    <mergeCell ref="EV9:EX9"/>
    <mergeCell ref="EY9:FA9"/>
    <mergeCell ref="FB9:FD9"/>
    <mergeCell ref="FE9:FG9"/>
    <mergeCell ref="IB9:ID9"/>
    <mergeCell ref="IE9:IG9"/>
    <mergeCell ref="IH9:IJ9"/>
    <mergeCell ref="IK9:IM9"/>
    <mergeCell ref="IN9:IP9"/>
    <mergeCell ref="IQ9:IS9"/>
    <mergeCell ref="HJ9:HL9"/>
    <mergeCell ref="HM9:HO9"/>
    <mergeCell ref="HP9:HR9"/>
    <mergeCell ref="HS9:HU9"/>
    <mergeCell ref="HV9:HX9"/>
    <mergeCell ref="HY9:IA9"/>
    <mergeCell ref="GR9:GT9"/>
    <mergeCell ref="GU9:GW9"/>
    <mergeCell ref="GX9:GZ9"/>
    <mergeCell ref="HA9:HC9"/>
    <mergeCell ref="HD9:HF9"/>
    <mergeCell ref="HG9:HI9"/>
    <mergeCell ref="KD9:KF9"/>
    <mergeCell ref="KG9:KI9"/>
    <mergeCell ref="KJ9:KL9"/>
    <mergeCell ref="KM9:KO9"/>
    <mergeCell ref="KP9:KR9"/>
    <mergeCell ref="KS9:KU9"/>
    <mergeCell ref="JL9:JN9"/>
    <mergeCell ref="JO9:JQ9"/>
    <mergeCell ref="JR9:JT9"/>
    <mergeCell ref="JU9:JW9"/>
    <mergeCell ref="JX9:JZ9"/>
    <mergeCell ref="KA9:KC9"/>
    <mergeCell ref="IT9:IV9"/>
    <mergeCell ref="IW9:IY9"/>
    <mergeCell ref="IZ9:JB9"/>
    <mergeCell ref="JC9:JE9"/>
    <mergeCell ref="JF9:JH9"/>
    <mergeCell ref="JI9:JK9"/>
    <mergeCell ref="MF9:MH9"/>
    <mergeCell ref="MI9:MK9"/>
    <mergeCell ref="ML9:MN9"/>
    <mergeCell ref="MO9:MQ9"/>
    <mergeCell ref="MR9:MT9"/>
    <mergeCell ref="MU9:MW9"/>
    <mergeCell ref="LN9:LP9"/>
    <mergeCell ref="LQ9:LS9"/>
    <mergeCell ref="LT9:LV9"/>
    <mergeCell ref="LW9:LY9"/>
    <mergeCell ref="LZ9:MB9"/>
    <mergeCell ref="MC9:ME9"/>
    <mergeCell ref="KV9:KX9"/>
    <mergeCell ref="KY9:LA9"/>
    <mergeCell ref="LB9:LD9"/>
    <mergeCell ref="LE9:LG9"/>
    <mergeCell ref="LH9:LJ9"/>
    <mergeCell ref="LK9:LM9"/>
    <mergeCell ref="PL9:PN9"/>
    <mergeCell ref="PO9:PQ9"/>
    <mergeCell ref="OH9:OJ9"/>
    <mergeCell ref="OK9:OM9"/>
    <mergeCell ref="ON9:OP9"/>
    <mergeCell ref="OQ9:OS9"/>
    <mergeCell ref="OT9:OV9"/>
    <mergeCell ref="OW9:OY9"/>
    <mergeCell ref="NP9:NR9"/>
    <mergeCell ref="NS9:NU9"/>
    <mergeCell ref="NV9:NX9"/>
    <mergeCell ref="NY9:OA9"/>
    <mergeCell ref="OB9:OD9"/>
    <mergeCell ref="OE9:OG9"/>
    <mergeCell ref="MX9:MZ9"/>
    <mergeCell ref="NA9:NC9"/>
    <mergeCell ref="ND9:NF9"/>
    <mergeCell ref="NG9:NI9"/>
    <mergeCell ref="NJ9:NL9"/>
    <mergeCell ref="NM9:NO9"/>
    <mergeCell ref="AU10:AW10"/>
    <mergeCell ref="AX10:AZ10"/>
    <mergeCell ref="BA10:BC10"/>
    <mergeCell ref="BD10:BF10"/>
    <mergeCell ref="BG10:BI10"/>
    <mergeCell ref="BJ10:BL10"/>
    <mergeCell ref="AC10:AE10"/>
    <mergeCell ref="AF10:AH10"/>
    <mergeCell ref="AI10:AK10"/>
    <mergeCell ref="AL10:AN10"/>
    <mergeCell ref="AO10:AQ10"/>
    <mergeCell ref="AR10:AT10"/>
    <mergeCell ref="QJ9:QL9"/>
    <mergeCell ref="B10:D10"/>
    <mergeCell ref="E10:G10"/>
    <mergeCell ref="H10:J10"/>
    <mergeCell ref="K10:M10"/>
    <mergeCell ref="N10:P10"/>
    <mergeCell ref="Q10:S10"/>
    <mergeCell ref="T10:V10"/>
    <mergeCell ref="W10:Y10"/>
    <mergeCell ref="Z10:AB10"/>
    <mergeCell ref="PR9:PT9"/>
    <mergeCell ref="PU9:PW9"/>
    <mergeCell ref="PX9:PZ9"/>
    <mergeCell ref="QA9:QC9"/>
    <mergeCell ref="QD9:QF9"/>
    <mergeCell ref="QG9:QI9"/>
    <mergeCell ref="OZ9:PB9"/>
    <mergeCell ref="PC9:PE9"/>
    <mergeCell ref="PF9:PH9"/>
    <mergeCell ref="PI9:PK9"/>
    <mergeCell ref="CW10:CY10"/>
    <mergeCell ref="CZ10:DB10"/>
    <mergeCell ref="DC10:DE10"/>
    <mergeCell ref="DF10:DH10"/>
    <mergeCell ref="DI10:DK10"/>
    <mergeCell ref="DL10:DN10"/>
    <mergeCell ref="CE10:CG10"/>
    <mergeCell ref="CH10:CJ10"/>
    <mergeCell ref="CK10:CM10"/>
    <mergeCell ref="CN10:CP10"/>
    <mergeCell ref="CQ10:CS10"/>
    <mergeCell ref="CT10:CV10"/>
    <mergeCell ref="BM10:BO10"/>
    <mergeCell ref="BP10:BR10"/>
    <mergeCell ref="BS10:BU10"/>
    <mergeCell ref="BV10:BX10"/>
    <mergeCell ref="BY10:CA10"/>
    <mergeCell ref="CB10:CD10"/>
    <mergeCell ref="EY10:FA10"/>
    <mergeCell ref="FB10:FD10"/>
    <mergeCell ref="FE10:FG10"/>
    <mergeCell ref="FH10:FJ10"/>
    <mergeCell ref="FK10:FM10"/>
    <mergeCell ref="FN10:FP10"/>
    <mergeCell ref="EG10:EI10"/>
    <mergeCell ref="EJ10:EL10"/>
    <mergeCell ref="EM10:EO10"/>
    <mergeCell ref="EP10:ER10"/>
    <mergeCell ref="ES10:EU10"/>
    <mergeCell ref="EV10:EX10"/>
    <mergeCell ref="DO10:DQ10"/>
    <mergeCell ref="DR10:DT10"/>
    <mergeCell ref="DU10:DW10"/>
    <mergeCell ref="DX10:DZ10"/>
    <mergeCell ref="EA10:EC10"/>
    <mergeCell ref="ED10:EF10"/>
    <mergeCell ref="HA10:HC10"/>
    <mergeCell ref="HD10:HF10"/>
    <mergeCell ref="HG10:HI10"/>
    <mergeCell ref="HJ10:HL10"/>
    <mergeCell ref="HM10:HO10"/>
    <mergeCell ref="HP10:HR10"/>
    <mergeCell ref="GI10:GK10"/>
    <mergeCell ref="GL10:GN10"/>
    <mergeCell ref="GO10:GQ10"/>
    <mergeCell ref="GR10:GT10"/>
    <mergeCell ref="GU10:GW10"/>
    <mergeCell ref="GX10:GZ10"/>
    <mergeCell ref="FQ10:FS10"/>
    <mergeCell ref="FT10:FV10"/>
    <mergeCell ref="FW10:FY10"/>
    <mergeCell ref="FZ10:GB10"/>
    <mergeCell ref="GC10:GE10"/>
    <mergeCell ref="GF10:GH10"/>
    <mergeCell ref="JC10:JE10"/>
    <mergeCell ref="JF10:JH10"/>
    <mergeCell ref="JI10:JK10"/>
    <mergeCell ref="JL10:JN10"/>
    <mergeCell ref="JO10:JQ10"/>
    <mergeCell ref="JR10:JT10"/>
    <mergeCell ref="IK10:IM10"/>
    <mergeCell ref="IN10:IP10"/>
    <mergeCell ref="IQ10:IS10"/>
    <mergeCell ref="IT10:IV10"/>
    <mergeCell ref="IW10:IY10"/>
    <mergeCell ref="IZ10:JB10"/>
    <mergeCell ref="HS10:HU10"/>
    <mergeCell ref="HV10:HX10"/>
    <mergeCell ref="HY10:IA10"/>
    <mergeCell ref="IB10:ID10"/>
    <mergeCell ref="IE10:IG10"/>
    <mergeCell ref="IH10:IJ10"/>
    <mergeCell ref="LE10:LG10"/>
    <mergeCell ref="LH10:LJ10"/>
    <mergeCell ref="LK10:LM10"/>
    <mergeCell ref="LN10:LP10"/>
    <mergeCell ref="LQ10:LS10"/>
    <mergeCell ref="LT10:LV10"/>
    <mergeCell ref="KM10:KO10"/>
    <mergeCell ref="KP10:KR10"/>
    <mergeCell ref="KS10:KU10"/>
    <mergeCell ref="KV10:KX10"/>
    <mergeCell ref="KY10:LA10"/>
    <mergeCell ref="LB10:LD10"/>
    <mergeCell ref="JU10:JW10"/>
    <mergeCell ref="JX10:JZ10"/>
    <mergeCell ref="KA10:KC10"/>
    <mergeCell ref="KD10:KF10"/>
    <mergeCell ref="KG10:KI10"/>
    <mergeCell ref="KJ10:KL10"/>
    <mergeCell ref="OK10:OM10"/>
    <mergeCell ref="ON10:OP10"/>
    <mergeCell ref="NG10:NI10"/>
    <mergeCell ref="NJ10:NL10"/>
    <mergeCell ref="NM10:NO10"/>
    <mergeCell ref="NP10:NR10"/>
    <mergeCell ref="NS10:NU10"/>
    <mergeCell ref="NV10:NX10"/>
    <mergeCell ref="MO10:MQ10"/>
    <mergeCell ref="MR10:MT10"/>
    <mergeCell ref="MU10:MW10"/>
    <mergeCell ref="MX10:MZ10"/>
    <mergeCell ref="NA10:NC10"/>
    <mergeCell ref="ND10:NF10"/>
    <mergeCell ref="LW10:LY10"/>
    <mergeCell ref="LZ10:MB10"/>
    <mergeCell ref="MC10:ME10"/>
    <mergeCell ref="MF10:MH10"/>
    <mergeCell ref="MI10:MK10"/>
    <mergeCell ref="ML10:MN10"/>
    <mergeCell ref="T11:V11"/>
    <mergeCell ref="W11:Y11"/>
    <mergeCell ref="Z11:AB11"/>
    <mergeCell ref="AC11:AE11"/>
    <mergeCell ref="AF11:AH11"/>
    <mergeCell ref="AI11:AK11"/>
    <mergeCell ref="QA10:QC10"/>
    <mergeCell ref="QD10:QF10"/>
    <mergeCell ref="QG10:QI10"/>
    <mergeCell ref="QJ10:QL10"/>
    <mergeCell ref="B11:D11"/>
    <mergeCell ref="E11:G11"/>
    <mergeCell ref="H11:J11"/>
    <mergeCell ref="K11:M11"/>
    <mergeCell ref="N11:P11"/>
    <mergeCell ref="Q11:S11"/>
    <mergeCell ref="PI10:PK10"/>
    <mergeCell ref="PL10:PN10"/>
    <mergeCell ref="PO10:PQ10"/>
    <mergeCell ref="PR10:PT10"/>
    <mergeCell ref="PU10:PW10"/>
    <mergeCell ref="PX10:PZ10"/>
    <mergeCell ref="OQ10:OS10"/>
    <mergeCell ref="OT10:OV10"/>
    <mergeCell ref="OW10:OY10"/>
    <mergeCell ref="OZ10:PB10"/>
    <mergeCell ref="PC10:PE10"/>
    <mergeCell ref="PF10:PH10"/>
    <mergeCell ref="NY10:OA10"/>
    <mergeCell ref="OB10:OD10"/>
    <mergeCell ref="OE10:OG10"/>
    <mergeCell ref="OH10:OJ10"/>
    <mergeCell ref="BV11:BX11"/>
    <mergeCell ref="BY11:CA11"/>
    <mergeCell ref="CB11:CD11"/>
    <mergeCell ref="CE11:CG11"/>
    <mergeCell ref="CH11:CJ11"/>
    <mergeCell ref="CK11:CM11"/>
    <mergeCell ref="BD11:BF11"/>
    <mergeCell ref="BG11:BI11"/>
    <mergeCell ref="BJ11:BL11"/>
    <mergeCell ref="BM11:BO11"/>
    <mergeCell ref="BP11:BR11"/>
    <mergeCell ref="BS11:BU11"/>
    <mergeCell ref="AL11:AN11"/>
    <mergeCell ref="AO11:AQ11"/>
    <mergeCell ref="AR11:AT11"/>
    <mergeCell ref="AU11:AW11"/>
    <mergeCell ref="AX11:AZ11"/>
    <mergeCell ref="BA11:BC11"/>
    <mergeCell ref="DX11:DZ11"/>
    <mergeCell ref="EA11:EC11"/>
    <mergeCell ref="ED11:EF11"/>
    <mergeCell ref="EG11:EI11"/>
    <mergeCell ref="EJ11:EL11"/>
    <mergeCell ref="EM11:EO11"/>
    <mergeCell ref="DF11:DH11"/>
    <mergeCell ref="DI11:DK11"/>
    <mergeCell ref="DL11:DN11"/>
    <mergeCell ref="DO11:DQ11"/>
    <mergeCell ref="DR11:DT11"/>
    <mergeCell ref="DU11:DW11"/>
    <mergeCell ref="CN11:CP11"/>
    <mergeCell ref="CQ11:CS11"/>
    <mergeCell ref="CT11:CV11"/>
    <mergeCell ref="CW11:CY11"/>
    <mergeCell ref="CZ11:DB11"/>
    <mergeCell ref="DC11:DE11"/>
    <mergeCell ref="FZ11:GB11"/>
    <mergeCell ref="GC11:GE11"/>
    <mergeCell ref="GF11:GH11"/>
    <mergeCell ref="GI11:GK11"/>
    <mergeCell ref="GL11:GN11"/>
    <mergeCell ref="GO11:GQ11"/>
    <mergeCell ref="FH11:FJ11"/>
    <mergeCell ref="FK11:FM11"/>
    <mergeCell ref="FN11:FP11"/>
    <mergeCell ref="FQ11:FS11"/>
    <mergeCell ref="FT11:FV11"/>
    <mergeCell ref="FW11:FY11"/>
    <mergeCell ref="EP11:ER11"/>
    <mergeCell ref="ES11:EU11"/>
    <mergeCell ref="EV11:EX11"/>
    <mergeCell ref="EY11:FA11"/>
    <mergeCell ref="FB11:FD11"/>
    <mergeCell ref="FE11:FG11"/>
    <mergeCell ref="IB11:ID11"/>
    <mergeCell ref="IE11:IG11"/>
    <mergeCell ref="IH11:IJ11"/>
    <mergeCell ref="IK11:IM11"/>
    <mergeCell ref="IN11:IP11"/>
    <mergeCell ref="IQ11:IS11"/>
    <mergeCell ref="HJ11:HL11"/>
    <mergeCell ref="HM11:HO11"/>
    <mergeCell ref="HP11:HR11"/>
    <mergeCell ref="HS11:HU11"/>
    <mergeCell ref="HV11:HX11"/>
    <mergeCell ref="HY11:IA11"/>
    <mergeCell ref="GR11:GT11"/>
    <mergeCell ref="GU11:GW11"/>
    <mergeCell ref="GX11:GZ11"/>
    <mergeCell ref="HA11:HC11"/>
    <mergeCell ref="HD11:HF11"/>
    <mergeCell ref="HG11:HI11"/>
    <mergeCell ref="KD11:KF11"/>
    <mergeCell ref="KG11:KI11"/>
    <mergeCell ref="KJ11:KL11"/>
    <mergeCell ref="KM11:KO11"/>
    <mergeCell ref="KP11:KR11"/>
    <mergeCell ref="KS11:KU11"/>
    <mergeCell ref="JL11:JN11"/>
    <mergeCell ref="JO11:JQ11"/>
    <mergeCell ref="JR11:JT11"/>
    <mergeCell ref="JU11:JW11"/>
    <mergeCell ref="JX11:JZ11"/>
    <mergeCell ref="KA11:KC11"/>
    <mergeCell ref="IT11:IV11"/>
    <mergeCell ref="IW11:IY11"/>
    <mergeCell ref="IZ11:JB11"/>
    <mergeCell ref="JC11:JE11"/>
    <mergeCell ref="JF11:JH11"/>
    <mergeCell ref="JI11:JK11"/>
    <mergeCell ref="MF11:MH11"/>
    <mergeCell ref="MI11:MK11"/>
    <mergeCell ref="ML11:MN11"/>
    <mergeCell ref="MO11:MQ11"/>
    <mergeCell ref="MR11:MT11"/>
    <mergeCell ref="MU11:MW11"/>
    <mergeCell ref="LN11:LP11"/>
    <mergeCell ref="LQ11:LS11"/>
    <mergeCell ref="LT11:LV11"/>
    <mergeCell ref="LW11:LY11"/>
    <mergeCell ref="LZ11:MB11"/>
    <mergeCell ref="MC11:ME11"/>
    <mergeCell ref="KV11:KX11"/>
    <mergeCell ref="KY11:LA11"/>
    <mergeCell ref="LB11:LD11"/>
    <mergeCell ref="LE11:LG11"/>
    <mergeCell ref="LH11:LJ11"/>
    <mergeCell ref="LK11:LM11"/>
    <mergeCell ref="PL11:PN11"/>
    <mergeCell ref="PO11:PQ11"/>
    <mergeCell ref="OH11:OJ11"/>
    <mergeCell ref="OK11:OM11"/>
    <mergeCell ref="ON11:OP11"/>
    <mergeCell ref="OQ11:OS11"/>
    <mergeCell ref="OT11:OV11"/>
    <mergeCell ref="OW11:OY11"/>
    <mergeCell ref="NP11:NR11"/>
    <mergeCell ref="NS11:NU11"/>
    <mergeCell ref="NV11:NX11"/>
    <mergeCell ref="NY11:OA11"/>
    <mergeCell ref="OB11:OD11"/>
    <mergeCell ref="OE11:OG11"/>
    <mergeCell ref="MX11:MZ11"/>
    <mergeCell ref="NA11:NC11"/>
    <mergeCell ref="ND11:NF11"/>
    <mergeCell ref="NG11:NI11"/>
    <mergeCell ref="NJ11:NL11"/>
    <mergeCell ref="NM11:NO11"/>
    <mergeCell ref="AU12:AW12"/>
    <mergeCell ref="AX12:AZ12"/>
    <mergeCell ref="BA12:BC12"/>
    <mergeCell ref="BD12:BF12"/>
    <mergeCell ref="BG12:BI12"/>
    <mergeCell ref="BJ12:BL12"/>
    <mergeCell ref="AC12:AE12"/>
    <mergeCell ref="AF12:AH12"/>
    <mergeCell ref="AI12:AK12"/>
    <mergeCell ref="AL12:AN12"/>
    <mergeCell ref="AO12:AQ12"/>
    <mergeCell ref="AR12:AT12"/>
    <mergeCell ref="QJ11:QL11"/>
    <mergeCell ref="B12:D12"/>
    <mergeCell ref="E12:G12"/>
    <mergeCell ref="H12:J12"/>
    <mergeCell ref="K12:M12"/>
    <mergeCell ref="N12:P12"/>
    <mergeCell ref="Q12:S12"/>
    <mergeCell ref="T12:V12"/>
    <mergeCell ref="W12:Y12"/>
    <mergeCell ref="Z12:AB12"/>
    <mergeCell ref="PR11:PT11"/>
    <mergeCell ref="PU11:PW11"/>
    <mergeCell ref="PX11:PZ11"/>
    <mergeCell ref="QA11:QC11"/>
    <mergeCell ref="QD11:QF11"/>
    <mergeCell ref="QG11:QI11"/>
    <mergeCell ref="OZ11:PB11"/>
    <mergeCell ref="PC11:PE11"/>
    <mergeCell ref="PF11:PH11"/>
    <mergeCell ref="PI11:PK11"/>
    <mergeCell ref="CW12:CY12"/>
    <mergeCell ref="CZ12:DB12"/>
    <mergeCell ref="DC12:DE12"/>
    <mergeCell ref="DF12:DH12"/>
    <mergeCell ref="DI12:DK12"/>
    <mergeCell ref="DL12:DN12"/>
    <mergeCell ref="CE12:CG12"/>
    <mergeCell ref="CH12:CJ12"/>
    <mergeCell ref="CK12:CM12"/>
    <mergeCell ref="CN12:CP12"/>
    <mergeCell ref="CQ12:CS12"/>
    <mergeCell ref="CT12:CV12"/>
    <mergeCell ref="BM12:BO12"/>
    <mergeCell ref="BP12:BR12"/>
    <mergeCell ref="BS12:BU12"/>
    <mergeCell ref="BV12:BX12"/>
    <mergeCell ref="BY12:CA12"/>
    <mergeCell ref="CB12:CD12"/>
    <mergeCell ref="EY12:FA12"/>
    <mergeCell ref="FB12:FD12"/>
    <mergeCell ref="FE12:FG12"/>
    <mergeCell ref="FH12:FJ12"/>
    <mergeCell ref="FK12:FM12"/>
    <mergeCell ref="FN12:FP12"/>
    <mergeCell ref="EG12:EI12"/>
    <mergeCell ref="EJ12:EL12"/>
    <mergeCell ref="EM12:EO12"/>
    <mergeCell ref="EP12:ER12"/>
    <mergeCell ref="ES12:EU12"/>
    <mergeCell ref="EV12:EX12"/>
    <mergeCell ref="DO12:DQ12"/>
    <mergeCell ref="DR12:DT12"/>
    <mergeCell ref="DU12:DW12"/>
    <mergeCell ref="DX12:DZ12"/>
    <mergeCell ref="EA12:EC12"/>
    <mergeCell ref="ED12:EF12"/>
    <mergeCell ref="HA12:HC12"/>
    <mergeCell ref="HD12:HF12"/>
    <mergeCell ref="HG12:HI12"/>
    <mergeCell ref="HJ12:HL12"/>
    <mergeCell ref="HM12:HO12"/>
    <mergeCell ref="HP12:HR12"/>
    <mergeCell ref="GI12:GK12"/>
    <mergeCell ref="GL12:GN12"/>
    <mergeCell ref="GO12:GQ12"/>
    <mergeCell ref="GR12:GT12"/>
    <mergeCell ref="GU12:GW12"/>
    <mergeCell ref="GX12:GZ12"/>
    <mergeCell ref="FQ12:FS12"/>
    <mergeCell ref="FT12:FV12"/>
    <mergeCell ref="FW12:FY12"/>
    <mergeCell ref="FZ12:GB12"/>
    <mergeCell ref="GC12:GE12"/>
    <mergeCell ref="GF12:GH12"/>
    <mergeCell ref="JC12:JE12"/>
    <mergeCell ref="JF12:JH12"/>
    <mergeCell ref="JI12:JK12"/>
    <mergeCell ref="JL12:JN12"/>
    <mergeCell ref="JO12:JQ12"/>
    <mergeCell ref="JR12:JT12"/>
    <mergeCell ref="IK12:IM12"/>
    <mergeCell ref="IN12:IP12"/>
    <mergeCell ref="IQ12:IS12"/>
    <mergeCell ref="IT12:IV12"/>
    <mergeCell ref="IW12:IY12"/>
    <mergeCell ref="IZ12:JB12"/>
    <mergeCell ref="HS12:HU12"/>
    <mergeCell ref="HV12:HX12"/>
    <mergeCell ref="HY12:IA12"/>
    <mergeCell ref="IB12:ID12"/>
    <mergeCell ref="IE12:IG12"/>
    <mergeCell ref="IH12:IJ12"/>
    <mergeCell ref="LE12:LG12"/>
    <mergeCell ref="LH12:LJ12"/>
    <mergeCell ref="LK12:LM12"/>
    <mergeCell ref="LN12:LP12"/>
    <mergeCell ref="LQ12:LS12"/>
    <mergeCell ref="LT12:LV12"/>
    <mergeCell ref="KM12:KO12"/>
    <mergeCell ref="KP12:KR12"/>
    <mergeCell ref="KS12:KU12"/>
    <mergeCell ref="KV12:KX12"/>
    <mergeCell ref="KY12:LA12"/>
    <mergeCell ref="LB12:LD12"/>
    <mergeCell ref="JU12:JW12"/>
    <mergeCell ref="JX12:JZ12"/>
    <mergeCell ref="KA12:KC12"/>
    <mergeCell ref="KD12:KF12"/>
    <mergeCell ref="KG12:KI12"/>
    <mergeCell ref="KJ12:KL12"/>
    <mergeCell ref="OK12:OM12"/>
    <mergeCell ref="ON12:OP12"/>
    <mergeCell ref="NG12:NI12"/>
    <mergeCell ref="NJ12:NL12"/>
    <mergeCell ref="NM12:NO12"/>
    <mergeCell ref="NP12:NR12"/>
    <mergeCell ref="NS12:NU12"/>
    <mergeCell ref="NV12:NX12"/>
    <mergeCell ref="MO12:MQ12"/>
    <mergeCell ref="MR12:MT12"/>
    <mergeCell ref="MU12:MW12"/>
    <mergeCell ref="MX12:MZ12"/>
    <mergeCell ref="NA12:NC12"/>
    <mergeCell ref="ND12:NF12"/>
    <mergeCell ref="LW12:LY12"/>
    <mergeCell ref="LZ12:MB12"/>
    <mergeCell ref="MC12:ME12"/>
    <mergeCell ref="MF12:MH12"/>
    <mergeCell ref="MI12:MK12"/>
    <mergeCell ref="ML12:MN12"/>
    <mergeCell ref="Q13:S13"/>
    <mergeCell ref="T13:V13"/>
    <mergeCell ref="W13:Y13"/>
    <mergeCell ref="Z13:AB13"/>
    <mergeCell ref="AC13:AE13"/>
    <mergeCell ref="AF13:AH13"/>
    <mergeCell ref="QA12:QC12"/>
    <mergeCell ref="QD12:QF12"/>
    <mergeCell ref="QG12:QI12"/>
    <mergeCell ref="QJ12:QL12"/>
    <mergeCell ref="A13:A18"/>
    <mergeCell ref="B13:D13"/>
    <mergeCell ref="E13:G13"/>
    <mergeCell ref="H13:J13"/>
    <mergeCell ref="K13:M13"/>
    <mergeCell ref="N13:P13"/>
    <mergeCell ref="PI12:PK12"/>
    <mergeCell ref="PL12:PN12"/>
    <mergeCell ref="PO12:PQ12"/>
    <mergeCell ref="PR12:PT12"/>
    <mergeCell ref="PU12:PW12"/>
    <mergeCell ref="PX12:PZ12"/>
    <mergeCell ref="OQ12:OS12"/>
    <mergeCell ref="OT12:OV12"/>
    <mergeCell ref="OW12:OY12"/>
    <mergeCell ref="OZ12:PB12"/>
    <mergeCell ref="PC12:PE12"/>
    <mergeCell ref="PF12:PH12"/>
    <mergeCell ref="NY12:OA12"/>
    <mergeCell ref="OB12:OD12"/>
    <mergeCell ref="OE12:OG12"/>
    <mergeCell ref="OH12:OJ12"/>
    <mergeCell ref="BS13:BU13"/>
    <mergeCell ref="BV13:BX13"/>
    <mergeCell ref="BY13:CA13"/>
    <mergeCell ref="CB13:CD13"/>
    <mergeCell ref="CE13:CG13"/>
    <mergeCell ref="CH13:CJ13"/>
    <mergeCell ref="BA13:BC13"/>
    <mergeCell ref="BD13:BF13"/>
    <mergeCell ref="BG13:BI13"/>
    <mergeCell ref="BJ13:BL13"/>
    <mergeCell ref="BM13:BO13"/>
    <mergeCell ref="BP13:BR13"/>
    <mergeCell ref="AI13:AK13"/>
    <mergeCell ref="AL13:AN13"/>
    <mergeCell ref="AO13:AQ13"/>
    <mergeCell ref="AR13:AT13"/>
    <mergeCell ref="AU13:AW13"/>
    <mergeCell ref="AX13:AZ13"/>
    <mergeCell ref="DU13:DW13"/>
    <mergeCell ref="DX13:DZ13"/>
    <mergeCell ref="EA13:EC13"/>
    <mergeCell ref="ED13:EF13"/>
    <mergeCell ref="EG13:EI13"/>
    <mergeCell ref="EJ13:EL13"/>
    <mergeCell ref="DC13:DE13"/>
    <mergeCell ref="DF13:DH13"/>
    <mergeCell ref="DI13:DK13"/>
    <mergeCell ref="DL13:DN13"/>
    <mergeCell ref="DO13:DQ13"/>
    <mergeCell ref="DR13:DT13"/>
    <mergeCell ref="CK13:CM13"/>
    <mergeCell ref="CN13:CP13"/>
    <mergeCell ref="CQ13:CS13"/>
    <mergeCell ref="CT13:CV13"/>
    <mergeCell ref="CW13:CY13"/>
    <mergeCell ref="CZ13:DB13"/>
    <mergeCell ref="FW13:FY13"/>
    <mergeCell ref="FZ13:GB13"/>
    <mergeCell ref="GC13:GE13"/>
    <mergeCell ref="GF13:GH13"/>
    <mergeCell ref="GI13:GK13"/>
    <mergeCell ref="GL13:GN13"/>
    <mergeCell ref="FE13:FG13"/>
    <mergeCell ref="FH13:FJ13"/>
    <mergeCell ref="FK13:FM13"/>
    <mergeCell ref="FN13:FP13"/>
    <mergeCell ref="FQ13:FS13"/>
    <mergeCell ref="FT13:FV13"/>
    <mergeCell ref="EM13:EO13"/>
    <mergeCell ref="EP13:ER13"/>
    <mergeCell ref="ES13:EU13"/>
    <mergeCell ref="EV13:EX13"/>
    <mergeCell ref="EY13:FA13"/>
    <mergeCell ref="FB13:FD13"/>
    <mergeCell ref="HY13:IA13"/>
    <mergeCell ref="IB13:ID13"/>
    <mergeCell ref="IE13:IG13"/>
    <mergeCell ref="IH13:IJ13"/>
    <mergeCell ref="IK13:IM13"/>
    <mergeCell ref="IN13:IP13"/>
    <mergeCell ref="HG13:HI13"/>
    <mergeCell ref="HJ13:HL13"/>
    <mergeCell ref="HM13:HO13"/>
    <mergeCell ref="HP13:HR13"/>
    <mergeCell ref="HS13:HU13"/>
    <mergeCell ref="HV13:HX13"/>
    <mergeCell ref="GO13:GQ13"/>
    <mergeCell ref="GR13:GT13"/>
    <mergeCell ref="GU13:GW13"/>
    <mergeCell ref="GX13:GZ13"/>
    <mergeCell ref="HA13:HC13"/>
    <mergeCell ref="HD13:HF13"/>
    <mergeCell ref="KA13:KC13"/>
    <mergeCell ref="KD13:KF13"/>
    <mergeCell ref="KG13:KI13"/>
    <mergeCell ref="KJ13:KL13"/>
    <mergeCell ref="KM13:KO13"/>
    <mergeCell ref="KP13:KR13"/>
    <mergeCell ref="JI13:JK13"/>
    <mergeCell ref="JL13:JN13"/>
    <mergeCell ref="JO13:JQ13"/>
    <mergeCell ref="JR13:JT13"/>
    <mergeCell ref="JU13:JW13"/>
    <mergeCell ref="JX13:JZ13"/>
    <mergeCell ref="IQ13:IS13"/>
    <mergeCell ref="IT13:IV13"/>
    <mergeCell ref="IW13:IY13"/>
    <mergeCell ref="IZ13:JB13"/>
    <mergeCell ref="JC13:JE13"/>
    <mergeCell ref="JF13:JH13"/>
    <mergeCell ref="MC13:ME13"/>
    <mergeCell ref="MF13:MH13"/>
    <mergeCell ref="MI13:MK13"/>
    <mergeCell ref="ML13:MN13"/>
    <mergeCell ref="MO13:MQ13"/>
    <mergeCell ref="MR13:MT13"/>
    <mergeCell ref="LK13:LM13"/>
    <mergeCell ref="LN13:LP13"/>
    <mergeCell ref="LQ13:LS13"/>
    <mergeCell ref="LT13:LV13"/>
    <mergeCell ref="LW13:LY13"/>
    <mergeCell ref="LZ13:MB13"/>
    <mergeCell ref="KS13:KU13"/>
    <mergeCell ref="KV13:KX13"/>
    <mergeCell ref="KY13:LA13"/>
    <mergeCell ref="LB13:LD13"/>
    <mergeCell ref="LE13:LG13"/>
    <mergeCell ref="LH13:LJ13"/>
    <mergeCell ref="PI13:PK13"/>
    <mergeCell ref="PL13:PN13"/>
    <mergeCell ref="OE13:OG13"/>
    <mergeCell ref="OH13:OJ13"/>
    <mergeCell ref="OK13:OM13"/>
    <mergeCell ref="ON13:OP13"/>
    <mergeCell ref="OQ13:OS13"/>
    <mergeCell ref="OT13:OV13"/>
    <mergeCell ref="NM13:NO13"/>
    <mergeCell ref="NP13:NR13"/>
    <mergeCell ref="NS13:NU13"/>
    <mergeCell ref="NV13:NX13"/>
    <mergeCell ref="NY13:OA13"/>
    <mergeCell ref="OB13:OD13"/>
    <mergeCell ref="MU13:MW13"/>
    <mergeCell ref="MX13:MZ13"/>
    <mergeCell ref="NA13:NC13"/>
    <mergeCell ref="ND13:NF13"/>
    <mergeCell ref="NG13:NI13"/>
    <mergeCell ref="NJ13:NL13"/>
    <mergeCell ref="AR14:AT14"/>
    <mergeCell ref="AU14:AW14"/>
    <mergeCell ref="AX14:AZ14"/>
    <mergeCell ref="BA14:BC14"/>
    <mergeCell ref="BD14:BF14"/>
    <mergeCell ref="BG14:BI14"/>
    <mergeCell ref="Z14:AB14"/>
    <mergeCell ref="AC14:AE14"/>
    <mergeCell ref="AF14:AH14"/>
    <mergeCell ref="AI14:AK14"/>
    <mergeCell ref="AL14:AN14"/>
    <mergeCell ref="AO14:AQ14"/>
    <mergeCell ref="QG13:QI13"/>
    <mergeCell ref="QJ13:QL13"/>
    <mergeCell ref="B14:D14"/>
    <mergeCell ref="E14:G14"/>
    <mergeCell ref="H14:J14"/>
    <mergeCell ref="K14:M14"/>
    <mergeCell ref="N14:P14"/>
    <mergeCell ref="Q14:S14"/>
    <mergeCell ref="T14:V14"/>
    <mergeCell ref="W14:Y14"/>
    <mergeCell ref="PO13:PQ13"/>
    <mergeCell ref="PR13:PT13"/>
    <mergeCell ref="PU13:PW13"/>
    <mergeCell ref="PX13:PZ13"/>
    <mergeCell ref="QA13:QC13"/>
    <mergeCell ref="QD13:QF13"/>
    <mergeCell ref="OW13:OY13"/>
    <mergeCell ref="OZ13:PB13"/>
    <mergeCell ref="PC13:PE13"/>
    <mergeCell ref="PF13:PH13"/>
    <mergeCell ref="CT14:CV14"/>
    <mergeCell ref="CW14:CY14"/>
    <mergeCell ref="CZ14:DB14"/>
    <mergeCell ref="DC14:DE14"/>
    <mergeCell ref="DF14:DH14"/>
    <mergeCell ref="DI14:DK14"/>
    <mergeCell ref="CB14:CD14"/>
    <mergeCell ref="CE14:CG14"/>
    <mergeCell ref="CH14:CJ14"/>
    <mergeCell ref="CK14:CM14"/>
    <mergeCell ref="CN14:CP14"/>
    <mergeCell ref="CQ14:CS14"/>
    <mergeCell ref="BJ14:BL14"/>
    <mergeCell ref="BM14:BO14"/>
    <mergeCell ref="BP14:BR14"/>
    <mergeCell ref="BS14:BU14"/>
    <mergeCell ref="BV14:BX14"/>
    <mergeCell ref="BY14:CA14"/>
    <mergeCell ref="EV14:EX14"/>
    <mergeCell ref="EY14:FA14"/>
    <mergeCell ref="FB14:FD14"/>
    <mergeCell ref="FE14:FG14"/>
    <mergeCell ref="FH14:FJ14"/>
    <mergeCell ref="FK14:FM14"/>
    <mergeCell ref="ED14:EF14"/>
    <mergeCell ref="EG14:EI14"/>
    <mergeCell ref="EJ14:EL14"/>
    <mergeCell ref="EM14:EO14"/>
    <mergeCell ref="EP14:ER14"/>
    <mergeCell ref="ES14:EU14"/>
    <mergeCell ref="DL14:DN14"/>
    <mergeCell ref="DO14:DQ14"/>
    <mergeCell ref="DR14:DT14"/>
    <mergeCell ref="DU14:DW14"/>
    <mergeCell ref="DX14:DZ14"/>
    <mergeCell ref="EA14:EC14"/>
    <mergeCell ref="GX14:GZ14"/>
    <mergeCell ref="HA14:HC14"/>
    <mergeCell ref="HD14:HF14"/>
    <mergeCell ref="HG14:HI14"/>
    <mergeCell ref="HJ14:HL14"/>
    <mergeCell ref="HM14:HO14"/>
    <mergeCell ref="GF14:GH14"/>
    <mergeCell ref="GI14:GK14"/>
    <mergeCell ref="GL14:GN14"/>
    <mergeCell ref="GO14:GQ14"/>
    <mergeCell ref="GR14:GT14"/>
    <mergeCell ref="GU14:GW14"/>
    <mergeCell ref="FN14:FP14"/>
    <mergeCell ref="FQ14:FS14"/>
    <mergeCell ref="FT14:FV14"/>
    <mergeCell ref="FW14:FY14"/>
    <mergeCell ref="FZ14:GB14"/>
    <mergeCell ref="GC14:GE14"/>
    <mergeCell ref="IZ14:JB14"/>
    <mergeCell ref="JC14:JE14"/>
    <mergeCell ref="JF14:JH14"/>
    <mergeCell ref="JI14:JK14"/>
    <mergeCell ref="JL14:JN14"/>
    <mergeCell ref="JO14:JQ14"/>
    <mergeCell ref="IH14:IJ14"/>
    <mergeCell ref="IK14:IM14"/>
    <mergeCell ref="IN14:IP14"/>
    <mergeCell ref="IQ14:IS14"/>
    <mergeCell ref="IT14:IV14"/>
    <mergeCell ref="IW14:IY14"/>
    <mergeCell ref="HP14:HR14"/>
    <mergeCell ref="HS14:HU14"/>
    <mergeCell ref="HV14:HX14"/>
    <mergeCell ref="HY14:IA14"/>
    <mergeCell ref="IB14:ID14"/>
    <mergeCell ref="IE14:IG14"/>
    <mergeCell ref="LB14:LD14"/>
    <mergeCell ref="LE14:LG14"/>
    <mergeCell ref="LH14:LJ14"/>
    <mergeCell ref="LK14:LM14"/>
    <mergeCell ref="LN14:LP14"/>
    <mergeCell ref="LQ14:LS14"/>
    <mergeCell ref="KJ14:KL14"/>
    <mergeCell ref="KM14:KO14"/>
    <mergeCell ref="KP14:KR14"/>
    <mergeCell ref="KS14:KU14"/>
    <mergeCell ref="KV14:KX14"/>
    <mergeCell ref="KY14:LA14"/>
    <mergeCell ref="JR14:JT14"/>
    <mergeCell ref="JU14:JW14"/>
    <mergeCell ref="JX14:JZ14"/>
    <mergeCell ref="KA14:KC14"/>
    <mergeCell ref="KD14:KF14"/>
    <mergeCell ref="KG14:KI14"/>
    <mergeCell ref="OH14:OJ14"/>
    <mergeCell ref="OK14:OM14"/>
    <mergeCell ref="ND14:NF14"/>
    <mergeCell ref="NG14:NI14"/>
    <mergeCell ref="NJ14:NL14"/>
    <mergeCell ref="NM14:NO14"/>
    <mergeCell ref="NP14:NR14"/>
    <mergeCell ref="NS14:NU14"/>
    <mergeCell ref="ML14:MN14"/>
    <mergeCell ref="MO14:MQ14"/>
    <mergeCell ref="MR14:MT14"/>
    <mergeCell ref="MU14:MW14"/>
    <mergeCell ref="MX14:MZ14"/>
    <mergeCell ref="NA14:NC14"/>
    <mergeCell ref="LT14:LV14"/>
    <mergeCell ref="LW14:LY14"/>
    <mergeCell ref="LZ14:MB14"/>
    <mergeCell ref="MC14:ME14"/>
    <mergeCell ref="MF14:MH14"/>
    <mergeCell ref="MI14:MK14"/>
    <mergeCell ref="Q15:S15"/>
    <mergeCell ref="T15:V15"/>
    <mergeCell ref="W15:Y15"/>
    <mergeCell ref="Z15:AB15"/>
    <mergeCell ref="AC15:AE15"/>
    <mergeCell ref="AF15:AH15"/>
    <mergeCell ref="PX14:PZ14"/>
    <mergeCell ref="QA14:QC14"/>
    <mergeCell ref="QD14:QF14"/>
    <mergeCell ref="QG14:QI14"/>
    <mergeCell ref="QJ14:QL14"/>
    <mergeCell ref="B15:D15"/>
    <mergeCell ref="E15:G15"/>
    <mergeCell ref="H15:J15"/>
    <mergeCell ref="K15:M15"/>
    <mergeCell ref="N15:P15"/>
    <mergeCell ref="PF14:PH14"/>
    <mergeCell ref="PI14:PK14"/>
    <mergeCell ref="PL14:PN14"/>
    <mergeCell ref="PO14:PQ14"/>
    <mergeCell ref="PR14:PT14"/>
    <mergeCell ref="PU14:PW14"/>
    <mergeCell ref="ON14:OP14"/>
    <mergeCell ref="OQ14:OS14"/>
    <mergeCell ref="OT14:OV14"/>
    <mergeCell ref="OW14:OY14"/>
    <mergeCell ref="OZ14:PB14"/>
    <mergeCell ref="PC14:PE14"/>
    <mergeCell ref="NV14:NX14"/>
    <mergeCell ref="NY14:OA14"/>
    <mergeCell ref="OB14:OD14"/>
    <mergeCell ref="OE14:OG14"/>
    <mergeCell ref="BS15:BU15"/>
    <mergeCell ref="BV15:BX15"/>
    <mergeCell ref="BY15:CA15"/>
    <mergeCell ref="CB15:CD15"/>
    <mergeCell ref="CE15:CG15"/>
    <mergeCell ref="CH15:CJ15"/>
    <mergeCell ref="BA15:BC15"/>
    <mergeCell ref="BD15:BF15"/>
    <mergeCell ref="BG15:BI15"/>
    <mergeCell ref="BJ15:BL15"/>
    <mergeCell ref="BM15:BO15"/>
    <mergeCell ref="BP15:BR15"/>
    <mergeCell ref="AI15:AK15"/>
    <mergeCell ref="AL15:AN15"/>
    <mergeCell ref="AO15:AQ15"/>
    <mergeCell ref="AR15:AT15"/>
    <mergeCell ref="AU15:AW15"/>
    <mergeCell ref="AX15:AZ15"/>
    <mergeCell ref="DU15:DW15"/>
    <mergeCell ref="DX15:DZ15"/>
    <mergeCell ref="EA15:EC15"/>
    <mergeCell ref="ED15:EF15"/>
    <mergeCell ref="EG15:EI15"/>
    <mergeCell ref="EJ15:EL15"/>
    <mergeCell ref="DC15:DE15"/>
    <mergeCell ref="DF15:DH15"/>
    <mergeCell ref="DI15:DK15"/>
    <mergeCell ref="DL15:DN15"/>
    <mergeCell ref="DO15:DQ15"/>
    <mergeCell ref="DR15:DT15"/>
    <mergeCell ref="CK15:CM15"/>
    <mergeCell ref="CN15:CP15"/>
    <mergeCell ref="CQ15:CS15"/>
    <mergeCell ref="CT15:CV15"/>
    <mergeCell ref="CW15:CY15"/>
    <mergeCell ref="CZ15:DB15"/>
    <mergeCell ref="FW15:FY15"/>
    <mergeCell ref="FZ15:GB15"/>
    <mergeCell ref="GC15:GE15"/>
    <mergeCell ref="GF15:GH15"/>
    <mergeCell ref="GI15:GK15"/>
    <mergeCell ref="GL15:GN15"/>
    <mergeCell ref="FE15:FG15"/>
    <mergeCell ref="FH15:FJ15"/>
    <mergeCell ref="FK15:FM15"/>
    <mergeCell ref="FN15:FP15"/>
    <mergeCell ref="FQ15:FS15"/>
    <mergeCell ref="FT15:FV15"/>
    <mergeCell ref="EM15:EO15"/>
    <mergeCell ref="EP15:ER15"/>
    <mergeCell ref="ES15:EU15"/>
    <mergeCell ref="EV15:EX15"/>
    <mergeCell ref="EY15:FA15"/>
    <mergeCell ref="FB15:FD15"/>
    <mergeCell ref="HY15:IA15"/>
    <mergeCell ref="IB15:ID15"/>
    <mergeCell ref="IE15:IG15"/>
    <mergeCell ref="IH15:IJ15"/>
    <mergeCell ref="IK15:IM15"/>
    <mergeCell ref="IN15:IP15"/>
    <mergeCell ref="HG15:HI15"/>
    <mergeCell ref="HJ15:HL15"/>
    <mergeCell ref="HM15:HO15"/>
    <mergeCell ref="HP15:HR15"/>
    <mergeCell ref="HS15:HU15"/>
    <mergeCell ref="HV15:HX15"/>
    <mergeCell ref="GO15:GQ15"/>
    <mergeCell ref="GR15:GT15"/>
    <mergeCell ref="GU15:GW15"/>
    <mergeCell ref="GX15:GZ15"/>
    <mergeCell ref="HA15:HC15"/>
    <mergeCell ref="HD15:HF15"/>
    <mergeCell ref="KA15:KC15"/>
    <mergeCell ref="KD15:KF15"/>
    <mergeCell ref="KG15:KI15"/>
    <mergeCell ref="KJ15:KL15"/>
    <mergeCell ref="KM15:KO15"/>
    <mergeCell ref="KP15:KR15"/>
    <mergeCell ref="JI15:JK15"/>
    <mergeCell ref="JL15:JN15"/>
    <mergeCell ref="JO15:JQ15"/>
    <mergeCell ref="JR15:JT15"/>
    <mergeCell ref="JU15:JW15"/>
    <mergeCell ref="JX15:JZ15"/>
    <mergeCell ref="IQ15:IS15"/>
    <mergeCell ref="IT15:IV15"/>
    <mergeCell ref="IW15:IY15"/>
    <mergeCell ref="IZ15:JB15"/>
    <mergeCell ref="JC15:JE15"/>
    <mergeCell ref="JF15:JH15"/>
    <mergeCell ref="MC15:ME15"/>
    <mergeCell ref="MF15:MH15"/>
    <mergeCell ref="MI15:MK15"/>
    <mergeCell ref="ML15:MN15"/>
    <mergeCell ref="MO15:MQ15"/>
    <mergeCell ref="MR15:MT15"/>
    <mergeCell ref="LK15:LM15"/>
    <mergeCell ref="LN15:LP15"/>
    <mergeCell ref="LQ15:LS15"/>
    <mergeCell ref="LT15:LV15"/>
    <mergeCell ref="LW15:LY15"/>
    <mergeCell ref="LZ15:MB15"/>
    <mergeCell ref="KS15:KU15"/>
    <mergeCell ref="KV15:KX15"/>
    <mergeCell ref="KY15:LA15"/>
    <mergeCell ref="LB15:LD15"/>
    <mergeCell ref="LE15:LG15"/>
    <mergeCell ref="LH15:LJ15"/>
    <mergeCell ref="PI15:PK15"/>
    <mergeCell ref="PL15:PN15"/>
    <mergeCell ref="OE15:OG15"/>
    <mergeCell ref="OH15:OJ15"/>
    <mergeCell ref="OK15:OM15"/>
    <mergeCell ref="ON15:OP15"/>
    <mergeCell ref="OQ15:OS15"/>
    <mergeCell ref="OT15:OV15"/>
    <mergeCell ref="NM15:NO15"/>
    <mergeCell ref="NP15:NR15"/>
    <mergeCell ref="NS15:NU15"/>
    <mergeCell ref="NV15:NX15"/>
    <mergeCell ref="NY15:OA15"/>
    <mergeCell ref="OB15:OD15"/>
    <mergeCell ref="MU15:MW15"/>
    <mergeCell ref="MX15:MZ15"/>
    <mergeCell ref="NA15:NC15"/>
    <mergeCell ref="ND15:NF15"/>
    <mergeCell ref="NG15:NI15"/>
    <mergeCell ref="NJ15:NL15"/>
    <mergeCell ref="AR16:AT16"/>
    <mergeCell ref="AU16:AW16"/>
    <mergeCell ref="AX16:AZ16"/>
    <mergeCell ref="BA16:BC16"/>
    <mergeCell ref="BD16:BF16"/>
    <mergeCell ref="BG16:BI16"/>
    <mergeCell ref="Z16:AB16"/>
    <mergeCell ref="AC16:AE16"/>
    <mergeCell ref="AF16:AH16"/>
    <mergeCell ref="AI16:AK16"/>
    <mergeCell ref="AL16:AN16"/>
    <mergeCell ref="AO16:AQ16"/>
    <mergeCell ref="QG15:QI15"/>
    <mergeCell ref="QJ15:QL15"/>
    <mergeCell ref="B16:D16"/>
    <mergeCell ref="E16:G16"/>
    <mergeCell ref="H16:J16"/>
    <mergeCell ref="K16:M16"/>
    <mergeCell ref="N16:P16"/>
    <mergeCell ref="Q16:S16"/>
    <mergeCell ref="T16:V16"/>
    <mergeCell ref="W16:Y16"/>
    <mergeCell ref="PO15:PQ15"/>
    <mergeCell ref="PR15:PT15"/>
    <mergeCell ref="PU15:PW15"/>
    <mergeCell ref="PX15:PZ15"/>
    <mergeCell ref="QA15:QC15"/>
    <mergeCell ref="QD15:QF15"/>
    <mergeCell ref="OW15:OY15"/>
    <mergeCell ref="OZ15:PB15"/>
    <mergeCell ref="PC15:PE15"/>
    <mergeCell ref="PF15:PH15"/>
    <mergeCell ref="CT16:CV16"/>
    <mergeCell ref="CW16:CY16"/>
    <mergeCell ref="CZ16:DB16"/>
    <mergeCell ref="DC16:DE16"/>
    <mergeCell ref="DF16:DH16"/>
    <mergeCell ref="DI16:DK16"/>
    <mergeCell ref="CB16:CD16"/>
    <mergeCell ref="CE16:CG16"/>
    <mergeCell ref="CH16:CJ16"/>
    <mergeCell ref="CK16:CM16"/>
    <mergeCell ref="CN16:CP16"/>
    <mergeCell ref="CQ16:CS16"/>
    <mergeCell ref="BJ16:BL16"/>
    <mergeCell ref="BM16:BO16"/>
    <mergeCell ref="BP16:BR16"/>
    <mergeCell ref="BS16:BU16"/>
    <mergeCell ref="BV16:BX16"/>
    <mergeCell ref="BY16:CA16"/>
    <mergeCell ref="EV16:EX16"/>
    <mergeCell ref="EY16:FA16"/>
    <mergeCell ref="FB16:FD16"/>
    <mergeCell ref="FE16:FG16"/>
    <mergeCell ref="FH16:FJ16"/>
    <mergeCell ref="FK16:FM16"/>
    <mergeCell ref="ED16:EF16"/>
    <mergeCell ref="EG16:EI16"/>
    <mergeCell ref="EJ16:EL16"/>
    <mergeCell ref="EM16:EO16"/>
    <mergeCell ref="EP16:ER16"/>
    <mergeCell ref="ES16:EU16"/>
    <mergeCell ref="DL16:DN16"/>
    <mergeCell ref="DO16:DQ16"/>
    <mergeCell ref="DR16:DT16"/>
    <mergeCell ref="DU16:DW16"/>
    <mergeCell ref="DX16:DZ16"/>
    <mergeCell ref="EA16:EC16"/>
    <mergeCell ref="GX16:GZ16"/>
    <mergeCell ref="HA16:HC16"/>
    <mergeCell ref="HD16:HF16"/>
    <mergeCell ref="HG16:HI16"/>
    <mergeCell ref="HJ16:HL16"/>
    <mergeCell ref="HM16:HO16"/>
    <mergeCell ref="GF16:GH16"/>
    <mergeCell ref="GI16:GK16"/>
    <mergeCell ref="GL16:GN16"/>
    <mergeCell ref="GO16:GQ16"/>
    <mergeCell ref="GR16:GT16"/>
    <mergeCell ref="GU16:GW16"/>
    <mergeCell ref="FN16:FP16"/>
    <mergeCell ref="FQ16:FS16"/>
    <mergeCell ref="FT16:FV16"/>
    <mergeCell ref="FW16:FY16"/>
    <mergeCell ref="FZ16:GB16"/>
    <mergeCell ref="GC16:GE16"/>
    <mergeCell ref="IZ16:JB16"/>
    <mergeCell ref="JC16:JE16"/>
    <mergeCell ref="JF16:JH16"/>
    <mergeCell ref="JI16:JK16"/>
    <mergeCell ref="JL16:JN16"/>
    <mergeCell ref="JO16:JQ16"/>
    <mergeCell ref="IH16:IJ16"/>
    <mergeCell ref="IK16:IM16"/>
    <mergeCell ref="IN16:IP16"/>
    <mergeCell ref="IQ16:IS16"/>
    <mergeCell ref="IT16:IV16"/>
    <mergeCell ref="IW16:IY16"/>
    <mergeCell ref="HP16:HR16"/>
    <mergeCell ref="HS16:HU16"/>
    <mergeCell ref="HV16:HX16"/>
    <mergeCell ref="HY16:IA16"/>
    <mergeCell ref="IB16:ID16"/>
    <mergeCell ref="IE16:IG16"/>
    <mergeCell ref="LB16:LD16"/>
    <mergeCell ref="LE16:LG16"/>
    <mergeCell ref="LH16:LJ16"/>
    <mergeCell ref="LK16:LM16"/>
    <mergeCell ref="LN16:LP16"/>
    <mergeCell ref="LQ16:LS16"/>
    <mergeCell ref="KJ16:KL16"/>
    <mergeCell ref="KM16:KO16"/>
    <mergeCell ref="KP16:KR16"/>
    <mergeCell ref="KS16:KU16"/>
    <mergeCell ref="KV16:KX16"/>
    <mergeCell ref="KY16:LA16"/>
    <mergeCell ref="JR16:JT16"/>
    <mergeCell ref="JU16:JW16"/>
    <mergeCell ref="JX16:JZ16"/>
    <mergeCell ref="KA16:KC16"/>
    <mergeCell ref="KD16:KF16"/>
    <mergeCell ref="KG16:KI16"/>
    <mergeCell ref="OH16:OJ16"/>
    <mergeCell ref="OK16:OM16"/>
    <mergeCell ref="ND16:NF16"/>
    <mergeCell ref="NG16:NI16"/>
    <mergeCell ref="NJ16:NL16"/>
    <mergeCell ref="NM16:NO16"/>
    <mergeCell ref="NP16:NR16"/>
    <mergeCell ref="NS16:NU16"/>
    <mergeCell ref="ML16:MN16"/>
    <mergeCell ref="MO16:MQ16"/>
    <mergeCell ref="MR16:MT16"/>
    <mergeCell ref="MU16:MW16"/>
    <mergeCell ref="MX16:MZ16"/>
    <mergeCell ref="NA16:NC16"/>
    <mergeCell ref="LT16:LV16"/>
    <mergeCell ref="LW16:LY16"/>
    <mergeCell ref="LZ16:MB16"/>
    <mergeCell ref="MC16:ME16"/>
    <mergeCell ref="MF16:MH16"/>
    <mergeCell ref="MI16:MK16"/>
    <mergeCell ref="Q17:S17"/>
    <mergeCell ref="T17:V17"/>
    <mergeCell ref="W17:Y17"/>
    <mergeCell ref="Z17:AB17"/>
    <mergeCell ref="AC17:AE17"/>
    <mergeCell ref="AF17:AH17"/>
    <mergeCell ref="PX16:PZ16"/>
    <mergeCell ref="QA16:QC16"/>
    <mergeCell ref="QD16:QF16"/>
    <mergeCell ref="QG16:QI16"/>
    <mergeCell ref="QJ16:QL16"/>
    <mergeCell ref="B17:D17"/>
    <mergeCell ref="E17:G17"/>
    <mergeCell ref="H17:J17"/>
    <mergeCell ref="K17:M17"/>
    <mergeCell ref="N17:P17"/>
    <mergeCell ref="PF16:PH16"/>
    <mergeCell ref="PI16:PK16"/>
    <mergeCell ref="PL16:PN16"/>
    <mergeCell ref="PO16:PQ16"/>
    <mergeCell ref="PR16:PT16"/>
    <mergeCell ref="PU16:PW16"/>
    <mergeCell ref="ON16:OP16"/>
    <mergeCell ref="OQ16:OS16"/>
    <mergeCell ref="OT16:OV16"/>
    <mergeCell ref="OW16:OY16"/>
    <mergeCell ref="OZ16:PB16"/>
    <mergeCell ref="PC16:PE16"/>
    <mergeCell ref="NV16:NX16"/>
    <mergeCell ref="NY16:OA16"/>
    <mergeCell ref="OB16:OD16"/>
    <mergeCell ref="OE16:OG16"/>
    <mergeCell ref="BS17:BU17"/>
    <mergeCell ref="BV17:BX17"/>
    <mergeCell ref="BY17:CA17"/>
    <mergeCell ref="CB17:CD17"/>
    <mergeCell ref="CE17:CG17"/>
    <mergeCell ref="CH17:CJ17"/>
    <mergeCell ref="BA17:BC17"/>
    <mergeCell ref="BD17:BF17"/>
    <mergeCell ref="BG17:BI17"/>
    <mergeCell ref="BJ17:BL17"/>
    <mergeCell ref="BM17:BO17"/>
    <mergeCell ref="BP17:BR17"/>
    <mergeCell ref="AI17:AK17"/>
    <mergeCell ref="AL17:AN17"/>
    <mergeCell ref="AO17:AQ17"/>
    <mergeCell ref="AR17:AT17"/>
    <mergeCell ref="AU17:AW17"/>
    <mergeCell ref="AX17:AZ17"/>
    <mergeCell ref="DU17:DW17"/>
    <mergeCell ref="DX17:DZ17"/>
    <mergeCell ref="EA17:EC17"/>
    <mergeCell ref="ED17:EF17"/>
    <mergeCell ref="EG17:EI17"/>
    <mergeCell ref="EJ17:EL17"/>
    <mergeCell ref="DC17:DE17"/>
    <mergeCell ref="DF17:DH17"/>
    <mergeCell ref="DI17:DK17"/>
    <mergeCell ref="DL17:DN17"/>
    <mergeCell ref="DO17:DQ17"/>
    <mergeCell ref="DR17:DT17"/>
    <mergeCell ref="CK17:CM17"/>
    <mergeCell ref="CN17:CP17"/>
    <mergeCell ref="CQ17:CS17"/>
    <mergeCell ref="CT17:CV17"/>
    <mergeCell ref="CW17:CY17"/>
    <mergeCell ref="CZ17:DB17"/>
    <mergeCell ref="FW17:FY17"/>
    <mergeCell ref="FZ17:GB17"/>
    <mergeCell ref="GC17:GE17"/>
    <mergeCell ref="GF17:GH17"/>
    <mergeCell ref="GI17:GK17"/>
    <mergeCell ref="GL17:GN17"/>
    <mergeCell ref="FE17:FG17"/>
    <mergeCell ref="FH17:FJ17"/>
    <mergeCell ref="FK17:FM17"/>
    <mergeCell ref="FN17:FP17"/>
    <mergeCell ref="FQ17:FS17"/>
    <mergeCell ref="FT17:FV17"/>
    <mergeCell ref="EM17:EO17"/>
    <mergeCell ref="EP17:ER17"/>
    <mergeCell ref="ES17:EU17"/>
    <mergeCell ref="EV17:EX17"/>
    <mergeCell ref="EY17:FA17"/>
    <mergeCell ref="FB17:FD17"/>
    <mergeCell ref="HY17:IA17"/>
    <mergeCell ref="IB17:ID17"/>
    <mergeCell ref="IE17:IG17"/>
    <mergeCell ref="IH17:IJ17"/>
    <mergeCell ref="IK17:IM17"/>
    <mergeCell ref="IN17:IP17"/>
    <mergeCell ref="HG17:HI17"/>
    <mergeCell ref="HJ17:HL17"/>
    <mergeCell ref="HM17:HO17"/>
    <mergeCell ref="HP17:HR17"/>
    <mergeCell ref="HS17:HU17"/>
    <mergeCell ref="HV17:HX17"/>
    <mergeCell ref="GO17:GQ17"/>
    <mergeCell ref="GR17:GT17"/>
    <mergeCell ref="GU17:GW17"/>
    <mergeCell ref="GX17:GZ17"/>
    <mergeCell ref="HA17:HC17"/>
    <mergeCell ref="HD17:HF17"/>
    <mergeCell ref="KA17:KC17"/>
    <mergeCell ref="KD17:KF17"/>
    <mergeCell ref="KG17:KI17"/>
    <mergeCell ref="KJ17:KL17"/>
    <mergeCell ref="KM17:KO17"/>
    <mergeCell ref="KP17:KR17"/>
    <mergeCell ref="JI17:JK17"/>
    <mergeCell ref="JL17:JN17"/>
    <mergeCell ref="JO17:JQ17"/>
    <mergeCell ref="JR17:JT17"/>
    <mergeCell ref="JU17:JW17"/>
    <mergeCell ref="JX17:JZ17"/>
    <mergeCell ref="IQ17:IS17"/>
    <mergeCell ref="IT17:IV17"/>
    <mergeCell ref="IW17:IY17"/>
    <mergeCell ref="IZ17:JB17"/>
    <mergeCell ref="JC17:JE17"/>
    <mergeCell ref="JF17:JH17"/>
    <mergeCell ref="MC17:ME17"/>
    <mergeCell ref="MF17:MH17"/>
    <mergeCell ref="MI17:MK17"/>
    <mergeCell ref="ML17:MN17"/>
    <mergeCell ref="MO17:MQ17"/>
    <mergeCell ref="MR17:MT17"/>
    <mergeCell ref="LK17:LM17"/>
    <mergeCell ref="LN17:LP17"/>
    <mergeCell ref="LQ17:LS17"/>
    <mergeCell ref="LT17:LV17"/>
    <mergeCell ref="LW17:LY17"/>
    <mergeCell ref="LZ17:MB17"/>
    <mergeCell ref="KS17:KU17"/>
    <mergeCell ref="KV17:KX17"/>
    <mergeCell ref="KY17:LA17"/>
    <mergeCell ref="LB17:LD17"/>
    <mergeCell ref="LE17:LG17"/>
    <mergeCell ref="LH17:LJ17"/>
    <mergeCell ref="PI17:PK17"/>
    <mergeCell ref="PL17:PN17"/>
    <mergeCell ref="OE17:OG17"/>
    <mergeCell ref="OH17:OJ17"/>
    <mergeCell ref="OK17:OM17"/>
    <mergeCell ref="ON17:OP17"/>
    <mergeCell ref="OQ17:OS17"/>
    <mergeCell ref="OT17:OV17"/>
    <mergeCell ref="NM17:NO17"/>
    <mergeCell ref="NP17:NR17"/>
    <mergeCell ref="NS17:NU17"/>
    <mergeCell ref="NV17:NX17"/>
    <mergeCell ref="NY17:OA17"/>
    <mergeCell ref="OB17:OD17"/>
    <mergeCell ref="MU17:MW17"/>
    <mergeCell ref="MX17:MZ17"/>
    <mergeCell ref="NA17:NC17"/>
    <mergeCell ref="ND17:NF17"/>
    <mergeCell ref="NG17:NI17"/>
    <mergeCell ref="NJ17:NL17"/>
    <mergeCell ref="AR18:AT18"/>
    <mergeCell ref="AU18:AW18"/>
    <mergeCell ref="AX18:AZ18"/>
    <mergeCell ref="BA18:BC18"/>
    <mergeCell ref="BD18:BF18"/>
    <mergeCell ref="BG18:BI18"/>
    <mergeCell ref="Z18:AB18"/>
    <mergeCell ref="AC18:AE18"/>
    <mergeCell ref="AF18:AH18"/>
    <mergeCell ref="AI18:AK18"/>
    <mergeCell ref="AL18:AN18"/>
    <mergeCell ref="AO18:AQ18"/>
    <mergeCell ref="QG17:QI17"/>
    <mergeCell ref="QJ17:QL17"/>
    <mergeCell ref="B18:D18"/>
    <mergeCell ref="E18:G18"/>
    <mergeCell ref="H18:J18"/>
    <mergeCell ref="K18:M18"/>
    <mergeCell ref="N18:P18"/>
    <mergeCell ref="Q18:S18"/>
    <mergeCell ref="T18:V18"/>
    <mergeCell ref="W18:Y18"/>
    <mergeCell ref="PO17:PQ17"/>
    <mergeCell ref="PR17:PT17"/>
    <mergeCell ref="PU17:PW17"/>
    <mergeCell ref="PX17:PZ17"/>
    <mergeCell ref="QA17:QC17"/>
    <mergeCell ref="QD17:QF17"/>
    <mergeCell ref="OW17:OY17"/>
    <mergeCell ref="OZ17:PB17"/>
    <mergeCell ref="PC17:PE17"/>
    <mergeCell ref="PF17:PH17"/>
    <mergeCell ref="CT18:CV18"/>
    <mergeCell ref="CW18:CY18"/>
    <mergeCell ref="CZ18:DB18"/>
    <mergeCell ref="DC18:DE18"/>
    <mergeCell ref="DF18:DH18"/>
    <mergeCell ref="DI18:DK18"/>
    <mergeCell ref="CB18:CD18"/>
    <mergeCell ref="CE18:CG18"/>
    <mergeCell ref="CH18:CJ18"/>
    <mergeCell ref="CK18:CM18"/>
    <mergeCell ref="CN18:CP18"/>
    <mergeCell ref="CQ18:CS18"/>
    <mergeCell ref="BJ18:BL18"/>
    <mergeCell ref="BM18:BO18"/>
    <mergeCell ref="BP18:BR18"/>
    <mergeCell ref="BS18:BU18"/>
    <mergeCell ref="BV18:BX18"/>
    <mergeCell ref="BY18:CA18"/>
    <mergeCell ref="EV18:EX18"/>
    <mergeCell ref="EY18:FA18"/>
    <mergeCell ref="FB18:FD18"/>
    <mergeCell ref="FE18:FG18"/>
    <mergeCell ref="FH18:FJ18"/>
    <mergeCell ref="FK18:FM18"/>
    <mergeCell ref="ED18:EF18"/>
    <mergeCell ref="EG18:EI18"/>
    <mergeCell ref="EJ18:EL18"/>
    <mergeCell ref="EM18:EO18"/>
    <mergeCell ref="EP18:ER18"/>
    <mergeCell ref="ES18:EU18"/>
    <mergeCell ref="DL18:DN18"/>
    <mergeCell ref="DO18:DQ18"/>
    <mergeCell ref="DR18:DT18"/>
    <mergeCell ref="DU18:DW18"/>
    <mergeCell ref="DX18:DZ18"/>
    <mergeCell ref="EA18:EC18"/>
    <mergeCell ref="GX18:GZ18"/>
    <mergeCell ref="HA18:HC18"/>
    <mergeCell ref="HD18:HF18"/>
    <mergeCell ref="HG18:HI18"/>
    <mergeCell ref="HJ18:HL18"/>
    <mergeCell ref="HM18:HO18"/>
    <mergeCell ref="GF18:GH18"/>
    <mergeCell ref="GI18:GK18"/>
    <mergeCell ref="GL18:GN18"/>
    <mergeCell ref="GO18:GQ18"/>
    <mergeCell ref="GR18:GT18"/>
    <mergeCell ref="GU18:GW18"/>
    <mergeCell ref="FN18:FP18"/>
    <mergeCell ref="FQ18:FS18"/>
    <mergeCell ref="FT18:FV18"/>
    <mergeCell ref="FW18:FY18"/>
    <mergeCell ref="FZ18:GB18"/>
    <mergeCell ref="GC18:GE18"/>
    <mergeCell ref="IZ18:JB18"/>
    <mergeCell ref="JC18:JE18"/>
    <mergeCell ref="JF18:JH18"/>
    <mergeCell ref="JI18:JK18"/>
    <mergeCell ref="JL18:JN18"/>
    <mergeCell ref="JO18:JQ18"/>
    <mergeCell ref="IH18:IJ18"/>
    <mergeCell ref="IK18:IM18"/>
    <mergeCell ref="IN18:IP18"/>
    <mergeCell ref="IQ18:IS18"/>
    <mergeCell ref="IT18:IV18"/>
    <mergeCell ref="IW18:IY18"/>
    <mergeCell ref="HP18:HR18"/>
    <mergeCell ref="HS18:HU18"/>
    <mergeCell ref="HV18:HX18"/>
    <mergeCell ref="HY18:IA18"/>
    <mergeCell ref="IB18:ID18"/>
    <mergeCell ref="IE18:IG18"/>
    <mergeCell ref="LB18:LD18"/>
    <mergeCell ref="LE18:LG18"/>
    <mergeCell ref="LH18:LJ18"/>
    <mergeCell ref="LK18:LM18"/>
    <mergeCell ref="LN18:LP18"/>
    <mergeCell ref="LQ18:LS18"/>
    <mergeCell ref="KJ18:KL18"/>
    <mergeCell ref="KM18:KO18"/>
    <mergeCell ref="KP18:KR18"/>
    <mergeCell ref="KS18:KU18"/>
    <mergeCell ref="KV18:KX18"/>
    <mergeCell ref="KY18:LA18"/>
    <mergeCell ref="JR18:JT18"/>
    <mergeCell ref="JU18:JW18"/>
    <mergeCell ref="JX18:JZ18"/>
    <mergeCell ref="KA18:KC18"/>
    <mergeCell ref="KD18:KF18"/>
    <mergeCell ref="KG18:KI18"/>
    <mergeCell ref="OH18:OJ18"/>
    <mergeCell ref="OK18:OM18"/>
    <mergeCell ref="ND18:NF18"/>
    <mergeCell ref="NG18:NI18"/>
    <mergeCell ref="NJ18:NL18"/>
    <mergeCell ref="NM18:NO18"/>
    <mergeCell ref="NP18:NR18"/>
    <mergeCell ref="NS18:NU18"/>
    <mergeCell ref="ML18:MN18"/>
    <mergeCell ref="MO18:MQ18"/>
    <mergeCell ref="MR18:MT18"/>
    <mergeCell ref="MU18:MW18"/>
    <mergeCell ref="MX18:MZ18"/>
    <mergeCell ref="NA18:NC18"/>
    <mergeCell ref="LT18:LV18"/>
    <mergeCell ref="LW18:LY18"/>
    <mergeCell ref="LZ18:MB18"/>
    <mergeCell ref="MC18:ME18"/>
    <mergeCell ref="MF18:MH18"/>
    <mergeCell ref="MI18:MK18"/>
    <mergeCell ref="N19:P19"/>
    <mergeCell ref="Q19:S19"/>
    <mergeCell ref="T19:V19"/>
    <mergeCell ref="W19:Y19"/>
    <mergeCell ref="Z19:AB19"/>
    <mergeCell ref="AC19:AE19"/>
    <mergeCell ref="PX18:PZ18"/>
    <mergeCell ref="QA18:QC18"/>
    <mergeCell ref="QD18:QF18"/>
    <mergeCell ref="QG18:QI18"/>
    <mergeCell ref="QJ18:QL18"/>
    <mergeCell ref="A19:A24"/>
    <mergeCell ref="B19:D19"/>
    <mergeCell ref="E19:G19"/>
    <mergeCell ref="H19:J19"/>
    <mergeCell ref="K19:M19"/>
    <mergeCell ref="PF18:PH18"/>
    <mergeCell ref="PI18:PK18"/>
    <mergeCell ref="PL18:PN18"/>
    <mergeCell ref="PO18:PQ18"/>
    <mergeCell ref="PR18:PT18"/>
    <mergeCell ref="PU18:PW18"/>
    <mergeCell ref="ON18:OP18"/>
    <mergeCell ref="OQ18:OS18"/>
    <mergeCell ref="OT18:OV18"/>
    <mergeCell ref="OW18:OY18"/>
    <mergeCell ref="OZ18:PB18"/>
    <mergeCell ref="PC18:PE18"/>
    <mergeCell ref="NV18:NX18"/>
    <mergeCell ref="NY18:OA18"/>
    <mergeCell ref="OB18:OD18"/>
    <mergeCell ref="OE18:OG18"/>
    <mergeCell ref="BP19:BR19"/>
    <mergeCell ref="BS19:BU19"/>
    <mergeCell ref="BV19:BX19"/>
    <mergeCell ref="BY19:CA19"/>
    <mergeCell ref="CB19:CD19"/>
    <mergeCell ref="CE19:CG19"/>
    <mergeCell ref="AX19:AZ19"/>
    <mergeCell ref="BA19:BC19"/>
    <mergeCell ref="BD19:BF19"/>
    <mergeCell ref="BG19:BI19"/>
    <mergeCell ref="BJ19:BL19"/>
    <mergeCell ref="BM19:BO19"/>
    <mergeCell ref="AF19:AH19"/>
    <mergeCell ref="AI19:AK19"/>
    <mergeCell ref="AL19:AN19"/>
    <mergeCell ref="AO19:AQ19"/>
    <mergeCell ref="AR19:AT19"/>
    <mergeCell ref="AU19:AW19"/>
    <mergeCell ref="DR19:DT19"/>
    <mergeCell ref="DU19:DW19"/>
    <mergeCell ref="DX19:DZ19"/>
    <mergeCell ref="EA19:EC19"/>
    <mergeCell ref="ED19:EF19"/>
    <mergeCell ref="EG19:EI19"/>
    <mergeCell ref="CZ19:DB19"/>
    <mergeCell ref="DC19:DE19"/>
    <mergeCell ref="DF19:DH19"/>
    <mergeCell ref="DI19:DK19"/>
    <mergeCell ref="DL19:DN19"/>
    <mergeCell ref="DO19:DQ19"/>
    <mergeCell ref="CH19:CJ19"/>
    <mergeCell ref="CK19:CM19"/>
    <mergeCell ref="CN19:CP19"/>
    <mergeCell ref="CQ19:CS19"/>
    <mergeCell ref="CT19:CV19"/>
    <mergeCell ref="CW19:CY19"/>
    <mergeCell ref="FT19:FV19"/>
    <mergeCell ref="FW19:FY19"/>
    <mergeCell ref="FZ19:GB19"/>
    <mergeCell ref="GC19:GE19"/>
    <mergeCell ref="GF19:GH19"/>
    <mergeCell ref="GI19:GK19"/>
    <mergeCell ref="FB19:FD19"/>
    <mergeCell ref="FE19:FG19"/>
    <mergeCell ref="FH19:FJ19"/>
    <mergeCell ref="FK19:FM19"/>
    <mergeCell ref="FN19:FP19"/>
    <mergeCell ref="FQ19:FS19"/>
    <mergeCell ref="EJ19:EL19"/>
    <mergeCell ref="EM19:EO19"/>
    <mergeCell ref="EP19:ER19"/>
    <mergeCell ref="ES19:EU19"/>
    <mergeCell ref="EV19:EX19"/>
    <mergeCell ref="EY19:FA19"/>
    <mergeCell ref="HV19:HX19"/>
    <mergeCell ref="HY19:IA19"/>
    <mergeCell ref="IB19:ID19"/>
    <mergeCell ref="IE19:IG19"/>
    <mergeCell ref="IH19:IJ19"/>
    <mergeCell ref="IK19:IM19"/>
    <mergeCell ref="HD19:HF19"/>
    <mergeCell ref="HG19:HI19"/>
    <mergeCell ref="HJ19:HL19"/>
    <mergeCell ref="HM19:HO19"/>
    <mergeCell ref="HP19:HR19"/>
    <mergeCell ref="HS19:HU19"/>
    <mergeCell ref="GL19:GN19"/>
    <mergeCell ref="GO19:GQ19"/>
    <mergeCell ref="GR19:GT19"/>
    <mergeCell ref="GU19:GW19"/>
    <mergeCell ref="GX19:GZ19"/>
    <mergeCell ref="HA19:HC19"/>
    <mergeCell ref="JX19:JZ19"/>
    <mergeCell ref="KA19:KC19"/>
    <mergeCell ref="KD19:KF19"/>
    <mergeCell ref="KG19:KI19"/>
    <mergeCell ref="KJ19:KL19"/>
    <mergeCell ref="KM19:KO19"/>
    <mergeCell ref="JF19:JH19"/>
    <mergeCell ref="JI19:JK19"/>
    <mergeCell ref="JL19:JN19"/>
    <mergeCell ref="JO19:JQ19"/>
    <mergeCell ref="JR19:JT19"/>
    <mergeCell ref="JU19:JW19"/>
    <mergeCell ref="IN19:IP19"/>
    <mergeCell ref="IQ19:IS19"/>
    <mergeCell ref="IT19:IV19"/>
    <mergeCell ref="IW19:IY19"/>
    <mergeCell ref="IZ19:JB19"/>
    <mergeCell ref="JC19:JE19"/>
    <mergeCell ref="LZ19:MB19"/>
    <mergeCell ref="MC19:ME19"/>
    <mergeCell ref="MF19:MH19"/>
    <mergeCell ref="MI19:MK19"/>
    <mergeCell ref="ML19:MN19"/>
    <mergeCell ref="MO19:MQ19"/>
    <mergeCell ref="LH19:LJ19"/>
    <mergeCell ref="LK19:LM19"/>
    <mergeCell ref="LN19:LP19"/>
    <mergeCell ref="LQ19:LS19"/>
    <mergeCell ref="LT19:LV19"/>
    <mergeCell ref="LW19:LY19"/>
    <mergeCell ref="KP19:KR19"/>
    <mergeCell ref="KS19:KU19"/>
    <mergeCell ref="KV19:KX19"/>
    <mergeCell ref="KY19:LA19"/>
    <mergeCell ref="LB19:LD19"/>
    <mergeCell ref="LE19:LG19"/>
    <mergeCell ref="PF19:PH19"/>
    <mergeCell ref="PI19:PK19"/>
    <mergeCell ref="OB19:OD19"/>
    <mergeCell ref="OE19:OG19"/>
    <mergeCell ref="OH19:OJ19"/>
    <mergeCell ref="OK19:OM19"/>
    <mergeCell ref="ON19:OP19"/>
    <mergeCell ref="OQ19:OS19"/>
    <mergeCell ref="NJ19:NL19"/>
    <mergeCell ref="NM19:NO19"/>
    <mergeCell ref="NP19:NR19"/>
    <mergeCell ref="NS19:NU19"/>
    <mergeCell ref="NV19:NX19"/>
    <mergeCell ref="NY19:OA19"/>
    <mergeCell ref="MR19:MT19"/>
    <mergeCell ref="MU19:MW19"/>
    <mergeCell ref="MX19:MZ19"/>
    <mergeCell ref="NA19:NC19"/>
    <mergeCell ref="ND19:NF19"/>
    <mergeCell ref="NG19:NI19"/>
    <mergeCell ref="AO20:AQ20"/>
    <mergeCell ref="AR20:AT20"/>
    <mergeCell ref="AU20:AW20"/>
    <mergeCell ref="AX20:AZ20"/>
    <mergeCell ref="BA20:BC20"/>
    <mergeCell ref="BD20:BF20"/>
    <mergeCell ref="W20:Y20"/>
    <mergeCell ref="Z20:AB20"/>
    <mergeCell ref="AC20:AE20"/>
    <mergeCell ref="AF20:AH20"/>
    <mergeCell ref="AI20:AK20"/>
    <mergeCell ref="AL20:AN20"/>
    <mergeCell ref="QD19:QF19"/>
    <mergeCell ref="QG19:QI19"/>
    <mergeCell ref="QJ19:QL19"/>
    <mergeCell ref="B20:D20"/>
    <mergeCell ref="E20:G20"/>
    <mergeCell ref="H20:J20"/>
    <mergeCell ref="K20:M20"/>
    <mergeCell ref="N20:P20"/>
    <mergeCell ref="Q20:S20"/>
    <mergeCell ref="T20:V20"/>
    <mergeCell ref="PL19:PN19"/>
    <mergeCell ref="PO19:PQ19"/>
    <mergeCell ref="PR19:PT19"/>
    <mergeCell ref="PU19:PW19"/>
    <mergeCell ref="PX19:PZ19"/>
    <mergeCell ref="QA19:QC19"/>
    <mergeCell ref="OT19:OV19"/>
    <mergeCell ref="OW19:OY19"/>
    <mergeCell ref="OZ19:PB19"/>
    <mergeCell ref="PC19:PE19"/>
    <mergeCell ref="CQ20:CS20"/>
    <mergeCell ref="CT20:CV20"/>
    <mergeCell ref="CW20:CY20"/>
    <mergeCell ref="CZ20:DB20"/>
    <mergeCell ref="DC20:DE20"/>
    <mergeCell ref="DF20:DH20"/>
    <mergeCell ref="BY20:CA20"/>
    <mergeCell ref="CB20:CD20"/>
    <mergeCell ref="CE20:CG20"/>
    <mergeCell ref="CH20:CJ20"/>
    <mergeCell ref="CK20:CM20"/>
    <mergeCell ref="CN20:CP20"/>
    <mergeCell ref="BG20:BI20"/>
    <mergeCell ref="BJ20:BL20"/>
    <mergeCell ref="BM20:BO20"/>
    <mergeCell ref="BP20:BR20"/>
    <mergeCell ref="BS20:BU20"/>
    <mergeCell ref="BV20:BX20"/>
    <mergeCell ref="ES20:EU20"/>
    <mergeCell ref="EV20:EX20"/>
    <mergeCell ref="EY20:FA20"/>
    <mergeCell ref="FB20:FD20"/>
    <mergeCell ref="FE20:FG20"/>
    <mergeCell ref="FH20:FJ20"/>
    <mergeCell ref="EA20:EC20"/>
    <mergeCell ref="ED20:EF20"/>
    <mergeCell ref="EG20:EI20"/>
    <mergeCell ref="EJ20:EL20"/>
    <mergeCell ref="EM20:EO20"/>
    <mergeCell ref="EP20:ER20"/>
    <mergeCell ref="DI20:DK20"/>
    <mergeCell ref="DL20:DN20"/>
    <mergeCell ref="DO20:DQ20"/>
    <mergeCell ref="DR20:DT20"/>
    <mergeCell ref="DU20:DW20"/>
    <mergeCell ref="DX20:DZ20"/>
    <mergeCell ref="GU20:GW20"/>
    <mergeCell ref="GX20:GZ20"/>
    <mergeCell ref="HA20:HC20"/>
    <mergeCell ref="HD20:HF20"/>
    <mergeCell ref="HG20:HI20"/>
    <mergeCell ref="HJ20:HL20"/>
    <mergeCell ref="GC20:GE20"/>
    <mergeCell ref="GF20:GH20"/>
    <mergeCell ref="GI20:GK20"/>
    <mergeCell ref="GL20:GN20"/>
    <mergeCell ref="GO20:GQ20"/>
    <mergeCell ref="GR20:GT20"/>
    <mergeCell ref="FK20:FM20"/>
    <mergeCell ref="FN20:FP20"/>
    <mergeCell ref="FQ20:FS20"/>
    <mergeCell ref="FT20:FV20"/>
    <mergeCell ref="FW20:FY20"/>
    <mergeCell ref="FZ20:GB20"/>
    <mergeCell ref="IW20:IY20"/>
    <mergeCell ref="IZ20:JB20"/>
    <mergeCell ref="JC20:JE20"/>
    <mergeCell ref="JF20:JH20"/>
    <mergeCell ref="JI20:JK20"/>
    <mergeCell ref="JL20:JN20"/>
    <mergeCell ref="IE20:IG20"/>
    <mergeCell ref="IH20:IJ20"/>
    <mergeCell ref="IK20:IM20"/>
    <mergeCell ref="IN20:IP20"/>
    <mergeCell ref="IQ20:IS20"/>
    <mergeCell ref="IT20:IV20"/>
    <mergeCell ref="HM20:HO20"/>
    <mergeCell ref="HP20:HR20"/>
    <mergeCell ref="HS20:HU20"/>
    <mergeCell ref="HV20:HX20"/>
    <mergeCell ref="HY20:IA20"/>
    <mergeCell ref="IB20:ID20"/>
    <mergeCell ref="LZ20:MB20"/>
    <mergeCell ref="MC20:ME20"/>
    <mergeCell ref="MF20:MH20"/>
    <mergeCell ref="KY20:LA20"/>
    <mergeCell ref="LB20:LD20"/>
    <mergeCell ref="LE20:LG20"/>
    <mergeCell ref="LH20:LJ20"/>
    <mergeCell ref="LK20:LM20"/>
    <mergeCell ref="LN20:LP20"/>
    <mergeCell ref="KG20:KI20"/>
    <mergeCell ref="KJ20:KL20"/>
    <mergeCell ref="KM20:KO20"/>
    <mergeCell ref="KP20:KR20"/>
    <mergeCell ref="KS20:KU20"/>
    <mergeCell ref="KV20:KX20"/>
    <mergeCell ref="JO20:JQ20"/>
    <mergeCell ref="JR20:JT20"/>
    <mergeCell ref="JU20:JW20"/>
    <mergeCell ref="JX20:JZ20"/>
    <mergeCell ref="KA20:KC20"/>
    <mergeCell ref="KD20:KF20"/>
    <mergeCell ref="QJ20:QL20"/>
    <mergeCell ref="PC20:PE20"/>
    <mergeCell ref="PF20:PH20"/>
    <mergeCell ref="PI20:PK20"/>
    <mergeCell ref="PL20:PN20"/>
    <mergeCell ref="PO20:PQ20"/>
    <mergeCell ref="PR20:PT20"/>
    <mergeCell ref="OK20:OM20"/>
    <mergeCell ref="ON20:OP20"/>
    <mergeCell ref="OQ20:OS20"/>
    <mergeCell ref="OT20:OV20"/>
    <mergeCell ref="OW20:OY20"/>
    <mergeCell ref="OZ20:PB20"/>
    <mergeCell ref="NS20:NU20"/>
    <mergeCell ref="NV20:NX20"/>
    <mergeCell ref="NY20:OA20"/>
    <mergeCell ref="OB20:OD20"/>
    <mergeCell ref="OE20:OG20"/>
    <mergeCell ref="OH20:OJ20"/>
    <mergeCell ref="T21:V21"/>
    <mergeCell ref="W21:Y21"/>
    <mergeCell ref="Z21:AB21"/>
    <mergeCell ref="AC21:AE21"/>
    <mergeCell ref="AF21:AH21"/>
    <mergeCell ref="AI21:AK21"/>
    <mergeCell ref="B21:D21"/>
    <mergeCell ref="E21:G21"/>
    <mergeCell ref="H21:J21"/>
    <mergeCell ref="K21:M21"/>
    <mergeCell ref="N21:P21"/>
    <mergeCell ref="Q21:S21"/>
    <mergeCell ref="PU20:PW20"/>
    <mergeCell ref="PX20:PZ20"/>
    <mergeCell ref="QA20:QC20"/>
    <mergeCell ref="QD20:QF20"/>
    <mergeCell ref="QG20:QI20"/>
    <mergeCell ref="NA20:NC20"/>
    <mergeCell ref="ND20:NF20"/>
    <mergeCell ref="NG20:NI20"/>
    <mergeCell ref="NJ20:NL20"/>
    <mergeCell ref="NM20:NO20"/>
    <mergeCell ref="NP20:NR20"/>
    <mergeCell ref="MI20:MK20"/>
    <mergeCell ref="ML20:MN20"/>
    <mergeCell ref="MO20:MQ20"/>
    <mergeCell ref="MR20:MT20"/>
    <mergeCell ref="MU20:MW20"/>
    <mergeCell ref="MX20:MZ20"/>
    <mergeCell ref="LQ20:LS20"/>
    <mergeCell ref="LT20:LV20"/>
    <mergeCell ref="LW20:LY20"/>
    <mergeCell ref="BV21:BX21"/>
    <mergeCell ref="BY21:CA21"/>
    <mergeCell ref="CB21:CD21"/>
    <mergeCell ref="CE21:CG21"/>
    <mergeCell ref="CH21:CJ21"/>
    <mergeCell ref="CK21:CM21"/>
    <mergeCell ref="BD21:BF21"/>
    <mergeCell ref="BG21:BI21"/>
    <mergeCell ref="BJ21:BL21"/>
    <mergeCell ref="BM21:BO21"/>
    <mergeCell ref="BP21:BR21"/>
    <mergeCell ref="BS21:BU21"/>
    <mergeCell ref="AL21:AN21"/>
    <mergeCell ref="AO21:AQ21"/>
    <mergeCell ref="AR21:AT21"/>
    <mergeCell ref="AU21:AW21"/>
    <mergeCell ref="AX21:AZ21"/>
    <mergeCell ref="BA21:BC21"/>
    <mergeCell ref="DX21:DZ21"/>
    <mergeCell ref="EA21:EC21"/>
    <mergeCell ref="ED21:EF21"/>
    <mergeCell ref="EG21:EI21"/>
    <mergeCell ref="EJ21:EL21"/>
    <mergeCell ref="EM21:EO21"/>
    <mergeCell ref="DF21:DH21"/>
    <mergeCell ref="DI21:DK21"/>
    <mergeCell ref="DL21:DN21"/>
    <mergeCell ref="DO21:DQ21"/>
    <mergeCell ref="DR21:DT21"/>
    <mergeCell ref="DU21:DW21"/>
    <mergeCell ref="CN21:CP21"/>
    <mergeCell ref="CQ21:CS21"/>
    <mergeCell ref="CT21:CV21"/>
    <mergeCell ref="CW21:CY21"/>
    <mergeCell ref="CZ21:DB21"/>
    <mergeCell ref="DC21:DE21"/>
    <mergeCell ref="FZ21:GB21"/>
    <mergeCell ref="GC21:GE21"/>
    <mergeCell ref="GF21:GH21"/>
    <mergeCell ref="GI21:GK21"/>
    <mergeCell ref="GL21:GN21"/>
    <mergeCell ref="GO21:GQ21"/>
    <mergeCell ref="FH21:FJ21"/>
    <mergeCell ref="FK21:FM21"/>
    <mergeCell ref="FN21:FP21"/>
    <mergeCell ref="FQ21:FS21"/>
    <mergeCell ref="FT21:FV21"/>
    <mergeCell ref="FW21:FY21"/>
    <mergeCell ref="EP21:ER21"/>
    <mergeCell ref="ES21:EU21"/>
    <mergeCell ref="EV21:EX21"/>
    <mergeCell ref="EY21:FA21"/>
    <mergeCell ref="FB21:FD21"/>
    <mergeCell ref="FE21:FG21"/>
    <mergeCell ref="IB21:ID21"/>
    <mergeCell ref="IE21:IG21"/>
    <mergeCell ref="IH21:IJ21"/>
    <mergeCell ref="IK21:IM21"/>
    <mergeCell ref="IN21:IP21"/>
    <mergeCell ref="IQ21:IS21"/>
    <mergeCell ref="HJ21:HL21"/>
    <mergeCell ref="HM21:HO21"/>
    <mergeCell ref="HP21:HR21"/>
    <mergeCell ref="HS21:HU21"/>
    <mergeCell ref="HV21:HX21"/>
    <mergeCell ref="HY21:IA21"/>
    <mergeCell ref="GR21:GT21"/>
    <mergeCell ref="GU21:GW21"/>
    <mergeCell ref="GX21:GZ21"/>
    <mergeCell ref="HA21:HC21"/>
    <mergeCell ref="HD21:HF21"/>
    <mergeCell ref="HG21:HI21"/>
    <mergeCell ref="KD21:KF21"/>
    <mergeCell ref="KG21:KI21"/>
    <mergeCell ref="KJ21:KL21"/>
    <mergeCell ref="KM21:KO21"/>
    <mergeCell ref="KP21:KR21"/>
    <mergeCell ref="KS21:KU21"/>
    <mergeCell ref="JL21:JN21"/>
    <mergeCell ref="JO21:JQ21"/>
    <mergeCell ref="JR21:JT21"/>
    <mergeCell ref="JU21:JW21"/>
    <mergeCell ref="JX21:JZ21"/>
    <mergeCell ref="KA21:KC21"/>
    <mergeCell ref="IT21:IV21"/>
    <mergeCell ref="IW21:IY21"/>
    <mergeCell ref="IZ21:JB21"/>
    <mergeCell ref="JC21:JE21"/>
    <mergeCell ref="JF21:JH21"/>
    <mergeCell ref="JI21:JK21"/>
    <mergeCell ref="MF21:MH21"/>
    <mergeCell ref="MI21:MK21"/>
    <mergeCell ref="ML21:MN21"/>
    <mergeCell ref="MO21:MQ21"/>
    <mergeCell ref="MR21:MT21"/>
    <mergeCell ref="MU21:MW21"/>
    <mergeCell ref="LN21:LP21"/>
    <mergeCell ref="LQ21:LS21"/>
    <mergeCell ref="LT21:LV21"/>
    <mergeCell ref="LW21:LY21"/>
    <mergeCell ref="LZ21:MB21"/>
    <mergeCell ref="MC21:ME21"/>
    <mergeCell ref="KV21:KX21"/>
    <mergeCell ref="KY21:LA21"/>
    <mergeCell ref="LB21:LD21"/>
    <mergeCell ref="LE21:LG21"/>
    <mergeCell ref="LH21:LJ21"/>
    <mergeCell ref="LK21:LM21"/>
    <mergeCell ref="PL21:PN21"/>
    <mergeCell ref="PO21:PQ21"/>
    <mergeCell ref="OH21:OJ21"/>
    <mergeCell ref="OK21:OM21"/>
    <mergeCell ref="ON21:OP21"/>
    <mergeCell ref="OQ21:OS21"/>
    <mergeCell ref="OT21:OV21"/>
    <mergeCell ref="OW21:OY21"/>
    <mergeCell ref="NP21:NR21"/>
    <mergeCell ref="NS21:NU21"/>
    <mergeCell ref="NV21:NX21"/>
    <mergeCell ref="NY21:OA21"/>
    <mergeCell ref="OB21:OD21"/>
    <mergeCell ref="OE21:OG21"/>
    <mergeCell ref="MX21:MZ21"/>
    <mergeCell ref="NA21:NC21"/>
    <mergeCell ref="ND21:NF21"/>
    <mergeCell ref="NG21:NI21"/>
    <mergeCell ref="NJ21:NL21"/>
    <mergeCell ref="NM21:NO21"/>
    <mergeCell ref="AU22:AW22"/>
    <mergeCell ref="AX22:AZ22"/>
    <mergeCell ref="BA22:BC22"/>
    <mergeCell ref="BD22:BF22"/>
    <mergeCell ref="BG22:BI22"/>
    <mergeCell ref="BJ22:BL22"/>
    <mergeCell ref="AC22:AE22"/>
    <mergeCell ref="AF22:AH22"/>
    <mergeCell ref="AI22:AK22"/>
    <mergeCell ref="AL22:AN22"/>
    <mergeCell ref="AO22:AQ22"/>
    <mergeCell ref="AR22:AT22"/>
    <mergeCell ref="QJ21:QL21"/>
    <mergeCell ref="B22:D22"/>
    <mergeCell ref="E22:G22"/>
    <mergeCell ref="H22:J22"/>
    <mergeCell ref="K22:M22"/>
    <mergeCell ref="N22:P22"/>
    <mergeCell ref="Q22:S22"/>
    <mergeCell ref="T22:V22"/>
    <mergeCell ref="W22:Y22"/>
    <mergeCell ref="Z22:AB22"/>
    <mergeCell ref="PR21:PT21"/>
    <mergeCell ref="PU21:PW21"/>
    <mergeCell ref="PX21:PZ21"/>
    <mergeCell ref="QA21:QC21"/>
    <mergeCell ref="QD21:QF21"/>
    <mergeCell ref="QG21:QI21"/>
    <mergeCell ref="OZ21:PB21"/>
    <mergeCell ref="PC21:PE21"/>
    <mergeCell ref="PF21:PH21"/>
    <mergeCell ref="PI21:PK21"/>
    <mergeCell ref="CW22:CY22"/>
    <mergeCell ref="CZ22:DB22"/>
    <mergeCell ref="DC22:DE22"/>
    <mergeCell ref="DF22:DH22"/>
    <mergeCell ref="DI22:DK22"/>
    <mergeCell ref="DL22:DN22"/>
    <mergeCell ref="CE22:CG22"/>
    <mergeCell ref="CH22:CJ22"/>
    <mergeCell ref="CK22:CM22"/>
    <mergeCell ref="CN22:CP22"/>
    <mergeCell ref="CQ22:CS22"/>
    <mergeCell ref="CT22:CV22"/>
    <mergeCell ref="BM22:BO22"/>
    <mergeCell ref="BP22:BR22"/>
    <mergeCell ref="BS22:BU22"/>
    <mergeCell ref="BV22:BX22"/>
    <mergeCell ref="BY22:CA22"/>
    <mergeCell ref="CB22:CD22"/>
    <mergeCell ref="EY22:FA22"/>
    <mergeCell ref="FB22:FD22"/>
    <mergeCell ref="FE22:FG22"/>
    <mergeCell ref="FH22:FJ22"/>
    <mergeCell ref="FK22:FM22"/>
    <mergeCell ref="FN22:FP22"/>
    <mergeCell ref="EG22:EI22"/>
    <mergeCell ref="EJ22:EL22"/>
    <mergeCell ref="EM22:EO22"/>
    <mergeCell ref="EP22:ER22"/>
    <mergeCell ref="ES22:EU22"/>
    <mergeCell ref="EV22:EX22"/>
    <mergeCell ref="DO22:DQ22"/>
    <mergeCell ref="DR22:DT22"/>
    <mergeCell ref="DU22:DW22"/>
    <mergeCell ref="DX22:DZ22"/>
    <mergeCell ref="EA22:EC22"/>
    <mergeCell ref="ED22:EF22"/>
    <mergeCell ref="HA22:HC22"/>
    <mergeCell ref="HD22:HF22"/>
    <mergeCell ref="HG22:HI22"/>
    <mergeCell ref="HJ22:HL22"/>
    <mergeCell ref="HM22:HO22"/>
    <mergeCell ref="HP22:HR22"/>
    <mergeCell ref="GI22:GK22"/>
    <mergeCell ref="GL22:GN22"/>
    <mergeCell ref="GO22:GQ22"/>
    <mergeCell ref="GR22:GT22"/>
    <mergeCell ref="GU22:GW22"/>
    <mergeCell ref="GX22:GZ22"/>
    <mergeCell ref="FQ22:FS22"/>
    <mergeCell ref="FT22:FV22"/>
    <mergeCell ref="FW22:FY22"/>
    <mergeCell ref="FZ22:GB22"/>
    <mergeCell ref="GC22:GE22"/>
    <mergeCell ref="GF22:GH22"/>
    <mergeCell ref="JC22:JE22"/>
    <mergeCell ref="JF22:JH22"/>
    <mergeCell ref="JI22:JK22"/>
    <mergeCell ref="JL22:JN22"/>
    <mergeCell ref="JO22:JQ22"/>
    <mergeCell ref="JR22:JT22"/>
    <mergeCell ref="IK22:IM22"/>
    <mergeCell ref="IN22:IP22"/>
    <mergeCell ref="IQ22:IS22"/>
    <mergeCell ref="IT22:IV22"/>
    <mergeCell ref="IW22:IY22"/>
    <mergeCell ref="IZ22:JB22"/>
    <mergeCell ref="HS22:HU22"/>
    <mergeCell ref="HV22:HX22"/>
    <mergeCell ref="HY22:IA22"/>
    <mergeCell ref="IB22:ID22"/>
    <mergeCell ref="IE22:IG22"/>
    <mergeCell ref="IH22:IJ22"/>
    <mergeCell ref="LE22:LG22"/>
    <mergeCell ref="LH22:LJ22"/>
    <mergeCell ref="LK22:LM22"/>
    <mergeCell ref="LN22:LP22"/>
    <mergeCell ref="LQ22:LS22"/>
    <mergeCell ref="LT22:LV22"/>
    <mergeCell ref="KM22:KO22"/>
    <mergeCell ref="KP22:KR22"/>
    <mergeCell ref="KS22:KU22"/>
    <mergeCell ref="KV22:KX22"/>
    <mergeCell ref="KY22:LA22"/>
    <mergeCell ref="LB22:LD22"/>
    <mergeCell ref="JU22:JW22"/>
    <mergeCell ref="JX22:JZ22"/>
    <mergeCell ref="KA22:KC22"/>
    <mergeCell ref="KD22:KF22"/>
    <mergeCell ref="KG22:KI22"/>
    <mergeCell ref="KJ22:KL22"/>
    <mergeCell ref="OK22:OM22"/>
    <mergeCell ref="ON22:OP22"/>
    <mergeCell ref="NG22:NI22"/>
    <mergeCell ref="NJ22:NL22"/>
    <mergeCell ref="NM22:NO22"/>
    <mergeCell ref="NP22:NR22"/>
    <mergeCell ref="NS22:NU22"/>
    <mergeCell ref="NV22:NX22"/>
    <mergeCell ref="MO22:MQ22"/>
    <mergeCell ref="MR22:MT22"/>
    <mergeCell ref="MU22:MW22"/>
    <mergeCell ref="MX22:MZ22"/>
    <mergeCell ref="NA22:NC22"/>
    <mergeCell ref="ND22:NF22"/>
    <mergeCell ref="LW22:LY22"/>
    <mergeCell ref="LZ22:MB22"/>
    <mergeCell ref="MC22:ME22"/>
    <mergeCell ref="MF22:MH22"/>
    <mergeCell ref="MI22:MK22"/>
    <mergeCell ref="ML22:MN22"/>
    <mergeCell ref="T23:V23"/>
    <mergeCell ref="W23:Y23"/>
    <mergeCell ref="Z23:AB23"/>
    <mergeCell ref="AC23:AE23"/>
    <mergeCell ref="AF23:AH23"/>
    <mergeCell ref="AI23:AK23"/>
    <mergeCell ref="QA22:QC22"/>
    <mergeCell ref="QD22:QF22"/>
    <mergeCell ref="QG22:QI22"/>
    <mergeCell ref="QJ22:QL22"/>
    <mergeCell ref="B23:D23"/>
    <mergeCell ref="E23:G23"/>
    <mergeCell ref="H23:J23"/>
    <mergeCell ref="K23:M23"/>
    <mergeCell ref="N23:P23"/>
    <mergeCell ref="Q23:S23"/>
    <mergeCell ref="PI22:PK22"/>
    <mergeCell ref="PL22:PN22"/>
    <mergeCell ref="PO22:PQ22"/>
    <mergeCell ref="PR22:PT22"/>
    <mergeCell ref="PU22:PW22"/>
    <mergeCell ref="PX22:PZ22"/>
    <mergeCell ref="OQ22:OS22"/>
    <mergeCell ref="OT22:OV22"/>
    <mergeCell ref="OW22:OY22"/>
    <mergeCell ref="OZ22:PB22"/>
    <mergeCell ref="PC22:PE22"/>
    <mergeCell ref="PF22:PH22"/>
    <mergeCell ref="NY22:OA22"/>
    <mergeCell ref="OB22:OD22"/>
    <mergeCell ref="OE22:OG22"/>
    <mergeCell ref="OH22:OJ22"/>
    <mergeCell ref="BV23:BX23"/>
    <mergeCell ref="BY23:CA23"/>
    <mergeCell ref="CB23:CD23"/>
    <mergeCell ref="CE23:CG23"/>
    <mergeCell ref="CH23:CJ23"/>
    <mergeCell ref="CK23:CM23"/>
    <mergeCell ref="BD23:BF23"/>
    <mergeCell ref="BG23:BI23"/>
    <mergeCell ref="BJ23:BL23"/>
    <mergeCell ref="BM23:BO23"/>
    <mergeCell ref="BP23:BR23"/>
    <mergeCell ref="BS23:BU23"/>
    <mergeCell ref="AL23:AN23"/>
    <mergeCell ref="AO23:AQ23"/>
    <mergeCell ref="AR23:AT23"/>
    <mergeCell ref="AU23:AW23"/>
    <mergeCell ref="AX23:AZ23"/>
    <mergeCell ref="BA23:BC23"/>
    <mergeCell ref="DX23:DZ23"/>
    <mergeCell ref="EA23:EC23"/>
    <mergeCell ref="ED23:EF23"/>
    <mergeCell ref="EG23:EI23"/>
    <mergeCell ref="EJ23:EL23"/>
    <mergeCell ref="EM23:EO23"/>
    <mergeCell ref="DF23:DH23"/>
    <mergeCell ref="DI23:DK23"/>
    <mergeCell ref="DL23:DN23"/>
    <mergeCell ref="DO23:DQ23"/>
    <mergeCell ref="DR23:DT23"/>
    <mergeCell ref="DU23:DW23"/>
    <mergeCell ref="CN23:CP23"/>
    <mergeCell ref="CQ23:CS23"/>
    <mergeCell ref="CT23:CV23"/>
    <mergeCell ref="CW23:CY23"/>
    <mergeCell ref="CZ23:DB23"/>
    <mergeCell ref="DC23:DE23"/>
    <mergeCell ref="FZ23:GB23"/>
    <mergeCell ref="GC23:GE23"/>
    <mergeCell ref="GF23:GH23"/>
    <mergeCell ref="GI23:GK23"/>
    <mergeCell ref="GL23:GN23"/>
    <mergeCell ref="GO23:GQ23"/>
    <mergeCell ref="FH23:FJ23"/>
    <mergeCell ref="FK23:FM23"/>
    <mergeCell ref="FN23:FP23"/>
    <mergeCell ref="FQ23:FS23"/>
    <mergeCell ref="FT23:FV23"/>
    <mergeCell ref="FW23:FY23"/>
    <mergeCell ref="EP23:ER23"/>
    <mergeCell ref="ES23:EU23"/>
    <mergeCell ref="EV23:EX23"/>
    <mergeCell ref="EY23:FA23"/>
    <mergeCell ref="FB23:FD23"/>
    <mergeCell ref="FE23:FG23"/>
    <mergeCell ref="IB23:ID23"/>
    <mergeCell ref="IE23:IG23"/>
    <mergeCell ref="IH23:IJ23"/>
    <mergeCell ref="IK23:IM23"/>
    <mergeCell ref="IN23:IP23"/>
    <mergeCell ref="IQ23:IS23"/>
    <mergeCell ref="HJ23:HL23"/>
    <mergeCell ref="HM23:HO23"/>
    <mergeCell ref="HP23:HR23"/>
    <mergeCell ref="HS23:HU23"/>
    <mergeCell ref="HV23:HX23"/>
    <mergeCell ref="HY23:IA23"/>
    <mergeCell ref="GR23:GT23"/>
    <mergeCell ref="GU23:GW23"/>
    <mergeCell ref="GX23:GZ23"/>
    <mergeCell ref="HA23:HC23"/>
    <mergeCell ref="HD23:HF23"/>
    <mergeCell ref="HG23:HI23"/>
    <mergeCell ref="KD23:KF23"/>
    <mergeCell ref="KG23:KI23"/>
    <mergeCell ref="KJ23:KL23"/>
    <mergeCell ref="KM23:KO23"/>
    <mergeCell ref="KP23:KR23"/>
    <mergeCell ref="KS23:KU23"/>
    <mergeCell ref="JL23:JN23"/>
    <mergeCell ref="JO23:JQ23"/>
    <mergeCell ref="JR23:JT23"/>
    <mergeCell ref="JU23:JW23"/>
    <mergeCell ref="JX23:JZ23"/>
    <mergeCell ref="KA23:KC23"/>
    <mergeCell ref="IT23:IV23"/>
    <mergeCell ref="IW23:IY23"/>
    <mergeCell ref="IZ23:JB23"/>
    <mergeCell ref="JC23:JE23"/>
    <mergeCell ref="JF23:JH23"/>
    <mergeCell ref="JI23:JK23"/>
    <mergeCell ref="MF23:MH23"/>
    <mergeCell ref="MI23:MK23"/>
    <mergeCell ref="ML23:MN23"/>
    <mergeCell ref="MO23:MQ23"/>
    <mergeCell ref="MR23:MT23"/>
    <mergeCell ref="MU23:MW23"/>
    <mergeCell ref="LN23:LP23"/>
    <mergeCell ref="LQ23:LS23"/>
    <mergeCell ref="LT23:LV23"/>
    <mergeCell ref="LW23:LY23"/>
    <mergeCell ref="LZ23:MB23"/>
    <mergeCell ref="MC23:ME23"/>
    <mergeCell ref="KV23:KX23"/>
    <mergeCell ref="KY23:LA23"/>
    <mergeCell ref="LB23:LD23"/>
    <mergeCell ref="LE23:LG23"/>
    <mergeCell ref="LH23:LJ23"/>
    <mergeCell ref="LK23:LM23"/>
    <mergeCell ref="PL23:PN23"/>
    <mergeCell ref="PO23:PQ23"/>
    <mergeCell ref="OH23:OJ23"/>
    <mergeCell ref="OK23:OM23"/>
    <mergeCell ref="ON23:OP23"/>
    <mergeCell ref="OQ23:OS23"/>
    <mergeCell ref="OT23:OV23"/>
    <mergeCell ref="OW23:OY23"/>
    <mergeCell ref="NP23:NR23"/>
    <mergeCell ref="NS23:NU23"/>
    <mergeCell ref="NV23:NX23"/>
    <mergeCell ref="NY23:OA23"/>
    <mergeCell ref="OB23:OD23"/>
    <mergeCell ref="OE23:OG23"/>
    <mergeCell ref="MX23:MZ23"/>
    <mergeCell ref="NA23:NC23"/>
    <mergeCell ref="ND23:NF23"/>
    <mergeCell ref="NG23:NI23"/>
    <mergeCell ref="NJ23:NL23"/>
    <mergeCell ref="NM23:NO23"/>
    <mergeCell ref="AU24:AW24"/>
    <mergeCell ref="AX24:AZ24"/>
    <mergeCell ref="BA24:BC24"/>
    <mergeCell ref="BD24:BF24"/>
    <mergeCell ref="BG24:BI24"/>
    <mergeCell ref="BJ24:BL24"/>
    <mergeCell ref="AC24:AE24"/>
    <mergeCell ref="AF24:AH24"/>
    <mergeCell ref="AI24:AK24"/>
    <mergeCell ref="AL24:AN24"/>
    <mergeCell ref="AO24:AQ24"/>
    <mergeCell ref="AR24:AT24"/>
    <mergeCell ref="QJ23:QL23"/>
    <mergeCell ref="B24:D24"/>
    <mergeCell ref="E24:G24"/>
    <mergeCell ref="H24:J24"/>
    <mergeCell ref="K24:M24"/>
    <mergeCell ref="N24:P24"/>
    <mergeCell ref="Q24:S24"/>
    <mergeCell ref="T24:V24"/>
    <mergeCell ref="W24:Y24"/>
    <mergeCell ref="Z24:AB24"/>
    <mergeCell ref="PR23:PT23"/>
    <mergeCell ref="PU23:PW23"/>
    <mergeCell ref="PX23:PZ23"/>
    <mergeCell ref="QA23:QC23"/>
    <mergeCell ref="QD23:QF23"/>
    <mergeCell ref="QG23:QI23"/>
    <mergeCell ref="OZ23:PB23"/>
    <mergeCell ref="PC23:PE23"/>
    <mergeCell ref="PF23:PH23"/>
    <mergeCell ref="PI23:PK23"/>
    <mergeCell ref="CW24:CY24"/>
    <mergeCell ref="CZ24:DB24"/>
    <mergeCell ref="DC24:DE24"/>
    <mergeCell ref="DF24:DH24"/>
    <mergeCell ref="DI24:DK24"/>
    <mergeCell ref="DL24:DN24"/>
    <mergeCell ref="CE24:CG24"/>
    <mergeCell ref="CH24:CJ24"/>
    <mergeCell ref="CK24:CM24"/>
    <mergeCell ref="CN24:CP24"/>
    <mergeCell ref="CQ24:CS24"/>
    <mergeCell ref="CT24:CV24"/>
    <mergeCell ref="BM24:BO24"/>
    <mergeCell ref="BP24:BR24"/>
    <mergeCell ref="BS24:BU24"/>
    <mergeCell ref="BV24:BX24"/>
    <mergeCell ref="BY24:CA24"/>
    <mergeCell ref="CB24:CD24"/>
    <mergeCell ref="EY24:FA24"/>
    <mergeCell ref="FB24:FD24"/>
    <mergeCell ref="FE24:FG24"/>
    <mergeCell ref="FH24:FJ24"/>
    <mergeCell ref="FK24:FM24"/>
    <mergeCell ref="FN24:FP24"/>
    <mergeCell ref="EG24:EI24"/>
    <mergeCell ref="EJ24:EL24"/>
    <mergeCell ref="EM24:EO24"/>
    <mergeCell ref="EP24:ER24"/>
    <mergeCell ref="ES24:EU24"/>
    <mergeCell ref="EV24:EX24"/>
    <mergeCell ref="DO24:DQ24"/>
    <mergeCell ref="DR24:DT24"/>
    <mergeCell ref="DU24:DW24"/>
    <mergeCell ref="DX24:DZ24"/>
    <mergeCell ref="EA24:EC24"/>
    <mergeCell ref="ED24:EF24"/>
    <mergeCell ref="HA24:HC24"/>
    <mergeCell ref="HD24:HF24"/>
    <mergeCell ref="HG24:HI24"/>
    <mergeCell ref="HJ24:HL24"/>
    <mergeCell ref="HM24:HO24"/>
    <mergeCell ref="HP24:HR24"/>
    <mergeCell ref="GI24:GK24"/>
    <mergeCell ref="GL24:GN24"/>
    <mergeCell ref="GO24:GQ24"/>
    <mergeCell ref="GR24:GT24"/>
    <mergeCell ref="GU24:GW24"/>
    <mergeCell ref="GX24:GZ24"/>
    <mergeCell ref="FQ24:FS24"/>
    <mergeCell ref="FT24:FV24"/>
    <mergeCell ref="FW24:FY24"/>
    <mergeCell ref="FZ24:GB24"/>
    <mergeCell ref="GC24:GE24"/>
    <mergeCell ref="GF24:GH24"/>
    <mergeCell ref="JC24:JE24"/>
    <mergeCell ref="JF24:JH24"/>
    <mergeCell ref="JI24:JK24"/>
    <mergeCell ref="JL24:JN24"/>
    <mergeCell ref="JO24:JQ24"/>
    <mergeCell ref="JR24:JT24"/>
    <mergeCell ref="IK24:IM24"/>
    <mergeCell ref="IN24:IP24"/>
    <mergeCell ref="IQ24:IS24"/>
    <mergeCell ref="IT24:IV24"/>
    <mergeCell ref="IW24:IY24"/>
    <mergeCell ref="IZ24:JB24"/>
    <mergeCell ref="HS24:HU24"/>
    <mergeCell ref="HV24:HX24"/>
    <mergeCell ref="HY24:IA24"/>
    <mergeCell ref="IB24:ID24"/>
    <mergeCell ref="IE24:IG24"/>
    <mergeCell ref="IH24:IJ24"/>
    <mergeCell ref="LE24:LG24"/>
    <mergeCell ref="LH24:LJ24"/>
    <mergeCell ref="LK24:LM24"/>
    <mergeCell ref="LN24:LP24"/>
    <mergeCell ref="LQ24:LS24"/>
    <mergeCell ref="LT24:LV24"/>
    <mergeCell ref="KM24:KO24"/>
    <mergeCell ref="KP24:KR24"/>
    <mergeCell ref="KS24:KU24"/>
    <mergeCell ref="KV24:KX24"/>
    <mergeCell ref="KY24:LA24"/>
    <mergeCell ref="LB24:LD24"/>
    <mergeCell ref="JU24:JW24"/>
    <mergeCell ref="JX24:JZ24"/>
    <mergeCell ref="KA24:KC24"/>
    <mergeCell ref="KD24:KF24"/>
    <mergeCell ref="KG24:KI24"/>
    <mergeCell ref="KJ24:KL24"/>
    <mergeCell ref="OK24:OM24"/>
    <mergeCell ref="ON24:OP24"/>
    <mergeCell ref="NG24:NI24"/>
    <mergeCell ref="NJ24:NL24"/>
    <mergeCell ref="NM24:NO24"/>
    <mergeCell ref="NP24:NR24"/>
    <mergeCell ref="NS24:NU24"/>
    <mergeCell ref="NV24:NX24"/>
    <mergeCell ref="MO24:MQ24"/>
    <mergeCell ref="MR24:MT24"/>
    <mergeCell ref="MU24:MW24"/>
    <mergeCell ref="MX24:MZ24"/>
    <mergeCell ref="NA24:NC24"/>
    <mergeCell ref="ND24:NF24"/>
    <mergeCell ref="LW24:LY24"/>
    <mergeCell ref="LZ24:MB24"/>
    <mergeCell ref="MC24:ME24"/>
    <mergeCell ref="MF24:MH24"/>
    <mergeCell ref="MI24:MK24"/>
    <mergeCell ref="ML24:MN24"/>
    <mergeCell ref="T25:V25"/>
    <mergeCell ref="W25:Y25"/>
    <mergeCell ref="Z25:AB25"/>
    <mergeCell ref="AC25:AE25"/>
    <mergeCell ref="AF25:AH25"/>
    <mergeCell ref="AI25:AK25"/>
    <mergeCell ref="QA24:QC24"/>
    <mergeCell ref="QD24:QF24"/>
    <mergeCell ref="QG24:QI24"/>
    <mergeCell ref="QJ24:QL24"/>
    <mergeCell ref="B25:D25"/>
    <mergeCell ref="E25:G25"/>
    <mergeCell ref="H25:J25"/>
    <mergeCell ref="K25:M25"/>
    <mergeCell ref="N25:P25"/>
    <mergeCell ref="Q25:S25"/>
    <mergeCell ref="PI24:PK24"/>
    <mergeCell ref="PL24:PN24"/>
    <mergeCell ref="PO24:PQ24"/>
    <mergeCell ref="PR24:PT24"/>
    <mergeCell ref="PU24:PW24"/>
    <mergeCell ref="PX24:PZ24"/>
    <mergeCell ref="OQ24:OS24"/>
    <mergeCell ref="OT24:OV24"/>
    <mergeCell ref="OW24:OY24"/>
    <mergeCell ref="OZ24:PB24"/>
    <mergeCell ref="PC24:PE24"/>
    <mergeCell ref="PF24:PH24"/>
    <mergeCell ref="NY24:OA24"/>
    <mergeCell ref="OB24:OD24"/>
    <mergeCell ref="OE24:OG24"/>
    <mergeCell ref="OH24:OJ24"/>
    <mergeCell ref="BV25:BX25"/>
    <mergeCell ref="BY25:CA25"/>
    <mergeCell ref="CB25:CD25"/>
    <mergeCell ref="CE25:CG25"/>
    <mergeCell ref="CH25:CJ25"/>
    <mergeCell ref="CK25:CM25"/>
    <mergeCell ref="BD25:BF25"/>
    <mergeCell ref="BG25:BI25"/>
    <mergeCell ref="BJ25:BL25"/>
    <mergeCell ref="BM25:BO25"/>
    <mergeCell ref="BP25:BR25"/>
    <mergeCell ref="BS25:BU25"/>
    <mergeCell ref="AL25:AN25"/>
    <mergeCell ref="AO25:AQ25"/>
    <mergeCell ref="AR25:AT25"/>
    <mergeCell ref="AU25:AW25"/>
    <mergeCell ref="AX25:AZ25"/>
    <mergeCell ref="BA25:BC25"/>
    <mergeCell ref="DX25:DZ25"/>
    <mergeCell ref="EA25:EC25"/>
    <mergeCell ref="ED25:EF25"/>
    <mergeCell ref="EG25:EI25"/>
    <mergeCell ref="EJ25:EL25"/>
    <mergeCell ref="EM25:EO25"/>
    <mergeCell ref="DF25:DH25"/>
    <mergeCell ref="DI25:DK25"/>
    <mergeCell ref="DL25:DN25"/>
    <mergeCell ref="DO25:DQ25"/>
    <mergeCell ref="DR25:DT25"/>
    <mergeCell ref="DU25:DW25"/>
    <mergeCell ref="CN25:CP25"/>
    <mergeCell ref="CQ25:CS25"/>
    <mergeCell ref="CT25:CV25"/>
    <mergeCell ref="CW25:CY25"/>
    <mergeCell ref="CZ25:DB25"/>
    <mergeCell ref="DC25:DE25"/>
    <mergeCell ref="FZ25:GB25"/>
    <mergeCell ref="GC25:GE25"/>
    <mergeCell ref="GF25:GH25"/>
    <mergeCell ref="GI25:GK25"/>
    <mergeCell ref="GL25:GN25"/>
    <mergeCell ref="GO25:GQ25"/>
    <mergeCell ref="FH25:FJ25"/>
    <mergeCell ref="FK25:FM25"/>
    <mergeCell ref="FN25:FP25"/>
    <mergeCell ref="FQ25:FS25"/>
    <mergeCell ref="FT25:FV25"/>
    <mergeCell ref="FW25:FY25"/>
    <mergeCell ref="EP25:ER25"/>
    <mergeCell ref="ES25:EU25"/>
    <mergeCell ref="EV25:EX25"/>
    <mergeCell ref="EY25:FA25"/>
    <mergeCell ref="FB25:FD25"/>
    <mergeCell ref="FE25:FG25"/>
    <mergeCell ref="IB25:ID25"/>
    <mergeCell ref="IE25:IG25"/>
    <mergeCell ref="IH25:IJ25"/>
    <mergeCell ref="IK25:IM25"/>
    <mergeCell ref="IN25:IP25"/>
    <mergeCell ref="IQ25:IS25"/>
    <mergeCell ref="HJ25:HL25"/>
    <mergeCell ref="HM25:HO25"/>
    <mergeCell ref="HP25:HR25"/>
    <mergeCell ref="HS25:HU25"/>
    <mergeCell ref="HV25:HX25"/>
    <mergeCell ref="HY25:IA25"/>
    <mergeCell ref="GR25:GT25"/>
    <mergeCell ref="GU25:GW25"/>
    <mergeCell ref="GX25:GZ25"/>
    <mergeCell ref="HA25:HC25"/>
    <mergeCell ref="HD25:HF25"/>
    <mergeCell ref="HG25:HI25"/>
    <mergeCell ref="KD25:KF25"/>
    <mergeCell ref="KG25:KI25"/>
    <mergeCell ref="KJ25:KL25"/>
    <mergeCell ref="KM25:KO25"/>
    <mergeCell ref="KP25:KR25"/>
    <mergeCell ref="KS25:KU25"/>
    <mergeCell ref="JL25:JN25"/>
    <mergeCell ref="JO25:JQ25"/>
    <mergeCell ref="JR25:JT25"/>
    <mergeCell ref="JU25:JW25"/>
    <mergeCell ref="JX25:JZ25"/>
    <mergeCell ref="KA25:KC25"/>
    <mergeCell ref="IT25:IV25"/>
    <mergeCell ref="IW25:IY25"/>
    <mergeCell ref="IZ25:JB25"/>
    <mergeCell ref="JC25:JE25"/>
    <mergeCell ref="JF25:JH25"/>
    <mergeCell ref="JI25:JK25"/>
    <mergeCell ref="MF25:MH25"/>
    <mergeCell ref="MI25:MK25"/>
    <mergeCell ref="ML25:MN25"/>
    <mergeCell ref="MO25:MQ25"/>
    <mergeCell ref="MR25:MT25"/>
    <mergeCell ref="MU25:MW25"/>
    <mergeCell ref="LN25:LP25"/>
    <mergeCell ref="LQ25:LS25"/>
    <mergeCell ref="LT25:LV25"/>
    <mergeCell ref="LW25:LY25"/>
    <mergeCell ref="LZ25:MB25"/>
    <mergeCell ref="MC25:ME25"/>
    <mergeCell ref="KV25:KX25"/>
    <mergeCell ref="KY25:LA25"/>
    <mergeCell ref="LB25:LD25"/>
    <mergeCell ref="LE25:LG25"/>
    <mergeCell ref="LH25:LJ25"/>
    <mergeCell ref="LK25:LM25"/>
    <mergeCell ref="PL25:PN25"/>
    <mergeCell ref="PO25:PQ25"/>
    <mergeCell ref="OH25:OJ25"/>
    <mergeCell ref="OK25:OM25"/>
    <mergeCell ref="ON25:OP25"/>
    <mergeCell ref="OQ25:OS25"/>
    <mergeCell ref="OT25:OV25"/>
    <mergeCell ref="OW25:OY25"/>
    <mergeCell ref="NP25:NR25"/>
    <mergeCell ref="NS25:NU25"/>
    <mergeCell ref="NV25:NX25"/>
    <mergeCell ref="NY25:OA25"/>
    <mergeCell ref="OB25:OD25"/>
    <mergeCell ref="OE25:OG25"/>
    <mergeCell ref="MX25:MZ25"/>
    <mergeCell ref="NA25:NC25"/>
    <mergeCell ref="ND25:NF25"/>
    <mergeCell ref="NG25:NI25"/>
    <mergeCell ref="NJ25:NL25"/>
    <mergeCell ref="NM25:NO25"/>
    <mergeCell ref="AU26:AW26"/>
    <mergeCell ref="AX26:AZ26"/>
    <mergeCell ref="BA26:BC26"/>
    <mergeCell ref="BD26:BF26"/>
    <mergeCell ref="BG26:BI26"/>
    <mergeCell ref="BJ26:BL26"/>
    <mergeCell ref="AC26:AE26"/>
    <mergeCell ref="AF26:AH26"/>
    <mergeCell ref="AI26:AK26"/>
    <mergeCell ref="AL26:AN26"/>
    <mergeCell ref="AO26:AQ26"/>
    <mergeCell ref="AR26:AT26"/>
    <mergeCell ref="QJ25:QL25"/>
    <mergeCell ref="B26:D26"/>
    <mergeCell ref="E26:G26"/>
    <mergeCell ref="H26:J26"/>
    <mergeCell ref="K26:M26"/>
    <mergeCell ref="N26:P26"/>
    <mergeCell ref="Q26:S26"/>
    <mergeCell ref="T26:V26"/>
    <mergeCell ref="W26:Y26"/>
    <mergeCell ref="Z26:AB26"/>
    <mergeCell ref="PR25:PT25"/>
    <mergeCell ref="PU25:PW25"/>
    <mergeCell ref="PX25:PZ25"/>
    <mergeCell ref="QA25:QC25"/>
    <mergeCell ref="QD25:QF25"/>
    <mergeCell ref="QG25:QI25"/>
    <mergeCell ref="OZ25:PB25"/>
    <mergeCell ref="PC25:PE25"/>
    <mergeCell ref="PF25:PH25"/>
    <mergeCell ref="PI25:PK25"/>
    <mergeCell ref="CW26:CY26"/>
    <mergeCell ref="CZ26:DB26"/>
    <mergeCell ref="DC26:DE26"/>
    <mergeCell ref="DF26:DH26"/>
    <mergeCell ref="DI26:DK26"/>
    <mergeCell ref="DL26:DN26"/>
    <mergeCell ref="CE26:CG26"/>
    <mergeCell ref="CH26:CJ26"/>
    <mergeCell ref="CK26:CM26"/>
    <mergeCell ref="CN26:CP26"/>
    <mergeCell ref="CQ26:CS26"/>
    <mergeCell ref="CT26:CV26"/>
    <mergeCell ref="BM26:BO26"/>
    <mergeCell ref="BP26:BR26"/>
    <mergeCell ref="BS26:BU26"/>
    <mergeCell ref="BV26:BX26"/>
    <mergeCell ref="BY26:CA26"/>
    <mergeCell ref="CB26:CD26"/>
    <mergeCell ref="EY26:FA26"/>
    <mergeCell ref="FB26:FD26"/>
    <mergeCell ref="FE26:FG26"/>
    <mergeCell ref="FH26:FJ26"/>
    <mergeCell ref="FK26:FM26"/>
    <mergeCell ref="FN26:FP26"/>
    <mergeCell ref="EG26:EI26"/>
    <mergeCell ref="EJ26:EL26"/>
    <mergeCell ref="EM26:EO26"/>
    <mergeCell ref="EP26:ER26"/>
    <mergeCell ref="ES26:EU26"/>
    <mergeCell ref="EV26:EX26"/>
    <mergeCell ref="DO26:DQ26"/>
    <mergeCell ref="DR26:DT26"/>
    <mergeCell ref="DU26:DW26"/>
    <mergeCell ref="DX26:DZ26"/>
    <mergeCell ref="EA26:EC26"/>
    <mergeCell ref="ED26:EF26"/>
    <mergeCell ref="HA26:HC26"/>
    <mergeCell ref="HD26:HF26"/>
    <mergeCell ref="HG26:HI26"/>
    <mergeCell ref="HJ26:HL26"/>
    <mergeCell ref="HM26:HO26"/>
    <mergeCell ref="HP26:HR26"/>
    <mergeCell ref="GI26:GK26"/>
    <mergeCell ref="GL26:GN26"/>
    <mergeCell ref="GO26:GQ26"/>
    <mergeCell ref="GR26:GT26"/>
    <mergeCell ref="GU26:GW26"/>
    <mergeCell ref="GX26:GZ26"/>
    <mergeCell ref="FQ26:FS26"/>
    <mergeCell ref="FT26:FV26"/>
    <mergeCell ref="FW26:FY26"/>
    <mergeCell ref="FZ26:GB26"/>
    <mergeCell ref="GC26:GE26"/>
    <mergeCell ref="GF26:GH26"/>
    <mergeCell ref="JC26:JE26"/>
    <mergeCell ref="JF26:JH26"/>
    <mergeCell ref="JI26:JK26"/>
    <mergeCell ref="JL26:JN26"/>
    <mergeCell ref="JO26:JQ26"/>
    <mergeCell ref="JR26:JT26"/>
    <mergeCell ref="IK26:IM26"/>
    <mergeCell ref="IN26:IP26"/>
    <mergeCell ref="IQ26:IS26"/>
    <mergeCell ref="IT26:IV26"/>
    <mergeCell ref="IW26:IY26"/>
    <mergeCell ref="IZ26:JB26"/>
    <mergeCell ref="HS26:HU26"/>
    <mergeCell ref="HV26:HX26"/>
    <mergeCell ref="HY26:IA26"/>
    <mergeCell ref="IB26:ID26"/>
    <mergeCell ref="IE26:IG26"/>
    <mergeCell ref="IH26:IJ26"/>
    <mergeCell ref="LE26:LG26"/>
    <mergeCell ref="LH26:LJ26"/>
    <mergeCell ref="LK26:LM26"/>
    <mergeCell ref="LN26:LP26"/>
    <mergeCell ref="LQ26:LS26"/>
    <mergeCell ref="LT26:LV26"/>
    <mergeCell ref="KM26:KO26"/>
    <mergeCell ref="KP26:KR26"/>
    <mergeCell ref="KS26:KU26"/>
    <mergeCell ref="KV26:KX26"/>
    <mergeCell ref="KY26:LA26"/>
    <mergeCell ref="LB26:LD26"/>
    <mergeCell ref="JU26:JW26"/>
    <mergeCell ref="JX26:JZ26"/>
    <mergeCell ref="KA26:KC26"/>
    <mergeCell ref="KD26:KF26"/>
    <mergeCell ref="KG26:KI26"/>
    <mergeCell ref="KJ26:KL26"/>
    <mergeCell ref="OK26:OM26"/>
    <mergeCell ref="ON26:OP26"/>
    <mergeCell ref="NG26:NI26"/>
    <mergeCell ref="NJ26:NL26"/>
    <mergeCell ref="NM26:NO26"/>
    <mergeCell ref="NP26:NR26"/>
    <mergeCell ref="NS26:NU26"/>
    <mergeCell ref="NV26:NX26"/>
    <mergeCell ref="MO26:MQ26"/>
    <mergeCell ref="MR26:MT26"/>
    <mergeCell ref="MU26:MW26"/>
    <mergeCell ref="MX26:MZ26"/>
    <mergeCell ref="NA26:NC26"/>
    <mergeCell ref="ND26:NF26"/>
    <mergeCell ref="LW26:LY26"/>
    <mergeCell ref="LZ26:MB26"/>
    <mergeCell ref="MC26:ME26"/>
    <mergeCell ref="MF26:MH26"/>
    <mergeCell ref="MI26:MK26"/>
    <mergeCell ref="ML26:MN26"/>
    <mergeCell ref="T27:V27"/>
    <mergeCell ref="W27:Y27"/>
    <mergeCell ref="Z27:AB27"/>
    <mergeCell ref="AC27:AE27"/>
    <mergeCell ref="AF27:AH27"/>
    <mergeCell ref="AI27:AK27"/>
    <mergeCell ref="QA26:QC26"/>
    <mergeCell ref="QD26:QF26"/>
    <mergeCell ref="QG26:QI26"/>
    <mergeCell ref="QJ26:QL26"/>
    <mergeCell ref="B27:D27"/>
    <mergeCell ref="E27:G27"/>
    <mergeCell ref="H27:J27"/>
    <mergeCell ref="K27:M27"/>
    <mergeCell ref="N27:P27"/>
    <mergeCell ref="Q27:S27"/>
    <mergeCell ref="PI26:PK26"/>
    <mergeCell ref="PL26:PN26"/>
    <mergeCell ref="PO26:PQ26"/>
    <mergeCell ref="PR26:PT26"/>
    <mergeCell ref="PU26:PW26"/>
    <mergeCell ref="PX26:PZ26"/>
    <mergeCell ref="OQ26:OS26"/>
    <mergeCell ref="OT26:OV26"/>
    <mergeCell ref="OW26:OY26"/>
    <mergeCell ref="OZ26:PB26"/>
    <mergeCell ref="PC26:PE26"/>
    <mergeCell ref="PF26:PH26"/>
    <mergeCell ref="NY26:OA26"/>
    <mergeCell ref="OB26:OD26"/>
    <mergeCell ref="OE26:OG26"/>
    <mergeCell ref="OH26:OJ26"/>
    <mergeCell ref="BV27:BX27"/>
    <mergeCell ref="BY27:CA27"/>
    <mergeCell ref="CB27:CD27"/>
    <mergeCell ref="CE27:CG27"/>
    <mergeCell ref="CH27:CJ27"/>
    <mergeCell ref="CK27:CM27"/>
    <mergeCell ref="BD27:BF27"/>
    <mergeCell ref="BG27:BI27"/>
    <mergeCell ref="BJ27:BL27"/>
    <mergeCell ref="BM27:BO27"/>
    <mergeCell ref="BP27:BR27"/>
    <mergeCell ref="BS27:BU27"/>
    <mergeCell ref="AL27:AN27"/>
    <mergeCell ref="AO27:AQ27"/>
    <mergeCell ref="AR27:AT27"/>
    <mergeCell ref="AU27:AW27"/>
    <mergeCell ref="AX27:AZ27"/>
    <mergeCell ref="BA27:BC27"/>
    <mergeCell ref="DX27:DZ27"/>
    <mergeCell ref="EA27:EC27"/>
    <mergeCell ref="ED27:EF27"/>
    <mergeCell ref="EG27:EI27"/>
    <mergeCell ref="EJ27:EL27"/>
    <mergeCell ref="EM27:EO27"/>
    <mergeCell ref="DF27:DH27"/>
    <mergeCell ref="DI27:DK27"/>
    <mergeCell ref="DL27:DN27"/>
    <mergeCell ref="DO27:DQ27"/>
    <mergeCell ref="DR27:DT27"/>
    <mergeCell ref="DU27:DW27"/>
    <mergeCell ref="CN27:CP27"/>
    <mergeCell ref="CQ27:CS27"/>
    <mergeCell ref="CT27:CV27"/>
    <mergeCell ref="CW27:CY27"/>
    <mergeCell ref="CZ27:DB27"/>
    <mergeCell ref="DC27:DE27"/>
    <mergeCell ref="FZ27:GB27"/>
    <mergeCell ref="GC27:GE27"/>
    <mergeCell ref="GF27:GH27"/>
    <mergeCell ref="GI27:GK27"/>
    <mergeCell ref="GL27:GN27"/>
    <mergeCell ref="GO27:GQ27"/>
    <mergeCell ref="FH27:FJ27"/>
    <mergeCell ref="FK27:FM27"/>
    <mergeCell ref="FN27:FP27"/>
    <mergeCell ref="FQ27:FS27"/>
    <mergeCell ref="FT27:FV27"/>
    <mergeCell ref="FW27:FY27"/>
    <mergeCell ref="EP27:ER27"/>
    <mergeCell ref="ES27:EU27"/>
    <mergeCell ref="EV27:EX27"/>
    <mergeCell ref="EY27:FA27"/>
    <mergeCell ref="FB27:FD27"/>
    <mergeCell ref="FE27:FG27"/>
    <mergeCell ref="IB27:ID27"/>
    <mergeCell ref="IE27:IG27"/>
    <mergeCell ref="IH27:IJ27"/>
    <mergeCell ref="IK27:IM27"/>
    <mergeCell ref="IN27:IP27"/>
    <mergeCell ref="IQ27:IS27"/>
    <mergeCell ref="HJ27:HL27"/>
    <mergeCell ref="HM27:HO27"/>
    <mergeCell ref="HP27:HR27"/>
    <mergeCell ref="HS27:HU27"/>
    <mergeCell ref="HV27:HX27"/>
    <mergeCell ref="HY27:IA27"/>
    <mergeCell ref="GR27:GT27"/>
    <mergeCell ref="GU27:GW27"/>
    <mergeCell ref="GX27:GZ27"/>
    <mergeCell ref="HA27:HC27"/>
    <mergeCell ref="HD27:HF27"/>
    <mergeCell ref="HG27:HI27"/>
    <mergeCell ref="KD27:KF27"/>
    <mergeCell ref="KG27:KI27"/>
    <mergeCell ref="KJ27:KL27"/>
    <mergeCell ref="KM27:KO27"/>
    <mergeCell ref="KP27:KR27"/>
    <mergeCell ref="KS27:KU27"/>
    <mergeCell ref="JL27:JN27"/>
    <mergeCell ref="JO27:JQ27"/>
    <mergeCell ref="JR27:JT27"/>
    <mergeCell ref="JU27:JW27"/>
    <mergeCell ref="JX27:JZ27"/>
    <mergeCell ref="KA27:KC27"/>
    <mergeCell ref="IT27:IV27"/>
    <mergeCell ref="IW27:IY27"/>
    <mergeCell ref="IZ27:JB27"/>
    <mergeCell ref="JC27:JE27"/>
    <mergeCell ref="JF27:JH27"/>
    <mergeCell ref="JI27:JK27"/>
    <mergeCell ref="MF27:MH27"/>
    <mergeCell ref="MI27:MK27"/>
    <mergeCell ref="ML27:MN27"/>
    <mergeCell ref="MO27:MQ27"/>
    <mergeCell ref="MR27:MT27"/>
    <mergeCell ref="MU27:MW27"/>
    <mergeCell ref="LN27:LP27"/>
    <mergeCell ref="LQ27:LS27"/>
    <mergeCell ref="LT27:LV27"/>
    <mergeCell ref="LW27:LY27"/>
    <mergeCell ref="LZ27:MB27"/>
    <mergeCell ref="MC27:ME27"/>
    <mergeCell ref="KV27:KX27"/>
    <mergeCell ref="KY27:LA27"/>
    <mergeCell ref="LB27:LD27"/>
    <mergeCell ref="LE27:LG27"/>
    <mergeCell ref="LH27:LJ27"/>
    <mergeCell ref="LK27:LM27"/>
    <mergeCell ref="PL27:PN27"/>
    <mergeCell ref="PO27:PQ27"/>
    <mergeCell ref="OH27:OJ27"/>
    <mergeCell ref="OK27:OM27"/>
    <mergeCell ref="ON27:OP27"/>
    <mergeCell ref="OQ27:OS27"/>
    <mergeCell ref="OT27:OV27"/>
    <mergeCell ref="OW27:OY27"/>
    <mergeCell ref="NP27:NR27"/>
    <mergeCell ref="NS27:NU27"/>
    <mergeCell ref="NV27:NX27"/>
    <mergeCell ref="NY27:OA27"/>
    <mergeCell ref="OB27:OD27"/>
    <mergeCell ref="OE27:OG27"/>
    <mergeCell ref="MX27:MZ27"/>
    <mergeCell ref="NA27:NC27"/>
    <mergeCell ref="ND27:NF27"/>
    <mergeCell ref="NG27:NI27"/>
    <mergeCell ref="NJ27:NL27"/>
    <mergeCell ref="NM27:NO27"/>
    <mergeCell ref="AU28:AW28"/>
    <mergeCell ref="AX28:AZ28"/>
    <mergeCell ref="BA28:BC28"/>
    <mergeCell ref="BD28:BF28"/>
    <mergeCell ref="BG28:BI28"/>
    <mergeCell ref="BJ28:BL28"/>
    <mergeCell ref="AC28:AE28"/>
    <mergeCell ref="AF28:AH28"/>
    <mergeCell ref="AI28:AK28"/>
    <mergeCell ref="AL28:AN28"/>
    <mergeCell ref="AO28:AQ28"/>
    <mergeCell ref="AR28:AT28"/>
    <mergeCell ref="QJ27:QL27"/>
    <mergeCell ref="B28:D28"/>
    <mergeCell ref="E28:G28"/>
    <mergeCell ref="H28:J28"/>
    <mergeCell ref="K28:M28"/>
    <mergeCell ref="N28:P28"/>
    <mergeCell ref="Q28:S28"/>
    <mergeCell ref="T28:V28"/>
    <mergeCell ref="W28:Y28"/>
    <mergeCell ref="Z28:AB28"/>
    <mergeCell ref="PR27:PT27"/>
    <mergeCell ref="PU27:PW27"/>
    <mergeCell ref="PX27:PZ27"/>
    <mergeCell ref="QA27:QC27"/>
    <mergeCell ref="QD27:QF27"/>
    <mergeCell ref="QG27:QI27"/>
    <mergeCell ref="OZ27:PB27"/>
    <mergeCell ref="PC27:PE27"/>
    <mergeCell ref="PF27:PH27"/>
    <mergeCell ref="PI27:PK27"/>
    <mergeCell ref="CW28:CY28"/>
    <mergeCell ref="CZ28:DB28"/>
    <mergeCell ref="DC28:DE28"/>
    <mergeCell ref="DF28:DH28"/>
    <mergeCell ref="DI28:DK28"/>
    <mergeCell ref="DL28:DN28"/>
    <mergeCell ref="CE28:CG28"/>
    <mergeCell ref="CH28:CJ28"/>
    <mergeCell ref="CK28:CM28"/>
    <mergeCell ref="CN28:CP28"/>
    <mergeCell ref="CQ28:CS28"/>
    <mergeCell ref="CT28:CV28"/>
    <mergeCell ref="BM28:BO28"/>
    <mergeCell ref="BP28:BR28"/>
    <mergeCell ref="BS28:BU28"/>
    <mergeCell ref="BV28:BX28"/>
    <mergeCell ref="BY28:CA28"/>
    <mergeCell ref="CB28:CD28"/>
    <mergeCell ref="EY28:FA28"/>
    <mergeCell ref="FB28:FD28"/>
    <mergeCell ref="FE28:FG28"/>
    <mergeCell ref="FH28:FJ28"/>
    <mergeCell ref="FK28:FM28"/>
    <mergeCell ref="FN28:FP28"/>
    <mergeCell ref="EG28:EI28"/>
    <mergeCell ref="EJ28:EL28"/>
    <mergeCell ref="EM28:EO28"/>
    <mergeCell ref="EP28:ER28"/>
    <mergeCell ref="ES28:EU28"/>
    <mergeCell ref="EV28:EX28"/>
    <mergeCell ref="DO28:DQ28"/>
    <mergeCell ref="DR28:DT28"/>
    <mergeCell ref="DU28:DW28"/>
    <mergeCell ref="DX28:DZ28"/>
    <mergeCell ref="EA28:EC28"/>
    <mergeCell ref="ED28:EF28"/>
    <mergeCell ref="HA28:HC28"/>
    <mergeCell ref="HD28:HF28"/>
    <mergeCell ref="HG28:HI28"/>
    <mergeCell ref="HJ28:HL28"/>
    <mergeCell ref="HM28:HO28"/>
    <mergeCell ref="HP28:HR28"/>
    <mergeCell ref="GI28:GK28"/>
    <mergeCell ref="GL28:GN28"/>
    <mergeCell ref="GO28:GQ28"/>
    <mergeCell ref="GR28:GT28"/>
    <mergeCell ref="GU28:GW28"/>
    <mergeCell ref="GX28:GZ28"/>
    <mergeCell ref="FQ28:FS28"/>
    <mergeCell ref="FT28:FV28"/>
    <mergeCell ref="FW28:FY28"/>
    <mergeCell ref="FZ28:GB28"/>
    <mergeCell ref="GC28:GE28"/>
    <mergeCell ref="GF28:GH28"/>
    <mergeCell ref="JC28:JE28"/>
    <mergeCell ref="JF28:JH28"/>
    <mergeCell ref="JI28:JK28"/>
    <mergeCell ref="JL28:JN28"/>
    <mergeCell ref="JO28:JQ28"/>
    <mergeCell ref="JR28:JT28"/>
    <mergeCell ref="IK28:IM28"/>
    <mergeCell ref="IN28:IP28"/>
    <mergeCell ref="IQ28:IS28"/>
    <mergeCell ref="IT28:IV28"/>
    <mergeCell ref="IW28:IY28"/>
    <mergeCell ref="IZ28:JB28"/>
    <mergeCell ref="HS28:HU28"/>
    <mergeCell ref="HV28:HX28"/>
    <mergeCell ref="HY28:IA28"/>
    <mergeCell ref="IB28:ID28"/>
    <mergeCell ref="IE28:IG28"/>
    <mergeCell ref="IH28:IJ28"/>
    <mergeCell ref="LE28:LG28"/>
    <mergeCell ref="LH28:LJ28"/>
    <mergeCell ref="LK28:LM28"/>
    <mergeCell ref="LN28:LP28"/>
    <mergeCell ref="LQ28:LS28"/>
    <mergeCell ref="LT28:LV28"/>
    <mergeCell ref="KM28:KO28"/>
    <mergeCell ref="KP28:KR28"/>
    <mergeCell ref="KS28:KU28"/>
    <mergeCell ref="KV28:KX28"/>
    <mergeCell ref="KY28:LA28"/>
    <mergeCell ref="LB28:LD28"/>
    <mergeCell ref="JU28:JW28"/>
    <mergeCell ref="JX28:JZ28"/>
    <mergeCell ref="KA28:KC28"/>
    <mergeCell ref="KD28:KF28"/>
    <mergeCell ref="KG28:KI28"/>
    <mergeCell ref="KJ28:KL28"/>
    <mergeCell ref="OK28:OM28"/>
    <mergeCell ref="ON28:OP28"/>
    <mergeCell ref="NG28:NI28"/>
    <mergeCell ref="NJ28:NL28"/>
    <mergeCell ref="NM28:NO28"/>
    <mergeCell ref="NP28:NR28"/>
    <mergeCell ref="NS28:NU28"/>
    <mergeCell ref="NV28:NX28"/>
    <mergeCell ref="MO28:MQ28"/>
    <mergeCell ref="MR28:MT28"/>
    <mergeCell ref="MU28:MW28"/>
    <mergeCell ref="MX28:MZ28"/>
    <mergeCell ref="NA28:NC28"/>
    <mergeCell ref="ND28:NF28"/>
    <mergeCell ref="LW28:LY28"/>
    <mergeCell ref="LZ28:MB28"/>
    <mergeCell ref="MC28:ME28"/>
    <mergeCell ref="MF28:MH28"/>
    <mergeCell ref="MI28:MK28"/>
    <mergeCell ref="ML28:MN28"/>
    <mergeCell ref="T29:V29"/>
    <mergeCell ref="W29:Y29"/>
    <mergeCell ref="Z29:AB29"/>
    <mergeCell ref="AC29:AE29"/>
    <mergeCell ref="AF29:AH29"/>
    <mergeCell ref="AI29:AK29"/>
    <mergeCell ref="QA28:QC28"/>
    <mergeCell ref="QD28:QF28"/>
    <mergeCell ref="QG28:QI28"/>
    <mergeCell ref="QJ28:QL28"/>
    <mergeCell ref="B29:D29"/>
    <mergeCell ref="E29:G29"/>
    <mergeCell ref="H29:J29"/>
    <mergeCell ref="K29:M29"/>
    <mergeCell ref="N29:P29"/>
    <mergeCell ref="Q29:S29"/>
    <mergeCell ref="PI28:PK28"/>
    <mergeCell ref="PL28:PN28"/>
    <mergeCell ref="PO28:PQ28"/>
    <mergeCell ref="PR28:PT28"/>
    <mergeCell ref="PU28:PW28"/>
    <mergeCell ref="PX28:PZ28"/>
    <mergeCell ref="OQ28:OS28"/>
    <mergeCell ref="OT28:OV28"/>
    <mergeCell ref="OW28:OY28"/>
    <mergeCell ref="OZ28:PB28"/>
    <mergeCell ref="PC28:PE28"/>
    <mergeCell ref="PF28:PH28"/>
    <mergeCell ref="NY28:OA28"/>
    <mergeCell ref="OB28:OD28"/>
    <mergeCell ref="OE28:OG28"/>
    <mergeCell ref="OH28:OJ28"/>
    <mergeCell ref="BV29:BX29"/>
    <mergeCell ref="BY29:CA29"/>
    <mergeCell ref="CB29:CD29"/>
    <mergeCell ref="CE29:CG29"/>
    <mergeCell ref="CH29:CJ29"/>
    <mergeCell ref="CK29:CM29"/>
    <mergeCell ref="BD29:BF29"/>
    <mergeCell ref="BG29:BI29"/>
    <mergeCell ref="BJ29:BL29"/>
    <mergeCell ref="BM29:BO29"/>
    <mergeCell ref="BP29:BR29"/>
    <mergeCell ref="BS29:BU29"/>
    <mergeCell ref="AL29:AN29"/>
    <mergeCell ref="AO29:AQ29"/>
    <mergeCell ref="AR29:AT29"/>
    <mergeCell ref="AU29:AW29"/>
    <mergeCell ref="AX29:AZ29"/>
    <mergeCell ref="BA29:BC29"/>
    <mergeCell ref="DX29:DZ29"/>
    <mergeCell ref="EA29:EC29"/>
    <mergeCell ref="ED29:EF29"/>
    <mergeCell ref="EG29:EI29"/>
    <mergeCell ref="EJ29:EL29"/>
    <mergeCell ref="EM29:EO29"/>
    <mergeCell ref="DF29:DH29"/>
    <mergeCell ref="DI29:DK29"/>
    <mergeCell ref="DL29:DN29"/>
    <mergeCell ref="DO29:DQ29"/>
    <mergeCell ref="DR29:DT29"/>
    <mergeCell ref="DU29:DW29"/>
    <mergeCell ref="CN29:CP29"/>
    <mergeCell ref="CQ29:CS29"/>
    <mergeCell ref="CT29:CV29"/>
    <mergeCell ref="CW29:CY29"/>
    <mergeCell ref="CZ29:DB29"/>
    <mergeCell ref="DC29:DE29"/>
    <mergeCell ref="FZ29:GB29"/>
    <mergeCell ref="GC29:GE29"/>
    <mergeCell ref="GF29:GH29"/>
    <mergeCell ref="GI29:GK29"/>
    <mergeCell ref="GL29:GN29"/>
    <mergeCell ref="GO29:GQ29"/>
    <mergeCell ref="FH29:FJ29"/>
    <mergeCell ref="FK29:FM29"/>
    <mergeCell ref="FN29:FP29"/>
    <mergeCell ref="FQ29:FS29"/>
    <mergeCell ref="FT29:FV29"/>
    <mergeCell ref="FW29:FY29"/>
    <mergeCell ref="EP29:ER29"/>
    <mergeCell ref="ES29:EU29"/>
    <mergeCell ref="EV29:EX29"/>
    <mergeCell ref="EY29:FA29"/>
    <mergeCell ref="FB29:FD29"/>
    <mergeCell ref="FE29:FG29"/>
    <mergeCell ref="IB29:ID29"/>
    <mergeCell ref="IE29:IG29"/>
    <mergeCell ref="IH29:IJ29"/>
    <mergeCell ref="IK29:IM29"/>
    <mergeCell ref="IN29:IP29"/>
    <mergeCell ref="IQ29:IS29"/>
    <mergeCell ref="HJ29:HL29"/>
    <mergeCell ref="HM29:HO29"/>
    <mergeCell ref="HP29:HR29"/>
    <mergeCell ref="HS29:HU29"/>
    <mergeCell ref="HV29:HX29"/>
    <mergeCell ref="HY29:IA29"/>
    <mergeCell ref="GR29:GT29"/>
    <mergeCell ref="GU29:GW29"/>
    <mergeCell ref="GX29:GZ29"/>
    <mergeCell ref="HA29:HC29"/>
    <mergeCell ref="HD29:HF29"/>
    <mergeCell ref="HG29:HI29"/>
    <mergeCell ref="KD29:KF29"/>
    <mergeCell ref="KG29:KI29"/>
    <mergeCell ref="KJ29:KL29"/>
    <mergeCell ref="KM29:KO29"/>
    <mergeCell ref="KP29:KR29"/>
    <mergeCell ref="KS29:KU29"/>
    <mergeCell ref="JL29:JN29"/>
    <mergeCell ref="JO29:JQ29"/>
    <mergeCell ref="JR29:JT29"/>
    <mergeCell ref="JU29:JW29"/>
    <mergeCell ref="JX29:JZ29"/>
    <mergeCell ref="KA29:KC29"/>
    <mergeCell ref="IT29:IV29"/>
    <mergeCell ref="IW29:IY29"/>
    <mergeCell ref="IZ29:JB29"/>
    <mergeCell ref="JC29:JE29"/>
    <mergeCell ref="JF29:JH29"/>
    <mergeCell ref="JI29:JK29"/>
    <mergeCell ref="MF29:MH29"/>
    <mergeCell ref="MI29:MK29"/>
    <mergeCell ref="ML29:MN29"/>
    <mergeCell ref="MO29:MQ29"/>
    <mergeCell ref="MR29:MT29"/>
    <mergeCell ref="MU29:MW29"/>
    <mergeCell ref="LN29:LP29"/>
    <mergeCell ref="LQ29:LS29"/>
    <mergeCell ref="LT29:LV29"/>
    <mergeCell ref="LW29:LY29"/>
    <mergeCell ref="LZ29:MB29"/>
    <mergeCell ref="MC29:ME29"/>
    <mergeCell ref="KV29:KX29"/>
    <mergeCell ref="KY29:LA29"/>
    <mergeCell ref="LB29:LD29"/>
    <mergeCell ref="LE29:LG29"/>
    <mergeCell ref="LH29:LJ29"/>
    <mergeCell ref="LK29:LM29"/>
    <mergeCell ref="PL29:PN29"/>
    <mergeCell ref="PO29:PQ29"/>
    <mergeCell ref="OH29:OJ29"/>
    <mergeCell ref="OK29:OM29"/>
    <mergeCell ref="ON29:OP29"/>
    <mergeCell ref="OQ29:OS29"/>
    <mergeCell ref="OT29:OV29"/>
    <mergeCell ref="OW29:OY29"/>
    <mergeCell ref="NP29:NR29"/>
    <mergeCell ref="NS29:NU29"/>
    <mergeCell ref="NV29:NX29"/>
    <mergeCell ref="NY29:OA29"/>
    <mergeCell ref="OB29:OD29"/>
    <mergeCell ref="OE29:OG29"/>
    <mergeCell ref="MX29:MZ29"/>
    <mergeCell ref="NA29:NC29"/>
    <mergeCell ref="ND29:NF29"/>
    <mergeCell ref="NG29:NI29"/>
    <mergeCell ref="NJ29:NL29"/>
    <mergeCell ref="NM29:NO29"/>
    <mergeCell ref="AU30:AW30"/>
    <mergeCell ref="AX30:AZ30"/>
    <mergeCell ref="BA30:BC30"/>
    <mergeCell ref="BD30:BF30"/>
    <mergeCell ref="BG30:BI30"/>
    <mergeCell ref="BJ30:BL30"/>
    <mergeCell ref="AC30:AE30"/>
    <mergeCell ref="AF30:AH30"/>
    <mergeCell ref="AI30:AK30"/>
    <mergeCell ref="AL30:AN30"/>
    <mergeCell ref="AO30:AQ30"/>
    <mergeCell ref="AR30:AT30"/>
    <mergeCell ref="QJ29:QL29"/>
    <mergeCell ref="B30:D30"/>
    <mergeCell ref="E30:G30"/>
    <mergeCell ref="H30:J30"/>
    <mergeCell ref="K30:M30"/>
    <mergeCell ref="N30:P30"/>
    <mergeCell ref="Q30:S30"/>
    <mergeCell ref="T30:V30"/>
    <mergeCell ref="W30:Y30"/>
    <mergeCell ref="Z30:AB30"/>
    <mergeCell ref="PR29:PT29"/>
    <mergeCell ref="PU29:PW29"/>
    <mergeCell ref="PX29:PZ29"/>
    <mergeCell ref="QA29:QC29"/>
    <mergeCell ref="QD29:QF29"/>
    <mergeCell ref="QG29:QI29"/>
    <mergeCell ref="OZ29:PB29"/>
    <mergeCell ref="PC29:PE29"/>
    <mergeCell ref="PF29:PH29"/>
    <mergeCell ref="PI29:PK29"/>
    <mergeCell ref="CW30:CY30"/>
    <mergeCell ref="CZ30:DB30"/>
    <mergeCell ref="DC30:DE30"/>
    <mergeCell ref="DF30:DH30"/>
    <mergeCell ref="DI30:DK30"/>
    <mergeCell ref="DL30:DN30"/>
    <mergeCell ref="CE30:CG30"/>
    <mergeCell ref="CH30:CJ30"/>
    <mergeCell ref="CK30:CM30"/>
    <mergeCell ref="CN30:CP30"/>
    <mergeCell ref="CQ30:CS30"/>
    <mergeCell ref="CT30:CV30"/>
    <mergeCell ref="BM30:BO30"/>
    <mergeCell ref="BP30:BR30"/>
    <mergeCell ref="BS30:BU30"/>
    <mergeCell ref="BV30:BX30"/>
    <mergeCell ref="BY30:CA30"/>
    <mergeCell ref="CB30:CD30"/>
    <mergeCell ref="EY30:FA30"/>
    <mergeCell ref="FB30:FD30"/>
    <mergeCell ref="FE30:FG30"/>
    <mergeCell ref="FH30:FJ30"/>
    <mergeCell ref="FK30:FM30"/>
    <mergeCell ref="FN30:FP30"/>
    <mergeCell ref="EG30:EI30"/>
    <mergeCell ref="EJ30:EL30"/>
    <mergeCell ref="EM30:EO30"/>
    <mergeCell ref="EP30:ER30"/>
    <mergeCell ref="ES30:EU30"/>
    <mergeCell ref="EV30:EX30"/>
    <mergeCell ref="DO30:DQ30"/>
    <mergeCell ref="DR30:DT30"/>
    <mergeCell ref="DU30:DW30"/>
    <mergeCell ref="DX30:DZ30"/>
    <mergeCell ref="EA30:EC30"/>
    <mergeCell ref="ED30:EF30"/>
    <mergeCell ref="HA30:HC30"/>
    <mergeCell ref="HD30:HF30"/>
    <mergeCell ref="HG30:HI30"/>
    <mergeCell ref="HJ30:HL30"/>
    <mergeCell ref="HM30:HO30"/>
    <mergeCell ref="HP30:HR30"/>
    <mergeCell ref="GI30:GK30"/>
    <mergeCell ref="GL30:GN30"/>
    <mergeCell ref="GO30:GQ30"/>
    <mergeCell ref="GR30:GT30"/>
    <mergeCell ref="GU30:GW30"/>
    <mergeCell ref="GX30:GZ30"/>
    <mergeCell ref="FQ30:FS30"/>
    <mergeCell ref="FT30:FV30"/>
    <mergeCell ref="FW30:FY30"/>
    <mergeCell ref="FZ30:GB30"/>
    <mergeCell ref="GC30:GE30"/>
    <mergeCell ref="GF30:GH30"/>
    <mergeCell ref="JC30:JE30"/>
    <mergeCell ref="JF30:JH30"/>
    <mergeCell ref="JI30:JK30"/>
    <mergeCell ref="JL30:JN30"/>
    <mergeCell ref="JO30:JQ30"/>
    <mergeCell ref="JR30:JT30"/>
    <mergeCell ref="IK30:IM30"/>
    <mergeCell ref="IN30:IP30"/>
    <mergeCell ref="IQ30:IS30"/>
    <mergeCell ref="IT30:IV30"/>
    <mergeCell ref="IW30:IY30"/>
    <mergeCell ref="IZ30:JB30"/>
    <mergeCell ref="HS30:HU30"/>
    <mergeCell ref="HV30:HX30"/>
    <mergeCell ref="HY30:IA30"/>
    <mergeCell ref="IB30:ID30"/>
    <mergeCell ref="IE30:IG30"/>
    <mergeCell ref="IH30:IJ30"/>
    <mergeCell ref="LE30:LG30"/>
    <mergeCell ref="LH30:LJ30"/>
    <mergeCell ref="LK30:LM30"/>
    <mergeCell ref="LN30:LP30"/>
    <mergeCell ref="LQ30:LS30"/>
    <mergeCell ref="LT30:LV30"/>
    <mergeCell ref="KM30:KO30"/>
    <mergeCell ref="KP30:KR30"/>
    <mergeCell ref="KS30:KU30"/>
    <mergeCell ref="KV30:KX30"/>
    <mergeCell ref="KY30:LA30"/>
    <mergeCell ref="LB30:LD30"/>
    <mergeCell ref="JU30:JW30"/>
    <mergeCell ref="JX30:JZ30"/>
    <mergeCell ref="KA30:KC30"/>
    <mergeCell ref="KD30:KF30"/>
    <mergeCell ref="KG30:KI30"/>
    <mergeCell ref="KJ30:KL30"/>
    <mergeCell ref="OK30:OM30"/>
    <mergeCell ref="ON30:OP30"/>
    <mergeCell ref="NG30:NI30"/>
    <mergeCell ref="NJ30:NL30"/>
    <mergeCell ref="NM30:NO30"/>
    <mergeCell ref="NP30:NR30"/>
    <mergeCell ref="NS30:NU30"/>
    <mergeCell ref="NV30:NX30"/>
    <mergeCell ref="MO30:MQ30"/>
    <mergeCell ref="MR30:MT30"/>
    <mergeCell ref="MU30:MW30"/>
    <mergeCell ref="MX30:MZ30"/>
    <mergeCell ref="NA30:NC30"/>
    <mergeCell ref="ND30:NF30"/>
    <mergeCell ref="LW30:LY30"/>
    <mergeCell ref="LZ30:MB30"/>
    <mergeCell ref="MC30:ME30"/>
    <mergeCell ref="MF30:MH30"/>
    <mergeCell ref="MI30:MK30"/>
    <mergeCell ref="ML30:MN30"/>
    <mergeCell ref="T31:V31"/>
    <mergeCell ref="W31:Y31"/>
    <mergeCell ref="Z31:AB31"/>
    <mergeCell ref="AC31:AE31"/>
    <mergeCell ref="AF31:AH31"/>
    <mergeCell ref="AI31:AK31"/>
    <mergeCell ref="QA30:QC30"/>
    <mergeCell ref="QD30:QF30"/>
    <mergeCell ref="QG30:QI30"/>
    <mergeCell ref="QJ30:QL30"/>
    <mergeCell ref="B31:D31"/>
    <mergeCell ref="E31:G31"/>
    <mergeCell ref="H31:J31"/>
    <mergeCell ref="K31:M31"/>
    <mergeCell ref="N31:P31"/>
    <mergeCell ref="Q31:S31"/>
    <mergeCell ref="PI30:PK30"/>
    <mergeCell ref="PL30:PN30"/>
    <mergeCell ref="PO30:PQ30"/>
    <mergeCell ref="PR30:PT30"/>
    <mergeCell ref="PU30:PW30"/>
    <mergeCell ref="PX30:PZ30"/>
    <mergeCell ref="OQ30:OS30"/>
    <mergeCell ref="OT30:OV30"/>
    <mergeCell ref="OW30:OY30"/>
    <mergeCell ref="OZ30:PB30"/>
    <mergeCell ref="PC30:PE30"/>
    <mergeCell ref="PF30:PH30"/>
    <mergeCell ref="NY30:OA30"/>
    <mergeCell ref="OB30:OD30"/>
    <mergeCell ref="OE30:OG30"/>
    <mergeCell ref="OH30:OJ30"/>
    <mergeCell ref="BV31:BX31"/>
    <mergeCell ref="BY31:CA31"/>
    <mergeCell ref="CB31:CD31"/>
    <mergeCell ref="CE31:CG31"/>
    <mergeCell ref="CH31:CJ31"/>
    <mergeCell ref="CK31:CM31"/>
    <mergeCell ref="BD31:BF31"/>
    <mergeCell ref="BG31:BI31"/>
    <mergeCell ref="BJ31:BL31"/>
    <mergeCell ref="BM31:BO31"/>
    <mergeCell ref="BP31:BR31"/>
    <mergeCell ref="BS31:BU31"/>
    <mergeCell ref="AL31:AN31"/>
    <mergeCell ref="AO31:AQ31"/>
    <mergeCell ref="AR31:AT31"/>
    <mergeCell ref="AU31:AW31"/>
    <mergeCell ref="AX31:AZ31"/>
    <mergeCell ref="BA31:BC31"/>
    <mergeCell ref="DX31:DZ31"/>
    <mergeCell ref="EA31:EC31"/>
    <mergeCell ref="ED31:EF31"/>
    <mergeCell ref="EG31:EI31"/>
    <mergeCell ref="EJ31:EL31"/>
    <mergeCell ref="EM31:EO31"/>
    <mergeCell ref="DF31:DH31"/>
    <mergeCell ref="DI31:DK31"/>
    <mergeCell ref="DL31:DN31"/>
    <mergeCell ref="DO31:DQ31"/>
    <mergeCell ref="DR31:DT31"/>
    <mergeCell ref="DU31:DW31"/>
    <mergeCell ref="CN31:CP31"/>
    <mergeCell ref="CQ31:CS31"/>
    <mergeCell ref="CT31:CV31"/>
    <mergeCell ref="CW31:CY31"/>
    <mergeCell ref="CZ31:DB31"/>
    <mergeCell ref="DC31:DE31"/>
    <mergeCell ref="FZ31:GB31"/>
    <mergeCell ref="GC31:GE31"/>
    <mergeCell ref="GF31:GH31"/>
    <mergeCell ref="GI31:GK31"/>
    <mergeCell ref="GL31:GN31"/>
    <mergeCell ref="GO31:GQ31"/>
    <mergeCell ref="FH31:FJ31"/>
    <mergeCell ref="FK31:FM31"/>
    <mergeCell ref="FN31:FP31"/>
    <mergeCell ref="FQ31:FS31"/>
    <mergeCell ref="FT31:FV31"/>
    <mergeCell ref="FW31:FY31"/>
    <mergeCell ref="EP31:ER31"/>
    <mergeCell ref="ES31:EU31"/>
    <mergeCell ref="EV31:EX31"/>
    <mergeCell ref="EY31:FA31"/>
    <mergeCell ref="FB31:FD31"/>
    <mergeCell ref="FE31:FG31"/>
    <mergeCell ref="IB31:ID31"/>
    <mergeCell ref="IE31:IG31"/>
    <mergeCell ref="IH31:IJ31"/>
    <mergeCell ref="IK31:IM31"/>
    <mergeCell ref="IN31:IP31"/>
    <mergeCell ref="IQ31:IS31"/>
    <mergeCell ref="HJ31:HL31"/>
    <mergeCell ref="HM31:HO31"/>
    <mergeCell ref="HP31:HR31"/>
    <mergeCell ref="HS31:HU31"/>
    <mergeCell ref="HV31:HX31"/>
    <mergeCell ref="HY31:IA31"/>
    <mergeCell ref="GR31:GT31"/>
    <mergeCell ref="GU31:GW31"/>
    <mergeCell ref="GX31:GZ31"/>
    <mergeCell ref="HA31:HC31"/>
    <mergeCell ref="HD31:HF31"/>
    <mergeCell ref="HG31:HI31"/>
    <mergeCell ref="KD31:KF31"/>
    <mergeCell ref="KG31:KI31"/>
    <mergeCell ref="KJ31:KL31"/>
    <mergeCell ref="KM31:KO31"/>
    <mergeCell ref="KP31:KR31"/>
    <mergeCell ref="KS31:KU31"/>
    <mergeCell ref="JL31:JN31"/>
    <mergeCell ref="JO31:JQ31"/>
    <mergeCell ref="JR31:JT31"/>
    <mergeCell ref="JU31:JW31"/>
    <mergeCell ref="JX31:JZ31"/>
    <mergeCell ref="KA31:KC31"/>
    <mergeCell ref="IT31:IV31"/>
    <mergeCell ref="IW31:IY31"/>
    <mergeCell ref="IZ31:JB31"/>
    <mergeCell ref="JC31:JE31"/>
    <mergeCell ref="JF31:JH31"/>
    <mergeCell ref="JI31:JK31"/>
    <mergeCell ref="MF31:MH31"/>
    <mergeCell ref="MI31:MK31"/>
    <mergeCell ref="ML31:MN31"/>
    <mergeCell ref="MO31:MQ31"/>
    <mergeCell ref="MR31:MT31"/>
    <mergeCell ref="MU31:MW31"/>
    <mergeCell ref="LN31:LP31"/>
    <mergeCell ref="LQ31:LS31"/>
    <mergeCell ref="LT31:LV31"/>
    <mergeCell ref="LW31:LY31"/>
    <mergeCell ref="LZ31:MB31"/>
    <mergeCell ref="MC31:ME31"/>
    <mergeCell ref="KV31:KX31"/>
    <mergeCell ref="KY31:LA31"/>
    <mergeCell ref="LB31:LD31"/>
    <mergeCell ref="LE31:LG31"/>
    <mergeCell ref="LH31:LJ31"/>
    <mergeCell ref="LK31:LM31"/>
    <mergeCell ref="PL31:PN31"/>
    <mergeCell ref="PO31:PQ31"/>
    <mergeCell ref="OH31:OJ31"/>
    <mergeCell ref="OK31:OM31"/>
    <mergeCell ref="ON31:OP31"/>
    <mergeCell ref="OQ31:OS31"/>
    <mergeCell ref="OT31:OV31"/>
    <mergeCell ref="OW31:OY31"/>
    <mergeCell ref="NP31:NR31"/>
    <mergeCell ref="NS31:NU31"/>
    <mergeCell ref="NV31:NX31"/>
    <mergeCell ref="NY31:OA31"/>
    <mergeCell ref="OB31:OD31"/>
    <mergeCell ref="OE31:OG31"/>
    <mergeCell ref="MX31:MZ31"/>
    <mergeCell ref="NA31:NC31"/>
    <mergeCell ref="ND31:NF31"/>
    <mergeCell ref="NG31:NI31"/>
    <mergeCell ref="NJ31:NL31"/>
    <mergeCell ref="NM31:NO31"/>
    <mergeCell ref="AU32:AW32"/>
    <mergeCell ref="AX32:AZ32"/>
    <mergeCell ref="BA32:BC32"/>
    <mergeCell ref="BD32:BF32"/>
    <mergeCell ref="BG32:BI32"/>
    <mergeCell ref="BJ32:BL32"/>
    <mergeCell ref="AC32:AE32"/>
    <mergeCell ref="AF32:AH32"/>
    <mergeCell ref="AI32:AK32"/>
    <mergeCell ref="AL32:AN32"/>
    <mergeCell ref="AO32:AQ32"/>
    <mergeCell ref="AR32:AT32"/>
    <mergeCell ref="QJ31:QL31"/>
    <mergeCell ref="B32:D32"/>
    <mergeCell ref="E32:G32"/>
    <mergeCell ref="H32:J32"/>
    <mergeCell ref="K32:M32"/>
    <mergeCell ref="N32:P32"/>
    <mergeCell ref="Q32:S32"/>
    <mergeCell ref="T32:V32"/>
    <mergeCell ref="W32:Y32"/>
    <mergeCell ref="Z32:AB32"/>
    <mergeCell ref="PR31:PT31"/>
    <mergeCell ref="PU31:PW31"/>
    <mergeCell ref="PX31:PZ31"/>
    <mergeCell ref="QA31:QC31"/>
    <mergeCell ref="QD31:QF31"/>
    <mergeCell ref="QG31:QI31"/>
    <mergeCell ref="OZ31:PB31"/>
    <mergeCell ref="PC31:PE31"/>
    <mergeCell ref="PF31:PH31"/>
    <mergeCell ref="PI31:PK31"/>
    <mergeCell ref="CW32:CY32"/>
    <mergeCell ref="CZ32:DB32"/>
    <mergeCell ref="DC32:DE32"/>
    <mergeCell ref="DF32:DH32"/>
    <mergeCell ref="DI32:DK32"/>
    <mergeCell ref="DL32:DN32"/>
    <mergeCell ref="CE32:CG32"/>
    <mergeCell ref="CH32:CJ32"/>
    <mergeCell ref="CK32:CM32"/>
    <mergeCell ref="CN32:CP32"/>
    <mergeCell ref="CQ32:CS32"/>
    <mergeCell ref="CT32:CV32"/>
    <mergeCell ref="BM32:BO32"/>
    <mergeCell ref="BP32:BR32"/>
    <mergeCell ref="BS32:BU32"/>
    <mergeCell ref="BV32:BX32"/>
    <mergeCell ref="BY32:CA32"/>
    <mergeCell ref="CB32:CD32"/>
    <mergeCell ref="EY32:FA32"/>
    <mergeCell ref="FB32:FD32"/>
    <mergeCell ref="FE32:FG32"/>
    <mergeCell ref="FH32:FJ32"/>
    <mergeCell ref="FK32:FM32"/>
    <mergeCell ref="FN32:FP32"/>
    <mergeCell ref="EG32:EI32"/>
    <mergeCell ref="EJ32:EL32"/>
    <mergeCell ref="EM32:EO32"/>
    <mergeCell ref="EP32:ER32"/>
    <mergeCell ref="ES32:EU32"/>
    <mergeCell ref="EV32:EX32"/>
    <mergeCell ref="DO32:DQ32"/>
    <mergeCell ref="DR32:DT32"/>
    <mergeCell ref="DU32:DW32"/>
    <mergeCell ref="DX32:DZ32"/>
    <mergeCell ref="EA32:EC32"/>
    <mergeCell ref="ED32:EF32"/>
    <mergeCell ref="HA32:HC32"/>
    <mergeCell ref="HD32:HF32"/>
    <mergeCell ref="HG32:HI32"/>
    <mergeCell ref="HJ32:HL32"/>
    <mergeCell ref="HM32:HO32"/>
    <mergeCell ref="HP32:HR32"/>
    <mergeCell ref="GI32:GK32"/>
    <mergeCell ref="GL32:GN32"/>
    <mergeCell ref="GO32:GQ32"/>
    <mergeCell ref="GR32:GT32"/>
    <mergeCell ref="GU32:GW32"/>
    <mergeCell ref="GX32:GZ32"/>
    <mergeCell ref="FQ32:FS32"/>
    <mergeCell ref="FT32:FV32"/>
    <mergeCell ref="FW32:FY32"/>
    <mergeCell ref="FZ32:GB32"/>
    <mergeCell ref="GC32:GE32"/>
    <mergeCell ref="GF32:GH32"/>
    <mergeCell ref="JC32:JE32"/>
    <mergeCell ref="JF32:JH32"/>
    <mergeCell ref="JI32:JK32"/>
    <mergeCell ref="JL32:JN32"/>
    <mergeCell ref="JO32:JQ32"/>
    <mergeCell ref="JR32:JT32"/>
    <mergeCell ref="IK32:IM32"/>
    <mergeCell ref="IN32:IP32"/>
    <mergeCell ref="IQ32:IS32"/>
    <mergeCell ref="IT32:IV32"/>
    <mergeCell ref="IW32:IY32"/>
    <mergeCell ref="IZ32:JB32"/>
    <mergeCell ref="HS32:HU32"/>
    <mergeCell ref="HV32:HX32"/>
    <mergeCell ref="HY32:IA32"/>
    <mergeCell ref="IB32:ID32"/>
    <mergeCell ref="IE32:IG32"/>
    <mergeCell ref="IH32:IJ32"/>
    <mergeCell ref="LE32:LG32"/>
    <mergeCell ref="LH32:LJ32"/>
    <mergeCell ref="LK32:LM32"/>
    <mergeCell ref="LN32:LP32"/>
    <mergeCell ref="LQ32:LS32"/>
    <mergeCell ref="LT32:LV32"/>
    <mergeCell ref="KM32:KO32"/>
    <mergeCell ref="KP32:KR32"/>
    <mergeCell ref="KS32:KU32"/>
    <mergeCell ref="KV32:KX32"/>
    <mergeCell ref="KY32:LA32"/>
    <mergeCell ref="LB32:LD32"/>
    <mergeCell ref="JU32:JW32"/>
    <mergeCell ref="JX32:JZ32"/>
    <mergeCell ref="KA32:KC32"/>
    <mergeCell ref="KD32:KF32"/>
    <mergeCell ref="KG32:KI32"/>
    <mergeCell ref="KJ32:KL32"/>
    <mergeCell ref="OK32:OM32"/>
    <mergeCell ref="ON32:OP32"/>
    <mergeCell ref="NG32:NI32"/>
    <mergeCell ref="NJ32:NL32"/>
    <mergeCell ref="NM32:NO32"/>
    <mergeCell ref="NP32:NR32"/>
    <mergeCell ref="NS32:NU32"/>
    <mergeCell ref="NV32:NX32"/>
    <mergeCell ref="MO32:MQ32"/>
    <mergeCell ref="MR32:MT32"/>
    <mergeCell ref="MU32:MW32"/>
    <mergeCell ref="MX32:MZ32"/>
    <mergeCell ref="NA32:NC32"/>
    <mergeCell ref="ND32:NF32"/>
    <mergeCell ref="LW32:LY32"/>
    <mergeCell ref="LZ32:MB32"/>
    <mergeCell ref="MC32:ME32"/>
    <mergeCell ref="MF32:MH32"/>
    <mergeCell ref="MI32:MK32"/>
    <mergeCell ref="ML32:MN32"/>
    <mergeCell ref="T33:V33"/>
    <mergeCell ref="W33:Y33"/>
    <mergeCell ref="Z33:AB33"/>
    <mergeCell ref="AC33:AE33"/>
    <mergeCell ref="AF33:AH33"/>
    <mergeCell ref="AI33:AK33"/>
    <mergeCell ref="QA32:QC32"/>
    <mergeCell ref="QD32:QF32"/>
    <mergeCell ref="QG32:QI32"/>
    <mergeCell ref="QJ32:QL32"/>
    <mergeCell ref="B33:D33"/>
    <mergeCell ref="E33:G33"/>
    <mergeCell ref="H33:J33"/>
    <mergeCell ref="K33:M33"/>
    <mergeCell ref="N33:P33"/>
    <mergeCell ref="Q33:S33"/>
    <mergeCell ref="PI32:PK32"/>
    <mergeCell ref="PL32:PN32"/>
    <mergeCell ref="PO32:PQ32"/>
    <mergeCell ref="PR32:PT32"/>
    <mergeCell ref="PU32:PW32"/>
    <mergeCell ref="PX32:PZ32"/>
    <mergeCell ref="OQ32:OS32"/>
    <mergeCell ref="OT32:OV32"/>
    <mergeCell ref="OW32:OY32"/>
    <mergeCell ref="OZ32:PB32"/>
    <mergeCell ref="PC32:PE32"/>
    <mergeCell ref="PF32:PH32"/>
    <mergeCell ref="NY32:OA32"/>
    <mergeCell ref="OB32:OD32"/>
    <mergeCell ref="OE32:OG32"/>
    <mergeCell ref="OH32:OJ32"/>
    <mergeCell ref="BV33:BX33"/>
    <mergeCell ref="BY33:CA33"/>
    <mergeCell ref="CB33:CD33"/>
    <mergeCell ref="CE33:CG33"/>
    <mergeCell ref="CH33:CJ33"/>
    <mergeCell ref="CK33:CM33"/>
    <mergeCell ref="BD33:BF33"/>
    <mergeCell ref="BG33:BI33"/>
    <mergeCell ref="BJ33:BL33"/>
    <mergeCell ref="BM33:BO33"/>
    <mergeCell ref="BP33:BR33"/>
    <mergeCell ref="BS33:BU33"/>
    <mergeCell ref="AL33:AN33"/>
    <mergeCell ref="AO33:AQ33"/>
    <mergeCell ref="AR33:AT33"/>
    <mergeCell ref="AU33:AW33"/>
    <mergeCell ref="AX33:AZ33"/>
    <mergeCell ref="BA33:BC33"/>
    <mergeCell ref="DX33:DZ33"/>
    <mergeCell ref="EA33:EC33"/>
    <mergeCell ref="ED33:EF33"/>
    <mergeCell ref="EG33:EI33"/>
    <mergeCell ref="EJ33:EL33"/>
    <mergeCell ref="EM33:EO33"/>
    <mergeCell ref="DF33:DH33"/>
    <mergeCell ref="DI33:DK33"/>
    <mergeCell ref="DL33:DN33"/>
    <mergeCell ref="DO33:DQ33"/>
    <mergeCell ref="DR33:DT33"/>
    <mergeCell ref="DU33:DW33"/>
    <mergeCell ref="CN33:CP33"/>
    <mergeCell ref="CQ33:CS33"/>
    <mergeCell ref="CT33:CV33"/>
    <mergeCell ref="CW33:CY33"/>
    <mergeCell ref="CZ33:DB33"/>
    <mergeCell ref="DC33:DE33"/>
    <mergeCell ref="FZ33:GB33"/>
    <mergeCell ref="GC33:GE33"/>
    <mergeCell ref="GF33:GH33"/>
    <mergeCell ref="GI33:GK33"/>
    <mergeCell ref="GL33:GN33"/>
    <mergeCell ref="GO33:GQ33"/>
    <mergeCell ref="FH33:FJ33"/>
    <mergeCell ref="FK33:FM33"/>
    <mergeCell ref="FN33:FP33"/>
    <mergeCell ref="FQ33:FS33"/>
    <mergeCell ref="FT33:FV33"/>
    <mergeCell ref="FW33:FY33"/>
    <mergeCell ref="EP33:ER33"/>
    <mergeCell ref="ES33:EU33"/>
    <mergeCell ref="EV33:EX33"/>
    <mergeCell ref="EY33:FA33"/>
    <mergeCell ref="FB33:FD33"/>
    <mergeCell ref="FE33:FG33"/>
    <mergeCell ref="IB33:ID33"/>
    <mergeCell ref="IE33:IG33"/>
    <mergeCell ref="IH33:IJ33"/>
    <mergeCell ref="IK33:IM33"/>
    <mergeCell ref="IN33:IP33"/>
    <mergeCell ref="IQ33:IS33"/>
    <mergeCell ref="HJ33:HL33"/>
    <mergeCell ref="HM33:HO33"/>
    <mergeCell ref="HP33:HR33"/>
    <mergeCell ref="HS33:HU33"/>
    <mergeCell ref="HV33:HX33"/>
    <mergeCell ref="HY33:IA33"/>
    <mergeCell ref="GR33:GT33"/>
    <mergeCell ref="GU33:GW33"/>
    <mergeCell ref="GX33:GZ33"/>
    <mergeCell ref="HA33:HC33"/>
    <mergeCell ref="HD33:HF33"/>
    <mergeCell ref="HG33:HI33"/>
    <mergeCell ref="KD33:KF33"/>
    <mergeCell ref="KG33:KI33"/>
    <mergeCell ref="KJ33:KL33"/>
    <mergeCell ref="KM33:KO33"/>
    <mergeCell ref="KP33:KR33"/>
    <mergeCell ref="KS33:KU33"/>
    <mergeCell ref="JL33:JN33"/>
    <mergeCell ref="JO33:JQ33"/>
    <mergeCell ref="JR33:JT33"/>
    <mergeCell ref="JU33:JW33"/>
    <mergeCell ref="JX33:JZ33"/>
    <mergeCell ref="KA33:KC33"/>
    <mergeCell ref="IT33:IV33"/>
    <mergeCell ref="IW33:IY33"/>
    <mergeCell ref="IZ33:JB33"/>
    <mergeCell ref="JC33:JE33"/>
    <mergeCell ref="JF33:JH33"/>
    <mergeCell ref="JI33:JK33"/>
    <mergeCell ref="MF33:MH33"/>
    <mergeCell ref="MI33:MK33"/>
    <mergeCell ref="ML33:MN33"/>
    <mergeCell ref="MO33:MQ33"/>
    <mergeCell ref="MR33:MT33"/>
    <mergeCell ref="MU33:MW33"/>
    <mergeCell ref="LN33:LP33"/>
    <mergeCell ref="LQ33:LS33"/>
    <mergeCell ref="LT33:LV33"/>
    <mergeCell ref="LW33:LY33"/>
    <mergeCell ref="LZ33:MB33"/>
    <mergeCell ref="MC33:ME33"/>
    <mergeCell ref="KV33:KX33"/>
    <mergeCell ref="KY33:LA33"/>
    <mergeCell ref="LB33:LD33"/>
    <mergeCell ref="LE33:LG33"/>
    <mergeCell ref="LH33:LJ33"/>
    <mergeCell ref="LK33:LM33"/>
    <mergeCell ref="PL33:PN33"/>
    <mergeCell ref="PO33:PQ33"/>
    <mergeCell ref="OH33:OJ33"/>
    <mergeCell ref="OK33:OM33"/>
    <mergeCell ref="ON33:OP33"/>
    <mergeCell ref="OQ33:OS33"/>
    <mergeCell ref="OT33:OV33"/>
    <mergeCell ref="OW33:OY33"/>
    <mergeCell ref="NP33:NR33"/>
    <mergeCell ref="NS33:NU33"/>
    <mergeCell ref="NV33:NX33"/>
    <mergeCell ref="NY33:OA33"/>
    <mergeCell ref="OB33:OD33"/>
    <mergeCell ref="OE33:OG33"/>
    <mergeCell ref="MX33:MZ33"/>
    <mergeCell ref="NA33:NC33"/>
    <mergeCell ref="ND33:NF33"/>
    <mergeCell ref="NG33:NI33"/>
    <mergeCell ref="NJ33:NL33"/>
    <mergeCell ref="NM33:NO33"/>
    <mergeCell ref="AU34:AW34"/>
    <mergeCell ref="AX34:AZ34"/>
    <mergeCell ref="BA34:BC34"/>
    <mergeCell ref="BD34:BF34"/>
    <mergeCell ref="BG34:BI34"/>
    <mergeCell ref="BJ34:BL34"/>
    <mergeCell ref="AC34:AE34"/>
    <mergeCell ref="AF34:AH34"/>
    <mergeCell ref="AI34:AK34"/>
    <mergeCell ref="AL34:AN34"/>
    <mergeCell ref="AO34:AQ34"/>
    <mergeCell ref="AR34:AT34"/>
    <mergeCell ref="QJ33:QL33"/>
    <mergeCell ref="B34:D34"/>
    <mergeCell ref="E34:G34"/>
    <mergeCell ref="H34:J34"/>
    <mergeCell ref="K34:M34"/>
    <mergeCell ref="N34:P34"/>
    <mergeCell ref="Q34:S34"/>
    <mergeCell ref="T34:V34"/>
    <mergeCell ref="W34:Y34"/>
    <mergeCell ref="Z34:AB34"/>
    <mergeCell ref="PR33:PT33"/>
    <mergeCell ref="PU33:PW33"/>
    <mergeCell ref="PX33:PZ33"/>
    <mergeCell ref="QA33:QC33"/>
    <mergeCell ref="QD33:QF33"/>
    <mergeCell ref="QG33:QI33"/>
    <mergeCell ref="OZ33:PB33"/>
    <mergeCell ref="PC33:PE33"/>
    <mergeCell ref="PF33:PH33"/>
    <mergeCell ref="PI33:PK33"/>
    <mergeCell ref="CW34:CY34"/>
    <mergeCell ref="CZ34:DB34"/>
    <mergeCell ref="DC34:DE34"/>
    <mergeCell ref="DF34:DH34"/>
    <mergeCell ref="DI34:DK34"/>
    <mergeCell ref="DL34:DN34"/>
    <mergeCell ref="CE34:CG34"/>
    <mergeCell ref="CH34:CJ34"/>
    <mergeCell ref="CK34:CM34"/>
    <mergeCell ref="CN34:CP34"/>
    <mergeCell ref="CQ34:CS34"/>
    <mergeCell ref="CT34:CV34"/>
    <mergeCell ref="BM34:BO34"/>
    <mergeCell ref="BP34:BR34"/>
    <mergeCell ref="BS34:BU34"/>
    <mergeCell ref="BV34:BX34"/>
    <mergeCell ref="BY34:CA34"/>
    <mergeCell ref="CB34:CD34"/>
    <mergeCell ref="EY34:FA34"/>
    <mergeCell ref="FB34:FD34"/>
    <mergeCell ref="FE34:FG34"/>
    <mergeCell ref="FH34:FJ34"/>
    <mergeCell ref="FK34:FM34"/>
    <mergeCell ref="FN34:FP34"/>
    <mergeCell ref="EG34:EI34"/>
    <mergeCell ref="EJ34:EL34"/>
    <mergeCell ref="EM34:EO34"/>
    <mergeCell ref="EP34:ER34"/>
    <mergeCell ref="ES34:EU34"/>
    <mergeCell ref="EV34:EX34"/>
    <mergeCell ref="DO34:DQ34"/>
    <mergeCell ref="DR34:DT34"/>
    <mergeCell ref="DU34:DW34"/>
    <mergeCell ref="DX34:DZ34"/>
    <mergeCell ref="EA34:EC34"/>
    <mergeCell ref="ED34:EF34"/>
    <mergeCell ref="HA34:HC34"/>
    <mergeCell ref="HD34:HF34"/>
    <mergeCell ref="HG34:HI34"/>
    <mergeCell ref="HJ34:HL34"/>
    <mergeCell ref="HM34:HO34"/>
    <mergeCell ref="HP34:HR34"/>
    <mergeCell ref="GI34:GK34"/>
    <mergeCell ref="GL34:GN34"/>
    <mergeCell ref="GO34:GQ34"/>
    <mergeCell ref="GR34:GT34"/>
    <mergeCell ref="GU34:GW34"/>
    <mergeCell ref="GX34:GZ34"/>
    <mergeCell ref="FQ34:FS34"/>
    <mergeCell ref="FT34:FV34"/>
    <mergeCell ref="FW34:FY34"/>
    <mergeCell ref="FZ34:GB34"/>
    <mergeCell ref="GC34:GE34"/>
    <mergeCell ref="GF34:GH34"/>
    <mergeCell ref="JC34:JE34"/>
    <mergeCell ref="JF34:JH34"/>
    <mergeCell ref="JI34:JK34"/>
    <mergeCell ref="JL34:JN34"/>
    <mergeCell ref="JO34:JQ34"/>
    <mergeCell ref="JR34:JT34"/>
    <mergeCell ref="IK34:IM34"/>
    <mergeCell ref="IN34:IP34"/>
    <mergeCell ref="IQ34:IS34"/>
    <mergeCell ref="IT34:IV34"/>
    <mergeCell ref="IW34:IY34"/>
    <mergeCell ref="IZ34:JB34"/>
    <mergeCell ref="HS34:HU34"/>
    <mergeCell ref="HV34:HX34"/>
    <mergeCell ref="HY34:IA34"/>
    <mergeCell ref="IB34:ID34"/>
    <mergeCell ref="IE34:IG34"/>
    <mergeCell ref="IH34:IJ34"/>
    <mergeCell ref="LE34:LG34"/>
    <mergeCell ref="LH34:LJ34"/>
    <mergeCell ref="LK34:LM34"/>
    <mergeCell ref="LN34:LP34"/>
    <mergeCell ref="LQ34:LS34"/>
    <mergeCell ref="LT34:LV34"/>
    <mergeCell ref="KM34:KO34"/>
    <mergeCell ref="KP34:KR34"/>
    <mergeCell ref="KS34:KU34"/>
    <mergeCell ref="KV34:KX34"/>
    <mergeCell ref="KY34:LA34"/>
    <mergeCell ref="LB34:LD34"/>
    <mergeCell ref="JU34:JW34"/>
    <mergeCell ref="JX34:JZ34"/>
    <mergeCell ref="KA34:KC34"/>
    <mergeCell ref="KD34:KF34"/>
    <mergeCell ref="KG34:KI34"/>
    <mergeCell ref="KJ34:KL34"/>
    <mergeCell ref="OK34:OM34"/>
    <mergeCell ref="ON34:OP34"/>
    <mergeCell ref="NG34:NI34"/>
    <mergeCell ref="NJ34:NL34"/>
    <mergeCell ref="NM34:NO34"/>
    <mergeCell ref="NP34:NR34"/>
    <mergeCell ref="NS34:NU34"/>
    <mergeCell ref="NV34:NX34"/>
    <mergeCell ref="MO34:MQ34"/>
    <mergeCell ref="MR34:MT34"/>
    <mergeCell ref="MU34:MW34"/>
    <mergeCell ref="MX34:MZ34"/>
    <mergeCell ref="NA34:NC34"/>
    <mergeCell ref="ND34:NF34"/>
    <mergeCell ref="LW34:LY34"/>
    <mergeCell ref="LZ34:MB34"/>
    <mergeCell ref="MC34:ME34"/>
    <mergeCell ref="MF34:MH34"/>
    <mergeCell ref="MI34:MK34"/>
    <mergeCell ref="ML34:MN34"/>
    <mergeCell ref="T35:V35"/>
    <mergeCell ref="W35:Y35"/>
    <mergeCell ref="Z35:AB35"/>
    <mergeCell ref="AC35:AE35"/>
    <mergeCell ref="AF35:AH35"/>
    <mergeCell ref="AI35:AK35"/>
    <mergeCell ref="QA34:QC34"/>
    <mergeCell ref="QD34:QF34"/>
    <mergeCell ref="QG34:QI34"/>
    <mergeCell ref="QJ34:QL34"/>
    <mergeCell ref="B35:D35"/>
    <mergeCell ref="E35:G35"/>
    <mergeCell ref="H35:J35"/>
    <mergeCell ref="K35:M35"/>
    <mergeCell ref="N35:P35"/>
    <mergeCell ref="Q35:S35"/>
    <mergeCell ref="PI34:PK34"/>
    <mergeCell ref="PL34:PN34"/>
    <mergeCell ref="PO34:PQ34"/>
    <mergeCell ref="PR34:PT34"/>
    <mergeCell ref="PU34:PW34"/>
    <mergeCell ref="PX34:PZ34"/>
    <mergeCell ref="OQ34:OS34"/>
    <mergeCell ref="OT34:OV34"/>
    <mergeCell ref="OW34:OY34"/>
    <mergeCell ref="OZ34:PB34"/>
    <mergeCell ref="PC34:PE34"/>
    <mergeCell ref="PF34:PH34"/>
    <mergeCell ref="NY34:OA34"/>
    <mergeCell ref="OB34:OD34"/>
    <mergeCell ref="OE34:OG34"/>
    <mergeCell ref="OH34:OJ34"/>
    <mergeCell ref="BV35:BX35"/>
    <mergeCell ref="BY35:CA35"/>
    <mergeCell ref="CB35:CD35"/>
    <mergeCell ref="CE35:CG35"/>
    <mergeCell ref="CH35:CJ35"/>
    <mergeCell ref="CK35:CM35"/>
    <mergeCell ref="BD35:BF35"/>
    <mergeCell ref="BG35:BI35"/>
    <mergeCell ref="BJ35:BL35"/>
    <mergeCell ref="BM35:BO35"/>
    <mergeCell ref="BP35:BR35"/>
    <mergeCell ref="BS35:BU35"/>
    <mergeCell ref="AL35:AN35"/>
    <mergeCell ref="AO35:AQ35"/>
    <mergeCell ref="AR35:AT35"/>
    <mergeCell ref="AU35:AW35"/>
    <mergeCell ref="AX35:AZ35"/>
    <mergeCell ref="BA35:BC35"/>
    <mergeCell ref="DX35:DZ35"/>
    <mergeCell ref="EA35:EC35"/>
    <mergeCell ref="ED35:EF35"/>
    <mergeCell ref="EG35:EI35"/>
    <mergeCell ref="EJ35:EL35"/>
    <mergeCell ref="EM35:EO35"/>
    <mergeCell ref="DF35:DH35"/>
    <mergeCell ref="DI35:DK35"/>
    <mergeCell ref="DL35:DN35"/>
    <mergeCell ref="DO35:DQ35"/>
    <mergeCell ref="DR35:DT35"/>
    <mergeCell ref="DU35:DW35"/>
    <mergeCell ref="CN35:CP35"/>
    <mergeCell ref="CQ35:CS35"/>
    <mergeCell ref="CT35:CV35"/>
    <mergeCell ref="CW35:CY35"/>
    <mergeCell ref="CZ35:DB35"/>
    <mergeCell ref="DC35:DE35"/>
    <mergeCell ref="FZ35:GB35"/>
    <mergeCell ref="GC35:GE35"/>
    <mergeCell ref="GF35:GH35"/>
    <mergeCell ref="GI35:GK35"/>
    <mergeCell ref="GL35:GN35"/>
    <mergeCell ref="GO35:GQ35"/>
    <mergeCell ref="FH35:FJ35"/>
    <mergeCell ref="FK35:FM35"/>
    <mergeCell ref="FN35:FP35"/>
    <mergeCell ref="FQ35:FS35"/>
    <mergeCell ref="FT35:FV35"/>
    <mergeCell ref="FW35:FY35"/>
    <mergeCell ref="EP35:ER35"/>
    <mergeCell ref="ES35:EU35"/>
    <mergeCell ref="EV35:EX35"/>
    <mergeCell ref="EY35:FA35"/>
    <mergeCell ref="FB35:FD35"/>
    <mergeCell ref="FE35:FG35"/>
    <mergeCell ref="IB35:ID35"/>
    <mergeCell ref="IE35:IG35"/>
    <mergeCell ref="IH35:IJ35"/>
    <mergeCell ref="IK35:IM35"/>
    <mergeCell ref="IN35:IP35"/>
    <mergeCell ref="IQ35:IS35"/>
    <mergeCell ref="HJ35:HL35"/>
    <mergeCell ref="HM35:HO35"/>
    <mergeCell ref="HP35:HR35"/>
    <mergeCell ref="HS35:HU35"/>
    <mergeCell ref="HV35:HX35"/>
    <mergeCell ref="HY35:IA35"/>
    <mergeCell ref="GR35:GT35"/>
    <mergeCell ref="GU35:GW35"/>
    <mergeCell ref="GX35:GZ35"/>
    <mergeCell ref="HA35:HC35"/>
    <mergeCell ref="HD35:HF35"/>
    <mergeCell ref="HG35:HI35"/>
    <mergeCell ref="KD35:KF35"/>
    <mergeCell ref="KG35:KI35"/>
    <mergeCell ref="KJ35:KL35"/>
    <mergeCell ref="KM35:KO35"/>
    <mergeCell ref="KP35:KR35"/>
    <mergeCell ref="KS35:KU35"/>
    <mergeCell ref="JL35:JN35"/>
    <mergeCell ref="JO35:JQ35"/>
    <mergeCell ref="JR35:JT35"/>
    <mergeCell ref="JU35:JW35"/>
    <mergeCell ref="JX35:JZ35"/>
    <mergeCell ref="KA35:KC35"/>
    <mergeCell ref="IT35:IV35"/>
    <mergeCell ref="IW35:IY35"/>
    <mergeCell ref="IZ35:JB35"/>
    <mergeCell ref="JC35:JE35"/>
    <mergeCell ref="JF35:JH35"/>
    <mergeCell ref="JI35:JK35"/>
    <mergeCell ref="MF35:MH35"/>
    <mergeCell ref="MI35:MK35"/>
    <mergeCell ref="ML35:MN35"/>
    <mergeCell ref="MO35:MQ35"/>
    <mergeCell ref="MR35:MT35"/>
    <mergeCell ref="MU35:MW35"/>
    <mergeCell ref="LN35:LP35"/>
    <mergeCell ref="LQ35:LS35"/>
    <mergeCell ref="LT35:LV35"/>
    <mergeCell ref="LW35:LY35"/>
    <mergeCell ref="LZ35:MB35"/>
    <mergeCell ref="MC35:ME35"/>
    <mergeCell ref="KV35:KX35"/>
    <mergeCell ref="KY35:LA35"/>
    <mergeCell ref="LB35:LD35"/>
    <mergeCell ref="LE35:LG35"/>
    <mergeCell ref="LH35:LJ35"/>
    <mergeCell ref="LK35:LM35"/>
    <mergeCell ref="PL35:PN35"/>
    <mergeCell ref="PO35:PQ35"/>
    <mergeCell ref="OH35:OJ35"/>
    <mergeCell ref="OK35:OM35"/>
    <mergeCell ref="ON35:OP35"/>
    <mergeCell ref="OQ35:OS35"/>
    <mergeCell ref="OT35:OV35"/>
    <mergeCell ref="OW35:OY35"/>
    <mergeCell ref="NP35:NR35"/>
    <mergeCell ref="NS35:NU35"/>
    <mergeCell ref="NV35:NX35"/>
    <mergeCell ref="NY35:OA35"/>
    <mergeCell ref="OB35:OD35"/>
    <mergeCell ref="OE35:OG35"/>
    <mergeCell ref="MX35:MZ35"/>
    <mergeCell ref="NA35:NC35"/>
    <mergeCell ref="ND35:NF35"/>
    <mergeCell ref="NG35:NI35"/>
    <mergeCell ref="NJ35:NL35"/>
    <mergeCell ref="NM35:NO35"/>
    <mergeCell ref="AU36:AW36"/>
    <mergeCell ref="AX36:AZ36"/>
    <mergeCell ref="BA36:BC36"/>
    <mergeCell ref="BD36:BF36"/>
    <mergeCell ref="BG36:BI36"/>
    <mergeCell ref="BJ36:BL36"/>
    <mergeCell ref="AC36:AE36"/>
    <mergeCell ref="AF36:AH36"/>
    <mergeCell ref="AI36:AK36"/>
    <mergeCell ref="AL36:AN36"/>
    <mergeCell ref="AO36:AQ36"/>
    <mergeCell ref="AR36:AT36"/>
    <mergeCell ref="QJ35:QL35"/>
    <mergeCell ref="B36:D36"/>
    <mergeCell ref="E36:G36"/>
    <mergeCell ref="H36:J36"/>
    <mergeCell ref="K36:M36"/>
    <mergeCell ref="N36:P36"/>
    <mergeCell ref="Q36:S36"/>
    <mergeCell ref="T36:V36"/>
    <mergeCell ref="W36:Y36"/>
    <mergeCell ref="Z36:AB36"/>
    <mergeCell ref="PR35:PT35"/>
    <mergeCell ref="PU35:PW35"/>
    <mergeCell ref="PX35:PZ35"/>
    <mergeCell ref="QA35:QC35"/>
    <mergeCell ref="QD35:QF35"/>
    <mergeCell ref="QG35:QI35"/>
    <mergeCell ref="OZ35:PB35"/>
    <mergeCell ref="PC35:PE35"/>
    <mergeCell ref="PF35:PH35"/>
    <mergeCell ref="PI35:PK35"/>
    <mergeCell ref="CW36:CY36"/>
    <mergeCell ref="CZ36:DB36"/>
    <mergeCell ref="DC36:DE36"/>
    <mergeCell ref="DF36:DH36"/>
    <mergeCell ref="DI36:DK36"/>
    <mergeCell ref="DL36:DN36"/>
    <mergeCell ref="CE36:CG36"/>
    <mergeCell ref="CH36:CJ36"/>
    <mergeCell ref="CK36:CM36"/>
    <mergeCell ref="CN36:CP36"/>
    <mergeCell ref="CQ36:CS36"/>
    <mergeCell ref="CT36:CV36"/>
    <mergeCell ref="BM36:BO36"/>
    <mergeCell ref="BP36:BR36"/>
    <mergeCell ref="BS36:BU36"/>
    <mergeCell ref="BV36:BX36"/>
    <mergeCell ref="BY36:CA36"/>
    <mergeCell ref="CB36:CD36"/>
    <mergeCell ref="EY36:FA36"/>
    <mergeCell ref="FB36:FD36"/>
    <mergeCell ref="FE36:FG36"/>
    <mergeCell ref="FH36:FJ36"/>
    <mergeCell ref="FK36:FM36"/>
    <mergeCell ref="FN36:FP36"/>
    <mergeCell ref="EG36:EI36"/>
    <mergeCell ref="EJ36:EL36"/>
    <mergeCell ref="EM36:EO36"/>
    <mergeCell ref="EP36:ER36"/>
    <mergeCell ref="ES36:EU36"/>
    <mergeCell ref="EV36:EX36"/>
    <mergeCell ref="DO36:DQ36"/>
    <mergeCell ref="DR36:DT36"/>
    <mergeCell ref="DU36:DW36"/>
    <mergeCell ref="DX36:DZ36"/>
    <mergeCell ref="EA36:EC36"/>
    <mergeCell ref="ED36:EF36"/>
    <mergeCell ref="HA36:HC36"/>
    <mergeCell ref="HD36:HF36"/>
    <mergeCell ref="HG36:HI36"/>
    <mergeCell ref="HJ36:HL36"/>
    <mergeCell ref="HM36:HO36"/>
    <mergeCell ref="HP36:HR36"/>
    <mergeCell ref="GI36:GK36"/>
    <mergeCell ref="GL36:GN36"/>
    <mergeCell ref="GO36:GQ36"/>
    <mergeCell ref="GR36:GT36"/>
    <mergeCell ref="GU36:GW36"/>
    <mergeCell ref="GX36:GZ36"/>
    <mergeCell ref="FQ36:FS36"/>
    <mergeCell ref="FT36:FV36"/>
    <mergeCell ref="FW36:FY36"/>
    <mergeCell ref="FZ36:GB36"/>
    <mergeCell ref="GC36:GE36"/>
    <mergeCell ref="GF36:GH36"/>
    <mergeCell ref="JC36:JE36"/>
    <mergeCell ref="JF36:JH36"/>
    <mergeCell ref="JI36:JK36"/>
    <mergeCell ref="JL36:JN36"/>
    <mergeCell ref="JO36:JQ36"/>
    <mergeCell ref="JR36:JT36"/>
    <mergeCell ref="IK36:IM36"/>
    <mergeCell ref="IN36:IP36"/>
    <mergeCell ref="IQ36:IS36"/>
    <mergeCell ref="IT36:IV36"/>
    <mergeCell ref="IW36:IY36"/>
    <mergeCell ref="IZ36:JB36"/>
    <mergeCell ref="HS36:HU36"/>
    <mergeCell ref="HV36:HX36"/>
    <mergeCell ref="HY36:IA36"/>
    <mergeCell ref="IB36:ID36"/>
    <mergeCell ref="IE36:IG36"/>
    <mergeCell ref="IH36:IJ36"/>
    <mergeCell ref="LE36:LG36"/>
    <mergeCell ref="LH36:LJ36"/>
    <mergeCell ref="LK36:LM36"/>
    <mergeCell ref="LN36:LP36"/>
    <mergeCell ref="LQ36:LS36"/>
    <mergeCell ref="LT36:LV36"/>
    <mergeCell ref="KM36:KO36"/>
    <mergeCell ref="KP36:KR36"/>
    <mergeCell ref="KS36:KU36"/>
    <mergeCell ref="KV36:KX36"/>
    <mergeCell ref="KY36:LA36"/>
    <mergeCell ref="LB36:LD36"/>
    <mergeCell ref="JU36:JW36"/>
    <mergeCell ref="JX36:JZ36"/>
    <mergeCell ref="KA36:KC36"/>
    <mergeCell ref="KD36:KF36"/>
    <mergeCell ref="KG36:KI36"/>
    <mergeCell ref="KJ36:KL36"/>
    <mergeCell ref="OK36:OM36"/>
    <mergeCell ref="ON36:OP36"/>
    <mergeCell ref="NG36:NI36"/>
    <mergeCell ref="NJ36:NL36"/>
    <mergeCell ref="NM36:NO36"/>
    <mergeCell ref="NP36:NR36"/>
    <mergeCell ref="NS36:NU36"/>
    <mergeCell ref="NV36:NX36"/>
    <mergeCell ref="MO36:MQ36"/>
    <mergeCell ref="MR36:MT36"/>
    <mergeCell ref="MU36:MW36"/>
    <mergeCell ref="MX36:MZ36"/>
    <mergeCell ref="NA36:NC36"/>
    <mergeCell ref="ND36:NF36"/>
    <mergeCell ref="LW36:LY36"/>
    <mergeCell ref="LZ36:MB36"/>
    <mergeCell ref="MC36:ME36"/>
    <mergeCell ref="MF36:MH36"/>
    <mergeCell ref="MI36:MK36"/>
    <mergeCell ref="ML36:MN36"/>
    <mergeCell ref="T37:V37"/>
    <mergeCell ref="W37:Y37"/>
    <mergeCell ref="Z37:AB37"/>
    <mergeCell ref="AC37:AE37"/>
    <mergeCell ref="AF37:AH37"/>
    <mergeCell ref="AI37:AK37"/>
    <mergeCell ref="QA36:QC36"/>
    <mergeCell ref="QD36:QF36"/>
    <mergeCell ref="QG36:QI36"/>
    <mergeCell ref="QJ36:QL36"/>
    <mergeCell ref="B37:D37"/>
    <mergeCell ref="E37:G37"/>
    <mergeCell ref="H37:J37"/>
    <mergeCell ref="K37:M37"/>
    <mergeCell ref="N37:P37"/>
    <mergeCell ref="Q37:S37"/>
    <mergeCell ref="PI36:PK36"/>
    <mergeCell ref="PL36:PN36"/>
    <mergeCell ref="PO36:PQ36"/>
    <mergeCell ref="PR36:PT36"/>
    <mergeCell ref="PU36:PW36"/>
    <mergeCell ref="PX36:PZ36"/>
    <mergeCell ref="OQ36:OS36"/>
    <mergeCell ref="OT36:OV36"/>
    <mergeCell ref="OW36:OY36"/>
    <mergeCell ref="OZ36:PB36"/>
    <mergeCell ref="PC36:PE36"/>
    <mergeCell ref="PF36:PH36"/>
    <mergeCell ref="NY36:OA36"/>
    <mergeCell ref="OB36:OD36"/>
    <mergeCell ref="OE36:OG36"/>
    <mergeCell ref="OH36:OJ36"/>
    <mergeCell ref="BV37:BX37"/>
    <mergeCell ref="BY37:CA37"/>
    <mergeCell ref="CB37:CD37"/>
    <mergeCell ref="CE37:CG37"/>
    <mergeCell ref="CH37:CJ37"/>
    <mergeCell ref="CK37:CM37"/>
    <mergeCell ref="BD37:BF37"/>
    <mergeCell ref="BG37:BI37"/>
    <mergeCell ref="BJ37:BL37"/>
    <mergeCell ref="BM37:BO37"/>
    <mergeCell ref="BP37:BR37"/>
    <mergeCell ref="BS37:BU37"/>
    <mergeCell ref="AL37:AN37"/>
    <mergeCell ref="AO37:AQ37"/>
    <mergeCell ref="AR37:AT37"/>
    <mergeCell ref="AU37:AW37"/>
    <mergeCell ref="AX37:AZ37"/>
    <mergeCell ref="BA37:BC37"/>
    <mergeCell ref="DX37:DZ37"/>
    <mergeCell ref="EA37:EC37"/>
    <mergeCell ref="ED37:EF37"/>
    <mergeCell ref="EG37:EI37"/>
    <mergeCell ref="EJ37:EL37"/>
    <mergeCell ref="EM37:EO37"/>
    <mergeCell ref="DF37:DH37"/>
    <mergeCell ref="DI37:DK37"/>
    <mergeCell ref="DL37:DN37"/>
    <mergeCell ref="DO37:DQ37"/>
    <mergeCell ref="DR37:DT37"/>
    <mergeCell ref="DU37:DW37"/>
    <mergeCell ref="CN37:CP37"/>
    <mergeCell ref="CQ37:CS37"/>
    <mergeCell ref="CT37:CV37"/>
    <mergeCell ref="CW37:CY37"/>
    <mergeCell ref="CZ37:DB37"/>
    <mergeCell ref="DC37:DE37"/>
    <mergeCell ref="FZ37:GB37"/>
    <mergeCell ref="GC37:GE37"/>
    <mergeCell ref="GF37:GH37"/>
    <mergeCell ref="GI37:GK37"/>
    <mergeCell ref="GL37:GN37"/>
    <mergeCell ref="GO37:GQ37"/>
    <mergeCell ref="FH37:FJ37"/>
    <mergeCell ref="FK37:FM37"/>
    <mergeCell ref="FN37:FP37"/>
    <mergeCell ref="FQ37:FS37"/>
    <mergeCell ref="FT37:FV37"/>
    <mergeCell ref="FW37:FY37"/>
    <mergeCell ref="EP37:ER37"/>
    <mergeCell ref="ES37:EU37"/>
    <mergeCell ref="EV37:EX37"/>
    <mergeCell ref="EY37:FA37"/>
    <mergeCell ref="FB37:FD37"/>
    <mergeCell ref="FE37:FG37"/>
    <mergeCell ref="IB37:ID37"/>
    <mergeCell ref="IE37:IG37"/>
    <mergeCell ref="IH37:IJ37"/>
    <mergeCell ref="IK37:IM37"/>
    <mergeCell ref="IN37:IP37"/>
    <mergeCell ref="IQ37:IS37"/>
    <mergeCell ref="HJ37:HL37"/>
    <mergeCell ref="HM37:HO37"/>
    <mergeCell ref="HP37:HR37"/>
    <mergeCell ref="HS37:HU37"/>
    <mergeCell ref="HV37:HX37"/>
    <mergeCell ref="HY37:IA37"/>
    <mergeCell ref="GR37:GT37"/>
    <mergeCell ref="GU37:GW37"/>
    <mergeCell ref="GX37:GZ37"/>
    <mergeCell ref="HA37:HC37"/>
    <mergeCell ref="HD37:HF37"/>
    <mergeCell ref="HG37:HI37"/>
    <mergeCell ref="KD37:KF37"/>
    <mergeCell ref="KG37:KI37"/>
    <mergeCell ref="KJ37:KL37"/>
    <mergeCell ref="KM37:KO37"/>
    <mergeCell ref="KP37:KR37"/>
    <mergeCell ref="KS37:KU37"/>
    <mergeCell ref="JL37:JN37"/>
    <mergeCell ref="JO37:JQ37"/>
    <mergeCell ref="JR37:JT37"/>
    <mergeCell ref="JU37:JW37"/>
    <mergeCell ref="JX37:JZ37"/>
    <mergeCell ref="KA37:KC37"/>
    <mergeCell ref="IT37:IV37"/>
    <mergeCell ref="IW37:IY37"/>
    <mergeCell ref="IZ37:JB37"/>
    <mergeCell ref="JC37:JE37"/>
    <mergeCell ref="JF37:JH37"/>
    <mergeCell ref="JI37:JK37"/>
    <mergeCell ref="MF37:MH37"/>
    <mergeCell ref="MI37:MK37"/>
    <mergeCell ref="ML37:MN37"/>
    <mergeCell ref="MO37:MQ37"/>
    <mergeCell ref="MR37:MT37"/>
    <mergeCell ref="MU37:MW37"/>
    <mergeCell ref="LN37:LP37"/>
    <mergeCell ref="LQ37:LS37"/>
    <mergeCell ref="LT37:LV37"/>
    <mergeCell ref="LW37:LY37"/>
    <mergeCell ref="LZ37:MB37"/>
    <mergeCell ref="MC37:ME37"/>
    <mergeCell ref="KV37:KX37"/>
    <mergeCell ref="KY37:LA37"/>
    <mergeCell ref="LB37:LD37"/>
    <mergeCell ref="LE37:LG37"/>
    <mergeCell ref="LH37:LJ37"/>
    <mergeCell ref="LK37:LM37"/>
    <mergeCell ref="PL37:PN37"/>
    <mergeCell ref="PO37:PQ37"/>
    <mergeCell ref="OH37:OJ37"/>
    <mergeCell ref="OK37:OM37"/>
    <mergeCell ref="ON37:OP37"/>
    <mergeCell ref="OQ37:OS37"/>
    <mergeCell ref="OT37:OV37"/>
    <mergeCell ref="OW37:OY37"/>
    <mergeCell ref="NP37:NR37"/>
    <mergeCell ref="NS37:NU37"/>
    <mergeCell ref="NV37:NX37"/>
    <mergeCell ref="NY37:OA37"/>
    <mergeCell ref="OB37:OD37"/>
    <mergeCell ref="OE37:OG37"/>
    <mergeCell ref="MX37:MZ37"/>
    <mergeCell ref="NA37:NC37"/>
    <mergeCell ref="ND37:NF37"/>
    <mergeCell ref="NG37:NI37"/>
    <mergeCell ref="NJ37:NL37"/>
    <mergeCell ref="NM37:NO37"/>
    <mergeCell ref="AU38:AW38"/>
    <mergeCell ref="AX38:AZ38"/>
    <mergeCell ref="BA38:BC38"/>
    <mergeCell ref="BD38:BF38"/>
    <mergeCell ref="BG38:BI38"/>
    <mergeCell ref="BJ38:BL38"/>
    <mergeCell ref="AC38:AE38"/>
    <mergeCell ref="AF38:AH38"/>
    <mergeCell ref="AI38:AK38"/>
    <mergeCell ref="AL38:AN38"/>
    <mergeCell ref="AO38:AQ38"/>
    <mergeCell ref="AR38:AT38"/>
    <mergeCell ref="QJ37:QL37"/>
    <mergeCell ref="B38:D38"/>
    <mergeCell ref="E38:G38"/>
    <mergeCell ref="H38:J38"/>
    <mergeCell ref="K38:M38"/>
    <mergeCell ref="N38:P38"/>
    <mergeCell ref="Q38:S38"/>
    <mergeCell ref="T38:V38"/>
    <mergeCell ref="W38:Y38"/>
    <mergeCell ref="Z38:AB38"/>
    <mergeCell ref="PR37:PT37"/>
    <mergeCell ref="PU37:PW37"/>
    <mergeCell ref="PX37:PZ37"/>
    <mergeCell ref="QA37:QC37"/>
    <mergeCell ref="QD37:QF37"/>
    <mergeCell ref="QG37:QI37"/>
    <mergeCell ref="OZ37:PB37"/>
    <mergeCell ref="PC37:PE37"/>
    <mergeCell ref="PF37:PH37"/>
    <mergeCell ref="PI37:PK37"/>
    <mergeCell ref="CW38:CY38"/>
    <mergeCell ref="CZ38:DB38"/>
    <mergeCell ref="DC38:DE38"/>
    <mergeCell ref="DF38:DH38"/>
    <mergeCell ref="DI38:DK38"/>
    <mergeCell ref="DL38:DN38"/>
    <mergeCell ref="CE38:CG38"/>
    <mergeCell ref="CH38:CJ38"/>
    <mergeCell ref="CK38:CM38"/>
    <mergeCell ref="CN38:CP38"/>
    <mergeCell ref="CQ38:CS38"/>
    <mergeCell ref="CT38:CV38"/>
    <mergeCell ref="BM38:BO38"/>
    <mergeCell ref="BP38:BR38"/>
    <mergeCell ref="BS38:BU38"/>
    <mergeCell ref="BV38:BX38"/>
    <mergeCell ref="BY38:CA38"/>
    <mergeCell ref="CB38:CD38"/>
    <mergeCell ref="EY38:FA38"/>
    <mergeCell ref="FB38:FD38"/>
    <mergeCell ref="FE38:FG38"/>
    <mergeCell ref="FH38:FJ38"/>
    <mergeCell ref="FK38:FM38"/>
    <mergeCell ref="FN38:FP38"/>
    <mergeCell ref="EG38:EI38"/>
    <mergeCell ref="EJ38:EL38"/>
    <mergeCell ref="EM38:EO38"/>
    <mergeCell ref="EP38:ER38"/>
    <mergeCell ref="ES38:EU38"/>
    <mergeCell ref="EV38:EX38"/>
    <mergeCell ref="DO38:DQ38"/>
    <mergeCell ref="DR38:DT38"/>
    <mergeCell ref="DU38:DW38"/>
    <mergeCell ref="DX38:DZ38"/>
    <mergeCell ref="EA38:EC38"/>
    <mergeCell ref="ED38:EF38"/>
    <mergeCell ref="HA38:HC38"/>
    <mergeCell ref="HD38:HF38"/>
    <mergeCell ref="HG38:HI38"/>
    <mergeCell ref="HJ38:HL38"/>
    <mergeCell ref="HM38:HO38"/>
    <mergeCell ref="HP38:HR38"/>
    <mergeCell ref="GI38:GK38"/>
    <mergeCell ref="GL38:GN38"/>
    <mergeCell ref="GO38:GQ38"/>
    <mergeCell ref="GR38:GT38"/>
    <mergeCell ref="GU38:GW38"/>
    <mergeCell ref="GX38:GZ38"/>
    <mergeCell ref="FQ38:FS38"/>
    <mergeCell ref="FT38:FV38"/>
    <mergeCell ref="FW38:FY38"/>
    <mergeCell ref="FZ38:GB38"/>
    <mergeCell ref="GC38:GE38"/>
    <mergeCell ref="GF38:GH38"/>
    <mergeCell ref="JC38:JE38"/>
    <mergeCell ref="JF38:JH38"/>
    <mergeCell ref="JI38:JK38"/>
    <mergeCell ref="JL38:JN38"/>
    <mergeCell ref="JO38:JQ38"/>
    <mergeCell ref="JR38:JT38"/>
    <mergeCell ref="IK38:IM38"/>
    <mergeCell ref="IN38:IP38"/>
    <mergeCell ref="IQ38:IS38"/>
    <mergeCell ref="IT38:IV38"/>
    <mergeCell ref="IW38:IY38"/>
    <mergeCell ref="IZ38:JB38"/>
    <mergeCell ref="HS38:HU38"/>
    <mergeCell ref="HV38:HX38"/>
    <mergeCell ref="HY38:IA38"/>
    <mergeCell ref="IB38:ID38"/>
    <mergeCell ref="IE38:IG38"/>
    <mergeCell ref="IH38:IJ38"/>
    <mergeCell ref="LE38:LG38"/>
    <mergeCell ref="LH38:LJ38"/>
    <mergeCell ref="LK38:LM38"/>
    <mergeCell ref="LN38:LP38"/>
    <mergeCell ref="LQ38:LS38"/>
    <mergeCell ref="LT38:LV38"/>
    <mergeCell ref="KM38:KO38"/>
    <mergeCell ref="KP38:KR38"/>
    <mergeCell ref="KS38:KU38"/>
    <mergeCell ref="KV38:KX38"/>
    <mergeCell ref="KY38:LA38"/>
    <mergeCell ref="LB38:LD38"/>
    <mergeCell ref="JU38:JW38"/>
    <mergeCell ref="JX38:JZ38"/>
    <mergeCell ref="KA38:KC38"/>
    <mergeCell ref="KD38:KF38"/>
    <mergeCell ref="KG38:KI38"/>
    <mergeCell ref="KJ38:KL38"/>
    <mergeCell ref="OK38:OM38"/>
    <mergeCell ref="ON38:OP38"/>
    <mergeCell ref="NG38:NI38"/>
    <mergeCell ref="NJ38:NL38"/>
    <mergeCell ref="NM38:NO38"/>
    <mergeCell ref="NP38:NR38"/>
    <mergeCell ref="NS38:NU38"/>
    <mergeCell ref="NV38:NX38"/>
    <mergeCell ref="MO38:MQ38"/>
    <mergeCell ref="MR38:MT38"/>
    <mergeCell ref="MU38:MW38"/>
    <mergeCell ref="MX38:MZ38"/>
    <mergeCell ref="NA38:NC38"/>
    <mergeCell ref="ND38:NF38"/>
    <mergeCell ref="LW38:LY38"/>
    <mergeCell ref="LZ38:MB38"/>
    <mergeCell ref="MC38:ME38"/>
    <mergeCell ref="MF38:MH38"/>
    <mergeCell ref="MI38:MK38"/>
    <mergeCell ref="ML38:MN38"/>
    <mergeCell ref="T39:V39"/>
    <mergeCell ref="W39:Y39"/>
    <mergeCell ref="Z39:AB39"/>
    <mergeCell ref="AC39:AE39"/>
    <mergeCell ref="AF39:AH39"/>
    <mergeCell ref="AI39:AK39"/>
    <mergeCell ref="QA38:QC38"/>
    <mergeCell ref="QD38:QF38"/>
    <mergeCell ref="QG38:QI38"/>
    <mergeCell ref="QJ38:QL38"/>
    <mergeCell ref="B39:D39"/>
    <mergeCell ref="E39:G39"/>
    <mergeCell ref="H39:J39"/>
    <mergeCell ref="K39:M39"/>
    <mergeCell ref="N39:P39"/>
    <mergeCell ref="Q39:S39"/>
    <mergeCell ref="PI38:PK38"/>
    <mergeCell ref="PL38:PN38"/>
    <mergeCell ref="PO38:PQ38"/>
    <mergeCell ref="PR38:PT38"/>
    <mergeCell ref="PU38:PW38"/>
    <mergeCell ref="PX38:PZ38"/>
    <mergeCell ref="OQ38:OS38"/>
    <mergeCell ref="OT38:OV38"/>
    <mergeCell ref="OW38:OY38"/>
    <mergeCell ref="OZ38:PB38"/>
    <mergeCell ref="PC38:PE38"/>
    <mergeCell ref="PF38:PH38"/>
    <mergeCell ref="NY38:OA38"/>
    <mergeCell ref="OB38:OD38"/>
    <mergeCell ref="OE38:OG38"/>
    <mergeCell ref="OH38:OJ38"/>
    <mergeCell ref="BV39:BX39"/>
    <mergeCell ref="BY39:CA39"/>
    <mergeCell ref="CB39:CD39"/>
    <mergeCell ref="CE39:CG39"/>
    <mergeCell ref="CH39:CJ39"/>
    <mergeCell ref="CK39:CM39"/>
    <mergeCell ref="BD39:BF39"/>
    <mergeCell ref="BG39:BI39"/>
    <mergeCell ref="BJ39:BL39"/>
    <mergeCell ref="BM39:BO39"/>
    <mergeCell ref="BP39:BR39"/>
    <mergeCell ref="BS39:BU39"/>
    <mergeCell ref="AL39:AN39"/>
    <mergeCell ref="AO39:AQ39"/>
    <mergeCell ref="AR39:AT39"/>
    <mergeCell ref="AU39:AW39"/>
    <mergeCell ref="AX39:AZ39"/>
    <mergeCell ref="BA39:BC39"/>
    <mergeCell ref="DX39:DZ39"/>
    <mergeCell ref="EA39:EC39"/>
    <mergeCell ref="ED39:EF39"/>
    <mergeCell ref="EG39:EI39"/>
    <mergeCell ref="EJ39:EL39"/>
    <mergeCell ref="EM39:EO39"/>
    <mergeCell ref="DF39:DH39"/>
    <mergeCell ref="DI39:DK39"/>
    <mergeCell ref="DL39:DN39"/>
    <mergeCell ref="DO39:DQ39"/>
    <mergeCell ref="DR39:DT39"/>
    <mergeCell ref="DU39:DW39"/>
    <mergeCell ref="CN39:CP39"/>
    <mergeCell ref="CQ39:CS39"/>
    <mergeCell ref="CT39:CV39"/>
    <mergeCell ref="CW39:CY39"/>
    <mergeCell ref="CZ39:DB39"/>
    <mergeCell ref="DC39:DE39"/>
    <mergeCell ref="FZ39:GB39"/>
    <mergeCell ref="GC39:GE39"/>
    <mergeCell ref="GF39:GH39"/>
    <mergeCell ref="GI39:GK39"/>
    <mergeCell ref="GL39:GN39"/>
    <mergeCell ref="GO39:GQ39"/>
    <mergeCell ref="FH39:FJ39"/>
    <mergeCell ref="FK39:FM39"/>
    <mergeCell ref="FN39:FP39"/>
    <mergeCell ref="FQ39:FS39"/>
    <mergeCell ref="FT39:FV39"/>
    <mergeCell ref="FW39:FY39"/>
    <mergeCell ref="EP39:ER39"/>
    <mergeCell ref="ES39:EU39"/>
    <mergeCell ref="EV39:EX39"/>
    <mergeCell ref="EY39:FA39"/>
    <mergeCell ref="FB39:FD39"/>
    <mergeCell ref="FE39:FG39"/>
    <mergeCell ref="IB39:ID39"/>
    <mergeCell ref="IE39:IG39"/>
    <mergeCell ref="IH39:IJ39"/>
    <mergeCell ref="IK39:IM39"/>
    <mergeCell ref="IN39:IP39"/>
    <mergeCell ref="IQ39:IS39"/>
    <mergeCell ref="HJ39:HL39"/>
    <mergeCell ref="HM39:HO39"/>
    <mergeCell ref="HP39:HR39"/>
    <mergeCell ref="HS39:HU39"/>
    <mergeCell ref="HV39:HX39"/>
    <mergeCell ref="HY39:IA39"/>
    <mergeCell ref="GR39:GT39"/>
    <mergeCell ref="GU39:GW39"/>
    <mergeCell ref="GX39:GZ39"/>
    <mergeCell ref="HA39:HC39"/>
    <mergeCell ref="HD39:HF39"/>
    <mergeCell ref="HG39:HI39"/>
    <mergeCell ref="KD39:KF39"/>
    <mergeCell ref="KG39:KI39"/>
    <mergeCell ref="KJ39:KL39"/>
    <mergeCell ref="KM39:KO39"/>
    <mergeCell ref="KP39:KR39"/>
    <mergeCell ref="KS39:KU39"/>
    <mergeCell ref="JL39:JN39"/>
    <mergeCell ref="JO39:JQ39"/>
    <mergeCell ref="JR39:JT39"/>
    <mergeCell ref="JU39:JW39"/>
    <mergeCell ref="JX39:JZ39"/>
    <mergeCell ref="KA39:KC39"/>
    <mergeCell ref="IT39:IV39"/>
    <mergeCell ref="IW39:IY39"/>
    <mergeCell ref="IZ39:JB39"/>
    <mergeCell ref="JC39:JE39"/>
    <mergeCell ref="JF39:JH39"/>
    <mergeCell ref="JI39:JK39"/>
    <mergeCell ref="MF39:MH39"/>
    <mergeCell ref="MI39:MK39"/>
    <mergeCell ref="ML39:MN39"/>
    <mergeCell ref="MO39:MQ39"/>
    <mergeCell ref="MR39:MT39"/>
    <mergeCell ref="MU39:MW39"/>
    <mergeCell ref="LN39:LP39"/>
    <mergeCell ref="LQ39:LS39"/>
    <mergeCell ref="LT39:LV39"/>
    <mergeCell ref="LW39:LY39"/>
    <mergeCell ref="LZ39:MB39"/>
    <mergeCell ref="MC39:ME39"/>
    <mergeCell ref="KV39:KX39"/>
    <mergeCell ref="KY39:LA39"/>
    <mergeCell ref="LB39:LD39"/>
    <mergeCell ref="LE39:LG39"/>
    <mergeCell ref="LH39:LJ39"/>
    <mergeCell ref="LK39:LM39"/>
    <mergeCell ref="PL39:PN39"/>
    <mergeCell ref="PO39:PQ39"/>
    <mergeCell ref="OH39:OJ39"/>
    <mergeCell ref="OK39:OM39"/>
    <mergeCell ref="ON39:OP39"/>
    <mergeCell ref="OQ39:OS39"/>
    <mergeCell ref="OT39:OV39"/>
    <mergeCell ref="OW39:OY39"/>
    <mergeCell ref="NP39:NR39"/>
    <mergeCell ref="NS39:NU39"/>
    <mergeCell ref="NV39:NX39"/>
    <mergeCell ref="NY39:OA39"/>
    <mergeCell ref="OB39:OD39"/>
    <mergeCell ref="OE39:OG39"/>
    <mergeCell ref="MX39:MZ39"/>
    <mergeCell ref="NA39:NC39"/>
    <mergeCell ref="ND39:NF39"/>
    <mergeCell ref="NG39:NI39"/>
    <mergeCell ref="NJ39:NL39"/>
    <mergeCell ref="NM39:NO39"/>
    <mergeCell ref="AU40:AW40"/>
    <mergeCell ref="AX40:AZ40"/>
    <mergeCell ref="BA40:BC40"/>
    <mergeCell ref="BD40:BF40"/>
    <mergeCell ref="BG40:BI40"/>
    <mergeCell ref="BJ40:BL40"/>
    <mergeCell ref="AC40:AE40"/>
    <mergeCell ref="AF40:AH40"/>
    <mergeCell ref="AI40:AK40"/>
    <mergeCell ref="AL40:AN40"/>
    <mergeCell ref="AO40:AQ40"/>
    <mergeCell ref="AR40:AT40"/>
    <mergeCell ref="QJ39:QL39"/>
    <mergeCell ref="B40:D40"/>
    <mergeCell ref="E40:G40"/>
    <mergeCell ref="H40:J40"/>
    <mergeCell ref="K40:M40"/>
    <mergeCell ref="N40:P40"/>
    <mergeCell ref="Q40:S40"/>
    <mergeCell ref="T40:V40"/>
    <mergeCell ref="W40:Y40"/>
    <mergeCell ref="Z40:AB40"/>
    <mergeCell ref="PR39:PT39"/>
    <mergeCell ref="PU39:PW39"/>
    <mergeCell ref="PX39:PZ39"/>
    <mergeCell ref="QA39:QC39"/>
    <mergeCell ref="QD39:QF39"/>
    <mergeCell ref="QG39:QI39"/>
    <mergeCell ref="OZ39:PB39"/>
    <mergeCell ref="PC39:PE39"/>
    <mergeCell ref="PF39:PH39"/>
    <mergeCell ref="PI39:PK39"/>
    <mergeCell ref="CW40:CY40"/>
    <mergeCell ref="CZ40:DB40"/>
    <mergeCell ref="DC40:DE40"/>
    <mergeCell ref="DF40:DH40"/>
    <mergeCell ref="DI40:DK40"/>
    <mergeCell ref="DL40:DN40"/>
    <mergeCell ref="CE40:CG40"/>
    <mergeCell ref="CH40:CJ40"/>
    <mergeCell ref="CK40:CM40"/>
    <mergeCell ref="CN40:CP40"/>
    <mergeCell ref="CQ40:CS40"/>
    <mergeCell ref="CT40:CV40"/>
    <mergeCell ref="BM40:BO40"/>
    <mergeCell ref="BP40:BR40"/>
    <mergeCell ref="BS40:BU40"/>
    <mergeCell ref="BV40:BX40"/>
    <mergeCell ref="BY40:CA40"/>
    <mergeCell ref="CB40:CD40"/>
    <mergeCell ref="EY40:FA40"/>
    <mergeCell ref="FB40:FD40"/>
    <mergeCell ref="FE40:FG40"/>
    <mergeCell ref="FH40:FJ40"/>
    <mergeCell ref="FK40:FM40"/>
    <mergeCell ref="FN40:FP40"/>
    <mergeCell ref="EG40:EI40"/>
    <mergeCell ref="EJ40:EL40"/>
    <mergeCell ref="EM40:EO40"/>
    <mergeCell ref="EP40:ER40"/>
    <mergeCell ref="ES40:EU40"/>
    <mergeCell ref="EV40:EX40"/>
    <mergeCell ref="DO40:DQ40"/>
    <mergeCell ref="DR40:DT40"/>
    <mergeCell ref="DU40:DW40"/>
    <mergeCell ref="DX40:DZ40"/>
    <mergeCell ref="EA40:EC40"/>
    <mergeCell ref="ED40:EF40"/>
    <mergeCell ref="HA40:HC40"/>
    <mergeCell ref="HD40:HF40"/>
    <mergeCell ref="HG40:HI40"/>
    <mergeCell ref="HJ40:HL40"/>
    <mergeCell ref="HM40:HO40"/>
    <mergeCell ref="HP40:HR40"/>
    <mergeCell ref="GI40:GK40"/>
    <mergeCell ref="GL40:GN40"/>
    <mergeCell ref="GO40:GQ40"/>
    <mergeCell ref="GR40:GT40"/>
    <mergeCell ref="GU40:GW40"/>
    <mergeCell ref="GX40:GZ40"/>
    <mergeCell ref="FQ40:FS40"/>
    <mergeCell ref="FT40:FV40"/>
    <mergeCell ref="FW40:FY40"/>
    <mergeCell ref="FZ40:GB40"/>
    <mergeCell ref="GC40:GE40"/>
    <mergeCell ref="GF40:GH40"/>
    <mergeCell ref="JC40:JE40"/>
    <mergeCell ref="JF40:JH40"/>
    <mergeCell ref="JI40:JK40"/>
    <mergeCell ref="JL40:JN40"/>
    <mergeCell ref="JO40:JQ40"/>
    <mergeCell ref="JR40:JT40"/>
    <mergeCell ref="IK40:IM40"/>
    <mergeCell ref="IN40:IP40"/>
    <mergeCell ref="IQ40:IS40"/>
    <mergeCell ref="IT40:IV40"/>
    <mergeCell ref="IW40:IY40"/>
    <mergeCell ref="IZ40:JB40"/>
    <mergeCell ref="HS40:HU40"/>
    <mergeCell ref="HV40:HX40"/>
    <mergeCell ref="HY40:IA40"/>
    <mergeCell ref="IB40:ID40"/>
    <mergeCell ref="IE40:IG40"/>
    <mergeCell ref="IH40:IJ40"/>
    <mergeCell ref="LE40:LG40"/>
    <mergeCell ref="LH40:LJ40"/>
    <mergeCell ref="LK40:LM40"/>
    <mergeCell ref="LN40:LP40"/>
    <mergeCell ref="LQ40:LS40"/>
    <mergeCell ref="LT40:LV40"/>
    <mergeCell ref="KM40:KO40"/>
    <mergeCell ref="KP40:KR40"/>
    <mergeCell ref="KS40:KU40"/>
    <mergeCell ref="KV40:KX40"/>
    <mergeCell ref="KY40:LA40"/>
    <mergeCell ref="LB40:LD40"/>
    <mergeCell ref="JU40:JW40"/>
    <mergeCell ref="JX40:JZ40"/>
    <mergeCell ref="KA40:KC40"/>
    <mergeCell ref="KD40:KF40"/>
    <mergeCell ref="KG40:KI40"/>
    <mergeCell ref="KJ40:KL40"/>
    <mergeCell ref="OK40:OM40"/>
    <mergeCell ref="ON40:OP40"/>
    <mergeCell ref="NG40:NI40"/>
    <mergeCell ref="NJ40:NL40"/>
    <mergeCell ref="NM40:NO40"/>
    <mergeCell ref="NP40:NR40"/>
    <mergeCell ref="NS40:NU40"/>
    <mergeCell ref="NV40:NX40"/>
    <mergeCell ref="MO40:MQ40"/>
    <mergeCell ref="MR40:MT40"/>
    <mergeCell ref="MU40:MW40"/>
    <mergeCell ref="MX40:MZ40"/>
    <mergeCell ref="NA40:NC40"/>
    <mergeCell ref="ND40:NF40"/>
    <mergeCell ref="LW40:LY40"/>
    <mergeCell ref="LZ40:MB40"/>
    <mergeCell ref="MC40:ME40"/>
    <mergeCell ref="MF40:MH40"/>
    <mergeCell ref="MI40:MK40"/>
    <mergeCell ref="ML40:MN40"/>
    <mergeCell ref="T41:V41"/>
    <mergeCell ref="W41:Y41"/>
    <mergeCell ref="Z41:AB41"/>
    <mergeCell ref="AC41:AE41"/>
    <mergeCell ref="AF41:AH41"/>
    <mergeCell ref="AI41:AK41"/>
    <mergeCell ref="QA40:QC40"/>
    <mergeCell ref="QD40:QF40"/>
    <mergeCell ref="QG40:QI40"/>
    <mergeCell ref="QJ40:QL40"/>
    <mergeCell ref="B41:D41"/>
    <mergeCell ref="E41:G41"/>
    <mergeCell ref="H41:J41"/>
    <mergeCell ref="K41:M41"/>
    <mergeCell ref="N41:P41"/>
    <mergeCell ref="Q41:S41"/>
    <mergeCell ref="PI40:PK40"/>
    <mergeCell ref="PL40:PN40"/>
    <mergeCell ref="PO40:PQ40"/>
    <mergeCell ref="PR40:PT40"/>
    <mergeCell ref="PU40:PW40"/>
    <mergeCell ref="PX40:PZ40"/>
    <mergeCell ref="OQ40:OS40"/>
    <mergeCell ref="OT40:OV40"/>
    <mergeCell ref="OW40:OY40"/>
    <mergeCell ref="OZ40:PB40"/>
    <mergeCell ref="PC40:PE40"/>
    <mergeCell ref="PF40:PH40"/>
    <mergeCell ref="NY40:OA40"/>
    <mergeCell ref="OB40:OD40"/>
    <mergeCell ref="OE40:OG40"/>
    <mergeCell ref="OH40:OJ40"/>
    <mergeCell ref="BV41:BX41"/>
    <mergeCell ref="BY41:CA41"/>
    <mergeCell ref="CB41:CD41"/>
    <mergeCell ref="CE41:CG41"/>
    <mergeCell ref="CH41:CJ41"/>
    <mergeCell ref="CK41:CM41"/>
    <mergeCell ref="BD41:BF41"/>
    <mergeCell ref="BG41:BI41"/>
    <mergeCell ref="BJ41:BL41"/>
    <mergeCell ref="BM41:BO41"/>
    <mergeCell ref="BP41:BR41"/>
    <mergeCell ref="BS41:BU41"/>
    <mergeCell ref="AL41:AN41"/>
    <mergeCell ref="AO41:AQ41"/>
    <mergeCell ref="AR41:AT41"/>
    <mergeCell ref="AU41:AW41"/>
    <mergeCell ref="AX41:AZ41"/>
    <mergeCell ref="BA41:BC41"/>
    <mergeCell ref="DX41:DZ41"/>
    <mergeCell ref="EA41:EC41"/>
    <mergeCell ref="ED41:EF41"/>
    <mergeCell ref="EG41:EI41"/>
    <mergeCell ref="EJ41:EL41"/>
    <mergeCell ref="EM41:EO41"/>
    <mergeCell ref="DF41:DH41"/>
    <mergeCell ref="DI41:DK41"/>
    <mergeCell ref="DL41:DN41"/>
    <mergeCell ref="DO41:DQ41"/>
    <mergeCell ref="DR41:DT41"/>
    <mergeCell ref="DU41:DW41"/>
    <mergeCell ref="CN41:CP41"/>
    <mergeCell ref="CQ41:CS41"/>
    <mergeCell ref="CT41:CV41"/>
    <mergeCell ref="CW41:CY41"/>
    <mergeCell ref="CZ41:DB41"/>
    <mergeCell ref="DC41:DE41"/>
    <mergeCell ref="FZ41:GB41"/>
    <mergeCell ref="GC41:GE41"/>
    <mergeCell ref="GF41:GH41"/>
    <mergeCell ref="GI41:GK41"/>
    <mergeCell ref="GL41:GN41"/>
    <mergeCell ref="GO41:GQ41"/>
    <mergeCell ref="FH41:FJ41"/>
    <mergeCell ref="FK41:FM41"/>
    <mergeCell ref="FN41:FP41"/>
    <mergeCell ref="FQ41:FS41"/>
    <mergeCell ref="FT41:FV41"/>
    <mergeCell ref="FW41:FY41"/>
    <mergeCell ref="EP41:ER41"/>
    <mergeCell ref="ES41:EU41"/>
    <mergeCell ref="EV41:EX41"/>
    <mergeCell ref="EY41:FA41"/>
    <mergeCell ref="FB41:FD41"/>
    <mergeCell ref="FE41:FG41"/>
    <mergeCell ref="IB41:ID41"/>
    <mergeCell ref="IE41:IG41"/>
    <mergeCell ref="IH41:IJ41"/>
    <mergeCell ref="IK41:IM41"/>
    <mergeCell ref="IN41:IP41"/>
    <mergeCell ref="IQ41:IS41"/>
    <mergeCell ref="HJ41:HL41"/>
    <mergeCell ref="HM41:HO41"/>
    <mergeCell ref="HP41:HR41"/>
    <mergeCell ref="HS41:HU41"/>
    <mergeCell ref="HV41:HX41"/>
    <mergeCell ref="HY41:IA41"/>
    <mergeCell ref="GR41:GT41"/>
    <mergeCell ref="GU41:GW41"/>
    <mergeCell ref="GX41:GZ41"/>
    <mergeCell ref="HA41:HC41"/>
    <mergeCell ref="HD41:HF41"/>
    <mergeCell ref="HG41:HI41"/>
    <mergeCell ref="KD41:KF41"/>
    <mergeCell ref="KG41:KI41"/>
    <mergeCell ref="KJ41:KL41"/>
    <mergeCell ref="KM41:KO41"/>
    <mergeCell ref="KP41:KR41"/>
    <mergeCell ref="KS41:KU41"/>
    <mergeCell ref="JL41:JN41"/>
    <mergeCell ref="JO41:JQ41"/>
    <mergeCell ref="JR41:JT41"/>
    <mergeCell ref="JU41:JW41"/>
    <mergeCell ref="JX41:JZ41"/>
    <mergeCell ref="KA41:KC41"/>
    <mergeCell ref="IT41:IV41"/>
    <mergeCell ref="IW41:IY41"/>
    <mergeCell ref="IZ41:JB41"/>
    <mergeCell ref="JC41:JE41"/>
    <mergeCell ref="JF41:JH41"/>
    <mergeCell ref="JI41:JK41"/>
    <mergeCell ref="NJ41:NL41"/>
    <mergeCell ref="NM41:NO41"/>
    <mergeCell ref="MF41:MH41"/>
    <mergeCell ref="MI41:MK41"/>
    <mergeCell ref="ML41:MN41"/>
    <mergeCell ref="MO41:MQ41"/>
    <mergeCell ref="MR41:MT41"/>
    <mergeCell ref="MU41:MW41"/>
    <mergeCell ref="LN41:LP41"/>
    <mergeCell ref="LQ41:LS41"/>
    <mergeCell ref="LT41:LV41"/>
    <mergeCell ref="LW41:LY41"/>
    <mergeCell ref="LZ41:MB41"/>
    <mergeCell ref="MC41:ME41"/>
    <mergeCell ref="KV41:KX41"/>
    <mergeCell ref="KY41:LA41"/>
    <mergeCell ref="LB41:LD41"/>
    <mergeCell ref="LE41:LG41"/>
    <mergeCell ref="LH41:LJ41"/>
    <mergeCell ref="LK41:LM41"/>
    <mergeCell ref="QJ41:QL41"/>
    <mergeCell ref="A42:A47"/>
    <mergeCell ref="A48:A53"/>
    <mergeCell ref="A54:A59"/>
    <mergeCell ref="PR41:PT41"/>
    <mergeCell ref="PU41:PW41"/>
    <mergeCell ref="PX41:PZ41"/>
    <mergeCell ref="QA41:QC41"/>
    <mergeCell ref="QD41:QF41"/>
    <mergeCell ref="QG41:QI41"/>
    <mergeCell ref="OZ41:PB41"/>
    <mergeCell ref="PC41:PE41"/>
    <mergeCell ref="PF41:PH41"/>
    <mergeCell ref="PI41:PK41"/>
    <mergeCell ref="PL41:PN41"/>
    <mergeCell ref="PO41:PQ41"/>
    <mergeCell ref="OH41:OJ41"/>
    <mergeCell ref="OK41:OM41"/>
    <mergeCell ref="ON41:OP41"/>
    <mergeCell ref="OQ41:OS41"/>
    <mergeCell ref="OT41:OV41"/>
    <mergeCell ref="OW41:OY41"/>
    <mergeCell ref="NP41:NR41"/>
    <mergeCell ref="NS41:NU41"/>
    <mergeCell ref="NV41:NX41"/>
    <mergeCell ref="NY41:OA41"/>
    <mergeCell ref="OB41:OD41"/>
    <mergeCell ref="OE41:OG41"/>
    <mergeCell ref="MX41:MZ41"/>
    <mergeCell ref="NA41:NC41"/>
    <mergeCell ref="ND41:NF41"/>
    <mergeCell ref="NG41:NI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P60"/>
  <sheetViews>
    <sheetView workbookViewId="0">
      <pane xSplit="1" ySplit="1" topLeftCell="B2" activePane="bottomRight" state="frozen"/>
      <selection pane="topRight" activeCell="B1" sqref="B1"/>
      <selection pane="bottomLeft" activeCell="A2" sqref="A2"/>
      <selection pane="bottomRight"/>
    </sheetView>
  </sheetViews>
  <sheetFormatPr defaultColWidth="0" defaultRowHeight="15" zeroHeight="1" x14ac:dyDescent="0.25"/>
  <cols>
    <col min="1" max="3" width="23.7109375" style="4" customWidth="1"/>
    <col min="4" max="4" width="38.7109375" style="4" customWidth="1"/>
    <col min="5" max="6" width="23.7109375" style="4" customWidth="1"/>
    <col min="7" max="7" width="38.7109375" style="4" customWidth="1"/>
    <col min="8" max="9" width="23.7109375" style="4" customWidth="1"/>
    <col min="10" max="10" width="38.7109375" style="4" customWidth="1"/>
    <col min="11" max="12" width="23.7109375" style="4" customWidth="1"/>
    <col min="13" max="13" width="38.7109375" style="4" customWidth="1"/>
    <col min="14" max="15" width="23.7109375" style="4" customWidth="1"/>
    <col min="16" max="16" width="38.7109375" style="4" customWidth="1"/>
    <col min="17" max="18" width="23.7109375" style="4" customWidth="1"/>
    <col min="19" max="19" width="38.7109375" style="4" customWidth="1"/>
    <col min="20" max="21" width="23.7109375" style="4" customWidth="1"/>
    <col min="22" max="22" width="38.7109375" style="4" customWidth="1"/>
    <col min="23" max="24" width="23.7109375" style="4" customWidth="1"/>
    <col min="25" max="25" width="38.7109375" style="4" customWidth="1"/>
    <col min="26" max="27" width="23.7109375" style="4" customWidth="1"/>
    <col min="28" max="28" width="38.7109375" style="4" customWidth="1"/>
    <col min="29" max="30" width="23.7109375" style="4" customWidth="1"/>
    <col min="31" max="31" width="38.7109375" style="4" customWidth="1"/>
    <col min="32" max="33" width="23.7109375" style="4" customWidth="1"/>
    <col min="34" max="34" width="38.7109375" style="4" customWidth="1"/>
    <col min="35" max="36" width="23.7109375" style="4" customWidth="1"/>
    <col min="37" max="37" width="38.7109375" style="4" customWidth="1"/>
    <col min="38" max="39" width="23.7109375" style="4" customWidth="1"/>
    <col min="40" max="40" width="38.7109375" style="4" customWidth="1"/>
    <col min="41" max="42" width="23.7109375" style="4" customWidth="1"/>
    <col min="43" max="43" width="38.7109375" style="4" customWidth="1"/>
    <col min="44" max="45" width="23.7109375" style="4" customWidth="1"/>
    <col min="46" max="46" width="38.7109375" style="4" customWidth="1"/>
    <col min="47" max="48" width="23.7109375" style="4" customWidth="1"/>
    <col min="49" max="49" width="38.7109375" style="4" customWidth="1"/>
    <col min="50" max="51" width="23.7109375" style="4" customWidth="1"/>
    <col min="52" max="52" width="38.7109375" style="4" customWidth="1"/>
    <col min="53" max="54" width="23.7109375" style="4" customWidth="1"/>
    <col min="55" max="55" width="38.7109375" style="4" customWidth="1"/>
    <col min="56" max="57" width="23.7109375" style="4" customWidth="1"/>
    <col min="58" max="58" width="38.7109375" style="4" customWidth="1"/>
    <col min="59" max="60" width="23.7109375" style="4" customWidth="1"/>
    <col min="61" max="61" width="38.7109375" style="4" customWidth="1"/>
    <col min="62" max="63" width="23.7109375" style="4" customWidth="1"/>
    <col min="64" max="64" width="38.7109375" style="4" customWidth="1"/>
    <col min="65" max="66" width="23.7109375" style="4" customWidth="1"/>
    <col min="67" max="67" width="38.7109375" style="4" customWidth="1"/>
    <col min="68" max="69" width="23.7109375" style="4" customWidth="1"/>
    <col min="70" max="70" width="38.7109375" style="4" customWidth="1"/>
    <col min="71" max="72" width="23.7109375" style="4" customWidth="1"/>
    <col min="73" max="73" width="38.7109375" style="4" customWidth="1"/>
    <col min="74" max="75" width="23.7109375" style="4" customWidth="1"/>
    <col min="76" max="76" width="38.7109375" style="4" customWidth="1"/>
    <col min="77" max="78" width="23.7109375" style="4" customWidth="1"/>
    <col min="79" max="79" width="38.7109375" style="4" customWidth="1"/>
    <col min="80" max="81" width="23.7109375" style="4" customWidth="1"/>
    <col min="82" max="82" width="38.7109375" style="4" customWidth="1"/>
    <col min="83" max="84" width="23.7109375" style="4" customWidth="1"/>
    <col min="85" max="85" width="38.7109375" style="4" customWidth="1"/>
    <col min="86" max="87" width="23.7109375" style="4" customWidth="1"/>
    <col min="88" max="88" width="38.7109375" style="4" customWidth="1"/>
    <col min="89" max="90" width="23.7109375" style="4" customWidth="1"/>
    <col min="91" max="91" width="38.7109375" style="4" customWidth="1"/>
    <col min="92" max="93" width="23.7109375" style="4" customWidth="1"/>
    <col min="94" max="94" width="38.7109375" style="4" customWidth="1"/>
    <col min="95" max="96" width="23.7109375" style="4" customWidth="1"/>
    <col min="97" max="97" width="38.7109375" style="4" customWidth="1"/>
    <col min="98" max="99" width="23.7109375" style="4" customWidth="1"/>
    <col min="100" max="100" width="38.7109375" style="4" customWidth="1"/>
    <col min="101" max="102" width="23.7109375" style="4" customWidth="1"/>
    <col min="103" max="103" width="38.7109375" style="4" customWidth="1"/>
    <col min="104" max="105" width="23.7109375" style="4" customWidth="1"/>
    <col min="106" max="106" width="38.7109375" style="4" customWidth="1"/>
    <col min="107" max="108" width="23.7109375" style="4" customWidth="1"/>
    <col min="109" max="109" width="38.7109375" style="4" customWidth="1"/>
    <col min="110" max="111" width="23.7109375" style="4" customWidth="1"/>
    <col min="112" max="112" width="38.7109375" style="4" customWidth="1"/>
    <col min="113" max="114" width="23.7109375" style="4" customWidth="1"/>
    <col min="115" max="115" width="38.7109375" style="4" customWidth="1"/>
    <col min="116" max="117" width="23.7109375" style="4" customWidth="1"/>
    <col min="118" max="118" width="38.7109375" style="4" customWidth="1"/>
    <col min="119" max="120" width="23.7109375" style="4" customWidth="1"/>
    <col min="121" max="121" width="38.7109375" style="4" customWidth="1"/>
    <col min="122" max="123" width="23.7109375" style="4" customWidth="1"/>
    <col min="124" max="124" width="38.7109375" style="4" customWidth="1"/>
    <col min="125" max="126" width="23.7109375" style="4" customWidth="1"/>
    <col min="127" max="127" width="38.7109375" style="4" customWidth="1"/>
    <col min="128" max="129" width="23.7109375" style="4" customWidth="1"/>
    <col min="130" max="130" width="38.7109375" style="4" customWidth="1"/>
    <col min="131" max="132" width="23.7109375" style="4" customWidth="1"/>
    <col min="133" max="133" width="38.7109375" style="4" customWidth="1"/>
    <col min="134" max="135" width="23.7109375" style="4" customWidth="1"/>
    <col min="136" max="136" width="38.7109375" style="4" customWidth="1"/>
    <col min="137" max="138" width="23.7109375" style="4" customWidth="1"/>
    <col min="139" max="139" width="38.7109375" style="4" customWidth="1"/>
    <col min="140" max="141" width="23.7109375" style="4" customWidth="1"/>
    <col min="142" max="142" width="38.7109375" style="4" customWidth="1"/>
    <col min="143" max="144" width="23.7109375" style="4" customWidth="1"/>
    <col min="145" max="145" width="38.7109375" style="4" customWidth="1"/>
    <col min="146" max="147" width="23.7109375" style="4" customWidth="1"/>
    <col min="148" max="148" width="38.7109375" style="4" customWidth="1"/>
    <col min="149" max="150" width="23.7109375" style="4" customWidth="1"/>
    <col min="151" max="151" width="38.7109375" style="4" customWidth="1"/>
    <col min="152" max="153" width="23.7109375" style="4" customWidth="1"/>
    <col min="154" max="154" width="38.7109375" style="4" customWidth="1"/>
    <col min="155" max="156" width="23.7109375" style="4" customWidth="1"/>
    <col min="157" max="157" width="38.7109375" style="4" customWidth="1"/>
    <col min="158" max="159" width="23.7109375" style="4" customWidth="1"/>
    <col min="160" max="160" width="38.7109375" style="4" customWidth="1"/>
    <col min="161" max="162" width="23.7109375" style="4" customWidth="1"/>
    <col min="163" max="163" width="38.7109375" style="4" customWidth="1"/>
    <col min="164" max="165" width="23.7109375" style="4" customWidth="1"/>
    <col min="166" max="166" width="38.7109375" style="4" customWidth="1"/>
    <col min="167" max="168" width="23.7109375" style="4" customWidth="1"/>
    <col min="169" max="169" width="38.7109375" style="4" customWidth="1"/>
    <col min="170" max="171" width="23.7109375" style="4" customWidth="1"/>
    <col min="172" max="172" width="38.7109375" style="4" customWidth="1"/>
    <col min="173" max="174" width="23.7109375" style="4" customWidth="1"/>
    <col min="175" max="175" width="38.7109375" style="4" customWidth="1"/>
    <col min="176" max="177" width="23.7109375" style="4" customWidth="1"/>
    <col min="178" max="178" width="38.7109375" style="4" customWidth="1"/>
    <col min="179" max="180" width="23.7109375" style="4" customWidth="1"/>
    <col min="181" max="181" width="38.7109375" style="4" customWidth="1"/>
    <col min="182" max="183" width="23.7109375" style="4" customWidth="1"/>
    <col min="184" max="184" width="38.7109375" style="4" customWidth="1"/>
    <col min="185" max="186" width="23.7109375" style="4" customWidth="1"/>
    <col min="187" max="187" width="38.7109375" style="4" customWidth="1"/>
    <col min="188" max="189" width="23.7109375" style="4" customWidth="1"/>
    <col min="190" max="190" width="38.7109375" style="4" customWidth="1"/>
    <col min="191" max="192" width="23.7109375" style="4" customWidth="1"/>
    <col min="193" max="193" width="38.7109375" style="4" customWidth="1"/>
    <col min="194" max="195" width="23.7109375" style="4" customWidth="1"/>
    <col min="196" max="196" width="38.7109375" style="4" customWidth="1"/>
    <col min="197" max="198" width="23.7109375" style="4" customWidth="1"/>
    <col min="199" max="199" width="38.7109375" style="4" customWidth="1"/>
    <col min="200" max="201" width="23.7109375" style="4" customWidth="1"/>
    <col min="202" max="202" width="38.7109375" style="4" customWidth="1"/>
    <col min="203" max="204" width="23.7109375" style="4" customWidth="1"/>
    <col min="205" max="205" width="38.7109375" style="4" customWidth="1"/>
    <col min="206" max="207" width="23.7109375" style="4" customWidth="1"/>
    <col min="208" max="208" width="38.7109375" style="4" customWidth="1"/>
    <col min="209" max="210" width="23.7109375" style="4" customWidth="1"/>
    <col min="211" max="211" width="38.7109375" style="4" customWidth="1"/>
    <col min="212" max="213" width="23.7109375" style="4" customWidth="1"/>
    <col min="214" max="214" width="38.7109375" style="4" customWidth="1"/>
    <col min="215" max="216" width="23.7109375" style="4" customWidth="1"/>
    <col min="217" max="217" width="38.7109375" style="4" customWidth="1"/>
    <col min="218" max="219" width="23.7109375" style="4" customWidth="1"/>
    <col min="220" max="220" width="38.7109375" style="4" customWidth="1"/>
    <col min="221" max="222" width="23.7109375" style="4" customWidth="1"/>
    <col min="223" max="223" width="38.7109375" style="4" customWidth="1"/>
    <col min="224" max="225" width="23.7109375" style="4" customWidth="1"/>
    <col min="226" max="226" width="38.7109375" style="4" customWidth="1"/>
    <col min="227" max="228" width="23.7109375" style="4" customWidth="1"/>
    <col min="229" max="229" width="38.7109375" style="4" customWidth="1"/>
    <col min="230" max="231" width="23.7109375" style="4" customWidth="1"/>
    <col min="232" max="232" width="38.7109375" style="4" customWidth="1"/>
    <col min="233" max="234" width="23.7109375" style="4" customWidth="1"/>
    <col min="235" max="235" width="38.7109375" style="4" customWidth="1"/>
    <col min="236" max="237" width="23.7109375" style="4" customWidth="1"/>
    <col min="238" max="238" width="38.7109375" style="4" customWidth="1"/>
    <col min="239" max="240" width="23.7109375" style="4" customWidth="1"/>
    <col min="241" max="241" width="38.7109375" style="4" customWidth="1"/>
    <col min="242" max="243" width="23.7109375" style="4" customWidth="1"/>
    <col min="244" max="244" width="38.7109375" style="4" customWidth="1"/>
    <col min="245" max="246" width="23.7109375" style="4" customWidth="1"/>
    <col min="247" max="247" width="38.7109375" style="4" customWidth="1"/>
    <col min="248" max="249" width="23.7109375" style="4" customWidth="1"/>
    <col min="250" max="250" width="38.7109375" style="4" customWidth="1"/>
    <col min="251" max="252" width="23.7109375" style="4" customWidth="1"/>
    <col min="253" max="253" width="38.7109375" style="4" customWidth="1"/>
    <col min="254" max="255" width="23.7109375" style="4" customWidth="1"/>
    <col min="256" max="256" width="38.7109375" style="4" customWidth="1"/>
    <col min="257" max="258" width="23.7109375" style="4" customWidth="1"/>
    <col min="259" max="259" width="38.7109375" style="4" customWidth="1"/>
    <col min="260" max="261" width="23.7109375" style="4" customWidth="1"/>
    <col min="262" max="262" width="38.7109375" style="4" customWidth="1"/>
    <col min="263" max="264" width="23.7109375" style="4" customWidth="1"/>
    <col min="265" max="265" width="38.7109375" style="4" customWidth="1"/>
    <col min="266" max="267" width="23.7109375" style="4" customWidth="1"/>
    <col min="268" max="268" width="38.7109375" style="4" customWidth="1"/>
    <col min="269" max="270" width="23.7109375" style="4" customWidth="1"/>
    <col min="271" max="271" width="38.7109375" style="4" customWidth="1"/>
    <col min="272" max="273" width="23.7109375" style="4" customWidth="1"/>
    <col min="274" max="274" width="38.7109375" style="4" customWidth="1"/>
    <col min="275" max="276" width="23.7109375" style="4" customWidth="1"/>
    <col min="277" max="277" width="38.7109375" style="4" customWidth="1"/>
    <col min="278" max="279" width="23.7109375" style="4" customWidth="1"/>
    <col min="280" max="280" width="38.7109375" style="4" customWidth="1"/>
    <col min="281" max="282" width="23.7109375" style="4" customWidth="1"/>
    <col min="283" max="283" width="38.7109375" style="4" customWidth="1"/>
    <col min="284" max="285" width="23.7109375" style="4" customWidth="1"/>
    <col min="286" max="286" width="38.7109375" style="4" customWidth="1"/>
    <col min="287" max="288" width="23.7109375" style="4" customWidth="1"/>
    <col min="289" max="289" width="38.7109375" style="4" customWidth="1"/>
    <col min="290" max="291" width="23.7109375" style="4" customWidth="1"/>
    <col min="292" max="292" width="38.7109375" style="4" customWidth="1"/>
    <col min="293" max="294" width="23.7109375" style="4" customWidth="1"/>
    <col min="295" max="295" width="38.7109375" style="4" customWidth="1"/>
    <col min="296" max="297" width="23.7109375" style="4" customWidth="1"/>
    <col min="298" max="298" width="38.7109375" style="4" customWidth="1"/>
    <col min="299" max="300" width="23.7109375" style="4" customWidth="1"/>
    <col min="301" max="301" width="38.7109375" style="4" customWidth="1"/>
    <col min="302" max="303" width="23.7109375" style="4" customWidth="1"/>
    <col min="304" max="304" width="38.7109375" style="4" customWidth="1"/>
    <col min="305" max="306" width="23.7109375" style="4" customWidth="1"/>
    <col min="307" max="307" width="38.7109375" style="4" customWidth="1"/>
    <col min="308" max="309" width="23.7109375" style="4" customWidth="1"/>
    <col min="310" max="310" width="38.7109375" style="4" customWidth="1"/>
    <col min="311" max="312" width="23.7109375" style="4" customWidth="1"/>
    <col min="313" max="313" width="38.7109375" style="4" customWidth="1"/>
    <col min="314" max="315" width="23.7109375" style="4" customWidth="1"/>
    <col min="316" max="316" width="38.7109375" style="4" customWidth="1"/>
    <col min="317" max="318" width="23.7109375" style="4" customWidth="1"/>
    <col min="319" max="319" width="38.7109375" style="4" customWidth="1"/>
    <col min="320" max="321" width="23.7109375" style="4" customWidth="1"/>
    <col min="322" max="322" width="38.7109375" style="4" customWidth="1"/>
    <col min="323" max="324" width="23.7109375" style="4" customWidth="1"/>
    <col min="325" max="325" width="38.7109375" style="4" customWidth="1"/>
    <col min="326" max="327" width="23.7109375" style="4" customWidth="1"/>
    <col min="328" max="328" width="38.7109375" style="4" customWidth="1"/>
    <col min="329" max="330" width="23.7109375" style="4" customWidth="1"/>
    <col min="331" max="331" width="38.7109375" style="4" customWidth="1"/>
    <col min="332" max="333" width="23.7109375" style="4" customWidth="1"/>
    <col min="334" max="334" width="38.7109375" style="4" customWidth="1"/>
    <col min="335" max="336" width="23.7109375" style="4" customWidth="1"/>
    <col min="337" max="337" width="38.7109375" style="4" customWidth="1"/>
    <col min="338" max="339" width="23.7109375" style="4" customWidth="1"/>
    <col min="340" max="340" width="38.7109375" style="4" customWidth="1"/>
    <col min="341" max="342" width="23.7109375" style="4" customWidth="1"/>
    <col min="343" max="343" width="38.7109375" style="4" customWidth="1"/>
    <col min="344" max="345" width="23.7109375" style="4" customWidth="1"/>
    <col min="346" max="346" width="38.7109375" style="4" customWidth="1"/>
    <col min="347" max="348" width="23.7109375" style="4" customWidth="1"/>
    <col min="349" max="349" width="38.7109375" style="4" customWidth="1"/>
    <col min="350" max="351" width="23.7109375" style="4" customWidth="1"/>
    <col min="352" max="352" width="38.7109375" style="4" customWidth="1"/>
    <col min="353" max="354" width="23.7109375" style="4" customWidth="1"/>
    <col min="355" max="355" width="38.7109375" style="4" customWidth="1"/>
    <col min="356" max="357" width="23.7109375" style="4" customWidth="1"/>
    <col min="358" max="358" width="38.7109375" style="4" customWidth="1"/>
    <col min="359" max="360" width="23.7109375" style="4" customWidth="1"/>
    <col min="361" max="361" width="38.7109375" style="4" customWidth="1"/>
    <col min="362" max="363" width="23.7109375" style="4" customWidth="1"/>
    <col min="364" max="364" width="38.7109375" style="4" customWidth="1"/>
    <col min="365" max="366" width="23.7109375" style="4" customWidth="1"/>
    <col min="367" max="367" width="38.7109375" style="4" customWidth="1"/>
    <col min="368" max="369" width="23.7109375" style="4" customWidth="1"/>
    <col min="370" max="370" width="38.7109375" style="4" customWidth="1"/>
    <col min="371" max="372" width="23.7109375" style="4" customWidth="1"/>
    <col min="373" max="373" width="38.7109375" style="4" customWidth="1"/>
    <col min="374" max="375" width="23.7109375" style="4" customWidth="1"/>
    <col min="376" max="376" width="38.7109375" style="4" customWidth="1"/>
    <col min="377" max="378" width="23.7109375" style="4" customWidth="1"/>
    <col min="379" max="379" width="38.7109375" style="4" customWidth="1"/>
    <col min="380" max="381" width="23.7109375" style="4" customWidth="1"/>
    <col min="382" max="382" width="38.7109375" style="4" customWidth="1"/>
    <col min="383" max="384" width="23.7109375" style="4" customWidth="1"/>
    <col min="385" max="385" width="38.7109375" style="4" customWidth="1"/>
    <col min="386" max="387" width="23.7109375" style="4" customWidth="1"/>
    <col min="388" max="388" width="38.7109375" style="4" customWidth="1"/>
    <col min="389" max="390" width="23.7109375" style="4" customWidth="1"/>
    <col min="391" max="391" width="38.7109375" style="4" customWidth="1"/>
    <col min="392" max="393" width="23.7109375" style="4" customWidth="1"/>
    <col min="394" max="394" width="38.7109375" style="4" customWidth="1"/>
    <col min="395" max="396" width="23.7109375" style="4" customWidth="1"/>
    <col min="397" max="397" width="38.7109375" style="4" customWidth="1"/>
    <col min="398" max="399" width="23.7109375" style="4" customWidth="1"/>
    <col min="400" max="400" width="38.7109375" style="4" customWidth="1"/>
    <col min="401" max="402" width="23.7109375" style="4" customWidth="1"/>
    <col min="403" max="403" width="38.7109375" style="4" customWidth="1"/>
    <col min="404" max="405" width="23.7109375" style="4" customWidth="1"/>
    <col min="406" max="406" width="38.7109375" style="4" customWidth="1"/>
    <col min="407" max="408" width="23.7109375" style="4" customWidth="1"/>
    <col min="409" max="409" width="38.7109375" style="4" customWidth="1"/>
    <col min="410" max="411" width="23.7109375" style="4" customWidth="1"/>
    <col min="412" max="412" width="38.7109375" style="4" customWidth="1"/>
    <col min="413" max="414" width="23.7109375" style="4" customWidth="1"/>
    <col min="415" max="415" width="38.7109375" style="4" customWidth="1"/>
    <col min="416" max="417" width="23.7109375" style="4" customWidth="1"/>
    <col min="418" max="418" width="38.7109375" style="4" customWidth="1"/>
    <col min="419" max="420" width="23.7109375" style="4" customWidth="1"/>
    <col min="421" max="421" width="38.7109375" style="4" customWidth="1"/>
    <col min="422" max="423" width="23.7109375" style="4" customWidth="1"/>
    <col min="424" max="424" width="38.7109375" style="4" customWidth="1"/>
    <col min="425" max="426" width="23.7109375" style="4" customWidth="1"/>
    <col min="427" max="427" width="38.7109375" style="4" customWidth="1"/>
    <col min="428" max="429" width="23.7109375" style="4" customWidth="1"/>
    <col min="430" max="430" width="38.7109375" style="4" customWidth="1"/>
    <col min="431" max="432" width="23.7109375" style="4" customWidth="1"/>
    <col min="433" max="433" width="38.7109375" style="4" customWidth="1"/>
    <col min="434" max="435" width="23.7109375" style="4" customWidth="1"/>
    <col min="436" max="436" width="38.7109375" style="4" customWidth="1"/>
    <col min="437" max="438" width="23.7109375" style="4" customWidth="1"/>
    <col min="439" max="439" width="38.7109375" style="4" customWidth="1"/>
    <col min="440" max="441" width="23.7109375" style="4" customWidth="1"/>
    <col min="442" max="442" width="38.7109375" style="4" customWidth="1"/>
    <col min="443" max="444" width="23.7109375" style="4" customWidth="1"/>
    <col min="445" max="445" width="38.7109375" style="4" customWidth="1"/>
    <col min="446" max="447" width="23.7109375" style="4" customWidth="1"/>
    <col min="448" max="448" width="38.7109375" style="4" customWidth="1"/>
    <col min="449" max="450" width="23.7109375" style="4" customWidth="1"/>
    <col min="451" max="451" width="38.7109375" style="4" customWidth="1"/>
    <col min="452" max="453" width="23.7109375" style="4" customWidth="1"/>
    <col min="454" max="454" width="38.7109375" style="4" customWidth="1"/>
    <col min="455" max="456" width="23.7109375" style="4" customWidth="1"/>
    <col min="457" max="457" width="38.7109375" style="4" customWidth="1"/>
    <col min="458" max="459" width="23.7109375" style="4" customWidth="1"/>
    <col min="460" max="460" width="38.7109375" style="4" customWidth="1"/>
    <col min="461" max="462" width="23.7109375" style="4" customWidth="1"/>
    <col min="463" max="463" width="38.7109375" style="4" customWidth="1"/>
    <col min="464" max="465" width="23.7109375" style="4" customWidth="1"/>
    <col min="466" max="466" width="38.7109375" style="4" customWidth="1"/>
    <col min="467" max="468" width="23.7109375" style="4" customWidth="1"/>
    <col min="469" max="469" width="38.7109375" style="4" customWidth="1"/>
    <col min="470" max="471" width="23.7109375" style="4" customWidth="1"/>
    <col min="472" max="472" width="38.7109375" style="4" customWidth="1"/>
    <col min="473" max="474" width="23.7109375" style="4" customWidth="1"/>
    <col min="475" max="475" width="38.7109375" style="4" customWidth="1"/>
    <col min="476" max="477" width="23.7109375" style="4" customWidth="1"/>
    <col min="478" max="478" width="38.7109375" style="4" customWidth="1"/>
    <col min="479" max="480" width="23.7109375" style="4" customWidth="1"/>
    <col min="481" max="481" width="38.7109375" style="4" customWidth="1"/>
    <col min="482" max="483" width="23.7109375" style="4" customWidth="1"/>
    <col min="484" max="484" width="38.7109375" style="4" customWidth="1"/>
    <col min="485" max="486" width="23.7109375" style="4" customWidth="1"/>
    <col min="487" max="487" width="38.7109375" style="4" customWidth="1"/>
    <col min="488" max="489" width="23.7109375" style="4" customWidth="1"/>
    <col min="490" max="490" width="38.7109375" style="4" customWidth="1"/>
    <col min="491" max="492" width="23.7109375" style="4" customWidth="1"/>
    <col min="493" max="493" width="38.7109375" style="4" customWidth="1"/>
    <col min="494" max="495" width="23.7109375" style="4" customWidth="1"/>
    <col min="496" max="496" width="38.7109375" style="4" customWidth="1"/>
    <col min="497" max="498" width="23.7109375" style="4" customWidth="1"/>
    <col min="499" max="499" width="38.7109375" style="4" customWidth="1"/>
    <col min="500" max="501" width="23.7109375" style="4" customWidth="1"/>
    <col min="502" max="502" width="38.7109375" style="4" customWidth="1"/>
    <col min="503" max="504" width="23.7109375" style="4" customWidth="1"/>
    <col min="505" max="505" width="38.7109375" style="4" customWidth="1"/>
    <col min="506" max="507" width="23.7109375" style="4" customWidth="1"/>
    <col min="508" max="508" width="38.7109375" style="4" customWidth="1"/>
    <col min="509" max="510" width="23.7109375" style="4" customWidth="1"/>
    <col min="511" max="511" width="38.7109375" style="4" customWidth="1"/>
    <col min="512" max="513" width="23.7109375" style="4" customWidth="1"/>
    <col min="514" max="514" width="38.7109375" style="4" customWidth="1"/>
    <col min="515" max="516" width="23.7109375" style="4" customWidth="1"/>
    <col min="517" max="517" width="38.7109375" style="4" customWidth="1"/>
    <col min="518" max="519" width="23.7109375" style="4" customWidth="1"/>
    <col min="520" max="520" width="38.7109375" style="4" customWidth="1"/>
    <col min="521" max="522" width="23.7109375" style="4" customWidth="1"/>
    <col min="523" max="523" width="38.7109375" style="4" customWidth="1"/>
    <col min="524" max="525" width="23.7109375" style="4" customWidth="1"/>
    <col min="526" max="526" width="38.7109375" style="4" customWidth="1"/>
    <col min="527" max="528" width="23.7109375" style="4" customWidth="1"/>
    <col min="529" max="529" width="38.7109375" style="4" customWidth="1"/>
    <col min="530" max="531" width="23.7109375" style="4" customWidth="1"/>
    <col min="532" max="532" width="38.7109375" style="4" customWidth="1"/>
    <col min="533" max="534" width="23.7109375" style="4" customWidth="1"/>
    <col min="535" max="535" width="38.7109375" style="4" customWidth="1"/>
    <col min="536" max="537" width="23.7109375" style="4" customWidth="1"/>
    <col min="538" max="538" width="38.7109375" style="4" customWidth="1"/>
    <col min="539" max="540" width="23.7109375" style="4" customWidth="1"/>
    <col min="541" max="541" width="38.7109375" style="4" customWidth="1"/>
    <col min="542" max="543" width="23.7109375" style="4" customWidth="1"/>
    <col min="544" max="544" width="38.7109375" style="4" customWidth="1"/>
    <col min="545" max="546" width="23.7109375" style="4" customWidth="1"/>
    <col min="547" max="547" width="38.7109375" style="4" customWidth="1"/>
    <col min="548" max="549" width="23.7109375" style="4" customWidth="1"/>
    <col min="550" max="550" width="38.7109375" style="4" customWidth="1"/>
    <col min="551" max="552" width="23.7109375" style="4" customWidth="1"/>
    <col min="553" max="553" width="38.7109375" style="4" customWidth="1"/>
    <col min="554" max="555" width="23.7109375" style="4" customWidth="1"/>
    <col min="556" max="556" width="38.7109375" style="4" customWidth="1"/>
    <col min="557" max="558" width="23.7109375" style="4" customWidth="1"/>
    <col min="559" max="559" width="38.7109375" style="4" customWidth="1"/>
    <col min="560" max="561" width="23.7109375" style="4" customWidth="1"/>
    <col min="562" max="562" width="38.7109375" style="4" customWidth="1"/>
    <col min="563" max="564" width="23.7109375" style="4" customWidth="1"/>
    <col min="565" max="565" width="38.7109375" style="4" customWidth="1"/>
    <col min="566" max="567" width="23.7109375" style="4" customWidth="1"/>
    <col min="568" max="568" width="38.7109375" style="4" customWidth="1"/>
    <col min="569" max="570" width="23.7109375" style="4" customWidth="1"/>
    <col min="571" max="571" width="38.7109375" style="4" customWidth="1"/>
    <col min="572" max="573" width="23.7109375" style="4" customWidth="1"/>
    <col min="574" max="574" width="38.7109375" style="4" customWidth="1"/>
    <col min="575" max="576" width="23.7109375" style="4" customWidth="1"/>
    <col min="577" max="577" width="38.7109375" style="4" customWidth="1"/>
    <col min="578" max="579" width="23.7109375" style="4" customWidth="1"/>
    <col min="580" max="580" width="38.7109375" style="4" customWidth="1"/>
    <col min="581" max="582" width="23.7109375" style="4" customWidth="1"/>
    <col min="583" max="583" width="38.7109375" style="4" customWidth="1"/>
    <col min="584" max="585" width="23.7109375" style="4" customWidth="1"/>
    <col min="586" max="586" width="38.7109375" style="4" customWidth="1"/>
    <col min="587" max="588" width="23.7109375" style="4" customWidth="1"/>
    <col min="589" max="589" width="38.7109375" style="4" customWidth="1"/>
    <col min="590" max="591" width="23.7109375" style="4" customWidth="1"/>
    <col min="592" max="592" width="38.7109375" style="4" customWidth="1"/>
    <col min="593" max="594" width="23.7109375" style="4" customWidth="1"/>
    <col min="595" max="595" width="38.7109375" style="4" customWidth="1"/>
    <col min="596" max="597" width="23.7109375" style="4" customWidth="1"/>
    <col min="598" max="598" width="38.7109375" style="4" customWidth="1"/>
    <col min="599" max="600" width="23.7109375" style="4" customWidth="1"/>
    <col min="601" max="601" width="38.7109375" style="4" customWidth="1"/>
    <col min="602" max="603" width="23.7109375" style="4" customWidth="1"/>
    <col min="604" max="604" width="38.7109375" style="4" customWidth="1"/>
    <col min="605" max="606" width="23.7109375" style="4" customWidth="1"/>
    <col min="607" max="607" width="38.7109375" style="4" customWidth="1"/>
    <col min="608" max="609" width="23.7109375" style="4" customWidth="1"/>
    <col min="610" max="610" width="38.7109375" style="4" customWidth="1"/>
    <col min="611" max="612" width="23.7109375" style="4" customWidth="1"/>
    <col min="613" max="613" width="38.7109375" style="4" customWidth="1"/>
    <col min="614" max="615" width="23.7109375" style="4" customWidth="1"/>
    <col min="616" max="616" width="38.7109375" style="4" customWidth="1"/>
    <col min="617" max="618" width="23.7109375" style="4" customWidth="1"/>
    <col min="619" max="619" width="38.7109375" style="4" customWidth="1"/>
    <col min="620" max="621" width="23.7109375" style="4" customWidth="1"/>
    <col min="622" max="622" width="38.7109375" style="4" customWidth="1"/>
    <col min="623" max="624" width="23.7109375" style="4" customWidth="1"/>
    <col min="625" max="625" width="38.7109375" style="4" customWidth="1"/>
    <col min="626" max="627" width="23.7109375" style="4" customWidth="1"/>
    <col min="628" max="628" width="38.7109375" style="4" customWidth="1"/>
    <col min="629" max="630" width="23.7109375" style="4" customWidth="1"/>
    <col min="631" max="631" width="38.7109375" style="4" customWidth="1"/>
    <col min="632" max="633" width="23.7109375" style="4" customWidth="1"/>
    <col min="634" max="634" width="38.7109375" style="4" customWidth="1"/>
    <col min="635" max="636" width="23.7109375" style="4" customWidth="1"/>
    <col min="637" max="637" width="38.7109375" style="4" customWidth="1"/>
    <col min="638" max="639" width="23.7109375" style="4" customWidth="1"/>
    <col min="640" max="640" width="38.7109375" style="4" customWidth="1"/>
    <col min="641" max="642" width="23.7109375" style="4" customWidth="1"/>
    <col min="643" max="643" width="38.7109375" style="4" customWidth="1"/>
    <col min="644" max="645" width="23.7109375" style="4" customWidth="1"/>
    <col min="646" max="646" width="38.7109375" style="4" customWidth="1"/>
    <col min="647" max="648" width="23.7109375" style="4" customWidth="1"/>
    <col min="649" max="649" width="38.7109375" style="4" customWidth="1"/>
    <col min="650" max="651" width="23.7109375" style="4" customWidth="1"/>
    <col min="652" max="652" width="38.7109375" style="4" customWidth="1"/>
    <col min="653" max="654" width="23.7109375" style="4" customWidth="1"/>
    <col min="655" max="655" width="38.7109375" style="4" customWidth="1"/>
    <col min="656" max="657" width="23.7109375" style="4" customWidth="1"/>
    <col min="658" max="658" width="38.7109375" style="4" customWidth="1"/>
    <col min="659" max="660" width="23.7109375" style="4" customWidth="1"/>
    <col min="661" max="661" width="38.7109375" style="4" customWidth="1"/>
    <col min="662" max="663" width="23.7109375" style="4" customWidth="1"/>
    <col min="664" max="664" width="38.7109375" style="4" customWidth="1"/>
    <col min="665" max="666" width="23.7109375" style="4" customWidth="1"/>
    <col min="667" max="667" width="38.7109375" style="4" customWidth="1"/>
    <col min="668" max="669" width="23.7109375" style="4" customWidth="1"/>
    <col min="670" max="670" width="38.7109375" style="4" customWidth="1"/>
    <col min="671" max="672" width="23.7109375" style="4" customWidth="1"/>
    <col min="673" max="673" width="38.7109375" style="4" customWidth="1"/>
    <col min="674" max="675" width="23.7109375" style="4" customWidth="1"/>
    <col min="676" max="676" width="38.7109375" style="4" customWidth="1"/>
    <col min="677" max="678" width="23.7109375" style="4" customWidth="1"/>
    <col min="679" max="679" width="38.7109375" style="4" customWidth="1"/>
    <col min="680" max="681" width="23.7109375" style="4" customWidth="1"/>
    <col min="682" max="682" width="38.7109375" style="4" customWidth="1"/>
    <col min="683" max="684" width="23.7109375" style="4" customWidth="1"/>
    <col min="685" max="685" width="38.7109375" style="4" customWidth="1"/>
    <col min="686" max="687" width="23.7109375" style="4" customWidth="1"/>
    <col min="688" max="688" width="38.7109375" style="4" customWidth="1"/>
    <col min="689" max="690" width="23.7109375" style="4" customWidth="1"/>
    <col min="691" max="691" width="38.7109375" style="4" customWidth="1"/>
    <col min="692" max="693" width="23.7109375" style="4" customWidth="1"/>
    <col min="694" max="694" width="38.7109375" style="4" customWidth="1"/>
    <col min="695" max="696" width="23.7109375" style="4" customWidth="1"/>
    <col min="697" max="697" width="38.7109375" style="4" customWidth="1"/>
    <col min="698" max="699" width="23.7109375" style="4" customWidth="1"/>
    <col min="700" max="700" width="38.7109375" style="4" customWidth="1"/>
    <col min="701" max="702" width="23.7109375" style="4" customWidth="1"/>
    <col min="703" max="703" width="38.7109375" style="4" customWidth="1"/>
    <col min="704" max="705" width="23.7109375" style="4" customWidth="1"/>
    <col min="706" max="706" width="38.7109375" style="4" customWidth="1"/>
    <col min="707" max="708" width="23.7109375" style="4" customWidth="1"/>
    <col min="709" max="709" width="38.7109375" style="4" customWidth="1"/>
    <col min="710" max="711" width="23.7109375" style="4" customWidth="1"/>
    <col min="712" max="712" width="38.7109375" style="4" customWidth="1"/>
    <col min="713" max="714" width="23.7109375" style="4" customWidth="1"/>
    <col min="715" max="715" width="38.7109375" style="4" customWidth="1"/>
    <col min="716" max="717" width="23.7109375" style="4" customWidth="1"/>
    <col min="718" max="718" width="38.7109375" style="4" customWidth="1"/>
    <col min="719" max="720" width="23.7109375" style="4" customWidth="1"/>
    <col min="721" max="721" width="38.7109375" style="4" customWidth="1"/>
    <col min="722" max="723" width="23.7109375" style="4" customWidth="1"/>
    <col min="724" max="724" width="38.7109375" style="4" customWidth="1"/>
    <col min="725" max="726" width="23.7109375" style="4" customWidth="1"/>
    <col min="727" max="727" width="38.7109375" style="4" customWidth="1"/>
    <col min="728" max="729" width="23.7109375" style="4" customWidth="1"/>
    <col min="730" max="730" width="38.7109375" style="4" customWidth="1"/>
    <col min="731" max="732" width="23.7109375" style="4" customWidth="1"/>
    <col min="733" max="733" width="38.7109375" style="4" customWidth="1"/>
    <col min="734" max="735" width="23.7109375" style="4" customWidth="1"/>
    <col min="736" max="736" width="38.7109375" style="4" customWidth="1"/>
    <col min="737" max="738" width="23.7109375" style="4" customWidth="1"/>
    <col min="739" max="739" width="38.7109375" style="4" customWidth="1"/>
    <col min="740" max="741" width="23.7109375" style="4" customWidth="1"/>
    <col min="742" max="742" width="38.7109375" style="4" customWidth="1"/>
    <col min="743" max="744" width="23.7109375" style="4" customWidth="1"/>
    <col min="745" max="745" width="38.7109375" style="4" customWidth="1"/>
    <col min="746" max="747" width="23.7109375" style="4" customWidth="1"/>
    <col min="748" max="748" width="38.7109375" style="4" customWidth="1"/>
    <col min="749" max="750" width="23.7109375" style="4" customWidth="1"/>
    <col min="751" max="751" width="38.7109375" style="4" customWidth="1"/>
    <col min="752" max="753" width="23.7109375" style="4" customWidth="1"/>
    <col min="754" max="754" width="38.7109375" style="4" customWidth="1"/>
    <col min="755" max="756" width="23.7109375" style="4" customWidth="1"/>
    <col min="757" max="757" width="38.7109375" style="4" customWidth="1"/>
    <col min="758" max="759" width="23.7109375" style="4" customWidth="1"/>
    <col min="760" max="760" width="38.7109375" style="4" customWidth="1"/>
    <col min="761" max="762" width="23.7109375" style="4" customWidth="1"/>
    <col min="763" max="763" width="38.7109375" style="4" customWidth="1"/>
    <col min="764" max="765" width="23.7109375" style="4" customWidth="1"/>
    <col min="766" max="766" width="38.7109375" style="4" customWidth="1"/>
    <col min="767" max="768" width="23.7109375" style="4" customWidth="1"/>
    <col min="769" max="769" width="38.7109375" style="4" customWidth="1"/>
    <col min="770" max="771" width="23.7109375" style="4" customWidth="1"/>
    <col min="772" max="772" width="38.7109375" style="4" customWidth="1"/>
    <col min="773" max="774" width="23.7109375" style="4" customWidth="1"/>
    <col min="775" max="775" width="38.7109375" style="4" customWidth="1"/>
    <col min="776" max="777" width="23.7109375" style="4" customWidth="1"/>
    <col min="778" max="778" width="38.7109375" style="4" customWidth="1"/>
    <col min="779" max="780" width="23.7109375" style="4" customWidth="1"/>
    <col min="781" max="781" width="38.7109375" style="4" customWidth="1"/>
    <col min="782" max="783" width="23.7109375" style="4" customWidth="1"/>
    <col min="784" max="784" width="38.7109375" style="4" customWidth="1"/>
    <col min="785" max="786" width="23.7109375" style="4" customWidth="1"/>
    <col min="787" max="787" width="38.7109375" style="4" customWidth="1"/>
    <col min="788" max="789" width="23.7109375" style="4" customWidth="1"/>
    <col min="790" max="790" width="38.7109375" style="4" customWidth="1"/>
    <col min="791" max="792" width="23.7109375" style="4" customWidth="1"/>
    <col min="793" max="793" width="38.7109375" style="4" customWidth="1"/>
    <col min="794" max="795" width="23.7109375" style="4" customWidth="1"/>
    <col min="796" max="796" width="38.7109375" style="4" customWidth="1"/>
    <col min="797" max="798" width="23.7109375" style="4" customWidth="1"/>
    <col min="799" max="799" width="38.7109375" style="4" customWidth="1"/>
    <col min="800" max="801" width="23.7109375" style="4" customWidth="1"/>
    <col min="802" max="802" width="38.7109375" style="4" customWidth="1"/>
    <col min="803" max="804" width="23.7109375" style="4" customWidth="1"/>
    <col min="805" max="805" width="38.7109375" style="4" customWidth="1"/>
    <col min="806" max="807" width="23.7109375" style="4" customWidth="1"/>
    <col min="808" max="808" width="38.7109375" style="4" customWidth="1"/>
    <col min="809" max="810" width="23.7109375" style="4" customWidth="1"/>
    <col min="811" max="811" width="38.7109375" style="4" customWidth="1"/>
    <col min="812" max="813" width="23.7109375" style="4" customWidth="1"/>
    <col min="814" max="814" width="38.7109375" style="4" customWidth="1"/>
    <col min="815" max="816" width="23.7109375" style="4" customWidth="1"/>
    <col min="817" max="817" width="38.7109375" style="4" customWidth="1"/>
    <col min="818" max="819" width="23.7109375" style="4" customWidth="1"/>
    <col min="820" max="820" width="38.7109375" style="4" customWidth="1"/>
    <col min="821" max="822" width="23.7109375" style="4" customWidth="1"/>
    <col min="823" max="823" width="38.7109375" style="4" customWidth="1"/>
    <col min="824" max="825" width="23.7109375" style="4" customWidth="1"/>
    <col min="826" max="826" width="38.7109375" style="4" customWidth="1"/>
    <col min="827" max="828" width="23.7109375" style="4" customWidth="1"/>
    <col min="829" max="829" width="38.7109375" style="4" customWidth="1"/>
    <col min="830" max="831" width="23.7109375" style="4" customWidth="1"/>
    <col min="832" max="832" width="38.7109375" style="4" customWidth="1"/>
    <col min="833" max="834" width="23.7109375" style="4" customWidth="1"/>
    <col min="835" max="835" width="38.7109375" style="4" customWidth="1"/>
    <col min="836" max="837" width="23.7109375" style="4" customWidth="1"/>
    <col min="838" max="838" width="38.7109375" style="4" customWidth="1"/>
    <col min="839" max="840" width="23.7109375" style="4" customWidth="1"/>
    <col min="841" max="841" width="38.7109375" style="4" customWidth="1"/>
    <col min="842" max="843" width="23.7109375" style="4" customWidth="1"/>
    <col min="844" max="844" width="38.7109375" style="4" customWidth="1"/>
    <col min="845" max="846" width="23.7109375" style="4" customWidth="1"/>
    <col min="847" max="847" width="38.7109375" style="4" customWidth="1"/>
    <col min="848" max="849" width="23.7109375" style="4" customWidth="1"/>
    <col min="850" max="850" width="38.7109375" style="4" customWidth="1"/>
    <col min="851" max="852" width="23.7109375" style="4" customWidth="1"/>
    <col min="853" max="853" width="38.7109375" style="4" customWidth="1"/>
    <col min="854" max="855" width="23.7109375" style="4" customWidth="1"/>
    <col min="856" max="856" width="38.7109375" style="4" customWidth="1"/>
    <col min="857" max="858" width="23.7109375" style="4" customWidth="1"/>
    <col min="859" max="859" width="38.7109375" style="4" customWidth="1"/>
    <col min="860" max="861" width="23.7109375" style="4" customWidth="1"/>
    <col min="862" max="862" width="38.7109375" style="4" customWidth="1"/>
    <col min="863" max="864" width="23.7109375" style="4" customWidth="1"/>
    <col min="865" max="865" width="38.7109375" style="4" customWidth="1"/>
    <col min="866" max="867" width="23.7109375" style="4" customWidth="1"/>
    <col min="868" max="868" width="38.7109375" style="4" customWidth="1"/>
    <col min="869" max="870" width="23.7109375" style="4" customWidth="1"/>
    <col min="871" max="871" width="38.7109375" style="4" customWidth="1"/>
    <col min="872" max="873" width="23.7109375" style="4" customWidth="1"/>
    <col min="874" max="874" width="38.7109375" style="4" customWidth="1"/>
    <col min="875" max="876" width="23.7109375" style="4" customWidth="1"/>
    <col min="877" max="877" width="38.7109375" style="4" customWidth="1"/>
    <col min="878" max="879" width="23.7109375" style="4" customWidth="1"/>
    <col min="880" max="880" width="38.7109375" style="4" customWidth="1"/>
    <col min="881" max="882" width="23.7109375" style="4" customWidth="1"/>
    <col min="883" max="883" width="38.7109375" style="4" customWidth="1"/>
    <col min="884" max="885" width="23.7109375" style="4" customWidth="1"/>
    <col min="886" max="886" width="38.7109375" style="4" customWidth="1"/>
    <col min="887" max="888" width="23.7109375" style="4" customWidth="1"/>
    <col min="889" max="889" width="38.7109375" style="4" customWidth="1"/>
    <col min="890" max="891" width="23.7109375" style="4" customWidth="1"/>
    <col min="892" max="892" width="38.7109375" style="4" customWidth="1"/>
    <col min="893" max="894" width="23.7109375" style="4" customWidth="1"/>
    <col min="895" max="895" width="38.7109375" style="4" customWidth="1"/>
    <col min="896" max="897" width="23.7109375" style="4" customWidth="1"/>
    <col min="898" max="898" width="38.7109375" style="4" customWidth="1"/>
    <col min="899" max="900" width="23.7109375" style="4" customWidth="1"/>
    <col min="901" max="901" width="38.7109375" style="4" customWidth="1"/>
    <col min="902" max="903" width="23.7109375" style="4" customWidth="1"/>
    <col min="904" max="904" width="38.7109375" style="4" customWidth="1"/>
    <col min="905" max="906" width="23.7109375" style="4" customWidth="1"/>
    <col min="907" max="907" width="38.7109375" style="4" customWidth="1"/>
    <col min="908" max="909" width="23.7109375" style="4" customWidth="1"/>
    <col min="910" max="910" width="38.7109375" style="4" customWidth="1"/>
    <col min="911" max="912" width="23.7109375" style="4" customWidth="1"/>
    <col min="913" max="913" width="38.7109375" style="4" customWidth="1"/>
    <col min="914" max="915" width="23.7109375" style="4" customWidth="1"/>
    <col min="916" max="916" width="38.7109375" style="4" customWidth="1"/>
    <col min="917" max="918" width="23.7109375" style="4" customWidth="1"/>
    <col min="919" max="919" width="38.7109375" style="4" customWidth="1"/>
    <col min="920" max="921" width="23.7109375" style="4" customWidth="1"/>
    <col min="922" max="922" width="38.7109375" style="4" customWidth="1"/>
    <col min="923" max="924" width="23.7109375" style="4" customWidth="1"/>
    <col min="925" max="925" width="38.7109375" style="4" customWidth="1"/>
    <col min="926" max="927" width="23.7109375" style="4" customWidth="1"/>
    <col min="928" max="928" width="38.7109375" style="4" customWidth="1"/>
    <col min="929" max="930" width="23.7109375" style="4" customWidth="1"/>
    <col min="931" max="931" width="38.7109375" style="4" customWidth="1"/>
    <col min="932" max="933" width="23.7109375" style="4" customWidth="1"/>
    <col min="934" max="934" width="38.7109375" style="4" customWidth="1"/>
    <col min="935" max="936" width="23.7109375" style="4" customWidth="1"/>
    <col min="937" max="937" width="38.7109375" style="4" customWidth="1"/>
    <col min="938" max="939" width="23.7109375" style="4" customWidth="1"/>
    <col min="940" max="940" width="38.7109375" style="4" customWidth="1"/>
    <col min="941" max="942" width="23.7109375" style="4" customWidth="1"/>
    <col min="943" max="943" width="38.7109375" style="4" customWidth="1"/>
    <col min="944" max="945" width="23.7109375" style="4" customWidth="1"/>
    <col min="946" max="946" width="38.7109375" style="4" customWidth="1"/>
    <col min="947" max="948" width="23.7109375" style="4" customWidth="1"/>
    <col min="949" max="949" width="38.7109375" style="4" customWidth="1"/>
    <col min="950" max="951" width="23.7109375" style="4" customWidth="1"/>
    <col min="952" max="952" width="38.7109375" style="4" customWidth="1"/>
    <col min="953" max="954" width="23.7109375" style="4" customWidth="1"/>
    <col min="955" max="955" width="38.7109375" style="4" customWidth="1"/>
    <col min="956" max="957" width="23.7109375" style="4" customWidth="1"/>
    <col min="958" max="958" width="38.7109375" style="4" customWidth="1"/>
    <col min="959" max="960" width="23.7109375" style="4" customWidth="1"/>
    <col min="961" max="961" width="38.7109375" style="4" customWidth="1"/>
    <col min="962" max="963" width="23.7109375" style="4" customWidth="1"/>
    <col min="964" max="964" width="38.7109375" style="4" customWidth="1"/>
    <col min="965" max="966" width="23.7109375" style="4" customWidth="1"/>
    <col min="967" max="967" width="38.7109375" style="4" customWidth="1"/>
    <col min="968" max="969" width="23.7109375" style="4" customWidth="1"/>
    <col min="970" max="970" width="38.7109375" style="4" customWidth="1"/>
    <col min="971" max="972" width="23.7109375" style="4" customWidth="1"/>
    <col min="973" max="973" width="38.7109375" style="4" customWidth="1"/>
    <col min="974" max="975" width="23.7109375" style="4" customWidth="1"/>
    <col min="976" max="976" width="38.7109375" style="4" customWidth="1"/>
    <col min="977" max="978" width="23.7109375" style="4" customWidth="1"/>
    <col min="979" max="979" width="38.7109375" style="4" customWidth="1"/>
    <col min="980" max="981" width="23.7109375" style="4" customWidth="1"/>
    <col min="982" max="982" width="38.7109375" style="4" customWidth="1"/>
    <col min="983" max="984" width="23.7109375" style="4" customWidth="1"/>
    <col min="985" max="985" width="38.7109375" style="4" customWidth="1"/>
    <col min="986" max="987" width="23.7109375" style="4" customWidth="1"/>
    <col min="988" max="988" width="38.7109375" style="4" customWidth="1"/>
    <col min="989" max="990" width="23.7109375" style="4" customWidth="1"/>
    <col min="991" max="991" width="38.7109375" style="4" customWidth="1"/>
    <col min="992" max="993" width="23.7109375" style="4" customWidth="1"/>
    <col min="994" max="994" width="38.7109375" style="4" customWidth="1"/>
    <col min="995" max="996" width="23.7109375" style="4" customWidth="1"/>
    <col min="997" max="997" width="38.7109375" style="4" customWidth="1"/>
    <col min="998" max="999" width="23.7109375" style="4" customWidth="1"/>
    <col min="1000" max="1000" width="38.7109375" style="4" customWidth="1"/>
    <col min="1001" max="1002" width="23.7109375" style="4" customWidth="1"/>
    <col min="1003" max="1003" width="38.7109375" style="4" customWidth="1"/>
    <col min="1004" max="1005" width="23.7109375" style="4" customWidth="1"/>
    <col min="1006" max="1006" width="38.7109375" style="4" customWidth="1"/>
    <col min="1007" max="1008" width="23.7109375" style="4" customWidth="1"/>
    <col min="1009" max="1009" width="38.7109375" style="4" customWidth="1"/>
    <col min="1010" max="1011" width="23.7109375" style="4" customWidth="1"/>
    <col min="1012" max="1012" width="38.7109375" style="4" customWidth="1"/>
    <col min="1013" max="1014" width="23.7109375" style="4" customWidth="1"/>
    <col min="1015" max="1015" width="38.7109375" style="4" customWidth="1"/>
    <col min="1016" max="1017" width="23.7109375" style="4" customWidth="1"/>
    <col min="1018" max="1018" width="38.7109375" style="4" customWidth="1"/>
    <col min="1019" max="1020" width="23.7109375" style="4" customWidth="1"/>
    <col min="1021" max="1021" width="38.7109375" style="4" customWidth="1"/>
    <col min="1022" max="1023" width="23.7109375" style="4" customWidth="1"/>
    <col min="1024" max="1024" width="38.7109375" style="4" customWidth="1"/>
    <col min="1025" max="1026" width="23.7109375" style="4" customWidth="1"/>
    <col min="1027" max="1027" width="38.7109375" style="4" customWidth="1"/>
    <col min="1028" max="1029" width="23.7109375" style="4" customWidth="1"/>
    <col min="1030" max="1030" width="38.7109375" style="4" customWidth="1"/>
    <col min="1031" max="1032" width="23.7109375" style="4" customWidth="1"/>
    <col min="1033" max="1033" width="38.7109375" style="4" customWidth="1"/>
    <col min="1034" max="1035" width="23.7109375" style="4" customWidth="1"/>
    <col min="1036" max="1036" width="38.7109375" style="4" customWidth="1"/>
    <col min="1037" max="1038" width="23.7109375" style="4" customWidth="1"/>
    <col min="1039" max="1039" width="38.7109375" style="4" customWidth="1"/>
    <col min="1040" max="1041" width="23.7109375" style="4" customWidth="1"/>
    <col min="1042" max="1042" width="38.7109375" style="4" customWidth="1"/>
    <col min="1043" max="1044" width="23.7109375" style="4" customWidth="1"/>
    <col min="1045" max="1045" width="38.7109375" style="4" customWidth="1"/>
    <col min="1046" max="1047" width="23.7109375" style="4" customWidth="1"/>
    <col min="1048" max="1048" width="38.7109375" style="4" customWidth="1"/>
    <col min="1049" max="1050" width="23.7109375" style="4" customWidth="1"/>
    <col min="1051" max="1051" width="38.7109375" style="4" customWidth="1"/>
    <col min="1052" max="1053" width="23.7109375" style="4" customWidth="1"/>
    <col min="1054" max="1054" width="38.7109375" style="4" customWidth="1"/>
    <col min="1055" max="1056" width="23.7109375" style="4" customWidth="1"/>
    <col min="1057" max="1057" width="38.7109375" style="4" customWidth="1"/>
    <col min="1058" max="1059" width="23.7109375" style="4" customWidth="1"/>
    <col min="1060" max="1060" width="38.7109375" style="4" customWidth="1"/>
    <col min="1061" max="1062" width="23.7109375" style="4" customWidth="1"/>
    <col min="1063" max="1063" width="38.7109375" style="4" customWidth="1"/>
    <col min="1064" max="1065" width="23.7109375" style="4" customWidth="1"/>
    <col min="1066" max="1066" width="38.7109375" style="4" customWidth="1"/>
    <col min="1067" max="1068" width="23.7109375" style="4" customWidth="1"/>
    <col min="1069" max="1069" width="38.7109375" style="4" customWidth="1"/>
    <col min="1070" max="1071" width="23.7109375" style="4" customWidth="1"/>
    <col min="1072" max="1072" width="38.7109375" style="4" customWidth="1"/>
    <col min="1073" max="1074" width="23.7109375" style="4" customWidth="1"/>
    <col min="1075" max="1075" width="38.7109375" style="4" customWidth="1"/>
    <col min="1076" max="1077" width="23.7109375" style="4" customWidth="1"/>
    <col min="1078" max="1078" width="38.7109375" style="4" customWidth="1"/>
    <col min="1079" max="1080" width="23.7109375" style="4" customWidth="1"/>
    <col min="1081" max="1081" width="38.7109375" style="4" customWidth="1"/>
    <col min="1082" max="1083" width="23.7109375" style="4" customWidth="1"/>
    <col min="1084" max="1084" width="38.7109375" style="4" customWidth="1"/>
    <col min="1085" max="1086" width="23.7109375" style="4" customWidth="1"/>
    <col min="1087" max="1087" width="38.7109375" style="4" customWidth="1"/>
    <col min="1088" max="1089" width="23.7109375" style="4" customWidth="1"/>
    <col min="1090" max="1090" width="38.7109375" style="4" customWidth="1"/>
    <col min="1091" max="1092" width="23.7109375" style="4" customWidth="1"/>
    <col min="1093" max="1093" width="38.7109375" style="4" customWidth="1"/>
    <col min="1094" max="1095" width="23.7109375" style="4" customWidth="1"/>
    <col min="1096" max="1096" width="38.7109375" style="4" customWidth="1"/>
    <col min="1097" max="1098" width="23.7109375" style="4" customWidth="1"/>
    <col min="1099" max="1099" width="38.7109375" style="4" customWidth="1"/>
    <col min="1100" max="1101" width="23.7109375" style="4" customWidth="1"/>
    <col min="1102" max="1102" width="38.7109375" style="4" customWidth="1"/>
    <col min="1103" max="1104" width="23.7109375" style="4" customWidth="1"/>
    <col min="1105" max="1105" width="38.7109375" style="4" customWidth="1"/>
    <col min="1106" max="1107" width="23.7109375" style="4" customWidth="1"/>
    <col min="1108" max="1108" width="38.7109375" style="4" customWidth="1"/>
    <col min="1109" max="1110" width="23.7109375" style="4" customWidth="1"/>
    <col min="1111" max="1111" width="38.7109375" style="4" customWidth="1"/>
    <col min="1112" max="1113" width="23.7109375" style="4" customWidth="1"/>
    <col min="1114" max="1114" width="38.7109375" style="4" customWidth="1"/>
    <col min="1115" max="1116" width="23.7109375" style="4" customWidth="1"/>
    <col min="1117" max="1117" width="38.7109375" style="4" customWidth="1"/>
    <col min="1118" max="1119" width="23.7109375" style="4" customWidth="1"/>
    <col min="1120" max="1120" width="38.7109375" style="4" customWidth="1"/>
    <col min="1121" max="1122" width="23.7109375" style="4" customWidth="1"/>
    <col min="1123" max="1123" width="38.7109375" style="4" customWidth="1"/>
    <col min="1124" max="1125" width="23.7109375" style="4" customWidth="1"/>
    <col min="1126" max="1126" width="38.7109375" style="4" customWidth="1"/>
    <col min="1127" max="1128" width="23.7109375" style="4" customWidth="1"/>
    <col min="1129" max="1129" width="38.7109375" style="4" customWidth="1"/>
    <col min="1130" max="1131" width="23.7109375" style="4" customWidth="1"/>
    <col min="1132" max="1132" width="38.7109375" style="4" customWidth="1"/>
    <col min="1133" max="1134" width="23.7109375" style="4" customWidth="1"/>
    <col min="1135" max="1135" width="38.7109375" style="4" customWidth="1"/>
    <col min="1136" max="1137" width="23.7109375" style="4" customWidth="1"/>
    <col min="1138" max="1138" width="38.7109375" style="4" customWidth="1"/>
    <col min="1139" max="1140" width="23.7109375" style="4" customWidth="1"/>
    <col min="1141" max="1141" width="38.7109375" style="4" customWidth="1"/>
    <col min="1142" max="1143" width="23.7109375" style="4" customWidth="1"/>
    <col min="1144" max="1144" width="38.7109375" style="4" customWidth="1"/>
    <col min="1145" max="1146" width="23.7109375" style="4" customWidth="1"/>
    <col min="1147" max="1147" width="38.7109375" style="4" customWidth="1"/>
    <col min="1148" max="1149" width="23.7109375" style="4" customWidth="1"/>
    <col min="1150" max="1150" width="38.7109375" style="4" customWidth="1"/>
    <col min="1151" max="1152" width="23.7109375" style="4" customWidth="1"/>
    <col min="1153" max="1153" width="38.7109375" style="4" customWidth="1"/>
    <col min="1154" max="1155" width="23.7109375" style="4" customWidth="1"/>
    <col min="1156" max="1156" width="38.7109375" style="4" customWidth="1"/>
    <col min="1157" max="1158" width="23.7109375" style="4" customWidth="1"/>
    <col min="1159" max="1159" width="38.7109375" style="4" customWidth="1"/>
    <col min="1160" max="1161" width="23.7109375" style="4" customWidth="1"/>
    <col min="1162" max="1162" width="38.7109375" style="4" customWidth="1"/>
    <col min="1163" max="1164" width="23.7109375" style="4" customWidth="1"/>
    <col min="1165" max="1165" width="38.7109375" style="4" customWidth="1"/>
    <col min="1166" max="1167" width="23.7109375" style="4" customWidth="1"/>
    <col min="1168" max="1168" width="38.7109375" style="4" customWidth="1"/>
    <col min="1169" max="1170" width="23.7109375" style="4" customWidth="1"/>
    <col min="1171" max="1171" width="38.7109375" style="4" customWidth="1"/>
    <col min="1172" max="1173" width="23.7109375" style="4" customWidth="1"/>
    <col min="1174" max="1174" width="38.7109375" style="4" customWidth="1"/>
    <col min="1175" max="1176" width="23.7109375" style="4" customWidth="1"/>
    <col min="1177" max="1177" width="38.7109375" style="4" customWidth="1"/>
    <col min="1178" max="1179" width="23.7109375" style="4" customWidth="1"/>
    <col min="1180" max="1180" width="38.7109375" style="4" customWidth="1"/>
    <col min="1181" max="1182" width="23.7109375" style="4" customWidth="1"/>
    <col min="1183" max="1183" width="38.7109375" style="4" customWidth="1"/>
    <col min="1184" max="1185" width="23.7109375" style="4" customWidth="1"/>
    <col min="1186" max="1186" width="38.7109375" style="4" customWidth="1"/>
    <col min="1187" max="1188" width="23.7109375" style="4" customWidth="1"/>
    <col min="1189" max="1189" width="38.7109375" style="4" customWidth="1"/>
    <col min="1190" max="1191" width="23.7109375" style="4" customWidth="1"/>
    <col min="1192" max="1192" width="38.7109375" style="4" customWidth="1"/>
    <col min="1193" max="1194" width="23.7109375" style="4" customWidth="1"/>
    <col min="1195" max="1195" width="38.7109375" style="4" customWidth="1"/>
    <col min="1196" max="1197" width="23.7109375" style="4" customWidth="1"/>
    <col min="1198" max="1198" width="38.7109375" style="4" customWidth="1"/>
    <col min="1199" max="1200" width="23.7109375" style="4" customWidth="1"/>
    <col min="1201" max="1201" width="38.7109375" style="4" customWidth="1"/>
    <col min="1202" max="1203" width="23.7109375" style="4" customWidth="1"/>
    <col min="1204" max="1204" width="38.7109375" style="4" customWidth="1"/>
    <col min="1205" max="1206" width="23.7109375" style="4" customWidth="1"/>
    <col min="1207" max="1207" width="38.7109375" style="4" customWidth="1"/>
    <col min="1208" max="1209" width="23.7109375" style="4" customWidth="1"/>
    <col min="1210" max="1210" width="38.7109375" style="4" customWidth="1"/>
    <col min="1211" max="1212" width="23.7109375" style="4" customWidth="1"/>
    <col min="1213" max="1213" width="38.7109375" style="4" customWidth="1"/>
    <col min="1214" max="1215" width="23.7109375" style="4" customWidth="1"/>
    <col min="1216" max="1216" width="38.7109375" style="4" customWidth="1"/>
    <col min="1217" max="1218" width="23.7109375" style="4" customWidth="1"/>
    <col min="1219" max="1219" width="38.7109375" style="4" customWidth="1"/>
    <col min="1220" max="1221" width="23.7109375" style="4" customWidth="1"/>
    <col min="1222" max="1222" width="38.7109375" style="4" customWidth="1"/>
    <col min="1223" max="1224" width="23.7109375" style="4" customWidth="1"/>
    <col min="1225" max="1225" width="38.7109375" style="4" customWidth="1"/>
    <col min="1226" max="1227" width="23.7109375" style="4" customWidth="1"/>
    <col min="1228" max="1228" width="38.7109375" style="4" customWidth="1"/>
    <col min="1229" max="1230" width="23.7109375" style="4" customWidth="1"/>
    <col min="1231" max="1231" width="38.7109375" style="4" customWidth="1"/>
    <col min="1232" max="1233" width="23.7109375" style="4" customWidth="1"/>
    <col min="1234" max="1234" width="38.7109375" style="4" customWidth="1"/>
    <col min="1235" max="1236" width="23.7109375" style="4" customWidth="1"/>
    <col min="1237" max="1237" width="38.7109375" style="4" customWidth="1"/>
    <col min="1238" max="1239" width="23.7109375" style="4" customWidth="1"/>
    <col min="1240" max="1240" width="38.7109375" style="4" customWidth="1"/>
    <col min="1241" max="1242" width="23.7109375" style="4" customWidth="1"/>
    <col min="1243" max="1243" width="38.7109375" style="4" customWidth="1"/>
    <col min="1244" max="1245" width="23.7109375" style="4" customWidth="1"/>
    <col min="1246" max="1246" width="38.7109375" style="4" customWidth="1"/>
    <col min="1247" max="1248" width="23.7109375" style="4" customWidth="1"/>
    <col min="1249" max="1249" width="38.7109375" style="4" customWidth="1"/>
    <col min="1250" max="1251" width="23.7109375" style="4" customWidth="1"/>
    <col min="1252" max="1252" width="38.7109375" style="4" customWidth="1"/>
    <col min="1253" max="1254" width="23.7109375" style="4" customWidth="1"/>
    <col min="1255" max="1255" width="38.7109375" style="4" customWidth="1"/>
    <col min="1256" max="1257" width="23.7109375" style="4" customWidth="1"/>
    <col min="1258" max="1258" width="38.7109375" style="4" customWidth="1"/>
    <col min="1259" max="1260" width="23.7109375" style="4" customWidth="1"/>
    <col min="1261" max="1261" width="38.7109375" style="4" customWidth="1"/>
    <col min="1262" max="1263" width="23.7109375" style="4" customWidth="1"/>
    <col min="1264" max="1264" width="38.7109375" style="4" customWidth="1"/>
    <col min="1265" max="1266" width="23.7109375" style="4" customWidth="1"/>
    <col min="1267" max="1267" width="38.7109375" style="4" customWidth="1"/>
    <col min="1268" max="1269" width="23.7109375" style="4" customWidth="1"/>
    <col min="1270" max="1270" width="38.7109375" style="4" customWidth="1"/>
    <col min="1271" max="1272" width="23.7109375" style="4" customWidth="1"/>
    <col min="1273" max="1273" width="38.7109375" style="4" customWidth="1"/>
    <col min="1274" max="1275" width="23.7109375" style="4" customWidth="1"/>
    <col min="1276" max="1276" width="38.7109375" style="4" customWidth="1"/>
    <col min="1277" max="1278" width="23.7109375" style="4" customWidth="1"/>
    <col min="1279" max="1279" width="38.7109375" style="4" customWidth="1"/>
    <col min="1280" max="1281" width="23.7109375" style="4" customWidth="1"/>
    <col min="1282" max="1282" width="38.7109375" style="4" customWidth="1"/>
    <col min="1283" max="1284" width="23.7109375" style="4" customWidth="1"/>
    <col min="1285" max="1285" width="38.7109375" style="4" customWidth="1"/>
    <col min="1286" max="1287" width="23.7109375" style="4" customWidth="1"/>
    <col min="1288" max="1288" width="38.7109375" style="4" customWidth="1"/>
    <col min="1289" max="1290" width="23.7109375" style="4" customWidth="1"/>
    <col min="1291" max="1291" width="38.7109375" style="4" customWidth="1"/>
    <col min="1292" max="1293" width="23.7109375" style="4" customWidth="1"/>
    <col min="1294" max="1294" width="38.7109375" style="4" customWidth="1"/>
    <col min="1295" max="1296" width="23.7109375" style="4" customWidth="1"/>
    <col min="1297" max="1297" width="38.7109375" style="4" customWidth="1"/>
    <col min="1298" max="1299" width="23.7109375" style="4" customWidth="1"/>
    <col min="1300" max="1300" width="38.7109375" style="4" customWidth="1"/>
    <col min="1301" max="1302" width="23.7109375" style="4" customWidth="1"/>
    <col min="1303" max="1303" width="38.7109375" style="4" customWidth="1"/>
    <col min="1304" max="1305" width="23.7109375" style="4" customWidth="1"/>
    <col min="1306" max="1306" width="38.7109375" style="4" customWidth="1"/>
    <col min="1307" max="1308" width="23.7109375" style="4" customWidth="1"/>
    <col min="1309" max="1309" width="38.7109375" style="4" customWidth="1"/>
    <col min="1310" max="1311" width="23.7109375" style="4" customWidth="1"/>
    <col min="1312" max="1312" width="38.7109375" style="4" customWidth="1"/>
    <col min="1313" max="1314" width="23.7109375" style="4" customWidth="1"/>
    <col min="1315" max="1315" width="38.7109375" style="4" customWidth="1"/>
    <col min="1316" max="1317" width="23.7109375" style="4" customWidth="1"/>
    <col min="1318" max="1318" width="38.7109375" style="4" customWidth="1"/>
    <col min="1319" max="1320" width="23.7109375" style="4" customWidth="1"/>
    <col min="1321" max="1321" width="38.7109375" style="4" customWidth="1"/>
    <col min="1322" max="1323" width="23.7109375" style="4" customWidth="1"/>
    <col min="1324" max="1324" width="38.7109375" style="4" customWidth="1"/>
    <col min="1325" max="1326" width="23.7109375" style="4" customWidth="1"/>
    <col min="1327" max="1327" width="38.7109375" style="4" customWidth="1"/>
    <col min="1328" max="1329" width="23.7109375" style="4" customWidth="1"/>
    <col min="1330" max="1330" width="38.7109375" style="4" customWidth="1"/>
    <col min="1331" max="1332" width="23.7109375" style="4" customWidth="1"/>
    <col min="1333" max="1333" width="38.7109375" style="4" customWidth="1"/>
    <col min="1334" max="1335" width="23.7109375" style="4" customWidth="1"/>
    <col min="1336" max="1336" width="38.7109375" style="4" customWidth="1"/>
    <col min="1337" max="1338" width="23.7109375" style="4" customWidth="1"/>
    <col min="1339" max="1339" width="38.7109375" style="4" customWidth="1"/>
    <col min="1340" max="1341" width="23.7109375" style="4" customWidth="1"/>
    <col min="1342" max="1342" width="38.7109375" style="4" customWidth="1"/>
    <col min="1343" max="1344" width="23.7109375" style="4" customWidth="1"/>
    <col min="1345" max="1345" width="38.7109375" style="4" customWidth="1"/>
    <col min="1346" max="1347" width="23.7109375" style="4" customWidth="1"/>
    <col min="1348" max="1348" width="38.7109375" style="4" customWidth="1"/>
    <col min="1349" max="1350" width="23.7109375" style="4" customWidth="1"/>
    <col min="1351" max="1351" width="38.7109375" style="4" customWidth="1"/>
    <col min="1352" max="1353" width="23.7109375" style="4" customWidth="1"/>
    <col min="1354" max="1354" width="38.7109375" style="4" customWidth="1"/>
    <col min="1355" max="1356" width="23.7109375" style="4" customWidth="1"/>
    <col min="1357" max="1357" width="38.7109375" style="4" customWidth="1"/>
    <col min="1358" max="1359" width="23.7109375" style="4" customWidth="1"/>
    <col min="1360" max="1360" width="38.7109375" style="4" customWidth="1"/>
    <col min="1361" max="1362" width="23.7109375" style="4" customWidth="1"/>
    <col min="1363" max="1363" width="38.7109375" style="4" customWidth="1"/>
    <col min="1364" max="1365" width="23.7109375" style="4" customWidth="1"/>
    <col min="1366" max="1366" width="38.7109375" style="4" customWidth="1"/>
    <col min="1367" max="1368" width="23.7109375" style="4" customWidth="1"/>
    <col min="1369" max="1369" width="38.7109375" style="4" customWidth="1"/>
    <col min="1370" max="1371" width="23.7109375" style="4" customWidth="1"/>
    <col min="1372" max="1372" width="38.7109375" style="4" customWidth="1"/>
    <col min="1373" max="1374" width="23.7109375" style="4" customWidth="1"/>
    <col min="1375" max="1375" width="38.7109375" style="4" customWidth="1"/>
    <col min="1376" max="1377" width="23.7109375" style="4" customWidth="1"/>
    <col min="1378" max="1378" width="38.7109375" style="4" customWidth="1"/>
    <col min="1379" max="1380" width="23.7109375" style="4" customWidth="1"/>
    <col min="1381" max="1381" width="38.7109375" style="4" customWidth="1"/>
    <col min="1382" max="1383" width="23.7109375" style="4" customWidth="1"/>
    <col min="1384" max="1384" width="38.7109375" style="4" customWidth="1"/>
    <col min="1385" max="1386" width="23.7109375" style="4" customWidth="1"/>
    <col min="1387" max="1387" width="38.7109375" style="4" customWidth="1"/>
    <col min="1388" max="1389" width="23.7109375" style="4" customWidth="1"/>
    <col min="1390" max="1390" width="38.7109375" style="4" customWidth="1"/>
    <col min="1391" max="1392" width="23.7109375" style="4" customWidth="1"/>
    <col min="1393" max="1393" width="38.7109375" style="4" customWidth="1"/>
    <col min="1394" max="1395" width="23.7109375" style="4" customWidth="1"/>
    <col min="1396" max="1396" width="38.7109375" style="4" customWidth="1"/>
    <col min="1397" max="1398" width="23.7109375" style="4" customWidth="1"/>
    <col min="1399" max="1399" width="38.7109375" style="4" customWidth="1"/>
    <col min="1400" max="1401" width="23.7109375" style="4" customWidth="1"/>
    <col min="1402" max="1402" width="38.7109375" style="4" customWidth="1"/>
    <col min="1403" max="1404" width="23.7109375" style="4" customWidth="1"/>
    <col min="1405" max="1405" width="38.7109375" style="4" customWidth="1"/>
    <col min="1406" max="1407" width="23.7109375" style="4" customWidth="1"/>
    <col min="1408" max="1408" width="38.7109375" style="4" customWidth="1"/>
    <col min="1409" max="1410" width="23.7109375" style="4" customWidth="1"/>
    <col min="1411" max="1411" width="38.7109375" style="4" customWidth="1"/>
    <col min="1412" max="1413" width="23.7109375" style="4" customWidth="1"/>
    <col min="1414" max="1414" width="38.7109375" style="4" customWidth="1"/>
    <col min="1415" max="1416" width="23.7109375" style="4" customWidth="1"/>
    <col min="1417" max="1417" width="38.7109375" style="4" customWidth="1"/>
    <col min="1418" max="1419" width="23.7109375" style="4" customWidth="1"/>
    <col min="1420" max="1420" width="38.7109375" style="4" customWidth="1"/>
    <col min="1421" max="1422" width="23.7109375" style="4" customWidth="1"/>
    <col min="1423" max="1423" width="38.7109375" style="4" customWidth="1"/>
    <col min="1424" max="1425" width="23.7109375" style="4" customWidth="1"/>
    <col min="1426" max="1426" width="38.7109375" style="4" customWidth="1"/>
    <col min="1427" max="1428" width="23.7109375" style="4" customWidth="1"/>
    <col min="1429" max="1429" width="38.7109375" style="4" customWidth="1"/>
    <col min="1430" max="1431" width="23.7109375" style="4" customWidth="1"/>
    <col min="1432" max="1432" width="38.7109375" style="4" customWidth="1"/>
    <col min="1433" max="1434" width="23.7109375" style="4" customWidth="1"/>
    <col min="1435" max="1435" width="38.7109375" style="4" customWidth="1"/>
    <col min="1436" max="1437" width="23.7109375" style="4" customWidth="1"/>
    <col min="1438" max="1438" width="38.7109375" style="4" customWidth="1"/>
    <col min="1439" max="1440" width="23.7109375" style="4" customWidth="1"/>
    <col min="1441" max="1441" width="38.7109375" style="4" customWidth="1"/>
    <col min="1442" max="1443" width="23.7109375" style="4" customWidth="1"/>
    <col min="1444" max="1444" width="38.7109375" style="4" customWidth="1"/>
    <col min="1445" max="1446" width="23.7109375" style="4" customWidth="1"/>
    <col min="1447" max="1447" width="38.7109375" style="4" customWidth="1"/>
    <col min="1448" max="1449" width="23.7109375" style="4" customWidth="1"/>
    <col min="1450" max="1450" width="38.7109375" style="4" customWidth="1"/>
    <col min="1451" max="1452" width="23.7109375" style="4" customWidth="1"/>
    <col min="1453" max="1453" width="38.7109375" style="4" customWidth="1"/>
    <col min="1454" max="1455" width="23.7109375" style="4" customWidth="1"/>
    <col min="1456" max="1456" width="38.7109375" style="4" customWidth="1"/>
    <col min="1457" max="1458" width="23.7109375" style="4" customWidth="1"/>
    <col min="1459" max="1459" width="38.7109375" style="4" customWidth="1"/>
    <col min="1460" max="1461" width="23.7109375" style="4" customWidth="1"/>
    <col min="1462" max="1462" width="38.7109375" style="4" customWidth="1"/>
    <col min="1463" max="1464" width="23.7109375" style="4" customWidth="1"/>
    <col min="1465" max="1465" width="38.7109375" style="4" customWidth="1"/>
    <col min="1466" max="1467" width="23.7109375" style="4" customWidth="1"/>
    <col min="1468" max="1468" width="38.7109375" style="4" customWidth="1"/>
    <col min="1469" max="1470" width="23.7109375" style="4" customWidth="1"/>
    <col min="1471" max="1471" width="38.7109375" style="4" customWidth="1"/>
    <col min="1472" max="1473" width="23.7109375" style="4" customWidth="1"/>
    <col min="1474" max="1474" width="38.7109375" style="4" customWidth="1"/>
    <col min="1475" max="1476" width="23.7109375" style="4" customWidth="1"/>
    <col min="1477" max="1477" width="38.7109375" style="4" customWidth="1"/>
    <col min="1478" max="1479" width="23.7109375" style="4" customWidth="1"/>
    <col min="1480" max="1480" width="38.7109375" style="4" customWidth="1"/>
    <col min="1481" max="1482" width="23.7109375" style="4" customWidth="1"/>
    <col min="1483" max="1483" width="38.7109375" style="4" customWidth="1"/>
    <col min="1484" max="1485" width="23.7109375" style="4" customWidth="1"/>
    <col min="1486" max="1486" width="38.7109375" style="4" customWidth="1"/>
    <col min="1487" max="1488" width="23.7109375" style="4" customWidth="1"/>
    <col min="1489" max="1489" width="38.7109375" style="4" customWidth="1"/>
    <col min="1490" max="1491" width="23.7109375" style="4" customWidth="1"/>
    <col min="1492" max="1492" width="38.7109375" style="4" customWidth="1"/>
    <col min="1493" max="1494" width="23.7109375" style="4" customWidth="1"/>
    <col min="1495" max="1495" width="38.7109375" style="4" customWidth="1"/>
    <col min="1496" max="1497" width="23.7109375" style="4" customWidth="1"/>
    <col min="1498" max="1498" width="38.7109375" style="4" customWidth="1"/>
    <col min="1499" max="1500" width="23.7109375" style="4" customWidth="1"/>
    <col min="1501" max="1501" width="38.7109375" style="4" customWidth="1"/>
    <col min="1502" max="1503" width="23.7109375" style="4" customWidth="1"/>
    <col min="1504" max="1504" width="38.7109375" style="4" customWidth="1"/>
    <col min="1505" max="1506" width="23.7109375" style="4" customWidth="1"/>
    <col min="1507" max="1507" width="38.7109375" style="4" customWidth="1"/>
    <col min="1508" max="1509" width="23.7109375" style="4" customWidth="1"/>
    <col min="1510" max="1510" width="38.7109375" style="4" customWidth="1"/>
    <col min="1511" max="1512" width="23.7109375" style="4" customWidth="1"/>
    <col min="1513" max="1513" width="38.7109375" style="4" customWidth="1"/>
    <col min="1514" max="1515" width="23.7109375" style="4" customWidth="1"/>
    <col min="1516" max="1516" width="38.7109375" style="4" customWidth="1"/>
    <col min="1517" max="1518" width="23.7109375" style="4" customWidth="1"/>
    <col min="1519" max="1519" width="38.7109375" style="4" customWidth="1"/>
    <col min="1520" max="1521" width="23.7109375" style="4" customWidth="1"/>
    <col min="1522" max="1522" width="38.7109375" style="4" customWidth="1"/>
    <col min="1523" max="1524" width="23.7109375" style="4" customWidth="1"/>
    <col min="1525" max="1525" width="38.7109375" style="4" customWidth="1"/>
    <col min="1526" max="1527" width="23.7109375" style="4" customWidth="1"/>
    <col min="1528" max="1528" width="38.7109375" style="4" customWidth="1"/>
    <col min="1529" max="1530" width="23.7109375" style="4" customWidth="1"/>
    <col min="1531" max="1531" width="38.7109375" style="4" customWidth="1"/>
    <col min="1532" max="1533" width="23.7109375" style="4" customWidth="1"/>
    <col min="1534" max="1534" width="38.7109375" style="4" customWidth="1"/>
    <col min="1535" max="1536" width="23.7109375" style="4" customWidth="1"/>
    <col min="1537" max="1537" width="38.7109375" style="4" customWidth="1"/>
    <col min="1538" max="1539" width="23.7109375" style="4" customWidth="1"/>
    <col min="1540" max="1540" width="38.7109375" style="4" customWidth="1"/>
    <col min="1541" max="1542" width="23.7109375" style="4" customWidth="1"/>
    <col min="1543" max="1543" width="38.7109375" style="4" customWidth="1"/>
    <col min="1544" max="1545" width="23.7109375" style="4" customWidth="1"/>
    <col min="1546" max="1546" width="38.7109375" style="4" customWidth="1"/>
    <col min="1547" max="1548" width="23.7109375" style="4" customWidth="1"/>
    <col min="1549" max="1549" width="38.7109375" style="4" customWidth="1"/>
    <col min="1550" max="1551" width="23.7109375" style="4" customWidth="1"/>
    <col min="1552" max="1552" width="38.7109375" style="4" customWidth="1"/>
    <col min="1553" max="1554" width="23.7109375" style="4" customWidth="1"/>
    <col min="1555" max="1555" width="38.7109375" style="4" customWidth="1"/>
    <col min="1556" max="1557" width="23.7109375" style="4" customWidth="1"/>
    <col min="1558" max="1558" width="38.7109375" style="4" customWidth="1"/>
    <col min="1559" max="1560" width="23.7109375" style="4" customWidth="1"/>
    <col min="1561" max="1561" width="38.7109375" style="4" customWidth="1"/>
    <col min="1562" max="1563" width="23.7109375" style="4" customWidth="1"/>
    <col min="1564" max="1564" width="38.7109375" style="4" customWidth="1"/>
    <col min="1565" max="1566" width="23.7109375" style="4" customWidth="1"/>
    <col min="1567" max="1567" width="38.7109375" style="4" customWidth="1"/>
    <col min="1568" max="1569" width="23.7109375" style="4" customWidth="1"/>
    <col min="1570" max="1570" width="38.7109375" style="4" customWidth="1"/>
    <col min="1571" max="1572" width="23.7109375" style="4" customWidth="1"/>
    <col min="1573" max="1573" width="38.7109375" style="4" customWidth="1"/>
    <col min="1574" max="1575" width="23.7109375" style="4" customWidth="1"/>
    <col min="1576" max="1576" width="38.7109375" style="4" customWidth="1"/>
    <col min="1577" max="1578" width="23.7109375" style="4" customWidth="1"/>
    <col min="1579" max="1579" width="38.7109375" style="4" customWidth="1"/>
    <col min="1580" max="1581" width="23.7109375" style="4" customWidth="1"/>
    <col min="1582" max="1582" width="38.7109375" style="4" customWidth="1"/>
    <col min="1583" max="1584" width="23.7109375" style="4" customWidth="1"/>
    <col min="1585" max="1585" width="38.7109375" style="4" customWidth="1"/>
    <col min="1586" max="1587" width="23.7109375" style="4" customWidth="1"/>
    <col min="1588" max="1588" width="38.7109375" style="4" customWidth="1"/>
    <col min="1589" max="1590" width="23.7109375" style="4" customWidth="1"/>
    <col min="1591" max="1591" width="38.7109375" style="4" customWidth="1"/>
    <col min="1592" max="1593" width="23.7109375" style="4" customWidth="1"/>
    <col min="1594" max="1594" width="38.7109375" style="4" customWidth="1"/>
    <col min="1595" max="1596" width="23.7109375" style="4" customWidth="1"/>
    <col min="1597" max="1597" width="38.7109375" style="4" customWidth="1"/>
    <col min="1598" max="1599" width="23.7109375" style="4" customWidth="1"/>
    <col min="1600" max="1600" width="38.7109375" style="4" customWidth="1"/>
    <col min="1601" max="1602" width="23.7109375" style="4" customWidth="1"/>
    <col min="1603" max="1603" width="38.7109375" style="4" customWidth="1"/>
    <col min="1604" max="1605" width="23.7109375" style="4" customWidth="1"/>
    <col min="1606" max="1606" width="38.7109375" style="4" customWidth="1"/>
    <col min="1607" max="1608" width="23.7109375" style="4" customWidth="1"/>
    <col min="1609" max="1609" width="38.7109375" style="4" customWidth="1"/>
    <col min="1610" max="1611" width="23.7109375" style="4" customWidth="1"/>
    <col min="1612" max="1612" width="38.7109375" style="4" customWidth="1"/>
    <col min="1613" max="1614" width="23.7109375" style="4" customWidth="1"/>
    <col min="1615" max="1615" width="38.7109375" style="4" customWidth="1"/>
    <col min="1616" max="1617" width="23.7109375" style="4" customWidth="1"/>
    <col min="1618" max="1618" width="38.7109375" style="4" customWidth="1"/>
    <col min="1619" max="1620" width="23.7109375" style="4" customWidth="1"/>
    <col min="1621" max="1621" width="38.7109375" style="4" customWidth="1"/>
    <col min="1622" max="1623" width="23.7109375" style="4" customWidth="1"/>
    <col min="1624" max="1624" width="38.7109375" style="4" customWidth="1"/>
    <col min="1625" max="1626" width="23.7109375" style="4" customWidth="1"/>
    <col min="1627" max="1627" width="38.7109375" style="4" customWidth="1"/>
    <col min="1628" max="1629" width="23.7109375" style="4" customWidth="1"/>
    <col min="1630" max="1630" width="38.7109375" style="4" customWidth="1"/>
    <col min="1631" max="1632" width="23.7109375" style="4" customWidth="1"/>
    <col min="1633" max="1633" width="38.7109375" style="4" customWidth="1"/>
    <col min="1634" max="1635" width="23.7109375" style="4" customWidth="1"/>
    <col min="1636" max="1636" width="38.7109375" style="4" customWidth="1"/>
    <col min="1637" max="1638" width="23.7109375" style="4" customWidth="1"/>
    <col min="1639" max="1639" width="38.7109375" style="4" customWidth="1"/>
    <col min="1640" max="1641" width="23.7109375" style="4" customWidth="1"/>
    <col min="1642" max="1642" width="38.7109375" style="4" customWidth="1"/>
    <col min="1643" max="1644" width="23.7109375" style="4" customWidth="1"/>
    <col min="1645" max="1645" width="38.7109375" style="4" customWidth="1"/>
    <col min="1646" max="1647" width="23.7109375" style="4" customWidth="1"/>
    <col min="1648" max="1648" width="38.7109375" style="4" customWidth="1"/>
    <col min="1649" max="1650" width="23.7109375" style="4" customWidth="1"/>
    <col min="1651" max="1651" width="38.7109375" style="4" customWidth="1"/>
    <col min="1652" max="1653" width="23.7109375" style="4" customWidth="1"/>
    <col min="1654" max="1654" width="38.7109375" style="4" customWidth="1"/>
    <col min="1655" max="1656" width="23.7109375" style="4" customWidth="1"/>
    <col min="1657" max="1657" width="38.7109375" style="4" customWidth="1"/>
    <col min="1658" max="1659" width="23.7109375" style="4" customWidth="1"/>
    <col min="1660" max="1660" width="38.7109375" style="4" customWidth="1"/>
    <col min="1661" max="1662" width="23.7109375" style="4" customWidth="1"/>
    <col min="1663" max="1663" width="38.7109375" style="4" customWidth="1"/>
    <col min="1664" max="1665" width="23.7109375" style="4" customWidth="1"/>
    <col min="1666" max="1666" width="38.7109375" style="4" customWidth="1"/>
    <col min="1667" max="1668" width="23.7109375" style="4" customWidth="1"/>
    <col min="1669" max="1669" width="38.7109375" style="4" customWidth="1"/>
    <col min="1670" max="1671" width="23.7109375" style="4" customWidth="1"/>
    <col min="1672" max="1672" width="38.7109375" style="4" customWidth="1"/>
    <col min="1673" max="1674" width="23.7109375" style="4" customWidth="1"/>
    <col min="1675" max="1675" width="38.7109375" style="4" customWidth="1"/>
    <col min="1676" max="1677" width="23.7109375" style="4" customWidth="1"/>
    <col min="1678" max="1678" width="38.7109375" style="4" customWidth="1"/>
    <col min="1679" max="1680" width="23.7109375" style="4" customWidth="1"/>
    <col min="1681" max="1681" width="38.7109375" style="4" customWidth="1"/>
    <col min="1682" max="1683" width="23.7109375" style="4" customWidth="1"/>
    <col min="1684" max="1684" width="38.7109375" style="4" customWidth="1"/>
    <col min="1685" max="1686" width="23.7109375" style="4" customWidth="1"/>
    <col min="1687" max="1687" width="38.7109375" style="4" customWidth="1"/>
    <col min="1688" max="1689" width="23.7109375" style="4" customWidth="1"/>
    <col min="1690" max="1690" width="38.7109375" style="4" customWidth="1"/>
    <col min="1691" max="1692" width="23.7109375" style="4" customWidth="1"/>
    <col min="1693" max="1693" width="38.7109375" style="4" customWidth="1"/>
    <col min="1694" max="1695" width="23.7109375" style="4" customWidth="1"/>
    <col min="1696" max="1696" width="38.7109375" style="4" customWidth="1"/>
    <col min="1697" max="1698" width="23.7109375" style="4" customWidth="1"/>
    <col min="1699" max="1699" width="38.7109375" style="4" customWidth="1"/>
    <col min="1700" max="1701" width="23.7109375" style="4" customWidth="1"/>
    <col min="1702" max="1702" width="38.7109375" style="4" customWidth="1"/>
    <col min="1703" max="1704" width="23.7109375" style="4" customWidth="1"/>
    <col min="1705" max="1705" width="38.7109375" style="4" customWidth="1"/>
    <col min="1706" max="1707" width="23.7109375" style="4" customWidth="1"/>
    <col min="1708" max="1708" width="38.7109375" style="4" customWidth="1"/>
    <col min="1709" max="1710" width="23.7109375" style="4" customWidth="1"/>
    <col min="1711" max="1711" width="38.7109375" style="4" customWidth="1"/>
    <col min="1712" max="1713" width="23.7109375" style="4" customWidth="1"/>
    <col min="1714" max="1714" width="38.7109375" style="4" customWidth="1"/>
    <col min="1715" max="1716" width="23.7109375" style="4" customWidth="1"/>
    <col min="1717" max="1717" width="38.7109375" style="4" customWidth="1"/>
    <col min="1718" max="1719" width="23.7109375" style="4" customWidth="1"/>
    <col min="1720" max="1720" width="38.7109375" style="4" customWidth="1"/>
    <col min="1721" max="1722" width="23.7109375" style="4" customWidth="1"/>
    <col min="1723" max="1723" width="38.7109375" style="4" customWidth="1"/>
    <col min="1724" max="1725" width="23.7109375" style="4" customWidth="1"/>
    <col min="1726" max="1726" width="38.7109375" style="4" customWidth="1"/>
    <col min="1727" max="1728" width="23.7109375" style="4" customWidth="1"/>
    <col min="1729" max="1729" width="38.7109375" style="4" customWidth="1"/>
    <col min="1730" max="1731" width="23.7109375" style="4" customWidth="1"/>
    <col min="1732" max="1732" width="38.7109375" style="4" customWidth="1"/>
    <col min="1733" max="1734" width="23.7109375" style="4" customWidth="1"/>
    <col min="1735" max="1735" width="38.7109375" style="4" customWidth="1"/>
    <col min="1736" max="1737" width="23.7109375" style="4" customWidth="1"/>
    <col min="1738" max="1738" width="38.7109375" style="4" customWidth="1"/>
    <col min="1739" max="1740" width="23.7109375" style="4" customWidth="1"/>
    <col min="1741" max="1741" width="38.7109375" style="4" customWidth="1"/>
    <col min="1742" max="1743" width="23.7109375" style="4" customWidth="1"/>
    <col min="1744" max="1744" width="38.7109375" style="4" customWidth="1"/>
    <col min="1745" max="1746" width="23.7109375" style="4" customWidth="1"/>
    <col min="1747" max="1747" width="38.7109375" style="4" customWidth="1"/>
    <col min="1748" max="1749" width="23.7109375" style="4" customWidth="1"/>
    <col min="1750" max="1750" width="38.7109375" style="4" customWidth="1"/>
    <col min="1751" max="1752" width="23.7109375" style="4" customWidth="1"/>
    <col min="1753" max="1753" width="38.7109375" style="4" customWidth="1"/>
    <col min="1754" max="1755" width="23.7109375" style="4" customWidth="1"/>
    <col min="1756" max="1756" width="38.7109375" style="4" customWidth="1"/>
    <col min="1757" max="1758" width="23.7109375" style="4" customWidth="1"/>
    <col min="1759" max="1759" width="38.7109375" style="4" customWidth="1"/>
    <col min="1760" max="1761" width="23.7109375" style="4" customWidth="1"/>
    <col min="1762" max="1762" width="38.7109375" style="4" customWidth="1"/>
    <col min="1763" max="1764" width="23.7109375" style="4" customWidth="1"/>
    <col min="1765" max="1765" width="38.7109375" style="4" customWidth="1"/>
    <col min="1766" max="1767" width="23.7109375" style="4" customWidth="1"/>
    <col min="1768" max="1768" width="38.7109375" style="4" customWidth="1"/>
    <col min="1769" max="1770" width="23.7109375" style="4" customWidth="1"/>
    <col min="1771" max="1771" width="38.7109375" style="4" customWidth="1"/>
    <col min="1772" max="1773" width="23.7109375" style="4" customWidth="1"/>
    <col min="1774" max="1774" width="38.7109375" style="4" customWidth="1"/>
    <col min="1775" max="1776" width="23.7109375" style="4" customWidth="1"/>
    <col min="1777" max="1777" width="38.7109375" style="4" customWidth="1"/>
    <col min="1778" max="1779" width="23.7109375" style="4" customWidth="1"/>
    <col min="1780" max="1780" width="38.7109375" style="4" customWidth="1"/>
    <col min="1781" max="1782" width="23.7109375" style="4" customWidth="1"/>
    <col min="1783" max="1783" width="38.7109375" style="4" customWidth="1"/>
    <col min="1784" max="1785" width="23.7109375" style="4" customWidth="1"/>
    <col min="1786" max="1786" width="38.7109375" style="4" customWidth="1"/>
    <col min="1787" max="1788" width="23.7109375" style="4" customWidth="1"/>
    <col min="1789" max="1789" width="38.7109375" style="4" customWidth="1"/>
    <col min="1790" max="1791" width="23.7109375" style="4" customWidth="1"/>
    <col min="1792" max="1792" width="38.7109375" style="4" customWidth="1"/>
    <col min="1793" max="1794" width="23.7109375" style="4" customWidth="1"/>
    <col min="1795" max="1795" width="38.7109375" style="4" customWidth="1"/>
    <col min="1796" max="1797" width="23.7109375" style="4" customWidth="1"/>
    <col min="1798" max="1798" width="38.7109375" style="4" customWidth="1"/>
    <col min="1799" max="1800" width="23.7109375" style="4" customWidth="1"/>
    <col min="1801" max="1801" width="38.7109375" style="4" customWidth="1"/>
    <col min="1802" max="1803" width="23.7109375" style="4" customWidth="1"/>
    <col min="1804" max="1804" width="38.7109375" style="4" customWidth="1"/>
    <col min="1805" max="1806" width="23.7109375" style="4" customWidth="1"/>
    <col min="1807" max="1807" width="38.7109375" style="4" customWidth="1"/>
    <col min="1808" max="1809" width="23.7109375" style="4" customWidth="1"/>
    <col min="1810" max="1810" width="38.7109375" style="4" customWidth="1"/>
    <col min="1811" max="1812" width="23.7109375" style="4" customWidth="1"/>
    <col min="1813" max="1813" width="38.7109375" style="4" customWidth="1"/>
    <col min="1814" max="1815" width="23.7109375" style="4" customWidth="1"/>
    <col min="1816" max="1816" width="38.7109375" style="4" customWidth="1"/>
    <col min="1817" max="1818" width="23.7109375" style="4" customWidth="1"/>
    <col min="1819" max="1819" width="38.7109375" style="4" customWidth="1"/>
    <col min="1820" max="1821" width="23.7109375" style="4" customWidth="1"/>
    <col min="1822" max="1822" width="38.7109375" style="4" customWidth="1"/>
    <col min="1823" max="1824" width="23.7109375" style="4" customWidth="1"/>
    <col min="1825" max="1825" width="38.7109375" style="4" customWidth="1"/>
    <col min="1826" max="1827" width="23.7109375" style="4" customWidth="1"/>
    <col min="1828" max="1828" width="38.7109375" style="4" customWidth="1"/>
    <col min="1829" max="1830" width="23.7109375" style="4" customWidth="1"/>
    <col min="1831" max="1831" width="38.7109375" style="4" customWidth="1"/>
    <col min="1832" max="1833" width="23.7109375" style="4" customWidth="1"/>
    <col min="1834" max="1834" width="38.7109375" style="4" customWidth="1"/>
    <col min="1835" max="1836" width="23.7109375" style="4" customWidth="1"/>
    <col min="1837" max="1837" width="38.7109375" style="4" customWidth="1"/>
    <col min="1838" max="1839" width="23.7109375" style="4" customWidth="1"/>
    <col min="1840" max="1840" width="38.7109375" style="4" customWidth="1"/>
    <col min="1841" max="1842" width="23.7109375" style="4" customWidth="1"/>
    <col min="1843" max="1843" width="38.7109375" style="4" customWidth="1"/>
    <col min="1844" max="1845" width="23.7109375" style="4" customWidth="1"/>
    <col min="1846" max="1846" width="38.7109375" style="4" customWidth="1"/>
    <col min="1847" max="1848" width="23.7109375" style="4" customWidth="1"/>
    <col min="1849" max="1849" width="38.7109375" style="4" customWidth="1"/>
    <col min="1850" max="1851" width="23.7109375" style="4" customWidth="1"/>
    <col min="1852" max="1852" width="38.7109375" style="4" customWidth="1"/>
    <col min="1853" max="1854" width="23.7109375" style="4" customWidth="1"/>
    <col min="1855" max="1855" width="38.7109375" style="4" customWidth="1"/>
    <col min="1856" max="1857" width="23.7109375" style="4" customWidth="1"/>
    <col min="1858" max="1858" width="38.7109375" style="4" customWidth="1"/>
    <col min="1859" max="1860" width="23.7109375" style="4" customWidth="1"/>
    <col min="1861" max="1861" width="38.7109375" style="4" customWidth="1"/>
    <col min="1862" max="1863" width="23.7109375" style="4" customWidth="1"/>
    <col min="1864" max="1864" width="38.7109375" style="4" customWidth="1"/>
    <col min="1865" max="1866" width="23.7109375" style="4" customWidth="1"/>
    <col min="1867" max="1867" width="38.7109375" style="4" customWidth="1"/>
    <col min="1868" max="1869" width="23.7109375" style="4" customWidth="1"/>
    <col min="1870" max="1870" width="38.7109375" style="4" customWidth="1"/>
    <col min="1871" max="1872" width="23.7109375" style="4" customWidth="1"/>
    <col min="1873" max="1873" width="38.7109375" style="4" customWidth="1"/>
    <col min="1874" max="1875" width="23.7109375" style="4" customWidth="1"/>
    <col min="1876" max="1876" width="38.7109375" style="4" customWidth="1"/>
    <col min="1877" max="1878" width="23.7109375" style="4" customWidth="1"/>
    <col min="1879" max="1879" width="38.7109375" style="4" customWidth="1"/>
    <col min="1880" max="1881" width="23.7109375" style="4" customWidth="1"/>
    <col min="1882" max="1882" width="38.7109375" style="4" customWidth="1"/>
    <col min="1883" max="1884" width="23.7109375" style="4" customWidth="1"/>
    <col min="1885" max="1885" width="38.7109375" style="4" customWidth="1"/>
    <col min="1886" max="1887" width="23.7109375" style="4" customWidth="1"/>
    <col min="1888" max="1888" width="38.7109375" style="4" customWidth="1"/>
    <col min="1889" max="1890" width="23.7109375" style="4" customWidth="1"/>
    <col min="1891" max="1891" width="38.7109375" style="4" customWidth="1"/>
    <col min="1892" max="1893" width="23.7109375" style="4" customWidth="1"/>
    <col min="1894" max="1894" width="38.7109375" style="4" customWidth="1"/>
    <col min="1895" max="1896" width="23.7109375" style="4" customWidth="1"/>
    <col min="1897" max="1897" width="38.7109375" style="4" customWidth="1"/>
    <col min="1898" max="1899" width="23.7109375" style="4" customWidth="1"/>
    <col min="1900" max="1900" width="38.7109375" style="4" customWidth="1"/>
    <col min="1901" max="1902" width="23.7109375" style="4" customWidth="1"/>
    <col min="1903" max="1903" width="38.7109375" style="4" customWidth="1"/>
    <col min="1904" max="1905" width="23.7109375" style="4" customWidth="1"/>
    <col min="1906" max="1906" width="38.7109375" style="4" customWidth="1"/>
    <col min="1907" max="1908" width="23.7109375" style="4" customWidth="1"/>
    <col min="1909" max="1909" width="38.7109375" style="4" customWidth="1"/>
    <col min="1910" max="1911" width="23.7109375" style="4" customWidth="1"/>
    <col min="1912" max="1912" width="38.7109375" style="4" customWidth="1"/>
    <col min="1913" max="1914" width="23.7109375" style="4" customWidth="1"/>
    <col min="1915" max="1915" width="38.7109375" style="4" customWidth="1"/>
    <col min="1916" max="1917" width="23.7109375" style="4" customWidth="1"/>
    <col min="1918" max="1918" width="38.7109375" style="4" customWidth="1"/>
    <col min="1919" max="1920" width="23.7109375" style="4" customWidth="1"/>
    <col min="1921" max="1921" width="38.7109375" style="4" customWidth="1"/>
    <col min="1922" max="1923" width="23.7109375" style="4" customWidth="1"/>
    <col min="1924" max="1924" width="38.7109375" style="4" customWidth="1"/>
    <col min="1925" max="1926" width="23.7109375" style="4" customWidth="1"/>
    <col min="1927" max="1927" width="38.7109375" style="4" customWidth="1"/>
    <col min="1928" max="1929" width="23.7109375" style="4" customWidth="1"/>
    <col min="1930" max="1930" width="38.7109375" style="4" customWidth="1"/>
    <col min="1931" max="1932" width="23.7109375" style="4" customWidth="1"/>
    <col min="1933" max="1933" width="38.7109375" style="4" customWidth="1"/>
    <col min="1934" max="1935" width="23.7109375" style="4" customWidth="1"/>
    <col min="1936" max="1936" width="38.7109375" style="4" customWidth="1"/>
    <col min="1937" max="1938" width="23.7109375" style="4" customWidth="1"/>
    <col min="1939" max="1939" width="38.7109375" style="4" customWidth="1"/>
    <col min="1940" max="1941" width="23.7109375" style="4" customWidth="1"/>
    <col min="1942" max="1942" width="38.7109375" style="4" customWidth="1"/>
    <col min="1943" max="1944" width="23.7109375" style="4" customWidth="1"/>
    <col min="1945" max="1945" width="38.7109375" style="4" customWidth="1"/>
    <col min="1946" max="1947" width="23.7109375" style="4" customWidth="1"/>
    <col min="1948" max="1948" width="38.7109375" style="4" customWidth="1"/>
    <col min="1949" max="1950" width="23.7109375" style="4" customWidth="1"/>
    <col min="1951" max="1951" width="38.7109375" style="4" customWidth="1"/>
    <col min="1952" max="1953" width="23.7109375" style="4" customWidth="1"/>
    <col min="1954" max="1954" width="38.7109375" style="4" customWidth="1"/>
    <col min="1955" max="1956" width="23.7109375" style="4" customWidth="1"/>
    <col min="1957" max="1957" width="38.7109375" style="4" customWidth="1"/>
    <col min="1958" max="1959" width="23.7109375" style="4" customWidth="1"/>
    <col min="1960" max="1960" width="38.7109375" style="4" customWidth="1"/>
    <col min="1961" max="1962" width="23.7109375" style="4" customWidth="1"/>
    <col min="1963" max="1963" width="38.7109375" style="4" customWidth="1"/>
    <col min="1964" max="1965" width="23.7109375" style="4" customWidth="1"/>
    <col min="1966" max="1966" width="38.7109375" style="4" customWidth="1"/>
    <col min="1967" max="1968" width="23.7109375" style="4" customWidth="1"/>
    <col min="1969" max="1969" width="38.7109375" style="4" customWidth="1"/>
    <col min="1970" max="1971" width="23.7109375" style="4" customWidth="1"/>
    <col min="1972" max="1972" width="38.7109375" style="4" customWidth="1"/>
    <col min="1973" max="1974" width="23.7109375" style="4" customWidth="1"/>
    <col min="1975" max="1975" width="38.7109375" style="4" customWidth="1"/>
    <col min="1976" max="1977" width="23.7109375" style="4" customWidth="1"/>
    <col min="1978" max="1978" width="38.7109375" style="4" customWidth="1"/>
    <col min="1979" max="1980" width="23.7109375" style="4" customWidth="1"/>
    <col min="1981" max="1981" width="38.7109375" style="4" customWidth="1"/>
    <col min="1982" max="1983" width="23.7109375" style="4" customWidth="1"/>
    <col min="1984" max="1984" width="38.7109375" style="4" customWidth="1"/>
    <col min="1985" max="1986" width="23.7109375" style="4" customWidth="1"/>
    <col min="1987" max="1987" width="38.7109375" style="4" customWidth="1"/>
    <col min="1988" max="1989" width="23.7109375" style="4" customWidth="1"/>
    <col min="1990" max="1990" width="38.7109375" style="4" customWidth="1"/>
    <col min="1991" max="1992" width="23.7109375" style="4" customWidth="1"/>
    <col min="1993" max="1993" width="38.7109375" style="4" customWidth="1"/>
    <col min="1994" max="1995" width="23.7109375" style="4" customWidth="1"/>
    <col min="1996" max="1996" width="38.7109375" style="4" customWidth="1"/>
    <col min="1997" max="1998" width="23.7109375" style="4" customWidth="1"/>
    <col min="1999" max="1999" width="38.7109375" style="4" customWidth="1"/>
    <col min="2000" max="2001" width="23.7109375" style="4" customWidth="1"/>
    <col min="2002" max="2002" width="38.7109375" style="4" customWidth="1"/>
    <col min="2003" max="2004" width="23.7109375" style="4" customWidth="1"/>
    <col min="2005" max="2005" width="38.7109375" style="4" customWidth="1"/>
    <col min="2006" max="2007" width="23.7109375" style="4" customWidth="1"/>
    <col min="2008" max="2008" width="38.7109375" style="4" customWidth="1"/>
    <col min="2009" max="2010" width="23.7109375" style="4" customWidth="1"/>
    <col min="2011" max="2011" width="38.7109375" style="4" customWidth="1"/>
    <col min="2012" max="2013" width="23.7109375" style="4" customWidth="1"/>
    <col min="2014" max="2014" width="38.7109375" style="4" customWidth="1"/>
    <col min="2015" max="2016" width="23.7109375" style="4" customWidth="1"/>
    <col min="2017" max="2017" width="38.7109375" style="4" customWidth="1"/>
    <col min="2018" max="2018" width="3.42578125" style="2" customWidth="1"/>
    <col min="2019" max="16384" width="9.140625" style="4" hidden="1"/>
  </cols>
  <sheetData>
    <row r="1" spans="1:2017" x14ac:dyDescent="0.25">
      <c r="A1" s="1" t="s">
        <v>0</v>
      </c>
      <c r="B1" s="11" t="s">
        <v>8024</v>
      </c>
      <c r="C1" s="12"/>
      <c r="D1" s="12"/>
      <c r="E1" s="11" t="s">
        <v>8025</v>
      </c>
      <c r="F1" s="12"/>
      <c r="G1" s="12"/>
      <c r="H1" s="11" t="s">
        <v>8026</v>
      </c>
      <c r="I1" s="12"/>
      <c r="J1" s="12"/>
      <c r="K1" s="11" t="s">
        <v>8027</v>
      </c>
      <c r="L1" s="12"/>
      <c r="M1" s="12"/>
      <c r="N1" s="11" t="s">
        <v>8028</v>
      </c>
      <c r="O1" s="12"/>
      <c r="P1" s="12"/>
      <c r="Q1" s="11" t="s">
        <v>8029</v>
      </c>
      <c r="R1" s="12"/>
      <c r="S1" s="12"/>
      <c r="T1" s="11" t="s">
        <v>8030</v>
      </c>
      <c r="U1" s="12"/>
      <c r="V1" s="12"/>
      <c r="W1" s="11" t="s">
        <v>8031</v>
      </c>
      <c r="X1" s="12"/>
      <c r="Y1" s="12"/>
      <c r="Z1" s="11" t="s">
        <v>8032</v>
      </c>
      <c r="AA1" s="12"/>
      <c r="AB1" s="12"/>
      <c r="AC1" s="11" t="s">
        <v>8033</v>
      </c>
      <c r="AD1" s="12"/>
      <c r="AE1" s="12"/>
      <c r="AF1" s="11" t="s">
        <v>8034</v>
      </c>
      <c r="AG1" s="12"/>
      <c r="AH1" s="12"/>
      <c r="AI1" s="11" t="s">
        <v>8035</v>
      </c>
      <c r="AJ1" s="12"/>
      <c r="AK1" s="12"/>
      <c r="AL1" s="11" t="s">
        <v>8036</v>
      </c>
      <c r="AM1" s="12"/>
      <c r="AN1" s="12"/>
      <c r="AO1" s="11" t="s">
        <v>8037</v>
      </c>
      <c r="AP1" s="12"/>
      <c r="AQ1" s="12"/>
      <c r="AR1" s="11" t="s">
        <v>8038</v>
      </c>
      <c r="AS1" s="12"/>
      <c r="AT1" s="12"/>
      <c r="AU1" s="11" t="s">
        <v>8039</v>
      </c>
      <c r="AV1" s="12"/>
      <c r="AW1" s="12"/>
      <c r="AX1" s="11" t="s">
        <v>8040</v>
      </c>
      <c r="AY1" s="12"/>
      <c r="AZ1" s="12"/>
      <c r="BA1" s="11" t="s">
        <v>8041</v>
      </c>
      <c r="BB1" s="12"/>
      <c r="BC1" s="12"/>
      <c r="BD1" s="11" t="s">
        <v>8042</v>
      </c>
      <c r="BE1" s="12"/>
      <c r="BF1" s="12"/>
      <c r="BG1" s="11" t="s">
        <v>8043</v>
      </c>
      <c r="BH1" s="12"/>
      <c r="BI1" s="12"/>
      <c r="BJ1" s="11" t="s">
        <v>8044</v>
      </c>
      <c r="BK1" s="12"/>
      <c r="BL1" s="12"/>
      <c r="BM1" s="11" t="s">
        <v>8045</v>
      </c>
      <c r="BN1" s="12"/>
      <c r="BO1" s="12"/>
      <c r="BP1" s="11" t="s">
        <v>8046</v>
      </c>
      <c r="BQ1" s="12"/>
      <c r="BR1" s="12"/>
      <c r="BS1" s="11" t="s">
        <v>8047</v>
      </c>
      <c r="BT1" s="12"/>
      <c r="BU1" s="12"/>
      <c r="BV1" s="11" t="s">
        <v>8048</v>
      </c>
      <c r="BW1" s="12"/>
      <c r="BX1" s="12"/>
      <c r="BY1" s="11" t="s">
        <v>8049</v>
      </c>
      <c r="BZ1" s="12"/>
      <c r="CA1" s="12"/>
      <c r="CB1" s="11" t="s">
        <v>8050</v>
      </c>
      <c r="CC1" s="12"/>
      <c r="CD1" s="12"/>
      <c r="CE1" s="11" t="s">
        <v>8051</v>
      </c>
      <c r="CF1" s="12"/>
      <c r="CG1" s="12"/>
      <c r="CH1" s="11" t="s">
        <v>8052</v>
      </c>
      <c r="CI1" s="12"/>
      <c r="CJ1" s="12"/>
      <c r="CK1" s="11" t="s">
        <v>8053</v>
      </c>
      <c r="CL1" s="12"/>
      <c r="CM1" s="12"/>
      <c r="CN1" s="11" t="s">
        <v>8054</v>
      </c>
      <c r="CO1" s="12"/>
      <c r="CP1" s="12"/>
      <c r="CQ1" s="11" t="s">
        <v>8055</v>
      </c>
      <c r="CR1" s="12"/>
      <c r="CS1" s="12"/>
      <c r="CT1" s="11" t="s">
        <v>8056</v>
      </c>
      <c r="CU1" s="12"/>
      <c r="CV1" s="12"/>
      <c r="CW1" s="11" t="s">
        <v>8057</v>
      </c>
      <c r="CX1" s="12"/>
      <c r="CY1" s="12"/>
      <c r="CZ1" s="11" t="s">
        <v>8058</v>
      </c>
      <c r="DA1" s="12"/>
      <c r="DB1" s="12"/>
      <c r="DC1" s="11" t="s">
        <v>8059</v>
      </c>
      <c r="DD1" s="12"/>
      <c r="DE1" s="12"/>
      <c r="DF1" s="11" t="s">
        <v>8060</v>
      </c>
      <c r="DG1" s="12"/>
      <c r="DH1" s="12"/>
      <c r="DI1" s="11" t="s">
        <v>8061</v>
      </c>
      <c r="DJ1" s="12"/>
      <c r="DK1" s="12"/>
      <c r="DL1" s="11" t="s">
        <v>8062</v>
      </c>
      <c r="DM1" s="12"/>
      <c r="DN1" s="12"/>
      <c r="DO1" s="11" t="s">
        <v>8063</v>
      </c>
      <c r="DP1" s="12"/>
      <c r="DQ1" s="12"/>
      <c r="DR1" s="11" t="s">
        <v>8064</v>
      </c>
      <c r="DS1" s="12"/>
      <c r="DT1" s="12"/>
      <c r="DU1" s="11" t="s">
        <v>8065</v>
      </c>
      <c r="DV1" s="12"/>
      <c r="DW1" s="12"/>
      <c r="DX1" s="11" t="s">
        <v>8066</v>
      </c>
      <c r="DY1" s="12"/>
      <c r="DZ1" s="12"/>
      <c r="EA1" s="11" t="s">
        <v>8067</v>
      </c>
      <c r="EB1" s="12"/>
      <c r="EC1" s="12"/>
      <c r="ED1" s="11" t="s">
        <v>8068</v>
      </c>
      <c r="EE1" s="12"/>
      <c r="EF1" s="12"/>
      <c r="EG1" s="11" t="s">
        <v>8069</v>
      </c>
      <c r="EH1" s="12"/>
      <c r="EI1" s="12"/>
      <c r="EJ1" s="11" t="s">
        <v>8070</v>
      </c>
      <c r="EK1" s="12"/>
      <c r="EL1" s="12"/>
      <c r="EM1" s="11" t="s">
        <v>8071</v>
      </c>
      <c r="EN1" s="12"/>
      <c r="EO1" s="12"/>
      <c r="EP1" s="11" t="s">
        <v>8072</v>
      </c>
      <c r="EQ1" s="12"/>
      <c r="ER1" s="12"/>
      <c r="ES1" s="11" t="s">
        <v>8073</v>
      </c>
      <c r="ET1" s="12"/>
      <c r="EU1" s="12"/>
      <c r="EV1" s="11" t="s">
        <v>8074</v>
      </c>
      <c r="EW1" s="12"/>
      <c r="EX1" s="12"/>
      <c r="EY1" s="11" t="s">
        <v>8075</v>
      </c>
      <c r="EZ1" s="12"/>
      <c r="FA1" s="12"/>
      <c r="FB1" s="11" t="s">
        <v>8076</v>
      </c>
      <c r="FC1" s="12"/>
      <c r="FD1" s="12"/>
      <c r="FE1" s="11" t="s">
        <v>8077</v>
      </c>
      <c r="FF1" s="12"/>
      <c r="FG1" s="12"/>
      <c r="FH1" s="11" t="s">
        <v>8078</v>
      </c>
      <c r="FI1" s="12"/>
      <c r="FJ1" s="12"/>
      <c r="FK1" s="11" t="s">
        <v>8079</v>
      </c>
      <c r="FL1" s="12"/>
      <c r="FM1" s="12"/>
      <c r="FN1" s="11" t="s">
        <v>8080</v>
      </c>
      <c r="FO1" s="12"/>
      <c r="FP1" s="12"/>
      <c r="FQ1" s="11" t="s">
        <v>8081</v>
      </c>
      <c r="FR1" s="12"/>
      <c r="FS1" s="12"/>
      <c r="FT1" s="11" t="s">
        <v>8082</v>
      </c>
      <c r="FU1" s="12"/>
      <c r="FV1" s="12"/>
      <c r="FW1" s="11" t="s">
        <v>8083</v>
      </c>
      <c r="FX1" s="12"/>
      <c r="FY1" s="12"/>
      <c r="FZ1" s="11" t="s">
        <v>8084</v>
      </c>
      <c r="GA1" s="12"/>
      <c r="GB1" s="12"/>
      <c r="GC1" s="11" t="s">
        <v>8085</v>
      </c>
      <c r="GD1" s="12"/>
      <c r="GE1" s="12"/>
      <c r="GF1" s="11" t="s">
        <v>8086</v>
      </c>
      <c r="GG1" s="12"/>
      <c r="GH1" s="12"/>
      <c r="GI1" s="11" t="s">
        <v>8087</v>
      </c>
      <c r="GJ1" s="12"/>
      <c r="GK1" s="12"/>
      <c r="GL1" s="11" t="s">
        <v>8088</v>
      </c>
      <c r="GM1" s="12"/>
      <c r="GN1" s="12"/>
      <c r="GO1" s="11" t="s">
        <v>8089</v>
      </c>
      <c r="GP1" s="12"/>
      <c r="GQ1" s="12"/>
      <c r="GR1" s="11" t="s">
        <v>8090</v>
      </c>
      <c r="GS1" s="12"/>
      <c r="GT1" s="12"/>
      <c r="GU1" s="11" t="s">
        <v>8091</v>
      </c>
      <c r="GV1" s="12"/>
      <c r="GW1" s="12"/>
      <c r="GX1" s="11" t="s">
        <v>8092</v>
      </c>
      <c r="GY1" s="12"/>
      <c r="GZ1" s="12"/>
      <c r="HA1" s="11" t="s">
        <v>8093</v>
      </c>
      <c r="HB1" s="12"/>
      <c r="HC1" s="12"/>
      <c r="HD1" s="11" t="s">
        <v>8094</v>
      </c>
      <c r="HE1" s="12"/>
      <c r="HF1" s="12"/>
      <c r="HG1" s="11" t="s">
        <v>8095</v>
      </c>
      <c r="HH1" s="12"/>
      <c r="HI1" s="12"/>
      <c r="HJ1" s="11" t="s">
        <v>8096</v>
      </c>
      <c r="HK1" s="12"/>
      <c r="HL1" s="12"/>
      <c r="HM1" s="11" t="s">
        <v>8097</v>
      </c>
      <c r="HN1" s="12"/>
      <c r="HO1" s="12"/>
      <c r="HP1" s="11" t="s">
        <v>8098</v>
      </c>
      <c r="HQ1" s="12"/>
      <c r="HR1" s="12"/>
      <c r="HS1" s="11" t="s">
        <v>8099</v>
      </c>
      <c r="HT1" s="12"/>
      <c r="HU1" s="12"/>
      <c r="HV1" s="11" t="s">
        <v>8100</v>
      </c>
      <c r="HW1" s="12"/>
      <c r="HX1" s="12"/>
      <c r="HY1" s="11" t="s">
        <v>8101</v>
      </c>
      <c r="HZ1" s="12"/>
      <c r="IA1" s="12"/>
      <c r="IB1" s="11" t="s">
        <v>8102</v>
      </c>
      <c r="IC1" s="12"/>
      <c r="ID1" s="12"/>
      <c r="IE1" s="11" t="s">
        <v>8103</v>
      </c>
      <c r="IF1" s="12"/>
      <c r="IG1" s="12"/>
      <c r="IH1" s="11" t="s">
        <v>8104</v>
      </c>
      <c r="II1" s="12"/>
      <c r="IJ1" s="12"/>
      <c r="IK1" s="11" t="s">
        <v>8105</v>
      </c>
      <c r="IL1" s="12"/>
      <c r="IM1" s="12"/>
      <c r="IN1" s="11" t="s">
        <v>8106</v>
      </c>
      <c r="IO1" s="12"/>
      <c r="IP1" s="12"/>
      <c r="IQ1" s="11" t="s">
        <v>8107</v>
      </c>
      <c r="IR1" s="12"/>
      <c r="IS1" s="12"/>
      <c r="IT1" s="11" t="s">
        <v>8108</v>
      </c>
      <c r="IU1" s="12"/>
      <c r="IV1" s="12"/>
      <c r="IW1" s="11" t="s">
        <v>8109</v>
      </c>
      <c r="IX1" s="12"/>
      <c r="IY1" s="12"/>
      <c r="IZ1" s="11" t="s">
        <v>8110</v>
      </c>
      <c r="JA1" s="12"/>
      <c r="JB1" s="12"/>
      <c r="JC1" s="11" t="s">
        <v>8111</v>
      </c>
      <c r="JD1" s="12"/>
      <c r="JE1" s="12"/>
      <c r="JF1" s="11" t="s">
        <v>8112</v>
      </c>
      <c r="JG1" s="12"/>
      <c r="JH1" s="12"/>
      <c r="JI1" s="11" t="s">
        <v>8113</v>
      </c>
      <c r="JJ1" s="12"/>
      <c r="JK1" s="12"/>
      <c r="JL1" s="11" t="s">
        <v>8114</v>
      </c>
      <c r="JM1" s="12"/>
      <c r="JN1" s="12"/>
      <c r="JO1" s="11" t="s">
        <v>8115</v>
      </c>
      <c r="JP1" s="12"/>
      <c r="JQ1" s="12"/>
      <c r="JR1" s="11" t="s">
        <v>8116</v>
      </c>
      <c r="JS1" s="12"/>
      <c r="JT1" s="12"/>
      <c r="JU1" s="11" t="s">
        <v>8117</v>
      </c>
      <c r="JV1" s="12"/>
      <c r="JW1" s="12"/>
      <c r="JX1" s="11" t="s">
        <v>8118</v>
      </c>
      <c r="JY1" s="12"/>
      <c r="JZ1" s="12"/>
      <c r="KA1" s="11" t="s">
        <v>8119</v>
      </c>
      <c r="KB1" s="12"/>
      <c r="KC1" s="12"/>
      <c r="KD1" s="11" t="s">
        <v>8120</v>
      </c>
      <c r="KE1" s="12"/>
      <c r="KF1" s="12"/>
      <c r="KG1" s="11" t="s">
        <v>8121</v>
      </c>
      <c r="KH1" s="12"/>
      <c r="KI1" s="12"/>
      <c r="KJ1" s="11" t="s">
        <v>8122</v>
      </c>
      <c r="KK1" s="12"/>
      <c r="KL1" s="12"/>
      <c r="KM1" s="11" t="s">
        <v>8123</v>
      </c>
      <c r="KN1" s="12"/>
      <c r="KO1" s="12"/>
      <c r="KP1" s="11" t="s">
        <v>8124</v>
      </c>
      <c r="KQ1" s="12"/>
      <c r="KR1" s="12"/>
      <c r="KS1" s="11" t="s">
        <v>8125</v>
      </c>
      <c r="KT1" s="12"/>
      <c r="KU1" s="12"/>
      <c r="KV1" s="11" t="s">
        <v>8126</v>
      </c>
      <c r="KW1" s="12"/>
      <c r="KX1" s="12"/>
      <c r="KY1" s="11" t="s">
        <v>8127</v>
      </c>
      <c r="KZ1" s="12"/>
      <c r="LA1" s="12"/>
      <c r="LB1" s="11" t="s">
        <v>8128</v>
      </c>
      <c r="LC1" s="12"/>
      <c r="LD1" s="12"/>
      <c r="LE1" s="11" t="s">
        <v>8129</v>
      </c>
      <c r="LF1" s="12"/>
      <c r="LG1" s="12"/>
      <c r="LH1" s="11" t="s">
        <v>8130</v>
      </c>
      <c r="LI1" s="12"/>
      <c r="LJ1" s="12"/>
      <c r="LK1" s="11" t="s">
        <v>8131</v>
      </c>
      <c r="LL1" s="12"/>
      <c r="LM1" s="12"/>
      <c r="LN1" s="11" t="s">
        <v>8132</v>
      </c>
      <c r="LO1" s="12"/>
      <c r="LP1" s="12"/>
      <c r="LQ1" s="11" t="s">
        <v>8133</v>
      </c>
      <c r="LR1" s="12"/>
      <c r="LS1" s="12"/>
      <c r="LT1" s="11" t="s">
        <v>8134</v>
      </c>
      <c r="LU1" s="12"/>
      <c r="LV1" s="12"/>
      <c r="LW1" s="11" t="s">
        <v>8135</v>
      </c>
      <c r="LX1" s="12"/>
      <c r="LY1" s="12"/>
      <c r="LZ1" s="11" t="s">
        <v>8136</v>
      </c>
      <c r="MA1" s="12"/>
      <c r="MB1" s="12"/>
      <c r="MC1" s="11" t="s">
        <v>8137</v>
      </c>
      <c r="MD1" s="12"/>
      <c r="ME1" s="12"/>
      <c r="MF1" s="11" t="s">
        <v>8138</v>
      </c>
      <c r="MG1" s="12"/>
      <c r="MH1" s="12"/>
      <c r="MI1" s="11" t="s">
        <v>8139</v>
      </c>
      <c r="MJ1" s="12"/>
      <c r="MK1" s="12"/>
      <c r="ML1" s="11" t="s">
        <v>8140</v>
      </c>
      <c r="MM1" s="12"/>
      <c r="MN1" s="12"/>
      <c r="MO1" s="11" t="s">
        <v>8141</v>
      </c>
      <c r="MP1" s="12"/>
      <c r="MQ1" s="12"/>
      <c r="MR1" s="11" t="s">
        <v>8142</v>
      </c>
      <c r="MS1" s="12"/>
      <c r="MT1" s="12"/>
      <c r="MU1" s="11" t="s">
        <v>8143</v>
      </c>
      <c r="MV1" s="12"/>
      <c r="MW1" s="12"/>
      <c r="MX1" s="11" t="s">
        <v>8144</v>
      </c>
      <c r="MY1" s="12"/>
      <c r="MZ1" s="12"/>
      <c r="NA1" s="11" t="s">
        <v>8145</v>
      </c>
      <c r="NB1" s="12"/>
      <c r="NC1" s="12"/>
      <c r="ND1" s="11" t="s">
        <v>8146</v>
      </c>
      <c r="NE1" s="12"/>
      <c r="NF1" s="12"/>
      <c r="NG1" s="11" t="s">
        <v>8147</v>
      </c>
      <c r="NH1" s="12"/>
      <c r="NI1" s="12"/>
      <c r="NJ1" s="11" t="s">
        <v>8148</v>
      </c>
      <c r="NK1" s="12"/>
      <c r="NL1" s="12"/>
      <c r="NM1" s="11" t="s">
        <v>8149</v>
      </c>
      <c r="NN1" s="12"/>
      <c r="NO1" s="12"/>
      <c r="NP1" s="11" t="s">
        <v>8150</v>
      </c>
      <c r="NQ1" s="12"/>
      <c r="NR1" s="12"/>
      <c r="NS1" s="11" t="s">
        <v>8151</v>
      </c>
      <c r="NT1" s="12"/>
      <c r="NU1" s="12"/>
      <c r="NV1" s="11" t="s">
        <v>8152</v>
      </c>
      <c r="NW1" s="12"/>
      <c r="NX1" s="12"/>
      <c r="NY1" s="11" t="s">
        <v>8153</v>
      </c>
      <c r="NZ1" s="12"/>
      <c r="OA1" s="12"/>
      <c r="OB1" s="11" t="s">
        <v>8154</v>
      </c>
      <c r="OC1" s="12"/>
      <c r="OD1" s="12"/>
      <c r="OE1" s="11" t="s">
        <v>8155</v>
      </c>
      <c r="OF1" s="12"/>
      <c r="OG1" s="12"/>
      <c r="OH1" s="11" t="s">
        <v>8156</v>
      </c>
      <c r="OI1" s="12"/>
      <c r="OJ1" s="12"/>
      <c r="OK1" s="11" t="s">
        <v>8157</v>
      </c>
      <c r="OL1" s="12"/>
      <c r="OM1" s="12"/>
      <c r="ON1" s="11" t="s">
        <v>8158</v>
      </c>
      <c r="OO1" s="12"/>
      <c r="OP1" s="12"/>
      <c r="OQ1" s="11" t="s">
        <v>8159</v>
      </c>
      <c r="OR1" s="12"/>
      <c r="OS1" s="12"/>
      <c r="OT1" s="11" t="s">
        <v>8160</v>
      </c>
      <c r="OU1" s="12"/>
      <c r="OV1" s="12"/>
      <c r="OW1" s="11" t="s">
        <v>8161</v>
      </c>
      <c r="OX1" s="12"/>
      <c r="OY1" s="12"/>
      <c r="OZ1" s="11" t="s">
        <v>8162</v>
      </c>
      <c r="PA1" s="12"/>
      <c r="PB1" s="12"/>
      <c r="PC1" s="11" t="s">
        <v>8163</v>
      </c>
      <c r="PD1" s="12"/>
      <c r="PE1" s="12"/>
      <c r="PF1" s="11" t="s">
        <v>8164</v>
      </c>
      <c r="PG1" s="12"/>
      <c r="PH1" s="12"/>
      <c r="PI1" s="11" t="s">
        <v>8165</v>
      </c>
      <c r="PJ1" s="12"/>
      <c r="PK1" s="12"/>
      <c r="PL1" s="11" t="s">
        <v>8166</v>
      </c>
      <c r="PM1" s="12"/>
      <c r="PN1" s="12"/>
      <c r="PO1" s="11" t="s">
        <v>8167</v>
      </c>
      <c r="PP1" s="12"/>
      <c r="PQ1" s="12"/>
      <c r="PR1" s="11" t="s">
        <v>8168</v>
      </c>
      <c r="PS1" s="12"/>
      <c r="PT1" s="12"/>
      <c r="PU1" s="11" t="s">
        <v>8169</v>
      </c>
      <c r="PV1" s="12"/>
      <c r="PW1" s="12"/>
      <c r="PX1" s="11" t="s">
        <v>8170</v>
      </c>
      <c r="PY1" s="12"/>
      <c r="PZ1" s="12"/>
      <c r="QA1" s="11" t="s">
        <v>8171</v>
      </c>
      <c r="QB1" s="12"/>
      <c r="QC1" s="12"/>
      <c r="QD1" s="11" t="s">
        <v>8172</v>
      </c>
      <c r="QE1" s="12"/>
      <c r="QF1" s="12"/>
      <c r="QG1" s="11" t="s">
        <v>8173</v>
      </c>
      <c r="QH1" s="12"/>
      <c r="QI1" s="12"/>
      <c r="QJ1" s="11" t="s">
        <v>8174</v>
      </c>
      <c r="QK1" s="12"/>
      <c r="QL1" s="12"/>
      <c r="QM1" s="11" t="s">
        <v>8175</v>
      </c>
      <c r="QN1" s="12"/>
      <c r="QO1" s="12"/>
      <c r="QP1" s="11" t="s">
        <v>8176</v>
      </c>
      <c r="QQ1" s="12"/>
      <c r="QR1" s="12"/>
      <c r="QS1" s="11" t="s">
        <v>8177</v>
      </c>
      <c r="QT1" s="12"/>
      <c r="QU1" s="12"/>
      <c r="QV1" s="11" t="s">
        <v>8178</v>
      </c>
      <c r="QW1" s="12"/>
      <c r="QX1" s="12"/>
      <c r="QY1" s="11" t="s">
        <v>8179</v>
      </c>
      <c r="QZ1" s="12"/>
      <c r="RA1" s="12"/>
      <c r="RB1" s="11" t="s">
        <v>8180</v>
      </c>
      <c r="RC1" s="12"/>
      <c r="RD1" s="12"/>
      <c r="RE1" s="11" t="s">
        <v>8181</v>
      </c>
      <c r="RF1" s="12"/>
      <c r="RG1" s="12"/>
      <c r="RH1" s="11" t="s">
        <v>8182</v>
      </c>
      <c r="RI1" s="12"/>
      <c r="RJ1" s="12"/>
      <c r="RK1" s="11" t="s">
        <v>8183</v>
      </c>
      <c r="RL1" s="12"/>
      <c r="RM1" s="12"/>
      <c r="RN1" s="11" t="s">
        <v>8184</v>
      </c>
      <c r="RO1" s="12"/>
      <c r="RP1" s="12"/>
      <c r="RQ1" s="11" t="s">
        <v>8185</v>
      </c>
      <c r="RR1" s="12"/>
      <c r="RS1" s="12"/>
      <c r="RT1" s="11" t="s">
        <v>8186</v>
      </c>
      <c r="RU1" s="12"/>
      <c r="RV1" s="12"/>
      <c r="RW1" s="11" t="s">
        <v>8187</v>
      </c>
      <c r="RX1" s="12"/>
      <c r="RY1" s="12"/>
      <c r="RZ1" s="11" t="s">
        <v>8188</v>
      </c>
      <c r="SA1" s="12"/>
      <c r="SB1" s="12"/>
      <c r="SC1" s="11" t="s">
        <v>8189</v>
      </c>
      <c r="SD1" s="12"/>
      <c r="SE1" s="12"/>
      <c r="SF1" s="11" t="s">
        <v>8190</v>
      </c>
      <c r="SG1" s="12"/>
      <c r="SH1" s="12"/>
      <c r="SI1" s="11" t="s">
        <v>8191</v>
      </c>
      <c r="SJ1" s="12"/>
      <c r="SK1" s="12"/>
      <c r="SL1" s="11" t="s">
        <v>8192</v>
      </c>
      <c r="SM1" s="12"/>
      <c r="SN1" s="12"/>
      <c r="SO1" s="11" t="s">
        <v>8193</v>
      </c>
      <c r="SP1" s="12"/>
      <c r="SQ1" s="12"/>
      <c r="SR1" s="11" t="s">
        <v>8194</v>
      </c>
      <c r="SS1" s="12"/>
      <c r="ST1" s="12"/>
      <c r="SU1" s="11" t="s">
        <v>8195</v>
      </c>
      <c r="SV1" s="12"/>
      <c r="SW1" s="12"/>
      <c r="SX1" s="11" t="s">
        <v>8196</v>
      </c>
      <c r="SY1" s="12"/>
      <c r="SZ1" s="12"/>
      <c r="TA1" s="11" t="s">
        <v>8197</v>
      </c>
      <c r="TB1" s="12"/>
      <c r="TC1" s="12"/>
      <c r="TD1" s="11" t="s">
        <v>8198</v>
      </c>
      <c r="TE1" s="12"/>
      <c r="TF1" s="12"/>
      <c r="TG1" s="11" t="s">
        <v>8199</v>
      </c>
      <c r="TH1" s="12"/>
      <c r="TI1" s="12"/>
      <c r="TJ1" s="11" t="s">
        <v>8200</v>
      </c>
      <c r="TK1" s="12"/>
      <c r="TL1" s="12"/>
      <c r="TM1" s="11" t="s">
        <v>8201</v>
      </c>
      <c r="TN1" s="12"/>
      <c r="TO1" s="12"/>
      <c r="TP1" s="11" t="s">
        <v>8202</v>
      </c>
      <c r="TQ1" s="12"/>
      <c r="TR1" s="12"/>
      <c r="TS1" s="11" t="s">
        <v>8203</v>
      </c>
      <c r="TT1" s="12"/>
      <c r="TU1" s="12"/>
      <c r="TV1" s="11" t="s">
        <v>8204</v>
      </c>
      <c r="TW1" s="12"/>
      <c r="TX1" s="12"/>
      <c r="TY1" s="11" t="s">
        <v>8205</v>
      </c>
      <c r="TZ1" s="12"/>
      <c r="UA1" s="12"/>
      <c r="UB1" s="11" t="s">
        <v>8206</v>
      </c>
      <c r="UC1" s="12"/>
      <c r="UD1" s="12"/>
      <c r="UE1" s="11" t="s">
        <v>8207</v>
      </c>
      <c r="UF1" s="12"/>
      <c r="UG1" s="12"/>
      <c r="UH1" s="11" t="s">
        <v>8208</v>
      </c>
      <c r="UI1" s="12"/>
      <c r="UJ1" s="12"/>
      <c r="UK1" s="11" t="s">
        <v>8209</v>
      </c>
      <c r="UL1" s="12"/>
      <c r="UM1" s="12"/>
      <c r="UN1" s="11" t="s">
        <v>8210</v>
      </c>
      <c r="UO1" s="12"/>
      <c r="UP1" s="12"/>
      <c r="UQ1" s="11" t="s">
        <v>8211</v>
      </c>
      <c r="UR1" s="12"/>
      <c r="US1" s="12"/>
      <c r="UT1" s="11" t="s">
        <v>8212</v>
      </c>
      <c r="UU1" s="12"/>
      <c r="UV1" s="12"/>
      <c r="UW1" s="11" t="s">
        <v>8213</v>
      </c>
      <c r="UX1" s="12"/>
      <c r="UY1" s="12"/>
      <c r="UZ1" s="11" t="s">
        <v>8214</v>
      </c>
      <c r="VA1" s="12"/>
      <c r="VB1" s="12"/>
      <c r="VC1" s="11" t="s">
        <v>8215</v>
      </c>
      <c r="VD1" s="12"/>
      <c r="VE1" s="12"/>
      <c r="VF1" s="11" t="s">
        <v>8216</v>
      </c>
      <c r="VG1" s="12"/>
      <c r="VH1" s="12"/>
      <c r="VI1" s="11" t="s">
        <v>8217</v>
      </c>
      <c r="VJ1" s="12"/>
      <c r="VK1" s="12"/>
      <c r="VL1" s="11" t="s">
        <v>8218</v>
      </c>
      <c r="VM1" s="12"/>
      <c r="VN1" s="12"/>
      <c r="VO1" s="11" t="s">
        <v>8219</v>
      </c>
      <c r="VP1" s="12"/>
      <c r="VQ1" s="12"/>
      <c r="VR1" s="11" t="s">
        <v>8220</v>
      </c>
      <c r="VS1" s="12"/>
      <c r="VT1" s="12"/>
      <c r="VU1" s="11" t="s">
        <v>8221</v>
      </c>
      <c r="VV1" s="12"/>
      <c r="VW1" s="12"/>
      <c r="VX1" s="11" t="s">
        <v>8222</v>
      </c>
      <c r="VY1" s="12"/>
      <c r="VZ1" s="12"/>
      <c r="WA1" s="11" t="s">
        <v>8223</v>
      </c>
      <c r="WB1" s="12"/>
      <c r="WC1" s="12"/>
      <c r="WD1" s="11" t="s">
        <v>8224</v>
      </c>
      <c r="WE1" s="12"/>
      <c r="WF1" s="12"/>
      <c r="WG1" s="11" t="s">
        <v>8225</v>
      </c>
      <c r="WH1" s="12"/>
      <c r="WI1" s="12"/>
      <c r="WJ1" s="11" t="s">
        <v>8226</v>
      </c>
      <c r="WK1" s="12"/>
      <c r="WL1" s="12"/>
      <c r="WM1" s="11" t="s">
        <v>8227</v>
      </c>
      <c r="WN1" s="12"/>
      <c r="WO1" s="12"/>
      <c r="WP1" s="11" t="s">
        <v>8228</v>
      </c>
      <c r="WQ1" s="12"/>
      <c r="WR1" s="12"/>
      <c r="WS1" s="11" t="s">
        <v>8229</v>
      </c>
      <c r="WT1" s="12"/>
      <c r="WU1" s="12"/>
      <c r="WV1" s="11" t="s">
        <v>8230</v>
      </c>
      <c r="WW1" s="12"/>
      <c r="WX1" s="12"/>
      <c r="WY1" s="11" t="s">
        <v>8231</v>
      </c>
      <c r="WZ1" s="12"/>
      <c r="XA1" s="12"/>
      <c r="XB1" s="11" t="s">
        <v>8232</v>
      </c>
      <c r="XC1" s="12"/>
      <c r="XD1" s="12"/>
      <c r="XE1" s="11" t="s">
        <v>8233</v>
      </c>
      <c r="XF1" s="12"/>
      <c r="XG1" s="12"/>
      <c r="XH1" s="11" t="s">
        <v>8234</v>
      </c>
      <c r="XI1" s="12"/>
      <c r="XJ1" s="12"/>
      <c r="XK1" s="11" t="s">
        <v>8235</v>
      </c>
      <c r="XL1" s="12"/>
      <c r="XM1" s="12"/>
      <c r="XN1" s="11" t="s">
        <v>8236</v>
      </c>
      <c r="XO1" s="12"/>
      <c r="XP1" s="12"/>
      <c r="XQ1" s="11" t="s">
        <v>8237</v>
      </c>
      <c r="XR1" s="12"/>
      <c r="XS1" s="12"/>
      <c r="XT1" s="11" t="s">
        <v>8238</v>
      </c>
      <c r="XU1" s="12"/>
      <c r="XV1" s="12"/>
      <c r="XW1" s="11" t="s">
        <v>8239</v>
      </c>
      <c r="XX1" s="12"/>
      <c r="XY1" s="12"/>
      <c r="XZ1" s="11" t="s">
        <v>8240</v>
      </c>
      <c r="YA1" s="12"/>
      <c r="YB1" s="12"/>
      <c r="YC1" s="11" t="s">
        <v>8241</v>
      </c>
      <c r="YD1" s="12"/>
      <c r="YE1" s="12"/>
      <c r="YF1" s="11" t="s">
        <v>8242</v>
      </c>
      <c r="YG1" s="12"/>
      <c r="YH1" s="12"/>
      <c r="YI1" s="11" t="s">
        <v>8243</v>
      </c>
      <c r="YJ1" s="12"/>
      <c r="YK1" s="12"/>
      <c r="YL1" s="11" t="s">
        <v>8244</v>
      </c>
      <c r="YM1" s="12"/>
      <c r="YN1" s="12"/>
      <c r="YO1" s="11" t="s">
        <v>8245</v>
      </c>
      <c r="YP1" s="12"/>
      <c r="YQ1" s="12"/>
      <c r="YR1" s="11" t="s">
        <v>8246</v>
      </c>
      <c r="YS1" s="12"/>
      <c r="YT1" s="12"/>
      <c r="YU1" s="11" t="s">
        <v>8247</v>
      </c>
      <c r="YV1" s="12"/>
      <c r="YW1" s="12"/>
      <c r="YX1" s="11" t="s">
        <v>8248</v>
      </c>
      <c r="YY1" s="12"/>
      <c r="YZ1" s="12"/>
      <c r="ZA1" s="11" t="s">
        <v>8249</v>
      </c>
      <c r="ZB1" s="12"/>
      <c r="ZC1" s="12"/>
      <c r="ZD1" s="11" t="s">
        <v>8250</v>
      </c>
      <c r="ZE1" s="12"/>
      <c r="ZF1" s="12"/>
      <c r="ZG1" s="11" t="s">
        <v>8251</v>
      </c>
      <c r="ZH1" s="12"/>
      <c r="ZI1" s="12"/>
      <c r="ZJ1" s="11" t="s">
        <v>8252</v>
      </c>
      <c r="ZK1" s="12"/>
      <c r="ZL1" s="12"/>
      <c r="ZM1" s="11" t="s">
        <v>8253</v>
      </c>
      <c r="ZN1" s="12"/>
      <c r="ZO1" s="12"/>
      <c r="ZP1" s="11" t="s">
        <v>8254</v>
      </c>
      <c r="ZQ1" s="12"/>
      <c r="ZR1" s="12"/>
      <c r="ZS1" s="11" t="s">
        <v>8255</v>
      </c>
      <c r="ZT1" s="12"/>
      <c r="ZU1" s="12"/>
      <c r="ZV1" s="11" t="s">
        <v>8256</v>
      </c>
      <c r="ZW1" s="12"/>
      <c r="ZX1" s="12"/>
      <c r="ZY1" s="11" t="s">
        <v>8257</v>
      </c>
      <c r="ZZ1" s="12"/>
      <c r="AAA1" s="12"/>
      <c r="AAB1" s="11" t="s">
        <v>8258</v>
      </c>
      <c r="AAC1" s="12"/>
      <c r="AAD1" s="12"/>
      <c r="AAE1" s="11" t="s">
        <v>8259</v>
      </c>
      <c r="AAF1" s="12"/>
      <c r="AAG1" s="12"/>
      <c r="AAH1" s="11" t="s">
        <v>8260</v>
      </c>
      <c r="AAI1" s="12"/>
      <c r="AAJ1" s="12"/>
      <c r="AAK1" s="11" t="s">
        <v>8261</v>
      </c>
      <c r="AAL1" s="12"/>
      <c r="AAM1" s="12"/>
      <c r="AAN1" s="11" t="s">
        <v>8262</v>
      </c>
      <c r="AAO1" s="12"/>
      <c r="AAP1" s="12"/>
      <c r="AAQ1" s="11" t="s">
        <v>8263</v>
      </c>
      <c r="AAR1" s="12"/>
      <c r="AAS1" s="12"/>
      <c r="AAT1" s="11" t="s">
        <v>8264</v>
      </c>
      <c r="AAU1" s="12"/>
      <c r="AAV1" s="12"/>
      <c r="AAW1" s="11" t="s">
        <v>8265</v>
      </c>
      <c r="AAX1" s="12"/>
      <c r="AAY1" s="12"/>
      <c r="AAZ1" s="11" t="s">
        <v>8266</v>
      </c>
      <c r="ABA1" s="12"/>
      <c r="ABB1" s="12"/>
      <c r="ABC1" s="11" t="s">
        <v>8267</v>
      </c>
      <c r="ABD1" s="12"/>
      <c r="ABE1" s="12"/>
      <c r="ABF1" s="11" t="s">
        <v>8268</v>
      </c>
      <c r="ABG1" s="12"/>
      <c r="ABH1" s="12"/>
      <c r="ABI1" s="11" t="s">
        <v>8269</v>
      </c>
      <c r="ABJ1" s="12"/>
      <c r="ABK1" s="12"/>
      <c r="ABL1" s="11" t="s">
        <v>8270</v>
      </c>
      <c r="ABM1" s="12"/>
      <c r="ABN1" s="12"/>
      <c r="ABO1" s="11" t="s">
        <v>8271</v>
      </c>
      <c r="ABP1" s="12"/>
      <c r="ABQ1" s="12"/>
      <c r="ABR1" s="11" t="s">
        <v>8272</v>
      </c>
      <c r="ABS1" s="12"/>
      <c r="ABT1" s="12"/>
      <c r="ABU1" s="11" t="s">
        <v>8273</v>
      </c>
      <c r="ABV1" s="12"/>
      <c r="ABW1" s="12"/>
      <c r="ABX1" s="11" t="s">
        <v>8274</v>
      </c>
      <c r="ABY1" s="12"/>
      <c r="ABZ1" s="12"/>
      <c r="ACA1" s="11" t="s">
        <v>8275</v>
      </c>
      <c r="ACB1" s="12"/>
      <c r="ACC1" s="12"/>
      <c r="ACD1" s="11" t="s">
        <v>8276</v>
      </c>
      <c r="ACE1" s="12"/>
      <c r="ACF1" s="12"/>
      <c r="ACG1" s="11" t="s">
        <v>8277</v>
      </c>
      <c r="ACH1" s="12"/>
      <c r="ACI1" s="12"/>
      <c r="ACJ1" s="11" t="s">
        <v>8278</v>
      </c>
      <c r="ACK1" s="12"/>
      <c r="ACL1" s="12"/>
      <c r="ACM1" s="11" t="s">
        <v>8279</v>
      </c>
      <c r="ACN1" s="12"/>
      <c r="ACO1" s="12"/>
      <c r="ACP1" s="11" t="s">
        <v>8280</v>
      </c>
      <c r="ACQ1" s="12"/>
      <c r="ACR1" s="12"/>
      <c r="ACS1" s="11" t="s">
        <v>8281</v>
      </c>
      <c r="ACT1" s="12"/>
      <c r="ACU1" s="12"/>
      <c r="ACV1" s="11" t="s">
        <v>8282</v>
      </c>
      <c r="ACW1" s="12"/>
      <c r="ACX1" s="12"/>
      <c r="ACY1" s="11" t="s">
        <v>8283</v>
      </c>
      <c r="ACZ1" s="12"/>
      <c r="ADA1" s="12"/>
      <c r="ADB1" s="11" t="s">
        <v>8284</v>
      </c>
      <c r="ADC1" s="12"/>
      <c r="ADD1" s="12"/>
      <c r="ADE1" s="11" t="s">
        <v>8285</v>
      </c>
      <c r="ADF1" s="12"/>
      <c r="ADG1" s="12"/>
      <c r="ADH1" s="11" t="s">
        <v>8286</v>
      </c>
      <c r="ADI1" s="12"/>
      <c r="ADJ1" s="12"/>
      <c r="ADK1" s="11" t="s">
        <v>8287</v>
      </c>
      <c r="ADL1" s="12"/>
      <c r="ADM1" s="12"/>
      <c r="ADN1" s="11" t="s">
        <v>8288</v>
      </c>
      <c r="ADO1" s="12"/>
      <c r="ADP1" s="12"/>
      <c r="ADQ1" s="11" t="s">
        <v>8289</v>
      </c>
      <c r="ADR1" s="12"/>
      <c r="ADS1" s="12"/>
      <c r="ADT1" s="11" t="s">
        <v>8290</v>
      </c>
      <c r="ADU1" s="12"/>
      <c r="ADV1" s="12"/>
      <c r="ADW1" s="11" t="s">
        <v>8291</v>
      </c>
      <c r="ADX1" s="12"/>
      <c r="ADY1" s="12"/>
      <c r="ADZ1" s="11" t="s">
        <v>8292</v>
      </c>
      <c r="AEA1" s="12"/>
      <c r="AEB1" s="12"/>
      <c r="AEC1" s="11" t="s">
        <v>8293</v>
      </c>
      <c r="AED1" s="12"/>
      <c r="AEE1" s="12"/>
      <c r="AEF1" s="11" t="s">
        <v>8294</v>
      </c>
      <c r="AEG1" s="12"/>
      <c r="AEH1" s="12"/>
      <c r="AEI1" s="11" t="s">
        <v>8295</v>
      </c>
      <c r="AEJ1" s="12"/>
      <c r="AEK1" s="12"/>
      <c r="AEL1" s="11" t="s">
        <v>8296</v>
      </c>
      <c r="AEM1" s="12"/>
      <c r="AEN1" s="12"/>
      <c r="AEO1" s="11" t="s">
        <v>8297</v>
      </c>
      <c r="AEP1" s="12"/>
      <c r="AEQ1" s="12"/>
      <c r="AER1" s="11" t="s">
        <v>8298</v>
      </c>
      <c r="AES1" s="12"/>
      <c r="AET1" s="12"/>
      <c r="AEU1" s="11" t="s">
        <v>8299</v>
      </c>
      <c r="AEV1" s="12"/>
      <c r="AEW1" s="12"/>
      <c r="AEX1" s="11" t="s">
        <v>8300</v>
      </c>
      <c r="AEY1" s="12"/>
      <c r="AEZ1" s="12"/>
      <c r="AFA1" s="11" t="s">
        <v>8301</v>
      </c>
      <c r="AFB1" s="12"/>
      <c r="AFC1" s="12"/>
      <c r="AFD1" s="11" t="s">
        <v>8302</v>
      </c>
      <c r="AFE1" s="12"/>
      <c r="AFF1" s="12"/>
      <c r="AFG1" s="11" t="s">
        <v>8303</v>
      </c>
      <c r="AFH1" s="12"/>
      <c r="AFI1" s="12"/>
      <c r="AFJ1" s="11" t="s">
        <v>8304</v>
      </c>
      <c r="AFK1" s="12"/>
      <c r="AFL1" s="12"/>
      <c r="AFM1" s="11" t="s">
        <v>8305</v>
      </c>
      <c r="AFN1" s="12"/>
      <c r="AFO1" s="12"/>
      <c r="AFP1" s="11" t="s">
        <v>8306</v>
      </c>
      <c r="AFQ1" s="12"/>
      <c r="AFR1" s="12"/>
      <c r="AFS1" s="11" t="s">
        <v>8307</v>
      </c>
      <c r="AFT1" s="12"/>
      <c r="AFU1" s="12"/>
      <c r="AFV1" s="11" t="s">
        <v>8308</v>
      </c>
      <c r="AFW1" s="12"/>
      <c r="AFX1" s="12"/>
      <c r="AFY1" s="11" t="s">
        <v>8309</v>
      </c>
      <c r="AFZ1" s="12"/>
      <c r="AGA1" s="12"/>
      <c r="AGB1" s="11" t="s">
        <v>8310</v>
      </c>
      <c r="AGC1" s="12"/>
      <c r="AGD1" s="12"/>
      <c r="AGE1" s="11" t="s">
        <v>8311</v>
      </c>
      <c r="AGF1" s="12"/>
      <c r="AGG1" s="12"/>
      <c r="AGH1" s="11" t="s">
        <v>8312</v>
      </c>
      <c r="AGI1" s="12"/>
      <c r="AGJ1" s="12"/>
      <c r="AGK1" s="11" t="s">
        <v>8313</v>
      </c>
      <c r="AGL1" s="12"/>
      <c r="AGM1" s="12"/>
      <c r="AGN1" s="11" t="s">
        <v>8314</v>
      </c>
      <c r="AGO1" s="12"/>
      <c r="AGP1" s="12"/>
      <c r="AGQ1" s="11" t="s">
        <v>8315</v>
      </c>
      <c r="AGR1" s="12"/>
      <c r="AGS1" s="12"/>
      <c r="AGT1" s="11" t="s">
        <v>8316</v>
      </c>
      <c r="AGU1" s="12"/>
      <c r="AGV1" s="12"/>
      <c r="AGW1" s="11" t="s">
        <v>8317</v>
      </c>
      <c r="AGX1" s="12"/>
      <c r="AGY1" s="12"/>
      <c r="AGZ1" s="11" t="s">
        <v>8318</v>
      </c>
      <c r="AHA1" s="12"/>
      <c r="AHB1" s="12"/>
      <c r="AHC1" s="11" t="s">
        <v>8319</v>
      </c>
      <c r="AHD1" s="12"/>
      <c r="AHE1" s="12"/>
      <c r="AHF1" s="11" t="s">
        <v>8320</v>
      </c>
      <c r="AHG1" s="12"/>
      <c r="AHH1" s="12"/>
      <c r="AHI1" s="11" t="s">
        <v>8321</v>
      </c>
      <c r="AHJ1" s="12"/>
      <c r="AHK1" s="12"/>
      <c r="AHL1" s="11" t="s">
        <v>8322</v>
      </c>
      <c r="AHM1" s="12"/>
      <c r="AHN1" s="12"/>
      <c r="AHO1" s="11" t="s">
        <v>8323</v>
      </c>
      <c r="AHP1" s="12"/>
      <c r="AHQ1" s="12"/>
      <c r="AHR1" s="11" t="s">
        <v>8324</v>
      </c>
      <c r="AHS1" s="12"/>
      <c r="AHT1" s="12"/>
      <c r="AHU1" s="11" t="s">
        <v>8325</v>
      </c>
      <c r="AHV1" s="12"/>
      <c r="AHW1" s="12"/>
      <c r="AHX1" s="11" t="s">
        <v>8326</v>
      </c>
      <c r="AHY1" s="12"/>
      <c r="AHZ1" s="12"/>
      <c r="AIA1" s="11" t="s">
        <v>8327</v>
      </c>
      <c r="AIB1" s="12"/>
      <c r="AIC1" s="12"/>
      <c r="AID1" s="11" t="s">
        <v>8328</v>
      </c>
      <c r="AIE1" s="12"/>
      <c r="AIF1" s="12"/>
      <c r="AIG1" s="11" t="s">
        <v>8329</v>
      </c>
      <c r="AIH1" s="12"/>
      <c r="AII1" s="12"/>
      <c r="AIJ1" s="11" t="s">
        <v>8330</v>
      </c>
      <c r="AIK1" s="12"/>
      <c r="AIL1" s="12"/>
      <c r="AIM1" s="11" t="s">
        <v>8331</v>
      </c>
      <c r="AIN1" s="12"/>
      <c r="AIO1" s="12"/>
      <c r="AIP1" s="11" t="s">
        <v>8332</v>
      </c>
      <c r="AIQ1" s="12"/>
      <c r="AIR1" s="12"/>
      <c r="AIS1" s="11" t="s">
        <v>8333</v>
      </c>
      <c r="AIT1" s="12"/>
      <c r="AIU1" s="12"/>
      <c r="AIV1" s="11" t="s">
        <v>8334</v>
      </c>
      <c r="AIW1" s="12"/>
      <c r="AIX1" s="12"/>
      <c r="AIY1" s="11" t="s">
        <v>8335</v>
      </c>
      <c r="AIZ1" s="12"/>
      <c r="AJA1" s="12"/>
      <c r="AJB1" s="11" t="s">
        <v>8336</v>
      </c>
      <c r="AJC1" s="12"/>
      <c r="AJD1" s="12"/>
      <c r="AJE1" s="11" t="s">
        <v>8337</v>
      </c>
      <c r="AJF1" s="12"/>
      <c r="AJG1" s="12"/>
      <c r="AJH1" s="11" t="s">
        <v>8338</v>
      </c>
      <c r="AJI1" s="12"/>
      <c r="AJJ1" s="12"/>
      <c r="AJK1" s="11" t="s">
        <v>8339</v>
      </c>
      <c r="AJL1" s="12"/>
      <c r="AJM1" s="12"/>
      <c r="AJN1" s="11" t="s">
        <v>8340</v>
      </c>
      <c r="AJO1" s="12"/>
      <c r="AJP1" s="12"/>
      <c r="AJQ1" s="11" t="s">
        <v>8341</v>
      </c>
      <c r="AJR1" s="12"/>
      <c r="AJS1" s="12"/>
      <c r="AJT1" s="11" t="s">
        <v>8342</v>
      </c>
      <c r="AJU1" s="12"/>
      <c r="AJV1" s="12"/>
      <c r="AJW1" s="11" t="s">
        <v>8343</v>
      </c>
      <c r="AJX1" s="12"/>
      <c r="AJY1" s="12"/>
      <c r="AJZ1" s="11" t="s">
        <v>8344</v>
      </c>
      <c r="AKA1" s="12"/>
      <c r="AKB1" s="12"/>
      <c r="AKC1" s="11" t="s">
        <v>8345</v>
      </c>
      <c r="AKD1" s="12"/>
      <c r="AKE1" s="12"/>
      <c r="AKF1" s="11" t="s">
        <v>8346</v>
      </c>
      <c r="AKG1" s="12"/>
      <c r="AKH1" s="12"/>
      <c r="AKI1" s="11" t="s">
        <v>8347</v>
      </c>
      <c r="AKJ1" s="12"/>
      <c r="AKK1" s="12"/>
      <c r="AKL1" s="11" t="s">
        <v>8348</v>
      </c>
      <c r="AKM1" s="12"/>
      <c r="AKN1" s="12"/>
      <c r="AKO1" s="11" t="s">
        <v>8349</v>
      </c>
      <c r="AKP1" s="12"/>
      <c r="AKQ1" s="12"/>
      <c r="AKR1" s="11" t="s">
        <v>8350</v>
      </c>
      <c r="AKS1" s="12"/>
      <c r="AKT1" s="12"/>
      <c r="AKU1" s="11" t="s">
        <v>8351</v>
      </c>
      <c r="AKV1" s="12"/>
      <c r="AKW1" s="12"/>
      <c r="AKX1" s="11" t="s">
        <v>8352</v>
      </c>
      <c r="AKY1" s="12"/>
      <c r="AKZ1" s="12"/>
      <c r="ALA1" s="11" t="s">
        <v>8353</v>
      </c>
      <c r="ALB1" s="12"/>
      <c r="ALC1" s="12"/>
      <c r="ALD1" s="11" t="s">
        <v>8354</v>
      </c>
      <c r="ALE1" s="12"/>
      <c r="ALF1" s="12"/>
      <c r="ALG1" s="11" t="s">
        <v>8355</v>
      </c>
      <c r="ALH1" s="12"/>
      <c r="ALI1" s="12"/>
      <c r="ALJ1" s="11" t="s">
        <v>8356</v>
      </c>
      <c r="ALK1" s="12"/>
      <c r="ALL1" s="12"/>
      <c r="ALM1" s="11" t="s">
        <v>8357</v>
      </c>
      <c r="ALN1" s="12"/>
      <c r="ALO1" s="12"/>
      <c r="ALP1" s="11" t="s">
        <v>8358</v>
      </c>
      <c r="ALQ1" s="12"/>
      <c r="ALR1" s="12"/>
      <c r="ALS1" s="11" t="s">
        <v>8359</v>
      </c>
      <c r="ALT1" s="12"/>
      <c r="ALU1" s="12"/>
      <c r="ALV1" s="11" t="s">
        <v>8360</v>
      </c>
      <c r="ALW1" s="12"/>
      <c r="ALX1" s="12"/>
      <c r="ALY1" s="11" t="s">
        <v>8361</v>
      </c>
      <c r="ALZ1" s="12"/>
      <c r="AMA1" s="12"/>
      <c r="AMB1" s="11" t="s">
        <v>8362</v>
      </c>
      <c r="AMC1" s="12"/>
      <c r="AMD1" s="12"/>
      <c r="AME1" s="11" t="s">
        <v>8363</v>
      </c>
      <c r="AMF1" s="12"/>
      <c r="AMG1" s="12"/>
      <c r="AMH1" s="11" t="s">
        <v>8364</v>
      </c>
      <c r="AMI1" s="12"/>
      <c r="AMJ1" s="12"/>
      <c r="AMK1" s="11" t="s">
        <v>8365</v>
      </c>
      <c r="AML1" s="12"/>
      <c r="AMM1" s="12"/>
      <c r="AMN1" s="11" t="s">
        <v>8366</v>
      </c>
      <c r="AMO1" s="12"/>
      <c r="AMP1" s="12"/>
      <c r="AMQ1" s="11" t="s">
        <v>8367</v>
      </c>
      <c r="AMR1" s="12"/>
      <c r="AMS1" s="12"/>
      <c r="AMT1" s="11" t="s">
        <v>8368</v>
      </c>
      <c r="AMU1" s="12"/>
      <c r="AMV1" s="12"/>
      <c r="AMW1" s="11" t="s">
        <v>8369</v>
      </c>
      <c r="AMX1" s="12"/>
      <c r="AMY1" s="12"/>
      <c r="AMZ1" s="11" t="s">
        <v>8370</v>
      </c>
      <c r="ANA1" s="12"/>
      <c r="ANB1" s="12"/>
      <c r="ANC1" s="11" t="s">
        <v>8371</v>
      </c>
      <c r="AND1" s="12"/>
      <c r="ANE1" s="12"/>
      <c r="ANF1" s="11" t="s">
        <v>8372</v>
      </c>
      <c r="ANG1" s="12"/>
      <c r="ANH1" s="12"/>
      <c r="ANI1" s="11" t="s">
        <v>8373</v>
      </c>
      <c r="ANJ1" s="12"/>
      <c r="ANK1" s="12"/>
      <c r="ANL1" s="11" t="s">
        <v>8374</v>
      </c>
      <c r="ANM1" s="12"/>
      <c r="ANN1" s="12"/>
      <c r="ANO1" s="11" t="s">
        <v>8375</v>
      </c>
      <c r="ANP1" s="12"/>
      <c r="ANQ1" s="12"/>
      <c r="ANR1" s="11" t="s">
        <v>8376</v>
      </c>
      <c r="ANS1" s="12"/>
      <c r="ANT1" s="12"/>
      <c r="ANU1" s="11" t="s">
        <v>8377</v>
      </c>
      <c r="ANV1" s="12"/>
      <c r="ANW1" s="12"/>
      <c r="ANX1" s="11" t="s">
        <v>8378</v>
      </c>
      <c r="ANY1" s="12"/>
      <c r="ANZ1" s="12"/>
      <c r="AOA1" s="11" t="s">
        <v>8379</v>
      </c>
      <c r="AOB1" s="12"/>
      <c r="AOC1" s="12"/>
      <c r="AOD1" s="11" t="s">
        <v>8380</v>
      </c>
      <c r="AOE1" s="12"/>
      <c r="AOF1" s="12"/>
      <c r="AOG1" s="11" t="s">
        <v>8381</v>
      </c>
      <c r="AOH1" s="12"/>
      <c r="AOI1" s="12"/>
      <c r="AOJ1" s="11" t="s">
        <v>8382</v>
      </c>
      <c r="AOK1" s="12"/>
      <c r="AOL1" s="12"/>
      <c r="AOM1" s="11" t="s">
        <v>8383</v>
      </c>
      <c r="AON1" s="12"/>
      <c r="AOO1" s="12"/>
      <c r="AOP1" s="11" t="s">
        <v>8384</v>
      </c>
      <c r="AOQ1" s="12"/>
      <c r="AOR1" s="12"/>
      <c r="AOS1" s="11" t="s">
        <v>8385</v>
      </c>
      <c r="AOT1" s="12"/>
      <c r="AOU1" s="12"/>
      <c r="AOV1" s="11" t="s">
        <v>8386</v>
      </c>
      <c r="AOW1" s="12"/>
      <c r="AOX1" s="12"/>
      <c r="AOY1" s="11" t="s">
        <v>8387</v>
      </c>
      <c r="AOZ1" s="12"/>
      <c r="APA1" s="12"/>
      <c r="APB1" s="11" t="s">
        <v>8388</v>
      </c>
      <c r="APC1" s="12"/>
      <c r="APD1" s="12"/>
      <c r="APE1" s="11" t="s">
        <v>8389</v>
      </c>
      <c r="APF1" s="12"/>
      <c r="APG1" s="12"/>
      <c r="APH1" s="11" t="s">
        <v>8390</v>
      </c>
      <c r="API1" s="12"/>
      <c r="APJ1" s="12"/>
      <c r="APK1" s="11" t="s">
        <v>8391</v>
      </c>
      <c r="APL1" s="12"/>
      <c r="APM1" s="12"/>
      <c r="APN1" s="11" t="s">
        <v>8392</v>
      </c>
      <c r="APO1" s="12"/>
      <c r="APP1" s="12"/>
      <c r="APQ1" s="11" t="s">
        <v>8393</v>
      </c>
      <c r="APR1" s="12"/>
      <c r="APS1" s="12"/>
      <c r="APT1" s="11" t="s">
        <v>8394</v>
      </c>
      <c r="APU1" s="12"/>
      <c r="APV1" s="12"/>
      <c r="APW1" s="11" t="s">
        <v>8395</v>
      </c>
      <c r="APX1" s="12"/>
      <c r="APY1" s="12"/>
      <c r="APZ1" s="11" t="s">
        <v>8396</v>
      </c>
      <c r="AQA1" s="12"/>
      <c r="AQB1" s="12"/>
      <c r="AQC1" s="11" t="s">
        <v>8397</v>
      </c>
      <c r="AQD1" s="12"/>
      <c r="AQE1" s="12"/>
      <c r="AQF1" s="11" t="s">
        <v>8398</v>
      </c>
      <c r="AQG1" s="12"/>
      <c r="AQH1" s="12"/>
      <c r="AQI1" s="11" t="s">
        <v>8399</v>
      </c>
      <c r="AQJ1" s="12"/>
      <c r="AQK1" s="12"/>
      <c r="AQL1" s="11" t="s">
        <v>8400</v>
      </c>
      <c r="AQM1" s="12"/>
      <c r="AQN1" s="12"/>
      <c r="AQO1" s="11" t="s">
        <v>8401</v>
      </c>
      <c r="AQP1" s="12"/>
      <c r="AQQ1" s="12"/>
      <c r="AQR1" s="11" t="s">
        <v>8402</v>
      </c>
      <c r="AQS1" s="12"/>
      <c r="AQT1" s="12"/>
      <c r="AQU1" s="11" t="s">
        <v>8403</v>
      </c>
      <c r="AQV1" s="12"/>
      <c r="AQW1" s="12"/>
      <c r="AQX1" s="11" t="s">
        <v>8404</v>
      </c>
      <c r="AQY1" s="12"/>
      <c r="AQZ1" s="12"/>
      <c r="ARA1" s="11" t="s">
        <v>8405</v>
      </c>
      <c r="ARB1" s="12"/>
      <c r="ARC1" s="12"/>
      <c r="ARD1" s="11" t="s">
        <v>8406</v>
      </c>
      <c r="ARE1" s="12"/>
      <c r="ARF1" s="12"/>
      <c r="ARG1" s="11" t="s">
        <v>8407</v>
      </c>
      <c r="ARH1" s="12"/>
      <c r="ARI1" s="12"/>
      <c r="ARJ1" s="11" t="s">
        <v>8408</v>
      </c>
      <c r="ARK1" s="12"/>
      <c r="ARL1" s="12"/>
      <c r="ARM1" s="11" t="s">
        <v>8409</v>
      </c>
      <c r="ARN1" s="12"/>
      <c r="ARO1" s="12"/>
      <c r="ARP1" s="11" t="s">
        <v>8410</v>
      </c>
      <c r="ARQ1" s="12"/>
      <c r="ARR1" s="12"/>
      <c r="ARS1" s="11" t="s">
        <v>8411</v>
      </c>
      <c r="ART1" s="12"/>
      <c r="ARU1" s="12"/>
      <c r="ARV1" s="11" t="s">
        <v>8412</v>
      </c>
      <c r="ARW1" s="12"/>
      <c r="ARX1" s="12"/>
      <c r="ARY1" s="11" t="s">
        <v>8413</v>
      </c>
      <c r="ARZ1" s="12"/>
      <c r="ASA1" s="12"/>
      <c r="ASB1" s="11" t="s">
        <v>8414</v>
      </c>
      <c r="ASC1" s="12"/>
      <c r="ASD1" s="12"/>
      <c r="ASE1" s="11" t="s">
        <v>8415</v>
      </c>
      <c r="ASF1" s="12"/>
      <c r="ASG1" s="12"/>
      <c r="ASH1" s="11" t="s">
        <v>8416</v>
      </c>
      <c r="ASI1" s="12"/>
      <c r="ASJ1" s="12"/>
      <c r="ASK1" s="11" t="s">
        <v>8417</v>
      </c>
      <c r="ASL1" s="12"/>
      <c r="ASM1" s="12"/>
      <c r="ASN1" s="11" t="s">
        <v>8418</v>
      </c>
      <c r="ASO1" s="12"/>
      <c r="ASP1" s="12"/>
      <c r="ASQ1" s="11" t="s">
        <v>8419</v>
      </c>
      <c r="ASR1" s="12"/>
      <c r="ASS1" s="12"/>
      <c r="AST1" s="11" t="s">
        <v>8420</v>
      </c>
      <c r="ASU1" s="12"/>
      <c r="ASV1" s="12"/>
      <c r="ASW1" s="11" t="s">
        <v>8421</v>
      </c>
      <c r="ASX1" s="12"/>
      <c r="ASY1" s="12"/>
      <c r="ASZ1" s="11" t="s">
        <v>8422</v>
      </c>
      <c r="ATA1" s="12"/>
      <c r="ATB1" s="12"/>
      <c r="ATC1" s="11" t="s">
        <v>8423</v>
      </c>
      <c r="ATD1" s="12"/>
      <c r="ATE1" s="12"/>
      <c r="ATF1" s="11" t="s">
        <v>8424</v>
      </c>
      <c r="ATG1" s="12"/>
      <c r="ATH1" s="12"/>
      <c r="ATI1" s="11" t="s">
        <v>8425</v>
      </c>
      <c r="ATJ1" s="12"/>
      <c r="ATK1" s="12"/>
      <c r="ATL1" s="11" t="s">
        <v>8426</v>
      </c>
      <c r="ATM1" s="12"/>
      <c r="ATN1" s="12"/>
      <c r="ATO1" s="11" t="s">
        <v>8427</v>
      </c>
      <c r="ATP1" s="12"/>
      <c r="ATQ1" s="12"/>
      <c r="ATR1" s="11" t="s">
        <v>8428</v>
      </c>
      <c r="ATS1" s="12"/>
      <c r="ATT1" s="12"/>
      <c r="ATU1" s="11" t="s">
        <v>8429</v>
      </c>
      <c r="ATV1" s="12"/>
      <c r="ATW1" s="12"/>
      <c r="ATX1" s="11" t="s">
        <v>8430</v>
      </c>
      <c r="ATY1" s="12"/>
      <c r="ATZ1" s="12"/>
      <c r="AUA1" s="11" t="s">
        <v>8431</v>
      </c>
      <c r="AUB1" s="12"/>
      <c r="AUC1" s="12"/>
      <c r="AUD1" s="11" t="s">
        <v>8432</v>
      </c>
      <c r="AUE1" s="12"/>
      <c r="AUF1" s="12"/>
      <c r="AUG1" s="11" t="s">
        <v>8433</v>
      </c>
      <c r="AUH1" s="12"/>
      <c r="AUI1" s="12"/>
      <c r="AUJ1" s="11" t="s">
        <v>8434</v>
      </c>
      <c r="AUK1" s="12"/>
      <c r="AUL1" s="12"/>
      <c r="AUM1" s="11" t="s">
        <v>8435</v>
      </c>
      <c r="AUN1" s="12"/>
      <c r="AUO1" s="12"/>
      <c r="AUP1" s="11" t="s">
        <v>8436</v>
      </c>
      <c r="AUQ1" s="12"/>
      <c r="AUR1" s="12"/>
      <c r="AUS1" s="11" t="s">
        <v>8437</v>
      </c>
      <c r="AUT1" s="12"/>
      <c r="AUU1" s="12"/>
      <c r="AUV1" s="11" t="s">
        <v>8438</v>
      </c>
      <c r="AUW1" s="12"/>
      <c r="AUX1" s="12"/>
      <c r="AUY1" s="11" t="s">
        <v>8439</v>
      </c>
      <c r="AUZ1" s="12"/>
      <c r="AVA1" s="12"/>
      <c r="AVB1" s="11" t="s">
        <v>8440</v>
      </c>
      <c r="AVC1" s="12"/>
      <c r="AVD1" s="12"/>
      <c r="AVE1" s="11" t="s">
        <v>8441</v>
      </c>
      <c r="AVF1" s="12"/>
      <c r="AVG1" s="12"/>
      <c r="AVH1" s="11" t="s">
        <v>8442</v>
      </c>
      <c r="AVI1" s="12"/>
      <c r="AVJ1" s="12"/>
      <c r="AVK1" s="11" t="s">
        <v>8443</v>
      </c>
      <c r="AVL1" s="12"/>
      <c r="AVM1" s="12"/>
      <c r="AVN1" s="11" t="s">
        <v>8444</v>
      </c>
      <c r="AVO1" s="12"/>
      <c r="AVP1" s="12"/>
      <c r="AVQ1" s="11" t="s">
        <v>8445</v>
      </c>
      <c r="AVR1" s="12"/>
      <c r="AVS1" s="12"/>
      <c r="AVT1" s="11" t="s">
        <v>8446</v>
      </c>
      <c r="AVU1" s="12"/>
      <c r="AVV1" s="12"/>
      <c r="AVW1" s="11" t="s">
        <v>8447</v>
      </c>
      <c r="AVX1" s="12"/>
      <c r="AVY1" s="12"/>
      <c r="AVZ1" s="11" t="s">
        <v>8448</v>
      </c>
      <c r="AWA1" s="12"/>
      <c r="AWB1" s="12"/>
      <c r="AWC1" s="11" t="s">
        <v>8449</v>
      </c>
      <c r="AWD1" s="12"/>
      <c r="AWE1" s="12"/>
      <c r="AWF1" s="11" t="s">
        <v>8450</v>
      </c>
      <c r="AWG1" s="12"/>
      <c r="AWH1" s="12"/>
      <c r="AWI1" s="11" t="s">
        <v>8451</v>
      </c>
      <c r="AWJ1" s="12"/>
      <c r="AWK1" s="12"/>
      <c r="AWL1" s="11" t="s">
        <v>8452</v>
      </c>
      <c r="AWM1" s="12"/>
      <c r="AWN1" s="12"/>
      <c r="AWO1" s="11" t="s">
        <v>8453</v>
      </c>
      <c r="AWP1" s="12"/>
      <c r="AWQ1" s="12"/>
      <c r="AWR1" s="11" t="s">
        <v>8454</v>
      </c>
      <c r="AWS1" s="12"/>
      <c r="AWT1" s="12"/>
      <c r="AWU1" s="11" t="s">
        <v>8455</v>
      </c>
      <c r="AWV1" s="12"/>
      <c r="AWW1" s="12"/>
      <c r="AWX1" s="11" t="s">
        <v>8456</v>
      </c>
      <c r="AWY1" s="12"/>
      <c r="AWZ1" s="12"/>
      <c r="AXA1" s="11" t="s">
        <v>8457</v>
      </c>
      <c r="AXB1" s="12"/>
      <c r="AXC1" s="12"/>
      <c r="AXD1" s="11" t="s">
        <v>8458</v>
      </c>
      <c r="AXE1" s="12"/>
      <c r="AXF1" s="12"/>
      <c r="AXG1" s="11" t="s">
        <v>8459</v>
      </c>
      <c r="AXH1" s="12"/>
      <c r="AXI1" s="12"/>
      <c r="AXJ1" s="11" t="s">
        <v>8460</v>
      </c>
      <c r="AXK1" s="12"/>
      <c r="AXL1" s="12"/>
      <c r="AXM1" s="11" t="s">
        <v>8461</v>
      </c>
      <c r="AXN1" s="12"/>
      <c r="AXO1" s="12"/>
      <c r="AXP1" s="11" t="s">
        <v>8462</v>
      </c>
      <c r="AXQ1" s="12"/>
      <c r="AXR1" s="12"/>
      <c r="AXS1" s="11" t="s">
        <v>8463</v>
      </c>
      <c r="AXT1" s="12"/>
      <c r="AXU1" s="12"/>
      <c r="AXV1" s="11" t="s">
        <v>8464</v>
      </c>
      <c r="AXW1" s="12"/>
      <c r="AXX1" s="12"/>
      <c r="AXY1" s="11" t="s">
        <v>8465</v>
      </c>
      <c r="AXZ1" s="12"/>
      <c r="AYA1" s="12"/>
      <c r="AYB1" s="11" t="s">
        <v>8466</v>
      </c>
      <c r="AYC1" s="12"/>
      <c r="AYD1" s="12"/>
      <c r="AYE1" s="11" t="s">
        <v>8467</v>
      </c>
      <c r="AYF1" s="12"/>
      <c r="AYG1" s="12"/>
      <c r="AYH1" s="11" t="s">
        <v>8468</v>
      </c>
      <c r="AYI1" s="12"/>
      <c r="AYJ1" s="12"/>
      <c r="AYK1" s="11" t="s">
        <v>8469</v>
      </c>
      <c r="AYL1" s="12"/>
      <c r="AYM1" s="12"/>
      <c r="AYN1" s="11" t="s">
        <v>8470</v>
      </c>
      <c r="AYO1" s="12"/>
      <c r="AYP1" s="12"/>
      <c r="AYQ1" s="11" t="s">
        <v>8471</v>
      </c>
      <c r="AYR1" s="12"/>
      <c r="AYS1" s="12"/>
      <c r="AYT1" s="11" t="s">
        <v>8472</v>
      </c>
      <c r="AYU1" s="12"/>
      <c r="AYV1" s="12"/>
      <c r="AYW1" s="11" t="s">
        <v>8473</v>
      </c>
      <c r="AYX1" s="12"/>
      <c r="AYY1" s="12"/>
      <c r="AYZ1" s="11" t="s">
        <v>8474</v>
      </c>
      <c r="AZA1" s="12"/>
      <c r="AZB1" s="12"/>
      <c r="AZC1" s="11" t="s">
        <v>8475</v>
      </c>
      <c r="AZD1" s="12"/>
      <c r="AZE1" s="12"/>
      <c r="AZF1" s="11" t="s">
        <v>8476</v>
      </c>
      <c r="AZG1" s="12"/>
      <c r="AZH1" s="12"/>
      <c r="AZI1" s="11" t="s">
        <v>8477</v>
      </c>
      <c r="AZJ1" s="12"/>
      <c r="AZK1" s="12"/>
      <c r="AZL1" s="11" t="s">
        <v>8478</v>
      </c>
      <c r="AZM1" s="12"/>
      <c r="AZN1" s="12"/>
      <c r="AZO1" s="11" t="s">
        <v>8479</v>
      </c>
      <c r="AZP1" s="12"/>
      <c r="AZQ1" s="12"/>
      <c r="AZR1" s="11" t="s">
        <v>8480</v>
      </c>
      <c r="AZS1" s="12"/>
      <c r="AZT1" s="12"/>
      <c r="AZU1" s="11" t="s">
        <v>8481</v>
      </c>
      <c r="AZV1" s="12"/>
      <c r="AZW1" s="12"/>
      <c r="AZX1" s="11" t="s">
        <v>8482</v>
      </c>
      <c r="AZY1" s="12"/>
      <c r="AZZ1" s="12"/>
      <c r="BAA1" s="11" t="s">
        <v>8483</v>
      </c>
      <c r="BAB1" s="12"/>
      <c r="BAC1" s="12"/>
      <c r="BAD1" s="11" t="s">
        <v>8484</v>
      </c>
      <c r="BAE1" s="12"/>
      <c r="BAF1" s="12"/>
      <c r="BAG1" s="11" t="s">
        <v>8485</v>
      </c>
      <c r="BAH1" s="12"/>
      <c r="BAI1" s="12"/>
      <c r="BAJ1" s="11" t="s">
        <v>8486</v>
      </c>
      <c r="BAK1" s="12"/>
      <c r="BAL1" s="12"/>
      <c r="BAM1" s="11" t="s">
        <v>8487</v>
      </c>
      <c r="BAN1" s="12"/>
      <c r="BAO1" s="12"/>
      <c r="BAP1" s="11" t="s">
        <v>8488</v>
      </c>
      <c r="BAQ1" s="12"/>
      <c r="BAR1" s="12"/>
      <c r="BAS1" s="11" t="s">
        <v>8489</v>
      </c>
      <c r="BAT1" s="12"/>
      <c r="BAU1" s="12"/>
      <c r="BAV1" s="11" t="s">
        <v>8490</v>
      </c>
      <c r="BAW1" s="12"/>
      <c r="BAX1" s="12"/>
      <c r="BAY1" s="11" t="s">
        <v>8491</v>
      </c>
      <c r="BAZ1" s="12"/>
      <c r="BBA1" s="12"/>
      <c r="BBB1" s="11" t="s">
        <v>8492</v>
      </c>
      <c r="BBC1" s="12"/>
      <c r="BBD1" s="12"/>
      <c r="BBE1" s="11" t="s">
        <v>8493</v>
      </c>
      <c r="BBF1" s="12"/>
      <c r="BBG1" s="12"/>
      <c r="BBH1" s="11" t="s">
        <v>8494</v>
      </c>
      <c r="BBI1" s="12"/>
      <c r="BBJ1" s="12"/>
      <c r="BBK1" s="11" t="s">
        <v>8495</v>
      </c>
      <c r="BBL1" s="12"/>
      <c r="BBM1" s="12"/>
      <c r="BBN1" s="11" t="s">
        <v>8496</v>
      </c>
      <c r="BBO1" s="12"/>
      <c r="BBP1" s="12"/>
      <c r="BBQ1" s="11" t="s">
        <v>8497</v>
      </c>
      <c r="BBR1" s="12"/>
      <c r="BBS1" s="12"/>
      <c r="BBT1" s="11" t="s">
        <v>8498</v>
      </c>
      <c r="BBU1" s="12"/>
      <c r="BBV1" s="12"/>
      <c r="BBW1" s="11" t="s">
        <v>8499</v>
      </c>
      <c r="BBX1" s="12"/>
      <c r="BBY1" s="12"/>
      <c r="BBZ1" s="11" t="s">
        <v>8500</v>
      </c>
      <c r="BCA1" s="12"/>
      <c r="BCB1" s="12"/>
      <c r="BCC1" s="11" t="s">
        <v>8501</v>
      </c>
      <c r="BCD1" s="12"/>
      <c r="BCE1" s="12"/>
      <c r="BCF1" s="11" t="s">
        <v>8502</v>
      </c>
      <c r="BCG1" s="12"/>
      <c r="BCH1" s="12"/>
      <c r="BCI1" s="11" t="s">
        <v>8503</v>
      </c>
      <c r="BCJ1" s="12"/>
      <c r="BCK1" s="12"/>
      <c r="BCL1" s="11" t="s">
        <v>8504</v>
      </c>
      <c r="BCM1" s="12"/>
      <c r="BCN1" s="12"/>
      <c r="BCO1" s="11" t="s">
        <v>8505</v>
      </c>
      <c r="BCP1" s="12"/>
      <c r="BCQ1" s="12"/>
      <c r="BCR1" s="11" t="s">
        <v>8506</v>
      </c>
      <c r="BCS1" s="12"/>
      <c r="BCT1" s="12"/>
      <c r="BCU1" s="11" t="s">
        <v>8507</v>
      </c>
      <c r="BCV1" s="12"/>
      <c r="BCW1" s="12"/>
      <c r="BCX1" s="11" t="s">
        <v>8508</v>
      </c>
      <c r="BCY1" s="12"/>
      <c r="BCZ1" s="12"/>
      <c r="BDA1" s="11" t="s">
        <v>8509</v>
      </c>
      <c r="BDB1" s="12"/>
      <c r="BDC1" s="12"/>
      <c r="BDD1" s="11" t="s">
        <v>8510</v>
      </c>
      <c r="BDE1" s="12"/>
      <c r="BDF1" s="12"/>
      <c r="BDG1" s="11" t="s">
        <v>8511</v>
      </c>
      <c r="BDH1" s="12"/>
      <c r="BDI1" s="12"/>
      <c r="BDJ1" s="11" t="s">
        <v>8512</v>
      </c>
      <c r="BDK1" s="12"/>
      <c r="BDL1" s="12"/>
      <c r="BDM1" s="11" t="s">
        <v>8513</v>
      </c>
      <c r="BDN1" s="12"/>
      <c r="BDO1" s="12"/>
      <c r="BDP1" s="11" t="s">
        <v>8514</v>
      </c>
      <c r="BDQ1" s="12"/>
      <c r="BDR1" s="12"/>
      <c r="BDS1" s="11" t="s">
        <v>8515</v>
      </c>
      <c r="BDT1" s="12"/>
      <c r="BDU1" s="12"/>
      <c r="BDV1" s="11" t="s">
        <v>8516</v>
      </c>
      <c r="BDW1" s="12"/>
      <c r="BDX1" s="12"/>
      <c r="BDY1" s="11" t="s">
        <v>8517</v>
      </c>
      <c r="BDZ1" s="12"/>
      <c r="BEA1" s="12"/>
      <c r="BEB1" s="11" t="s">
        <v>8518</v>
      </c>
      <c r="BEC1" s="12"/>
      <c r="BED1" s="12"/>
      <c r="BEE1" s="11" t="s">
        <v>8519</v>
      </c>
      <c r="BEF1" s="12"/>
      <c r="BEG1" s="12"/>
      <c r="BEH1" s="11" t="s">
        <v>8520</v>
      </c>
      <c r="BEI1" s="12"/>
      <c r="BEJ1" s="12"/>
      <c r="BEK1" s="11" t="s">
        <v>8521</v>
      </c>
      <c r="BEL1" s="12"/>
      <c r="BEM1" s="12"/>
      <c r="BEN1" s="11" t="s">
        <v>8522</v>
      </c>
      <c r="BEO1" s="12"/>
      <c r="BEP1" s="12"/>
      <c r="BEQ1" s="11" t="s">
        <v>8523</v>
      </c>
      <c r="BER1" s="12"/>
      <c r="BES1" s="12"/>
      <c r="BET1" s="11" t="s">
        <v>8524</v>
      </c>
      <c r="BEU1" s="12"/>
      <c r="BEV1" s="12"/>
      <c r="BEW1" s="11" t="s">
        <v>8525</v>
      </c>
      <c r="BEX1" s="12"/>
      <c r="BEY1" s="12"/>
      <c r="BEZ1" s="11" t="s">
        <v>8526</v>
      </c>
      <c r="BFA1" s="12"/>
      <c r="BFB1" s="12"/>
      <c r="BFC1" s="11" t="s">
        <v>8527</v>
      </c>
      <c r="BFD1" s="12"/>
      <c r="BFE1" s="12"/>
      <c r="BFF1" s="11" t="s">
        <v>8528</v>
      </c>
      <c r="BFG1" s="12"/>
      <c r="BFH1" s="12"/>
      <c r="BFI1" s="11" t="s">
        <v>8529</v>
      </c>
      <c r="BFJ1" s="12"/>
      <c r="BFK1" s="12"/>
      <c r="BFL1" s="11" t="s">
        <v>8530</v>
      </c>
      <c r="BFM1" s="12"/>
      <c r="BFN1" s="12"/>
      <c r="BFO1" s="11" t="s">
        <v>8531</v>
      </c>
      <c r="BFP1" s="12"/>
      <c r="BFQ1" s="12"/>
      <c r="BFR1" s="11" t="s">
        <v>8532</v>
      </c>
      <c r="BFS1" s="12"/>
      <c r="BFT1" s="12"/>
      <c r="BFU1" s="11" t="s">
        <v>8533</v>
      </c>
      <c r="BFV1" s="12"/>
      <c r="BFW1" s="12"/>
      <c r="BFX1" s="11" t="s">
        <v>8534</v>
      </c>
      <c r="BFY1" s="12"/>
      <c r="BFZ1" s="12"/>
      <c r="BGA1" s="11" t="s">
        <v>8535</v>
      </c>
      <c r="BGB1" s="12"/>
      <c r="BGC1" s="12"/>
      <c r="BGD1" s="11" t="s">
        <v>8536</v>
      </c>
      <c r="BGE1" s="12"/>
      <c r="BGF1" s="12"/>
      <c r="BGG1" s="11" t="s">
        <v>8537</v>
      </c>
      <c r="BGH1" s="12"/>
      <c r="BGI1" s="12"/>
      <c r="BGJ1" s="11" t="s">
        <v>8538</v>
      </c>
      <c r="BGK1" s="12"/>
      <c r="BGL1" s="12"/>
      <c r="BGM1" s="11" t="s">
        <v>8539</v>
      </c>
      <c r="BGN1" s="12"/>
      <c r="BGO1" s="12"/>
      <c r="BGP1" s="11" t="s">
        <v>8540</v>
      </c>
      <c r="BGQ1" s="12"/>
      <c r="BGR1" s="12"/>
      <c r="BGS1" s="11" t="s">
        <v>8541</v>
      </c>
      <c r="BGT1" s="12"/>
      <c r="BGU1" s="12"/>
      <c r="BGV1" s="11" t="s">
        <v>8542</v>
      </c>
      <c r="BGW1" s="12"/>
      <c r="BGX1" s="12"/>
      <c r="BGY1" s="11" t="s">
        <v>8543</v>
      </c>
      <c r="BGZ1" s="12"/>
      <c r="BHA1" s="12"/>
      <c r="BHB1" s="11" t="s">
        <v>8544</v>
      </c>
      <c r="BHC1" s="12"/>
      <c r="BHD1" s="12"/>
      <c r="BHE1" s="11" t="s">
        <v>8545</v>
      </c>
      <c r="BHF1" s="12"/>
      <c r="BHG1" s="12"/>
      <c r="BHH1" s="11" t="s">
        <v>8546</v>
      </c>
      <c r="BHI1" s="12"/>
      <c r="BHJ1" s="12"/>
      <c r="BHK1" s="11" t="s">
        <v>8547</v>
      </c>
      <c r="BHL1" s="12"/>
      <c r="BHM1" s="12"/>
      <c r="BHN1" s="11" t="s">
        <v>8548</v>
      </c>
      <c r="BHO1" s="12"/>
      <c r="BHP1" s="12"/>
      <c r="BHQ1" s="11" t="s">
        <v>8549</v>
      </c>
      <c r="BHR1" s="12"/>
      <c r="BHS1" s="12"/>
      <c r="BHT1" s="11" t="s">
        <v>8550</v>
      </c>
      <c r="BHU1" s="12"/>
      <c r="BHV1" s="12"/>
      <c r="BHW1" s="11" t="s">
        <v>8551</v>
      </c>
      <c r="BHX1" s="12"/>
      <c r="BHY1" s="12"/>
      <c r="BHZ1" s="11" t="s">
        <v>8552</v>
      </c>
      <c r="BIA1" s="12"/>
      <c r="BIB1" s="12"/>
      <c r="BIC1" s="11" t="s">
        <v>8553</v>
      </c>
      <c r="BID1" s="12"/>
      <c r="BIE1" s="12"/>
      <c r="BIF1" s="11" t="s">
        <v>8554</v>
      </c>
      <c r="BIG1" s="12"/>
      <c r="BIH1" s="12"/>
      <c r="BII1" s="11" t="s">
        <v>8555</v>
      </c>
      <c r="BIJ1" s="12"/>
      <c r="BIK1" s="12"/>
      <c r="BIL1" s="11" t="s">
        <v>8556</v>
      </c>
      <c r="BIM1" s="12"/>
      <c r="BIN1" s="12"/>
      <c r="BIO1" s="11" t="s">
        <v>8557</v>
      </c>
      <c r="BIP1" s="12"/>
      <c r="BIQ1" s="12"/>
      <c r="BIR1" s="11" t="s">
        <v>8558</v>
      </c>
      <c r="BIS1" s="12"/>
      <c r="BIT1" s="12"/>
      <c r="BIU1" s="11" t="s">
        <v>8559</v>
      </c>
      <c r="BIV1" s="12"/>
      <c r="BIW1" s="12"/>
      <c r="BIX1" s="11" t="s">
        <v>8560</v>
      </c>
      <c r="BIY1" s="12"/>
      <c r="BIZ1" s="12"/>
      <c r="BJA1" s="11" t="s">
        <v>8561</v>
      </c>
      <c r="BJB1" s="12"/>
      <c r="BJC1" s="12"/>
      <c r="BJD1" s="11" t="s">
        <v>8562</v>
      </c>
      <c r="BJE1" s="12"/>
      <c r="BJF1" s="12"/>
      <c r="BJG1" s="11" t="s">
        <v>8563</v>
      </c>
      <c r="BJH1" s="12"/>
      <c r="BJI1" s="12"/>
      <c r="BJJ1" s="11" t="s">
        <v>8564</v>
      </c>
      <c r="BJK1" s="12"/>
      <c r="BJL1" s="12"/>
      <c r="BJM1" s="11" t="s">
        <v>8565</v>
      </c>
      <c r="BJN1" s="12"/>
      <c r="BJO1" s="12"/>
      <c r="BJP1" s="11" t="s">
        <v>8566</v>
      </c>
      <c r="BJQ1" s="12"/>
      <c r="BJR1" s="12"/>
      <c r="BJS1" s="11" t="s">
        <v>8567</v>
      </c>
      <c r="BJT1" s="12"/>
      <c r="BJU1" s="12"/>
      <c r="BJV1" s="11" t="s">
        <v>8568</v>
      </c>
      <c r="BJW1" s="12"/>
      <c r="BJX1" s="12"/>
      <c r="BJY1" s="11" t="s">
        <v>8569</v>
      </c>
      <c r="BJZ1" s="12"/>
      <c r="BKA1" s="12"/>
      <c r="BKB1" s="11" t="s">
        <v>8570</v>
      </c>
      <c r="BKC1" s="12"/>
      <c r="BKD1" s="12"/>
      <c r="BKE1" s="11" t="s">
        <v>8571</v>
      </c>
      <c r="BKF1" s="12"/>
      <c r="BKG1" s="12"/>
      <c r="BKH1" s="11" t="s">
        <v>8572</v>
      </c>
      <c r="BKI1" s="12"/>
      <c r="BKJ1" s="12"/>
      <c r="BKK1" s="11" t="s">
        <v>8573</v>
      </c>
      <c r="BKL1" s="12"/>
      <c r="BKM1" s="12"/>
      <c r="BKN1" s="11" t="s">
        <v>8574</v>
      </c>
      <c r="BKO1" s="12"/>
      <c r="BKP1" s="12"/>
      <c r="BKQ1" s="11" t="s">
        <v>8575</v>
      </c>
      <c r="BKR1" s="12"/>
      <c r="BKS1" s="12"/>
      <c r="BKT1" s="11" t="s">
        <v>8576</v>
      </c>
      <c r="BKU1" s="12"/>
      <c r="BKV1" s="12"/>
      <c r="BKW1" s="11" t="s">
        <v>8577</v>
      </c>
      <c r="BKX1" s="12"/>
      <c r="BKY1" s="12"/>
      <c r="BKZ1" s="11" t="s">
        <v>8578</v>
      </c>
      <c r="BLA1" s="12"/>
      <c r="BLB1" s="12"/>
      <c r="BLC1" s="11" t="s">
        <v>8579</v>
      </c>
      <c r="BLD1" s="12"/>
      <c r="BLE1" s="12"/>
      <c r="BLF1" s="11" t="s">
        <v>8580</v>
      </c>
      <c r="BLG1" s="12"/>
      <c r="BLH1" s="12"/>
      <c r="BLI1" s="11" t="s">
        <v>8581</v>
      </c>
      <c r="BLJ1" s="12"/>
      <c r="BLK1" s="12"/>
      <c r="BLL1" s="11" t="s">
        <v>8582</v>
      </c>
      <c r="BLM1" s="12"/>
      <c r="BLN1" s="12"/>
      <c r="BLO1" s="11" t="s">
        <v>8583</v>
      </c>
      <c r="BLP1" s="12"/>
      <c r="BLQ1" s="12"/>
      <c r="BLR1" s="11" t="s">
        <v>8584</v>
      </c>
      <c r="BLS1" s="12"/>
      <c r="BLT1" s="12"/>
      <c r="BLU1" s="11" t="s">
        <v>8585</v>
      </c>
      <c r="BLV1" s="12"/>
      <c r="BLW1" s="12"/>
      <c r="BLX1" s="11" t="s">
        <v>8586</v>
      </c>
      <c r="BLY1" s="12"/>
      <c r="BLZ1" s="12"/>
      <c r="BMA1" s="11" t="s">
        <v>8587</v>
      </c>
      <c r="BMB1" s="12"/>
      <c r="BMC1" s="12"/>
      <c r="BMD1" s="11" t="s">
        <v>8588</v>
      </c>
      <c r="BME1" s="12"/>
      <c r="BMF1" s="12"/>
      <c r="BMG1" s="11" t="s">
        <v>8589</v>
      </c>
      <c r="BMH1" s="12"/>
      <c r="BMI1" s="12"/>
      <c r="BMJ1" s="11" t="s">
        <v>8590</v>
      </c>
      <c r="BMK1" s="12"/>
      <c r="BML1" s="12"/>
      <c r="BMM1" s="11" t="s">
        <v>8591</v>
      </c>
      <c r="BMN1" s="12"/>
      <c r="BMO1" s="12"/>
      <c r="BMP1" s="11" t="s">
        <v>8592</v>
      </c>
      <c r="BMQ1" s="12"/>
      <c r="BMR1" s="12"/>
      <c r="BMS1" s="11" t="s">
        <v>8593</v>
      </c>
      <c r="BMT1" s="12"/>
      <c r="BMU1" s="12"/>
      <c r="BMV1" s="11" t="s">
        <v>8594</v>
      </c>
      <c r="BMW1" s="12"/>
      <c r="BMX1" s="12"/>
      <c r="BMY1" s="11" t="s">
        <v>8595</v>
      </c>
      <c r="BMZ1" s="12"/>
      <c r="BNA1" s="12"/>
      <c r="BNB1" s="11" t="s">
        <v>8596</v>
      </c>
      <c r="BNC1" s="12"/>
      <c r="BND1" s="12"/>
      <c r="BNE1" s="11" t="s">
        <v>8597</v>
      </c>
      <c r="BNF1" s="12"/>
      <c r="BNG1" s="12"/>
      <c r="BNH1" s="11" t="s">
        <v>8598</v>
      </c>
      <c r="BNI1" s="12"/>
      <c r="BNJ1" s="12"/>
      <c r="BNK1" s="11" t="s">
        <v>8599</v>
      </c>
      <c r="BNL1" s="12"/>
      <c r="BNM1" s="12"/>
      <c r="BNN1" s="11" t="s">
        <v>8600</v>
      </c>
      <c r="BNO1" s="12"/>
      <c r="BNP1" s="12"/>
      <c r="BNQ1" s="11" t="s">
        <v>8601</v>
      </c>
      <c r="BNR1" s="12"/>
      <c r="BNS1" s="12"/>
      <c r="BNT1" s="11" t="s">
        <v>8602</v>
      </c>
      <c r="BNU1" s="12"/>
      <c r="BNV1" s="12"/>
      <c r="BNW1" s="11" t="s">
        <v>8603</v>
      </c>
      <c r="BNX1" s="12"/>
      <c r="BNY1" s="12"/>
      <c r="BNZ1" s="11" t="s">
        <v>8604</v>
      </c>
      <c r="BOA1" s="12"/>
      <c r="BOB1" s="12"/>
      <c r="BOC1" s="11" t="s">
        <v>8605</v>
      </c>
      <c r="BOD1" s="12"/>
      <c r="BOE1" s="12"/>
      <c r="BOF1" s="11" t="s">
        <v>8606</v>
      </c>
      <c r="BOG1" s="12"/>
      <c r="BOH1" s="12"/>
      <c r="BOI1" s="11" t="s">
        <v>8607</v>
      </c>
      <c r="BOJ1" s="12"/>
      <c r="BOK1" s="12"/>
      <c r="BOL1" s="11" t="s">
        <v>8608</v>
      </c>
      <c r="BOM1" s="12"/>
      <c r="BON1" s="12"/>
      <c r="BOO1" s="11" t="s">
        <v>8609</v>
      </c>
      <c r="BOP1" s="12"/>
      <c r="BOQ1" s="12"/>
      <c r="BOR1" s="11" t="s">
        <v>8610</v>
      </c>
      <c r="BOS1" s="12"/>
      <c r="BOT1" s="12"/>
      <c r="BOU1" s="11" t="s">
        <v>8611</v>
      </c>
      <c r="BOV1" s="12"/>
      <c r="BOW1" s="12"/>
      <c r="BOX1" s="11" t="s">
        <v>8612</v>
      </c>
      <c r="BOY1" s="12"/>
      <c r="BOZ1" s="12"/>
      <c r="BPA1" s="11" t="s">
        <v>8613</v>
      </c>
      <c r="BPB1" s="12"/>
      <c r="BPC1" s="12"/>
      <c r="BPD1" s="11" t="s">
        <v>8614</v>
      </c>
      <c r="BPE1" s="12"/>
      <c r="BPF1" s="12"/>
      <c r="BPG1" s="11" t="s">
        <v>8615</v>
      </c>
      <c r="BPH1" s="12"/>
      <c r="BPI1" s="12"/>
      <c r="BPJ1" s="11" t="s">
        <v>8616</v>
      </c>
      <c r="BPK1" s="12"/>
      <c r="BPL1" s="12"/>
      <c r="BPM1" s="11" t="s">
        <v>8617</v>
      </c>
      <c r="BPN1" s="12"/>
      <c r="BPO1" s="12"/>
      <c r="BPP1" s="11" t="s">
        <v>8618</v>
      </c>
      <c r="BPQ1" s="12"/>
      <c r="BPR1" s="12"/>
      <c r="BPS1" s="11" t="s">
        <v>8619</v>
      </c>
      <c r="BPT1" s="12"/>
      <c r="BPU1" s="12"/>
      <c r="BPV1" s="11" t="s">
        <v>8620</v>
      </c>
      <c r="BPW1" s="12"/>
      <c r="BPX1" s="12"/>
      <c r="BPY1" s="11" t="s">
        <v>8621</v>
      </c>
      <c r="BPZ1" s="12"/>
      <c r="BQA1" s="12"/>
      <c r="BQB1" s="11" t="s">
        <v>8622</v>
      </c>
      <c r="BQC1" s="12"/>
      <c r="BQD1" s="12"/>
      <c r="BQE1" s="11" t="s">
        <v>8623</v>
      </c>
      <c r="BQF1" s="12"/>
      <c r="BQG1" s="12"/>
      <c r="BQH1" s="11" t="s">
        <v>8624</v>
      </c>
      <c r="BQI1" s="12"/>
      <c r="BQJ1" s="12"/>
      <c r="BQK1" s="11" t="s">
        <v>8625</v>
      </c>
      <c r="BQL1" s="12"/>
      <c r="BQM1" s="12"/>
      <c r="BQN1" s="11" t="s">
        <v>8626</v>
      </c>
      <c r="BQO1" s="12"/>
      <c r="BQP1" s="12"/>
      <c r="BQQ1" s="11" t="s">
        <v>8627</v>
      </c>
      <c r="BQR1" s="12"/>
      <c r="BQS1" s="12"/>
      <c r="BQT1" s="11" t="s">
        <v>8628</v>
      </c>
      <c r="BQU1" s="12"/>
      <c r="BQV1" s="12"/>
      <c r="BQW1" s="11" t="s">
        <v>8629</v>
      </c>
      <c r="BQX1" s="12"/>
      <c r="BQY1" s="12"/>
      <c r="BQZ1" s="11" t="s">
        <v>8630</v>
      </c>
      <c r="BRA1" s="12"/>
      <c r="BRB1" s="12"/>
      <c r="BRC1" s="11" t="s">
        <v>8631</v>
      </c>
      <c r="BRD1" s="12"/>
      <c r="BRE1" s="12"/>
      <c r="BRF1" s="11" t="s">
        <v>8632</v>
      </c>
      <c r="BRG1" s="12"/>
      <c r="BRH1" s="12"/>
      <c r="BRI1" s="11" t="s">
        <v>8633</v>
      </c>
      <c r="BRJ1" s="12"/>
      <c r="BRK1" s="12"/>
      <c r="BRL1" s="11" t="s">
        <v>8634</v>
      </c>
      <c r="BRM1" s="12"/>
      <c r="BRN1" s="12"/>
      <c r="BRO1" s="11" t="s">
        <v>8635</v>
      </c>
      <c r="BRP1" s="12"/>
      <c r="BRQ1" s="12"/>
      <c r="BRR1" s="11" t="s">
        <v>8636</v>
      </c>
      <c r="BRS1" s="12"/>
      <c r="BRT1" s="12"/>
      <c r="BRU1" s="11" t="s">
        <v>8637</v>
      </c>
      <c r="BRV1" s="12"/>
      <c r="BRW1" s="12"/>
      <c r="BRX1" s="11" t="s">
        <v>8638</v>
      </c>
      <c r="BRY1" s="12"/>
      <c r="BRZ1" s="12"/>
      <c r="BSA1" s="11" t="s">
        <v>8639</v>
      </c>
      <c r="BSB1" s="12"/>
      <c r="BSC1" s="12"/>
      <c r="BSD1" s="11" t="s">
        <v>8640</v>
      </c>
      <c r="BSE1" s="12"/>
      <c r="BSF1" s="12"/>
      <c r="BSG1" s="11" t="s">
        <v>8641</v>
      </c>
      <c r="BSH1" s="12"/>
      <c r="BSI1" s="12"/>
      <c r="BSJ1" s="11" t="s">
        <v>8642</v>
      </c>
      <c r="BSK1" s="12"/>
      <c r="BSL1" s="12"/>
      <c r="BSM1" s="11" t="s">
        <v>8643</v>
      </c>
      <c r="BSN1" s="12"/>
      <c r="BSO1" s="12"/>
      <c r="BSP1" s="11" t="s">
        <v>8644</v>
      </c>
      <c r="BSQ1" s="12"/>
      <c r="BSR1" s="12"/>
      <c r="BSS1" s="11" t="s">
        <v>8645</v>
      </c>
      <c r="BST1" s="12"/>
      <c r="BSU1" s="12"/>
      <c r="BSV1" s="11" t="s">
        <v>8646</v>
      </c>
      <c r="BSW1" s="12"/>
      <c r="BSX1" s="12"/>
      <c r="BSY1" s="11" t="s">
        <v>8647</v>
      </c>
      <c r="BSZ1" s="12"/>
      <c r="BTA1" s="12"/>
      <c r="BTB1" s="11" t="s">
        <v>8648</v>
      </c>
      <c r="BTC1" s="12"/>
      <c r="BTD1" s="12"/>
      <c r="BTE1" s="11" t="s">
        <v>8649</v>
      </c>
      <c r="BTF1" s="12"/>
      <c r="BTG1" s="12"/>
      <c r="BTH1" s="11" t="s">
        <v>8650</v>
      </c>
      <c r="BTI1" s="12"/>
      <c r="BTJ1" s="12"/>
      <c r="BTK1" s="11" t="s">
        <v>8651</v>
      </c>
      <c r="BTL1" s="12"/>
      <c r="BTM1" s="12"/>
      <c r="BTN1" s="11" t="s">
        <v>8652</v>
      </c>
      <c r="BTO1" s="12"/>
      <c r="BTP1" s="12"/>
      <c r="BTQ1" s="11" t="s">
        <v>8653</v>
      </c>
      <c r="BTR1" s="12"/>
      <c r="BTS1" s="12"/>
      <c r="BTT1" s="11" t="s">
        <v>8654</v>
      </c>
      <c r="BTU1" s="12"/>
      <c r="BTV1" s="12"/>
      <c r="BTW1" s="11" t="s">
        <v>8655</v>
      </c>
      <c r="BTX1" s="12"/>
      <c r="BTY1" s="12"/>
      <c r="BTZ1" s="11" t="s">
        <v>8656</v>
      </c>
      <c r="BUA1" s="12"/>
      <c r="BUB1" s="12"/>
      <c r="BUC1" s="11" t="s">
        <v>8657</v>
      </c>
      <c r="BUD1" s="12"/>
      <c r="BUE1" s="12"/>
      <c r="BUF1" s="11" t="s">
        <v>8658</v>
      </c>
      <c r="BUG1" s="12"/>
      <c r="BUH1" s="12"/>
      <c r="BUI1" s="11" t="s">
        <v>8659</v>
      </c>
      <c r="BUJ1" s="12"/>
      <c r="BUK1" s="12"/>
      <c r="BUL1" s="11" t="s">
        <v>8660</v>
      </c>
      <c r="BUM1" s="12"/>
      <c r="BUN1" s="12"/>
      <c r="BUO1" s="11" t="s">
        <v>8661</v>
      </c>
      <c r="BUP1" s="12"/>
      <c r="BUQ1" s="12"/>
      <c r="BUR1" s="11" t="s">
        <v>8662</v>
      </c>
      <c r="BUS1" s="12"/>
      <c r="BUT1" s="12"/>
      <c r="BUU1" s="11" t="s">
        <v>8663</v>
      </c>
      <c r="BUV1" s="12"/>
      <c r="BUW1" s="12"/>
      <c r="BUX1" s="11" t="s">
        <v>8664</v>
      </c>
      <c r="BUY1" s="12"/>
      <c r="BUZ1" s="12"/>
      <c r="BVA1" s="11" t="s">
        <v>8665</v>
      </c>
      <c r="BVB1" s="12"/>
      <c r="BVC1" s="12"/>
      <c r="BVD1" s="11" t="s">
        <v>8666</v>
      </c>
      <c r="BVE1" s="12"/>
      <c r="BVF1" s="12"/>
      <c r="BVG1" s="11" t="s">
        <v>8667</v>
      </c>
      <c r="BVH1" s="12"/>
      <c r="BVI1" s="12"/>
      <c r="BVJ1" s="11" t="s">
        <v>8668</v>
      </c>
      <c r="BVK1" s="12"/>
      <c r="BVL1" s="12"/>
      <c r="BVM1" s="11" t="s">
        <v>8669</v>
      </c>
      <c r="BVN1" s="12"/>
      <c r="BVO1" s="12"/>
      <c r="BVP1" s="11" t="s">
        <v>8670</v>
      </c>
      <c r="BVQ1" s="12"/>
      <c r="BVR1" s="12"/>
      <c r="BVS1" s="11" t="s">
        <v>8671</v>
      </c>
      <c r="BVT1" s="12"/>
      <c r="BVU1" s="12"/>
      <c r="BVV1" s="11" t="s">
        <v>8672</v>
      </c>
      <c r="BVW1" s="12"/>
      <c r="BVX1" s="12"/>
      <c r="BVY1" s="11" t="s">
        <v>8673</v>
      </c>
      <c r="BVZ1" s="12"/>
      <c r="BWA1" s="12"/>
      <c r="BWB1" s="11" t="s">
        <v>8674</v>
      </c>
      <c r="BWC1" s="12"/>
      <c r="BWD1" s="12"/>
      <c r="BWE1" s="11" t="s">
        <v>8675</v>
      </c>
      <c r="BWF1" s="12"/>
      <c r="BWG1" s="12"/>
      <c r="BWH1" s="11" t="s">
        <v>8676</v>
      </c>
      <c r="BWI1" s="12"/>
      <c r="BWJ1" s="12"/>
      <c r="BWK1" s="11" t="s">
        <v>8677</v>
      </c>
      <c r="BWL1" s="12"/>
      <c r="BWM1" s="12"/>
      <c r="BWN1" s="11" t="s">
        <v>8678</v>
      </c>
      <c r="BWO1" s="12"/>
      <c r="BWP1" s="12"/>
      <c r="BWQ1" s="11" t="s">
        <v>8679</v>
      </c>
      <c r="BWR1" s="12"/>
      <c r="BWS1" s="12"/>
      <c r="BWT1" s="11" t="s">
        <v>8680</v>
      </c>
      <c r="BWU1" s="12"/>
      <c r="BWV1" s="12"/>
      <c r="BWW1" s="11" t="s">
        <v>8681</v>
      </c>
      <c r="BWX1" s="12"/>
      <c r="BWY1" s="12"/>
      <c r="BWZ1" s="11" t="s">
        <v>8682</v>
      </c>
      <c r="BXA1" s="12"/>
      <c r="BXB1" s="12"/>
      <c r="BXC1" s="11" t="s">
        <v>8683</v>
      </c>
      <c r="BXD1" s="12"/>
      <c r="BXE1" s="12"/>
      <c r="BXF1" s="11" t="s">
        <v>8684</v>
      </c>
      <c r="BXG1" s="12"/>
      <c r="BXH1" s="12"/>
      <c r="BXI1" s="11" t="s">
        <v>8685</v>
      </c>
      <c r="BXJ1" s="12"/>
      <c r="BXK1" s="12"/>
      <c r="BXL1" s="11" t="s">
        <v>8686</v>
      </c>
      <c r="BXM1" s="12"/>
      <c r="BXN1" s="12"/>
      <c r="BXO1" s="11" t="s">
        <v>8687</v>
      </c>
      <c r="BXP1" s="12"/>
      <c r="BXQ1" s="12"/>
      <c r="BXR1" s="11" t="s">
        <v>8688</v>
      </c>
      <c r="BXS1" s="12"/>
      <c r="BXT1" s="12"/>
      <c r="BXU1" s="11" t="s">
        <v>8689</v>
      </c>
      <c r="BXV1" s="12"/>
      <c r="BXW1" s="12"/>
      <c r="BXX1" s="11" t="s">
        <v>8690</v>
      </c>
      <c r="BXY1" s="12"/>
      <c r="BXZ1" s="12"/>
      <c r="BYA1" s="11" t="s">
        <v>8691</v>
      </c>
      <c r="BYB1" s="12"/>
      <c r="BYC1" s="12"/>
      <c r="BYD1" s="11" t="s">
        <v>8692</v>
      </c>
      <c r="BYE1" s="12"/>
      <c r="BYF1" s="12"/>
      <c r="BYG1" s="11" t="s">
        <v>8693</v>
      </c>
      <c r="BYH1" s="12"/>
      <c r="BYI1" s="12"/>
      <c r="BYJ1" s="11" t="s">
        <v>8694</v>
      </c>
      <c r="BYK1" s="12"/>
      <c r="BYL1" s="12"/>
      <c r="BYM1" s="11" t="s">
        <v>8695</v>
      </c>
      <c r="BYN1" s="12"/>
      <c r="BYO1" s="12"/>
    </row>
    <row r="2" spans="1:2017" x14ac:dyDescent="0.25">
      <c r="A2" s="1" t="s">
        <v>152</v>
      </c>
      <c r="B2" s="11" t="s">
        <v>8696</v>
      </c>
      <c r="C2" s="12"/>
      <c r="D2" s="12"/>
      <c r="E2" s="11" t="s">
        <v>8697</v>
      </c>
      <c r="F2" s="12"/>
      <c r="G2" s="12"/>
      <c r="H2" s="11" t="s">
        <v>8698</v>
      </c>
      <c r="I2" s="12"/>
      <c r="J2" s="12"/>
      <c r="K2" s="11" t="s">
        <v>8699</v>
      </c>
      <c r="L2" s="12"/>
      <c r="M2" s="12"/>
      <c r="N2" s="11" t="s">
        <v>8700</v>
      </c>
      <c r="O2" s="12"/>
      <c r="P2" s="12"/>
      <c r="Q2" s="11" t="s">
        <v>8701</v>
      </c>
      <c r="R2" s="12"/>
      <c r="S2" s="12"/>
      <c r="T2" s="11" t="s">
        <v>8702</v>
      </c>
      <c r="U2" s="12"/>
      <c r="V2" s="12"/>
      <c r="W2" s="11" t="s">
        <v>8703</v>
      </c>
      <c r="X2" s="12"/>
      <c r="Y2" s="12"/>
      <c r="Z2" s="11" t="s">
        <v>8704</v>
      </c>
      <c r="AA2" s="12"/>
      <c r="AB2" s="12"/>
      <c r="AC2" s="11" t="s">
        <v>8705</v>
      </c>
      <c r="AD2" s="12"/>
      <c r="AE2" s="12"/>
      <c r="AF2" s="11" t="s">
        <v>8706</v>
      </c>
      <c r="AG2" s="12"/>
      <c r="AH2" s="12"/>
      <c r="AI2" s="11" t="s">
        <v>8707</v>
      </c>
      <c r="AJ2" s="12"/>
      <c r="AK2" s="12"/>
      <c r="AL2" s="11" t="s">
        <v>8708</v>
      </c>
      <c r="AM2" s="12"/>
      <c r="AN2" s="12"/>
      <c r="AO2" s="11" t="s">
        <v>8709</v>
      </c>
      <c r="AP2" s="12"/>
      <c r="AQ2" s="12"/>
      <c r="AR2" s="11" t="s">
        <v>8710</v>
      </c>
      <c r="AS2" s="12"/>
      <c r="AT2" s="12"/>
      <c r="AU2" s="11" t="s">
        <v>8711</v>
      </c>
      <c r="AV2" s="12"/>
      <c r="AW2" s="12"/>
      <c r="AX2" s="11" t="s">
        <v>8712</v>
      </c>
      <c r="AY2" s="12"/>
      <c r="AZ2" s="12"/>
      <c r="BA2" s="11" t="s">
        <v>8713</v>
      </c>
      <c r="BB2" s="12"/>
      <c r="BC2" s="12"/>
      <c r="BD2" s="11" t="s">
        <v>8714</v>
      </c>
      <c r="BE2" s="12"/>
      <c r="BF2" s="12"/>
      <c r="BG2" s="11" t="s">
        <v>8715</v>
      </c>
      <c r="BH2" s="12"/>
      <c r="BI2" s="12"/>
      <c r="BJ2" s="11" t="s">
        <v>8716</v>
      </c>
      <c r="BK2" s="12"/>
      <c r="BL2" s="12"/>
      <c r="BM2" s="11" t="s">
        <v>8717</v>
      </c>
      <c r="BN2" s="12"/>
      <c r="BO2" s="12"/>
      <c r="BP2" s="11" t="s">
        <v>8718</v>
      </c>
      <c r="BQ2" s="12"/>
      <c r="BR2" s="12"/>
      <c r="BS2" s="11" t="s">
        <v>8719</v>
      </c>
      <c r="BT2" s="12"/>
      <c r="BU2" s="12"/>
      <c r="BV2" s="11" t="s">
        <v>8720</v>
      </c>
      <c r="BW2" s="12"/>
      <c r="BX2" s="12"/>
      <c r="BY2" s="11" t="s">
        <v>8721</v>
      </c>
      <c r="BZ2" s="12"/>
      <c r="CA2" s="12"/>
      <c r="CB2" s="11" t="s">
        <v>8722</v>
      </c>
      <c r="CC2" s="12"/>
      <c r="CD2" s="12"/>
      <c r="CE2" s="11" t="s">
        <v>8723</v>
      </c>
      <c r="CF2" s="12"/>
      <c r="CG2" s="12"/>
      <c r="CH2" s="11" t="s">
        <v>8724</v>
      </c>
      <c r="CI2" s="12"/>
      <c r="CJ2" s="12"/>
      <c r="CK2" s="11" t="s">
        <v>8725</v>
      </c>
      <c r="CL2" s="12"/>
      <c r="CM2" s="12"/>
      <c r="CN2" s="11" t="s">
        <v>8726</v>
      </c>
      <c r="CO2" s="12"/>
      <c r="CP2" s="12"/>
      <c r="CQ2" s="11" t="s">
        <v>8727</v>
      </c>
      <c r="CR2" s="12"/>
      <c r="CS2" s="12"/>
      <c r="CT2" s="11" t="s">
        <v>8728</v>
      </c>
      <c r="CU2" s="12"/>
      <c r="CV2" s="12"/>
      <c r="CW2" s="11" t="s">
        <v>8729</v>
      </c>
      <c r="CX2" s="12"/>
      <c r="CY2" s="12"/>
      <c r="CZ2" s="11" t="s">
        <v>8730</v>
      </c>
      <c r="DA2" s="12"/>
      <c r="DB2" s="12"/>
      <c r="DC2" s="11" t="s">
        <v>8731</v>
      </c>
      <c r="DD2" s="12"/>
      <c r="DE2" s="12"/>
      <c r="DF2" s="11" t="s">
        <v>8732</v>
      </c>
      <c r="DG2" s="12"/>
      <c r="DH2" s="12"/>
      <c r="DI2" s="11" t="s">
        <v>8733</v>
      </c>
      <c r="DJ2" s="12"/>
      <c r="DK2" s="12"/>
      <c r="DL2" s="11" t="s">
        <v>8734</v>
      </c>
      <c r="DM2" s="12"/>
      <c r="DN2" s="12"/>
      <c r="DO2" s="11" t="s">
        <v>8735</v>
      </c>
      <c r="DP2" s="12"/>
      <c r="DQ2" s="12"/>
      <c r="DR2" s="11" t="s">
        <v>8736</v>
      </c>
      <c r="DS2" s="12"/>
      <c r="DT2" s="12"/>
      <c r="DU2" s="11" t="s">
        <v>8737</v>
      </c>
      <c r="DV2" s="12"/>
      <c r="DW2" s="12"/>
      <c r="DX2" s="11" t="s">
        <v>8738</v>
      </c>
      <c r="DY2" s="12"/>
      <c r="DZ2" s="12"/>
      <c r="EA2" s="11" t="s">
        <v>8739</v>
      </c>
      <c r="EB2" s="12"/>
      <c r="EC2" s="12"/>
      <c r="ED2" s="11" t="s">
        <v>8740</v>
      </c>
      <c r="EE2" s="12"/>
      <c r="EF2" s="12"/>
      <c r="EG2" s="11" t="s">
        <v>8741</v>
      </c>
      <c r="EH2" s="12"/>
      <c r="EI2" s="12"/>
      <c r="EJ2" s="11" t="s">
        <v>8742</v>
      </c>
      <c r="EK2" s="12"/>
      <c r="EL2" s="12"/>
      <c r="EM2" s="11" t="s">
        <v>8743</v>
      </c>
      <c r="EN2" s="12"/>
      <c r="EO2" s="12"/>
      <c r="EP2" s="11" t="s">
        <v>8744</v>
      </c>
      <c r="EQ2" s="12"/>
      <c r="ER2" s="12"/>
      <c r="ES2" s="11" t="s">
        <v>8745</v>
      </c>
      <c r="ET2" s="12"/>
      <c r="EU2" s="12"/>
      <c r="EV2" s="11" t="s">
        <v>8746</v>
      </c>
      <c r="EW2" s="12"/>
      <c r="EX2" s="12"/>
      <c r="EY2" s="11" t="s">
        <v>8747</v>
      </c>
      <c r="EZ2" s="12"/>
      <c r="FA2" s="12"/>
      <c r="FB2" s="11" t="s">
        <v>8748</v>
      </c>
      <c r="FC2" s="12"/>
      <c r="FD2" s="12"/>
      <c r="FE2" s="11" t="s">
        <v>8749</v>
      </c>
      <c r="FF2" s="12"/>
      <c r="FG2" s="12"/>
      <c r="FH2" s="11" t="s">
        <v>8750</v>
      </c>
      <c r="FI2" s="12"/>
      <c r="FJ2" s="12"/>
      <c r="FK2" s="11" t="s">
        <v>8751</v>
      </c>
      <c r="FL2" s="12"/>
      <c r="FM2" s="12"/>
      <c r="FN2" s="11" t="s">
        <v>8752</v>
      </c>
      <c r="FO2" s="12"/>
      <c r="FP2" s="12"/>
      <c r="FQ2" s="11" t="s">
        <v>8753</v>
      </c>
      <c r="FR2" s="12"/>
      <c r="FS2" s="12"/>
      <c r="FT2" s="11" t="s">
        <v>8754</v>
      </c>
      <c r="FU2" s="12"/>
      <c r="FV2" s="12"/>
      <c r="FW2" s="11" t="s">
        <v>8755</v>
      </c>
      <c r="FX2" s="12"/>
      <c r="FY2" s="12"/>
      <c r="FZ2" s="11" t="s">
        <v>8756</v>
      </c>
      <c r="GA2" s="12"/>
      <c r="GB2" s="12"/>
      <c r="GC2" s="11" t="s">
        <v>8757</v>
      </c>
      <c r="GD2" s="12"/>
      <c r="GE2" s="12"/>
      <c r="GF2" s="11" t="s">
        <v>8758</v>
      </c>
      <c r="GG2" s="12"/>
      <c r="GH2" s="12"/>
      <c r="GI2" s="11" t="s">
        <v>8759</v>
      </c>
      <c r="GJ2" s="12"/>
      <c r="GK2" s="12"/>
      <c r="GL2" s="11" t="s">
        <v>8760</v>
      </c>
      <c r="GM2" s="12"/>
      <c r="GN2" s="12"/>
      <c r="GO2" s="11" t="s">
        <v>8761</v>
      </c>
      <c r="GP2" s="12"/>
      <c r="GQ2" s="12"/>
      <c r="GR2" s="11" t="s">
        <v>8762</v>
      </c>
      <c r="GS2" s="12"/>
      <c r="GT2" s="12"/>
      <c r="GU2" s="11" t="s">
        <v>8763</v>
      </c>
      <c r="GV2" s="12"/>
      <c r="GW2" s="12"/>
      <c r="GX2" s="11" t="s">
        <v>8764</v>
      </c>
      <c r="GY2" s="12"/>
      <c r="GZ2" s="12"/>
      <c r="HA2" s="11" t="s">
        <v>8765</v>
      </c>
      <c r="HB2" s="12"/>
      <c r="HC2" s="12"/>
      <c r="HD2" s="11" t="s">
        <v>8766</v>
      </c>
      <c r="HE2" s="12"/>
      <c r="HF2" s="12"/>
      <c r="HG2" s="11" t="s">
        <v>8767</v>
      </c>
      <c r="HH2" s="12"/>
      <c r="HI2" s="12"/>
      <c r="HJ2" s="11" t="s">
        <v>8768</v>
      </c>
      <c r="HK2" s="12"/>
      <c r="HL2" s="12"/>
      <c r="HM2" s="11" t="s">
        <v>8769</v>
      </c>
      <c r="HN2" s="12"/>
      <c r="HO2" s="12"/>
      <c r="HP2" s="11" t="s">
        <v>8770</v>
      </c>
      <c r="HQ2" s="12"/>
      <c r="HR2" s="12"/>
      <c r="HS2" s="11" t="s">
        <v>8771</v>
      </c>
      <c r="HT2" s="12"/>
      <c r="HU2" s="12"/>
      <c r="HV2" s="11" t="s">
        <v>8772</v>
      </c>
      <c r="HW2" s="12"/>
      <c r="HX2" s="12"/>
      <c r="HY2" s="11" t="s">
        <v>8773</v>
      </c>
      <c r="HZ2" s="12"/>
      <c r="IA2" s="12"/>
      <c r="IB2" s="11" t="s">
        <v>8774</v>
      </c>
      <c r="IC2" s="12"/>
      <c r="ID2" s="12"/>
      <c r="IE2" s="11" t="s">
        <v>8775</v>
      </c>
      <c r="IF2" s="12"/>
      <c r="IG2" s="12"/>
      <c r="IH2" s="11" t="s">
        <v>8776</v>
      </c>
      <c r="II2" s="12"/>
      <c r="IJ2" s="12"/>
      <c r="IK2" s="11" t="s">
        <v>8777</v>
      </c>
      <c r="IL2" s="12"/>
      <c r="IM2" s="12"/>
      <c r="IN2" s="11" t="s">
        <v>8778</v>
      </c>
      <c r="IO2" s="12"/>
      <c r="IP2" s="12"/>
      <c r="IQ2" s="11" t="s">
        <v>8779</v>
      </c>
      <c r="IR2" s="12"/>
      <c r="IS2" s="12"/>
      <c r="IT2" s="11" t="s">
        <v>8780</v>
      </c>
      <c r="IU2" s="12"/>
      <c r="IV2" s="12"/>
      <c r="IW2" s="11" t="s">
        <v>8781</v>
      </c>
      <c r="IX2" s="12"/>
      <c r="IY2" s="12"/>
      <c r="IZ2" s="11" t="s">
        <v>8782</v>
      </c>
      <c r="JA2" s="12"/>
      <c r="JB2" s="12"/>
      <c r="JC2" s="11" t="s">
        <v>8783</v>
      </c>
      <c r="JD2" s="12"/>
      <c r="JE2" s="12"/>
      <c r="JF2" s="11" t="s">
        <v>8784</v>
      </c>
      <c r="JG2" s="12"/>
      <c r="JH2" s="12"/>
      <c r="JI2" s="11" t="s">
        <v>8785</v>
      </c>
      <c r="JJ2" s="12"/>
      <c r="JK2" s="12"/>
      <c r="JL2" s="11" t="s">
        <v>8786</v>
      </c>
      <c r="JM2" s="12"/>
      <c r="JN2" s="12"/>
      <c r="JO2" s="11" t="s">
        <v>8787</v>
      </c>
      <c r="JP2" s="12"/>
      <c r="JQ2" s="12"/>
      <c r="JR2" s="11" t="s">
        <v>8788</v>
      </c>
      <c r="JS2" s="12"/>
      <c r="JT2" s="12"/>
      <c r="JU2" s="11" t="s">
        <v>8789</v>
      </c>
      <c r="JV2" s="12"/>
      <c r="JW2" s="12"/>
      <c r="JX2" s="11" t="s">
        <v>8790</v>
      </c>
      <c r="JY2" s="12"/>
      <c r="JZ2" s="12"/>
      <c r="KA2" s="11" t="s">
        <v>8791</v>
      </c>
      <c r="KB2" s="12"/>
      <c r="KC2" s="12"/>
      <c r="KD2" s="11" t="s">
        <v>8792</v>
      </c>
      <c r="KE2" s="12"/>
      <c r="KF2" s="12"/>
      <c r="KG2" s="11" t="s">
        <v>8793</v>
      </c>
      <c r="KH2" s="12"/>
      <c r="KI2" s="12"/>
      <c r="KJ2" s="11" t="s">
        <v>8794</v>
      </c>
      <c r="KK2" s="12"/>
      <c r="KL2" s="12"/>
      <c r="KM2" s="11" t="s">
        <v>8795</v>
      </c>
      <c r="KN2" s="12"/>
      <c r="KO2" s="12"/>
      <c r="KP2" s="11" t="s">
        <v>8796</v>
      </c>
      <c r="KQ2" s="12"/>
      <c r="KR2" s="12"/>
      <c r="KS2" s="11" t="s">
        <v>8797</v>
      </c>
      <c r="KT2" s="12"/>
      <c r="KU2" s="12"/>
      <c r="KV2" s="11" t="s">
        <v>8798</v>
      </c>
      <c r="KW2" s="12"/>
      <c r="KX2" s="12"/>
      <c r="KY2" s="11" t="s">
        <v>8799</v>
      </c>
      <c r="KZ2" s="12"/>
      <c r="LA2" s="12"/>
      <c r="LB2" s="11" t="s">
        <v>8800</v>
      </c>
      <c r="LC2" s="12"/>
      <c r="LD2" s="12"/>
      <c r="LE2" s="11" t="s">
        <v>8801</v>
      </c>
      <c r="LF2" s="12"/>
      <c r="LG2" s="12"/>
      <c r="LH2" s="11" t="s">
        <v>8802</v>
      </c>
      <c r="LI2" s="12"/>
      <c r="LJ2" s="12"/>
      <c r="LK2" s="11" t="s">
        <v>8803</v>
      </c>
      <c r="LL2" s="12"/>
      <c r="LM2" s="12"/>
      <c r="LN2" s="11" t="s">
        <v>8804</v>
      </c>
      <c r="LO2" s="12"/>
      <c r="LP2" s="12"/>
      <c r="LQ2" s="11" t="s">
        <v>8805</v>
      </c>
      <c r="LR2" s="12"/>
      <c r="LS2" s="12"/>
      <c r="LT2" s="11" t="s">
        <v>8806</v>
      </c>
      <c r="LU2" s="12"/>
      <c r="LV2" s="12"/>
      <c r="LW2" s="11" t="s">
        <v>8807</v>
      </c>
      <c r="LX2" s="12"/>
      <c r="LY2" s="12"/>
      <c r="LZ2" s="11" t="s">
        <v>8808</v>
      </c>
      <c r="MA2" s="12"/>
      <c r="MB2" s="12"/>
      <c r="MC2" s="11" t="s">
        <v>8809</v>
      </c>
      <c r="MD2" s="12"/>
      <c r="ME2" s="12"/>
      <c r="MF2" s="11" t="s">
        <v>8810</v>
      </c>
      <c r="MG2" s="12"/>
      <c r="MH2" s="12"/>
      <c r="MI2" s="11" t="s">
        <v>8811</v>
      </c>
      <c r="MJ2" s="12"/>
      <c r="MK2" s="12"/>
      <c r="ML2" s="11" t="s">
        <v>8812</v>
      </c>
      <c r="MM2" s="12"/>
      <c r="MN2" s="12"/>
      <c r="MO2" s="11" t="s">
        <v>8813</v>
      </c>
      <c r="MP2" s="12"/>
      <c r="MQ2" s="12"/>
      <c r="MR2" s="11" t="s">
        <v>8814</v>
      </c>
      <c r="MS2" s="12"/>
      <c r="MT2" s="12"/>
      <c r="MU2" s="11" t="s">
        <v>8815</v>
      </c>
      <c r="MV2" s="12"/>
      <c r="MW2" s="12"/>
      <c r="MX2" s="11" t="s">
        <v>8816</v>
      </c>
      <c r="MY2" s="12"/>
      <c r="MZ2" s="12"/>
      <c r="NA2" s="11" t="s">
        <v>8817</v>
      </c>
      <c r="NB2" s="12"/>
      <c r="NC2" s="12"/>
      <c r="ND2" s="11" t="s">
        <v>8818</v>
      </c>
      <c r="NE2" s="12"/>
      <c r="NF2" s="12"/>
      <c r="NG2" s="11" t="s">
        <v>8819</v>
      </c>
      <c r="NH2" s="12"/>
      <c r="NI2" s="12"/>
      <c r="NJ2" s="11" t="s">
        <v>8820</v>
      </c>
      <c r="NK2" s="12"/>
      <c r="NL2" s="12"/>
      <c r="NM2" s="11" t="s">
        <v>8821</v>
      </c>
      <c r="NN2" s="12"/>
      <c r="NO2" s="12"/>
      <c r="NP2" s="11" t="s">
        <v>8822</v>
      </c>
      <c r="NQ2" s="12"/>
      <c r="NR2" s="12"/>
      <c r="NS2" s="11" t="s">
        <v>8823</v>
      </c>
      <c r="NT2" s="12"/>
      <c r="NU2" s="12"/>
      <c r="NV2" s="11" t="s">
        <v>8824</v>
      </c>
      <c r="NW2" s="12"/>
      <c r="NX2" s="12"/>
      <c r="NY2" s="11" t="s">
        <v>8825</v>
      </c>
      <c r="NZ2" s="12"/>
      <c r="OA2" s="12"/>
      <c r="OB2" s="11" t="s">
        <v>8826</v>
      </c>
      <c r="OC2" s="12"/>
      <c r="OD2" s="12"/>
      <c r="OE2" s="11" t="s">
        <v>8827</v>
      </c>
      <c r="OF2" s="12"/>
      <c r="OG2" s="12"/>
      <c r="OH2" s="11" t="s">
        <v>8828</v>
      </c>
      <c r="OI2" s="12"/>
      <c r="OJ2" s="12"/>
      <c r="OK2" s="11" t="s">
        <v>8829</v>
      </c>
      <c r="OL2" s="12"/>
      <c r="OM2" s="12"/>
      <c r="ON2" s="11" t="s">
        <v>8830</v>
      </c>
      <c r="OO2" s="12"/>
      <c r="OP2" s="12"/>
      <c r="OQ2" s="11" t="s">
        <v>8831</v>
      </c>
      <c r="OR2" s="12"/>
      <c r="OS2" s="12"/>
      <c r="OT2" s="11" t="s">
        <v>8832</v>
      </c>
      <c r="OU2" s="12"/>
      <c r="OV2" s="12"/>
      <c r="OW2" s="11" t="s">
        <v>8833</v>
      </c>
      <c r="OX2" s="12"/>
      <c r="OY2" s="12"/>
      <c r="OZ2" s="11" t="s">
        <v>8834</v>
      </c>
      <c r="PA2" s="12"/>
      <c r="PB2" s="12"/>
      <c r="PC2" s="11" t="s">
        <v>8835</v>
      </c>
      <c r="PD2" s="12"/>
      <c r="PE2" s="12"/>
      <c r="PF2" s="11" t="s">
        <v>8836</v>
      </c>
      <c r="PG2" s="12"/>
      <c r="PH2" s="12"/>
      <c r="PI2" s="11" t="s">
        <v>8837</v>
      </c>
      <c r="PJ2" s="12"/>
      <c r="PK2" s="12"/>
      <c r="PL2" s="11" t="s">
        <v>8838</v>
      </c>
      <c r="PM2" s="12"/>
      <c r="PN2" s="12"/>
      <c r="PO2" s="11" t="s">
        <v>8839</v>
      </c>
      <c r="PP2" s="12"/>
      <c r="PQ2" s="12"/>
      <c r="PR2" s="11" t="s">
        <v>8840</v>
      </c>
      <c r="PS2" s="12"/>
      <c r="PT2" s="12"/>
      <c r="PU2" s="11" t="s">
        <v>8841</v>
      </c>
      <c r="PV2" s="12"/>
      <c r="PW2" s="12"/>
      <c r="PX2" s="11" t="s">
        <v>8842</v>
      </c>
      <c r="PY2" s="12"/>
      <c r="PZ2" s="12"/>
      <c r="QA2" s="11" t="s">
        <v>8843</v>
      </c>
      <c r="QB2" s="12"/>
      <c r="QC2" s="12"/>
      <c r="QD2" s="11" t="s">
        <v>8844</v>
      </c>
      <c r="QE2" s="12"/>
      <c r="QF2" s="12"/>
      <c r="QG2" s="11" t="s">
        <v>8845</v>
      </c>
      <c r="QH2" s="12"/>
      <c r="QI2" s="12"/>
      <c r="QJ2" s="11" t="s">
        <v>8846</v>
      </c>
      <c r="QK2" s="12"/>
      <c r="QL2" s="12"/>
      <c r="QM2" s="11" t="s">
        <v>8847</v>
      </c>
      <c r="QN2" s="12"/>
      <c r="QO2" s="12"/>
      <c r="QP2" s="11" t="s">
        <v>8848</v>
      </c>
      <c r="QQ2" s="12"/>
      <c r="QR2" s="12"/>
      <c r="QS2" s="11" t="s">
        <v>8849</v>
      </c>
      <c r="QT2" s="12"/>
      <c r="QU2" s="12"/>
      <c r="QV2" s="11" t="s">
        <v>8850</v>
      </c>
      <c r="QW2" s="12"/>
      <c r="QX2" s="12"/>
      <c r="QY2" s="11" t="s">
        <v>8851</v>
      </c>
      <c r="QZ2" s="12"/>
      <c r="RA2" s="12"/>
      <c r="RB2" s="11" t="s">
        <v>8852</v>
      </c>
      <c r="RC2" s="12"/>
      <c r="RD2" s="12"/>
      <c r="RE2" s="11" t="s">
        <v>8853</v>
      </c>
      <c r="RF2" s="12"/>
      <c r="RG2" s="12"/>
      <c r="RH2" s="11" t="s">
        <v>8854</v>
      </c>
      <c r="RI2" s="12"/>
      <c r="RJ2" s="12"/>
      <c r="RK2" s="11" t="s">
        <v>8855</v>
      </c>
      <c r="RL2" s="12"/>
      <c r="RM2" s="12"/>
      <c r="RN2" s="11" t="s">
        <v>8856</v>
      </c>
      <c r="RO2" s="12"/>
      <c r="RP2" s="12"/>
      <c r="RQ2" s="11" t="s">
        <v>8857</v>
      </c>
      <c r="RR2" s="12"/>
      <c r="RS2" s="12"/>
      <c r="RT2" s="11" t="s">
        <v>8858</v>
      </c>
      <c r="RU2" s="12"/>
      <c r="RV2" s="12"/>
      <c r="RW2" s="11" t="s">
        <v>8859</v>
      </c>
      <c r="RX2" s="12"/>
      <c r="RY2" s="12"/>
      <c r="RZ2" s="11" t="s">
        <v>8860</v>
      </c>
      <c r="SA2" s="12"/>
      <c r="SB2" s="12"/>
      <c r="SC2" s="11" t="s">
        <v>8861</v>
      </c>
      <c r="SD2" s="12"/>
      <c r="SE2" s="12"/>
      <c r="SF2" s="11" t="s">
        <v>8862</v>
      </c>
      <c r="SG2" s="12"/>
      <c r="SH2" s="12"/>
      <c r="SI2" s="11" t="s">
        <v>8863</v>
      </c>
      <c r="SJ2" s="12"/>
      <c r="SK2" s="12"/>
      <c r="SL2" s="11" t="s">
        <v>8864</v>
      </c>
      <c r="SM2" s="12"/>
      <c r="SN2" s="12"/>
      <c r="SO2" s="11" t="s">
        <v>8865</v>
      </c>
      <c r="SP2" s="12"/>
      <c r="SQ2" s="12"/>
      <c r="SR2" s="11" t="s">
        <v>8866</v>
      </c>
      <c r="SS2" s="12"/>
      <c r="ST2" s="12"/>
      <c r="SU2" s="11" t="s">
        <v>8867</v>
      </c>
      <c r="SV2" s="12"/>
      <c r="SW2" s="12"/>
      <c r="SX2" s="11" t="s">
        <v>8868</v>
      </c>
      <c r="SY2" s="12"/>
      <c r="SZ2" s="12"/>
      <c r="TA2" s="11" t="s">
        <v>8869</v>
      </c>
      <c r="TB2" s="12"/>
      <c r="TC2" s="12"/>
      <c r="TD2" s="11" t="s">
        <v>8870</v>
      </c>
      <c r="TE2" s="12"/>
      <c r="TF2" s="12"/>
      <c r="TG2" s="11" t="s">
        <v>8871</v>
      </c>
      <c r="TH2" s="12"/>
      <c r="TI2" s="12"/>
      <c r="TJ2" s="11" t="s">
        <v>8872</v>
      </c>
      <c r="TK2" s="12"/>
      <c r="TL2" s="12"/>
      <c r="TM2" s="11" t="s">
        <v>8873</v>
      </c>
      <c r="TN2" s="12"/>
      <c r="TO2" s="12"/>
      <c r="TP2" s="11" t="s">
        <v>8874</v>
      </c>
      <c r="TQ2" s="12"/>
      <c r="TR2" s="12"/>
      <c r="TS2" s="11" t="s">
        <v>8875</v>
      </c>
      <c r="TT2" s="12"/>
      <c r="TU2" s="12"/>
      <c r="TV2" s="11" t="s">
        <v>8876</v>
      </c>
      <c r="TW2" s="12"/>
      <c r="TX2" s="12"/>
      <c r="TY2" s="11" t="s">
        <v>8877</v>
      </c>
      <c r="TZ2" s="12"/>
      <c r="UA2" s="12"/>
      <c r="UB2" s="11" t="s">
        <v>8878</v>
      </c>
      <c r="UC2" s="12"/>
      <c r="UD2" s="12"/>
      <c r="UE2" s="11" t="s">
        <v>8879</v>
      </c>
      <c r="UF2" s="12"/>
      <c r="UG2" s="12"/>
      <c r="UH2" s="11" t="s">
        <v>8880</v>
      </c>
      <c r="UI2" s="12"/>
      <c r="UJ2" s="12"/>
      <c r="UK2" s="11" t="s">
        <v>8881</v>
      </c>
      <c r="UL2" s="12"/>
      <c r="UM2" s="12"/>
      <c r="UN2" s="11" t="s">
        <v>8882</v>
      </c>
      <c r="UO2" s="12"/>
      <c r="UP2" s="12"/>
      <c r="UQ2" s="11" t="s">
        <v>8883</v>
      </c>
      <c r="UR2" s="12"/>
      <c r="US2" s="12"/>
      <c r="UT2" s="11" t="s">
        <v>8884</v>
      </c>
      <c r="UU2" s="12"/>
      <c r="UV2" s="12"/>
      <c r="UW2" s="11" t="s">
        <v>8885</v>
      </c>
      <c r="UX2" s="12"/>
      <c r="UY2" s="12"/>
      <c r="UZ2" s="11" t="s">
        <v>8886</v>
      </c>
      <c r="VA2" s="12"/>
      <c r="VB2" s="12"/>
      <c r="VC2" s="11" t="s">
        <v>8887</v>
      </c>
      <c r="VD2" s="12"/>
      <c r="VE2" s="12"/>
      <c r="VF2" s="11" t="s">
        <v>8888</v>
      </c>
      <c r="VG2" s="12"/>
      <c r="VH2" s="12"/>
      <c r="VI2" s="11" t="s">
        <v>8889</v>
      </c>
      <c r="VJ2" s="12"/>
      <c r="VK2" s="12"/>
      <c r="VL2" s="11" t="s">
        <v>8890</v>
      </c>
      <c r="VM2" s="12"/>
      <c r="VN2" s="12"/>
      <c r="VO2" s="11" t="s">
        <v>8891</v>
      </c>
      <c r="VP2" s="12"/>
      <c r="VQ2" s="12"/>
      <c r="VR2" s="11" t="s">
        <v>8892</v>
      </c>
      <c r="VS2" s="12"/>
      <c r="VT2" s="12"/>
      <c r="VU2" s="11" t="s">
        <v>8893</v>
      </c>
      <c r="VV2" s="12"/>
      <c r="VW2" s="12"/>
      <c r="VX2" s="11" t="s">
        <v>8894</v>
      </c>
      <c r="VY2" s="12"/>
      <c r="VZ2" s="12"/>
      <c r="WA2" s="11" t="s">
        <v>8895</v>
      </c>
      <c r="WB2" s="12"/>
      <c r="WC2" s="12"/>
      <c r="WD2" s="11" t="s">
        <v>8896</v>
      </c>
      <c r="WE2" s="12"/>
      <c r="WF2" s="12"/>
      <c r="WG2" s="11" t="s">
        <v>8897</v>
      </c>
      <c r="WH2" s="12"/>
      <c r="WI2" s="12"/>
      <c r="WJ2" s="11" t="s">
        <v>8898</v>
      </c>
      <c r="WK2" s="12"/>
      <c r="WL2" s="12"/>
      <c r="WM2" s="11" t="s">
        <v>8899</v>
      </c>
      <c r="WN2" s="12"/>
      <c r="WO2" s="12"/>
      <c r="WP2" s="11" t="s">
        <v>8900</v>
      </c>
      <c r="WQ2" s="12"/>
      <c r="WR2" s="12"/>
      <c r="WS2" s="11" t="s">
        <v>8901</v>
      </c>
      <c r="WT2" s="12"/>
      <c r="WU2" s="12"/>
      <c r="WV2" s="11" t="s">
        <v>8902</v>
      </c>
      <c r="WW2" s="12"/>
      <c r="WX2" s="12"/>
      <c r="WY2" s="11" t="s">
        <v>8903</v>
      </c>
      <c r="WZ2" s="12"/>
      <c r="XA2" s="12"/>
      <c r="XB2" s="11" t="s">
        <v>8904</v>
      </c>
      <c r="XC2" s="12"/>
      <c r="XD2" s="12"/>
      <c r="XE2" s="11" t="s">
        <v>8905</v>
      </c>
      <c r="XF2" s="12"/>
      <c r="XG2" s="12"/>
      <c r="XH2" s="11" t="s">
        <v>8906</v>
      </c>
      <c r="XI2" s="12"/>
      <c r="XJ2" s="12"/>
      <c r="XK2" s="11" t="s">
        <v>8907</v>
      </c>
      <c r="XL2" s="12"/>
      <c r="XM2" s="12"/>
      <c r="XN2" s="11" t="s">
        <v>8908</v>
      </c>
      <c r="XO2" s="12"/>
      <c r="XP2" s="12"/>
      <c r="XQ2" s="11" t="s">
        <v>8909</v>
      </c>
      <c r="XR2" s="12"/>
      <c r="XS2" s="12"/>
      <c r="XT2" s="11" t="s">
        <v>8910</v>
      </c>
      <c r="XU2" s="12"/>
      <c r="XV2" s="12"/>
      <c r="XW2" s="11" t="s">
        <v>8911</v>
      </c>
      <c r="XX2" s="12"/>
      <c r="XY2" s="12"/>
      <c r="XZ2" s="11" t="s">
        <v>8912</v>
      </c>
      <c r="YA2" s="12"/>
      <c r="YB2" s="12"/>
      <c r="YC2" s="11" t="s">
        <v>8913</v>
      </c>
      <c r="YD2" s="12"/>
      <c r="YE2" s="12"/>
      <c r="YF2" s="11" t="s">
        <v>8914</v>
      </c>
      <c r="YG2" s="12"/>
      <c r="YH2" s="12"/>
      <c r="YI2" s="11" t="s">
        <v>8915</v>
      </c>
      <c r="YJ2" s="12"/>
      <c r="YK2" s="12"/>
      <c r="YL2" s="11" t="s">
        <v>8916</v>
      </c>
      <c r="YM2" s="12"/>
      <c r="YN2" s="12"/>
      <c r="YO2" s="11" t="s">
        <v>8917</v>
      </c>
      <c r="YP2" s="12"/>
      <c r="YQ2" s="12"/>
      <c r="YR2" s="11" t="s">
        <v>8918</v>
      </c>
      <c r="YS2" s="12"/>
      <c r="YT2" s="12"/>
      <c r="YU2" s="11" t="s">
        <v>8919</v>
      </c>
      <c r="YV2" s="12"/>
      <c r="YW2" s="12"/>
      <c r="YX2" s="11" t="s">
        <v>8920</v>
      </c>
      <c r="YY2" s="12"/>
      <c r="YZ2" s="12"/>
      <c r="ZA2" s="11" t="s">
        <v>8921</v>
      </c>
      <c r="ZB2" s="12"/>
      <c r="ZC2" s="12"/>
      <c r="ZD2" s="11" t="s">
        <v>8922</v>
      </c>
      <c r="ZE2" s="12"/>
      <c r="ZF2" s="12"/>
      <c r="ZG2" s="11" t="s">
        <v>8923</v>
      </c>
      <c r="ZH2" s="12"/>
      <c r="ZI2" s="12"/>
      <c r="ZJ2" s="11" t="s">
        <v>8924</v>
      </c>
      <c r="ZK2" s="12"/>
      <c r="ZL2" s="12"/>
      <c r="ZM2" s="11" t="s">
        <v>8925</v>
      </c>
      <c r="ZN2" s="12"/>
      <c r="ZO2" s="12"/>
      <c r="ZP2" s="11" t="s">
        <v>8926</v>
      </c>
      <c r="ZQ2" s="12"/>
      <c r="ZR2" s="12"/>
      <c r="ZS2" s="11" t="s">
        <v>8927</v>
      </c>
      <c r="ZT2" s="12"/>
      <c r="ZU2" s="12"/>
      <c r="ZV2" s="11" t="s">
        <v>8928</v>
      </c>
      <c r="ZW2" s="12"/>
      <c r="ZX2" s="12"/>
      <c r="ZY2" s="11" t="s">
        <v>8929</v>
      </c>
      <c r="ZZ2" s="12"/>
      <c r="AAA2" s="12"/>
      <c r="AAB2" s="11" t="s">
        <v>8930</v>
      </c>
      <c r="AAC2" s="12"/>
      <c r="AAD2" s="12"/>
      <c r="AAE2" s="11" t="s">
        <v>8931</v>
      </c>
      <c r="AAF2" s="12"/>
      <c r="AAG2" s="12"/>
      <c r="AAH2" s="11" t="s">
        <v>8932</v>
      </c>
      <c r="AAI2" s="12"/>
      <c r="AAJ2" s="12"/>
      <c r="AAK2" s="11" t="s">
        <v>8933</v>
      </c>
      <c r="AAL2" s="12"/>
      <c r="AAM2" s="12"/>
      <c r="AAN2" s="11" t="s">
        <v>8934</v>
      </c>
      <c r="AAO2" s="12"/>
      <c r="AAP2" s="12"/>
      <c r="AAQ2" s="11" t="s">
        <v>8935</v>
      </c>
      <c r="AAR2" s="12"/>
      <c r="AAS2" s="12"/>
      <c r="AAT2" s="11" t="s">
        <v>8936</v>
      </c>
      <c r="AAU2" s="12"/>
      <c r="AAV2" s="12"/>
      <c r="AAW2" s="11" t="s">
        <v>8937</v>
      </c>
      <c r="AAX2" s="12"/>
      <c r="AAY2" s="12"/>
      <c r="AAZ2" s="11" t="s">
        <v>8938</v>
      </c>
      <c r="ABA2" s="12"/>
      <c r="ABB2" s="12"/>
      <c r="ABC2" s="11" t="s">
        <v>8939</v>
      </c>
      <c r="ABD2" s="12"/>
      <c r="ABE2" s="12"/>
      <c r="ABF2" s="11" t="s">
        <v>8940</v>
      </c>
      <c r="ABG2" s="12"/>
      <c r="ABH2" s="12"/>
      <c r="ABI2" s="11" t="s">
        <v>8941</v>
      </c>
      <c r="ABJ2" s="12"/>
      <c r="ABK2" s="12"/>
      <c r="ABL2" s="11" t="s">
        <v>8942</v>
      </c>
      <c r="ABM2" s="12"/>
      <c r="ABN2" s="12"/>
      <c r="ABO2" s="11" t="s">
        <v>8943</v>
      </c>
      <c r="ABP2" s="12"/>
      <c r="ABQ2" s="12"/>
      <c r="ABR2" s="11" t="s">
        <v>8944</v>
      </c>
      <c r="ABS2" s="12"/>
      <c r="ABT2" s="12"/>
      <c r="ABU2" s="11" t="s">
        <v>8945</v>
      </c>
      <c r="ABV2" s="12"/>
      <c r="ABW2" s="12"/>
      <c r="ABX2" s="11" t="s">
        <v>8946</v>
      </c>
      <c r="ABY2" s="12"/>
      <c r="ABZ2" s="12"/>
      <c r="ACA2" s="11" t="s">
        <v>8947</v>
      </c>
      <c r="ACB2" s="12"/>
      <c r="ACC2" s="12"/>
      <c r="ACD2" s="11" t="s">
        <v>8948</v>
      </c>
      <c r="ACE2" s="12"/>
      <c r="ACF2" s="12"/>
      <c r="ACG2" s="11" t="s">
        <v>8949</v>
      </c>
      <c r="ACH2" s="12"/>
      <c r="ACI2" s="12"/>
      <c r="ACJ2" s="11" t="s">
        <v>8950</v>
      </c>
      <c r="ACK2" s="12"/>
      <c r="ACL2" s="12"/>
      <c r="ACM2" s="11" t="s">
        <v>8951</v>
      </c>
      <c r="ACN2" s="12"/>
      <c r="ACO2" s="12"/>
      <c r="ACP2" s="11" t="s">
        <v>8952</v>
      </c>
      <c r="ACQ2" s="12"/>
      <c r="ACR2" s="12"/>
      <c r="ACS2" s="11" t="s">
        <v>8953</v>
      </c>
      <c r="ACT2" s="12"/>
      <c r="ACU2" s="12"/>
      <c r="ACV2" s="11" t="s">
        <v>8954</v>
      </c>
      <c r="ACW2" s="12"/>
      <c r="ACX2" s="12"/>
      <c r="ACY2" s="11" t="s">
        <v>8955</v>
      </c>
      <c r="ACZ2" s="12"/>
      <c r="ADA2" s="12"/>
      <c r="ADB2" s="11" t="s">
        <v>8956</v>
      </c>
      <c r="ADC2" s="12"/>
      <c r="ADD2" s="12"/>
      <c r="ADE2" s="11" t="s">
        <v>8957</v>
      </c>
      <c r="ADF2" s="12"/>
      <c r="ADG2" s="12"/>
      <c r="ADH2" s="11" t="s">
        <v>8958</v>
      </c>
      <c r="ADI2" s="12"/>
      <c r="ADJ2" s="12"/>
      <c r="ADK2" s="11" t="s">
        <v>8959</v>
      </c>
      <c r="ADL2" s="12"/>
      <c r="ADM2" s="12"/>
      <c r="ADN2" s="11" t="s">
        <v>8960</v>
      </c>
      <c r="ADO2" s="12"/>
      <c r="ADP2" s="12"/>
      <c r="ADQ2" s="11" t="s">
        <v>8961</v>
      </c>
      <c r="ADR2" s="12"/>
      <c r="ADS2" s="12"/>
      <c r="ADT2" s="11" t="s">
        <v>8962</v>
      </c>
      <c r="ADU2" s="12"/>
      <c r="ADV2" s="12"/>
      <c r="ADW2" s="11" t="s">
        <v>8963</v>
      </c>
      <c r="ADX2" s="12"/>
      <c r="ADY2" s="12"/>
      <c r="ADZ2" s="11" t="s">
        <v>8964</v>
      </c>
      <c r="AEA2" s="12"/>
      <c r="AEB2" s="12"/>
      <c r="AEC2" s="11" t="s">
        <v>8965</v>
      </c>
      <c r="AED2" s="12"/>
      <c r="AEE2" s="12"/>
      <c r="AEF2" s="11" t="s">
        <v>8966</v>
      </c>
      <c r="AEG2" s="12"/>
      <c r="AEH2" s="12"/>
      <c r="AEI2" s="11" t="s">
        <v>8967</v>
      </c>
      <c r="AEJ2" s="12"/>
      <c r="AEK2" s="12"/>
      <c r="AEL2" s="11" t="s">
        <v>8968</v>
      </c>
      <c r="AEM2" s="12"/>
      <c r="AEN2" s="12"/>
      <c r="AEO2" s="11" t="s">
        <v>8969</v>
      </c>
      <c r="AEP2" s="12"/>
      <c r="AEQ2" s="12"/>
      <c r="AER2" s="11" t="s">
        <v>8970</v>
      </c>
      <c r="AES2" s="12"/>
      <c r="AET2" s="12"/>
      <c r="AEU2" s="11" t="s">
        <v>8971</v>
      </c>
      <c r="AEV2" s="12"/>
      <c r="AEW2" s="12"/>
      <c r="AEX2" s="11" t="s">
        <v>8972</v>
      </c>
      <c r="AEY2" s="12"/>
      <c r="AEZ2" s="12"/>
      <c r="AFA2" s="11" t="s">
        <v>8973</v>
      </c>
      <c r="AFB2" s="12"/>
      <c r="AFC2" s="12"/>
      <c r="AFD2" s="11" t="s">
        <v>8974</v>
      </c>
      <c r="AFE2" s="12"/>
      <c r="AFF2" s="12"/>
      <c r="AFG2" s="11" t="s">
        <v>8975</v>
      </c>
      <c r="AFH2" s="12"/>
      <c r="AFI2" s="12"/>
      <c r="AFJ2" s="11" t="s">
        <v>8976</v>
      </c>
      <c r="AFK2" s="12"/>
      <c r="AFL2" s="12"/>
      <c r="AFM2" s="11" t="s">
        <v>8977</v>
      </c>
      <c r="AFN2" s="12"/>
      <c r="AFO2" s="12"/>
      <c r="AFP2" s="11" t="s">
        <v>8978</v>
      </c>
      <c r="AFQ2" s="12"/>
      <c r="AFR2" s="12"/>
      <c r="AFS2" s="11" t="s">
        <v>8979</v>
      </c>
      <c r="AFT2" s="12"/>
      <c r="AFU2" s="12"/>
      <c r="AFV2" s="11" t="s">
        <v>8980</v>
      </c>
      <c r="AFW2" s="12"/>
      <c r="AFX2" s="12"/>
      <c r="AFY2" s="11" t="s">
        <v>8981</v>
      </c>
      <c r="AFZ2" s="12"/>
      <c r="AGA2" s="12"/>
      <c r="AGB2" s="11" t="s">
        <v>8982</v>
      </c>
      <c r="AGC2" s="12"/>
      <c r="AGD2" s="12"/>
      <c r="AGE2" s="11" t="s">
        <v>8983</v>
      </c>
      <c r="AGF2" s="12"/>
      <c r="AGG2" s="12"/>
      <c r="AGH2" s="11" t="s">
        <v>8984</v>
      </c>
      <c r="AGI2" s="12"/>
      <c r="AGJ2" s="12"/>
      <c r="AGK2" s="11" t="s">
        <v>8985</v>
      </c>
      <c r="AGL2" s="12"/>
      <c r="AGM2" s="12"/>
      <c r="AGN2" s="11" t="s">
        <v>8986</v>
      </c>
      <c r="AGO2" s="12"/>
      <c r="AGP2" s="12"/>
      <c r="AGQ2" s="11" t="s">
        <v>8987</v>
      </c>
      <c r="AGR2" s="12"/>
      <c r="AGS2" s="12"/>
      <c r="AGT2" s="11" t="s">
        <v>8988</v>
      </c>
      <c r="AGU2" s="12"/>
      <c r="AGV2" s="12"/>
      <c r="AGW2" s="11" t="s">
        <v>8989</v>
      </c>
      <c r="AGX2" s="12"/>
      <c r="AGY2" s="12"/>
      <c r="AGZ2" s="11" t="s">
        <v>8990</v>
      </c>
      <c r="AHA2" s="12"/>
      <c r="AHB2" s="12"/>
      <c r="AHC2" s="11" t="s">
        <v>8991</v>
      </c>
      <c r="AHD2" s="12"/>
      <c r="AHE2" s="12"/>
      <c r="AHF2" s="11" t="s">
        <v>8992</v>
      </c>
      <c r="AHG2" s="12"/>
      <c r="AHH2" s="12"/>
      <c r="AHI2" s="11" t="s">
        <v>8993</v>
      </c>
      <c r="AHJ2" s="12"/>
      <c r="AHK2" s="12"/>
      <c r="AHL2" s="11" t="s">
        <v>8994</v>
      </c>
      <c r="AHM2" s="12"/>
      <c r="AHN2" s="12"/>
      <c r="AHO2" s="11" t="s">
        <v>8995</v>
      </c>
      <c r="AHP2" s="12"/>
      <c r="AHQ2" s="12"/>
      <c r="AHR2" s="11" t="s">
        <v>8996</v>
      </c>
      <c r="AHS2" s="12"/>
      <c r="AHT2" s="12"/>
      <c r="AHU2" s="11" t="s">
        <v>8997</v>
      </c>
      <c r="AHV2" s="12"/>
      <c r="AHW2" s="12"/>
      <c r="AHX2" s="11" t="s">
        <v>8998</v>
      </c>
      <c r="AHY2" s="12"/>
      <c r="AHZ2" s="12"/>
      <c r="AIA2" s="11" t="s">
        <v>8999</v>
      </c>
      <c r="AIB2" s="12"/>
      <c r="AIC2" s="12"/>
      <c r="AID2" s="11" t="s">
        <v>9000</v>
      </c>
      <c r="AIE2" s="12"/>
      <c r="AIF2" s="12"/>
      <c r="AIG2" s="11" t="s">
        <v>9001</v>
      </c>
      <c r="AIH2" s="12"/>
      <c r="AII2" s="12"/>
      <c r="AIJ2" s="11" t="s">
        <v>9002</v>
      </c>
      <c r="AIK2" s="12"/>
      <c r="AIL2" s="12"/>
      <c r="AIM2" s="11" t="s">
        <v>9003</v>
      </c>
      <c r="AIN2" s="12"/>
      <c r="AIO2" s="12"/>
      <c r="AIP2" s="11" t="s">
        <v>9004</v>
      </c>
      <c r="AIQ2" s="12"/>
      <c r="AIR2" s="12"/>
      <c r="AIS2" s="11" t="s">
        <v>9005</v>
      </c>
      <c r="AIT2" s="12"/>
      <c r="AIU2" s="12"/>
      <c r="AIV2" s="11" t="s">
        <v>9006</v>
      </c>
      <c r="AIW2" s="12"/>
      <c r="AIX2" s="12"/>
      <c r="AIY2" s="11" t="s">
        <v>9007</v>
      </c>
      <c r="AIZ2" s="12"/>
      <c r="AJA2" s="12"/>
      <c r="AJB2" s="11" t="s">
        <v>9008</v>
      </c>
      <c r="AJC2" s="12"/>
      <c r="AJD2" s="12"/>
      <c r="AJE2" s="11" t="s">
        <v>9009</v>
      </c>
      <c r="AJF2" s="12"/>
      <c r="AJG2" s="12"/>
      <c r="AJH2" s="11" t="s">
        <v>9010</v>
      </c>
      <c r="AJI2" s="12"/>
      <c r="AJJ2" s="12"/>
      <c r="AJK2" s="11" t="s">
        <v>9011</v>
      </c>
      <c r="AJL2" s="12"/>
      <c r="AJM2" s="12"/>
      <c r="AJN2" s="11" t="s">
        <v>9012</v>
      </c>
      <c r="AJO2" s="12"/>
      <c r="AJP2" s="12"/>
      <c r="AJQ2" s="11" t="s">
        <v>9013</v>
      </c>
      <c r="AJR2" s="12"/>
      <c r="AJS2" s="12"/>
      <c r="AJT2" s="11" t="s">
        <v>9014</v>
      </c>
      <c r="AJU2" s="12"/>
      <c r="AJV2" s="12"/>
      <c r="AJW2" s="11" t="s">
        <v>9015</v>
      </c>
      <c r="AJX2" s="12"/>
      <c r="AJY2" s="12"/>
      <c r="AJZ2" s="11" t="s">
        <v>9016</v>
      </c>
      <c r="AKA2" s="12"/>
      <c r="AKB2" s="12"/>
      <c r="AKC2" s="11" t="s">
        <v>9017</v>
      </c>
      <c r="AKD2" s="12"/>
      <c r="AKE2" s="12"/>
      <c r="AKF2" s="11" t="s">
        <v>9018</v>
      </c>
      <c r="AKG2" s="12"/>
      <c r="AKH2" s="12"/>
      <c r="AKI2" s="11" t="s">
        <v>9019</v>
      </c>
      <c r="AKJ2" s="12"/>
      <c r="AKK2" s="12"/>
      <c r="AKL2" s="11" t="s">
        <v>9020</v>
      </c>
      <c r="AKM2" s="12"/>
      <c r="AKN2" s="12"/>
      <c r="AKO2" s="11" t="s">
        <v>9021</v>
      </c>
      <c r="AKP2" s="12"/>
      <c r="AKQ2" s="12"/>
      <c r="AKR2" s="11" t="s">
        <v>9022</v>
      </c>
      <c r="AKS2" s="12"/>
      <c r="AKT2" s="12"/>
      <c r="AKU2" s="11" t="s">
        <v>9023</v>
      </c>
      <c r="AKV2" s="12"/>
      <c r="AKW2" s="12"/>
      <c r="AKX2" s="11" t="s">
        <v>9024</v>
      </c>
      <c r="AKY2" s="12"/>
      <c r="AKZ2" s="12"/>
      <c r="ALA2" s="11" t="s">
        <v>9025</v>
      </c>
      <c r="ALB2" s="12"/>
      <c r="ALC2" s="12"/>
      <c r="ALD2" s="11" t="s">
        <v>9026</v>
      </c>
      <c r="ALE2" s="12"/>
      <c r="ALF2" s="12"/>
      <c r="ALG2" s="11" t="s">
        <v>9027</v>
      </c>
      <c r="ALH2" s="12"/>
      <c r="ALI2" s="12"/>
      <c r="ALJ2" s="11" t="s">
        <v>9028</v>
      </c>
      <c r="ALK2" s="12"/>
      <c r="ALL2" s="12"/>
      <c r="ALM2" s="11" t="s">
        <v>9029</v>
      </c>
      <c r="ALN2" s="12"/>
      <c r="ALO2" s="12"/>
      <c r="ALP2" s="11" t="s">
        <v>9030</v>
      </c>
      <c r="ALQ2" s="12"/>
      <c r="ALR2" s="12"/>
      <c r="ALS2" s="11" t="s">
        <v>9031</v>
      </c>
      <c r="ALT2" s="12"/>
      <c r="ALU2" s="12"/>
      <c r="ALV2" s="11" t="s">
        <v>9032</v>
      </c>
      <c r="ALW2" s="12"/>
      <c r="ALX2" s="12"/>
      <c r="ALY2" s="11" t="s">
        <v>9033</v>
      </c>
      <c r="ALZ2" s="12"/>
      <c r="AMA2" s="12"/>
      <c r="AMB2" s="11" t="s">
        <v>9034</v>
      </c>
      <c r="AMC2" s="12"/>
      <c r="AMD2" s="12"/>
      <c r="AME2" s="11" t="s">
        <v>9035</v>
      </c>
      <c r="AMF2" s="12"/>
      <c r="AMG2" s="12"/>
      <c r="AMH2" s="11" t="s">
        <v>9036</v>
      </c>
      <c r="AMI2" s="12"/>
      <c r="AMJ2" s="12"/>
      <c r="AMK2" s="11" t="s">
        <v>9037</v>
      </c>
      <c r="AML2" s="12"/>
      <c r="AMM2" s="12"/>
      <c r="AMN2" s="11" t="s">
        <v>9038</v>
      </c>
      <c r="AMO2" s="12"/>
      <c r="AMP2" s="12"/>
      <c r="AMQ2" s="11" t="s">
        <v>9039</v>
      </c>
      <c r="AMR2" s="12"/>
      <c r="AMS2" s="12"/>
      <c r="AMT2" s="11" t="s">
        <v>9040</v>
      </c>
      <c r="AMU2" s="12"/>
      <c r="AMV2" s="12"/>
      <c r="AMW2" s="11" t="s">
        <v>9041</v>
      </c>
      <c r="AMX2" s="12"/>
      <c r="AMY2" s="12"/>
      <c r="AMZ2" s="11" t="s">
        <v>9042</v>
      </c>
      <c r="ANA2" s="12"/>
      <c r="ANB2" s="12"/>
      <c r="ANC2" s="11" t="s">
        <v>9043</v>
      </c>
      <c r="AND2" s="12"/>
      <c r="ANE2" s="12"/>
      <c r="ANF2" s="11" t="s">
        <v>9044</v>
      </c>
      <c r="ANG2" s="12"/>
      <c r="ANH2" s="12"/>
      <c r="ANI2" s="11" t="s">
        <v>9045</v>
      </c>
      <c r="ANJ2" s="12"/>
      <c r="ANK2" s="12"/>
      <c r="ANL2" s="11" t="s">
        <v>9046</v>
      </c>
      <c r="ANM2" s="12"/>
      <c r="ANN2" s="12"/>
      <c r="ANO2" s="11" t="s">
        <v>9047</v>
      </c>
      <c r="ANP2" s="12"/>
      <c r="ANQ2" s="12"/>
      <c r="ANR2" s="11" t="s">
        <v>9048</v>
      </c>
      <c r="ANS2" s="12"/>
      <c r="ANT2" s="12"/>
      <c r="ANU2" s="11" t="s">
        <v>9049</v>
      </c>
      <c r="ANV2" s="12"/>
      <c r="ANW2" s="12"/>
      <c r="ANX2" s="11" t="s">
        <v>9050</v>
      </c>
      <c r="ANY2" s="12"/>
      <c r="ANZ2" s="12"/>
      <c r="AOA2" s="11" t="s">
        <v>9051</v>
      </c>
      <c r="AOB2" s="12"/>
      <c r="AOC2" s="12"/>
      <c r="AOD2" s="11" t="s">
        <v>9052</v>
      </c>
      <c r="AOE2" s="12"/>
      <c r="AOF2" s="12"/>
      <c r="AOG2" s="11" t="s">
        <v>9053</v>
      </c>
      <c r="AOH2" s="12"/>
      <c r="AOI2" s="12"/>
      <c r="AOJ2" s="11" t="s">
        <v>9054</v>
      </c>
      <c r="AOK2" s="12"/>
      <c r="AOL2" s="12"/>
      <c r="AOM2" s="11" t="s">
        <v>9055</v>
      </c>
      <c r="AON2" s="12"/>
      <c r="AOO2" s="12"/>
      <c r="AOP2" s="11" t="s">
        <v>9056</v>
      </c>
      <c r="AOQ2" s="12"/>
      <c r="AOR2" s="12"/>
      <c r="AOS2" s="11" t="s">
        <v>9057</v>
      </c>
      <c r="AOT2" s="12"/>
      <c r="AOU2" s="12"/>
      <c r="AOV2" s="11" t="s">
        <v>9058</v>
      </c>
      <c r="AOW2" s="12"/>
      <c r="AOX2" s="12"/>
      <c r="AOY2" s="11" t="s">
        <v>9059</v>
      </c>
      <c r="AOZ2" s="12"/>
      <c r="APA2" s="12"/>
      <c r="APB2" s="11" t="s">
        <v>9060</v>
      </c>
      <c r="APC2" s="12"/>
      <c r="APD2" s="12"/>
      <c r="APE2" s="11" t="s">
        <v>9061</v>
      </c>
      <c r="APF2" s="12"/>
      <c r="APG2" s="12"/>
      <c r="APH2" s="11" t="s">
        <v>9062</v>
      </c>
      <c r="API2" s="12"/>
      <c r="APJ2" s="12"/>
      <c r="APK2" s="11" t="s">
        <v>9063</v>
      </c>
      <c r="APL2" s="12"/>
      <c r="APM2" s="12"/>
      <c r="APN2" s="11" t="s">
        <v>9064</v>
      </c>
      <c r="APO2" s="12"/>
      <c r="APP2" s="12"/>
      <c r="APQ2" s="11" t="s">
        <v>9065</v>
      </c>
      <c r="APR2" s="12"/>
      <c r="APS2" s="12"/>
      <c r="APT2" s="11" t="s">
        <v>9066</v>
      </c>
      <c r="APU2" s="12"/>
      <c r="APV2" s="12"/>
      <c r="APW2" s="11" t="s">
        <v>9067</v>
      </c>
      <c r="APX2" s="12"/>
      <c r="APY2" s="12"/>
      <c r="APZ2" s="11" t="s">
        <v>9068</v>
      </c>
      <c r="AQA2" s="12"/>
      <c r="AQB2" s="12"/>
      <c r="AQC2" s="11" t="s">
        <v>9069</v>
      </c>
      <c r="AQD2" s="12"/>
      <c r="AQE2" s="12"/>
      <c r="AQF2" s="11" t="s">
        <v>9070</v>
      </c>
      <c r="AQG2" s="12"/>
      <c r="AQH2" s="12"/>
      <c r="AQI2" s="11" t="s">
        <v>9071</v>
      </c>
      <c r="AQJ2" s="12"/>
      <c r="AQK2" s="12"/>
      <c r="AQL2" s="11" t="s">
        <v>9072</v>
      </c>
      <c r="AQM2" s="12"/>
      <c r="AQN2" s="12"/>
      <c r="AQO2" s="11" t="s">
        <v>9073</v>
      </c>
      <c r="AQP2" s="12"/>
      <c r="AQQ2" s="12"/>
      <c r="AQR2" s="11" t="s">
        <v>9074</v>
      </c>
      <c r="AQS2" s="12"/>
      <c r="AQT2" s="12"/>
      <c r="AQU2" s="11" t="s">
        <v>9075</v>
      </c>
      <c r="AQV2" s="12"/>
      <c r="AQW2" s="12"/>
      <c r="AQX2" s="11" t="s">
        <v>9076</v>
      </c>
      <c r="AQY2" s="12"/>
      <c r="AQZ2" s="12"/>
      <c r="ARA2" s="11" t="s">
        <v>9077</v>
      </c>
      <c r="ARB2" s="12"/>
      <c r="ARC2" s="12"/>
      <c r="ARD2" s="11" t="s">
        <v>9078</v>
      </c>
      <c r="ARE2" s="12"/>
      <c r="ARF2" s="12"/>
      <c r="ARG2" s="11" t="s">
        <v>9079</v>
      </c>
      <c r="ARH2" s="12"/>
      <c r="ARI2" s="12"/>
      <c r="ARJ2" s="11" t="s">
        <v>9080</v>
      </c>
      <c r="ARK2" s="12"/>
      <c r="ARL2" s="12"/>
      <c r="ARM2" s="11" t="s">
        <v>9081</v>
      </c>
      <c r="ARN2" s="12"/>
      <c r="ARO2" s="12"/>
      <c r="ARP2" s="11" t="s">
        <v>9082</v>
      </c>
      <c r="ARQ2" s="12"/>
      <c r="ARR2" s="12"/>
      <c r="ARS2" s="11" t="s">
        <v>9083</v>
      </c>
      <c r="ART2" s="12"/>
      <c r="ARU2" s="12"/>
      <c r="ARV2" s="11" t="s">
        <v>9084</v>
      </c>
      <c r="ARW2" s="12"/>
      <c r="ARX2" s="12"/>
      <c r="ARY2" s="11" t="s">
        <v>9085</v>
      </c>
      <c r="ARZ2" s="12"/>
      <c r="ASA2" s="12"/>
      <c r="ASB2" s="11" t="s">
        <v>9086</v>
      </c>
      <c r="ASC2" s="12"/>
      <c r="ASD2" s="12"/>
      <c r="ASE2" s="11" t="s">
        <v>9087</v>
      </c>
      <c r="ASF2" s="12"/>
      <c r="ASG2" s="12"/>
      <c r="ASH2" s="11" t="s">
        <v>9088</v>
      </c>
      <c r="ASI2" s="12"/>
      <c r="ASJ2" s="12"/>
      <c r="ASK2" s="11" t="s">
        <v>9089</v>
      </c>
      <c r="ASL2" s="12"/>
      <c r="ASM2" s="12"/>
      <c r="ASN2" s="11" t="s">
        <v>9090</v>
      </c>
      <c r="ASO2" s="12"/>
      <c r="ASP2" s="12"/>
      <c r="ASQ2" s="11" t="s">
        <v>9091</v>
      </c>
      <c r="ASR2" s="12"/>
      <c r="ASS2" s="12"/>
      <c r="AST2" s="11" t="s">
        <v>9092</v>
      </c>
      <c r="ASU2" s="12"/>
      <c r="ASV2" s="12"/>
      <c r="ASW2" s="11" t="s">
        <v>9093</v>
      </c>
      <c r="ASX2" s="12"/>
      <c r="ASY2" s="12"/>
      <c r="ASZ2" s="11" t="s">
        <v>9094</v>
      </c>
      <c r="ATA2" s="12"/>
      <c r="ATB2" s="12"/>
      <c r="ATC2" s="11" t="s">
        <v>9095</v>
      </c>
      <c r="ATD2" s="12"/>
      <c r="ATE2" s="12"/>
      <c r="ATF2" s="11" t="s">
        <v>9096</v>
      </c>
      <c r="ATG2" s="12"/>
      <c r="ATH2" s="12"/>
      <c r="ATI2" s="11" t="s">
        <v>9097</v>
      </c>
      <c r="ATJ2" s="12"/>
      <c r="ATK2" s="12"/>
      <c r="ATL2" s="11" t="s">
        <v>9098</v>
      </c>
      <c r="ATM2" s="12"/>
      <c r="ATN2" s="12"/>
      <c r="ATO2" s="11" t="s">
        <v>9099</v>
      </c>
      <c r="ATP2" s="12"/>
      <c r="ATQ2" s="12"/>
      <c r="ATR2" s="11" t="s">
        <v>9100</v>
      </c>
      <c r="ATS2" s="12"/>
      <c r="ATT2" s="12"/>
      <c r="ATU2" s="11" t="s">
        <v>9101</v>
      </c>
      <c r="ATV2" s="12"/>
      <c r="ATW2" s="12"/>
      <c r="ATX2" s="11" t="s">
        <v>9102</v>
      </c>
      <c r="ATY2" s="12"/>
      <c r="ATZ2" s="12"/>
      <c r="AUA2" s="11" t="s">
        <v>9103</v>
      </c>
      <c r="AUB2" s="12"/>
      <c r="AUC2" s="12"/>
      <c r="AUD2" s="11" t="s">
        <v>9104</v>
      </c>
      <c r="AUE2" s="12"/>
      <c r="AUF2" s="12"/>
      <c r="AUG2" s="11" t="s">
        <v>9105</v>
      </c>
      <c r="AUH2" s="12"/>
      <c r="AUI2" s="12"/>
      <c r="AUJ2" s="11" t="s">
        <v>9106</v>
      </c>
      <c r="AUK2" s="12"/>
      <c r="AUL2" s="12"/>
      <c r="AUM2" s="11" t="s">
        <v>9107</v>
      </c>
      <c r="AUN2" s="12"/>
      <c r="AUO2" s="12"/>
      <c r="AUP2" s="11" t="s">
        <v>9108</v>
      </c>
      <c r="AUQ2" s="12"/>
      <c r="AUR2" s="12"/>
      <c r="AUS2" s="11" t="s">
        <v>9109</v>
      </c>
      <c r="AUT2" s="12"/>
      <c r="AUU2" s="12"/>
      <c r="AUV2" s="11" t="s">
        <v>9110</v>
      </c>
      <c r="AUW2" s="12"/>
      <c r="AUX2" s="12"/>
      <c r="AUY2" s="11" t="s">
        <v>9111</v>
      </c>
      <c r="AUZ2" s="12"/>
      <c r="AVA2" s="12"/>
      <c r="AVB2" s="11" t="s">
        <v>9112</v>
      </c>
      <c r="AVC2" s="12"/>
      <c r="AVD2" s="12"/>
      <c r="AVE2" s="11" t="s">
        <v>9113</v>
      </c>
      <c r="AVF2" s="12"/>
      <c r="AVG2" s="12"/>
      <c r="AVH2" s="11" t="s">
        <v>9114</v>
      </c>
      <c r="AVI2" s="12"/>
      <c r="AVJ2" s="12"/>
      <c r="AVK2" s="11" t="s">
        <v>9115</v>
      </c>
      <c r="AVL2" s="12"/>
      <c r="AVM2" s="12"/>
      <c r="AVN2" s="11" t="s">
        <v>9116</v>
      </c>
      <c r="AVO2" s="12"/>
      <c r="AVP2" s="12"/>
      <c r="AVQ2" s="11" t="s">
        <v>9117</v>
      </c>
      <c r="AVR2" s="12"/>
      <c r="AVS2" s="12"/>
      <c r="AVT2" s="11" t="s">
        <v>9118</v>
      </c>
      <c r="AVU2" s="12"/>
      <c r="AVV2" s="12"/>
      <c r="AVW2" s="11" t="s">
        <v>9119</v>
      </c>
      <c r="AVX2" s="12"/>
      <c r="AVY2" s="12"/>
      <c r="AVZ2" s="11" t="s">
        <v>9120</v>
      </c>
      <c r="AWA2" s="12"/>
      <c r="AWB2" s="12"/>
      <c r="AWC2" s="11" t="s">
        <v>9121</v>
      </c>
      <c r="AWD2" s="12"/>
      <c r="AWE2" s="12"/>
      <c r="AWF2" s="11" t="s">
        <v>9122</v>
      </c>
      <c r="AWG2" s="12"/>
      <c r="AWH2" s="12"/>
      <c r="AWI2" s="11" t="s">
        <v>9123</v>
      </c>
      <c r="AWJ2" s="12"/>
      <c r="AWK2" s="12"/>
      <c r="AWL2" s="11" t="s">
        <v>9124</v>
      </c>
      <c r="AWM2" s="12"/>
      <c r="AWN2" s="12"/>
      <c r="AWO2" s="11" t="s">
        <v>9125</v>
      </c>
      <c r="AWP2" s="12"/>
      <c r="AWQ2" s="12"/>
      <c r="AWR2" s="11" t="s">
        <v>9126</v>
      </c>
      <c r="AWS2" s="12"/>
      <c r="AWT2" s="12"/>
      <c r="AWU2" s="11" t="s">
        <v>9127</v>
      </c>
      <c r="AWV2" s="12"/>
      <c r="AWW2" s="12"/>
      <c r="AWX2" s="11" t="s">
        <v>9128</v>
      </c>
      <c r="AWY2" s="12"/>
      <c r="AWZ2" s="12"/>
      <c r="AXA2" s="11" t="s">
        <v>9129</v>
      </c>
      <c r="AXB2" s="12"/>
      <c r="AXC2" s="12"/>
      <c r="AXD2" s="11" t="s">
        <v>9130</v>
      </c>
      <c r="AXE2" s="12"/>
      <c r="AXF2" s="12"/>
      <c r="AXG2" s="11" t="s">
        <v>9131</v>
      </c>
      <c r="AXH2" s="12"/>
      <c r="AXI2" s="12"/>
      <c r="AXJ2" s="11" t="s">
        <v>9132</v>
      </c>
      <c r="AXK2" s="12"/>
      <c r="AXL2" s="12"/>
      <c r="AXM2" s="11" t="s">
        <v>9133</v>
      </c>
      <c r="AXN2" s="12"/>
      <c r="AXO2" s="12"/>
      <c r="AXP2" s="11" t="s">
        <v>9134</v>
      </c>
      <c r="AXQ2" s="12"/>
      <c r="AXR2" s="12"/>
      <c r="AXS2" s="11" t="s">
        <v>9135</v>
      </c>
      <c r="AXT2" s="12"/>
      <c r="AXU2" s="12"/>
      <c r="AXV2" s="11" t="s">
        <v>9136</v>
      </c>
      <c r="AXW2" s="12"/>
      <c r="AXX2" s="12"/>
      <c r="AXY2" s="11" t="s">
        <v>9137</v>
      </c>
      <c r="AXZ2" s="12"/>
      <c r="AYA2" s="12"/>
      <c r="AYB2" s="11" t="s">
        <v>9138</v>
      </c>
      <c r="AYC2" s="12"/>
      <c r="AYD2" s="12"/>
      <c r="AYE2" s="11" t="s">
        <v>9139</v>
      </c>
      <c r="AYF2" s="12"/>
      <c r="AYG2" s="12"/>
      <c r="AYH2" s="11" t="s">
        <v>9140</v>
      </c>
      <c r="AYI2" s="12"/>
      <c r="AYJ2" s="12"/>
      <c r="AYK2" s="11" t="s">
        <v>9141</v>
      </c>
      <c r="AYL2" s="12"/>
      <c r="AYM2" s="12"/>
      <c r="AYN2" s="11" t="s">
        <v>9142</v>
      </c>
      <c r="AYO2" s="12"/>
      <c r="AYP2" s="12"/>
      <c r="AYQ2" s="11" t="s">
        <v>9143</v>
      </c>
      <c r="AYR2" s="12"/>
      <c r="AYS2" s="12"/>
      <c r="AYT2" s="11" t="s">
        <v>9144</v>
      </c>
      <c r="AYU2" s="12"/>
      <c r="AYV2" s="12"/>
      <c r="AYW2" s="11" t="s">
        <v>9145</v>
      </c>
      <c r="AYX2" s="12"/>
      <c r="AYY2" s="12"/>
      <c r="AYZ2" s="11" t="s">
        <v>9146</v>
      </c>
      <c r="AZA2" s="12"/>
      <c r="AZB2" s="12"/>
      <c r="AZC2" s="11" t="s">
        <v>9147</v>
      </c>
      <c r="AZD2" s="12"/>
      <c r="AZE2" s="12"/>
      <c r="AZF2" s="11" t="s">
        <v>9148</v>
      </c>
      <c r="AZG2" s="12"/>
      <c r="AZH2" s="12"/>
      <c r="AZI2" s="11" t="s">
        <v>9149</v>
      </c>
      <c r="AZJ2" s="12"/>
      <c r="AZK2" s="12"/>
      <c r="AZL2" s="11" t="s">
        <v>9150</v>
      </c>
      <c r="AZM2" s="12"/>
      <c r="AZN2" s="12"/>
      <c r="AZO2" s="11" t="s">
        <v>9151</v>
      </c>
      <c r="AZP2" s="12"/>
      <c r="AZQ2" s="12"/>
      <c r="AZR2" s="11" t="s">
        <v>9152</v>
      </c>
      <c r="AZS2" s="12"/>
      <c r="AZT2" s="12"/>
      <c r="AZU2" s="11" t="s">
        <v>9153</v>
      </c>
      <c r="AZV2" s="12"/>
      <c r="AZW2" s="12"/>
      <c r="AZX2" s="11" t="s">
        <v>9154</v>
      </c>
      <c r="AZY2" s="12"/>
      <c r="AZZ2" s="12"/>
      <c r="BAA2" s="11" t="s">
        <v>9155</v>
      </c>
      <c r="BAB2" s="12"/>
      <c r="BAC2" s="12"/>
      <c r="BAD2" s="11" t="s">
        <v>9156</v>
      </c>
      <c r="BAE2" s="12"/>
      <c r="BAF2" s="12"/>
      <c r="BAG2" s="11" t="s">
        <v>9157</v>
      </c>
      <c r="BAH2" s="12"/>
      <c r="BAI2" s="12"/>
      <c r="BAJ2" s="11" t="s">
        <v>9158</v>
      </c>
      <c r="BAK2" s="12"/>
      <c r="BAL2" s="12"/>
      <c r="BAM2" s="11" t="s">
        <v>9159</v>
      </c>
      <c r="BAN2" s="12"/>
      <c r="BAO2" s="12"/>
      <c r="BAP2" s="11" t="s">
        <v>9160</v>
      </c>
      <c r="BAQ2" s="12"/>
      <c r="BAR2" s="12"/>
      <c r="BAS2" s="11" t="s">
        <v>9161</v>
      </c>
      <c r="BAT2" s="12"/>
      <c r="BAU2" s="12"/>
      <c r="BAV2" s="11" t="s">
        <v>9162</v>
      </c>
      <c r="BAW2" s="12"/>
      <c r="BAX2" s="12"/>
      <c r="BAY2" s="11" t="s">
        <v>9163</v>
      </c>
      <c r="BAZ2" s="12"/>
      <c r="BBA2" s="12"/>
      <c r="BBB2" s="11" t="s">
        <v>9164</v>
      </c>
      <c r="BBC2" s="12"/>
      <c r="BBD2" s="12"/>
      <c r="BBE2" s="11" t="s">
        <v>9165</v>
      </c>
      <c r="BBF2" s="12"/>
      <c r="BBG2" s="12"/>
      <c r="BBH2" s="11" t="s">
        <v>9166</v>
      </c>
      <c r="BBI2" s="12"/>
      <c r="BBJ2" s="12"/>
      <c r="BBK2" s="11" t="s">
        <v>9167</v>
      </c>
      <c r="BBL2" s="12"/>
      <c r="BBM2" s="12"/>
      <c r="BBN2" s="11" t="s">
        <v>9168</v>
      </c>
      <c r="BBO2" s="12"/>
      <c r="BBP2" s="12"/>
      <c r="BBQ2" s="11" t="s">
        <v>9169</v>
      </c>
      <c r="BBR2" s="12"/>
      <c r="BBS2" s="12"/>
      <c r="BBT2" s="11" t="s">
        <v>9170</v>
      </c>
      <c r="BBU2" s="12"/>
      <c r="BBV2" s="12"/>
      <c r="BBW2" s="11" t="s">
        <v>9171</v>
      </c>
      <c r="BBX2" s="12"/>
      <c r="BBY2" s="12"/>
      <c r="BBZ2" s="11" t="s">
        <v>9172</v>
      </c>
      <c r="BCA2" s="12"/>
      <c r="BCB2" s="12"/>
      <c r="BCC2" s="11" t="s">
        <v>9173</v>
      </c>
      <c r="BCD2" s="12"/>
      <c r="BCE2" s="12"/>
      <c r="BCF2" s="11" t="s">
        <v>9174</v>
      </c>
      <c r="BCG2" s="12"/>
      <c r="BCH2" s="12"/>
      <c r="BCI2" s="11" t="s">
        <v>9175</v>
      </c>
      <c r="BCJ2" s="12"/>
      <c r="BCK2" s="12"/>
      <c r="BCL2" s="11" t="s">
        <v>9176</v>
      </c>
      <c r="BCM2" s="12"/>
      <c r="BCN2" s="12"/>
      <c r="BCO2" s="11" t="s">
        <v>9177</v>
      </c>
      <c r="BCP2" s="12"/>
      <c r="BCQ2" s="12"/>
      <c r="BCR2" s="11" t="s">
        <v>9178</v>
      </c>
      <c r="BCS2" s="12"/>
      <c r="BCT2" s="12"/>
      <c r="BCU2" s="11" t="s">
        <v>9179</v>
      </c>
      <c r="BCV2" s="12"/>
      <c r="BCW2" s="12"/>
      <c r="BCX2" s="11" t="s">
        <v>9180</v>
      </c>
      <c r="BCY2" s="12"/>
      <c r="BCZ2" s="12"/>
      <c r="BDA2" s="11" t="s">
        <v>9181</v>
      </c>
      <c r="BDB2" s="12"/>
      <c r="BDC2" s="12"/>
      <c r="BDD2" s="11" t="s">
        <v>9182</v>
      </c>
      <c r="BDE2" s="12"/>
      <c r="BDF2" s="12"/>
      <c r="BDG2" s="11" t="s">
        <v>9183</v>
      </c>
      <c r="BDH2" s="12"/>
      <c r="BDI2" s="12"/>
      <c r="BDJ2" s="11" t="s">
        <v>9184</v>
      </c>
      <c r="BDK2" s="12"/>
      <c r="BDL2" s="12"/>
      <c r="BDM2" s="11" t="s">
        <v>9185</v>
      </c>
      <c r="BDN2" s="12"/>
      <c r="BDO2" s="12"/>
      <c r="BDP2" s="11" t="s">
        <v>9186</v>
      </c>
      <c r="BDQ2" s="12"/>
      <c r="BDR2" s="12"/>
      <c r="BDS2" s="11" t="s">
        <v>9187</v>
      </c>
      <c r="BDT2" s="12"/>
      <c r="BDU2" s="12"/>
      <c r="BDV2" s="11" t="s">
        <v>9188</v>
      </c>
      <c r="BDW2" s="12"/>
      <c r="BDX2" s="12"/>
      <c r="BDY2" s="11" t="s">
        <v>9189</v>
      </c>
      <c r="BDZ2" s="12"/>
      <c r="BEA2" s="12"/>
      <c r="BEB2" s="11" t="s">
        <v>9190</v>
      </c>
      <c r="BEC2" s="12"/>
      <c r="BED2" s="12"/>
      <c r="BEE2" s="11" t="s">
        <v>9191</v>
      </c>
      <c r="BEF2" s="12"/>
      <c r="BEG2" s="12"/>
      <c r="BEH2" s="11" t="s">
        <v>9192</v>
      </c>
      <c r="BEI2" s="12"/>
      <c r="BEJ2" s="12"/>
      <c r="BEK2" s="11" t="s">
        <v>9193</v>
      </c>
      <c r="BEL2" s="12"/>
      <c r="BEM2" s="12"/>
      <c r="BEN2" s="11" t="s">
        <v>9194</v>
      </c>
      <c r="BEO2" s="12"/>
      <c r="BEP2" s="12"/>
      <c r="BEQ2" s="11" t="s">
        <v>9195</v>
      </c>
      <c r="BER2" s="12"/>
      <c r="BES2" s="12"/>
      <c r="BET2" s="11" t="s">
        <v>9196</v>
      </c>
      <c r="BEU2" s="12"/>
      <c r="BEV2" s="12"/>
      <c r="BEW2" s="11" t="s">
        <v>9197</v>
      </c>
      <c r="BEX2" s="12"/>
      <c r="BEY2" s="12"/>
      <c r="BEZ2" s="11" t="s">
        <v>9198</v>
      </c>
      <c r="BFA2" s="12"/>
      <c r="BFB2" s="12"/>
      <c r="BFC2" s="11" t="s">
        <v>9199</v>
      </c>
      <c r="BFD2" s="12"/>
      <c r="BFE2" s="12"/>
      <c r="BFF2" s="11" t="s">
        <v>9200</v>
      </c>
      <c r="BFG2" s="12"/>
      <c r="BFH2" s="12"/>
      <c r="BFI2" s="11" t="s">
        <v>9201</v>
      </c>
      <c r="BFJ2" s="12"/>
      <c r="BFK2" s="12"/>
      <c r="BFL2" s="11" t="s">
        <v>9202</v>
      </c>
      <c r="BFM2" s="12"/>
      <c r="BFN2" s="12"/>
      <c r="BFO2" s="11" t="s">
        <v>9203</v>
      </c>
      <c r="BFP2" s="12"/>
      <c r="BFQ2" s="12"/>
      <c r="BFR2" s="11" t="s">
        <v>9204</v>
      </c>
      <c r="BFS2" s="12"/>
      <c r="BFT2" s="12"/>
      <c r="BFU2" s="11" t="s">
        <v>9205</v>
      </c>
      <c r="BFV2" s="12"/>
      <c r="BFW2" s="12"/>
      <c r="BFX2" s="11" t="s">
        <v>9206</v>
      </c>
      <c r="BFY2" s="12"/>
      <c r="BFZ2" s="12"/>
      <c r="BGA2" s="11" t="s">
        <v>9207</v>
      </c>
      <c r="BGB2" s="12"/>
      <c r="BGC2" s="12"/>
      <c r="BGD2" s="11" t="s">
        <v>9208</v>
      </c>
      <c r="BGE2" s="12"/>
      <c r="BGF2" s="12"/>
      <c r="BGG2" s="11" t="s">
        <v>9209</v>
      </c>
      <c r="BGH2" s="12"/>
      <c r="BGI2" s="12"/>
      <c r="BGJ2" s="11" t="s">
        <v>9210</v>
      </c>
      <c r="BGK2" s="12"/>
      <c r="BGL2" s="12"/>
      <c r="BGM2" s="11" t="s">
        <v>9211</v>
      </c>
      <c r="BGN2" s="12"/>
      <c r="BGO2" s="12"/>
      <c r="BGP2" s="11" t="s">
        <v>9212</v>
      </c>
      <c r="BGQ2" s="12"/>
      <c r="BGR2" s="12"/>
      <c r="BGS2" s="11" t="s">
        <v>9213</v>
      </c>
      <c r="BGT2" s="12"/>
      <c r="BGU2" s="12"/>
      <c r="BGV2" s="11" t="s">
        <v>9214</v>
      </c>
      <c r="BGW2" s="12"/>
      <c r="BGX2" s="12"/>
      <c r="BGY2" s="11" t="s">
        <v>9215</v>
      </c>
      <c r="BGZ2" s="12"/>
      <c r="BHA2" s="12"/>
      <c r="BHB2" s="11" t="s">
        <v>9216</v>
      </c>
      <c r="BHC2" s="12"/>
      <c r="BHD2" s="12"/>
      <c r="BHE2" s="11" t="s">
        <v>9217</v>
      </c>
      <c r="BHF2" s="12"/>
      <c r="BHG2" s="12"/>
      <c r="BHH2" s="11" t="s">
        <v>9218</v>
      </c>
      <c r="BHI2" s="12"/>
      <c r="BHJ2" s="12"/>
      <c r="BHK2" s="11" t="s">
        <v>9219</v>
      </c>
      <c r="BHL2" s="12"/>
      <c r="BHM2" s="12"/>
      <c r="BHN2" s="11" t="s">
        <v>9220</v>
      </c>
      <c r="BHO2" s="12"/>
      <c r="BHP2" s="12"/>
      <c r="BHQ2" s="11" t="s">
        <v>9221</v>
      </c>
      <c r="BHR2" s="12"/>
      <c r="BHS2" s="12"/>
      <c r="BHT2" s="11" t="s">
        <v>9222</v>
      </c>
      <c r="BHU2" s="12"/>
      <c r="BHV2" s="12"/>
      <c r="BHW2" s="11" t="s">
        <v>9223</v>
      </c>
      <c r="BHX2" s="12"/>
      <c r="BHY2" s="12"/>
      <c r="BHZ2" s="11" t="s">
        <v>9224</v>
      </c>
      <c r="BIA2" s="12"/>
      <c r="BIB2" s="12"/>
      <c r="BIC2" s="11" t="s">
        <v>9225</v>
      </c>
      <c r="BID2" s="12"/>
      <c r="BIE2" s="12"/>
      <c r="BIF2" s="11" t="s">
        <v>9226</v>
      </c>
      <c r="BIG2" s="12"/>
      <c r="BIH2" s="12"/>
      <c r="BII2" s="11" t="s">
        <v>9227</v>
      </c>
      <c r="BIJ2" s="12"/>
      <c r="BIK2" s="12"/>
      <c r="BIL2" s="11" t="s">
        <v>9228</v>
      </c>
      <c r="BIM2" s="12"/>
      <c r="BIN2" s="12"/>
      <c r="BIO2" s="11" t="s">
        <v>9229</v>
      </c>
      <c r="BIP2" s="12"/>
      <c r="BIQ2" s="12"/>
      <c r="BIR2" s="11" t="s">
        <v>9230</v>
      </c>
      <c r="BIS2" s="12"/>
      <c r="BIT2" s="12"/>
      <c r="BIU2" s="11" t="s">
        <v>9231</v>
      </c>
      <c r="BIV2" s="12"/>
      <c r="BIW2" s="12"/>
      <c r="BIX2" s="11" t="s">
        <v>9232</v>
      </c>
      <c r="BIY2" s="12"/>
      <c r="BIZ2" s="12"/>
      <c r="BJA2" s="11" t="s">
        <v>9233</v>
      </c>
      <c r="BJB2" s="12"/>
      <c r="BJC2" s="12"/>
      <c r="BJD2" s="11" t="s">
        <v>9234</v>
      </c>
      <c r="BJE2" s="12"/>
      <c r="BJF2" s="12"/>
      <c r="BJG2" s="11" t="s">
        <v>9235</v>
      </c>
      <c r="BJH2" s="12"/>
      <c r="BJI2" s="12"/>
      <c r="BJJ2" s="11" t="s">
        <v>9236</v>
      </c>
      <c r="BJK2" s="12"/>
      <c r="BJL2" s="12"/>
      <c r="BJM2" s="11" t="s">
        <v>9237</v>
      </c>
      <c r="BJN2" s="12"/>
      <c r="BJO2" s="12"/>
      <c r="BJP2" s="11" t="s">
        <v>9238</v>
      </c>
      <c r="BJQ2" s="12"/>
      <c r="BJR2" s="12"/>
      <c r="BJS2" s="11" t="s">
        <v>9239</v>
      </c>
      <c r="BJT2" s="12"/>
      <c r="BJU2" s="12"/>
      <c r="BJV2" s="11" t="s">
        <v>9240</v>
      </c>
      <c r="BJW2" s="12"/>
      <c r="BJX2" s="12"/>
      <c r="BJY2" s="11" t="s">
        <v>9241</v>
      </c>
      <c r="BJZ2" s="12"/>
      <c r="BKA2" s="12"/>
      <c r="BKB2" s="11" t="s">
        <v>9242</v>
      </c>
      <c r="BKC2" s="12"/>
      <c r="BKD2" s="12"/>
      <c r="BKE2" s="11" t="s">
        <v>9243</v>
      </c>
      <c r="BKF2" s="12"/>
      <c r="BKG2" s="12"/>
      <c r="BKH2" s="11" t="s">
        <v>9244</v>
      </c>
      <c r="BKI2" s="12"/>
      <c r="BKJ2" s="12"/>
      <c r="BKK2" s="11" t="s">
        <v>9245</v>
      </c>
      <c r="BKL2" s="12"/>
      <c r="BKM2" s="12"/>
      <c r="BKN2" s="11" t="s">
        <v>9246</v>
      </c>
      <c r="BKO2" s="12"/>
      <c r="BKP2" s="12"/>
      <c r="BKQ2" s="11" t="s">
        <v>9247</v>
      </c>
      <c r="BKR2" s="12"/>
      <c r="BKS2" s="12"/>
      <c r="BKT2" s="11" t="s">
        <v>9248</v>
      </c>
      <c r="BKU2" s="12"/>
      <c r="BKV2" s="12"/>
      <c r="BKW2" s="11" t="s">
        <v>9249</v>
      </c>
      <c r="BKX2" s="12"/>
      <c r="BKY2" s="12"/>
      <c r="BKZ2" s="11" t="s">
        <v>9250</v>
      </c>
      <c r="BLA2" s="12"/>
      <c r="BLB2" s="12"/>
      <c r="BLC2" s="11" t="s">
        <v>9251</v>
      </c>
      <c r="BLD2" s="12"/>
      <c r="BLE2" s="12"/>
      <c r="BLF2" s="11" t="s">
        <v>9252</v>
      </c>
      <c r="BLG2" s="12"/>
      <c r="BLH2" s="12"/>
      <c r="BLI2" s="11" t="s">
        <v>9253</v>
      </c>
      <c r="BLJ2" s="12"/>
      <c r="BLK2" s="12"/>
      <c r="BLL2" s="11" t="s">
        <v>9254</v>
      </c>
      <c r="BLM2" s="12"/>
      <c r="BLN2" s="12"/>
      <c r="BLO2" s="11" t="s">
        <v>9255</v>
      </c>
      <c r="BLP2" s="12"/>
      <c r="BLQ2" s="12"/>
      <c r="BLR2" s="11" t="s">
        <v>9256</v>
      </c>
      <c r="BLS2" s="12"/>
      <c r="BLT2" s="12"/>
      <c r="BLU2" s="11" t="s">
        <v>9257</v>
      </c>
      <c r="BLV2" s="12"/>
      <c r="BLW2" s="12"/>
      <c r="BLX2" s="11" t="s">
        <v>9258</v>
      </c>
      <c r="BLY2" s="12"/>
      <c r="BLZ2" s="12"/>
      <c r="BMA2" s="11" t="s">
        <v>9259</v>
      </c>
      <c r="BMB2" s="12"/>
      <c r="BMC2" s="12"/>
      <c r="BMD2" s="11" t="s">
        <v>9260</v>
      </c>
      <c r="BME2" s="12"/>
      <c r="BMF2" s="12"/>
      <c r="BMG2" s="11" t="s">
        <v>9261</v>
      </c>
      <c r="BMH2" s="12"/>
      <c r="BMI2" s="12"/>
      <c r="BMJ2" s="11" t="s">
        <v>9262</v>
      </c>
      <c r="BMK2" s="12"/>
      <c r="BML2" s="12"/>
      <c r="BMM2" s="11" t="s">
        <v>9263</v>
      </c>
      <c r="BMN2" s="12"/>
      <c r="BMO2" s="12"/>
      <c r="BMP2" s="11" t="s">
        <v>9264</v>
      </c>
      <c r="BMQ2" s="12"/>
      <c r="BMR2" s="12"/>
      <c r="BMS2" s="11" t="s">
        <v>9265</v>
      </c>
      <c r="BMT2" s="12"/>
      <c r="BMU2" s="12"/>
      <c r="BMV2" s="11" t="s">
        <v>9266</v>
      </c>
      <c r="BMW2" s="12"/>
      <c r="BMX2" s="12"/>
      <c r="BMY2" s="11" t="s">
        <v>9267</v>
      </c>
      <c r="BMZ2" s="12"/>
      <c r="BNA2" s="12"/>
      <c r="BNB2" s="11" t="s">
        <v>9268</v>
      </c>
      <c r="BNC2" s="12"/>
      <c r="BND2" s="12"/>
      <c r="BNE2" s="11" t="s">
        <v>9269</v>
      </c>
      <c r="BNF2" s="12"/>
      <c r="BNG2" s="12"/>
      <c r="BNH2" s="11" t="s">
        <v>9270</v>
      </c>
      <c r="BNI2" s="12"/>
      <c r="BNJ2" s="12"/>
      <c r="BNK2" s="11" t="s">
        <v>9271</v>
      </c>
      <c r="BNL2" s="12"/>
      <c r="BNM2" s="12"/>
      <c r="BNN2" s="11" t="s">
        <v>9272</v>
      </c>
      <c r="BNO2" s="12"/>
      <c r="BNP2" s="12"/>
      <c r="BNQ2" s="11" t="s">
        <v>9273</v>
      </c>
      <c r="BNR2" s="12"/>
      <c r="BNS2" s="12"/>
      <c r="BNT2" s="11" t="s">
        <v>9274</v>
      </c>
      <c r="BNU2" s="12"/>
      <c r="BNV2" s="12"/>
      <c r="BNW2" s="11" t="s">
        <v>9275</v>
      </c>
      <c r="BNX2" s="12"/>
      <c r="BNY2" s="12"/>
      <c r="BNZ2" s="11" t="s">
        <v>9276</v>
      </c>
      <c r="BOA2" s="12"/>
      <c r="BOB2" s="12"/>
      <c r="BOC2" s="11" t="s">
        <v>9277</v>
      </c>
      <c r="BOD2" s="12"/>
      <c r="BOE2" s="12"/>
      <c r="BOF2" s="11" t="s">
        <v>9278</v>
      </c>
      <c r="BOG2" s="12"/>
      <c r="BOH2" s="12"/>
      <c r="BOI2" s="11" t="s">
        <v>9279</v>
      </c>
      <c r="BOJ2" s="12"/>
      <c r="BOK2" s="12"/>
      <c r="BOL2" s="11" t="s">
        <v>9280</v>
      </c>
      <c r="BOM2" s="12"/>
      <c r="BON2" s="12"/>
      <c r="BOO2" s="11" t="s">
        <v>9281</v>
      </c>
      <c r="BOP2" s="12"/>
      <c r="BOQ2" s="12"/>
      <c r="BOR2" s="11" t="s">
        <v>9282</v>
      </c>
      <c r="BOS2" s="12"/>
      <c r="BOT2" s="12"/>
      <c r="BOU2" s="11" t="s">
        <v>9283</v>
      </c>
      <c r="BOV2" s="12"/>
      <c r="BOW2" s="12"/>
      <c r="BOX2" s="11" t="s">
        <v>9284</v>
      </c>
      <c r="BOY2" s="12"/>
      <c r="BOZ2" s="12"/>
      <c r="BPA2" s="11" t="s">
        <v>9285</v>
      </c>
      <c r="BPB2" s="12"/>
      <c r="BPC2" s="12"/>
      <c r="BPD2" s="11" t="s">
        <v>9286</v>
      </c>
      <c r="BPE2" s="12"/>
      <c r="BPF2" s="12"/>
      <c r="BPG2" s="11" t="s">
        <v>9287</v>
      </c>
      <c r="BPH2" s="12"/>
      <c r="BPI2" s="12"/>
      <c r="BPJ2" s="11" t="s">
        <v>9288</v>
      </c>
      <c r="BPK2" s="12"/>
      <c r="BPL2" s="12"/>
      <c r="BPM2" s="11" t="s">
        <v>9289</v>
      </c>
      <c r="BPN2" s="12"/>
      <c r="BPO2" s="12"/>
      <c r="BPP2" s="11" t="s">
        <v>9290</v>
      </c>
      <c r="BPQ2" s="12"/>
      <c r="BPR2" s="12"/>
      <c r="BPS2" s="11" t="s">
        <v>9291</v>
      </c>
      <c r="BPT2" s="12"/>
      <c r="BPU2" s="12"/>
      <c r="BPV2" s="11" t="s">
        <v>9292</v>
      </c>
      <c r="BPW2" s="12"/>
      <c r="BPX2" s="12"/>
      <c r="BPY2" s="11" t="s">
        <v>9293</v>
      </c>
      <c r="BPZ2" s="12"/>
      <c r="BQA2" s="12"/>
      <c r="BQB2" s="11" t="s">
        <v>9294</v>
      </c>
      <c r="BQC2" s="12"/>
      <c r="BQD2" s="12"/>
      <c r="BQE2" s="11" t="s">
        <v>9295</v>
      </c>
      <c r="BQF2" s="12"/>
      <c r="BQG2" s="12"/>
      <c r="BQH2" s="11" t="s">
        <v>9296</v>
      </c>
      <c r="BQI2" s="12"/>
      <c r="BQJ2" s="12"/>
      <c r="BQK2" s="11" t="s">
        <v>9297</v>
      </c>
      <c r="BQL2" s="12"/>
      <c r="BQM2" s="12"/>
      <c r="BQN2" s="11" t="s">
        <v>9298</v>
      </c>
      <c r="BQO2" s="12"/>
      <c r="BQP2" s="12"/>
      <c r="BQQ2" s="11" t="s">
        <v>9299</v>
      </c>
      <c r="BQR2" s="12"/>
      <c r="BQS2" s="12"/>
      <c r="BQT2" s="11" t="s">
        <v>9300</v>
      </c>
      <c r="BQU2" s="12"/>
      <c r="BQV2" s="12"/>
      <c r="BQW2" s="11" t="s">
        <v>9301</v>
      </c>
      <c r="BQX2" s="12"/>
      <c r="BQY2" s="12"/>
      <c r="BQZ2" s="11" t="s">
        <v>9302</v>
      </c>
      <c r="BRA2" s="12"/>
      <c r="BRB2" s="12"/>
      <c r="BRC2" s="11" t="s">
        <v>9303</v>
      </c>
      <c r="BRD2" s="12"/>
      <c r="BRE2" s="12"/>
      <c r="BRF2" s="11" t="s">
        <v>9304</v>
      </c>
      <c r="BRG2" s="12"/>
      <c r="BRH2" s="12"/>
      <c r="BRI2" s="11" t="s">
        <v>9305</v>
      </c>
      <c r="BRJ2" s="12"/>
      <c r="BRK2" s="12"/>
      <c r="BRL2" s="11" t="s">
        <v>9306</v>
      </c>
      <c r="BRM2" s="12"/>
      <c r="BRN2" s="12"/>
      <c r="BRO2" s="11" t="s">
        <v>9307</v>
      </c>
      <c r="BRP2" s="12"/>
      <c r="BRQ2" s="12"/>
      <c r="BRR2" s="11" t="s">
        <v>9308</v>
      </c>
      <c r="BRS2" s="12"/>
      <c r="BRT2" s="12"/>
      <c r="BRU2" s="11" t="s">
        <v>9309</v>
      </c>
      <c r="BRV2" s="12"/>
      <c r="BRW2" s="12"/>
      <c r="BRX2" s="11" t="s">
        <v>9310</v>
      </c>
      <c r="BRY2" s="12"/>
      <c r="BRZ2" s="12"/>
      <c r="BSA2" s="11" t="s">
        <v>9311</v>
      </c>
      <c r="BSB2" s="12"/>
      <c r="BSC2" s="12"/>
      <c r="BSD2" s="11" t="s">
        <v>9312</v>
      </c>
      <c r="BSE2" s="12"/>
      <c r="BSF2" s="12"/>
      <c r="BSG2" s="11" t="s">
        <v>9313</v>
      </c>
      <c r="BSH2" s="12"/>
      <c r="BSI2" s="12"/>
      <c r="BSJ2" s="11" t="s">
        <v>9314</v>
      </c>
      <c r="BSK2" s="12"/>
      <c r="BSL2" s="12"/>
      <c r="BSM2" s="11" t="s">
        <v>9315</v>
      </c>
      <c r="BSN2" s="12"/>
      <c r="BSO2" s="12"/>
      <c r="BSP2" s="11" t="s">
        <v>9316</v>
      </c>
      <c r="BSQ2" s="12"/>
      <c r="BSR2" s="12"/>
      <c r="BSS2" s="11" t="s">
        <v>9317</v>
      </c>
      <c r="BST2" s="12"/>
      <c r="BSU2" s="12"/>
      <c r="BSV2" s="11" t="s">
        <v>9318</v>
      </c>
      <c r="BSW2" s="12"/>
      <c r="BSX2" s="12"/>
      <c r="BSY2" s="11" t="s">
        <v>9319</v>
      </c>
      <c r="BSZ2" s="12"/>
      <c r="BTA2" s="12"/>
      <c r="BTB2" s="11" t="s">
        <v>9320</v>
      </c>
      <c r="BTC2" s="12"/>
      <c r="BTD2" s="12"/>
      <c r="BTE2" s="11" t="s">
        <v>9321</v>
      </c>
      <c r="BTF2" s="12"/>
      <c r="BTG2" s="12"/>
      <c r="BTH2" s="11" t="s">
        <v>9322</v>
      </c>
      <c r="BTI2" s="12"/>
      <c r="BTJ2" s="12"/>
      <c r="BTK2" s="11" t="s">
        <v>9323</v>
      </c>
      <c r="BTL2" s="12"/>
      <c r="BTM2" s="12"/>
      <c r="BTN2" s="11" t="s">
        <v>9324</v>
      </c>
      <c r="BTO2" s="12"/>
      <c r="BTP2" s="12"/>
      <c r="BTQ2" s="11" t="s">
        <v>9325</v>
      </c>
      <c r="BTR2" s="12"/>
      <c r="BTS2" s="12"/>
      <c r="BTT2" s="11" t="s">
        <v>9326</v>
      </c>
      <c r="BTU2" s="12"/>
      <c r="BTV2" s="12"/>
      <c r="BTW2" s="11" t="s">
        <v>9327</v>
      </c>
      <c r="BTX2" s="12"/>
      <c r="BTY2" s="12"/>
      <c r="BTZ2" s="11" t="s">
        <v>9328</v>
      </c>
      <c r="BUA2" s="12"/>
      <c r="BUB2" s="12"/>
      <c r="BUC2" s="11" t="s">
        <v>9329</v>
      </c>
      <c r="BUD2" s="12"/>
      <c r="BUE2" s="12"/>
      <c r="BUF2" s="11" t="s">
        <v>9330</v>
      </c>
      <c r="BUG2" s="12"/>
      <c r="BUH2" s="12"/>
      <c r="BUI2" s="11" t="s">
        <v>9331</v>
      </c>
      <c r="BUJ2" s="12"/>
      <c r="BUK2" s="12"/>
      <c r="BUL2" s="11" t="s">
        <v>9332</v>
      </c>
      <c r="BUM2" s="12"/>
      <c r="BUN2" s="12"/>
      <c r="BUO2" s="11" t="s">
        <v>9333</v>
      </c>
      <c r="BUP2" s="12"/>
      <c r="BUQ2" s="12"/>
      <c r="BUR2" s="11" t="s">
        <v>9334</v>
      </c>
      <c r="BUS2" s="12"/>
      <c r="BUT2" s="12"/>
      <c r="BUU2" s="11" t="s">
        <v>9335</v>
      </c>
      <c r="BUV2" s="12"/>
      <c r="BUW2" s="12"/>
      <c r="BUX2" s="11" t="s">
        <v>9336</v>
      </c>
      <c r="BUY2" s="12"/>
      <c r="BUZ2" s="12"/>
      <c r="BVA2" s="11" t="s">
        <v>9337</v>
      </c>
      <c r="BVB2" s="12"/>
      <c r="BVC2" s="12"/>
      <c r="BVD2" s="11" t="s">
        <v>9338</v>
      </c>
      <c r="BVE2" s="12"/>
      <c r="BVF2" s="12"/>
      <c r="BVG2" s="11" t="s">
        <v>9339</v>
      </c>
      <c r="BVH2" s="12"/>
      <c r="BVI2" s="12"/>
      <c r="BVJ2" s="11" t="s">
        <v>9340</v>
      </c>
      <c r="BVK2" s="12"/>
      <c r="BVL2" s="12"/>
      <c r="BVM2" s="11" t="s">
        <v>9341</v>
      </c>
      <c r="BVN2" s="12"/>
      <c r="BVO2" s="12"/>
      <c r="BVP2" s="11" t="s">
        <v>9342</v>
      </c>
      <c r="BVQ2" s="12"/>
      <c r="BVR2" s="12"/>
      <c r="BVS2" s="11" t="s">
        <v>9343</v>
      </c>
      <c r="BVT2" s="12"/>
      <c r="BVU2" s="12"/>
      <c r="BVV2" s="11" t="s">
        <v>9344</v>
      </c>
      <c r="BVW2" s="12"/>
      <c r="BVX2" s="12"/>
      <c r="BVY2" s="11" t="s">
        <v>9345</v>
      </c>
      <c r="BVZ2" s="12"/>
      <c r="BWA2" s="12"/>
      <c r="BWB2" s="11" t="s">
        <v>9346</v>
      </c>
      <c r="BWC2" s="12"/>
      <c r="BWD2" s="12"/>
      <c r="BWE2" s="11" t="s">
        <v>9347</v>
      </c>
      <c r="BWF2" s="12"/>
      <c r="BWG2" s="12"/>
      <c r="BWH2" s="11" t="s">
        <v>9348</v>
      </c>
      <c r="BWI2" s="12"/>
      <c r="BWJ2" s="12"/>
      <c r="BWK2" s="11" t="s">
        <v>9349</v>
      </c>
      <c r="BWL2" s="12"/>
      <c r="BWM2" s="12"/>
      <c r="BWN2" s="11" t="s">
        <v>9350</v>
      </c>
      <c r="BWO2" s="12"/>
      <c r="BWP2" s="12"/>
      <c r="BWQ2" s="11" t="s">
        <v>9351</v>
      </c>
      <c r="BWR2" s="12"/>
      <c r="BWS2" s="12"/>
      <c r="BWT2" s="11" t="s">
        <v>9352</v>
      </c>
      <c r="BWU2" s="12"/>
      <c r="BWV2" s="12"/>
      <c r="BWW2" s="11" t="s">
        <v>9353</v>
      </c>
      <c r="BWX2" s="12"/>
      <c r="BWY2" s="12"/>
      <c r="BWZ2" s="11" t="s">
        <v>9354</v>
      </c>
      <c r="BXA2" s="12"/>
      <c r="BXB2" s="12"/>
      <c r="BXC2" s="11" t="s">
        <v>9355</v>
      </c>
      <c r="BXD2" s="12"/>
      <c r="BXE2" s="12"/>
      <c r="BXF2" s="11" t="s">
        <v>9356</v>
      </c>
      <c r="BXG2" s="12"/>
      <c r="BXH2" s="12"/>
      <c r="BXI2" s="11" t="s">
        <v>9357</v>
      </c>
      <c r="BXJ2" s="12"/>
      <c r="BXK2" s="12"/>
      <c r="BXL2" s="11" t="s">
        <v>9358</v>
      </c>
      <c r="BXM2" s="12"/>
      <c r="BXN2" s="12"/>
      <c r="BXO2" s="11" t="s">
        <v>9359</v>
      </c>
      <c r="BXP2" s="12"/>
      <c r="BXQ2" s="12"/>
      <c r="BXR2" s="11" t="s">
        <v>9360</v>
      </c>
      <c r="BXS2" s="12"/>
      <c r="BXT2" s="12"/>
      <c r="BXU2" s="11" t="s">
        <v>9361</v>
      </c>
      <c r="BXV2" s="12"/>
      <c r="BXW2" s="12"/>
      <c r="BXX2" s="11" t="s">
        <v>9362</v>
      </c>
      <c r="BXY2" s="12"/>
      <c r="BXZ2" s="12"/>
      <c r="BYA2" s="11" t="s">
        <v>9363</v>
      </c>
      <c r="BYB2" s="12"/>
      <c r="BYC2" s="12"/>
      <c r="BYD2" s="11" t="s">
        <v>9364</v>
      </c>
      <c r="BYE2" s="12"/>
      <c r="BYF2" s="12"/>
      <c r="BYG2" s="11" t="s">
        <v>9365</v>
      </c>
      <c r="BYH2" s="12"/>
      <c r="BYI2" s="12"/>
      <c r="BYJ2" s="11" t="s">
        <v>9366</v>
      </c>
      <c r="BYK2" s="12"/>
      <c r="BYL2" s="12"/>
      <c r="BYM2" s="11" t="s">
        <v>9367</v>
      </c>
      <c r="BYN2" s="12"/>
      <c r="BYO2" s="12"/>
    </row>
    <row r="3" spans="1:2017" ht="25.5" x14ac:dyDescent="0.25">
      <c r="A3" s="1" t="s">
        <v>304</v>
      </c>
      <c r="B3" s="11" t="s">
        <v>9368</v>
      </c>
      <c r="C3" s="12"/>
      <c r="D3" s="12"/>
      <c r="E3" s="11" t="s">
        <v>9369</v>
      </c>
      <c r="F3" s="12"/>
      <c r="G3" s="12"/>
      <c r="H3" s="11" t="s">
        <v>9370</v>
      </c>
      <c r="I3" s="12"/>
      <c r="J3" s="12"/>
      <c r="K3" s="11" t="s">
        <v>9371</v>
      </c>
      <c r="L3" s="12"/>
      <c r="M3" s="12"/>
      <c r="N3" s="11" t="s">
        <v>9372</v>
      </c>
      <c r="O3" s="12"/>
      <c r="P3" s="12"/>
      <c r="Q3" s="11" t="s">
        <v>9373</v>
      </c>
      <c r="R3" s="12"/>
      <c r="S3" s="12"/>
      <c r="T3" s="11" t="s">
        <v>9374</v>
      </c>
      <c r="U3" s="12"/>
      <c r="V3" s="12"/>
      <c r="W3" s="11" t="s">
        <v>9375</v>
      </c>
      <c r="X3" s="12"/>
      <c r="Y3" s="12"/>
      <c r="Z3" s="11" t="s">
        <v>9376</v>
      </c>
      <c r="AA3" s="12"/>
      <c r="AB3" s="12"/>
      <c r="AC3" s="11" t="s">
        <v>9377</v>
      </c>
      <c r="AD3" s="12"/>
      <c r="AE3" s="12"/>
      <c r="AF3" s="11" t="s">
        <v>9378</v>
      </c>
      <c r="AG3" s="12"/>
      <c r="AH3" s="12"/>
      <c r="AI3" s="11" t="s">
        <v>9379</v>
      </c>
      <c r="AJ3" s="12"/>
      <c r="AK3" s="12"/>
      <c r="AL3" s="11" t="s">
        <v>9380</v>
      </c>
      <c r="AM3" s="12"/>
      <c r="AN3" s="12"/>
      <c r="AO3" s="11" t="s">
        <v>9381</v>
      </c>
      <c r="AP3" s="12"/>
      <c r="AQ3" s="12"/>
      <c r="AR3" s="11" t="s">
        <v>9382</v>
      </c>
      <c r="AS3" s="12"/>
      <c r="AT3" s="12"/>
      <c r="AU3" s="11" t="s">
        <v>9383</v>
      </c>
      <c r="AV3" s="12"/>
      <c r="AW3" s="12"/>
      <c r="AX3" s="11" t="s">
        <v>9384</v>
      </c>
      <c r="AY3" s="12"/>
      <c r="AZ3" s="12"/>
      <c r="BA3" s="11" t="s">
        <v>9385</v>
      </c>
      <c r="BB3" s="12"/>
      <c r="BC3" s="12"/>
      <c r="BD3" s="11" t="s">
        <v>9386</v>
      </c>
      <c r="BE3" s="12"/>
      <c r="BF3" s="12"/>
      <c r="BG3" s="11" t="s">
        <v>9387</v>
      </c>
      <c r="BH3" s="12"/>
      <c r="BI3" s="12"/>
      <c r="BJ3" s="11" t="s">
        <v>9388</v>
      </c>
      <c r="BK3" s="12"/>
      <c r="BL3" s="12"/>
      <c r="BM3" s="11" t="s">
        <v>9389</v>
      </c>
      <c r="BN3" s="12"/>
      <c r="BO3" s="12"/>
      <c r="BP3" s="11" t="s">
        <v>9390</v>
      </c>
      <c r="BQ3" s="12"/>
      <c r="BR3" s="12"/>
      <c r="BS3" s="11" t="s">
        <v>9391</v>
      </c>
      <c r="BT3" s="12"/>
      <c r="BU3" s="12"/>
      <c r="BV3" s="11" t="s">
        <v>9392</v>
      </c>
      <c r="BW3" s="12"/>
      <c r="BX3" s="12"/>
      <c r="BY3" s="11" t="s">
        <v>9393</v>
      </c>
      <c r="BZ3" s="12"/>
      <c r="CA3" s="12"/>
      <c r="CB3" s="11" t="s">
        <v>9394</v>
      </c>
      <c r="CC3" s="12"/>
      <c r="CD3" s="12"/>
      <c r="CE3" s="11" t="s">
        <v>9395</v>
      </c>
      <c r="CF3" s="12"/>
      <c r="CG3" s="12"/>
      <c r="CH3" s="11" t="s">
        <v>9396</v>
      </c>
      <c r="CI3" s="12"/>
      <c r="CJ3" s="12"/>
      <c r="CK3" s="11" t="s">
        <v>9397</v>
      </c>
      <c r="CL3" s="12"/>
      <c r="CM3" s="12"/>
      <c r="CN3" s="11" t="s">
        <v>9398</v>
      </c>
      <c r="CO3" s="12"/>
      <c r="CP3" s="12"/>
      <c r="CQ3" s="11" t="s">
        <v>9399</v>
      </c>
      <c r="CR3" s="12"/>
      <c r="CS3" s="12"/>
      <c r="CT3" s="11" t="s">
        <v>9400</v>
      </c>
      <c r="CU3" s="12"/>
      <c r="CV3" s="12"/>
      <c r="CW3" s="11" t="s">
        <v>9401</v>
      </c>
      <c r="CX3" s="12"/>
      <c r="CY3" s="12"/>
      <c r="CZ3" s="11" t="s">
        <v>9402</v>
      </c>
      <c r="DA3" s="12"/>
      <c r="DB3" s="12"/>
      <c r="DC3" s="11" t="s">
        <v>9403</v>
      </c>
      <c r="DD3" s="12"/>
      <c r="DE3" s="12"/>
      <c r="DF3" s="11" t="s">
        <v>9404</v>
      </c>
      <c r="DG3" s="12"/>
      <c r="DH3" s="12"/>
      <c r="DI3" s="11" t="s">
        <v>9405</v>
      </c>
      <c r="DJ3" s="12"/>
      <c r="DK3" s="12"/>
      <c r="DL3" s="11" t="s">
        <v>9406</v>
      </c>
      <c r="DM3" s="12"/>
      <c r="DN3" s="12"/>
      <c r="DO3" s="11" t="s">
        <v>9407</v>
      </c>
      <c r="DP3" s="12"/>
      <c r="DQ3" s="12"/>
      <c r="DR3" s="11" t="s">
        <v>9408</v>
      </c>
      <c r="DS3" s="12"/>
      <c r="DT3" s="12"/>
      <c r="DU3" s="11" t="s">
        <v>9409</v>
      </c>
      <c r="DV3" s="12"/>
      <c r="DW3" s="12"/>
      <c r="DX3" s="11" t="s">
        <v>9410</v>
      </c>
      <c r="DY3" s="12"/>
      <c r="DZ3" s="12"/>
      <c r="EA3" s="11" t="s">
        <v>9411</v>
      </c>
      <c r="EB3" s="12"/>
      <c r="EC3" s="12"/>
      <c r="ED3" s="11" t="s">
        <v>9412</v>
      </c>
      <c r="EE3" s="12"/>
      <c r="EF3" s="12"/>
      <c r="EG3" s="11" t="s">
        <v>9413</v>
      </c>
      <c r="EH3" s="12"/>
      <c r="EI3" s="12"/>
      <c r="EJ3" s="11" t="s">
        <v>9414</v>
      </c>
      <c r="EK3" s="12"/>
      <c r="EL3" s="12"/>
      <c r="EM3" s="11" t="s">
        <v>9415</v>
      </c>
      <c r="EN3" s="12"/>
      <c r="EO3" s="12"/>
      <c r="EP3" s="11" t="s">
        <v>9416</v>
      </c>
      <c r="EQ3" s="12"/>
      <c r="ER3" s="12"/>
      <c r="ES3" s="11" t="s">
        <v>9417</v>
      </c>
      <c r="ET3" s="12"/>
      <c r="EU3" s="12"/>
      <c r="EV3" s="11" t="s">
        <v>9418</v>
      </c>
      <c r="EW3" s="12"/>
      <c r="EX3" s="12"/>
      <c r="EY3" s="11" t="s">
        <v>9419</v>
      </c>
      <c r="EZ3" s="12"/>
      <c r="FA3" s="12"/>
      <c r="FB3" s="11" t="s">
        <v>9420</v>
      </c>
      <c r="FC3" s="12"/>
      <c r="FD3" s="12"/>
      <c r="FE3" s="11" t="s">
        <v>9421</v>
      </c>
      <c r="FF3" s="12"/>
      <c r="FG3" s="12"/>
      <c r="FH3" s="11" t="s">
        <v>9422</v>
      </c>
      <c r="FI3" s="12"/>
      <c r="FJ3" s="12"/>
      <c r="FK3" s="11" t="s">
        <v>9423</v>
      </c>
      <c r="FL3" s="12"/>
      <c r="FM3" s="12"/>
      <c r="FN3" s="11" t="s">
        <v>9424</v>
      </c>
      <c r="FO3" s="12"/>
      <c r="FP3" s="12"/>
      <c r="FQ3" s="11" t="s">
        <v>9425</v>
      </c>
      <c r="FR3" s="12"/>
      <c r="FS3" s="12"/>
      <c r="FT3" s="11" t="s">
        <v>9426</v>
      </c>
      <c r="FU3" s="12"/>
      <c r="FV3" s="12"/>
      <c r="FW3" s="11" t="s">
        <v>9427</v>
      </c>
      <c r="FX3" s="12"/>
      <c r="FY3" s="12"/>
      <c r="FZ3" s="11" t="s">
        <v>9428</v>
      </c>
      <c r="GA3" s="12"/>
      <c r="GB3" s="12"/>
      <c r="GC3" s="11" t="s">
        <v>9429</v>
      </c>
      <c r="GD3" s="12"/>
      <c r="GE3" s="12"/>
      <c r="GF3" s="11" t="s">
        <v>9430</v>
      </c>
      <c r="GG3" s="12"/>
      <c r="GH3" s="12"/>
      <c r="GI3" s="11" t="s">
        <v>9431</v>
      </c>
      <c r="GJ3" s="12"/>
      <c r="GK3" s="12"/>
      <c r="GL3" s="11" t="s">
        <v>9432</v>
      </c>
      <c r="GM3" s="12"/>
      <c r="GN3" s="12"/>
      <c r="GO3" s="11" t="s">
        <v>9433</v>
      </c>
      <c r="GP3" s="12"/>
      <c r="GQ3" s="12"/>
      <c r="GR3" s="11" t="s">
        <v>9434</v>
      </c>
      <c r="GS3" s="12"/>
      <c r="GT3" s="12"/>
      <c r="GU3" s="11" t="s">
        <v>9435</v>
      </c>
      <c r="GV3" s="12"/>
      <c r="GW3" s="12"/>
      <c r="GX3" s="11" t="s">
        <v>9436</v>
      </c>
      <c r="GY3" s="12"/>
      <c r="GZ3" s="12"/>
      <c r="HA3" s="11" t="s">
        <v>9437</v>
      </c>
      <c r="HB3" s="12"/>
      <c r="HC3" s="12"/>
      <c r="HD3" s="11" t="s">
        <v>9438</v>
      </c>
      <c r="HE3" s="12"/>
      <c r="HF3" s="12"/>
      <c r="HG3" s="11" t="s">
        <v>9439</v>
      </c>
      <c r="HH3" s="12"/>
      <c r="HI3" s="12"/>
      <c r="HJ3" s="11" t="s">
        <v>9440</v>
      </c>
      <c r="HK3" s="12"/>
      <c r="HL3" s="12"/>
      <c r="HM3" s="11" t="s">
        <v>9441</v>
      </c>
      <c r="HN3" s="12"/>
      <c r="HO3" s="12"/>
      <c r="HP3" s="11" t="s">
        <v>9442</v>
      </c>
      <c r="HQ3" s="12"/>
      <c r="HR3" s="12"/>
      <c r="HS3" s="11" t="s">
        <v>9443</v>
      </c>
      <c r="HT3" s="12"/>
      <c r="HU3" s="12"/>
      <c r="HV3" s="11" t="s">
        <v>9444</v>
      </c>
      <c r="HW3" s="12"/>
      <c r="HX3" s="12"/>
      <c r="HY3" s="11" t="s">
        <v>9445</v>
      </c>
      <c r="HZ3" s="12"/>
      <c r="IA3" s="12"/>
      <c r="IB3" s="11" t="s">
        <v>9446</v>
      </c>
      <c r="IC3" s="12"/>
      <c r="ID3" s="12"/>
      <c r="IE3" s="11" t="s">
        <v>9447</v>
      </c>
      <c r="IF3" s="12"/>
      <c r="IG3" s="12"/>
      <c r="IH3" s="11" t="s">
        <v>9448</v>
      </c>
      <c r="II3" s="12"/>
      <c r="IJ3" s="12"/>
      <c r="IK3" s="11" t="s">
        <v>9449</v>
      </c>
      <c r="IL3" s="12"/>
      <c r="IM3" s="12"/>
      <c r="IN3" s="11" t="s">
        <v>9450</v>
      </c>
      <c r="IO3" s="12"/>
      <c r="IP3" s="12"/>
      <c r="IQ3" s="11" t="s">
        <v>9451</v>
      </c>
      <c r="IR3" s="12"/>
      <c r="IS3" s="12"/>
      <c r="IT3" s="11" t="s">
        <v>9452</v>
      </c>
      <c r="IU3" s="12"/>
      <c r="IV3" s="12"/>
      <c r="IW3" s="11" t="s">
        <v>9453</v>
      </c>
      <c r="IX3" s="12"/>
      <c r="IY3" s="12"/>
      <c r="IZ3" s="11" t="s">
        <v>9454</v>
      </c>
      <c r="JA3" s="12"/>
      <c r="JB3" s="12"/>
      <c r="JC3" s="11" t="s">
        <v>9455</v>
      </c>
      <c r="JD3" s="12"/>
      <c r="JE3" s="12"/>
      <c r="JF3" s="11" t="s">
        <v>9456</v>
      </c>
      <c r="JG3" s="12"/>
      <c r="JH3" s="12"/>
      <c r="JI3" s="11" t="s">
        <v>9457</v>
      </c>
      <c r="JJ3" s="12"/>
      <c r="JK3" s="12"/>
      <c r="JL3" s="11" t="s">
        <v>9458</v>
      </c>
      <c r="JM3" s="12"/>
      <c r="JN3" s="12"/>
      <c r="JO3" s="11" t="s">
        <v>9459</v>
      </c>
      <c r="JP3" s="12"/>
      <c r="JQ3" s="12"/>
      <c r="JR3" s="11" t="s">
        <v>9460</v>
      </c>
      <c r="JS3" s="12"/>
      <c r="JT3" s="12"/>
      <c r="JU3" s="11" t="s">
        <v>9461</v>
      </c>
      <c r="JV3" s="12"/>
      <c r="JW3" s="12"/>
      <c r="JX3" s="11" t="s">
        <v>9462</v>
      </c>
      <c r="JY3" s="12"/>
      <c r="JZ3" s="12"/>
      <c r="KA3" s="11" t="s">
        <v>9463</v>
      </c>
      <c r="KB3" s="12"/>
      <c r="KC3" s="12"/>
      <c r="KD3" s="11" t="s">
        <v>9464</v>
      </c>
      <c r="KE3" s="12"/>
      <c r="KF3" s="12"/>
      <c r="KG3" s="11" t="s">
        <v>9465</v>
      </c>
      <c r="KH3" s="12"/>
      <c r="KI3" s="12"/>
      <c r="KJ3" s="11" t="s">
        <v>9466</v>
      </c>
      <c r="KK3" s="12"/>
      <c r="KL3" s="12"/>
      <c r="KM3" s="11" t="s">
        <v>9467</v>
      </c>
      <c r="KN3" s="12"/>
      <c r="KO3" s="12"/>
      <c r="KP3" s="11" t="s">
        <v>9468</v>
      </c>
      <c r="KQ3" s="12"/>
      <c r="KR3" s="12"/>
      <c r="KS3" s="11" t="s">
        <v>9469</v>
      </c>
      <c r="KT3" s="12"/>
      <c r="KU3" s="12"/>
      <c r="KV3" s="11" t="s">
        <v>9470</v>
      </c>
      <c r="KW3" s="12"/>
      <c r="KX3" s="12"/>
      <c r="KY3" s="11" t="s">
        <v>9471</v>
      </c>
      <c r="KZ3" s="12"/>
      <c r="LA3" s="12"/>
      <c r="LB3" s="11" t="s">
        <v>9472</v>
      </c>
      <c r="LC3" s="12"/>
      <c r="LD3" s="12"/>
      <c r="LE3" s="11" t="s">
        <v>9473</v>
      </c>
      <c r="LF3" s="12"/>
      <c r="LG3" s="12"/>
      <c r="LH3" s="11" t="s">
        <v>9474</v>
      </c>
      <c r="LI3" s="12"/>
      <c r="LJ3" s="12"/>
      <c r="LK3" s="11" t="s">
        <v>9475</v>
      </c>
      <c r="LL3" s="12"/>
      <c r="LM3" s="12"/>
      <c r="LN3" s="11" t="s">
        <v>9476</v>
      </c>
      <c r="LO3" s="12"/>
      <c r="LP3" s="12"/>
      <c r="LQ3" s="11" t="s">
        <v>9477</v>
      </c>
      <c r="LR3" s="12"/>
      <c r="LS3" s="12"/>
      <c r="LT3" s="11" t="s">
        <v>9478</v>
      </c>
      <c r="LU3" s="12"/>
      <c r="LV3" s="12"/>
      <c r="LW3" s="11" t="s">
        <v>9479</v>
      </c>
      <c r="LX3" s="12"/>
      <c r="LY3" s="12"/>
      <c r="LZ3" s="11" t="s">
        <v>9480</v>
      </c>
      <c r="MA3" s="12"/>
      <c r="MB3" s="12"/>
      <c r="MC3" s="11" t="s">
        <v>9481</v>
      </c>
      <c r="MD3" s="12"/>
      <c r="ME3" s="12"/>
      <c r="MF3" s="11" t="s">
        <v>9482</v>
      </c>
      <c r="MG3" s="12"/>
      <c r="MH3" s="12"/>
      <c r="MI3" s="11" t="s">
        <v>9483</v>
      </c>
      <c r="MJ3" s="12"/>
      <c r="MK3" s="12"/>
      <c r="ML3" s="11" t="s">
        <v>9484</v>
      </c>
      <c r="MM3" s="12"/>
      <c r="MN3" s="12"/>
      <c r="MO3" s="11" t="s">
        <v>9485</v>
      </c>
      <c r="MP3" s="12"/>
      <c r="MQ3" s="12"/>
      <c r="MR3" s="11" t="s">
        <v>9486</v>
      </c>
      <c r="MS3" s="12"/>
      <c r="MT3" s="12"/>
      <c r="MU3" s="11" t="s">
        <v>9487</v>
      </c>
      <c r="MV3" s="12"/>
      <c r="MW3" s="12"/>
      <c r="MX3" s="11" t="s">
        <v>9488</v>
      </c>
      <c r="MY3" s="12"/>
      <c r="MZ3" s="12"/>
      <c r="NA3" s="11" t="s">
        <v>9489</v>
      </c>
      <c r="NB3" s="12"/>
      <c r="NC3" s="12"/>
      <c r="ND3" s="11" t="s">
        <v>9490</v>
      </c>
      <c r="NE3" s="12"/>
      <c r="NF3" s="12"/>
      <c r="NG3" s="11" t="s">
        <v>9491</v>
      </c>
      <c r="NH3" s="12"/>
      <c r="NI3" s="12"/>
      <c r="NJ3" s="11" t="s">
        <v>9492</v>
      </c>
      <c r="NK3" s="12"/>
      <c r="NL3" s="12"/>
      <c r="NM3" s="11" t="s">
        <v>9493</v>
      </c>
      <c r="NN3" s="12"/>
      <c r="NO3" s="12"/>
      <c r="NP3" s="11" t="s">
        <v>9494</v>
      </c>
      <c r="NQ3" s="12"/>
      <c r="NR3" s="12"/>
      <c r="NS3" s="11" t="s">
        <v>9495</v>
      </c>
      <c r="NT3" s="12"/>
      <c r="NU3" s="12"/>
      <c r="NV3" s="11" t="s">
        <v>9496</v>
      </c>
      <c r="NW3" s="12"/>
      <c r="NX3" s="12"/>
      <c r="NY3" s="11" t="s">
        <v>9497</v>
      </c>
      <c r="NZ3" s="12"/>
      <c r="OA3" s="12"/>
      <c r="OB3" s="11" t="s">
        <v>9498</v>
      </c>
      <c r="OC3" s="12"/>
      <c r="OD3" s="12"/>
      <c r="OE3" s="11" t="s">
        <v>9499</v>
      </c>
      <c r="OF3" s="12"/>
      <c r="OG3" s="12"/>
      <c r="OH3" s="11" t="s">
        <v>9500</v>
      </c>
      <c r="OI3" s="12"/>
      <c r="OJ3" s="12"/>
      <c r="OK3" s="11" t="s">
        <v>9501</v>
      </c>
      <c r="OL3" s="12"/>
      <c r="OM3" s="12"/>
      <c r="ON3" s="11" t="s">
        <v>9502</v>
      </c>
      <c r="OO3" s="12"/>
      <c r="OP3" s="12"/>
      <c r="OQ3" s="11" t="s">
        <v>9503</v>
      </c>
      <c r="OR3" s="12"/>
      <c r="OS3" s="12"/>
      <c r="OT3" s="11" t="s">
        <v>9504</v>
      </c>
      <c r="OU3" s="12"/>
      <c r="OV3" s="12"/>
      <c r="OW3" s="11" t="s">
        <v>9505</v>
      </c>
      <c r="OX3" s="12"/>
      <c r="OY3" s="12"/>
      <c r="OZ3" s="11" t="s">
        <v>9506</v>
      </c>
      <c r="PA3" s="12"/>
      <c r="PB3" s="12"/>
      <c r="PC3" s="11" t="s">
        <v>9507</v>
      </c>
      <c r="PD3" s="12"/>
      <c r="PE3" s="12"/>
      <c r="PF3" s="11" t="s">
        <v>9508</v>
      </c>
      <c r="PG3" s="12"/>
      <c r="PH3" s="12"/>
      <c r="PI3" s="11" t="s">
        <v>9509</v>
      </c>
      <c r="PJ3" s="12"/>
      <c r="PK3" s="12"/>
      <c r="PL3" s="11" t="s">
        <v>9510</v>
      </c>
      <c r="PM3" s="12"/>
      <c r="PN3" s="12"/>
      <c r="PO3" s="11" t="s">
        <v>9511</v>
      </c>
      <c r="PP3" s="12"/>
      <c r="PQ3" s="12"/>
      <c r="PR3" s="11" t="s">
        <v>9512</v>
      </c>
      <c r="PS3" s="12"/>
      <c r="PT3" s="12"/>
      <c r="PU3" s="11" t="s">
        <v>9513</v>
      </c>
      <c r="PV3" s="12"/>
      <c r="PW3" s="12"/>
      <c r="PX3" s="11" t="s">
        <v>9514</v>
      </c>
      <c r="PY3" s="12"/>
      <c r="PZ3" s="12"/>
      <c r="QA3" s="11" t="s">
        <v>9515</v>
      </c>
      <c r="QB3" s="12"/>
      <c r="QC3" s="12"/>
      <c r="QD3" s="11" t="s">
        <v>9516</v>
      </c>
      <c r="QE3" s="12"/>
      <c r="QF3" s="12"/>
      <c r="QG3" s="11" t="s">
        <v>9517</v>
      </c>
      <c r="QH3" s="12"/>
      <c r="QI3" s="12"/>
      <c r="QJ3" s="11" t="s">
        <v>9518</v>
      </c>
      <c r="QK3" s="12"/>
      <c r="QL3" s="12"/>
      <c r="QM3" s="11" t="s">
        <v>9519</v>
      </c>
      <c r="QN3" s="12"/>
      <c r="QO3" s="12"/>
      <c r="QP3" s="11" t="s">
        <v>9520</v>
      </c>
      <c r="QQ3" s="12"/>
      <c r="QR3" s="12"/>
      <c r="QS3" s="11" t="s">
        <v>9521</v>
      </c>
      <c r="QT3" s="12"/>
      <c r="QU3" s="12"/>
      <c r="QV3" s="11" t="s">
        <v>9522</v>
      </c>
      <c r="QW3" s="12"/>
      <c r="QX3" s="12"/>
      <c r="QY3" s="11" t="s">
        <v>9523</v>
      </c>
      <c r="QZ3" s="12"/>
      <c r="RA3" s="12"/>
      <c r="RB3" s="11" t="s">
        <v>9524</v>
      </c>
      <c r="RC3" s="12"/>
      <c r="RD3" s="12"/>
      <c r="RE3" s="11" t="s">
        <v>9525</v>
      </c>
      <c r="RF3" s="12"/>
      <c r="RG3" s="12"/>
      <c r="RH3" s="11" t="s">
        <v>9526</v>
      </c>
      <c r="RI3" s="12"/>
      <c r="RJ3" s="12"/>
      <c r="RK3" s="11" t="s">
        <v>9527</v>
      </c>
      <c r="RL3" s="12"/>
      <c r="RM3" s="12"/>
      <c r="RN3" s="11" t="s">
        <v>9528</v>
      </c>
      <c r="RO3" s="12"/>
      <c r="RP3" s="12"/>
      <c r="RQ3" s="11" t="s">
        <v>9529</v>
      </c>
      <c r="RR3" s="12"/>
      <c r="RS3" s="12"/>
      <c r="RT3" s="11" t="s">
        <v>9530</v>
      </c>
      <c r="RU3" s="12"/>
      <c r="RV3" s="12"/>
      <c r="RW3" s="11" t="s">
        <v>9531</v>
      </c>
      <c r="RX3" s="12"/>
      <c r="RY3" s="12"/>
      <c r="RZ3" s="11" t="s">
        <v>9532</v>
      </c>
      <c r="SA3" s="12"/>
      <c r="SB3" s="12"/>
      <c r="SC3" s="11" t="s">
        <v>9533</v>
      </c>
      <c r="SD3" s="12"/>
      <c r="SE3" s="12"/>
      <c r="SF3" s="11" t="s">
        <v>9534</v>
      </c>
      <c r="SG3" s="12"/>
      <c r="SH3" s="12"/>
      <c r="SI3" s="11" t="s">
        <v>9535</v>
      </c>
      <c r="SJ3" s="12"/>
      <c r="SK3" s="12"/>
      <c r="SL3" s="11" t="s">
        <v>9536</v>
      </c>
      <c r="SM3" s="12"/>
      <c r="SN3" s="12"/>
      <c r="SO3" s="11" t="s">
        <v>9537</v>
      </c>
      <c r="SP3" s="12"/>
      <c r="SQ3" s="12"/>
      <c r="SR3" s="11" t="s">
        <v>9538</v>
      </c>
      <c r="SS3" s="12"/>
      <c r="ST3" s="12"/>
      <c r="SU3" s="11" t="s">
        <v>9539</v>
      </c>
      <c r="SV3" s="12"/>
      <c r="SW3" s="12"/>
      <c r="SX3" s="11" t="s">
        <v>9540</v>
      </c>
      <c r="SY3" s="12"/>
      <c r="SZ3" s="12"/>
      <c r="TA3" s="11" t="s">
        <v>9541</v>
      </c>
      <c r="TB3" s="12"/>
      <c r="TC3" s="12"/>
      <c r="TD3" s="11" t="s">
        <v>9542</v>
      </c>
      <c r="TE3" s="12"/>
      <c r="TF3" s="12"/>
      <c r="TG3" s="11" t="s">
        <v>9543</v>
      </c>
      <c r="TH3" s="12"/>
      <c r="TI3" s="12"/>
      <c r="TJ3" s="11" t="s">
        <v>9544</v>
      </c>
      <c r="TK3" s="12"/>
      <c r="TL3" s="12"/>
      <c r="TM3" s="11" t="s">
        <v>9545</v>
      </c>
      <c r="TN3" s="12"/>
      <c r="TO3" s="12"/>
      <c r="TP3" s="11" t="s">
        <v>9546</v>
      </c>
      <c r="TQ3" s="12"/>
      <c r="TR3" s="12"/>
      <c r="TS3" s="11" t="s">
        <v>9547</v>
      </c>
      <c r="TT3" s="12"/>
      <c r="TU3" s="12"/>
      <c r="TV3" s="11" t="s">
        <v>9548</v>
      </c>
      <c r="TW3" s="12"/>
      <c r="TX3" s="12"/>
      <c r="TY3" s="11" t="s">
        <v>9549</v>
      </c>
      <c r="TZ3" s="12"/>
      <c r="UA3" s="12"/>
      <c r="UB3" s="11" t="s">
        <v>9550</v>
      </c>
      <c r="UC3" s="12"/>
      <c r="UD3" s="12"/>
      <c r="UE3" s="11" t="s">
        <v>9551</v>
      </c>
      <c r="UF3" s="12"/>
      <c r="UG3" s="12"/>
      <c r="UH3" s="11" t="s">
        <v>9552</v>
      </c>
      <c r="UI3" s="12"/>
      <c r="UJ3" s="12"/>
      <c r="UK3" s="11" t="s">
        <v>9553</v>
      </c>
      <c r="UL3" s="12"/>
      <c r="UM3" s="12"/>
      <c r="UN3" s="11" t="s">
        <v>9554</v>
      </c>
      <c r="UO3" s="12"/>
      <c r="UP3" s="12"/>
      <c r="UQ3" s="11" t="s">
        <v>9555</v>
      </c>
      <c r="UR3" s="12"/>
      <c r="US3" s="12"/>
      <c r="UT3" s="11" t="s">
        <v>9556</v>
      </c>
      <c r="UU3" s="12"/>
      <c r="UV3" s="12"/>
      <c r="UW3" s="11" t="s">
        <v>9557</v>
      </c>
      <c r="UX3" s="12"/>
      <c r="UY3" s="12"/>
      <c r="UZ3" s="11" t="s">
        <v>9558</v>
      </c>
      <c r="VA3" s="12"/>
      <c r="VB3" s="12"/>
      <c r="VC3" s="11" t="s">
        <v>9559</v>
      </c>
      <c r="VD3" s="12"/>
      <c r="VE3" s="12"/>
      <c r="VF3" s="11" t="s">
        <v>9560</v>
      </c>
      <c r="VG3" s="12"/>
      <c r="VH3" s="12"/>
      <c r="VI3" s="11" t="s">
        <v>9561</v>
      </c>
      <c r="VJ3" s="12"/>
      <c r="VK3" s="12"/>
      <c r="VL3" s="11" t="s">
        <v>9562</v>
      </c>
      <c r="VM3" s="12"/>
      <c r="VN3" s="12"/>
      <c r="VO3" s="11" t="s">
        <v>9563</v>
      </c>
      <c r="VP3" s="12"/>
      <c r="VQ3" s="12"/>
      <c r="VR3" s="11" t="s">
        <v>9564</v>
      </c>
      <c r="VS3" s="12"/>
      <c r="VT3" s="12"/>
      <c r="VU3" s="11" t="s">
        <v>9565</v>
      </c>
      <c r="VV3" s="12"/>
      <c r="VW3" s="12"/>
      <c r="VX3" s="11" t="s">
        <v>9566</v>
      </c>
      <c r="VY3" s="12"/>
      <c r="VZ3" s="12"/>
      <c r="WA3" s="11" t="s">
        <v>9567</v>
      </c>
      <c r="WB3" s="12"/>
      <c r="WC3" s="12"/>
      <c r="WD3" s="11" t="s">
        <v>9568</v>
      </c>
      <c r="WE3" s="12"/>
      <c r="WF3" s="12"/>
      <c r="WG3" s="11" t="s">
        <v>9569</v>
      </c>
      <c r="WH3" s="12"/>
      <c r="WI3" s="12"/>
      <c r="WJ3" s="11" t="s">
        <v>9570</v>
      </c>
      <c r="WK3" s="12"/>
      <c r="WL3" s="12"/>
      <c r="WM3" s="11" t="s">
        <v>9571</v>
      </c>
      <c r="WN3" s="12"/>
      <c r="WO3" s="12"/>
      <c r="WP3" s="11" t="s">
        <v>9572</v>
      </c>
      <c r="WQ3" s="12"/>
      <c r="WR3" s="12"/>
      <c r="WS3" s="11" t="s">
        <v>9573</v>
      </c>
      <c r="WT3" s="12"/>
      <c r="WU3" s="12"/>
      <c r="WV3" s="11" t="s">
        <v>9574</v>
      </c>
      <c r="WW3" s="12"/>
      <c r="WX3" s="12"/>
      <c r="WY3" s="11" t="s">
        <v>9575</v>
      </c>
      <c r="WZ3" s="12"/>
      <c r="XA3" s="12"/>
      <c r="XB3" s="11" t="s">
        <v>9576</v>
      </c>
      <c r="XC3" s="12"/>
      <c r="XD3" s="12"/>
      <c r="XE3" s="11" t="s">
        <v>9577</v>
      </c>
      <c r="XF3" s="12"/>
      <c r="XG3" s="12"/>
      <c r="XH3" s="11" t="s">
        <v>9578</v>
      </c>
      <c r="XI3" s="12"/>
      <c r="XJ3" s="12"/>
      <c r="XK3" s="11" t="s">
        <v>9579</v>
      </c>
      <c r="XL3" s="12"/>
      <c r="XM3" s="12"/>
      <c r="XN3" s="11" t="s">
        <v>9580</v>
      </c>
      <c r="XO3" s="12"/>
      <c r="XP3" s="12"/>
      <c r="XQ3" s="11" t="s">
        <v>9581</v>
      </c>
      <c r="XR3" s="12"/>
      <c r="XS3" s="12"/>
      <c r="XT3" s="11" t="s">
        <v>9582</v>
      </c>
      <c r="XU3" s="12"/>
      <c r="XV3" s="12"/>
      <c r="XW3" s="11" t="s">
        <v>9583</v>
      </c>
      <c r="XX3" s="12"/>
      <c r="XY3" s="12"/>
      <c r="XZ3" s="11" t="s">
        <v>9584</v>
      </c>
      <c r="YA3" s="12"/>
      <c r="YB3" s="12"/>
      <c r="YC3" s="11" t="s">
        <v>9585</v>
      </c>
      <c r="YD3" s="12"/>
      <c r="YE3" s="12"/>
      <c r="YF3" s="11" t="s">
        <v>9586</v>
      </c>
      <c r="YG3" s="12"/>
      <c r="YH3" s="12"/>
      <c r="YI3" s="11" t="s">
        <v>9587</v>
      </c>
      <c r="YJ3" s="12"/>
      <c r="YK3" s="12"/>
      <c r="YL3" s="11" t="s">
        <v>9588</v>
      </c>
      <c r="YM3" s="12"/>
      <c r="YN3" s="12"/>
      <c r="YO3" s="11" t="s">
        <v>9589</v>
      </c>
      <c r="YP3" s="12"/>
      <c r="YQ3" s="12"/>
      <c r="YR3" s="11" t="s">
        <v>9590</v>
      </c>
      <c r="YS3" s="12"/>
      <c r="YT3" s="12"/>
      <c r="YU3" s="11" t="s">
        <v>9591</v>
      </c>
      <c r="YV3" s="12"/>
      <c r="YW3" s="12"/>
      <c r="YX3" s="11" t="s">
        <v>9592</v>
      </c>
      <c r="YY3" s="12"/>
      <c r="YZ3" s="12"/>
      <c r="ZA3" s="11" t="s">
        <v>9593</v>
      </c>
      <c r="ZB3" s="12"/>
      <c r="ZC3" s="12"/>
      <c r="ZD3" s="11" t="s">
        <v>9594</v>
      </c>
      <c r="ZE3" s="12"/>
      <c r="ZF3" s="12"/>
      <c r="ZG3" s="11" t="s">
        <v>9595</v>
      </c>
      <c r="ZH3" s="12"/>
      <c r="ZI3" s="12"/>
      <c r="ZJ3" s="11" t="s">
        <v>9596</v>
      </c>
      <c r="ZK3" s="12"/>
      <c r="ZL3" s="12"/>
      <c r="ZM3" s="11" t="s">
        <v>9597</v>
      </c>
      <c r="ZN3" s="12"/>
      <c r="ZO3" s="12"/>
      <c r="ZP3" s="11" t="s">
        <v>9598</v>
      </c>
      <c r="ZQ3" s="12"/>
      <c r="ZR3" s="12"/>
      <c r="ZS3" s="11" t="s">
        <v>9599</v>
      </c>
      <c r="ZT3" s="12"/>
      <c r="ZU3" s="12"/>
      <c r="ZV3" s="11" t="s">
        <v>9600</v>
      </c>
      <c r="ZW3" s="12"/>
      <c r="ZX3" s="12"/>
      <c r="ZY3" s="11" t="s">
        <v>9601</v>
      </c>
      <c r="ZZ3" s="12"/>
      <c r="AAA3" s="12"/>
      <c r="AAB3" s="11" t="s">
        <v>9602</v>
      </c>
      <c r="AAC3" s="12"/>
      <c r="AAD3" s="12"/>
      <c r="AAE3" s="11" t="s">
        <v>9603</v>
      </c>
      <c r="AAF3" s="12"/>
      <c r="AAG3" s="12"/>
      <c r="AAH3" s="11" t="s">
        <v>9604</v>
      </c>
      <c r="AAI3" s="12"/>
      <c r="AAJ3" s="12"/>
      <c r="AAK3" s="11" t="s">
        <v>9605</v>
      </c>
      <c r="AAL3" s="12"/>
      <c r="AAM3" s="12"/>
      <c r="AAN3" s="11" t="s">
        <v>9606</v>
      </c>
      <c r="AAO3" s="12"/>
      <c r="AAP3" s="12"/>
      <c r="AAQ3" s="11" t="s">
        <v>9607</v>
      </c>
      <c r="AAR3" s="12"/>
      <c r="AAS3" s="12"/>
      <c r="AAT3" s="11" t="s">
        <v>9608</v>
      </c>
      <c r="AAU3" s="12"/>
      <c r="AAV3" s="12"/>
      <c r="AAW3" s="11" t="s">
        <v>9609</v>
      </c>
      <c r="AAX3" s="12"/>
      <c r="AAY3" s="12"/>
      <c r="AAZ3" s="11" t="s">
        <v>9610</v>
      </c>
      <c r="ABA3" s="12"/>
      <c r="ABB3" s="12"/>
      <c r="ABC3" s="11" t="s">
        <v>9611</v>
      </c>
      <c r="ABD3" s="12"/>
      <c r="ABE3" s="12"/>
      <c r="ABF3" s="11" t="s">
        <v>9612</v>
      </c>
      <c r="ABG3" s="12"/>
      <c r="ABH3" s="12"/>
      <c r="ABI3" s="11" t="s">
        <v>9613</v>
      </c>
      <c r="ABJ3" s="12"/>
      <c r="ABK3" s="12"/>
      <c r="ABL3" s="11" t="s">
        <v>9614</v>
      </c>
      <c r="ABM3" s="12"/>
      <c r="ABN3" s="12"/>
      <c r="ABO3" s="11" t="s">
        <v>9615</v>
      </c>
      <c r="ABP3" s="12"/>
      <c r="ABQ3" s="12"/>
      <c r="ABR3" s="11" t="s">
        <v>9616</v>
      </c>
      <c r="ABS3" s="12"/>
      <c r="ABT3" s="12"/>
      <c r="ABU3" s="11" t="s">
        <v>9617</v>
      </c>
      <c r="ABV3" s="12"/>
      <c r="ABW3" s="12"/>
      <c r="ABX3" s="11" t="s">
        <v>9618</v>
      </c>
      <c r="ABY3" s="12"/>
      <c r="ABZ3" s="12"/>
      <c r="ACA3" s="11" t="s">
        <v>9619</v>
      </c>
      <c r="ACB3" s="12"/>
      <c r="ACC3" s="12"/>
      <c r="ACD3" s="11" t="s">
        <v>9620</v>
      </c>
      <c r="ACE3" s="12"/>
      <c r="ACF3" s="12"/>
      <c r="ACG3" s="11" t="s">
        <v>9621</v>
      </c>
      <c r="ACH3" s="12"/>
      <c r="ACI3" s="12"/>
      <c r="ACJ3" s="11" t="s">
        <v>9622</v>
      </c>
      <c r="ACK3" s="12"/>
      <c r="ACL3" s="12"/>
      <c r="ACM3" s="11" t="s">
        <v>9623</v>
      </c>
      <c r="ACN3" s="12"/>
      <c r="ACO3" s="12"/>
      <c r="ACP3" s="11" t="s">
        <v>9624</v>
      </c>
      <c r="ACQ3" s="12"/>
      <c r="ACR3" s="12"/>
      <c r="ACS3" s="11" t="s">
        <v>9625</v>
      </c>
      <c r="ACT3" s="12"/>
      <c r="ACU3" s="12"/>
      <c r="ACV3" s="11" t="s">
        <v>9626</v>
      </c>
      <c r="ACW3" s="12"/>
      <c r="ACX3" s="12"/>
      <c r="ACY3" s="11" t="s">
        <v>9627</v>
      </c>
      <c r="ACZ3" s="12"/>
      <c r="ADA3" s="12"/>
      <c r="ADB3" s="11" t="s">
        <v>9628</v>
      </c>
      <c r="ADC3" s="12"/>
      <c r="ADD3" s="12"/>
      <c r="ADE3" s="11" t="s">
        <v>9629</v>
      </c>
      <c r="ADF3" s="12"/>
      <c r="ADG3" s="12"/>
      <c r="ADH3" s="11" t="s">
        <v>9630</v>
      </c>
      <c r="ADI3" s="12"/>
      <c r="ADJ3" s="12"/>
      <c r="ADK3" s="11" t="s">
        <v>9631</v>
      </c>
      <c r="ADL3" s="12"/>
      <c r="ADM3" s="12"/>
      <c r="ADN3" s="11" t="s">
        <v>9632</v>
      </c>
      <c r="ADO3" s="12"/>
      <c r="ADP3" s="12"/>
      <c r="ADQ3" s="11" t="s">
        <v>9633</v>
      </c>
      <c r="ADR3" s="12"/>
      <c r="ADS3" s="12"/>
      <c r="ADT3" s="11" t="s">
        <v>9634</v>
      </c>
      <c r="ADU3" s="12"/>
      <c r="ADV3" s="12"/>
      <c r="ADW3" s="11" t="s">
        <v>9635</v>
      </c>
      <c r="ADX3" s="12"/>
      <c r="ADY3" s="12"/>
      <c r="ADZ3" s="11" t="s">
        <v>9636</v>
      </c>
      <c r="AEA3" s="12"/>
      <c r="AEB3" s="12"/>
      <c r="AEC3" s="11" t="s">
        <v>9637</v>
      </c>
      <c r="AED3" s="12"/>
      <c r="AEE3" s="12"/>
      <c r="AEF3" s="11" t="s">
        <v>9638</v>
      </c>
      <c r="AEG3" s="12"/>
      <c r="AEH3" s="12"/>
      <c r="AEI3" s="11" t="s">
        <v>9639</v>
      </c>
      <c r="AEJ3" s="12"/>
      <c r="AEK3" s="12"/>
      <c r="AEL3" s="11" t="s">
        <v>9640</v>
      </c>
      <c r="AEM3" s="12"/>
      <c r="AEN3" s="12"/>
      <c r="AEO3" s="11" t="s">
        <v>9641</v>
      </c>
      <c r="AEP3" s="12"/>
      <c r="AEQ3" s="12"/>
      <c r="AER3" s="11" t="s">
        <v>9642</v>
      </c>
      <c r="AES3" s="12"/>
      <c r="AET3" s="12"/>
      <c r="AEU3" s="11" t="s">
        <v>9643</v>
      </c>
      <c r="AEV3" s="12"/>
      <c r="AEW3" s="12"/>
      <c r="AEX3" s="11" t="s">
        <v>9644</v>
      </c>
      <c r="AEY3" s="12"/>
      <c r="AEZ3" s="12"/>
      <c r="AFA3" s="11" t="s">
        <v>9645</v>
      </c>
      <c r="AFB3" s="12"/>
      <c r="AFC3" s="12"/>
      <c r="AFD3" s="11" t="s">
        <v>9646</v>
      </c>
      <c r="AFE3" s="12"/>
      <c r="AFF3" s="12"/>
      <c r="AFG3" s="11" t="s">
        <v>9647</v>
      </c>
      <c r="AFH3" s="12"/>
      <c r="AFI3" s="12"/>
      <c r="AFJ3" s="11" t="s">
        <v>9648</v>
      </c>
      <c r="AFK3" s="12"/>
      <c r="AFL3" s="12"/>
      <c r="AFM3" s="11" t="s">
        <v>9649</v>
      </c>
      <c r="AFN3" s="12"/>
      <c r="AFO3" s="12"/>
      <c r="AFP3" s="11" t="s">
        <v>9650</v>
      </c>
      <c r="AFQ3" s="12"/>
      <c r="AFR3" s="12"/>
      <c r="AFS3" s="11" t="s">
        <v>9651</v>
      </c>
      <c r="AFT3" s="12"/>
      <c r="AFU3" s="12"/>
      <c r="AFV3" s="11" t="s">
        <v>9652</v>
      </c>
      <c r="AFW3" s="12"/>
      <c r="AFX3" s="12"/>
      <c r="AFY3" s="11" t="s">
        <v>9653</v>
      </c>
      <c r="AFZ3" s="12"/>
      <c r="AGA3" s="12"/>
      <c r="AGB3" s="11" t="s">
        <v>9654</v>
      </c>
      <c r="AGC3" s="12"/>
      <c r="AGD3" s="12"/>
      <c r="AGE3" s="11" t="s">
        <v>9655</v>
      </c>
      <c r="AGF3" s="12"/>
      <c r="AGG3" s="12"/>
      <c r="AGH3" s="11" t="s">
        <v>9656</v>
      </c>
      <c r="AGI3" s="12"/>
      <c r="AGJ3" s="12"/>
      <c r="AGK3" s="11" t="s">
        <v>9657</v>
      </c>
      <c r="AGL3" s="12"/>
      <c r="AGM3" s="12"/>
      <c r="AGN3" s="11" t="s">
        <v>9658</v>
      </c>
      <c r="AGO3" s="12"/>
      <c r="AGP3" s="12"/>
      <c r="AGQ3" s="11" t="s">
        <v>9659</v>
      </c>
      <c r="AGR3" s="12"/>
      <c r="AGS3" s="12"/>
      <c r="AGT3" s="11" t="s">
        <v>9660</v>
      </c>
      <c r="AGU3" s="12"/>
      <c r="AGV3" s="12"/>
      <c r="AGW3" s="11" t="s">
        <v>9661</v>
      </c>
      <c r="AGX3" s="12"/>
      <c r="AGY3" s="12"/>
      <c r="AGZ3" s="11" t="s">
        <v>9662</v>
      </c>
      <c r="AHA3" s="12"/>
      <c r="AHB3" s="12"/>
      <c r="AHC3" s="11" t="s">
        <v>9663</v>
      </c>
      <c r="AHD3" s="12"/>
      <c r="AHE3" s="12"/>
      <c r="AHF3" s="11" t="s">
        <v>9664</v>
      </c>
      <c r="AHG3" s="12"/>
      <c r="AHH3" s="12"/>
      <c r="AHI3" s="11" t="s">
        <v>9665</v>
      </c>
      <c r="AHJ3" s="12"/>
      <c r="AHK3" s="12"/>
      <c r="AHL3" s="11" t="s">
        <v>9666</v>
      </c>
      <c r="AHM3" s="12"/>
      <c r="AHN3" s="12"/>
      <c r="AHO3" s="11" t="s">
        <v>9667</v>
      </c>
      <c r="AHP3" s="12"/>
      <c r="AHQ3" s="12"/>
      <c r="AHR3" s="11" t="s">
        <v>9668</v>
      </c>
      <c r="AHS3" s="12"/>
      <c r="AHT3" s="12"/>
      <c r="AHU3" s="11" t="s">
        <v>9669</v>
      </c>
      <c r="AHV3" s="12"/>
      <c r="AHW3" s="12"/>
      <c r="AHX3" s="11" t="s">
        <v>9670</v>
      </c>
      <c r="AHY3" s="12"/>
      <c r="AHZ3" s="12"/>
      <c r="AIA3" s="11" t="s">
        <v>9671</v>
      </c>
      <c r="AIB3" s="12"/>
      <c r="AIC3" s="12"/>
      <c r="AID3" s="11" t="s">
        <v>9672</v>
      </c>
      <c r="AIE3" s="12"/>
      <c r="AIF3" s="12"/>
      <c r="AIG3" s="11" t="s">
        <v>9673</v>
      </c>
      <c r="AIH3" s="12"/>
      <c r="AII3" s="12"/>
      <c r="AIJ3" s="11" t="s">
        <v>9674</v>
      </c>
      <c r="AIK3" s="12"/>
      <c r="AIL3" s="12"/>
      <c r="AIM3" s="11" t="s">
        <v>9675</v>
      </c>
      <c r="AIN3" s="12"/>
      <c r="AIO3" s="12"/>
      <c r="AIP3" s="11" t="s">
        <v>9676</v>
      </c>
      <c r="AIQ3" s="12"/>
      <c r="AIR3" s="12"/>
      <c r="AIS3" s="11" t="s">
        <v>9677</v>
      </c>
      <c r="AIT3" s="12"/>
      <c r="AIU3" s="12"/>
      <c r="AIV3" s="11" t="s">
        <v>9678</v>
      </c>
      <c r="AIW3" s="12"/>
      <c r="AIX3" s="12"/>
      <c r="AIY3" s="11" t="s">
        <v>9679</v>
      </c>
      <c r="AIZ3" s="12"/>
      <c r="AJA3" s="12"/>
      <c r="AJB3" s="11" t="s">
        <v>9680</v>
      </c>
      <c r="AJC3" s="12"/>
      <c r="AJD3" s="12"/>
      <c r="AJE3" s="11" t="s">
        <v>9681</v>
      </c>
      <c r="AJF3" s="12"/>
      <c r="AJG3" s="12"/>
      <c r="AJH3" s="11" t="s">
        <v>9682</v>
      </c>
      <c r="AJI3" s="12"/>
      <c r="AJJ3" s="12"/>
      <c r="AJK3" s="11" t="s">
        <v>9683</v>
      </c>
      <c r="AJL3" s="12"/>
      <c r="AJM3" s="12"/>
      <c r="AJN3" s="11" t="s">
        <v>9684</v>
      </c>
      <c r="AJO3" s="12"/>
      <c r="AJP3" s="12"/>
      <c r="AJQ3" s="11" t="s">
        <v>9685</v>
      </c>
      <c r="AJR3" s="12"/>
      <c r="AJS3" s="12"/>
      <c r="AJT3" s="11" t="s">
        <v>9686</v>
      </c>
      <c r="AJU3" s="12"/>
      <c r="AJV3" s="12"/>
      <c r="AJW3" s="11" t="s">
        <v>9687</v>
      </c>
      <c r="AJX3" s="12"/>
      <c r="AJY3" s="12"/>
      <c r="AJZ3" s="11" t="s">
        <v>9688</v>
      </c>
      <c r="AKA3" s="12"/>
      <c r="AKB3" s="12"/>
      <c r="AKC3" s="11" t="s">
        <v>9689</v>
      </c>
      <c r="AKD3" s="12"/>
      <c r="AKE3" s="12"/>
      <c r="AKF3" s="11" t="s">
        <v>9690</v>
      </c>
      <c r="AKG3" s="12"/>
      <c r="AKH3" s="12"/>
      <c r="AKI3" s="11" t="s">
        <v>9691</v>
      </c>
      <c r="AKJ3" s="12"/>
      <c r="AKK3" s="12"/>
      <c r="AKL3" s="11" t="s">
        <v>9692</v>
      </c>
      <c r="AKM3" s="12"/>
      <c r="AKN3" s="12"/>
      <c r="AKO3" s="11" t="s">
        <v>9693</v>
      </c>
      <c r="AKP3" s="12"/>
      <c r="AKQ3" s="12"/>
      <c r="AKR3" s="11" t="s">
        <v>9694</v>
      </c>
      <c r="AKS3" s="12"/>
      <c r="AKT3" s="12"/>
      <c r="AKU3" s="11" t="s">
        <v>9695</v>
      </c>
      <c r="AKV3" s="12"/>
      <c r="AKW3" s="12"/>
      <c r="AKX3" s="11" t="s">
        <v>9696</v>
      </c>
      <c r="AKY3" s="12"/>
      <c r="AKZ3" s="12"/>
      <c r="ALA3" s="11" t="s">
        <v>9697</v>
      </c>
      <c r="ALB3" s="12"/>
      <c r="ALC3" s="12"/>
      <c r="ALD3" s="11" t="s">
        <v>9698</v>
      </c>
      <c r="ALE3" s="12"/>
      <c r="ALF3" s="12"/>
      <c r="ALG3" s="11" t="s">
        <v>9699</v>
      </c>
      <c r="ALH3" s="12"/>
      <c r="ALI3" s="12"/>
      <c r="ALJ3" s="11" t="s">
        <v>9700</v>
      </c>
      <c r="ALK3" s="12"/>
      <c r="ALL3" s="12"/>
      <c r="ALM3" s="11" t="s">
        <v>9701</v>
      </c>
      <c r="ALN3" s="12"/>
      <c r="ALO3" s="12"/>
      <c r="ALP3" s="11" t="s">
        <v>9702</v>
      </c>
      <c r="ALQ3" s="12"/>
      <c r="ALR3" s="12"/>
      <c r="ALS3" s="11" t="s">
        <v>9703</v>
      </c>
      <c r="ALT3" s="12"/>
      <c r="ALU3" s="12"/>
      <c r="ALV3" s="11" t="s">
        <v>9704</v>
      </c>
      <c r="ALW3" s="12"/>
      <c r="ALX3" s="12"/>
      <c r="ALY3" s="11" t="s">
        <v>9705</v>
      </c>
      <c r="ALZ3" s="12"/>
      <c r="AMA3" s="12"/>
      <c r="AMB3" s="11" t="s">
        <v>9706</v>
      </c>
      <c r="AMC3" s="12"/>
      <c r="AMD3" s="12"/>
      <c r="AME3" s="11" t="s">
        <v>9707</v>
      </c>
      <c r="AMF3" s="12"/>
      <c r="AMG3" s="12"/>
      <c r="AMH3" s="11" t="s">
        <v>9708</v>
      </c>
      <c r="AMI3" s="12"/>
      <c r="AMJ3" s="12"/>
      <c r="AMK3" s="11" t="s">
        <v>9709</v>
      </c>
      <c r="AML3" s="12"/>
      <c r="AMM3" s="12"/>
      <c r="AMN3" s="11" t="s">
        <v>9710</v>
      </c>
      <c r="AMO3" s="12"/>
      <c r="AMP3" s="12"/>
      <c r="AMQ3" s="11" t="s">
        <v>9711</v>
      </c>
      <c r="AMR3" s="12"/>
      <c r="AMS3" s="12"/>
      <c r="AMT3" s="11" t="s">
        <v>9712</v>
      </c>
      <c r="AMU3" s="12"/>
      <c r="AMV3" s="12"/>
      <c r="AMW3" s="11" t="s">
        <v>9713</v>
      </c>
      <c r="AMX3" s="12"/>
      <c r="AMY3" s="12"/>
      <c r="AMZ3" s="11" t="s">
        <v>9714</v>
      </c>
      <c r="ANA3" s="12"/>
      <c r="ANB3" s="12"/>
      <c r="ANC3" s="11" t="s">
        <v>9715</v>
      </c>
      <c r="AND3" s="12"/>
      <c r="ANE3" s="12"/>
      <c r="ANF3" s="11" t="s">
        <v>9716</v>
      </c>
      <c r="ANG3" s="12"/>
      <c r="ANH3" s="12"/>
      <c r="ANI3" s="11" t="s">
        <v>9717</v>
      </c>
      <c r="ANJ3" s="12"/>
      <c r="ANK3" s="12"/>
      <c r="ANL3" s="11" t="s">
        <v>9718</v>
      </c>
      <c r="ANM3" s="12"/>
      <c r="ANN3" s="12"/>
      <c r="ANO3" s="11" t="s">
        <v>9719</v>
      </c>
      <c r="ANP3" s="12"/>
      <c r="ANQ3" s="12"/>
      <c r="ANR3" s="11" t="s">
        <v>9720</v>
      </c>
      <c r="ANS3" s="12"/>
      <c r="ANT3" s="12"/>
      <c r="ANU3" s="11" t="s">
        <v>9721</v>
      </c>
      <c r="ANV3" s="12"/>
      <c r="ANW3" s="12"/>
      <c r="ANX3" s="11" t="s">
        <v>9722</v>
      </c>
      <c r="ANY3" s="12"/>
      <c r="ANZ3" s="12"/>
      <c r="AOA3" s="11" t="s">
        <v>9723</v>
      </c>
      <c r="AOB3" s="12"/>
      <c r="AOC3" s="12"/>
      <c r="AOD3" s="11" t="s">
        <v>9724</v>
      </c>
      <c r="AOE3" s="12"/>
      <c r="AOF3" s="12"/>
      <c r="AOG3" s="11" t="s">
        <v>9725</v>
      </c>
      <c r="AOH3" s="12"/>
      <c r="AOI3" s="12"/>
      <c r="AOJ3" s="11" t="s">
        <v>9726</v>
      </c>
      <c r="AOK3" s="12"/>
      <c r="AOL3" s="12"/>
      <c r="AOM3" s="11" t="s">
        <v>9727</v>
      </c>
      <c r="AON3" s="12"/>
      <c r="AOO3" s="12"/>
      <c r="AOP3" s="11" t="s">
        <v>9728</v>
      </c>
      <c r="AOQ3" s="12"/>
      <c r="AOR3" s="12"/>
      <c r="AOS3" s="11" t="s">
        <v>9729</v>
      </c>
      <c r="AOT3" s="12"/>
      <c r="AOU3" s="12"/>
      <c r="AOV3" s="11" t="s">
        <v>9730</v>
      </c>
      <c r="AOW3" s="12"/>
      <c r="AOX3" s="12"/>
      <c r="AOY3" s="11" t="s">
        <v>9731</v>
      </c>
      <c r="AOZ3" s="12"/>
      <c r="APA3" s="12"/>
      <c r="APB3" s="11" t="s">
        <v>9732</v>
      </c>
      <c r="APC3" s="12"/>
      <c r="APD3" s="12"/>
      <c r="APE3" s="11" t="s">
        <v>9733</v>
      </c>
      <c r="APF3" s="12"/>
      <c r="APG3" s="12"/>
      <c r="APH3" s="11" t="s">
        <v>9734</v>
      </c>
      <c r="API3" s="12"/>
      <c r="APJ3" s="12"/>
      <c r="APK3" s="11" t="s">
        <v>9735</v>
      </c>
      <c r="APL3" s="12"/>
      <c r="APM3" s="12"/>
      <c r="APN3" s="11" t="s">
        <v>9736</v>
      </c>
      <c r="APO3" s="12"/>
      <c r="APP3" s="12"/>
      <c r="APQ3" s="11" t="s">
        <v>9737</v>
      </c>
      <c r="APR3" s="12"/>
      <c r="APS3" s="12"/>
      <c r="APT3" s="11" t="s">
        <v>9738</v>
      </c>
      <c r="APU3" s="12"/>
      <c r="APV3" s="12"/>
      <c r="APW3" s="11" t="s">
        <v>9739</v>
      </c>
      <c r="APX3" s="12"/>
      <c r="APY3" s="12"/>
      <c r="APZ3" s="11" t="s">
        <v>9740</v>
      </c>
      <c r="AQA3" s="12"/>
      <c r="AQB3" s="12"/>
      <c r="AQC3" s="11" t="s">
        <v>9741</v>
      </c>
      <c r="AQD3" s="12"/>
      <c r="AQE3" s="12"/>
      <c r="AQF3" s="11" t="s">
        <v>9742</v>
      </c>
      <c r="AQG3" s="12"/>
      <c r="AQH3" s="12"/>
      <c r="AQI3" s="11" t="s">
        <v>9743</v>
      </c>
      <c r="AQJ3" s="12"/>
      <c r="AQK3" s="12"/>
      <c r="AQL3" s="11" t="s">
        <v>9744</v>
      </c>
      <c r="AQM3" s="12"/>
      <c r="AQN3" s="12"/>
      <c r="AQO3" s="11" t="s">
        <v>9745</v>
      </c>
      <c r="AQP3" s="12"/>
      <c r="AQQ3" s="12"/>
      <c r="AQR3" s="11" t="s">
        <v>9746</v>
      </c>
      <c r="AQS3" s="12"/>
      <c r="AQT3" s="12"/>
      <c r="AQU3" s="11" t="s">
        <v>9747</v>
      </c>
      <c r="AQV3" s="12"/>
      <c r="AQW3" s="12"/>
      <c r="AQX3" s="11" t="s">
        <v>9748</v>
      </c>
      <c r="AQY3" s="12"/>
      <c r="AQZ3" s="12"/>
      <c r="ARA3" s="11" t="s">
        <v>9749</v>
      </c>
      <c r="ARB3" s="12"/>
      <c r="ARC3" s="12"/>
      <c r="ARD3" s="11" t="s">
        <v>9750</v>
      </c>
      <c r="ARE3" s="12"/>
      <c r="ARF3" s="12"/>
      <c r="ARG3" s="11" t="s">
        <v>9751</v>
      </c>
      <c r="ARH3" s="12"/>
      <c r="ARI3" s="12"/>
      <c r="ARJ3" s="11" t="s">
        <v>9752</v>
      </c>
      <c r="ARK3" s="12"/>
      <c r="ARL3" s="12"/>
      <c r="ARM3" s="11" t="s">
        <v>9753</v>
      </c>
      <c r="ARN3" s="12"/>
      <c r="ARO3" s="12"/>
      <c r="ARP3" s="11" t="s">
        <v>9754</v>
      </c>
      <c r="ARQ3" s="12"/>
      <c r="ARR3" s="12"/>
      <c r="ARS3" s="11" t="s">
        <v>9755</v>
      </c>
      <c r="ART3" s="12"/>
      <c r="ARU3" s="12"/>
      <c r="ARV3" s="11" t="s">
        <v>9756</v>
      </c>
      <c r="ARW3" s="12"/>
      <c r="ARX3" s="12"/>
      <c r="ARY3" s="11" t="s">
        <v>9757</v>
      </c>
      <c r="ARZ3" s="12"/>
      <c r="ASA3" s="12"/>
      <c r="ASB3" s="11" t="s">
        <v>9758</v>
      </c>
      <c r="ASC3" s="12"/>
      <c r="ASD3" s="12"/>
      <c r="ASE3" s="11" t="s">
        <v>9759</v>
      </c>
      <c r="ASF3" s="12"/>
      <c r="ASG3" s="12"/>
      <c r="ASH3" s="11" t="s">
        <v>9760</v>
      </c>
      <c r="ASI3" s="12"/>
      <c r="ASJ3" s="12"/>
      <c r="ASK3" s="11" t="s">
        <v>9761</v>
      </c>
      <c r="ASL3" s="12"/>
      <c r="ASM3" s="12"/>
      <c r="ASN3" s="11" t="s">
        <v>9762</v>
      </c>
      <c r="ASO3" s="12"/>
      <c r="ASP3" s="12"/>
      <c r="ASQ3" s="11" t="s">
        <v>9763</v>
      </c>
      <c r="ASR3" s="12"/>
      <c r="ASS3" s="12"/>
      <c r="AST3" s="11" t="s">
        <v>9764</v>
      </c>
      <c r="ASU3" s="12"/>
      <c r="ASV3" s="12"/>
      <c r="ASW3" s="11" t="s">
        <v>9765</v>
      </c>
      <c r="ASX3" s="12"/>
      <c r="ASY3" s="12"/>
      <c r="ASZ3" s="11" t="s">
        <v>9766</v>
      </c>
      <c r="ATA3" s="12"/>
      <c r="ATB3" s="12"/>
      <c r="ATC3" s="11" t="s">
        <v>9767</v>
      </c>
      <c r="ATD3" s="12"/>
      <c r="ATE3" s="12"/>
      <c r="ATF3" s="11" t="s">
        <v>9768</v>
      </c>
      <c r="ATG3" s="12"/>
      <c r="ATH3" s="12"/>
      <c r="ATI3" s="11" t="s">
        <v>9769</v>
      </c>
      <c r="ATJ3" s="12"/>
      <c r="ATK3" s="12"/>
      <c r="ATL3" s="11" t="s">
        <v>9770</v>
      </c>
      <c r="ATM3" s="12"/>
      <c r="ATN3" s="12"/>
      <c r="ATO3" s="11" t="s">
        <v>9771</v>
      </c>
      <c r="ATP3" s="12"/>
      <c r="ATQ3" s="12"/>
      <c r="ATR3" s="11" t="s">
        <v>9772</v>
      </c>
      <c r="ATS3" s="12"/>
      <c r="ATT3" s="12"/>
      <c r="ATU3" s="11" t="s">
        <v>9773</v>
      </c>
      <c r="ATV3" s="12"/>
      <c r="ATW3" s="12"/>
      <c r="ATX3" s="11" t="s">
        <v>9774</v>
      </c>
      <c r="ATY3" s="12"/>
      <c r="ATZ3" s="12"/>
      <c r="AUA3" s="11" t="s">
        <v>9775</v>
      </c>
      <c r="AUB3" s="12"/>
      <c r="AUC3" s="12"/>
      <c r="AUD3" s="11" t="s">
        <v>9776</v>
      </c>
      <c r="AUE3" s="12"/>
      <c r="AUF3" s="12"/>
      <c r="AUG3" s="11" t="s">
        <v>9777</v>
      </c>
      <c r="AUH3" s="12"/>
      <c r="AUI3" s="12"/>
      <c r="AUJ3" s="11" t="s">
        <v>9778</v>
      </c>
      <c r="AUK3" s="12"/>
      <c r="AUL3" s="12"/>
      <c r="AUM3" s="11" t="s">
        <v>9779</v>
      </c>
      <c r="AUN3" s="12"/>
      <c r="AUO3" s="12"/>
      <c r="AUP3" s="11" t="s">
        <v>9780</v>
      </c>
      <c r="AUQ3" s="12"/>
      <c r="AUR3" s="12"/>
      <c r="AUS3" s="11" t="s">
        <v>9781</v>
      </c>
      <c r="AUT3" s="12"/>
      <c r="AUU3" s="12"/>
      <c r="AUV3" s="11" t="s">
        <v>9782</v>
      </c>
      <c r="AUW3" s="12"/>
      <c r="AUX3" s="12"/>
      <c r="AUY3" s="11" t="s">
        <v>9783</v>
      </c>
      <c r="AUZ3" s="12"/>
      <c r="AVA3" s="12"/>
      <c r="AVB3" s="11" t="s">
        <v>9784</v>
      </c>
      <c r="AVC3" s="12"/>
      <c r="AVD3" s="12"/>
      <c r="AVE3" s="11" t="s">
        <v>9785</v>
      </c>
      <c r="AVF3" s="12"/>
      <c r="AVG3" s="12"/>
      <c r="AVH3" s="11" t="s">
        <v>9786</v>
      </c>
      <c r="AVI3" s="12"/>
      <c r="AVJ3" s="12"/>
      <c r="AVK3" s="11" t="s">
        <v>9787</v>
      </c>
      <c r="AVL3" s="12"/>
      <c r="AVM3" s="12"/>
      <c r="AVN3" s="11" t="s">
        <v>9788</v>
      </c>
      <c r="AVO3" s="12"/>
      <c r="AVP3" s="12"/>
      <c r="AVQ3" s="11" t="s">
        <v>9789</v>
      </c>
      <c r="AVR3" s="12"/>
      <c r="AVS3" s="12"/>
      <c r="AVT3" s="11" t="s">
        <v>9790</v>
      </c>
      <c r="AVU3" s="12"/>
      <c r="AVV3" s="12"/>
      <c r="AVW3" s="11" t="s">
        <v>9791</v>
      </c>
      <c r="AVX3" s="12"/>
      <c r="AVY3" s="12"/>
      <c r="AVZ3" s="11" t="s">
        <v>9792</v>
      </c>
      <c r="AWA3" s="12"/>
      <c r="AWB3" s="12"/>
      <c r="AWC3" s="11" t="s">
        <v>9793</v>
      </c>
      <c r="AWD3" s="12"/>
      <c r="AWE3" s="12"/>
      <c r="AWF3" s="11" t="s">
        <v>9794</v>
      </c>
      <c r="AWG3" s="12"/>
      <c r="AWH3" s="12"/>
      <c r="AWI3" s="11" t="s">
        <v>9795</v>
      </c>
      <c r="AWJ3" s="12"/>
      <c r="AWK3" s="12"/>
      <c r="AWL3" s="11" t="s">
        <v>9796</v>
      </c>
      <c r="AWM3" s="12"/>
      <c r="AWN3" s="12"/>
      <c r="AWO3" s="11" t="s">
        <v>9797</v>
      </c>
      <c r="AWP3" s="12"/>
      <c r="AWQ3" s="12"/>
      <c r="AWR3" s="11" t="s">
        <v>9798</v>
      </c>
      <c r="AWS3" s="12"/>
      <c r="AWT3" s="12"/>
      <c r="AWU3" s="11" t="s">
        <v>9799</v>
      </c>
      <c r="AWV3" s="12"/>
      <c r="AWW3" s="12"/>
      <c r="AWX3" s="11" t="s">
        <v>9800</v>
      </c>
      <c r="AWY3" s="12"/>
      <c r="AWZ3" s="12"/>
      <c r="AXA3" s="11" t="s">
        <v>9801</v>
      </c>
      <c r="AXB3" s="12"/>
      <c r="AXC3" s="12"/>
      <c r="AXD3" s="11" t="s">
        <v>9802</v>
      </c>
      <c r="AXE3" s="12"/>
      <c r="AXF3" s="12"/>
      <c r="AXG3" s="11" t="s">
        <v>9803</v>
      </c>
      <c r="AXH3" s="12"/>
      <c r="AXI3" s="12"/>
      <c r="AXJ3" s="11" t="s">
        <v>9804</v>
      </c>
      <c r="AXK3" s="12"/>
      <c r="AXL3" s="12"/>
      <c r="AXM3" s="11" t="s">
        <v>9805</v>
      </c>
      <c r="AXN3" s="12"/>
      <c r="AXO3" s="12"/>
      <c r="AXP3" s="11" t="s">
        <v>9806</v>
      </c>
      <c r="AXQ3" s="12"/>
      <c r="AXR3" s="12"/>
      <c r="AXS3" s="11" t="s">
        <v>9807</v>
      </c>
      <c r="AXT3" s="12"/>
      <c r="AXU3" s="12"/>
      <c r="AXV3" s="11" t="s">
        <v>9808</v>
      </c>
      <c r="AXW3" s="12"/>
      <c r="AXX3" s="12"/>
      <c r="AXY3" s="11" t="s">
        <v>9809</v>
      </c>
      <c r="AXZ3" s="12"/>
      <c r="AYA3" s="12"/>
      <c r="AYB3" s="11" t="s">
        <v>9810</v>
      </c>
      <c r="AYC3" s="12"/>
      <c r="AYD3" s="12"/>
      <c r="AYE3" s="11" t="s">
        <v>9811</v>
      </c>
      <c r="AYF3" s="12"/>
      <c r="AYG3" s="12"/>
      <c r="AYH3" s="11" t="s">
        <v>9812</v>
      </c>
      <c r="AYI3" s="12"/>
      <c r="AYJ3" s="12"/>
      <c r="AYK3" s="11" t="s">
        <v>9813</v>
      </c>
      <c r="AYL3" s="12"/>
      <c r="AYM3" s="12"/>
      <c r="AYN3" s="11" t="s">
        <v>9814</v>
      </c>
      <c r="AYO3" s="12"/>
      <c r="AYP3" s="12"/>
      <c r="AYQ3" s="11" t="s">
        <v>9815</v>
      </c>
      <c r="AYR3" s="12"/>
      <c r="AYS3" s="12"/>
      <c r="AYT3" s="11" t="s">
        <v>9816</v>
      </c>
      <c r="AYU3" s="12"/>
      <c r="AYV3" s="12"/>
      <c r="AYW3" s="11" t="s">
        <v>9817</v>
      </c>
      <c r="AYX3" s="12"/>
      <c r="AYY3" s="12"/>
      <c r="AYZ3" s="11" t="s">
        <v>9818</v>
      </c>
      <c r="AZA3" s="12"/>
      <c r="AZB3" s="12"/>
      <c r="AZC3" s="11" t="s">
        <v>9819</v>
      </c>
      <c r="AZD3" s="12"/>
      <c r="AZE3" s="12"/>
      <c r="AZF3" s="11" t="s">
        <v>9820</v>
      </c>
      <c r="AZG3" s="12"/>
      <c r="AZH3" s="12"/>
      <c r="AZI3" s="11" t="s">
        <v>9821</v>
      </c>
      <c r="AZJ3" s="12"/>
      <c r="AZK3" s="12"/>
      <c r="AZL3" s="11" t="s">
        <v>9822</v>
      </c>
      <c r="AZM3" s="12"/>
      <c r="AZN3" s="12"/>
      <c r="AZO3" s="11" t="s">
        <v>9823</v>
      </c>
      <c r="AZP3" s="12"/>
      <c r="AZQ3" s="12"/>
      <c r="AZR3" s="11" t="s">
        <v>9824</v>
      </c>
      <c r="AZS3" s="12"/>
      <c r="AZT3" s="12"/>
      <c r="AZU3" s="11" t="s">
        <v>9825</v>
      </c>
      <c r="AZV3" s="12"/>
      <c r="AZW3" s="12"/>
      <c r="AZX3" s="11" t="s">
        <v>9826</v>
      </c>
      <c r="AZY3" s="12"/>
      <c r="AZZ3" s="12"/>
      <c r="BAA3" s="11" t="s">
        <v>9827</v>
      </c>
      <c r="BAB3" s="12"/>
      <c r="BAC3" s="12"/>
      <c r="BAD3" s="11" t="s">
        <v>9828</v>
      </c>
      <c r="BAE3" s="12"/>
      <c r="BAF3" s="12"/>
      <c r="BAG3" s="11" t="s">
        <v>9829</v>
      </c>
      <c r="BAH3" s="12"/>
      <c r="BAI3" s="12"/>
      <c r="BAJ3" s="11" t="s">
        <v>9830</v>
      </c>
      <c r="BAK3" s="12"/>
      <c r="BAL3" s="12"/>
      <c r="BAM3" s="11" t="s">
        <v>9831</v>
      </c>
      <c r="BAN3" s="12"/>
      <c r="BAO3" s="12"/>
      <c r="BAP3" s="11" t="s">
        <v>9832</v>
      </c>
      <c r="BAQ3" s="12"/>
      <c r="BAR3" s="12"/>
      <c r="BAS3" s="11" t="s">
        <v>9833</v>
      </c>
      <c r="BAT3" s="12"/>
      <c r="BAU3" s="12"/>
      <c r="BAV3" s="11" t="s">
        <v>9834</v>
      </c>
      <c r="BAW3" s="12"/>
      <c r="BAX3" s="12"/>
      <c r="BAY3" s="11" t="s">
        <v>9835</v>
      </c>
      <c r="BAZ3" s="12"/>
      <c r="BBA3" s="12"/>
      <c r="BBB3" s="11" t="s">
        <v>9836</v>
      </c>
      <c r="BBC3" s="12"/>
      <c r="BBD3" s="12"/>
      <c r="BBE3" s="11" t="s">
        <v>9837</v>
      </c>
      <c r="BBF3" s="12"/>
      <c r="BBG3" s="12"/>
      <c r="BBH3" s="11" t="s">
        <v>9838</v>
      </c>
      <c r="BBI3" s="12"/>
      <c r="BBJ3" s="12"/>
      <c r="BBK3" s="11" t="s">
        <v>9839</v>
      </c>
      <c r="BBL3" s="12"/>
      <c r="BBM3" s="12"/>
      <c r="BBN3" s="11" t="s">
        <v>9840</v>
      </c>
      <c r="BBO3" s="12"/>
      <c r="BBP3" s="12"/>
      <c r="BBQ3" s="11" t="s">
        <v>9841</v>
      </c>
      <c r="BBR3" s="12"/>
      <c r="BBS3" s="12"/>
      <c r="BBT3" s="11" t="s">
        <v>9842</v>
      </c>
      <c r="BBU3" s="12"/>
      <c r="BBV3" s="12"/>
      <c r="BBW3" s="11" t="s">
        <v>9843</v>
      </c>
      <c r="BBX3" s="12"/>
      <c r="BBY3" s="12"/>
      <c r="BBZ3" s="11" t="s">
        <v>9844</v>
      </c>
      <c r="BCA3" s="12"/>
      <c r="BCB3" s="12"/>
      <c r="BCC3" s="11" t="s">
        <v>9845</v>
      </c>
      <c r="BCD3" s="12"/>
      <c r="BCE3" s="12"/>
      <c r="BCF3" s="11" t="s">
        <v>9846</v>
      </c>
      <c r="BCG3" s="12"/>
      <c r="BCH3" s="12"/>
      <c r="BCI3" s="11" t="s">
        <v>9847</v>
      </c>
      <c r="BCJ3" s="12"/>
      <c r="BCK3" s="12"/>
      <c r="BCL3" s="11" t="s">
        <v>9848</v>
      </c>
      <c r="BCM3" s="12"/>
      <c r="BCN3" s="12"/>
      <c r="BCO3" s="11" t="s">
        <v>9849</v>
      </c>
      <c r="BCP3" s="12"/>
      <c r="BCQ3" s="12"/>
      <c r="BCR3" s="11" t="s">
        <v>9850</v>
      </c>
      <c r="BCS3" s="12"/>
      <c r="BCT3" s="12"/>
      <c r="BCU3" s="11" t="s">
        <v>9851</v>
      </c>
      <c r="BCV3" s="12"/>
      <c r="BCW3" s="12"/>
      <c r="BCX3" s="11" t="s">
        <v>9852</v>
      </c>
      <c r="BCY3" s="12"/>
      <c r="BCZ3" s="12"/>
      <c r="BDA3" s="11" t="s">
        <v>9853</v>
      </c>
      <c r="BDB3" s="12"/>
      <c r="BDC3" s="12"/>
      <c r="BDD3" s="11" t="s">
        <v>9854</v>
      </c>
      <c r="BDE3" s="12"/>
      <c r="BDF3" s="12"/>
      <c r="BDG3" s="11" t="s">
        <v>9855</v>
      </c>
      <c r="BDH3" s="12"/>
      <c r="BDI3" s="12"/>
      <c r="BDJ3" s="11" t="s">
        <v>9856</v>
      </c>
      <c r="BDK3" s="12"/>
      <c r="BDL3" s="12"/>
      <c r="BDM3" s="11" t="s">
        <v>9857</v>
      </c>
      <c r="BDN3" s="12"/>
      <c r="BDO3" s="12"/>
      <c r="BDP3" s="11" t="s">
        <v>9858</v>
      </c>
      <c r="BDQ3" s="12"/>
      <c r="BDR3" s="12"/>
      <c r="BDS3" s="11" t="s">
        <v>9859</v>
      </c>
      <c r="BDT3" s="12"/>
      <c r="BDU3" s="12"/>
      <c r="BDV3" s="11" t="s">
        <v>9860</v>
      </c>
      <c r="BDW3" s="12"/>
      <c r="BDX3" s="12"/>
      <c r="BDY3" s="11" t="s">
        <v>9861</v>
      </c>
      <c r="BDZ3" s="12"/>
      <c r="BEA3" s="12"/>
      <c r="BEB3" s="11" t="s">
        <v>9862</v>
      </c>
      <c r="BEC3" s="12"/>
      <c r="BED3" s="12"/>
      <c r="BEE3" s="11" t="s">
        <v>9863</v>
      </c>
      <c r="BEF3" s="12"/>
      <c r="BEG3" s="12"/>
      <c r="BEH3" s="11" t="s">
        <v>9864</v>
      </c>
      <c r="BEI3" s="12"/>
      <c r="BEJ3" s="12"/>
      <c r="BEK3" s="11" t="s">
        <v>9865</v>
      </c>
      <c r="BEL3" s="12"/>
      <c r="BEM3" s="12"/>
      <c r="BEN3" s="11" t="s">
        <v>9866</v>
      </c>
      <c r="BEO3" s="12"/>
      <c r="BEP3" s="12"/>
      <c r="BEQ3" s="11" t="s">
        <v>9867</v>
      </c>
      <c r="BER3" s="12"/>
      <c r="BES3" s="12"/>
      <c r="BET3" s="11" t="s">
        <v>9868</v>
      </c>
      <c r="BEU3" s="12"/>
      <c r="BEV3" s="12"/>
      <c r="BEW3" s="11" t="s">
        <v>9869</v>
      </c>
      <c r="BEX3" s="12"/>
      <c r="BEY3" s="12"/>
      <c r="BEZ3" s="11" t="s">
        <v>9870</v>
      </c>
      <c r="BFA3" s="12"/>
      <c r="BFB3" s="12"/>
      <c r="BFC3" s="11" t="s">
        <v>9871</v>
      </c>
      <c r="BFD3" s="12"/>
      <c r="BFE3" s="12"/>
      <c r="BFF3" s="11" t="s">
        <v>9872</v>
      </c>
      <c r="BFG3" s="12"/>
      <c r="BFH3" s="12"/>
      <c r="BFI3" s="11" t="s">
        <v>9873</v>
      </c>
      <c r="BFJ3" s="12"/>
      <c r="BFK3" s="12"/>
      <c r="BFL3" s="11" t="s">
        <v>9874</v>
      </c>
      <c r="BFM3" s="12"/>
      <c r="BFN3" s="12"/>
      <c r="BFO3" s="11" t="s">
        <v>9875</v>
      </c>
      <c r="BFP3" s="12"/>
      <c r="BFQ3" s="12"/>
      <c r="BFR3" s="11" t="s">
        <v>9876</v>
      </c>
      <c r="BFS3" s="12"/>
      <c r="BFT3" s="12"/>
      <c r="BFU3" s="11" t="s">
        <v>9877</v>
      </c>
      <c r="BFV3" s="12"/>
      <c r="BFW3" s="12"/>
      <c r="BFX3" s="11" t="s">
        <v>9878</v>
      </c>
      <c r="BFY3" s="12"/>
      <c r="BFZ3" s="12"/>
      <c r="BGA3" s="11" t="s">
        <v>9879</v>
      </c>
      <c r="BGB3" s="12"/>
      <c r="BGC3" s="12"/>
      <c r="BGD3" s="11" t="s">
        <v>9880</v>
      </c>
      <c r="BGE3" s="12"/>
      <c r="BGF3" s="12"/>
      <c r="BGG3" s="11" t="s">
        <v>9881</v>
      </c>
      <c r="BGH3" s="12"/>
      <c r="BGI3" s="12"/>
      <c r="BGJ3" s="11" t="s">
        <v>9882</v>
      </c>
      <c r="BGK3" s="12"/>
      <c r="BGL3" s="12"/>
      <c r="BGM3" s="11" t="s">
        <v>9883</v>
      </c>
      <c r="BGN3" s="12"/>
      <c r="BGO3" s="12"/>
      <c r="BGP3" s="11" t="s">
        <v>9884</v>
      </c>
      <c r="BGQ3" s="12"/>
      <c r="BGR3" s="12"/>
      <c r="BGS3" s="11" t="s">
        <v>9885</v>
      </c>
      <c r="BGT3" s="12"/>
      <c r="BGU3" s="12"/>
      <c r="BGV3" s="11" t="s">
        <v>9886</v>
      </c>
      <c r="BGW3" s="12"/>
      <c r="BGX3" s="12"/>
      <c r="BGY3" s="11" t="s">
        <v>9887</v>
      </c>
      <c r="BGZ3" s="12"/>
      <c r="BHA3" s="12"/>
      <c r="BHB3" s="11" t="s">
        <v>9888</v>
      </c>
      <c r="BHC3" s="12"/>
      <c r="BHD3" s="12"/>
      <c r="BHE3" s="11" t="s">
        <v>9889</v>
      </c>
      <c r="BHF3" s="12"/>
      <c r="BHG3" s="12"/>
      <c r="BHH3" s="11" t="s">
        <v>9890</v>
      </c>
      <c r="BHI3" s="12"/>
      <c r="BHJ3" s="12"/>
      <c r="BHK3" s="11" t="s">
        <v>9891</v>
      </c>
      <c r="BHL3" s="12"/>
      <c r="BHM3" s="12"/>
      <c r="BHN3" s="11" t="s">
        <v>9892</v>
      </c>
      <c r="BHO3" s="12"/>
      <c r="BHP3" s="12"/>
      <c r="BHQ3" s="11" t="s">
        <v>9893</v>
      </c>
      <c r="BHR3" s="12"/>
      <c r="BHS3" s="12"/>
      <c r="BHT3" s="11" t="s">
        <v>9894</v>
      </c>
      <c r="BHU3" s="12"/>
      <c r="BHV3" s="12"/>
      <c r="BHW3" s="11" t="s">
        <v>9895</v>
      </c>
      <c r="BHX3" s="12"/>
      <c r="BHY3" s="12"/>
      <c r="BHZ3" s="11" t="s">
        <v>9896</v>
      </c>
      <c r="BIA3" s="12"/>
      <c r="BIB3" s="12"/>
      <c r="BIC3" s="11" t="s">
        <v>9897</v>
      </c>
      <c r="BID3" s="12"/>
      <c r="BIE3" s="12"/>
      <c r="BIF3" s="11" t="s">
        <v>9898</v>
      </c>
      <c r="BIG3" s="12"/>
      <c r="BIH3" s="12"/>
      <c r="BII3" s="11" t="s">
        <v>9899</v>
      </c>
      <c r="BIJ3" s="12"/>
      <c r="BIK3" s="12"/>
      <c r="BIL3" s="11" t="s">
        <v>9900</v>
      </c>
      <c r="BIM3" s="12"/>
      <c r="BIN3" s="12"/>
      <c r="BIO3" s="11" t="s">
        <v>9901</v>
      </c>
      <c r="BIP3" s="12"/>
      <c r="BIQ3" s="12"/>
      <c r="BIR3" s="11" t="s">
        <v>9902</v>
      </c>
      <c r="BIS3" s="12"/>
      <c r="BIT3" s="12"/>
      <c r="BIU3" s="11" t="s">
        <v>9903</v>
      </c>
      <c r="BIV3" s="12"/>
      <c r="BIW3" s="12"/>
      <c r="BIX3" s="11" t="s">
        <v>9904</v>
      </c>
      <c r="BIY3" s="12"/>
      <c r="BIZ3" s="12"/>
      <c r="BJA3" s="11" t="s">
        <v>9905</v>
      </c>
      <c r="BJB3" s="12"/>
      <c r="BJC3" s="12"/>
      <c r="BJD3" s="11" t="s">
        <v>9906</v>
      </c>
      <c r="BJE3" s="12"/>
      <c r="BJF3" s="12"/>
      <c r="BJG3" s="11" t="s">
        <v>9907</v>
      </c>
      <c r="BJH3" s="12"/>
      <c r="BJI3" s="12"/>
      <c r="BJJ3" s="11" t="s">
        <v>9908</v>
      </c>
      <c r="BJK3" s="12"/>
      <c r="BJL3" s="12"/>
      <c r="BJM3" s="11" t="s">
        <v>9909</v>
      </c>
      <c r="BJN3" s="12"/>
      <c r="BJO3" s="12"/>
      <c r="BJP3" s="11" t="s">
        <v>9910</v>
      </c>
      <c r="BJQ3" s="12"/>
      <c r="BJR3" s="12"/>
      <c r="BJS3" s="11" t="s">
        <v>9911</v>
      </c>
      <c r="BJT3" s="12"/>
      <c r="BJU3" s="12"/>
      <c r="BJV3" s="11" t="s">
        <v>9912</v>
      </c>
      <c r="BJW3" s="12"/>
      <c r="BJX3" s="12"/>
      <c r="BJY3" s="11" t="s">
        <v>9913</v>
      </c>
      <c r="BJZ3" s="12"/>
      <c r="BKA3" s="12"/>
      <c r="BKB3" s="11" t="s">
        <v>9914</v>
      </c>
      <c r="BKC3" s="12"/>
      <c r="BKD3" s="12"/>
      <c r="BKE3" s="11" t="s">
        <v>9915</v>
      </c>
      <c r="BKF3" s="12"/>
      <c r="BKG3" s="12"/>
      <c r="BKH3" s="11" t="s">
        <v>9916</v>
      </c>
      <c r="BKI3" s="12"/>
      <c r="BKJ3" s="12"/>
      <c r="BKK3" s="11" t="s">
        <v>9917</v>
      </c>
      <c r="BKL3" s="12"/>
      <c r="BKM3" s="12"/>
      <c r="BKN3" s="11" t="s">
        <v>9918</v>
      </c>
      <c r="BKO3" s="12"/>
      <c r="BKP3" s="12"/>
      <c r="BKQ3" s="11" t="s">
        <v>9919</v>
      </c>
      <c r="BKR3" s="12"/>
      <c r="BKS3" s="12"/>
      <c r="BKT3" s="11" t="s">
        <v>9920</v>
      </c>
      <c r="BKU3" s="12"/>
      <c r="BKV3" s="12"/>
      <c r="BKW3" s="11" t="s">
        <v>9921</v>
      </c>
      <c r="BKX3" s="12"/>
      <c r="BKY3" s="12"/>
      <c r="BKZ3" s="11" t="s">
        <v>9922</v>
      </c>
      <c r="BLA3" s="12"/>
      <c r="BLB3" s="12"/>
      <c r="BLC3" s="11" t="s">
        <v>9923</v>
      </c>
      <c r="BLD3" s="12"/>
      <c r="BLE3" s="12"/>
      <c r="BLF3" s="11" t="s">
        <v>9924</v>
      </c>
      <c r="BLG3" s="12"/>
      <c r="BLH3" s="12"/>
      <c r="BLI3" s="11" t="s">
        <v>9925</v>
      </c>
      <c r="BLJ3" s="12"/>
      <c r="BLK3" s="12"/>
      <c r="BLL3" s="11" t="s">
        <v>9926</v>
      </c>
      <c r="BLM3" s="12"/>
      <c r="BLN3" s="12"/>
      <c r="BLO3" s="11" t="s">
        <v>9927</v>
      </c>
      <c r="BLP3" s="12"/>
      <c r="BLQ3" s="12"/>
      <c r="BLR3" s="11" t="s">
        <v>9928</v>
      </c>
      <c r="BLS3" s="12"/>
      <c r="BLT3" s="12"/>
      <c r="BLU3" s="11" t="s">
        <v>9929</v>
      </c>
      <c r="BLV3" s="12"/>
      <c r="BLW3" s="12"/>
      <c r="BLX3" s="11" t="s">
        <v>9930</v>
      </c>
      <c r="BLY3" s="12"/>
      <c r="BLZ3" s="12"/>
      <c r="BMA3" s="11" t="s">
        <v>9931</v>
      </c>
      <c r="BMB3" s="12"/>
      <c r="BMC3" s="12"/>
      <c r="BMD3" s="11" t="s">
        <v>9932</v>
      </c>
      <c r="BME3" s="12"/>
      <c r="BMF3" s="12"/>
      <c r="BMG3" s="11" t="s">
        <v>9933</v>
      </c>
      <c r="BMH3" s="12"/>
      <c r="BMI3" s="12"/>
      <c r="BMJ3" s="11" t="s">
        <v>9934</v>
      </c>
      <c r="BMK3" s="12"/>
      <c r="BML3" s="12"/>
      <c r="BMM3" s="11" t="s">
        <v>9935</v>
      </c>
      <c r="BMN3" s="12"/>
      <c r="BMO3" s="12"/>
      <c r="BMP3" s="11" t="s">
        <v>9936</v>
      </c>
      <c r="BMQ3" s="12"/>
      <c r="BMR3" s="12"/>
      <c r="BMS3" s="11" t="s">
        <v>9937</v>
      </c>
      <c r="BMT3" s="12"/>
      <c r="BMU3" s="12"/>
      <c r="BMV3" s="11" t="s">
        <v>9938</v>
      </c>
      <c r="BMW3" s="12"/>
      <c r="BMX3" s="12"/>
      <c r="BMY3" s="11" t="s">
        <v>9939</v>
      </c>
      <c r="BMZ3" s="12"/>
      <c r="BNA3" s="12"/>
      <c r="BNB3" s="11" t="s">
        <v>9940</v>
      </c>
      <c r="BNC3" s="12"/>
      <c r="BND3" s="12"/>
      <c r="BNE3" s="11" t="s">
        <v>9941</v>
      </c>
      <c r="BNF3" s="12"/>
      <c r="BNG3" s="12"/>
      <c r="BNH3" s="11" t="s">
        <v>9942</v>
      </c>
      <c r="BNI3" s="12"/>
      <c r="BNJ3" s="12"/>
      <c r="BNK3" s="11" t="s">
        <v>9943</v>
      </c>
      <c r="BNL3" s="12"/>
      <c r="BNM3" s="12"/>
      <c r="BNN3" s="11" t="s">
        <v>9944</v>
      </c>
      <c r="BNO3" s="12"/>
      <c r="BNP3" s="12"/>
      <c r="BNQ3" s="11" t="s">
        <v>9945</v>
      </c>
      <c r="BNR3" s="12"/>
      <c r="BNS3" s="12"/>
      <c r="BNT3" s="11" t="s">
        <v>9946</v>
      </c>
      <c r="BNU3" s="12"/>
      <c r="BNV3" s="12"/>
      <c r="BNW3" s="11" t="s">
        <v>9947</v>
      </c>
      <c r="BNX3" s="12"/>
      <c r="BNY3" s="12"/>
      <c r="BNZ3" s="11" t="s">
        <v>9948</v>
      </c>
      <c r="BOA3" s="12"/>
      <c r="BOB3" s="12"/>
      <c r="BOC3" s="11" t="s">
        <v>9949</v>
      </c>
      <c r="BOD3" s="12"/>
      <c r="BOE3" s="12"/>
      <c r="BOF3" s="11" t="s">
        <v>9950</v>
      </c>
      <c r="BOG3" s="12"/>
      <c r="BOH3" s="12"/>
      <c r="BOI3" s="11" t="s">
        <v>9951</v>
      </c>
      <c r="BOJ3" s="12"/>
      <c r="BOK3" s="12"/>
      <c r="BOL3" s="11" t="s">
        <v>9952</v>
      </c>
      <c r="BOM3" s="12"/>
      <c r="BON3" s="12"/>
      <c r="BOO3" s="11" t="s">
        <v>9953</v>
      </c>
      <c r="BOP3" s="12"/>
      <c r="BOQ3" s="12"/>
      <c r="BOR3" s="11" t="s">
        <v>9954</v>
      </c>
      <c r="BOS3" s="12"/>
      <c r="BOT3" s="12"/>
      <c r="BOU3" s="11" t="s">
        <v>9955</v>
      </c>
      <c r="BOV3" s="12"/>
      <c r="BOW3" s="12"/>
      <c r="BOX3" s="11" t="s">
        <v>9956</v>
      </c>
      <c r="BOY3" s="12"/>
      <c r="BOZ3" s="12"/>
      <c r="BPA3" s="11" t="s">
        <v>9957</v>
      </c>
      <c r="BPB3" s="12"/>
      <c r="BPC3" s="12"/>
      <c r="BPD3" s="11" t="s">
        <v>9958</v>
      </c>
      <c r="BPE3" s="12"/>
      <c r="BPF3" s="12"/>
      <c r="BPG3" s="11" t="s">
        <v>9959</v>
      </c>
      <c r="BPH3" s="12"/>
      <c r="BPI3" s="12"/>
      <c r="BPJ3" s="11" t="s">
        <v>9960</v>
      </c>
      <c r="BPK3" s="12"/>
      <c r="BPL3" s="12"/>
      <c r="BPM3" s="11" t="s">
        <v>9961</v>
      </c>
      <c r="BPN3" s="12"/>
      <c r="BPO3" s="12"/>
      <c r="BPP3" s="11" t="s">
        <v>9962</v>
      </c>
      <c r="BPQ3" s="12"/>
      <c r="BPR3" s="12"/>
      <c r="BPS3" s="11" t="s">
        <v>9963</v>
      </c>
      <c r="BPT3" s="12"/>
      <c r="BPU3" s="12"/>
      <c r="BPV3" s="11" t="s">
        <v>9964</v>
      </c>
      <c r="BPW3" s="12"/>
      <c r="BPX3" s="12"/>
      <c r="BPY3" s="11" t="s">
        <v>9965</v>
      </c>
      <c r="BPZ3" s="12"/>
      <c r="BQA3" s="12"/>
      <c r="BQB3" s="11" t="s">
        <v>9966</v>
      </c>
      <c r="BQC3" s="12"/>
      <c r="BQD3" s="12"/>
      <c r="BQE3" s="11" t="s">
        <v>9967</v>
      </c>
      <c r="BQF3" s="12"/>
      <c r="BQG3" s="12"/>
      <c r="BQH3" s="11" t="s">
        <v>9968</v>
      </c>
      <c r="BQI3" s="12"/>
      <c r="BQJ3" s="12"/>
      <c r="BQK3" s="11" t="s">
        <v>9969</v>
      </c>
      <c r="BQL3" s="12"/>
      <c r="BQM3" s="12"/>
      <c r="BQN3" s="11" t="s">
        <v>9970</v>
      </c>
      <c r="BQO3" s="12"/>
      <c r="BQP3" s="12"/>
      <c r="BQQ3" s="11" t="s">
        <v>9971</v>
      </c>
      <c r="BQR3" s="12"/>
      <c r="BQS3" s="12"/>
      <c r="BQT3" s="11" t="s">
        <v>9972</v>
      </c>
      <c r="BQU3" s="12"/>
      <c r="BQV3" s="12"/>
      <c r="BQW3" s="11" t="s">
        <v>9973</v>
      </c>
      <c r="BQX3" s="12"/>
      <c r="BQY3" s="12"/>
      <c r="BQZ3" s="11" t="s">
        <v>9974</v>
      </c>
      <c r="BRA3" s="12"/>
      <c r="BRB3" s="12"/>
      <c r="BRC3" s="11" t="s">
        <v>9975</v>
      </c>
      <c r="BRD3" s="12"/>
      <c r="BRE3" s="12"/>
      <c r="BRF3" s="11" t="s">
        <v>9976</v>
      </c>
      <c r="BRG3" s="12"/>
      <c r="BRH3" s="12"/>
      <c r="BRI3" s="11" t="s">
        <v>9977</v>
      </c>
      <c r="BRJ3" s="12"/>
      <c r="BRK3" s="12"/>
      <c r="BRL3" s="11" t="s">
        <v>9978</v>
      </c>
      <c r="BRM3" s="12"/>
      <c r="BRN3" s="12"/>
      <c r="BRO3" s="11" t="s">
        <v>9979</v>
      </c>
      <c r="BRP3" s="12"/>
      <c r="BRQ3" s="12"/>
      <c r="BRR3" s="11" t="s">
        <v>9980</v>
      </c>
      <c r="BRS3" s="12"/>
      <c r="BRT3" s="12"/>
      <c r="BRU3" s="11" t="s">
        <v>9981</v>
      </c>
      <c r="BRV3" s="12"/>
      <c r="BRW3" s="12"/>
      <c r="BRX3" s="11" t="s">
        <v>9982</v>
      </c>
      <c r="BRY3" s="12"/>
      <c r="BRZ3" s="12"/>
      <c r="BSA3" s="11" t="s">
        <v>9983</v>
      </c>
      <c r="BSB3" s="12"/>
      <c r="BSC3" s="12"/>
      <c r="BSD3" s="11" t="s">
        <v>9984</v>
      </c>
      <c r="BSE3" s="12"/>
      <c r="BSF3" s="12"/>
      <c r="BSG3" s="11" t="s">
        <v>9985</v>
      </c>
      <c r="BSH3" s="12"/>
      <c r="BSI3" s="12"/>
      <c r="BSJ3" s="11" t="s">
        <v>9986</v>
      </c>
      <c r="BSK3" s="12"/>
      <c r="BSL3" s="12"/>
      <c r="BSM3" s="11" t="s">
        <v>9987</v>
      </c>
      <c r="BSN3" s="12"/>
      <c r="BSO3" s="12"/>
      <c r="BSP3" s="11" t="s">
        <v>9988</v>
      </c>
      <c r="BSQ3" s="12"/>
      <c r="BSR3" s="12"/>
      <c r="BSS3" s="11" t="s">
        <v>9989</v>
      </c>
      <c r="BST3" s="12"/>
      <c r="BSU3" s="12"/>
      <c r="BSV3" s="11" t="s">
        <v>9990</v>
      </c>
      <c r="BSW3" s="12"/>
      <c r="BSX3" s="12"/>
      <c r="BSY3" s="11" t="s">
        <v>9991</v>
      </c>
      <c r="BSZ3" s="12"/>
      <c r="BTA3" s="12"/>
      <c r="BTB3" s="11" t="s">
        <v>9992</v>
      </c>
      <c r="BTC3" s="12"/>
      <c r="BTD3" s="12"/>
      <c r="BTE3" s="11" t="s">
        <v>9993</v>
      </c>
      <c r="BTF3" s="12"/>
      <c r="BTG3" s="12"/>
      <c r="BTH3" s="11" t="s">
        <v>9994</v>
      </c>
      <c r="BTI3" s="12"/>
      <c r="BTJ3" s="12"/>
      <c r="BTK3" s="11" t="s">
        <v>9995</v>
      </c>
      <c r="BTL3" s="12"/>
      <c r="BTM3" s="12"/>
      <c r="BTN3" s="11" t="s">
        <v>9996</v>
      </c>
      <c r="BTO3" s="12"/>
      <c r="BTP3" s="12"/>
      <c r="BTQ3" s="11" t="s">
        <v>9997</v>
      </c>
      <c r="BTR3" s="12"/>
      <c r="BTS3" s="12"/>
      <c r="BTT3" s="11" t="s">
        <v>9998</v>
      </c>
      <c r="BTU3" s="12"/>
      <c r="BTV3" s="12"/>
      <c r="BTW3" s="11" t="s">
        <v>9999</v>
      </c>
      <c r="BTX3" s="12"/>
      <c r="BTY3" s="12"/>
      <c r="BTZ3" s="11" t="s">
        <v>10000</v>
      </c>
      <c r="BUA3" s="12"/>
      <c r="BUB3" s="12"/>
      <c r="BUC3" s="11" t="s">
        <v>10001</v>
      </c>
      <c r="BUD3" s="12"/>
      <c r="BUE3" s="12"/>
      <c r="BUF3" s="11" t="s">
        <v>10002</v>
      </c>
      <c r="BUG3" s="12"/>
      <c r="BUH3" s="12"/>
      <c r="BUI3" s="11" t="s">
        <v>10003</v>
      </c>
      <c r="BUJ3" s="12"/>
      <c r="BUK3" s="12"/>
      <c r="BUL3" s="11" t="s">
        <v>10004</v>
      </c>
      <c r="BUM3" s="12"/>
      <c r="BUN3" s="12"/>
      <c r="BUO3" s="11" t="s">
        <v>10005</v>
      </c>
      <c r="BUP3" s="12"/>
      <c r="BUQ3" s="12"/>
      <c r="BUR3" s="11" t="s">
        <v>10006</v>
      </c>
      <c r="BUS3" s="12"/>
      <c r="BUT3" s="12"/>
      <c r="BUU3" s="11" t="s">
        <v>10007</v>
      </c>
      <c r="BUV3" s="12"/>
      <c r="BUW3" s="12"/>
      <c r="BUX3" s="11" t="s">
        <v>10008</v>
      </c>
      <c r="BUY3" s="12"/>
      <c r="BUZ3" s="12"/>
      <c r="BVA3" s="11" t="s">
        <v>10009</v>
      </c>
      <c r="BVB3" s="12"/>
      <c r="BVC3" s="12"/>
      <c r="BVD3" s="11" t="s">
        <v>10010</v>
      </c>
      <c r="BVE3" s="12"/>
      <c r="BVF3" s="12"/>
      <c r="BVG3" s="11" t="s">
        <v>10011</v>
      </c>
      <c r="BVH3" s="12"/>
      <c r="BVI3" s="12"/>
      <c r="BVJ3" s="11" t="s">
        <v>10012</v>
      </c>
      <c r="BVK3" s="12"/>
      <c r="BVL3" s="12"/>
      <c r="BVM3" s="11" t="s">
        <v>10013</v>
      </c>
      <c r="BVN3" s="12"/>
      <c r="BVO3" s="12"/>
      <c r="BVP3" s="11" t="s">
        <v>10014</v>
      </c>
      <c r="BVQ3" s="12"/>
      <c r="BVR3" s="12"/>
      <c r="BVS3" s="11" t="s">
        <v>10015</v>
      </c>
      <c r="BVT3" s="12"/>
      <c r="BVU3" s="12"/>
      <c r="BVV3" s="11" t="s">
        <v>10016</v>
      </c>
      <c r="BVW3" s="12"/>
      <c r="BVX3" s="12"/>
      <c r="BVY3" s="11" t="s">
        <v>10017</v>
      </c>
      <c r="BVZ3" s="12"/>
      <c r="BWA3" s="12"/>
      <c r="BWB3" s="11" t="s">
        <v>10018</v>
      </c>
      <c r="BWC3" s="12"/>
      <c r="BWD3" s="12"/>
      <c r="BWE3" s="11" t="s">
        <v>10019</v>
      </c>
      <c r="BWF3" s="12"/>
      <c r="BWG3" s="12"/>
      <c r="BWH3" s="11" t="s">
        <v>10020</v>
      </c>
      <c r="BWI3" s="12"/>
      <c r="BWJ3" s="12"/>
      <c r="BWK3" s="11" t="s">
        <v>10021</v>
      </c>
      <c r="BWL3" s="12"/>
      <c r="BWM3" s="12"/>
      <c r="BWN3" s="11" t="s">
        <v>10022</v>
      </c>
      <c r="BWO3" s="12"/>
      <c r="BWP3" s="12"/>
      <c r="BWQ3" s="11" t="s">
        <v>10023</v>
      </c>
      <c r="BWR3" s="12"/>
      <c r="BWS3" s="12"/>
      <c r="BWT3" s="11" t="s">
        <v>10024</v>
      </c>
      <c r="BWU3" s="12"/>
      <c r="BWV3" s="12"/>
      <c r="BWW3" s="11" t="s">
        <v>10025</v>
      </c>
      <c r="BWX3" s="12"/>
      <c r="BWY3" s="12"/>
      <c r="BWZ3" s="11" t="s">
        <v>10026</v>
      </c>
      <c r="BXA3" s="12"/>
      <c r="BXB3" s="12"/>
      <c r="BXC3" s="11" t="s">
        <v>10027</v>
      </c>
      <c r="BXD3" s="12"/>
      <c r="BXE3" s="12"/>
      <c r="BXF3" s="11" t="s">
        <v>10028</v>
      </c>
      <c r="BXG3" s="12"/>
      <c r="BXH3" s="12"/>
      <c r="BXI3" s="11" t="s">
        <v>10029</v>
      </c>
      <c r="BXJ3" s="12"/>
      <c r="BXK3" s="12"/>
      <c r="BXL3" s="11" t="s">
        <v>10030</v>
      </c>
      <c r="BXM3" s="12"/>
      <c r="BXN3" s="12"/>
      <c r="BXO3" s="11" t="s">
        <v>10031</v>
      </c>
      <c r="BXP3" s="12"/>
      <c r="BXQ3" s="12"/>
      <c r="BXR3" s="11" t="s">
        <v>10032</v>
      </c>
      <c r="BXS3" s="12"/>
      <c r="BXT3" s="12"/>
      <c r="BXU3" s="11" t="s">
        <v>10033</v>
      </c>
      <c r="BXV3" s="12"/>
      <c r="BXW3" s="12"/>
      <c r="BXX3" s="11" t="s">
        <v>10034</v>
      </c>
      <c r="BXY3" s="12"/>
      <c r="BXZ3" s="12"/>
      <c r="BYA3" s="11" t="s">
        <v>10035</v>
      </c>
      <c r="BYB3" s="12"/>
      <c r="BYC3" s="12"/>
      <c r="BYD3" s="11" t="s">
        <v>10036</v>
      </c>
      <c r="BYE3" s="12"/>
      <c r="BYF3" s="12"/>
      <c r="BYG3" s="11" t="s">
        <v>10037</v>
      </c>
      <c r="BYH3" s="12"/>
      <c r="BYI3" s="12"/>
      <c r="BYJ3" s="11" t="s">
        <v>10038</v>
      </c>
      <c r="BYK3" s="12"/>
      <c r="BYL3" s="12"/>
      <c r="BYM3" s="11" t="s">
        <v>10039</v>
      </c>
      <c r="BYN3" s="12"/>
      <c r="BYO3" s="12"/>
    </row>
    <row r="4" spans="1:2017" x14ac:dyDescent="0.25">
      <c r="A4" s="5" t="s">
        <v>456</v>
      </c>
      <c r="B4" s="11" t="s">
        <v>10040</v>
      </c>
      <c r="C4" s="12"/>
      <c r="D4" s="12"/>
      <c r="E4" s="11" t="s">
        <v>10041</v>
      </c>
      <c r="F4" s="12"/>
      <c r="G4" s="12"/>
      <c r="H4" s="11" t="s">
        <v>10042</v>
      </c>
      <c r="I4" s="12"/>
      <c r="J4" s="12"/>
      <c r="K4" s="11" t="s">
        <v>10040</v>
      </c>
      <c r="L4" s="12"/>
      <c r="M4" s="12"/>
      <c r="N4" s="11" t="s">
        <v>10043</v>
      </c>
      <c r="O4" s="12"/>
      <c r="P4" s="12"/>
      <c r="Q4" s="11" t="s">
        <v>10044</v>
      </c>
      <c r="R4" s="12"/>
      <c r="S4" s="12"/>
      <c r="T4" s="11" t="s">
        <v>10045</v>
      </c>
      <c r="U4" s="12"/>
      <c r="V4" s="12"/>
      <c r="W4" s="11" t="s">
        <v>10046</v>
      </c>
      <c r="X4" s="12"/>
      <c r="Y4" s="12"/>
      <c r="Z4" s="11" t="s">
        <v>10047</v>
      </c>
      <c r="AA4" s="12"/>
      <c r="AB4" s="12"/>
      <c r="AC4" s="11" t="s">
        <v>10048</v>
      </c>
      <c r="AD4" s="12"/>
      <c r="AE4" s="12"/>
      <c r="AF4" s="11" t="s">
        <v>10049</v>
      </c>
      <c r="AG4" s="12"/>
      <c r="AH4" s="12"/>
      <c r="AI4" s="11" t="s">
        <v>10050</v>
      </c>
      <c r="AJ4" s="12"/>
      <c r="AK4" s="12"/>
      <c r="AL4" s="11" t="s">
        <v>10051</v>
      </c>
      <c r="AM4" s="12"/>
      <c r="AN4" s="12"/>
      <c r="AO4" s="11" t="s">
        <v>10052</v>
      </c>
      <c r="AP4" s="12"/>
      <c r="AQ4" s="12"/>
      <c r="AR4" s="11" t="s">
        <v>10053</v>
      </c>
      <c r="AS4" s="12"/>
      <c r="AT4" s="12"/>
      <c r="AU4" s="11" t="s">
        <v>10054</v>
      </c>
      <c r="AV4" s="12"/>
      <c r="AW4" s="12"/>
      <c r="AX4" s="11" t="s">
        <v>10055</v>
      </c>
      <c r="AY4" s="12"/>
      <c r="AZ4" s="12"/>
      <c r="BA4" s="11" t="s">
        <v>10056</v>
      </c>
      <c r="BB4" s="12"/>
      <c r="BC4" s="12"/>
      <c r="BD4" s="11" t="s">
        <v>10057</v>
      </c>
      <c r="BE4" s="12"/>
      <c r="BF4" s="12"/>
      <c r="BG4" s="11" t="s">
        <v>10058</v>
      </c>
      <c r="BH4" s="12"/>
      <c r="BI4" s="12"/>
      <c r="BJ4" s="11" t="s">
        <v>10059</v>
      </c>
      <c r="BK4" s="12"/>
      <c r="BL4" s="12"/>
      <c r="BM4" s="11" t="s">
        <v>10060</v>
      </c>
      <c r="BN4" s="12"/>
      <c r="BO4" s="12"/>
      <c r="BP4" s="11" t="s">
        <v>10061</v>
      </c>
      <c r="BQ4" s="12"/>
      <c r="BR4" s="12"/>
      <c r="BS4" s="11" t="s">
        <v>10062</v>
      </c>
      <c r="BT4" s="12"/>
      <c r="BU4" s="12"/>
      <c r="BV4" s="11" t="s">
        <v>10063</v>
      </c>
      <c r="BW4" s="12"/>
      <c r="BX4" s="12"/>
      <c r="BY4" s="11" t="s">
        <v>10064</v>
      </c>
      <c r="BZ4" s="12"/>
      <c r="CA4" s="12"/>
      <c r="CB4" s="11" t="s">
        <v>10065</v>
      </c>
      <c r="CC4" s="12"/>
      <c r="CD4" s="12"/>
      <c r="CE4" s="11" t="s">
        <v>10066</v>
      </c>
      <c r="CF4" s="12"/>
      <c r="CG4" s="12"/>
      <c r="CH4" s="11" t="s">
        <v>10067</v>
      </c>
      <c r="CI4" s="12"/>
      <c r="CJ4" s="12"/>
      <c r="CK4" s="11" t="s">
        <v>10068</v>
      </c>
      <c r="CL4" s="12"/>
      <c r="CM4" s="12"/>
      <c r="CN4" s="11" t="s">
        <v>10069</v>
      </c>
      <c r="CO4" s="12"/>
      <c r="CP4" s="12"/>
      <c r="CQ4" s="11" t="s">
        <v>10070</v>
      </c>
      <c r="CR4" s="12"/>
      <c r="CS4" s="12"/>
      <c r="CT4" s="11" t="s">
        <v>10071</v>
      </c>
      <c r="CU4" s="12"/>
      <c r="CV4" s="12"/>
      <c r="CW4" s="11" t="s">
        <v>10072</v>
      </c>
      <c r="CX4" s="12"/>
      <c r="CY4" s="12"/>
      <c r="CZ4" s="11" t="s">
        <v>10073</v>
      </c>
      <c r="DA4" s="12"/>
      <c r="DB4" s="12"/>
      <c r="DC4" s="11" t="s">
        <v>10074</v>
      </c>
      <c r="DD4" s="12"/>
      <c r="DE4" s="12"/>
      <c r="DF4" s="11" t="s">
        <v>10075</v>
      </c>
      <c r="DG4" s="12"/>
      <c r="DH4" s="12"/>
      <c r="DI4" s="11" t="s">
        <v>10076</v>
      </c>
      <c r="DJ4" s="12"/>
      <c r="DK4" s="12"/>
      <c r="DL4" s="11" t="s">
        <v>10077</v>
      </c>
      <c r="DM4" s="12"/>
      <c r="DN4" s="12"/>
      <c r="DO4" s="11" t="s">
        <v>10078</v>
      </c>
      <c r="DP4" s="12"/>
      <c r="DQ4" s="12"/>
      <c r="DR4" s="11" t="s">
        <v>10079</v>
      </c>
      <c r="DS4" s="12"/>
      <c r="DT4" s="12"/>
      <c r="DU4" s="11" t="s">
        <v>10080</v>
      </c>
      <c r="DV4" s="12"/>
      <c r="DW4" s="12"/>
      <c r="DX4" s="11" t="s">
        <v>10081</v>
      </c>
      <c r="DY4" s="12"/>
      <c r="DZ4" s="12"/>
      <c r="EA4" s="11" t="s">
        <v>10082</v>
      </c>
      <c r="EB4" s="12"/>
      <c r="EC4" s="12"/>
      <c r="ED4" s="11" t="s">
        <v>10083</v>
      </c>
      <c r="EE4" s="12"/>
      <c r="EF4" s="12"/>
      <c r="EG4" s="11" t="s">
        <v>10084</v>
      </c>
      <c r="EH4" s="12"/>
      <c r="EI4" s="12"/>
      <c r="EJ4" s="11" t="s">
        <v>10085</v>
      </c>
      <c r="EK4" s="12"/>
      <c r="EL4" s="12"/>
      <c r="EM4" s="11" t="s">
        <v>10086</v>
      </c>
      <c r="EN4" s="12"/>
      <c r="EO4" s="12"/>
      <c r="EP4" s="11" t="s">
        <v>10087</v>
      </c>
      <c r="EQ4" s="12"/>
      <c r="ER4" s="12"/>
      <c r="ES4" s="11" t="s">
        <v>10088</v>
      </c>
      <c r="ET4" s="12"/>
      <c r="EU4" s="12"/>
      <c r="EV4" s="11" t="s">
        <v>10089</v>
      </c>
      <c r="EW4" s="12"/>
      <c r="EX4" s="12"/>
      <c r="EY4" s="11" t="s">
        <v>10065</v>
      </c>
      <c r="EZ4" s="12"/>
      <c r="FA4" s="12"/>
      <c r="FB4" s="11" t="s">
        <v>10090</v>
      </c>
      <c r="FC4" s="12"/>
      <c r="FD4" s="12"/>
      <c r="FE4" s="11" t="s">
        <v>10091</v>
      </c>
      <c r="FF4" s="12"/>
      <c r="FG4" s="12"/>
      <c r="FH4" s="11" t="s">
        <v>10092</v>
      </c>
      <c r="FI4" s="12"/>
      <c r="FJ4" s="12"/>
      <c r="FK4" s="11" t="s">
        <v>10093</v>
      </c>
      <c r="FL4" s="12"/>
      <c r="FM4" s="12"/>
      <c r="FN4" s="11" t="s">
        <v>10094</v>
      </c>
      <c r="FO4" s="12"/>
      <c r="FP4" s="12"/>
      <c r="FQ4" s="11" t="s">
        <v>10095</v>
      </c>
      <c r="FR4" s="12"/>
      <c r="FS4" s="12"/>
      <c r="FT4" s="11" t="s">
        <v>10096</v>
      </c>
      <c r="FU4" s="12"/>
      <c r="FV4" s="12"/>
      <c r="FW4" s="11" t="s">
        <v>10097</v>
      </c>
      <c r="FX4" s="12"/>
      <c r="FY4" s="12"/>
      <c r="FZ4" s="11" t="s">
        <v>10098</v>
      </c>
      <c r="GA4" s="12"/>
      <c r="GB4" s="12"/>
      <c r="GC4" s="11" t="s">
        <v>10099</v>
      </c>
      <c r="GD4" s="12"/>
      <c r="GE4" s="12"/>
      <c r="GF4" s="11" t="s">
        <v>10100</v>
      </c>
      <c r="GG4" s="12"/>
      <c r="GH4" s="12"/>
      <c r="GI4" s="11" t="s">
        <v>10101</v>
      </c>
      <c r="GJ4" s="12"/>
      <c r="GK4" s="12"/>
      <c r="GL4" s="11" t="s">
        <v>10102</v>
      </c>
      <c r="GM4" s="12"/>
      <c r="GN4" s="12"/>
      <c r="GO4" s="11" t="s">
        <v>10103</v>
      </c>
      <c r="GP4" s="12"/>
      <c r="GQ4" s="12"/>
      <c r="GR4" s="11" t="s">
        <v>10104</v>
      </c>
      <c r="GS4" s="12"/>
      <c r="GT4" s="12"/>
      <c r="GU4" s="11" t="s">
        <v>10105</v>
      </c>
      <c r="GV4" s="12"/>
      <c r="GW4" s="12"/>
      <c r="GX4" s="11" t="s">
        <v>10106</v>
      </c>
      <c r="GY4" s="12"/>
      <c r="GZ4" s="12"/>
      <c r="HA4" s="11" t="s">
        <v>10107</v>
      </c>
      <c r="HB4" s="12"/>
      <c r="HC4" s="12"/>
      <c r="HD4" s="11" t="s">
        <v>10108</v>
      </c>
      <c r="HE4" s="12"/>
      <c r="HF4" s="12"/>
      <c r="HG4" s="11" t="s">
        <v>10109</v>
      </c>
      <c r="HH4" s="12"/>
      <c r="HI4" s="12"/>
      <c r="HJ4" s="11" t="s">
        <v>10110</v>
      </c>
      <c r="HK4" s="12"/>
      <c r="HL4" s="12"/>
      <c r="HM4" s="11" t="s">
        <v>10111</v>
      </c>
      <c r="HN4" s="12"/>
      <c r="HO4" s="12"/>
      <c r="HP4" s="11" t="s">
        <v>10112</v>
      </c>
      <c r="HQ4" s="12"/>
      <c r="HR4" s="12"/>
      <c r="HS4" s="11" t="s">
        <v>10113</v>
      </c>
      <c r="HT4" s="12"/>
      <c r="HU4" s="12"/>
      <c r="HV4" s="11" t="s">
        <v>10114</v>
      </c>
      <c r="HW4" s="12"/>
      <c r="HX4" s="12"/>
      <c r="HY4" s="11" t="s">
        <v>10115</v>
      </c>
      <c r="HZ4" s="12"/>
      <c r="IA4" s="12"/>
      <c r="IB4" s="11" t="s">
        <v>10116</v>
      </c>
      <c r="IC4" s="12"/>
      <c r="ID4" s="12"/>
      <c r="IE4" s="11" t="s">
        <v>10117</v>
      </c>
      <c r="IF4" s="12"/>
      <c r="IG4" s="12"/>
      <c r="IH4" s="11" t="s">
        <v>10118</v>
      </c>
      <c r="II4" s="12"/>
      <c r="IJ4" s="12"/>
      <c r="IK4" s="11" t="s">
        <v>10119</v>
      </c>
      <c r="IL4" s="12"/>
      <c r="IM4" s="12"/>
      <c r="IN4" s="11" t="s">
        <v>10120</v>
      </c>
      <c r="IO4" s="12"/>
      <c r="IP4" s="12"/>
      <c r="IQ4" s="11" t="s">
        <v>10121</v>
      </c>
      <c r="IR4" s="12"/>
      <c r="IS4" s="12"/>
      <c r="IT4" s="11" t="s">
        <v>10122</v>
      </c>
      <c r="IU4" s="12"/>
      <c r="IV4" s="12"/>
      <c r="IW4" s="11" t="s">
        <v>10123</v>
      </c>
      <c r="IX4" s="12"/>
      <c r="IY4" s="12"/>
      <c r="IZ4" s="11" t="s">
        <v>10124</v>
      </c>
      <c r="JA4" s="12"/>
      <c r="JB4" s="12"/>
      <c r="JC4" s="11" t="s">
        <v>10125</v>
      </c>
      <c r="JD4" s="12"/>
      <c r="JE4" s="12"/>
      <c r="JF4" s="11" t="s">
        <v>10126</v>
      </c>
      <c r="JG4" s="12"/>
      <c r="JH4" s="12"/>
      <c r="JI4" s="11" t="s">
        <v>10127</v>
      </c>
      <c r="JJ4" s="12"/>
      <c r="JK4" s="12"/>
      <c r="JL4" s="11" t="s">
        <v>10128</v>
      </c>
      <c r="JM4" s="12"/>
      <c r="JN4" s="12"/>
      <c r="JO4" s="11" t="s">
        <v>10129</v>
      </c>
      <c r="JP4" s="12"/>
      <c r="JQ4" s="12"/>
      <c r="JR4" s="11" t="s">
        <v>10130</v>
      </c>
      <c r="JS4" s="12"/>
      <c r="JT4" s="12"/>
      <c r="JU4" s="11" t="s">
        <v>10131</v>
      </c>
      <c r="JV4" s="12"/>
      <c r="JW4" s="12"/>
      <c r="JX4" s="11" t="s">
        <v>10132</v>
      </c>
      <c r="JY4" s="12"/>
      <c r="JZ4" s="12"/>
      <c r="KA4" s="11" t="s">
        <v>10133</v>
      </c>
      <c r="KB4" s="12"/>
      <c r="KC4" s="12"/>
      <c r="KD4" s="11" t="s">
        <v>10134</v>
      </c>
      <c r="KE4" s="12"/>
      <c r="KF4" s="12"/>
      <c r="KG4" s="11" t="s">
        <v>10135</v>
      </c>
      <c r="KH4" s="12"/>
      <c r="KI4" s="12"/>
      <c r="KJ4" s="11" t="s">
        <v>10136</v>
      </c>
      <c r="KK4" s="12"/>
      <c r="KL4" s="12"/>
      <c r="KM4" s="11" t="s">
        <v>10137</v>
      </c>
      <c r="KN4" s="12"/>
      <c r="KO4" s="12"/>
      <c r="KP4" s="11" t="s">
        <v>10138</v>
      </c>
      <c r="KQ4" s="12"/>
      <c r="KR4" s="12"/>
      <c r="KS4" s="11" t="s">
        <v>10139</v>
      </c>
      <c r="KT4" s="12"/>
      <c r="KU4" s="12"/>
      <c r="KV4" s="11" t="s">
        <v>10140</v>
      </c>
      <c r="KW4" s="12"/>
      <c r="KX4" s="12"/>
      <c r="KY4" s="11" t="s">
        <v>10141</v>
      </c>
      <c r="KZ4" s="12"/>
      <c r="LA4" s="12"/>
      <c r="LB4" s="11" t="s">
        <v>10142</v>
      </c>
      <c r="LC4" s="12"/>
      <c r="LD4" s="12"/>
      <c r="LE4" s="11" t="s">
        <v>10143</v>
      </c>
      <c r="LF4" s="12"/>
      <c r="LG4" s="12"/>
      <c r="LH4" s="11" t="s">
        <v>10144</v>
      </c>
      <c r="LI4" s="12"/>
      <c r="LJ4" s="12"/>
      <c r="LK4" s="11" t="s">
        <v>10145</v>
      </c>
      <c r="LL4" s="12"/>
      <c r="LM4" s="12"/>
      <c r="LN4" s="11" t="s">
        <v>10146</v>
      </c>
      <c r="LO4" s="12"/>
      <c r="LP4" s="12"/>
      <c r="LQ4" s="11" t="s">
        <v>10144</v>
      </c>
      <c r="LR4" s="12"/>
      <c r="LS4" s="12"/>
      <c r="LT4" s="11" t="s">
        <v>10147</v>
      </c>
      <c r="LU4" s="12"/>
      <c r="LV4" s="12"/>
      <c r="LW4" s="11" t="s">
        <v>10148</v>
      </c>
      <c r="LX4" s="12"/>
      <c r="LY4" s="12"/>
      <c r="LZ4" s="11" t="s">
        <v>10149</v>
      </c>
      <c r="MA4" s="12"/>
      <c r="MB4" s="12"/>
      <c r="MC4" s="11" t="s">
        <v>10150</v>
      </c>
      <c r="MD4" s="12"/>
      <c r="ME4" s="12"/>
      <c r="MF4" s="11" t="s">
        <v>10151</v>
      </c>
      <c r="MG4" s="12"/>
      <c r="MH4" s="12"/>
      <c r="MI4" s="11" t="s">
        <v>10152</v>
      </c>
      <c r="MJ4" s="12"/>
      <c r="MK4" s="12"/>
      <c r="ML4" s="11" t="s">
        <v>10153</v>
      </c>
      <c r="MM4" s="12"/>
      <c r="MN4" s="12"/>
      <c r="MO4" s="11" t="s">
        <v>10154</v>
      </c>
      <c r="MP4" s="12"/>
      <c r="MQ4" s="12"/>
      <c r="MR4" s="11" t="s">
        <v>10154</v>
      </c>
      <c r="MS4" s="12"/>
      <c r="MT4" s="12"/>
      <c r="MU4" s="11" t="s">
        <v>10155</v>
      </c>
      <c r="MV4" s="12"/>
      <c r="MW4" s="12"/>
      <c r="MX4" s="11" t="s">
        <v>10156</v>
      </c>
      <c r="MY4" s="12"/>
      <c r="MZ4" s="12"/>
      <c r="NA4" s="11" t="s">
        <v>10157</v>
      </c>
      <c r="NB4" s="12"/>
      <c r="NC4" s="12"/>
      <c r="ND4" s="11" t="s">
        <v>10158</v>
      </c>
      <c r="NE4" s="12"/>
      <c r="NF4" s="12"/>
      <c r="NG4" s="11" t="s">
        <v>10066</v>
      </c>
      <c r="NH4" s="12"/>
      <c r="NI4" s="12"/>
      <c r="NJ4" s="11" t="s">
        <v>10159</v>
      </c>
      <c r="NK4" s="12"/>
      <c r="NL4" s="12"/>
      <c r="NM4" s="11" t="s">
        <v>10160</v>
      </c>
      <c r="NN4" s="12"/>
      <c r="NO4" s="12"/>
      <c r="NP4" s="11" t="s">
        <v>10161</v>
      </c>
      <c r="NQ4" s="12"/>
      <c r="NR4" s="12"/>
      <c r="NS4" s="11" t="s">
        <v>10162</v>
      </c>
      <c r="NT4" s="12"/>
      <c r="NU4" s="12"/>
      <c r="NV4" s="11" t="s">
        <v>10163</v>
      </c>
      <c r="NW4" s="12"/>
      <c r="NX4" s="12"/>
      <c r="NY4" s="11" t="s">
        <v>10164</v>
      </c>
      <c r="NZ4" s="12"/>
      <c r="OA4" s="12"/>
      <c r="OB4" s="11" t="s">
        <v>10165</v>
      </c>
      <c r="OC4" s="12"/>
      <c r="OD4" s="12"/>
      <c r="OE4" s="11" t="s">
        <v>10166</v>
      </c>
      <c r="OF4" s="12"/>
      <c r="OG4" s="12"/>
      <c r="OH4" s="11" t="s">
        <v>10167</v>
      </c>
      <c r="OI4" s="12"/>
      <c r="OJ4" s="12"/>
      <c r="OK4" s="11" t="s">
        <v>10168</v>
      </c>
      <c r="OL4" s="12"/>
      <c r="OM4" s="12"/>
      <c r="ON4" s="11" t="s">
        <v>10169</v>
      </c>
      <c r="OO4" s="12"/>
      <c r="OP4" s="12"/>
      <c r="OQ4" s="11" t="s">
        <v>10170</v>
      </c>
      <c r="OR4" s="12"/>
      <c r="OS4" s="12"/>
      <c r="OT4" s="11" t="s">
        <v>10171</v>
      </c>
      <c r="OU4" s="12"/>
      <c r="OV4" s="12"/>
      <c r="OW4" s="11" t="s">
        <v>10172</v>
      </c>
      <c r="OX4" s="12"/>
      <c r="OY4" s="12"/>
      <c r="OZ4" s="11" t="s">
        <v>10173</v>
      </c>
      <c r="PA4" s="12"/>
      <c r="PB4" s="12"/>
      <c r="PC4" s="11" t="s">
        <v>10174</v>
      </c>
      <c r="PD4" s="12"/>
      <c r="PE4" s="12"/>
      <c r="PF4" s="11" t="s">
        <v>10175</v>
      </c>
      <c r="PG4" s="12"/>
      <c r="PH4" s="12"/>
      <c r="PI4" s="11" t="s">
        <v>10176</v>
      </c>
      <c r="PJ4" s="12"/>
      <c r="PK4" s="12"/>
      <c r="PL4" s="11" t="s">
        <v>10177</v>
      </c>
      <c r="PM4" s="12"/>
      <c r="PN4" s="12"/>
      <c r="PO4" s="11" t="s">
        <v>10178</v>
      </c>
      <c r="PP4" s="12"/>
      <c r="PQ4" s="12"/>
      <c r="PR4" s="11" t="s">
        <v>10179</v>
      </c>
      <c r="PS4" s="12"/>
      <c r="PT4" s="12"/>
      <c r="PU4" s="11" t="s">
        <v>10180</v>
      </c>
      <c r="PV4" s="12"/>
      <c r="PW4" s="12"/>
      <c r="PX4" s="11" t="s">
        <v>10181</v>
      </c>
      <c r="PY4" s="12"/>
      <c r="PZ4" s="12"/>
      <c r="QA4" s="11" t="s">
        <v>10182</v>
      </c>
      <c r="QB4" s="12"/>
      <c r="QC4" s="12"/>
      <c r="QD4" s="11" t="s">
        <v>10183</v>
      </c>
      <c r="QE4" s="12"/>
      <c r="QF4" s="12"/>
      <c r="QG4" s="11" t="s">
        <v>10184</v>
      </c>
      <c r="QH4" s="12"/>
      <c r="QI4" s="12"/>
      <c r="QJ4" s="11" t="s">
        <v>10185</v>
      </c>
      <c r="QK4" s="12"/>
      <c r="QL4" s="12"/>
      <c r="QM4" s="11" t="s">
        <v>10186</v>
      </c>
      <c r="QN4" s="12"/>
      <c r="QO4" s="12"/>
      <c r="QP4" s="11" t="s">
        <v>10187</v>
      </c>
      <c r="QQ4" s="12"/>
      <c r="QR4" s="12"/>
      <c r="QS4" s="11" t="s">
        <v>10188</v>
      </c>
      <c r="QT4" s="12"/>
      <c r="QU4" s="12"/>
      <c r="QV4" s="11" t="s">
        <v>10189</v>
      </c>
      <c r="QW4" s="12"/>
      <c r="QX4" s="12"/>
      <c r="QY4" s="11" t="s">
        <v>10190</v>
      </c>
      <c r="QZ4" s="12"/>
      <c r="RA4" s="12"/>
      <c r="RB4" s="11" t="s">
        <v>10191</v>
      </c>
      <c r="RC4" s="12"/>
      <c r="RD4" s="12"/>
      <c r="RE4" s="11" t="s">
        <v>10192</v>
      </c>
      <c r="RF4" s="12"/>
      <c r="RG4" s="12"/>
      <c r="RH4" s="11" t="s">
        <v>10193</v>
      </c>
      <c r="RI4" s="12"/>
      <c r="RJ4" s="12"/>
      <c r="RK4" s="11" t="s">
        <v>10194</v>
      </c>
      <c r="RL4" s="12"/>
      <c r="RM4" s="12"/>
      <c r="RN4" s="11" t="s">
        <v>10195</v>
      </c>
      <c r="RO4" s="12"/>
      <c r="RP4" s="12"/>
      <c r="RQ4" s="11" t="s">
        <v>10196</v>
      </c>
      <c r="RR4" s="12"/>
      <c r="RS4" s="12"/>
      <c r="RT4" s="11" t="s">
        <v>10197</v>
      </c>
      <c r="RU4" s="12"/>
      <c r="RV4" s="12"/>
      <c r="RW4" s="11" t="s">
        <v>10198</v>
      </c>
      <c r="RX4" s="12"/>
      <c r="RY4" s="12"/>
      <c r="RZ4" s="11" t="s">
        <v>10199</v>
      </c>
      <c r="SA4" s="12"/>
      <c r="SB4" s="12"/>
      <c r="SC4" s="11" t="s">
        <v>10200</v>
      </c>
      <c r="SD4" s="12"/>
      <c r="SE4" s="12"/>
      <c r="SF4" s="11" t="s">
        <v>10201</v>
      </c>
      <c r="SG4" s="12"/>
      <c r="SH4" s="12"/>
      <c r="SI4" s="11" t="s">
        <v>10202</v>
      </c>
      <c r="SJ4" s="12"/>
      <c r="SK4" s="12"/>
      <c r="SL4" s="11" t="s">
        <v>10203</v>
      </c>
      <c r="SM4" s="12"/>
      <c r="SN4" s="12"/>
      <c r="SO4" s="11" t="s">
        <v>10204</v>
      </c>
      <c r="SP4" s="12"/>
      <c r="SQ4" s="12"/>
      <c r="SR4" s="11" t="s">
        <v>10205</v>
      </c>
      <c r="SS4" s="12"/>
      <c r="ST4" s="12"/>
      <c r="SU4" s="11" t="s">
        <v>10206</v>
      </c>
      <c r="SV4" s="12"/>
      <c r="SW4" s="12"/>
      <c r="SX4" s="11" t="s">
        <v>10207</v>
      </c>
      <c r="SY4" s="12"/>
      <c r="SZ4" s="12"/>
      <c r="TA4" s="11" t="s">
        <v>10208</v>
      </c>
      <c r="TB4" s="12"/>
      <c r="TC4" s="12"/>
      <c r="TD4" s="11" t="s">
        <v>10209</v>
      </c>
      <c r="TE4" s="12"/>
      <c r="TF4" s="12"/>
      <c r="TG4" s="11" t="s">
        <v>10210</v>
      </c>
      <c r="TH4" s="12"/>
      <c r="TI4" s="12"/>
      <c r="TJ4" s="11" t="s">
        <v>10211</v>
      </c>
      <c r="TK4" s="12"/>
      <c r="TL4" s="12"/>
      <c r="TM4" s="11" t="s">
        <v>10212</v>
      </c>
      <c r="TN4" s="12"/>
      <c r="TO4" s="12"/>
      <c r="TP4" s="11" t="s">
        <v>10213</v>
      </c>
      <c r="TQ4" s="12"/>
      <c r="TR4" s="12"/>
      <c r="TS4" s="11" t="s">
        <v>10214</v>
      </c>
      <c r="TT4" s="12"/>
      <c r="TU4" s="12"/>
      <c r="TV4" s="11" t="s">
        <v>10215</v>
      </c>
      <c r="TW4" s="12"/>
      <c r="TX4" s="12"/>
      <c r="TY4" s="11" t="s">
        <v>10216</v>
      </c>
      <c r="TZ4" s="12"/>
      <c r="UA4" s="12"/>
      <c r="UB4" s="11" t="s">
        <v>10217</v>
      </c>
      <c r="UC4" s="12"/>
      <c r="UD4" s="12"/>
      <c r="UE4" s="11" t="s">
        <v>10218</v>
      </c>
      <c r="UF4" s="12"/>
      <c r="UG4" s="12"/>
      <c r="UH4" s="11" t="s">
        <v>10219</v>
      </c>
      <c r="UI4" s="12"/>
      <c r="UJ4" s="12"/>
      <c r="UK4" s="11" t="s">
        <v>10220</v>
      </c>
      <c r="UL4" s="12"/>
      <c r="UM4" s="12"/>
      <c r="UN4" s="11" t="s">
        <v>10221</v>
      </c>
      <c r="UO4" s="12"/>
      <c r="UP4" s="12"/>
      <c r="UQ4" s="11" t="s">
        <v>10066</v>
      </c>
      <c r="UR4" s="12"/>
      <c r="US4" s="12"/>
      <c r="UT4" s="11" t="s">
        <v>10222</v>
      </c>
      <c r="UU4" s="12"/>
      <c r="UV4" s="12"/>
      <c r="UW4" s="11" t="s">
        <v>10223</v>
      </c>
      <c r="UX4" s="12"/>
      <c r="UY4" s="12"/>
      <c r="UZ4" s="11" t="s">
        <v>10224</v>
      </c>
      <c r="VA4" s="12"/>
      <c r="VB4" s="12"/>
      <c r="VC4" s="11" t="s">
        <v>10225</v>
      </c>
      <c r="VD4" s="12"/>
      <c r="VE4" s="12"/>
      <c r="VF4" s="11" t="s">
        <v>10226</v>
      </c>
      <c r="VG4" s="12"/>
      <c r="VH4" s="12"/>
      <c r="VI4" s="11" t="s">
        <v>10227</v>
      </c>
      <c r="VJ4" s="12"/>
      <c r="VK4" s="12"/>
      <c r="VL4" s="11" t="s">
        <v>10228</v>
      </c>
      <c r="VM4" s="12"/>
      <c r="VN4" s="12"/>
      <c r="VO4" s="11" t="s">
        <v>10229</v>
      </c>
      <c r="VP4" s="12"/>
      <c r="VQ4" s="12"/>
      <c r="VR4" s="11" t="s">
        <v>10230</v>
      </c>
      <c r="VS4" s="12"/>
      <c r="VT4" s="12"/>
      <c r="VU4" s="11" t="s">
        <v>10231</v>
      </c>
      <c r="VV4" s="12"/>
      <c r="VW4" s="12"/>
      <c r="VX4" s="11" t="s">
        <v>10232</v>
      </c>
      <c r="VY4" s="12"/>
      <c r="VZ4" s="12"/>
      <c r="WA4" s="11" t="s">
        <v>10233</v>
      </c>
      <c r="WB4" s="12"/>
      <c r="WC4" s="12"/>
      <c r="WD4" s="11" t="s">
        <v>10234</v>
      </c>
      <c r="WE4" s="12"/>
      <c r="WF4" s="12"/>
      <c r="WG4" s="11" t="s">
        <v>10235</v>
      </c>
      <c r="WH4" s="12"/>
      <c r="WI4" s="12"/>
      <c r="WJ4" s="11" t="s">
        <v>10236</v>
      </c>
      <c r="WK4" s="12"/>
      <c r="WL4" s="12"/>
      <c r="WM4" s="11" t="s">
        <v>10237</v>
      </c>
      <c r="WN4" s="12"/>
      <c r="WO4" s="12"/>
      <c r="WP4" s="11" t="s">
        <v>10238</v>
      </c>
      <c r="WQ4" s="12"/>
      <c r="WR4" s="12"/>
      <c r="WS4" s="11" t="s">
        <v>10239</v>
      </c>
      <c r="WT4" s="12"/>
      <c r="WU4" s="12"/>
      <c r="WV4" s="11" t="s">
        <v>10240</v>
      </c>
      <c r="WW4" s="12"/>
      <c r="WX4" s="12"/>
      <c r="WY4" s="11" t="s">
        <v>10241</v>
      </c>
      <c r="WZ4" s="12"/>
      <c r="XA4" s="12"/>
      <c r="XB4" s="11" t="s">
        <v>10242</v>
      </c>
      <c r="XC4" s="12"/>
      <c r="XD4" s="12"/>
      <c r="XE4" s="11" t="s">
        <v>754</v>
      </c>
      <c r="XF4" s="12"/>
      <c r="XG4" s="12"/>
      <c r="XH4" s="11" t="s">
        <v>10243</v>
      </c>
      <c r="XI4" s="12"/>
      <c r="XJ4" s="12"/>
      <c r="XK4" s="11" t="s">
        <v>10244</v>
      </c>
      <c r="XL4" s="12"/>
      <c r="XM4" s="12"/>
      <c r="XN4" s="11" t="s">
        <v>10245</v>
      </c>
      <c r="XO4" s="12"/>
      <c r="XP4" s="12"/>
      <c r="XQ4" s="11" t="s">
        <v>10246</v>
      </c>
      <c r="XR4" s="12"/>
      <c r="XS4" s="12"/>
      <c r="XT4" s="11" t="s">
        <v>10247</v>
      </c>
      <c r="XU4" s="12"/>
      <c r="XV4" s="12"/>
      <c r="XW4" s="11" t="s">
        <v>10248</v>
      </c>
      <c r="XX4" s="12"/>
      <c r="XY4" s="12"/>
      <c r="XZ4" s="11" t="s">
        <v>10249</v>
      </c>
      <c r="YA4" s="12"/>
      <c r="YB4" s="12"/>
      <c r="YC4" s="11" t="s">
        <v>10250</v>
      </c>
      <c r="YD4" s="12"/>
      <c r="YE4" s="12"/>
      <c r="YF4" s="11" t="s">
        <v>10251</v>
      </c>
      <c r="YG4" s="12"/>
      <c r="YH4" s="12"/>
      <c r="YI4" s="11" t="s">
        <v>10252</v>
      </c>
      <c r="YJ4" s="12"/>
      <c r="YK4" s="12"/>
      <c r="YL4" s="11" t="s">
        <v>10253</v>
      </c>
      <c r="YM4" s="12"/>
      <c r="YN4" s="12"/>
      <c r="YO4" s="11" t="s">
        <v>10254</v>
      </c>
      <c r="YP4" s="12"/>
      <c r="YQ4" s="12"/>
      <c r="YR4" s="11" t="s">
        <v>10255</v>
      </c>
      <c r="YS4" s="12"/>
      <c r="YT4" s="12"/>
      <c r="YU4" s="11" t="s">
        <v>10256</v>
      </c>
      <c r="YV4" s="12"/>
      <c r="YW4" s="12"/>
      <c r="YX4" s="11" t="s">
        <v>10257</v>
      </c>
      <c r="YY4" s="12"/>
      <c r="YZ4" s="12"/>
      <c r="ZA4" s="11" t="s">
        <v>10258</v>
      </c>
      <c r="ZB4" s="12"/>
      <c r="ZC4" s="12"/>
      <c r="ZD4" s="11" t="s">
        <v>10259</v>
      </c>
      <c r="ZE4" s="12"/>
      <c r="ZF4" s="12"/>
      <c r="ZG4" s="11" t="s">
        <v>10260</v>
      </c>
      <c r="ZH4" s="12"/>
      <c r="ZI4" s="12"/>
      <c r="ZJ4" s="11" t="s">
        <v>10261</v>
      </c>
      <c r="ZK4" s="12"/>
      <c r="ZL4" s="12"/>
      <c r="ZM4" s="11" t="s">
        <v>10262</v>
      </c>
      <c r="ZN4" s="12"/>
      <c r="ZO4" s="12"/>
      <c r="ZP4" s="11" t="s">
        <v>10263</v>
      </c>
      <c r="ZQ4" s="12"/>
      <c r="ZR4" s="12"/>
      <c r="ZS4" s="11" t="s">
        <v>10264</v>
      </c>
      <c r="ZT4" s="12"/>
      <c r="ZU4" s="12"/>
      <c r="ZV4" s="11" t="s">
        <v>10265</v>
      </c>
      <c r="ZW4" s="12"/>
      <c r="ZX4" s="12"/>
      <c r="ZY4" s="11" t="s">
        <v>10266</v>
      </c>
      <c r="ZZ4" s="12"/>
      <c r="AAA4" s="12"/>
      <c r="AAB4" s="11" t="s">
        <v>10267</v>
      </c>
      <c r="AAC4" s="12"/>
      <c r="AAD4" s="12"/>
      <c r="AAE4" s="11" t="s">
        <v>10268</v>
      </c>
      <c r="AAF4" s="12"/>
      <c r="AAG4" s="12"/>
      <c r="AAH4" s="11" t="s">
        <v>10269</v>
      </c>
      <c r="AAI4" s="12"/>
      <c r="AAJ4" s="12"/>
      <c r="AAK4" s="11" t="s">
        <v>10270</v>
      </c>
      <c r="AAL4" s="12"/>
      <c r="AAM4" s="12"/>
      <c r="AAN4" s="11" t="s">
        <v>10271</v>
      </c>
      <c r="AAO4" s="12"/>
      <c r="AAP4" s="12"/>
      <c r="AAQ4" s="11" t="s">
        <v>10272</v>
      </c>
      <c r="AAR4" s="12"/>
      <c r="AAS4" s="12"/>
      <c r="AAT4" s="11" t="s">
        <v>10273</v>
      </c>
      <c r="AAU4" s="12"/>
      <c r="AAV4" s="12"/>
      <c r="AAW4" s="11" t="s">
        <v>10274</v>
      </c>
      <c r="AAX4" s="12"/>
      <c r="AAY4" s="12"/>
      <c r="AAZ4" s="11" t="s">
        <v>10275</v>
      </c>
      <c r="ABA4" s="12"/>
      <c r="ABB4" s="12"/>
      <c r="ABC4" s="11" t="s">
        <v>10276</v>
      </c>
      <c r="ABD4" s="12"/>
      <c r="ABE4" s="12"/>
      <c r="ABF4" s="11" t="s">
        <v>10277</v>
      </c>
      <c r="ABG4" s="12"/>
      <c r="ABH4" s="12"/>
      <c r="ABI4" s="11" t="s">
        <v>10278</v>
      </c>
      <c r="ABJ4" s="12"/>
      <c r="ABK4" s="12"/>
      <c r="ABL4" s="11" t="s">
        <v>10279</v>
      </c>
      <c r="ABM4" s="12"/>
      <c r="ABN4" s="12"/>
      <c r="ABO4" s="11" t="s">
        <v>10280</v>
      </c>
      <c r="ABP4" s="12"/>
      <c r="ABQ4" s="12"/>
      <c r="ABR4" s="11" t="s">
        <v>10281</v>
      </c>
      <c r="ABS4" s="12"/>
      <c r="ABT4" s="12"/>
      <c r="ABU4" s="11" t="s">
        <v>10282</v>
      </c>
      <c r="ABV4" s="12"/>
      <c r="ABW4" s="12"/>
      <c r="ABX4" s="11" t="s">
        <v>10283</v>
      </c>
      <c r="ABY4" s="12"/>
      <c r="ABZ4" s="12"/>
      <c r="ACA4" s="11" t="s">
        <v>10284</v>
      </c>
      <c r="ACB4" s="12"/>
      <c r="ACC4" s="12"/>
      <c r="ACD4" s="11" t="s">
        <v>10285</v>
      </c>
      <c r="ACE4" s="12"/>
      <c r="ACF4" s="12"/>
      <c r="ACG4" s="11" t="s">
        <v>10286</v>
      </c>
      <c r="ACH4" s="12"/>
      <c r="ACI4" s="12"/>
      <c r="ACJ4" s="11" t="s">
        <v>10287</v>
      </c>
      <c r="ACK4" s="12"/>
      <c r="ACL4" s="12"/>
      <c r="ACM4" s="11" t="s">
        <v>10288</v>
      </c>
      <c r="ACN4" s="12"/>
      <c r="ACO4" s="12"/>
      <c r="ACP4" s="11" t="s">
        <v>10289</v>
      </c>
      <c r="ACQ4" s="12"/>
      <c r="ACR4" s="12"/>
      <c r="ACS4" s="11" t="s">
        <v>10290</v>
      </c>
      <c r="ACT4" s="12"/>
      <c r="ACU4" s="12"/>
      <c r="ACV4" s="11" t="s">
        <v>10065</v>
      </c>
      <c r="ACW4" s="12"/>
      <c r="ACX4" s="12"/>
      <c r="ACY4" s="11" t="s">
        <v>10291</v>
      </c>
      <c r="ACZ4" s="12"/>
      <c r="ADA4" s="12"/>
      <c r="ADB4" s="11" t="s">
        <v>10292</v>
      </c>
      <c r="ADC4" s="12"/>
      <c r="ADD4" s="12"/>
      <c r="ADE4" s="11" t="s">
        <v>10293</v>
      </c>
      <c r="ADF4" s="12"/>
      <c r="ADG4" s="12"/>
      <c r="ADH4" s="11" t="s">
        <v>10294</v>
      </c>
      <c r="ADI4" s="12"/>
      <c r="ADJ4" s="12"/>
      <c r="ADK4" s="11" t="s">
        <v>10295</v>
      </c>
      <c r="ADL4" s="12"/>
      <c r="ADM4" s="12"/>
      <c r="ADN4" s="11" t="s">
        <v>10296</v>
      </c>
      <c r="ADO4" s="12"/>
      <c r="ADP4" s="12"/>
      <c r="ADQ4" s="11" t="s">
        <v>10297</v>
      </c>
      <c r="ADR4" s="12"/>
      <c r="ADS4" s="12"/>
      <c r="ADT4" s="11" t="s">
        <v>10154</v>
      </c>
      <c r="ADU4" s="12"/>
      <c r="ADV4" s="12"/>
      <c r="ADW4" s="11" t="s">
        <v>10298</v>
      </c>
      <c r="ADX4" s="12"/>
      <c r="ADY4" s="12"/>
      <c r="ADZ4" s="11" t="s">
        <v>10299</v>
      </c>
      <c r="AEA4" s="12"/>
      <c r="AEB4" s="12"/>
      <c r="AEC4" s="11" t="s">
        <v>10066</v>
      </c>
      <c r="AED4" s="12"/>
      <c r="AEE4" s="12"/>
      <c r="AEF4" s="11" t="s">
        <v>10300</v>
      </c>
      <c r="AEG4" s="12"/>
      <c r="AEH4" s="12"/>
      <c r="AEI4" s="11" t="s">
        <v>10301</v>
      </c>
      <c r="AEJ4" s="12"/>
      <c r="AEK4" s="12"/>
      <c r="AEL4" s="11" t="s">
        <v>10066</v>
      </c>
      <c r="AEM4" s="12"/>
      <c r="AEN4" s="12"/>
      <c r="AEO4" s="11" t="s">
        <v>10302</v>
      </c>
      <c r="AEP4" s="12"/>
      <c r="AEQ4" s="12"/>
      <c r="AER4" s="11" t="s">
        <v>10066</v>
      </c>
      <c r="AES4" s="12"/>
      <c r="AET4" s="12"/>
      <c r="AEU4" s="11" t="s">
        <v>10303</v>
      </c>
      <c r="AEV4" s="12"/>
      <c r="AEW4" s="12"/>
      <c r="AEX4" s="11" t="s">
        <v>10304</v>
      </c>
      <c r="AEY4" s="12"/>
      <c r="AEZ4" s="12"/>
      <c r="AFA4" s="11" t="s">
        <v>10305</v>
      </c>
      <c r="AFB4" s="12"/>
      <c r="AFC4" s="12"/>
      <c r="AFD4" s="11" t="s">
        <v>10306</v>
      </c>
      <c r="AFE4" s="12"/>
      <c r="AFF4" s="12"/>
      <c r="AFG4" s="11" t="s">
        <v>10307</v>
      </c>
      <c r="AFH4" s="12"/>
      <c r="AFI4" s="12"/>
      <c r="AFJ4" s="11" t="s">
        <v>10308</v>
      </c>
      <c r="AFK4" s="12"/>
      <c r="AFL4" s="12"/>
      <c r="AFM4" s="11" t="s">
        <v>10309</v>
      </c>
      <c r="AFN4" s="12"/>
      <c r="AFO4" s="12"/>
      <c r="AFP4" s="11" t="s">
        <v>10310</v>
      </c>
      <c r="AFQ4" s="12"/>
      <c r="AFR4" s="12"/>
      <c r="AFS4" s="11" t="s">
        <v>10311</v>
      </c>
      <c r="AFT4" s="12"/>
      <c r="AFU4" s="12"/>
      <c r="AFV4" s="11" t="s">
        <v>10312</v>
      </c>
      <c r="AFW4" s="12"/>
      <c r="AFX4" s="12"/>
      <c r="AFY4" s="11" t="s">
        <v>10313</v>
      </c>
      <c r="AFZ4" s="12"/>
      <c r="AGA4" s="12"/>
      <c r="AGB4" s="11" t="s">
        <v>10314</v>
      </c>
      <c r="AGC4" s="12"/>
      <c r="AGD4" s="12"/>
      <c r="AGE4" s="11" t="s">
        <v>10315</v>
      </c>
      <c r="AGF4" s="12"/>
      <c r="AGG4" s="12"/>
      <c r="AGH4" s="11" t="s">
        <v>10316</v>
      </c>
      <c r="AGI4" s="12"/>
      <c r="AGJ4" s="12"/>
      <c r="AGK4" s="11" t="s">
        <v>10317</v>
      </c>
      <c r="AGL4" s="12"/>
      <c r="AGM4" s="12"/>
      <c r="AGN4" s="11" t="s">
        <v>10318</v>
      </c>
      <c r="AGO4" s="12"/>
      <c r="AGP4" s="12"/>
      <c r="AGQ4" s="11" t="s">
        <v>10319</v>
      </c>
      <c r="AGR4" s="12"/>
      <c r="AGS4" s="12"/>
      <c r="AGT4" s="11" t="s">
        <v>10320</v>
      </c>
      <c r="AGU4" s="12"/>
      <c r="AGV4" s="12"/>
      <c r="AGW4" s="11" t="s">
        <v>10321</v>
      </c>
      <c r="AGX4" s="12"/>
      <c r="AGY4" s="12"/>
      <c r="AGZ4" s="11" t="s">
        <v>10322</v>
      </c>
      <c r="AHA4" s="12"/>
      <c r="AHB4" s="12"/>
      <c r="AHC4" s="11" t="s">
        <v>10323</v>
      </c>
      <c r="AHD4" s="12"/>
      <c r="AHE4" s="12"/>
      <c r="AHF4" s="11" t="s">
        <v>10324</v>
      </c>
      <c r="AHG4" s="12"/>
      <c r="AHH4" s="12"/>
      <c r="AHI4" s="11" t="s">
        <v>10325</v>
      </c>
      <c r="AHJ4" s="12"/>
      <c r="AHK4" s="12"/>
      <c r="AHL4" s="11" t="s">
        <v>10326</v>
      </c>
      <c r="AHM4" s="12"/>
      <c r="AHN4" s="12"/>
      <c r="AHO4" s="11" t="s">
        <v>10327</v>
      </c>
      <c r="AHP4" s="12"/>
      <c r="AHQ4" s="12"/>
      <c r="AHR4" s="11" t="s">
        <v>10328</v>
      </c>
      <c r="AHS4" s="12"/>
      <c r="AHT4" s="12"/>
      <c r="AHU4" s="11" t="s">
        <v>10329</v>
      </c>
      <c r="AHV4" s="12"/>
      <c r="AHW4" s="12"/>
      <c r="AHX4" s="11" t="s">
        <v>10330</v>
      </c>
      <c r="AHY4" s="12"/>
      <c r="AHZ4" s="12"/>
      <c r="AIA4" s="11" t="s">
        <v>10331</v>
      </c>
      <c r="AIB4" s="12"/>
      <c r="AIC4" s="12"/>
      <c r="AID4" s="11" t="s">
        <v>10332</v>
      </c>
      <c r="AIE4" s="12"/>
      <c r="AIF4" s="12"/>
      <c r="AIG4" s="11" t="s">
        <v>10333</v>
      </c>
      <c r="AIH4" s="12"/>
      <c r="AII4" s="12"/>
      <c r="AIJ4" s="11" t="s">
        <v>10334</v>
      </c>
      <c r="AIK4" s="12"/>
      <c r="AIL4" s="12"/>
      <c r="AIM4" s="11" t="s">
        <v>10335</v>
      </c>
      <c r="AIN4" s="12"/>
      <c r="AIO4" s="12"/>
      <c r="AIP4" s="11" t="s">
        <v>10336</v>
      </c>
      <c r="AIQ4" s="12"/>
      <c r="AIR4" s="12"/>
      <c r="AIS4" s="11" t="s">
        <v>10337</v>
      </c>
      <c r="AIT4" s="12"/>
      <c r="AIU4" s="12"/>
      <c r="AIV4" s="11" t="s">
        <v>10338</v>
      </c>
      <c r="AIW4" s="12"/>
      <c r="AIX4" s="12"/>
      <c r="AIY4" s="11" t="s">
        <v>10339</v>
      </c>
      <c r="AIZ4" s="12"/>
      <c r="AJA4" s="12"/>
      <c r="AJB4" s="11" t="s">
        <v>10340</v>
      </c>
      <c r="AJC4" s="12"/>
      <c r="AJD4" s="12"/>
      <c r="AJE4" s="11" t="s">
        <v>10341</v>
      </c>
      <c r="AJF4" s="12"/>
      <c r="AJG4" s="12"/>
      <c r="AJH4" s="11" t="s">
        <v>10342</v>
      </c>
      <c r="AJI4" s="12"/>
      <c r="AJJ4" s="12"/>
      <c r="AJK4" s="11" t="s">
        <v>10343</v>
      </c>
      <c r="AJL4" s="12"/>
      <c r="AJM4" s="12"/>
      <c r="AJN4" s="11" t="s">
        <v>10344</v>
      </c>
      <c r="AJO4" s="12"/>
      <c r="AJP4" s="12"/>
      <c r="AJQ4" s="11" t="s">
        <v>10345</v>
      </c>
      <c r="AJR4" s="12"/>
      <c r="AJS4" s="12"/>
      <c r="AJT4" s="11" t="s">
        <v>10346</v>
      </c>
      <c r="AJU4" s="12"/>
      <c r="AJV4" s="12"/>
      <c r="AJW4" s="11" t="s">
        <v>10347</v>
      </c>
      <c r="AJX4" s="12"/>
      <c r="AJY4" s="12"/>
      <c r="AJZ4" s="11" t="s">
        <v>10348</v>
      </c>
      <c r="AKA4" s="12"/>
      <c r="AKB4" s="12"/>
      <c r="AKC4" s="11" t="s">
        <v>10349</v>
      </c>
      <c r="AKD4" s="12"/>
      <c r="AKE4" s="12"/>
      <c r="AKF4" s="11" t="s">
        <v>10350</v>
      </c>
      <c r="AKG4" s="12"/>
      <c r="AKH4" s="12"/>
      <c r="AKI4" s="11" t="s">
        <v>10351</v>
      </c>
      <c r="AKJ4" s="12"/>
      <c r="AKK4" s="12"/>
      <c r="AKL4" s="11" t="s">
        <v>10352</v>
      </c>
      <c r="AKM4" s="12"/>
      <c r="AKN4" s="12"/>
      <c r="AKO4" s="11" t="s">
        <v>10346</v>
      </c>
      <c r="AKP4" s="12"/>
      <c r="AKQ4" s="12"/>
      <c r="AKR4" s="11" t="s">
        <v>10353</v>
      </c>
      <c r="AKS4" s="12"/>
      <c r="AKT4" s="12"/>
      <c r="AKU4" s="11" t="s">
        <v>10354</v>
      </c>
      <c r="AKV4" s="12"/>
      <c r="AKW4" s="12"/>
      <c r="AKX4" s="11" t="s">
        <v>10355</v>
      </c>
      <c r="AKY4" s="12"/>
      <c r="AKZ4" s="12"/>
      <c r="ALA4" s="11" t="s">
        <v>10356</v>
      </c>
      <c r="ALB4" s="12"/>
      <c r="ALC4" s="12"/>
      <c r="ALD4" s="11" t="s">
        <v>10357</v>
      </c>
      <c r="ALE4" s="12"/>
      <c r="ALF4" s="12"/>
      <c r="ALG4" s="11" t="s">
        <v>10358</v>
      </c>
      <c r="ALH4" s="12"/>
      <c r="ALI4" s="12"/>
      <c r="ALJ4" s="11" t="s">
        <v>10359</v>
      </c>
      <c r="ALK4" s="12"/>
      <c r="ALL4" s="12"/>
      <c r="ALM4" s="11" t="s">
        <v>10360</v>
      </c>
      <c r="ALN4" s="12"/>
      <c r="ALO4" s="12"/>
      <c r="ALP4" s="11" t="s">
        <v>10361</v>
      </c>
      <c r="ALQ4" s="12"/>
      <c r="ALR4" s="12"/>
      <c r="ALS4" s="11" t="s">
        <v>10362</v>
      </c>
      <c r="ALT4" s="12"/>
      <c r="ALU4" s="12"/>
      <c r="ALV4" s="11" t="s">
        <v>10363</v>
      </c>
      <c r="ALW4" s="12"/>
      <c r="ALX4" s="12"/>
      <c r="ALY4" s="11" t="s">
        <v>10364</v>
      </c>
      <c r="ALZ4" s="12"/>
      <c r="AMA4" s="12"/>
      <c r="AMB4" s="11" t="s">
        <v>10365</v>
      </c>
      <c r="AMC4" s="12"/>
      <c r="AMD4" s="12"/>
      <c r="AME4" s="11" t="s">
        <v>10366</v>
      </c>
      <c r="AMF4" s="12"/>
      <c r="AMG4" s="12"/>
      <c r="AMH4" s="11" t="s">
        <v>10367</v>
      </c>
      <c r="AMI4" s="12"/>
      <c r="AMJ4" s="12"/>
      <c r="AMK4" s="11" t="s">
        <v>10368</v>
      </c>
      <c r="AML4" s="12"/>
      <c r="AMM4" s="12"/>
      <c r="AMN4" s="11" t="s">
        <v>10369</v>
      </c>
      <c r="AMO4" s="12"/>
      <c r="AMP4" s="12"/>
      <c r="AMQ4" s="11" t="s">
        <v>10370</v>
      </c>
      <c r="AMR4" s="12"/>
      <c r="AMS4" s="12"/>
      <c r="AMT4" s="11" t="s">
        <v>10371</v>
      </c>
      <c r="AMU4" s="12"/>
      <c r="AMV4" s="12"/>
      <c r="AMW4" s="11" t="s">
        <v>10372</v>
      </c>
      <c r="AMX4" s="12"/>
      <c r="AMY4" s="12"/>
      <c r="AMZ4" s="11" t="s">
        <v>10373</v>
      </c>
      <c r="ANA4" s="12"/>
      <c r="ANB4" s="12"/>
      <c r="ANC4" s="11" t="s">
        <v>10374</v>
      </c>
      <c r="AND4" s="12"/>
      <c r="ANE4" s="12"/>
      <c r="ANF4" s="11" t="s">
        <v>10375</v>
      </c>
      <c r="ANG4" s="12"/>
      <c r="ANH4" s="12"/>
      <c r="ANI4" s="11" t="s">
        <v>10376</v>
      </c>
      <c r="ANJ4" s="12"/>
      <c r="ANK4" s="12"/>
      <c r="ANL4" s="11" t="s">
        <v>10377</v>
      </c>
      <c r="ANM4" s="12"/>
      <c r="ANN4" s="12"/>
      <c r="ANO4" s="11" t="s">
        <v>10378</v>
      </c>
      <c r="ANP4" s="12"/>
      <c r="ANQ4" s="12"/>
      <c r="ANR4" s="11" t="s">
        <v>10379</v>
      </c>
      <c r="ANS4" s="12"/>
      <c r="ANT4" s="12"/>
      <c r="ANU4" s="11" t="s">
        <v>10380</v>
      </c>
      <c r="ANV4" s="12"/>
      <c r="ANW4" s="12"/>
      <c r="ANX4" s="11" t="s">
        <v>10381</v>
      </c>
      <c r="ANY4" s="12"/>
      <c r="ANZ4" s="12"/>
      <c r="AOA4" s="11" t="s">
        <v>10382</v>
      </c>
      <c r="AOB4" s="12"/>
      <c r="AOC4" s="12"/>
      <c r="AOD4" s="11" t="s">
        <v>10383</v>
      </c>
      <c r="AOE4" s="12"/>
      <c r="AOF4" s="12"/>
      <c r="AOG4" s="11" t="s">
        <v>10384</v>
      </c>
      <c r="AOH4" s="12"/>
      <c r="AOI4" s="12"/>
      <c r="AOJ4" s="11" t="s">
        <v>10385</v>
      </c>
      <c r="AOK4" s="12"/>
      <c r="AOL4" s="12"/>
      <c r="AOM4" s="11" t="s">
        <v>10386</v>
      </c>
      <c r="AON4" s="12"/>
      <c r="AOO4" s="12"/>
      <c r="AOP4" s="11" t="s">
        <v>10387</v>
      </c>
      <c r="AOQ4" s="12"/>
      <c r="AOR4" s="12"/>
      <c r="AOS4" s="11" t="s">
        <v>10388</v>
      </c>
      <c r="AOT4" s="12"/>
      <c r="AOU4" s="12"/>
      <c r="AOV4" s="11" t="s">
        <v>10389</v>
      </c>
      <c r="AOW4" s="12"/>
      <c r="AOX4" s="12"/>
      <c r="AOY4" s="11" t="s">
        <v>10390</v>
      </c>
      <c r="AOZ4" s="12"/>
      <c r="APA4" s="12"/>
      <c r="APB4" s="11" t="s">
        <v>10391</v>
      </c>
      <c r="APC4" s="12"/>
      <c r="APD4" s="12"/>
      <c r="APE4" s="11" t="s">
        <v>10392</v>
      </c>
      <c r="APF4" s="12"/>
      <c r="APG4" s="12"/>
      <c r="APH4" s="11" t="s">
        <v>10393</v>
      </c>
      <c r="API4" s="12"/>
      <c r="APJ4" s="12"/>
      <c r="APK4" s="11" t="s">
        <v>10394</v>
      </c>
      <c r="APL4" s="12"/>
      <c r="APM4" s="12"/>
      <c r="APN4" s="11" t="s">
        <v>10395</v>
      </c>
      <c r="APO4" s="12"/>
      <c r="APP4" s="12"/>
      <c r="APQ4" s="11" t="s">
        <v>10396</v>
      </c>
      <c r="APR4" s="12"/>
      <c r="APS4" s="12"/>
      <c r="APT4" s="11" t="s">
        <v>10397</v>
      </c>
      <c r="APU4" s="12"/>
      <c r="APV4" s="12"/>
      <c r="APW4" s="11" t="s">
        <v>10398</v>
      </c>
      <c r="APX4" s="12"/>
      <c r="APY4" s="12"/>
      <c r="APZ4" s="11" t="s">
        <v>10399</v>
      </c>
      <c r="AQA4" s="12"/>
      <c r="AQB4" s="12"/>
      <c r="AQC4" s="11" t="s">
        <v>10400</v>
      </c>
      <c r="AQD4" s="12"/>
      <c r="AQE4" s="12"/>
      <c r="AQF4" s="11" t="s">
        <v>10401</v>
      </c>
      <c r="AQG4" s="12"/>
      <c r="AQH4" s="12"/>
      <c r="AQI4" s="11" t="s">
        <v>10402</v>
      </c>
      <c r="AQJ4" s="12"/>
      <c r="AQK4" s="12"/>
      <c r="AQL4" s="11" t="s">
        <v>10403</v>
      </c>
      <c r="AQM4" s="12"/>
      <c r="AQN4" s="12"/>
      <c r="AQO4" s="11" t="s">
        <v>10404</v>
      </c>
      <c r="AQP4" s="12"/>
      <c r="AQQ4" s="12"/>
      <c r="AQR4" s="11" t="s">
        <v>10405</v>
      </c>
      <c r="AQS4" s="12"/>
      <c r="AQT4" s="12"/>
      <c r="AQU4" s="11" t="s">
        <v>10406</v>
      </c>
      <c r="AQV4" s="12"/>
      <c r="AQW4" s="12"/>
      <c r="AQX4" s="11" t="s">
        <v>10407</v>
      </c>
      <c r="AQY4" s="12"/>
      <c r="AQZ4" s="12"/>
      <c r="ARA4" s="11" t="s">
        <v>10408</v>
      </c>
      <c r="ARB4" s="12"/>
      <c r="ARC4" s="12"/>
      <c r="ARD4" s="11" t="s">
        <v>10409</v>
      </c>
      <c r="ARE4" s="12"/>
      <c r="ARF4" s="12"/>
      <c r="ARG4" s="11" t="s">
        <v>10410</v>
      </c>
      <c r="ARH4" s="12"/>
      <c r="ARI4" s="12"/>
      <c r="ARJ4" s="11" t="s">
        <v>10411</v>
      </c>
      <c r="ARK4" s="12"/>
      <c r="ARL4" s="12"/>
      <c r="ARM4" s="11" t="s">
        <v>10412</v>
      </c>
      <c r="ARN4" s="12"/>
      <c r="ARO4" s="12"/>
      <c r="ARP4" s="11" t="s">
        <v>10413</v>
      </c>
      <c r="ARQ4" s="12"/>
      <c r="ARR4" s="12"/>
      <c r="ARS4" s="11" t="s">
        <v>10414</v>
      </c>
      <c r="ART4" s="12"/>
      <c r="ARU4" s="12"/>
      <c r="ARV4" s="11" t="s">
        <v>10415</v>
      </c>
      <c r="ARW4" s="12"/>
      <c r="ARX4" s="12"/>
      <c r="ARY4" s="11" t="s">
        <v>10416</v>
      </c>
      <c r="ARZ4" s="12"/>
      <c r="ASA4" s="12"/>
      <c r="ASB4" s="11" t="s">
        <v>10417</v>
      </c>
      <c r="ASC4" s="12"/>
      <c r="ASD4" s="12"/>
      <c r="ASE4" s="11" t="s">
        <v>10418</v>
      </c>
      <c r="ASF4" s="12"/>
      <c r="ASG4" s="12"/>
      <c r="ASH4" s="11" t="s">
        <v>10419</v>
      </c>
      <c r="ASI4" s="12"/>
      <c r="ASJ4" s="12"/>
      <c r="ASK4" s="11" t="s">
        <v>10420</v>
      </c>
      <c r="ASL4" s="12"/>
      <c r="ASM4" s="12"/>
      <c r="ASN4" s="11" t="s">
        <v>10421</v>
      </c>
      <c r="ASO4" s="12"/>
      <c r="ASP4" s="12"/>
      <c r="ASQ4" s="11" t="s">
        <v>10422</v>
      </c>
      <c r="ASR4" s="12"/>
      <c r="ASS4" s="12"/>
      <c r="AST4" s="11" t="s">
        <v>10423</v>
      </c>
      <c r="ASU4" s="12"/>
      <c r="ASV4" s="12"/>
      <c r="ASW4" s="11" t="s">
        <v>10424</v>
      </c>
      <c r="ASX4" s="12"/>
      <c r="ASY4" s="12"/>
      <c r="ASZ4" s="11" t="s">
        <v>10425</v>
      </c>
      <c r="ATA4" s="12"/>
      <c r="ATB4" s="12"/>
      <c r="ATC4" s="11" t="s">
        <v>10426</v>
      </c>
      <c r="ATD4" s="12"/>
      <c r="ATE4" s="12"/>
      <c r="ATF4" s="11" t="s">
        <v>10427</v>
      </c>
      <c r="ATG4" s="12"/>
      <c r="ATH4" s="12"/>
      <c r="ATI4" s="11" t="s">
        <v>10428</v>
      </c>
      <c r="ATJ4" s="12"/>
      <c r="ATK4" s="12"/>
      <c r="ATL4" s="11" t="s">
        <v>10429</v>
      </c>
      <c r="ATM4" s="12"/>
      <c r="ATN4" s="12"/>
      <c r="ATO4" s="11" t="s">
        <v>10430</v>
      </c>
      <c r="ATP4" s="12"/>
      <c r="ATQ4" s="12"/>
      <c r="ATR4" s="11" t="s">
        <v>10431</v>
      </c>
      <c r="ATS4" s="12"/>
      <c r="ATT4" s="12"/>
      <c r="ATU4" s="11" t="s">
        <v>10432</v>
      </c>
      <c r="ATV4" s="12"/>
      <c r="ATW4" s="12"/>
      <c r="ATX4" s="11" t="s">
        <v>10433</v>
      </c>
      <c r="ATY4" s="12"/>
      <c r="ATZ4" s="12"/>
      <c r="AUA4" s="11" t="s">
        <v>10434</v>
      </c>
      <c r="AUB4" s="12"/>
      <c r="AUC4" s="12"/>
      <c r="AUD4" s="11" t="s">
        <v>10435</v>
      </c>
      <c r="AUE4" s="12"/>
      <c r="AUF4" s="12"/>
      <c r="AUG4" s="11" t="s">
        <v>10436</v>
      </c>
      <c r="AUH4" s="12"/>
      <c r="AUI4" s="12"/>
      <c r="AUJ4" s="11" t="s">
        <v>10437</v>
      </c>
      <c r="AUK4" s="12"/>
      <c r="AUL4" s="12"/>
      <c r="AUM4" s="11" t="s">
        <v>10438</v>
      </c>
      <c r="AUN4" s="12"/>
      <c r="AUO4" s="12"/>
      <c r="AUP4" s="11" t="s">
        <v>10439</v>
      </c>
      <c r="AUQ4" s="12"/>
      <c r="AUR4" s="12"/>
      <c r="AUS4" s="11" t="s">
        <v>10440</v>
      </c>
      <c r="AUT4" s="12"/>
      <c r="AUU4" s="12"/>
      <c r="AUV4" s="11" t="s">
        <v>10441</v>
      </c>
      <c r="AUW4" s="12"/>
      <c r="AUX4" s="12"/>
      <c r="AUY4" s="11" t="s">
        <v>10442</v>
      </c>
      <c r="AUZ4" s="12"/>
      <c r="AVA4" s="12"/>
      <c r="AVB4" s="11" t="s">
        <v>10443</v>
      </c>
      <c r="AVC4" s="12"/>
      <c r="AVD4" s="12"/>
      <c r="AVE4" s="11" t="s">
        <v>10444</v>
      </c>
      <c r="AVF4" s="12"/>
      <c r="AVG4" s="12"/>
      <c r="AVH4" s="11" t="s">
        <v>10445</v>
      </c>
      <c r="AVI4" s="12"/>
      <c r="AVJ4" s="12"/>
      <c r="AVK4" s="11" t="s">
        <v>10066</v>
      </c>
      <c r="AVL4" s="12"/>
      <c r="AVM4" s="12"/>
      <c r="AVN4" s="11" t="s">
        <v>10446</v>
      </c>
      <c r="AVO4" s="12"/>
      <c r="AVP4" s="12"/>
      <c r="AVQ4" s="11" t="s">
        <v>10307</v>
      </c>
      <c r="AVR4" s="12"/>
      <c r="AVS4" s="12"/>
      <c r="AVT4" s="11" t="s">
        <v>10447</v>
      </c>
      <c r="AVU4" s="12"/>
      <c r="AVV4" s="12"/>
      <c r="AVW4" s="11" t="s">
        <v>10307</v>
      </c>
      <c r="AVX4" s="12"/>
      <c r="AVY4" s="12"/>
      <c r="AVZ4" s="11" t="s">
        <v>10448</v>
      </c>
      <c r="AWA4" s="12"/>
      <c r="AWB4" s="12"/>
      <c r="AWC4" s="11" t="s">
        <v>10449</v>
      </c>
      <c r="AWD4" s="12"/>
      <c r="AWE4" s="12"/>
      <c r="AWF4" s="11" t="s">
        <v>10450</v>
      </c>
      <c r="AWG4" s="12"/>
      <c r="AWH4" s="12"/>
      <c r="AWI4" s="11" t="s">
        <v>10451</v>
      </c>
      <c r="AWJ4" s="12"/>
      <c r="AWK4" s="12"/>
      <c r="AWL4" s="11" t="s">
        <v>10452</v>
      </c>
      <c r="AWM4" s="12"/>
      <c r="AWN4" s="12"/>
      <c r="AWO4" s="11" t="s">
        <v>10453</v>
      </c>
      <c r="AWP4" s="12"/>
      <c r="AWQ4" s="12"/>
      <c r="AWR4" s="11" t="s">
        <v>10454</v>
      </c>
      <c r="AWS4" s="12"/>
      <c r="AWT4" s="12"/>
      <c r="AWU4" s="11" t="s">
        <v>10455</v>
      </c>
      <c r="AWV4" s="12"/>
      <c r="AWW4" s="12"/>
      <c r="AWX4" s="11" t="s">
        <v>10456</v>
      </c>
      <c r="AWY4" s="12"/>
      <c r="AWZ4" s="12"/>
      <c r="AXA4" s="11" t="s">
        <v>10456</v>
      </c>
      <c r="AXB4" s="12"/>
      <c r="AXC4" s="12"/>
      <c r="AXD4" s="11" t="s">
        <v>10457</v>
      </c>
      <c r="AXE4" s="12"/>
      <c r="AXF4" s="12"/>
      <c r="AXG4" s="11" t="s">
        <v>10458</v>
      </c>
      <c r="AXH4" s="12"/>
      <c r="AXI4" s="12"/>
      <c r="AXJ4" s="11" t="s">
        <v>10459</v>
      </c>
      <c r="AXK4" s="12"/>
      <c r="AXL4" s="12"/>
      <c r="AXM4" s="11" t="s">
        <v>10460</v>
      </c>
      <c r="AXN4" s="12"/>
      <c r="AXO4" s="12"/>
      <c r="AXP4" s="11" t="s">
        <v>10461</v>
      </c>
      <c r="AXQ4" s="12"/>
      <c r="AXR4" s="12"/>
      <c r="AXS4" s="11" t="s">
        <v>10462</v>
      </c>
      <c r="AXT4" s="12"/>
      <c r="AXU4" s="12"/>
      <c r="AXV4" s="11" t="s">
        <v>10463</v>
      </c>
      <c r="AXW4" s="12"/>
      <c r="AXX4" s="12"/>
      <c r="AXY4" s="11" t="s">
        <v>10464</v>
      </c>
      <c r="AXZ4" s="12"/>
      <c r="AYA4" s="12"/>
      <c r="AYB4" s="11" t="s">
        <v>10465</v>
      </c>
      <c r="AYC4" s="12"/>
      <c r="AYD4" s="12"/>
      <c r="AYE4" s="11" t="s">
        <v>10466</v>
      </c>
      <c r="AYF4" s="12"/>
      <c r="AYG4" s="12"/>
      <c r="AYH4" s="11" t="s">
        <v>10467</v>
      </c>
      <c r="AYI4" s="12"/>
      <c r="AYJ4" s="12"/>
      <c r="AYK4" s="11" t="s">
        <v>10468</v>
      </c>
      <c r="AYL4" s="12"/>
      <c r="AYM4" s="12"/>
      <c r="AYN4" s="11" t="s">
        <v>10469</v>
      </c>
      <c r="AYO4" s="12"/>
      <c r="AYP4" s="12"/>
      <c r="AYQ4" s="11" t="s">
        <v>10470</v>
      </c>
      <c r="AYR4" s="12"/>
      <c r="AYS4" s="12"/>
      <c r="AYT4" s="11" t="s">
        <v>10471</v>
      </c>
      <c r="AYU4" s="12"/>
      <c r="AYV4" s="12"/>
      <c r="AYW4" s="11" t="s">
        <v>10472</v>
      </c>
      <c r="AYX4" s="12"/>
      <c r="AYY4" s="12"/>
      <c r="AYZ4" s="11" t="s">
        <v>10473</v>
      </c>
      <c r="AZA4" s="12"/>
      <c r="AZB4" s="12"/>
      <c r="AZC4" s="11" t="s">
        <v>10474</v>
      </c>
      <c r="AZD4" s="12"/>
      <c r="AZE4" s="12"/>
      <c r="AZF4" s="11" t="s">
        <v>10475</v>
      </c>
      <c r="AZG4" s="12"/>
      <c r="AZH4" s="12"/>
      <c r="AZI4" s="11" t="s">
        <v>10476</v>
      </c>
      <c r="AZJ4" s="12"/>
      <c r="AZK4" s="12"/>
      <c r="AZL4" s="11" t="s">
        <v>10477</v>
      </c>
      <c r="AZM4" s="12"/>
      <c r="AZN4" s="12"/>
      <c r="AZO4" s="11" t="s">
        <v>10478</v>
      </c>
      <c r="AZP4" s="12"/>
      <c r="AZQ4" s="12"/>
      <c r="AZR4" s="11" t="s">
        <v>10479</v>
      </c>
      <c r="AZS4" s="12"/>
      <c r="AZT4" s="12"/>
      <c r="AZU4" s="11" t="s">
        <v>10480</v>
      </c>
      <c r="AZV4" s="12"/>
      <c r="AZW4" s="12"/>
      <c r="AZX4" s="11" t="s">
        <v>10481</v>
      </c>
      <c r="AZY4" s="12"/>
      <c r="AZZ4" s="12"/>
      <c r="BAA4" s="11" t="s">
        <v>10482</v>
      </c>
      <c r="BAB4" s="12"/>
      <c r="BAC4" s="12"/>
      <c r="BAD4" s="11" t="s">
        <v>10483</v>
      </c>
      <c r="BAE4" s="12"/>
      <c r="BAF4" s="12"/>
      <c r="BAG4" s="11" t="s">
        <v>10484</v>
      </c>
      <c r="BAH4" s="12"/>
      <c r="BAI4" s="12"/>
      <c r="BAJ4" s="11" t="s">
        <v>10485</v>
      </c>
      <c r="BAK4" s="12"/>
      <c r="BAL4" s="12"/>
      <c r="BAM4" s="11" t="s">
        <v>10486</v>
      </c>
      <c r="BAN4" s="12"/>
      <c r="BAO4" s="12"/>
      <c r="BAP4" s="11" t="s">
        <v>10487</v>
      </c>
      <c r="BAQ4" s="12"/>
      <c r="BAR4" s="12"/>
      <c r="BAS4" s="11" t="s">
        <v>10488</v>
      </c>
      <c r="BAT4" s="12"/>
      <c r="BAU4" s="12"/>
      <c r="BAV4" s="11" t="s">
        <v>10489</v>
      </c>
      <c r="BAW4" s="12"/>
      <c r="BAX4" s="12"/>
      <c r="BAY4" s="11" t="s">
        <v>10490</v>
      </c>
      <c r="BAZ4" s="12"/>
      <c r="BBA4" s="12"/>
      <c r="BBB4" s="11" t="s">
        <v>10491</v>
      </c>
      <c r="BBC4" s="12"/>
      <c r="BBD4" s="12"/>
      <c r="BBE4" s="11" t="s">
        <v>10492</v>
      </c>
      <c r="BBF4" s="12"/>
      <c r="BBG4" s="12"/>
      <c r="BBH4" s="11" t="s">
        <v>10493</v>
      </c>
      <c r="BBI4" s="12"/>
      <c r="BBJ4" s="12"/>
      <c r="BBK4" s="11" t="s">
        <v>10494</v>
      </c>
      <c r="BBL4" s="12"/>
      <c r="BBM4" s="12"/>
      <c r="BBN4" s="11" t="s">
        <v>10495</v>
      </c>
      <c r="BBO4" s="12"/>
      <c r="BBP4" s="12"/>
      <c r="BBQ4" s="11" t="s">
        <v>10496</v>
      </c>
      <c r="BBR4" s="12"/>
      <c r="BBS4" s="12"/>
      <c r="BBT4" s="11" t="s">
        <v>10497</v>
      </c>
      <c r="BBU4" s="12"/>
      <c r="BBV4" s="12"/>
      <c r="BBW4" s="11" t="s">
        <v>10498</v>
      </c>
      <c r="BBX4" s="12"/>
      <c r="BBY4" s="12"/>
      <c r="BBZ4" s="11" t="s">
        <v>10499</v>
      </c>
      <c r="BCA4" s="12"/>
      <c r="BCB4" s="12"/>
      <c r="BCC4" s="11" t="s">
        <v>10500</v>
      </c>
      <c r="BCD4" s="12"/>
      <c r="BCE4" s="12"/>
      <c r="BCF4" s="11" t="s">
        <v>10501</v>
      </c>
      <c r="BCG4" s="12"/>
      <c r="BCH4" s="12"/>
      <c r="BCI4" s="11" t="s">
        <v>10502</v>
      </c>
      <c r="BCJ4" s="12"/>
      <c r="BCK4" s="12"/>
      <c r="BCL4" s="11" t="s">
        <v>10503</v>
      </c>
      <c r="BCM4" s="12"/>
      <c r="BCN4" s="12"/>
      <c r="BCO4" s="11" t="s">
        <v>10504</v>
      </c>
      <c r="BCP4" s="12"/>
      <c r="BCQ4" s="12"/>
      <c r="BCR4" s="11" t="s">
        <v>10505</v>
      </c>
      <c r="BCS4" s="12"/>
      <c r="BCT4" s="12"/>
      <c r="BCU4" s="11" t="s">
        <v>10506</v>
      </c>
      <c r="BCV4" s="12"/>
      <c r="BCW4" s="12"/>
      <c r="BCX4" s="11" t="s">
        <v>10507</v>
      </c>
      <c r="BCY4" s="12"/>
      <c r="BCZ4" s="12"/>
      <c r="BDA4" s="11" t="s">
        <v>10508</v>
      </c>
      <c r="BDB4" s="12"/>
      <c r="BDC4" s="12"/>
      <c r="BDD4" s="11" t="s">
        <v>10509</v>
      </c>
      <c r="BDE4" s="12"/>
      <c r="BDF4" s="12"/>
      <c r="BDG4" s="11" t="s">
        <v>10510</v>
      </c>
      <c r="BDH4" s="12"/>
      <c r="BDI4" s="12"/>
      <c r="BDJ4" s="11" t="s">
        <v>10511</v>
      </c>
      <c r="BDK4" s="12"/>
      <c r="BDL4" s="12"/>
      <c r="BDM4" s="11" t="s">
        <v>10512</v>
      </c>
      <c r="BDN4" s="12"/>
      <c r="BDO4" s="12"/>
      <c r="BDP4" s="11" t="s">
        <v>10513</v>
      </c>
      <c r="BDQ4" s="12"/>
      <c r="BDR4" s="12"/>
      <c r="BDS4" s="11" t="s">
        <v>10514</v>
      </c>
      <c r="BDT4" s="12"/>
      <c r="BDU4" s="12"/>
      <c r="BDV4" s="11" t="s">
        <v>10515</v>
      </c>
      <c r="BDW4" s="12"/>
      <c r="BDX4" s="12"/>
      <c r="BDY4" s="11" t="s">
        <v>10516</v>
      </c>
      <c r="BDZ4" s="12"/>
      <c r="BEA4" s="12"/>
      <c r="BEB4" s="11" t="s">
        <v>10517</v>
      </c>
      <c r="BEC4" s="12"/>
      <c r="BED4" s="12"/>
      <c r="BEE4" s="11" t="s">
        <v>10518</v>
      </c>
      <c r="BEF4" s="12"/>
      <c r="BEG4" s="12"/>
      <c r="BEH4" s="11" t="s">
        <v>10519</v>
      </c>
      <c r="BEI4" s="12"/>
      <c r="BEJ4" s="12"/>
      <c r="BEK4" s="11" t="s">
        <v>10520</v>
      </c>
      <c r="BEL4" s="12"/>
      <c r="BEM4" s="12"/>
      <c r="BEN4" s="11" t="s">
        <v>10521</v>
      </c>
      <c r="BEO4" s="12"/>
      <c r="BEP4" s="12"/>
      <c r="BEQ4" s="11" t="s">
        <v>10522</v>
      </c>
      <c r="BER4" s="12"/>
      <c r="BES4" s="12"/>
      <c r="BET4" s="11" t="s">
        <v>10072</v>
      </c>
      <c r="BEU4" s="12"/>
      <c r="BEV4" s="12"/>
      <c r="BEW4" s="11" t="s">
        <v>10523</v>
      </c>
      <c r="BEX4" s="12"/>
      <c r="BEY4" s="12"/>
      <c r="BEZ4" s="11" t="s">
        <v>10524</v>
      </c>
      <c r="BFA4" s="12"/>
      <c r="BFB4" s="12"/>
      <c r="BFC4" s="11" t="s">
        <v>10525</v>
      </c>
      <c r="BFD4" s="12"/>
      <c r="BFE4" s="12"/>
      <c r="BFF4" s="11" t="s">
        <v>10526</v>
      </c>
      <c r="BFG4" s="12"/>
      <c r="BFH4" s="12"/>
      <c r="BFI4" s="11" t="s">
        <v>10527</v>
      </c>
      <c r="BFJ4" s="12"/>
      <c r="BFK4" s="12"/>
      <c r="BFL4" s="11" t="s">
        <v>10142</v>
      </c>
      <c r="BFM4" s="12"/>
      <c r="BFN4" s="12"/>
      <c r="BFO4" s="11" t="s">
        <v>10528</v>
      </c>
      <c r="BFP4" s="12"/>
      <c r="BFQ4" s="12"/>
      <c r="BFR4" s="11" t="s">
        <v>10522</v>
      </c>
      <c r="BFS4" s="12"/>
      <c r="BFT4" s="12"/>
      <c r="BFU4" s="11" t="s">
        <v>10529</v>
      </c>
      <c r="BFV4" s="12"/>
      <c r="BFW4" s="12"/>
      <c r="BFX4" s="11" t="s">
        <v>10530</v>
      </c>
      <c r="BFY4" s="12"/>
      <c r="BFZ4" s="12"/>
      <c r="BGA4" s="11" t="s">
        <v>10531</v>
      </c>
      <c r="BGB4" s="12"/>
      <c r="BGC4" s="12"/>
      <c r="BGD4" s="11" t="s">
        <v>10532</v>
      </c>
      <c r="BGE4" s="12"/>
      <c r="BGF4" s="12"/>
      <c r="BGG4" s="11" t="s">
        <v>10533</v>
      </c>
      <c r="BGH4" s="12"/>
      <c r="BGI4" s="12"/>
      <c r="BGJ4" s="11" t="s">
        <v>10534</v>
      </c>
      <c r="BGK4" s="12"/>
      <c r="BGL4" s="12"/>
      <c r="BGM4" s="11" t="s">
        <v>10535</v>
      </c>
      <c r="BGN4" s="12"/>
      <c r="BGO4" s="12"/>
      <c r="BGP4" s="11" t="s">
        <v>10536</v>
      </c>
      <c r="BGQ4" s="12"/>
      <c r="BGR4" s="12"/>
      <c r="BGS4" s="11" t="s">
        <v>10537</v>
      </c>
      <c r="BGT4" s="12"/>
      <c r="BGU4" s="12"/>
      <c r="BGV4" s="11" t="s">
        <v>10368</v>
      </c>
      <c r="BGW4" s="12"/>
      <c r="BGX4" s="12"/>
      <c r="BGY4" s="11" t="s">
        <v>10538</v>
      </c>
      <c r="BGZ4" s="12"/>
      <c r="BHA4" s="12"/>
      <c r="BHB4" s="11" t="s">
        <v>10539</v>
      </c>
      <c r="BHC4" s="12"/>
      <c r="BHD4" s="12"/>
      <c r="BHE4" s="11" t="s">
        <v>10540</v>
      </c>
      <c r="BHF4" s="12"/>
      <c r="BHG4" s="12"/>
      <c r="BHH4" s="11" t="s">
        <v>10541</v>
      </c>
      <c r="BHI4" s="12"/>
      <c r="BHJ4" s="12"/>
      <c r="BHK4" s="11" t="s">
        <v>10542</v>
      </c>
      <c r="BHL4" s="12"/>
      <c r="BHM4" s="12"/>
      <c r="BHN4" s="11" t="s">
        <v>10543</v>
      </c>
      <c r="BHO4" s="12"/>
      <c r="BHP4" s="12"/>
      <c r="BHQ4" s="11" t="s">
        <v>10544</v>
      </c>
      <c r="BHR4" s="12"/>
      <c r="BHS4" s="12"/>
      <c r="BHT4" s="11" t="s">
        <v>10545</v>
      </c>
      <c r="BHU4" s="12"/>
      <c r="BHV4" s="12"/>
      <c r="BHW4" s="11" t="s">
        <v>10546</v>
      </c>
      <c r="BHX4" s="12"/>
      <c r="BHY4" s="12"/>
      <c r="BHZ4" s="11" t="s">
        <v>10547</v>
      </c>
      <c r="BIA4" s="12"/>
      <c r="BIB4" s="12"/>
      <c r="BIC4" s="11" t="s">
        <v>10548</v>
      </c>
      <c r="BID4" s="12"/>
      <c r="BIE4" s="12"/>
      <c r="BIF4" s="11" t="s">
        <v>10549</v>
      </c>
      <c r="BIG4" s="12"/>
      <c r="BIH4" s="12"/>
      <c r="BII4" s="11" t="s">
        <v>10550</v>
      </c>
      <c r="BIJ4" s="12"/>
      <c r="BIK4" s="12"/>
      <c r="BIL4" s="11" t="s">
        <v>10551</v>
      </c>
      <c r="BIM4" s="12"/>
      <c r="BIN4" s="12"/>
      <c r="BIO4" s="11" t="s">
        <v>10552</v>
      </c>
      <c r="BIP4" s="12"/>
      <c r="BIQ4" s="12"/>
      <c r="BIR4" s="11" t="s">
        <v>10553</v>
      </c>
      <c r="BIS4" s="12"/>
      <c r="BIT4" s="12"/>
      <c r="BIU4" s="11" t="s">
        <v>10554</v>
      </c>
      <c r="BIV4" s="12"/>
      <c r="BIW4" s="12"/>
      <c r="BIX4" s="11" t="s">
        <v>10086</v>
      </c>
      <c r="BIY4" s="12"/>
      <c r="BIZ4" s="12"/>
      <c r="BJA4" s="11" t="s">
        <v>10555</v>
      </c>
      <c r="BJB4" s="12"/>
      <c r="BJC4" s="12"/>
      <c r="BJD4" s="11" t="s">
        <v>10556</v>
      </c>
      <c r="BJE4" s="12"/>
      <c r="BJF4" s="12"/>
      <c r="BJG4" s="11" t="s">
        <v>10557</v>
      </c>
      <c r="BJH4" s="12"/>
      <c r="BJI4" s="12"/>
      <c r="BJJ4" s="11" t="s">
        <v>10558</v>
      </c>
      <c r="BJK4" s="12"/>
      <c r="BJL4" s="12"/>
      <c r="BJM4" s="11" t="s">
        <v>10559</v>
      </c>
      <c r="BJN4" s="12"/>
      <c r="BJO4" s="12"/>
      <c r="BJP4" s="11" t="s">
        <v>10560</v>
      </c>
      <c r="BJQ4" s="12"/>
      <c r="BJR4" s="12"/>
      <c r="BJS4" s="11" t="s">
        <v>10561</v>
      </c>
      <c r="BJT4" s="12"/>
      <c r="BJU4" s="12"/>
      <c r="BJV4" s="11" t="s">
        <v>10562</v>
      </c>
      <c r="BJW4" s="12"/>
      <c r="BJX4" s="12"/>
      <c r="BJY4" s="11" t="s">
        <v>10563</v>
      </c>
      <c r="BJZ4" s="12"/>
      <c r="BKA4" s="12"/>
      <c r="BKB4" s="11" t="s">
        <v>10564</v>
      </c>
      <c r="BKC4" s="12"/>
      <c r="BKD4" s="12"/>
      <c r="BKE4" s="11" t="s">
        <v>10565</v>
      </c>
      <c r="BKF4" s="12"/>
      <c r="BKG4" s="12"/>
      <c r="BKH4" s="11" t="s">
        <v>10566</v>
      </c>
      <c r="BKI4" s="12"/>
      <c r="BKJ4" s="12"/>
      <c r="BKK4" s="11" t="s">
        <v>10567</v>
      </c>
      <c r="BKL4" s="12"/>
      <c r="BKM4" s="12"/>
      <c r="BKN4" s="11" t="s">
        <v>10568</v>
      </c>
      <c r="BKO4" s="12"/>
      <c r="BKP4" s="12"/>
      <c r="BKQ4" s="11" t="s">
        <v>10569</v>
      </c>
      <c r="BKR4" s="12"/>
      <c r="BKS4" s="12"/>
      <c r="BKT4" s="11" t="s">
        <v>10570</v>
      </c>
      <c r="BKU4" s="12"/>
      <c r="BKV4" s="12"/>
      <c r="BKW4" s="11" t="s">
        <v>10571</v>
      </c>
      <c r="BKX4" s="12"/>
      <c r="BKY4" s="12"/>
      <c r="BKZ4" s="11" t="s">
        <v>10572</v>
      </c>
      <c r="BLA4" s="12"/>
      <c r="BLB4" s="12"/>
      <c r="BLC4" s="11" t="s">
        <v>10573</v>
      </c>
      <c r="BLD4" s="12"/>
      <c r="BLE4" s="12"/>
      <c r="BLF4" s="11" t="s">
        <v>10551</v>
      </c>
      <c r="BLG4" s="12"/>
      <c r="BLH4" s="12"/>
      <c r="BLI4" s="11" t="s">
        <v>10574</v>
      </c>
      <c r="BLJ4" s="12"/>
      <c r="BLK4" s="12"/>
      <c r="BLL4" s="11" t="s">
        <v>10575</v>
      </c>
      <c r="BLM4" s="12"/>
      <c r="BLN4" s="12"/>
      <c r="BLO4" s="11" t="s">
        <v>10576</v>
      </c>
      <c r="BLP4" s="12"/>
      <c r="BLQ4" s="12"/>
      <c r="BLR4" s="11" t="s">
        <v>10577</v>
      </c>
      <c r="BLS4" s="12"/>
      <c r="BLT4" s="12"/>
      <c r="BLU4" s="11" t="s">
        <v>10578</v>
      </c>
      <c r="BLV4" s="12"/>
      <c r="BLW4" s="12"/>
      <c r="BLX4" s="11" t="s">
        <v>10579</v>
      </c>
      <c r="BLY4" s="12"/>
      <c r="BLZ4" s="12"/>
      <c r="BMA4" s="11" t="s">
        <v>10580</v>
      </c>
      <c r="BMB4" s="12"/>
      <c r="BMC4" s="12"/>
      <c r="BMD4" s="11" t="s">
        <v>10581</v>
      </c>
      <c r="BME4" s="12"/>
      <c r="BMF4" s="12"/>
      <c r="BMG4" s="11" t="s">
        <v>10582</v>
      </c>
      <c r="BMH4" s="12"/>
      <c r="BMI4" s="12"/>
      <c r="BMJ4" s="11" t="s">
        <v>10583</v>
      </c>
      <c r="BMK4" s="12"/>
      <c r="BML4" s="12"/>
      <c r="BMM4" s="11" t="s">
        <v>10584</v>
      </c>
      <c r="BMN4" s="12"/>
      <c r="BMO4" s="12"/>
      <c r="BMP4" s="11" t="s">
        <v>10585</v>
      </c>
      <c r="BMQ4" s="12"/>
      <c r="BMR4" s="12"/>
      <c r="BMS4" s="11" t="s">
        <v>10586</v>
      </c>
      <c r="BMT4" s="12"/>
      <c r="BMU4" s="12"/>
      <c r="BMV4" s="11" t="s">
        <v>10587</v>
      </c>
      <c r="BMW4" s="12"/>
      <c r="BMX4" s="12"/>
      <c r="BMY4" s="11" t="s">
        <v>10588</v>
      </c>
      <c r="BMZ4" s="12"/>
      <c r="BNA4" s="12"/>
      <c r="BNB4" s="11" t="s">
        <v>10589</v>
      </c>
      <c r="BNC4" s="12"/>
      <c r="BND4" s="12"/>
      <c r="BNE4" s="11" t="s">
        <v>10590</v>
      </c>
      <c r="BNF4" s="12"/>
      <c r="BNG4" s="12"/>
      <c r="BNH4" s="11" t="s">
        <v>10591</v>
      </c>
      <c r="BNI4" s="12"/>
      <c r="BNJ4" s="12"/>
      <c r="BNK4" s="11" t="s">
        <v>10592</v>
      </c>
      <c r="BNL4" s="12"/>
      <c r="BNM4" s="12"/>
      <c r="BNN4" s="11" t="s">
        <v>10593</v>
      </c>
      <c r="BNO4" s="12"/>
      <c r="BNP4" s="12"/>
      <c r="BNQ4" s="11" t="s">
        <v>10594</v>
      </c>
      <c r="BNR4" s="12"/>
      <c r="BNS4" s="12"/>
      <c r="BNT4" s="11" t="s">
        <v>10595</v>
      </c>
      <c r="BNU4" s="12"/>
      <c r="BNV4" s="12"/>
      <c r="BNW4" s="11" t="s">
        <v>10596</v>
      </c>
      <c r="BNX4" s="12"/>
      <c r="BNY4" s="12"/>
      <c r="BNZ4" s="11" t="s">
        <v>10597</v>
      </c>
      <c r="BOA4" s="12"/>
      <c r="BOB4" s="12"/>
      <c r="BOC4" s="11" t="s">
        <v>10066</v>
      </c>
      <c r="BOD4" s="12"/>
      <c r="BOE4" s="12"/>
      <c r="BOF4" s="11" t="s">
        <v>10598</v>
      </c>
      <c r="BOG4" s="12"/>
      <c r="BOH4" s="12"/>
      <c r="BOI4" s="11" t="s">
        <v>10066</v>
      </c>
      <c r="BOJ4" s="12"/>
      <c r="BOK4" s="12"/>
      <c r="BOL4" s="11" t="s">
        <v>10599</v>
      </c>
      <c r="BOM4" s="12"/>
      <c r="BON4" s="12"/>
      <c r="BOO4" s="11" t="s">
        <v>10600</v>
      </c>
      <c r="BOP4" s="12"/>
      <c r="BOQ4" s="12"/>
      <c r="BOR4" s="11" t="s">
        <v>10601</v>
      </c>
      <c r="BOS4" s="12"/>
      <c r="BOT4" s="12"/>
      <c r="BOU4" s="11" t="s">
        <v>10602</v>
      </c>
      <c r="BOV4" s="12"/>
      <c r="BOW4" s="12"/>
      <c r="BOX4" s="11" t="s">
        <v>10603</v>
      </c>
      <c r="BOY4" s="12"/>
      <c r="BOZ4" s="12"/>
      <c r="BPA4" s="11" t="s">
        <v>10604</v>
      </c>
      <c r="BPB4" s="12"/>
      <c r="BPC4" s="12"/>
      <c r="BPD4" s="11" t="s">
        <v>10605</v>
      </c>
      <c r="BPE4" s="12"/>
      <c r="BPF4" s="12"/>
      <c r="BPG4" s="11" t="s">
        <v>10606</v>
      </c>
      <c r="BPH4" s="12"/>
      <c r="BPI4" s="12"/>
      <c r="BPJ4" s="11" t="s">
        <v>10607</v>
      </c>
      <c r="BPK4" s="12"/>
      <c r="BPL4" s="12"/>
      <c r="BPM4" s="11" t="s">
        <v>10608</v>
      </c>
      <c r="BPN4" s="12"/>
      <c r="BPO4" s="12"/>
      <c r="BPP4" s="11" t="s">
        <v>10609</v>
      </c>
      <c r="BPQ4" s="12"/>
      <c r="BPR4" s="12"/>
      <c r="BPS4" s="11" t="s">
        <v>10610</v>
      </c>
      <c r="BPT4" s="12"/>
      <c r="BPU4" s="12"/>
      <c r="BPV4" s="11" t="s">
        <v>10611</v>
      </c>
      <c r="BPW4" s="12"/>
      <c r="BPX4" s="12"/>
      <c r="BPY4" s="11" t="s">
        <v>10612</v>
      </c>
      <c r="BPZ4" s="12"/>
      <c r="BQA4" s="12"/>
      <c r="BQB4" s="11" t="s">
        <v>10613</v>
      </c>
      <c r="BQC4" s="12"/>
      <c r="BQD4" s="12"/>
      <c r="BQE4" s="11" t="s">
        <v>10614</v>
      </c>
      <c r="BQF4" s="12"/>
      <c r="BQG4" s="12"/>
      <c r="BQH4" s="11" t="s">
        <v>10615</v>
      </c>
      <c r="BQI4" s="12"/>
      <c r="BQJ4" s="12"/>
      <c r="BQK4" s="11" t="s">
        <v>10616</v>
      </c>
      <c r="BQL4" s="12"/>
      <c r="BQM4" s="12"/>
      <c r="BQN4" s="11" t="s">
        <v>10617</v>
      </c>
      <c r="BQO4" s="12"/>
      <c r="BQP4" s="12"/>
      <c r="BQQ4" s="11" t="s">
        <v>10618</v>
      </c>
      <c r="BQR4" s="12"/>
      <c r="BQS4" s="12"/>
      <c r="BQT4" s="11" t="s">
        <v>10619</v>
      </c>
      <c r="BQU4" s="12"/>
      <c r="BQV4" s="12"/>
      <c r="BQW4" s="11" t="s">
        <v>10620</v>
      </c>
      <c r="BQX4" s="12"/>
      <c r="BQY4" s="12"/>
      <c r="BQZ4" s="11" t="s">
        <v>10621</v>
      </c>
      <c r="BRA4" s="12"/>
      <c r="BRB4" s="12"/>
      <c r="BRC4" s="11" t="s">
        <v>10622</v>
      </c>
      <c r="BRD4" s="12"/>
      <c r="BRE4" s="12"/>
      <c r="BRF4" s="11" t="s">
        <v>10623</v>
      </c>
      <c r="BRG4" s="12"/>
      <c r="BRH4" s="12"/>
      <c r="BRI4" s="11" t="s">
        <v>10624</v>
      </c>
      <c r="BRJ4" s="12"/>
      <c r="BRK4" s="12"/>
      <c r="BRL4" s="11" t="s">
        <v>10625</v>
      </c>
      <c r="BRM4" s="12"/>
      <c r="BRN4" s="12"/>
      <c r="BRO4" s="11" t="s">
        <v>10626</v>
      </c>
      <c r="BRP4" s="12"/>
      <c r="BRQ4" s="12"/>
      <c r="BRR4" s="11" t="s">
        <v>10627</v>
      </c>
      <c r="BRS4" s="12"/>
      <c r="BRT4" s="12"/>
      <c r="BRU4" s="11" t="s">
        <v>10628</v>
      </c>
      <c r="BRV4" s="12"/>
      <c r="BRW4" s="12"/>
      <c r="BRX4" s="11" t="s">
        <v>10629</v>
      </c>
      <c r="BRY4" s="12"/>
      <c r="BRZ4" s="12"/>
      <c r="BSA4" s="11" t="s">
        <v>10630</v>
      </c>
      <c r="BSB4" s="12"/>
      <c r="BSC4" s="12"/>
      <c r="BSD4" s="11" t="s">
        <v>10631</v>
      </c>
      <c r="BSE4" s="12"/>
      <c r="BSF4" s="12"/>
      <c r="BSG4" s="11" t="s">
        <v>10632</v>
      </c>
      <c r="BSH4" s="12"/>
      <c r="BSI4" s="12"/>
      <c r="BSJ4" s="11" t="s">
        <v>10633</v>
      </c>
      <c r="BSK4" s="12"/>
      <c r="BSL4" s="12"/>
      <c r="BSM4" s="11" t="s">
        <v>10634</v>
      </c>
      <c r="BSN4" s="12"/>
      <c r="BSO4" s="12"/>
      <c r="BSP4" s="11" t="s">
        <v>10635</v>
      </c>
      <c r="BSQ4" s="12"/>
      <c r="BSR4" s="12"/>
      <c r="BSS4" s="11" t="s">
        <v>10636</v>
      </c>
      <c r="BST4" s="12"/>
      <c r="BSU4" s="12"/>
      <c r="BSV4" s="11" t="s">
        <v>10637</v>
      </c>
      <c r="BSW4" s="12"/>
      <c r="BSX4" s="12"/>
      <c r="BSY4" s="11" t="s">
        <v>10638</v>
      </c>
      <c r="BSZ4" s="12"/>
      <c r="BTA4" s="12"/>
      <c r="BTB4" s="11" t="s">
        <v>10639</v>
      </c>
      <c r="BTC4" s="12"/>
      <c r="BTD4" s="12"/>
      <c r="BTE4" s="11" t="s">
        <v>10640</v>
      </c>
      <c r="BTF4" s="12"/>
      <c r="BTG4" s="12"/>
      <c r="BTH4" s="11" t="s">
        <v>10641</v>
      </c>
      <c r="BTI4" s="12"/>
      <c r="BTJ4" s="12"/>
      <c r="BTK4" s="11" t="s">
        <v>10642</v>
      </c>
      <c r="BTL4" s="12"/>
      <c r="BTM4" s="12"/>
      <c r="BTN4" s="11" t="s">
        <v>10643</v>
      </c>
      <c r="BTO4" s="12"/>
      <c r="BTP4" s="12"/>
      <c r="BTQ4" s="11" t="s">
        <v>10644</v>
      </c>
      <c r="BTR4" s="12"/>
      <c r="BTS4" s="12"/>
      <c r="BTT4" s="11" t="s">
        <v>10645</v>
      </c>
      <c r="BTU4" s="12"/>
      <c r="BTV4" s="12"/>
      <c r="BTW4" s="11" t="s">
        <v>10646</v>
      </c>
      <c r="BTX4" s="12"/>
      <c r="BTY4" s="12"/>
      <c r="BTZ4" s="11" t="s">
        <v>10647</v>
      </c>
      <c r="BUA4" s="12"/>
      <c r="BUB4" s="12"/>
      <c r="BUC4" s="11" t="s">
        <v>10648</v>
      </c>
      <c r="BUD4" s="12"/>
      <c r="BUE4" s="12"/>
      <c r="BUF4" s="11" t="s">
        <v>10649</v>
      </c>
      <c r="BUG4" s="12"/>
      <c r="BUH4" s="12"/>
      <c r="BUI4" s="11" t="s">
        <v>10650</v>
      </c>
      <c r="BUJ4" s="12"/>
      <c r="BUK4" s="12"/>
      <c r="BUL4" s="11" t="s">
        <v>10651</v>
      </c>
      <c r="BUM4" s="12"/>
      <c r="BUN4" s="12"/>
      <c r="BUO4" s="11" t="s">
        <v>10652</v>
      </c>
      <c r="BUP4" s="12"/>
      <c r="BUQ4" s="12"/>
      <c r="BUR4" s="11" t="s">
        <v>10653</v>
      </c>
      <c r="BUS4" s="12"/>
      <c r="BUT4" s="12"/>
      <c r="BUU4" s="11" t="s">
        <v>10654</v>
      </c>
      <c r="BUV4" s="12"/>
      <c r="BUW4" s="12"/>
      <c r="BUX4" s="11" t="s">
        <v>10655</v>
      </c>
      <c r="BUY4" s="12"/>
      <c r="BUZ4" s="12"/>
      <c r="BVA4" s="11" t="s">
        <v>10656</v>
      </c>
      <c r="BVB4" s="12"/>
      <c r="BVC4" s="12"/>
      <c r="BVD4" s="11" t="s">
        <v>10657</v>
      </c>
      <c r="BVE4" s="12"/>
      <c r="BVF4" s="12"/>
      <c r="BVG4" s="11" t="s">
        <v>10658</v>
      </c>
      <c r="BVH4" s="12"/>
      <c r="BVI4" s="12"/>
      <c r="BVJ4" s="11" t="s">
        <v>10659</v>
      </c>
      <c r="BVK4" s="12"/>
      <c r="BVL4" s="12"/>
      <c r="BVM4" s="11" t="s">
        <v>10660</v>
      </c>
      <c r="BVN4" s="12"/>
      <c r="BVO4" s="12"/>
      <c r="BVP4" s="11" t="s">
        <v>10661</v>
      </c>
      <c r="BVQ4" s="12"/>
      <c r="BVR4" s="12"/>
      <c r="BVS4" s="11" t="s">
        <v>10447</v>
      </c>
      <c r="BVT4" s="12"/>
      <c r="BVU4" s="12"/>
      <c r="BVV4" s="11" t="s">
        <v>10662</v>
      </c>
      <c r="BVW4" s="12"/>
      <c r="BVX4" s="12"/>
      <c r="BVY4" s="11" t="s">
        <v>10663</v>
      </c>
      <c r="BVZ4" s="12"/>
      <c r="BWA4" s="12"/>
      <c r="BWB4" s="11" t="s">
        <v>10664</v>
      </c>
      <c r="BWC4" s="12"/>
      <c r="BWD4" s="12"/>
      <c r="BWE4" s="11" t="s">
        <v>10665</v>
      </c>
      <c r="BWF4" s="12"/>
      <c r="BWG4" s="12"/>
      <c r="BWH4" s="11" t="s">
        <v>10666</v>
      </c>
      <c r="BWI4" s="12"/>
      <c r="BWJ4" s="12"/>
      <c r="BWK4" s="11" t="s">
        <v>10667</v>
      </c>
      <c r="BWL4" s="12"/>
      <c r="BWM4" s="12"/>
      <c r="BWN4" s="11" t="s">
        <v>10668</v>
      </c>
      <c r="BWO4" s="12"/>
      <c r="BWP4" s="12"/>
      <c r="BWQ4" s="11" t="s">
        <v>10669</v>
      </c>
      <c r="BWR4" s="12"/>
      <c r="BWS4" s="12"/>
      <c r="BWT4" s="11" t="s">
        <v>10333</v>
      </c>
      <c r="BWU4" s="12"/>
      <c r="BWV4" s="12"/>
      <c r="BWW4" s="11" t="s">
        <v>10670</v>
      </c>
      <c r="BWX4" s="12"/>
      <c r="BWY4" s="12"/>
      <c r="BWZ4" s="11" t="s">
        <v>10671</v>
      </c>
      <c r="BXA4" s="12"/>
      <c r="BXB4" s="12"/>
      <c r="BXC4" s="11" t="s">
        <v>10672</v>
      </c>
      <c r="BXD4" s="12"/>
      <c r="BXE4" s="12"/>
      <c r="BXF4" s="11" t="s">
        <v>10673</v>
      </c>
      <c r="BXG4" s="12"/>
      <c r="BXH4" s="12"/>
      <c r="BXI4" s="11" t="s">
        <v>10674</v>
      </c>
      <c r="BXJ4" s="12"/>
      <c r="BXK4" s="12"/>
      <c r="BXL4" s="11" t="s">
        <v>10675</v>
      </c>
      <c r="BXM4" s="12"/>
      <c r="BXN4" s="12"/>
      <c r="BXO4" s="11" t="s">
        <v>10676</v>
      </c>
      <c r="BXP4" s="12"/>
      <c r="BXQ4" s="12"/>
      <c r="BXR4" s="11" t="s">
        <v>10677</v>
      </c>
      <c r="BXS4" s="12"/>
      <c r="BXT4" s="12"/>
      <c r="BXU4" s="11" t="s">
        <v>10678</v>
      </c>
      <c r="BXV4" s="12"/>
      <c r="BXW4" s="12"/>
      <c r="BXX4" s="11" t="s">
        <v>10679</v>
      </c>
      <c r="BXY4" s="12"/>
      <c r="BXZ4" s="12"/>
      <c r="BYA4" s="11" t="s">
        <v>10680</v>
      </c>
      <c r="BYB4" s="12"/>
      <c r="BYC4" s="12"/>
      <c r="BYD4" s="11" t="s">
        <v>10681</v>
      </c>
      <c r="BYE4" s="12"/>
      <c r="BYF4" s="12"/>
      <c r="BYG4" s="11" t="s">
        <v>10682</v>
      </c>
      <c r="BYH4" s="12"/>
      <c r="BYI4" s="12"/>
      <c r="BYJ4" s="11" t="s">
        <v>10683</v>
      </c>
      <c r="BYK4" s="12"/>
      <c r="BYL4" s="12"/>
      <c r="BYM4" s="11" t="s">
        <v>10684</v>
      </c>
      <c r="BYN4" s="12"/>
      <c r="BYO4" s="12"/>
    </row>
    <row r="5" spans="1:2017" x14ac:dyDescent="0.25">
      <c r="A5" s="6"/>
      <c r="B5" s="11" t="s">
        <v>10685</v>
      </c>
      <c r="C5" s="12"/>
      <c r="D5" s="12"/>
      <c r="E5" s="11" t="s">
        <v>10686</v>
      </c>
      <c r="F5" s="12"/>
      <c r="G5" s="12"/>
      <c r="H5" s="11" t="s">
        <v>10687</v>
      </c>
      <c r="I5" s="12"/>
      <c r="J5" s="12"/>
      <c r="K5" s="11" t="s">
        <v>10688</v>
      </c>
      <c r="L5" s="12"/>
      <c r="M5" s="12"/>
      <c r="N5" s="11" t="s">
        <v>10689</v>
      </c>
      <c r="O5" s="12"/>
      <c r="P5" s="12"/>
      <c r="Q5" s="11" t="s">
        <v>10690</v>
      </c>
      <c r="R5" s="12"/>
      <c r="S5" s="12"/>
      <c r="T5" s="11" t="s">
        <v>10691</v>
      </c>
      <c r="U5" s="12"/>
      <c r="V5" s="12"/>
      <c r="W5" s="11" t="s">
        <v>10692</v>
      </c>
      <c r="X5" s="12"/>
      <c r="Y5" s="12"/>
      <c r="Z5" s="11" t="s">
        <v>10693</v>
      </c>
      <c r="AA5" s="12"/>
      <c r="AB5" s="12"/>
      <c r="AC5" s="11" t="s">
        <v>10694</v>
      </c>
      <c r="AD5" s="12"/>
      <c r="AE5" s="12"/>
      <c r="AF5" s="11" t="s">
        <v>10695</v>
      </c>
      <c r="AG5" s="12"/>
      <c r="AH5" s="12"/>
      <c r="AI5" s="11" t="s">
        <v>10696</v>
      </c>
      <c r="AJ5" s="12"/>
      <c r="AK5" s="12"/>
      <c r="AL5" s="11" t="s">
        <v>10697</v>
      </c>
      <c r="AM5" s="12"/>
      <c r="AN5" s="12"/>
      <c r="AO5" s="11" t="s">
        <v>10698</v>
      </c>
      <c r="AP5" s="12"/>
      <c r="AQ5" s="12"/>
      <c r="AR5" s="11" t="s">
        <v>10699</v>
      </c>
      <c r="AS5" s="12"/>
      <c r="AT5" s="12"/>
      <c r="AU5" s="11" t="s">
        <v>10700</v>
      </c>
      <c r="AV5" s="12"/>
      <c r="AW5" s="12"/>
      <c r="AX5" s="11" t="s">
        <v>10701</v>
      </c>
      <c r="AY5" s="12"/>
      <c r="AZ5" s="12"/>
      <c r="BA5" s="11" t="s">
        <v>10702</v>
      </c>
      <c r="BB5" s="12"/>
      <c r="BC5" s="12"/>
      <c r="BD5" s="11" t="s">
        <v>10703</v>
      </c>
      <c r="BE5" s="12"/>
      <c r="BF5" s="12"/>
      <c r="BG5" s="11" t="s">
        <v>10704</v>
      </c>
      <c r="BH5" s="12"/>
      <c r="BI5" s="12"/>
      <c r="BJ5" s="11" t="s">
        <v>10705</v>
      </c>
      <c r="BK5" s="12"/>
      <c r="BL5" s="12"/>
      <c r="BM5" s="11" t="s">
        <v>10706</v>
      </c>
      <c r="BN5" s="12"/>
      <c r="BO5" s="12"/>
      <c r="BP5" s="11" t="s">
        <v>10707</v>
      </c>
      <c r="BQ5" s="12"/>
      <c r="BR5" s="12"/>
      <c r="BS5" s="11" t="s">
        <v>10708</v>
      </c>
      <c r="BT5" s="12"/>
      <c r="BU5" s="12"/>
      <c r="BV5" s="11" t="s">
        <v>10709</v>
      </c>
      <c r="BW5" s="12"/>
      <c r="BX5" s="12"/>
      <c r="BY5" s="11" t="s">
        <v>10710</v>
      </c>
      <c r="BZ5" s="12"/>
      <c r="CA5" s="12"/>
      <c r="CB5" s="11" t="s">
        <v>10711</v>
      </c>
      <c r="CC5" s="12"/>
      <c r="CD5" s="12"/>
      <c r="CE5" s="11" t="s">
        <v>10712</v>
      </c>
      <c r="CF5" s="12"/>
      <c r="CG5" s="12"/>
      <c r="CH5" s="11" t="s">
        <v>10713</v>
      </c>
      <c r="CI5" s="12"/>
      <c r="CJ5" s="12"/>
      <c r="CK5" s="11" t="s">
        <v>10714</v>
      </c>
      <c r="CL5" s="12"/>
      <c r="CM5" s="12"/>
      <c r="CN5" s="11" t="s">
        <v>10715</v>
      </c>
      <c r="CO5" s="12"/>
      <c r="CP5" s="12"/>
      <c r="CQ5" s="11" t="s">
        <v>10716</v>
      </c>
      <c r="CR5" s="12"/>
      <c r="CS5" s="12"/>
      <c r="CT5" s="11" t="s">
        <v>10717</v>
      </c>
      <c r="CU5" s="12"/>
      <c r="CV5" s="12"/>
      <c r="CW5" s="11" t="s">
        <v>10718</v>
      </c>
      <c r="CX5" s="12"/>
      <c r="CY5" s="12"/>
      <c r="CZ5" s="11" t="s">
        <v>10719</v>
      </c>
      <c r="DA5" s="12"/>
      <c r="DB5" s="12"/>
      <c r="DC5" s="11" t="s">
        <v>10720</v>
      </c>
      <c r="DD5" s="12"/>
      <c r="DE5" s="12"/>
      <c r="DF5" s="11" t="s">
        <v>10721</v>
      </c>
      <c r="DG5" s="12"/>
      <c r="DH5" s="12"/>
      <c r="DI5" s="11" t="s">
        <v>10722</v>
      </c>
      <c r="DJ5" s="12"/>
      <c r="DK5" s="12"/>
      <c r="DL5" s="11" t="s">
        <v>10723</v>
      </c>
      <c r="DM5" s="12"/>
      <c r="DN5" s="12"/>
      <c r="DO5" s="11" t="s">
        <v>10724</v>
      </c>
      <c r="DP5" s="12"/>
      <c r="DQ5" s="12"/>
      <c r="DR5" s="11" t="s">
        <v>10725</v>
      </c>
      <c r="DS5" s="12"/>
      <c r="DT5" s="12"/>
      <c r="DU5" s="11" t="s">
        <v>10726</v>
      </c>
      <c r="DV5" s="12"/>
      <c r="DW5" s="12"/>
      <c r="DX5" s="11" t="s">
        <v>10727</v>
      </c>
      <c r="DY5" s="12"/>
      <c r="DZ5" s="12"/>
      <c r="EA5" s="11" t="s">
        <v>10728</v>
      </c>
      <c r="EB5" s="12"/>
      <c r="EC5" s="12"/>
      <c r="ED5" s="11" t="s">
        <v>10729</v>
      </c>
      <c r="EE5" s="12"/>
      <c r="EF5" s="12"/>
      <c r="EG5" s="11" t="s">
        <v>10150</v>
      </c>
      <c r="EH5" s="12"/>
      <c r="EI5" s="12"/>
      <c r="EJ5" s="11" t="s">
        <v>10730</v>
      </c>
      <c r="EK5" s="12"/>
      <c r="EL5" s="12"/>
      <c r="EM5" s="11" t="s">
        <v>10731</v>
      </c>
      <c r="EN5" s="12"/>
      <c r="EO5" s="12"/>
      <c r="EP5" s="11" t="s">
        <v>10732</v>
      </c>
      <c r="EQ5" s="12"/>
      <c r="ER5" s="12"/>
      <c r="ES5" s="11" t="s">
        <v>10733</v>
      </c>
      <c r="ET5" s="12"/>
      <c r="EU5" s="12"/>
      <c r="EV5" s="11" t="s">
        <v>10734</v>
      </c>
      <c r="EW5" s="12"/>
      <c r="EX5" s="12"/>
      <c r="EY5" s="11" t="s">
        <v>10735</v>
      </c>
      <c r="EZ5" s="12"/>
      <c r="FA5" s="12"/>
      <c r="FB5" s="11" t="s">
        <v>10736</v>
      </c>
      <c r="FC5" s="12"/>
      <c r="FD5" s="12"/>
      <c r="FE5" s="11" t="s">
        <v>10737</v>
      </c>
      <c r="FF5" s="12"/>
      <c r="FG5" s="12"/>
      <c r="FH5" s="11" t="s">
        <v>10738</v>
      </c>
      <c r="FI5" s="12"/>
      <c r="FJ5" s="12"/>
      <c r="FK5" s="11" t="s">
        <v>10739</v>
      </c>
      <c r="FL5" s="12"/>
      <c r="FM5" s="12"/>
      <c r="FN5" s="11" t="s">
        <v>10740</v>
      </c>
      <c r="FO5" s="12"/>
      <c r="FP5" s="12"/>
      <c r="FQ5" s="11" t="s">
        <v>10741</v>
      </c>
      <c r="FR5" s="12"/>
      <c r="FS5" s="12"/>
      <c r="FT5" s="11" t="s">
        <v>10742</v>
      </c>
      <c r="FU5" s="12"/>
      <c r="FV5" s="12"/>
      <c r="FW5" s="11" t="s">
        <v>10743</v>
      </c>
      <c r="FX5" s="12"/>
      <c r="FY5" s="12"/>
      <c r="FZ5" s="11" t="s">
        <v>10744</v>
      </c>
      <c r="GA5" s="12"/>
      <c r="GB5" s="12"/>
      <c r="GC5" s="11" t="s">
        <v>10745</v>
      </c>
      <c r="GD5" s="12"/>
      <c r="GE5" s="12"/>
      <c r="GF5" s="11" t="s">
        <v>10746</v>
      </c>
      <c r="GG5" s="12"/>
      <c r="GH5" s="12"/>
      <c r="GI5" s="11" t="s">
        <v>10747</v>
      </c>
      <c r="GJ5" s="12"/>
      <c r="GK5" s="12"/>
      <c r="GL5" s="11" t="s">
        <v>10748</v>
      </c>
      <c r="GM5" s="12"/>
      <c r="GN5" s="12"/>
      <c r="GO5" s="11" t="s">
        <v>10749</v>
      </c>
      <c r="GP5" s="12"/>
      <c r="GQ5" s="12"/>
      <c r="GR5" s="11" t="s">
        <v>10750</v>
      </c>
      <c r="GS5" s="12"/>
      <c r="GT5" s="12"/>
      <c r="GU5" s="11" t="s">
        <v>10751</v>
      </c>
      <c r="GV5" s="12"/>
      <c r="GW5" s="12"/>
      <c r="GX5" s="11" t="s">
        <v>10752</v>
      </c>
      <c r="GY5" s="12"/>
      <c r="GZ5" s="12"/>
      <c r="HA5" s="11" t="s">
        <v>10753</v>
      </c>
      <c r="HB5" s="12"/>
      <c r="HC5" s="12"/>
      <c r="HD5" s="11" t="s">
        <v>10754</v>
      </c>
      <c r="HE5" s="12"/>
      <c r="HF5" s="12"/>
      <c r="HG5" s="11" t="s">
        <v>10755</v>
      </c>
      <c r="HH5" s="12"/>
      <c r="HI5" s="12"/>
      <c r="HJ5" s="11" t="s">
        <v>10756</v>
      </c>
      <c r="HK5" s="12"/>
      <c r="HL5" s="12"/>
      <c r="HM5" s="11" t="s">
        <v>10757</v>
      </c>
      <c r="HN5" s="12"/>
      <c r="HO5" s="12"/>
      <c r="HP5" s="11" t="s">
        <v>10758</v>
      </c>
      <c r="HQ5" s="12"/>
      <c r="HR5" s="12"/>
      <c r="HS5" s="11" t="s">
        <v>10759</v>
      </c>
      <c r="HT5" s="12"/>
      <c r="HU5" s="12"/>
      <c r="HV5" s="11" t="s">
        <v>10760</v>
      </c>
      <c r="HW5" s="12"/>
      <c r="HX5" s="12"/>
      <c r="HY5" s="11" t="s">
        <v>10761</v>
      </c>
      <c r="HZ5" s="12"/>
      <c r="IA5" s="12"/>
      <c r="IB5" s="11" t="s">
        <v>10762</v>
      </c>
      <c r="IC5" s="12"/>
      <c r="ID5" s="12"/>
      <c r="IE5" s="11" t="s">
        <v>10763</v>
      </c>
      <c r="IF5" s="12"/>
      <c r="IG5" s="12"/>
      <c r="IH5" s="11" t="s">
        <v>10764</v>
      </c>
      <c r="II5" s="12"/>
      <c r="IJ5" s="12"/>
      <c r="IK5" s="11" t="s">
        <v>10765</v>
      </c>
      <c r="IL5" s="12"/>
      <c r="IM5" s="12"/>
      <c r="IN5" s="11" t="s">
        <v>10766</v>
      </c>
      <c r="IO5" s="12"/>
      <c r="IP5" s="12"/>
      <c r="IQ5" s="11" t="s">
        <v>10767</v>
      </c>
      <c r="IR5" s="12"/>
      <c r="IS5" s="12"/>
      <c r="IT5" s="11" t="s">
        <v>10768</v>
      </c>
      <c r="IU5" s="12"/>
      <c r="IV5" s="12"/>
      <c r="IW5" s="11" t="s">
        <v>10769</v>
      </c>
      <c r="IX5" s="12"/>
      <c r="IY5" s="12"/>
      <c r="IZ5" s="11" t="s">
        <v>10770</v>
      </c>
      <c r="JA5" s="12"/>
      <c r="JB5" s="12"/>
      <c r="JC5" s="11" t="s">
        <v>10771</v>
      </c>
      <c r="JD5" s="12"/>
      <c r="JE5" s="12"/>
      <c r="JF5" s="11" t="s">
        <v>10772</v>
      </c>
      <c r="JG5" s="12"/>
      <c r="JH5" s="12"/>
      <c r="JI5" s="11" t="s">
        <v>10773</v>
      </c>
      <c r="JJ5" s="12"/>
      <c r="JK5" s="12"/>
      <c r="JL5" s="11" t="s">
        <v>10774</v>
      </c>
      <c r="JM5" s="12"/>
      <c r="JN5" s="12"/>
      <c r="JO5" s="11" t="s">
        <v>10775</v>
      </c>
      <c r="JP5" s="12"/>
      <c r="JQ5" s="12"/>
      <c r="JR5" s="11" t="s">
        <v>10776</v>
      </c>
      <c r="JS5" s="12"/>
      <c r="JT5" s="12"/>
      <c r="JU5" s="11" t="s">
        <v>10777</v>
      </c>
      <c r="JV5" s="12"/>
      <c r="JW5" s="12"/>
      <c r="JX5" s="11" t="s">
        <v>10778</v>
      </c>
      <c r="JY5" s="12"/>
      <c r="JZ5" s="12"/>
      <c r="KA5" s="11" t="s">
        <v>10779</v>
      </c>
      <c r="KB5" s="12"/>
      <c r="KC5" s="12"/>
      <c r="KD5" s="11" t="s">
        <v>10780</v>
      </c>
      <c r="KE5" s="12"/>
      <c r="KF5" s="12"/>
      <c r="KG5" s="11" t="s">
        <v>10781</v>
      </c>
      <c r="KH5" s="12"/>
      <c r="KI5" s="12"/>
      <c r="KJ5" s="11" t="s">
        <v>10782</v>
      </c>
      <c r="KK5" s="12"/>
      <c r="KL5" s="12"/>
      <c r="KM5" s="11" t="s">
        <v>10783</v>
      </c>
      <c r="KN5" s="12"/>
      <c r="KO5" s="12"/>
      <c r="KP5" s="11" t="s">
        <v>10784</v>
      </c>
      <c r="KQ5" s="12"/>
      <c r="KR5" s="12"/>
      <c r="KS5" s="11" t="s">
        <v>10785</v>
      </c>
      <c r="KT5" s="12"/>
      <c r="KU5" s="12"/>
      <c r="KV5" s="11" t="s">
        <v>10786</v>
      </c>
      <c r="KW5" s="12"/>
      <c r="KX5" s="12"/>
      <c r="KY5" s="11" t="s">
        <v>10787</v>
      </c>
      <c r="KZ5" s="12"/>
      <c r="LA5" s="12"/>
      <c r="LB5" s="11" t="s">
        <v>10788</v>
      </c>
      <c r="LC5" s="12"/>
      <c r="LD5" s="12"/>
      <c r="LE5" s="11" t="s">
        <v>10789</v>
      </c>
      <c r="LF5" s="12"/>
      <c r="LG5" s="12"/>
      <c r="LH5" s="11" t="s">
        <v>10790</v>
      </c>
      <c r="LI5" s="12"/>
      <c r="LJ5" s="12"/>
      <c r="LK5" s="11" t="s">
        <v>10790</v>
      </c>
      <c r="LL5" s="12"/>
      <c r="LM5" s="12"/>
      <c r="LN5" s="11" t="s">
        <v>10791</v>
      </c>
      <c r="LO5" s="12"/>
      <c r="LP5" s="12"/>
      <c r="LQ5" s="11" t="s">
        <v>10792</v>
      </c>
      <c r="LR5" s="12"/>
      <c r="LS5" s="12"/>
      <c r="LT5" s="11" t="s">
        <v>10793</v>
      </c>
      <c r="LU5" s="12"/>
      <c r="LV5" s="12"/>
      <c r="LW5" s="11" t="s">
        <v>10794</v>
      </c>
      <c r="LX5" s="12"/>
      <c r="LY5" s="12"/>
      <c r="LZ5" s="11" t="s">
        <v>10795</v>
      </c>
      <c r="MA5" s="12"/>
      <c r="MB5" s="12"/>
      <c r="MC5" s="11" t="s">
        <v>10796</v>
      </c>
      <c r="MD5" s="12"/>
      <c r="ME5" s="12"/>
      <c r="MF5" s="11" t="s">
        <v>10797</v>
      </c>
      <c r="MG5" s="12"/>
      <c r="MH5" s="12"/>
      <c r="MI5" s="11" t="s">
        <v>10798</v>
      </c>
      <c r="MJ5" s="12"/>
      <c r="MK5" s="12"/>
      <c r="ML5" s="11" t="s">
        <v>10799</v>
      </c>
      <c r="MM5" s="12"/>
      <c r="MN5" s="12"/>
      <c r="MO5" s="11" t="s">
        <v>10800</v>
      </c>
      <c r="MP5" s="12"/>
      <c r="MQ5" s="12"/>
      <c r="MR5" s="11" t="s">
        <v>10801</v>
      </c>
      <c r="MS5" s="12"/>
      <c r="MT5" s="12"/>
      <c r="MU5" s="11" t="s">
        <v>10802</v>
      </c>
      <c r="MV5" s="12"/>
      <c r="MW5" s="12"/>
      <c r="MX5" s="11" t="s">
        <v>10803</v>
      </c>
      <c r="MY5" s="12"/>
      <c r="MZ5" s="12"/>
      <c r="NA5" s="11" t="s">
        <v>10804</v>
      </c>
      <c r="NB5" s="12"/>
      <c r="NC5" s="12"/>
      <c r="ND5" s="11" t="s">
        <v>10805</v>
      </c>
      <c r="NE5" s="12"/>
      <c r="NF5" s="12"/>
      <c r="NG5" s="11" t="s">
        <v>10806</v>
      </c>
      <c r="NH5" s="12"/>
      <c r="NI5" s="12"/>
      <c r="NJ5" s="11" t="s">
        <v>10807</v>
      </c>
      <c r="NK5" s="12"/>
      <c r="NL5" s="12"/>
      <c r="NM5" s="11" t="s">
        <v>10808</v>
      </c>
      <c r="NN5" s="12"/>
      <c r="NO5" s="12"/>
      <c r="NP5" s="11" t="s">
        <v>10809</v>
      </c>
      <c r="NQ5" s="12"/>
      <c r="NR5" s="12"/>
      <c r="NS5" s="11" t="s">
        <v>10810</v>
      </c>
      <c r="NT5" s="12"/>
      <c r="NU5" s="12"/>
      <c r="NV5" s="11" t="s">
        <v>10811</v>
      </c>
      <c r="NW5" s="12"/>
      <c r="NX5" s="12"/>
      <c r="NY5" s="11" t="s">
        <v>10812</v>
      </c>
      <c r="NZ5" s="12"/>
      <c r="OA5" s="12"/>
      <c r="OB5" s="11" t="s">
        <v>10813</v>
      </c>
      <c r="OC5" s="12"/>
      <c r="OD5" s="12"/>
      <c r="OE5" s="11" t="s">
        <v>10814</v>
      </c>
      <c r="OF5" s="12"/>
      <c r="OG5" s="12"/>
      <c r="OH5" s="11" t="s">
        <v>10815</v>
      </c>
      <c r="OI5" s="12"/>
      <c r="OJ5" s="12"/>
      <c r="OK5" s="11" t="s">
        <v>10816</v>
      </c>
      <c r="OL5" s="12"/>
      <c r="OM5" s="12"/>
      <c r="ON5" s="11" t="s">
        <v>10817</v>
      </c>
      <c r="OO5" s="12"/>
      <c r="OP5" s="12"/>
      <c r="OQ5" s="11" t="s">
        <v>10818</v>
      </c>
      <c r="OR5" s="12"/>
      <c r="OS5" s="12"/>
      <c r="OT5" s="11" t="s">
        <v>10819</v>
      </c>
      <c r="OU5" s="12"/>
      <c r="OV5" s="12"/>
      <c r="OW5" s="11" t="s">
        <v>10820</v>
      </c>
      <c r="OX5" s="12"/>
      <c r="OY5" s="12"/>
      <c r="OZ5" s="11" t="s">
        <v>10821</v>
      </c>
      <c r="PA5" s="12"/>
      <c r="PB5" s="12"/>
      <c r="PC5" s="11" t="s">
        <v>10822</v>
      </c>
      <c r="PD5" s="12"/>
      <c r="PE5" s="12"/>
      <c r="PF5" s="11" t="s">
        <v>10823</v>
      </c>
      <c r="PG5" s="12"/>
      <c r="PH5" s="12"/>
      <c r="PI5" s="11" t="s">
        <v>10824</v>
      </c>
      <c r="PJ5" s="12"/>
      <c r="PK5" s="12"/>
      <c r="PL5" s="11" t="s">
        <v>10825</v>
      </c>
      <c r="PM5" s="12"/>
      <c r="PN5" s="12"/>
      <c r="PO5" s="11" t="s">
        <v>10826</v>
      </c>
      <c r="PP5" s="12"/>
      <c r="PQ5" s="12"/>
      <c r="PR5" s="11" t="s">
        <v>10827</v>
      </c>
      <c r="PS5" s="12"/>
      <c r="PT5" s="12"/>
      <c r="PU5" s="11" t="s">
        <v>10828</v>
      </c>
      <c r="PV5" s="12"/>
      <c r="PW5" s="12"/>
      <c r="PX5" s="11" t="s">
        <v>10829</v>
      </c>
      <c r="PY5" s="12"/>
      <c r="PZ5" s="12"/>
      <c r="QA5" s="11" t="s">
        <v>10830</v>
      </c>
      <c r="QB5" s="12"/>
      <c r="QC5" s="12"/>
      <c r="QD5" s="11" t="s">
        <v>10831</v>
      </c>
      <c r="QE5" s="12"/>
      <c r="QF5" s="12"/>
      <c r="QG5" s="11" t="s">
        <v>10832</v>
      </c>
      <c r="QH5" s="12"/>
      <c r="QI5" s="12"/>
      <c r="QJ5" s="11" t="s">
        <v>10833</v>
      </c>
      <c r="QK5" s="12"/>
      <c r="QL5" s="12"/>
      <c r="QM5" s="11" t="s">
        <v>10834</v>
      </c>
      <c r="QN5" s="12"/>
      <c r="QO5" s="12"/>
      <c r="QP5" s="11" t="s">
        <v>10835</v>
      </c>
      <c r="QQ5" s="12"/>
      <c r="QR5" s="12"/>
      <c r="QS5" s="11" t="s">
        <v>10836</v>
      </c>
      <c r="QT5" s="12"/>
      <c r="QU5" s="12"/>
      <c r="QV5" s="11" t="s">
        <v>10837</v>
      </c>
      <c r="QW5" s="12"/>
      <c r="QX5" s="12"/>
      <c r="QY5" s="11" t="s">
        <v>10838</v>
      </c>
      <c r="QZ5" s="12"/>
      <c r="RA5" s="12"/>
      <c r="RB5" s="11" t="s">
        <v>10839</v>
      </c>
      <c r="RC5" s="12"/>
      <c r="RD5" s="12"/>
      <c r="RE5" s="11" t="s">
        <v>10840</v>
      </c>
      <c r="RF5" s="12"/>
      <c r="RG5" s="12"/>
      <c r="RH5" s="11" t="s">
        <v>10841</v>
      </c>
      <c r="RI5" s="12"/>
      <c r="RJ5" s="12"/>
      <c r="RK5" s="11" t="s">
        <v>10842</v>
      </c>
      <c r="RL5" s="12"/>
      <c r="RM5" s="12"/>
      <c r="RN5" s="11" t="s">
        <v>10843</v>
      </c>
      <c r="RO5" s="12"/>
      <c r="RP5" s="12"/>
      <c r="RQ5" s="11" t="s">
        <v>10844</v>
      </c>
      <c r="RR5" s="12"/>
      <c r="RS5" s="12"/>
      <c r="RT5" s="11" t="s">
        <v>10845</v>
      </c>
      <c r="RU5" s="12"/>
      <c r="RV5" s="12"/>
      <c r="RW5" s="11" t="s">
        <v>10846</v>
      </c>
      <c r="RX5" s="12"/>
      <c r="RY5" s="12"/>
      <c r="RZ5" s="11" t="s">
        <v>10847</v>
      </c>
      <c r="SA5" s="12"/>
      <c r="SB5" s="12"/>
      <c r="SC5" s="11" t="s">
        <v>10848</v>
      </c>
      <c r="SD5" s="12"/>
      <c r="SE5" s="12"/>
      <c r="SF5" s="11" t="s">
        <v>10849</v>
      </c>
      <c r="SG5" s="12"/>
      <c r="SH5" s="12"/>
      <c r="SI5" s="11" t="s">
        <v>10850</v>
      </c>
      <c r="SJ5" s="12"/>
      <c r="SK5" s="12"/>
      <c r="SL5" s="11" t="s">
        <v>10851</v>
      </c>
      <c r="SM5" s="12"/>
      <c r="SN5" s="12"/>
      <c r="SO5" s="11" t="s">
        <v>10852</v>
      </c>
      <c r="SP5" s="12"/>
      <c r="SQ5" s="12"/>
      <c r="SR5" s="11" t="s">
        <v>10853</v>
      </c>
      <c r="SS5" s="12"/>
      <c r="ST5" s="12"/>
      <c r="SU5" s="11" t="s">
        <v>10854</v>
      </c>
      <c r="SV5" s="12"/>
      <c r="SW5" s="12"/>
      <c r="SX5" s="11" t="s">
        <v>10855</v>
      </c>
      <c r="SY5" s="12"/>
      <c r="SZ5" s="12"/>
      <c r="TA5" s="11" t="s">
        <v>10856</v>
      </c>
      <c r="TB5" s="12"/>
      <c r="TC5" s="12"/>
      <c r="TD5" s="11" t="s">
        <v>10857</v>
      </c>
      <c r="TE5" s="12"/>
      <c r="TF5" s="12"/>
      <c r="TG5" s="11" t="s">
        <v>10858</v>
      </c>
      <c r="TH5" s="12"/>
      <c r="TI5" s="12"/>
      <c r="TJ5" s="11" t="s">
        <v>10859</v>
      </c>
      <c r="TK5" s="12"/>
      <c r="TL5" s="12"/>
      <c r="TM5" s="11" t="s">
        <v>10860</v>
      </c>
      <c r="TN5" s="12"/>
      <c r="TO5" s="12"/>
      <c r="TP5" s="11" t="s">
        <v>10861</v>
      </c>
      <c r="TQ5" s="12"/>
      <c r="TR5" s="12"/>
      <c r="TS5" s="11" t="s">
        <v>10862</v>
      </c>
      <c r="TT5" s="12"/>
      <c r="TU5" s="12"/>
      <c r="TV5" s="11" t="s">
        <v>10863</v>
      </c>
      <c r="TW5" s="12"/>
      <c r="TX5" s="12"/>
      <c r="TY5" s="11" t="s">
        <v>10864</v>
      </c>
      <c r="TZ5" s="12"/>
      <c r="UA5" s="12"/>
      <c r="UB5" s="11" t="s">
        <v>10865</v>
      </c>
      <c r="UC5" s="12"/>
      <c r="UD5" s="12"/>
      <c r="UE5" s="11" t="s">
        <v>10866</v>
      </c>
      <c r="UF5" s="12"/>
      <c r="UG5" s="12"/>
      <c r="UH5" s="11" t="s">
        <v>10867</v>
      </c>
      <c r="UI5" s="12"/>
      <c r="UJ5" s="12"/>
      <c r="UK5" s="11" t="s">
        <v>10868</v>
      </c>
      <c r="UL5" s="12"/>
      <c r="UM5" s="12"/>
      <c r="UN5" s="11" t="s">
        <v>10869</v>
      </c>
      <c r="UO5" s="12"/>
      <c r="UP5" s="12"/>
      <c r="UQ5" s="11" t="s">
        <v>10870</v>
      </c>
      <c r="UR5" s="12"/>
      <c r="US5" s="12"/>
      <c r="UT5" s="11" t="s">
        <v>10871</v>
      </c>
      <c r="UU5" s="12"/>
      <c r="UV5" s="12"/>
      <c r="UW5" s="11" t="s">
        <v>10872</v>
      </c>
      <c r="UX5" s="12"/>
      <c r="UY5" s="12"/>
      <c r="UZ5" s="11" t="s">
        <v>10873</v>
      </c>
      <c r="VA5" s="12"/>
      <c r="VB5" s="12"/>
      <c r="VC5" s="11" t="s">
        <v>10874</v>
      </c>
      <c r="VD5" s="12"/>
      <c r="VE5" s="12"/>
      <c r="VF5" s="11" t="s">
        <v>10875</v>
      </c>
      <c r="VG5" s="12"/>
      <c r="VH5" s="12"/>
      <c r="VI5" s="11" t="s">
        <v>10876</v>
      </c>
      <c r="VJ5" s="12"/>
      <c r="VK5" s="12"/>
      <c r="VL5" s="11" t="s">
        <v>10877</v>
      </c>
      <c r="VM5" s="12"/>
      <c r="VN5" s="12"/>
      <c r="VO5" s="11" t="s">
        <v>10878</v>
      </c>
      <c r="VP5" s="12"/>
      <c r="VQ5" s="12"/>
      <c r="VR5" s="11" t="s">
        <v>10879</v>
      </c>
      <c r="VS5" s="12"/>
      <c r="VT5" s="12"/>
      <c r="VU5" s="11" t="s">
        <v>10880</v>
      </c>
      <c r="VV5" s="12"/>
      <c r="VW5" s="12"/>
      <c r="VX5" s="11" t="s">
        <v>10881</v>
      </c>
      <c r="VY5" s="12"/>
      <c r="VZ5" s="12"/>
      <c r="WA5" s="11" t="s">
        <v>10882</v>
      </c>
      <c r="WB5" s="12"/>
      <c r="WC5" s="12"/>
      <c r="WD5" s="11" t="s">
        <v>10883</v>
      </c>
      <c r="WE5" s="12"/>
      <c r="WF5" s="12"/>
      <c r="WG5" s="11" t="s">
        <v>10884</v>
      </c>
      <c r="WH5" s="12"/>
      <c r="WI5" s="12"/>
      <c r="WJ5" s="11" t="s">
        <v>10885</v>
      </c>
      <c r="WK5" s="12"/>
      <c r="WL5" s="12"/>
      <c r="WM5" s="11" t="s">
        <v>10886</v>
      </c>
      <c r="WN5" s="12"/>
      <c r="WO5" s="12"/>
      <c r="WP5" s="11" t="s">
        <v>10887</v>
      </c>
      <c r="WQ5" s="12"/>
      <c r="WR5" s="12"/>
      <c r="WS5" s="11" t="s">
        <v>10888</v>
      </c>
      <c r="WT5" s="12"/>
      <c r="WU5" s="12"/>
      <c r="WV5" s="11" t="s">
        <v>10889</v>
      </c>
      <c r="WW5" s="12"/>
      <c r="WX5" s="12"/>
      <c r="WY5" s="11" t="s">
        <v>10890</v>
      </c>
      <c r="WZ5" s="12"/>
      <c r="XA5" s="12"/>
      <c r="XB5" s="11" t="s">
        <v>10891</v>
      </c>
      <c r="XC5" s="12"/>
      <c r="XD5" s="12"/>
      <c r="XE5" s="11" t="s">
        <v>10892</v>
      </c>
      <c r="XF5" s="12"/>
      <c r="XG5" s="12"/>
      <c r="XH5" s="11" t="s">
        <v>10893</v>
      </c>
      <c r="XI5" s="12"/>
      <c r="XJ5" s="12"/>
      <c r="XK5" s="11" t="s">
        <v>10894</v>
      </c>
      <c r="XL5" s="12"/>
      <c r="XM5" s="12"/>
      <c r="XN5" s="11" t="s">
        <v>10895</v>
      </c>
      <c r="XO5" s="12"/>
      <c r="XP5" s="12"/>
      <c r="XQ5" s="11" t="s">
        <v>10896</v>
      </c>
      <c r="XR5" s="12"/>
      <c r="XS5" s="12"/>
      <c r="XT5" s="11" t="s">
        <v>10897</v>
      </c>
      <c r="XU5" s="12"/>
      <c r="XV5" s="12"/>
      <c r="XW5" s="11" t="s">
        <v>10898</v>
      </c>
      <c r="XX5" s="12"/>
      <c r="XY5" s="12"/>
      <c r="XZ5" s="11" t="s">
        <v>10899</v>
      </c>
      <c r="YA5" s="12"/>
      <c r="YB5" s="12"/>
      <c r="YC5" s="11" t="s">
        <v>10900</v>
      </c>
      <c r="YD5" s="12"/>
      <c r="YE5" s="12"/>
      <c r="YF5" s="11" t="s">
        <v>10901</v>
      </c>
      <c r="YG5" s="12"/>
      <c r="YH5" s="12"/>
      <c r="YI5" s="11" t="s">
        <v>10902</v>
      </c>
      <c r="YJ5" s="12"/>
      <c r="YK5" s="12"/>
      <c r="YL5" s="11" t="s">
        <v>10903</v>
      </c>
      <c r="YM5" s="12"/>
      <c r="YN5" s="12"/>
      <c r="YO5" s="11" t="s">
        <v>10904</v>
      </c>
      <c r="YP5" s="12"/>
      <c r="YQ5" s="12"/>
      <c r="YR5" s="11" t="s">
        <v>10905</v>
      </c>
      <c r="YS5" s="12"/>
      <c r="YT5" s="12"/>
      <c r="YU5" s="11" t="s">
        <v>10906</v>
      </c>
      <c r="YV5" s="12"/>
      <c r="YW5" s="12"/>
      <c r="YX5" s="11" t="s">
        <v>10907</v>
      </c>
      <c r="YY5" s="12"/>
      <c r="YZ5" s="12"/>
      <c r="ZA5" s="11" t="s">
        <v>10908</v>
      </c>
      <c r="ZB5" s="12"/>
      <c r="ZC5" s="12"/>
      <c r="ZD5" s="11" t="s">
        <v>10909</v>
      </c>
      <c r="ZE5" s="12"/>
      <c r="ZF5" s="12"/>
      <c r="ZG5" s="11" t="s">
        <v>10910</v>
      </c>
      <c r="ZH5" s="12"/>
      <c r="ZI5" s="12"/>
      <c r="ZJ5" s="11" t="s">
        <v>10911</v>
      </c>
      <c r="ZK5" s="12"/>
      <c r="ZL5" s="12"/>
      <c r="ZM5" s="11" t="s">
        <v>10912</v>
      </c>
      <c r="ZN5" s="12"/>
      <c r="ZO5" s="12"/>
      <c r="ZP5" s="11" t="s">
        <v>10913</v>
      </c>
      <c r="ZQ5" s="12"/>
      <c r="ZR5" s="12"/>
      <c r="ZS5" s="11" t="s">
        <v>10914</v>
      </c>
      <c r="ZT5" s="12"/>
      <c r="ZU5" s="12"/>
      <c r="ZV5" s="11" t="s">
        <v>10915</v>
      </c>
      <c r="ZW5" s="12"/>
      <c r="ZX5" s="12"/>
      <c r="ZY5" s="11" t="s">
        <v>10916</v>
      </c>
      <c r="ZZ5" s="12"/>
      <c r="AAA5" s="12"/>
      <c r="AAB5" s="11" t="s">
        <v>10917</v>
      </c>
      <c r="AAC5" s="12"/>
      <c r="AAD5" s="12"/>
      <c r="AAE5" s="11" t="s">
        <v>10918</v>
      </c>
      <c r="AAF5" s="12"/>
      <c r="AAG5" s="12"/>
      <c r="AAH5" s="11" t="s">
        <v>10919</v>
      </c>
      <c r="AAI5" s="12"/>
      <c r="AAJ5" s="12"/>
      <c r="AAK5" s="11" t="s">
        <v>10920</v>
      </c>
      <c r="AAL5" s="12"/>
      <c r="AAM5" s="12"/>
      <c r="AAN5" s="11" t="s">
        <v>10921</v>
      </c>
      <c r="AAO5" s="12"/>
      <c r="AAP5" s="12"/>
      <c r="AAQ5" s="11" t="s">
        <v>10922</v>
      </c>
      <c r="AAR5" s="12"/>
      <c r="AAS5" s="12"/>
      <c r="AAT5" s="11" t="s">
        <v>10923</v>
      </c>
      <c r="AAU5" s="12"/>
      <c r="AAV5" s="12"/>
      <c r="AAW5" s="11" t="s">
        <v>10924</v>
      </c>
      <c r="AAX5" s="12"/>
      <c r="AAY5" s="12"/>
      <c r="AAZ5" s="11" t="s">
        <v>10925</v>
      </c>
      <c r="ABA5" s="12"/>
      <c r="ABB5" s="12"/>
      <c r="ABC5" s="11" t="s">
        <v>10926</v>
      </c>
      <c r="ABD5" s="12"/>
      <c r="ABE5" s="12"/>
      <c r="ABF5" s="11" t="s">
        <v>10927</v>
      </c>
      <c r="ABG5" s="12"/>
      <c r="ABH5" s="12"/>
      <c r="ABI5" s="11" t="s">
        <v>10928</v>
      </c>
      <c r="ABJ5" s="12"/>
      <c r="ABK5" s="12"/>
      <c r="ABL5" s="11" t="s">
        <v>10929</v>
      </c>
      <c r="ABM5" s="12"/>
      <c r="ABN5" s="12"/>
      <c r="ABO5" s="11" t="s">
        <v>10930</v>
      </c>
      <c r="ABP5" s="12"/>
      <c r="ABQ5" s="12"/>
      <c r="ABR5" s="11" t="s">
        <v>10931</v>
      </c>
      <c r="ABS5" s="12"/>
      <c r="ABT5" s="12"/>
      <c r="ABU5" s="11" t="s">
        <v>10932</v>
      </c>
      <c r="ABV5" s="12"/>
      <c r="ABW5" s="12"/>
      <c r="ABX5" s="11" t="s">
        <v>10933</v>
      </c>
      <c r="ABY5" s="12"/>
      <c r="ABZ5" s="12"/>
      <c r="ACA5" s="11" t="s">
        <v>10934</v>
      </c>
      <c r="ACB5" s="12"/>
      <c r="ACC5" s="12"/>
      <c r="ACD5" s="11" t="s">
        <v>10935</v>
      </c>
      <c r="ACE5" s="12"/>
      <c r="ACF5" s="12"/>
      <c r="ACG5" s="11" t="s">
        <v>10936</v>
      </c>
      <c r="ACH5" s="12"/>
      <c r="ACI5" s="12"/>
      <c r="ACJ5" s="11" t="s">
        <v>10937</v>
      </c>
      <c r="ACK5" s="12"/>
      <c r="ACL5" s="12"/>
      <c r="ACM5" s="11" t="s">
        <v>10938</v>
      </c>
      <c r="ACN5" s="12"/>
      <c r="ACO5" s="12"/>
      <c r="ACP5" s="11" t="s">
        <v>10939</v>
      </c>
      <c r="ACQ5" s="12"/>
      <c r="ACR5" s="12"/>
      <c r="ACS5" s="11" t="s">
        <v>10940</v>
      </c>
      <c r="ACT5" s="12"/>
      <c r="ACU5" s="12"/>
      <c r="ACV5" s="11" t="s">
        <v>10941</v>
      </c>
      <c r="ACW5" s="12"/>
      <c r="ACX5" s="12"/>
      <c r="ACY5" s="11" t="s">
        <v>10942</v>
      </c>
      <c r="ACZ5" s="12"/>
      <c r="ADA5" s="12"/>
      <c r="ADB5" s="11" t="s">
        <v>10943</v>
      </c>
      <c r="ADC5" s="12"/>
      <c r="ADD5" s="12"/>
      <c r="ADE5" s="11" t="s">
        <v>10944</v>
      </c>
      <c r="ADF5" s="12"/>
      <c r="ADG5" s="12"/>
      <c r="ADH5" s="11" t="s">
        <v>10945</v>
      </c>
      <c r="ADI5" s="12"/>
      <c r="ADJ5" s="12"/>
      <c r="ADK5" s="11" t="s">
        <v>10946</v>
      </c>
      <c r="ADL5" s="12"/>
      <c r="ADM5" s="12"/>
      <c r="ADN5" s="11" t="s">
        <v>10947</v>
      </c>
      <c r="ADO5" s="12"/>
      <c r="ADP5" s="12"/>
      <c r="ADQ5" s="11" t="s">
        <v>10948</v>
      </c>
      <c r="ADR5" s="12"/>
      <c r="ADS5" s="12"/>
      <c r="ADT5" s="11" t="s">
        <v>10949</v>
      </c>
      <c r="ADU5" s="12"/>
      <c r="ADV5" s="12"/>
      <c r="ADW5" s="11" t="s">
        <v>10950</v>
      </c>
      <c r="ADX5" s="12"/>
      <c r="ADY5" s="12"/>
      <c r="ADZ5" s="11" t="s">
        <v>10951</v>
      </c>
      <c r="AEA5" s="12"/>
      <c r="AEB5" s="12"/>
      <c r="AEC5" s="11" t="s">
        <v>10952</v>
      </c>
      <c r="AED5" s="12"/>
      <c r="AEE5" s="12"/>
      <c r="AEF5" s="11" t="s">
        <v>10953</v>
      </c>
      <c r="AEG5" s="12"/>
      <c r="AEH5" s="12"/>
      <c r="AEI5" s="11" t="s">
        <v>10954</v>
      </c>
      <c r="AEJ5" s="12"/>
      <c r="AEK5" s="12"/>
      <c r="AEL5" s="11" t="s">
        <v>10955</v>
      </c>
      <c r="AEM5" s="12"/>
      <c r="AEN5" s="12"/>
      <c r="AEO5" s="11" t="s">
        <v>10956</v>
      </c>
      <c r="AEP5" s="12"/>
      <c r="AEQ5" s="12"/>
      <c r="AER5" s="11" t="s">
        <v>10957</v>
      </c>
      <c r="AES5" s="12"/>
      <c r="AET5" s="12"/>
      <c r="AEU5" s="11" t="s">
        <v>10958</v>
      </c>
      <c r="AEV5" s="12"/>
      <c r="AEW5" s="12"/>
      <c r="AEX5" s="11" t="s">
        <v>10959</v>
      </c>
      <c r="AEY5" s="12"/>
      <c r="AEZ5" s="12"/>
      <c r="AFA5" s="11" t="s">
        <v>10960</v>
      </c>
      <c r="AFB5" s="12"/>
      <c r="AFC5" s="12"/>
      <c r="AFD5" s="11" t="s">
        <v>10961</v>
      </c>
      <c r="AFE5" s="12"/>
      <c r="AFF5" s="12"/>
      <c r="AFG5" s="11" t="s">
        <v>10962</v>
      </c>
      <c r="AFH5" s="12"/>
      <c r="AFI5" s="12"/>
      <c r="AFJ5" s="11" t="s">
        <v>10963</v>
      </c>
      <c r="AFK5" s="12"/>
      <c r="AFL5" s="12"/>
      <c r="AFM5" s="11" t="s">
        <v>10964</v>
      </c>
      <c r="AFN5" s="12"/>
      <c r="AFO5" s="12"/>
      <c r="AFP5" s="11" t="s">
        <v>10965</v>
      </c>
      <c r="AFQ5" s="12"/>
      <c r="AFR5" s="12"/>
      <c r="AFS5" s="11" t="s">
        <v>10966</v>
      </c>
      <c r="AFT5" s="12"/>
      <c r="AFU5" s="12"/>
      <c r="AFV5" s="11" t="s">
        <v>10967</v>
      </c>
      <c r="AFW5" s="12"/>
      <c r="AFX5" s="12"/>
      <c r="AFY5" s="11" t="s">
        <v>10968</v>
      </c>
      <c r="AFZ5" s="12"/>
      <c r="AGA5" s="12"/>
      <c r="AGB5" s="11" t="s">
        <v>10969</v>
      </c>
      <c r="AGC5" s="12"/>
      <c r="AGD5" s="12"/>
      <c r="AGE5" s="11" t="s">
        <v>10970</v>
      </c>
      <c r="AGF5" s="12"/>
      <c r="AGG5" s="12"/>
      <c r="AGH5" s="11" t="s">
        <v>10971</v>
      </c>
      <c r="AGI5" s="12"/>
      <c r="AGJ5" s="12"/>
      <c r="AGK5" s="11" t="s">
        <v>10972</v>
      </c>
      <c r="AGL5" s="12"/>
      <c r="AGM5" s="12"/>
      <c r="AGN5" s="11" t="s">
        <v>10880</v>
      </c>
      <c r="AGO5" s="12"/>
      <c r="AGP5" s="12"/>
      <c r="AGQ5" s="11" t="s">
        <v>10973</v>
      </c>
      <c r="AGR5" s="12"/>
      <c r="AGS5" s="12"/>
      <c r="AGT5" s="11" t="s">
        <v>10974</v>
      </c>
      <c r="AGU5" s="12"/>
      <c r="AGV5" s="12"/>
      <c r="AGW5" s="11" t="s">
        <v>10975</v>
      </c>
      <c r="AGX5" s="12"/>
      <c r="AGY5" s="12"/>
      <c r="AGZ5" s="11" t="s">
        <v>10976</v>
      </c>
      <c r="AHA5" s="12"/>
      <c r="AHB5" s="12"/>
      <c r="AHC5" s="11" t="s">
        <v>10977</v>
      </c>
      <c r="AHD5" s="12"/>
      <c r="AHE5" s="12"/>
      <c r="AHF5" s="11" t="s">
        <v>10978</v>
      </c>
      <c r="AHG5" s="12"/>
      <c r="AHH5" s="12"/>
      <c r="AHI5" s="11" t="s">
        <v>10979</v>
      </c>
      <c r="AHJ5" s="12"/>
      <c r="AHK5" s="12"/>
      <c r="AHL5" s="11" t="s">
        <v>10980</v>
      </c>
      <c r="AHM5" s="12"/>
      <c r="AHN5" s="12"/>
      <c r="AHO5" s="11" t="s">
        <v>10981</v>
      </c>
      <c r="AHP5" s="12"/>
      <c r="AHQ5" s="12"/>
      <c r="AHR5" s="11" t="s">
        <v>10982</v>
      </c>
      <c r="AHS5" s="12"/>
      <c r="AHT5" s="12"/>
      <c r="AHU5" s="11" t="s">
        <v>10983</v>
      </c>
      <c r="AHV5" s="12"/>
      <c r="AHW5" s="12"/>
      <c r="AHX5" s="11" t="s">
        <v>10984</v>
      </c>
      <c r="AHY5" s="12"/>
      <c r="AHZ5" s="12"/>
      <c r="AIA5" s="11" t="s">
        <v>10985</v>
      </c>
      <c r="AIB5" s="12"/>
      <c r="AIC5" s="12"/>
      <c r="AID5" s="11" t="s">
        <v>10986</v>
      </c>
      <c r="AIE5" s="12"/>
      <c r="AIF5" s="12"/>
      <c r="AIG5" s="11" t="s">
        <v>10987</v>
      </c>
      <c r="AIH5" s="12"/>
      <c r="AII5" s="12"/>
      <c r="AIJ5" s="11" t="s">
        <v>10988</v>
      </c>
      <c r="AIK5" s="12"/>
      <c r="AIL5" s="12"/>
      <c r="AIM5" s="11" t="s">
        <v>10989</v>
      </c>
      <c r="AIN5" s="12"/>
      <c r="AIO5" s="12"/>
      <c r="AIP5" s="11" t="s">
        <v>10990</v>
      </c>
      <c r="AIQ5" s="12"/>
      <c r="AIR5" s="12"/>
      <c r="AIS5" s="11" t="s">
        <v>10991</v>
      </c>
      <c r="AIT5" s="12"/>
      <c r="AIU5" s="12"/>
      <c r="AIV5" s="11" t="s">
        <v>10992</v>
      </c>
      <c r="AIW5" s="12"/>
      <c r="AIX5" s="12"/>
      <c r="AIY5" s="11" t="s">
        <v>10993</v>
      </c>
      <c r="AIZ5" s="12"/>
      <c r="AJA5" s="12"/>
      <c r="AJB5" s="11" t="s">
        <v>10994</v>
      </c>
      <c r="AJC5" s="12"/>
      <c r="AJD5" s="12"/>
      <c r="AJE5" s="11" t="s">
        <v>10995</v>
      </c>
      <c r="AJF5" s="12"/>
      <c r="AJG5" s="12"/>
      <c r="AJH5" s="11" t="s">
        <v>10996</v>
      </c>
      <c r="AJI5" s="12"/>
      <c r="AJJ5" s="12"/>
      <c r="AJK5" s="11" t="s">
        <v>10997</v>
      </c>
      <c r="AJL5" s="12"/>
      <c r="AJM5" s="12"/>
      <c r="AJN5" s="11" t="s">
        <v>10998</v>
      </c>
      <c r="AJO5" s="12"/>
      <c r="AJP5" s="12"/>
      <c r="AJQ5" s="11" t="s">
        <v>10999</v>
      </c>
      <c r="AJR5" s="12"/>
      <c r="AJS5" s="12"/>
      <c r="AJT5" s="11" t="s">
        <v>11000</v>
      </c>
      <c r="AJU5" s="12"/>
      <c r="AJV5" s="12"/>
      <c r="AJW5" s="11" t="s">
        <v>11001</v>
      </c>
      <c r="AJX5" s="12"/>
      <c r="AJY5" s="12"/>
      <c r="AJZ5" s="11" t="s">
        <v>11002</v>
      </c>
      <c r="AKA5" s="12"/>
      <c r="AKB5" s="12"/>
      <c r="AKC5" s="11" t="s">
        <v>11003</v>
      </c>
      <c r="AKD5" s="12"/>
      <c r="AKE5" s="12"/>
      <c r="AKF5" s="11" t="s">
        <v>11004</v>
      </c>
      <c r="AKG5" s="12"/>
      <c r="AKH5" s="12"/>
      <c r="AKI5" s="11" t="s">
        <v>11005</v>
      </c>
      <c r="AKJ5" s="12"/>
      <c r="AKK5" s="12"/>
      <c r="AKL5" s="11" t="s">
        <v>11006</v>
      </c>
      <c r="AKM5" s="12"/>
      <c r="AKN5" s="12"/>
      <c r="AKO5" s="11" t="s">
        <v>11007</v>
      </c>
      <c r="AKP5" s="12"/>
      <c r="AKQ5" s="12"/>
      <c r="AKR5" s="11" t="s">
        <v>11008</v>
      </c>
      <c r="AKS5" s="12"/>
      <c r="AKT5" s="12"/>
      <c r="AKU5" s="11" t="s">
        <v>11009</v>
      </c>
      <c r="AKV5" s="12"/>
      <c r="AKW5" s="12"/>
      <c r="AKX5" s="11" t="s">
        <v>11010</v>
      </c>
      <c r="AKY5" s="12"/>
      <c r="AKZ5" s="12"/>
      <c r="ALA5" s="11" t="s">
        <v>11011</v>
      </c>
      <c r="ALB5" s="12"/>
      <c r="ALC5" s="12"/>
      <c r="ALD5" s="11" t="s">
        <v>11012</v>
      </c>
      <c r="ALE5" s="12"/>
      <c r="ALF5" s="12"/>
      <c r="ALG5" s="11" t="s">
        <v>11013</v>
      </c>
      <c r="ALH5" s="12"/>
      <c r="ALI5" s="12"/>
      <c r="ALJ5" s="11" t="s">
        <v>11014</v>
      </c>
      <c r="ALK5" s="12"/>
      <c r="ALL5" s="12"/>
      <c r="ALM5" s="11" t="s">
        <v>11015</v>
      </c>
      <c r="ALN5" s="12"/>
      <c r="ALO5" s="12"/>
      <c r="ALP5" s="11" t="s">
        <v>11016</v>
      </c>
      <c r="ALQ5" s="12"/>
      <c r="ALR5" s="12"/>
      <c r="ALS5" s="11" t="s">
        <v>11017</v>
      </c>
      <c r="ALT5" s="12"/>
      <c r="ALU5" s="12"/>
      <c r="ALV5" s="11" t="s">
        <v>11018</v>
      </c>
      <c r="ALW5" s="12"/>
      <c r="ALX5" s="12"/>
      <c r="ALY5" s="11" t="s">
        <v>11019</v>
      </c>
      <c r="ALZ5" s="12"/>
      <c r="AMA5" s="12"/>
      <c r="AMB5" s="11" t="s">
        <v>11020</v>
      </c>
      <c r="AMC5" s="12"/>
      <c r="AMD5" s="12"/>
      <c r="AME5" s="11" t="s">
        <v>10875</v>
      </c>
      <c r="AMF5" s="12"/>
      <c r="AMG5" s="12"/>
      <c r="AMH5" s="11" t="s">
        <v>11021</v>
      </c>
      <c r="AMI5" s="12"/>
      <c r="AMJ5" s="12"/>
      <c r="AMK5" s="11" t="s">
        <v>10880</v>
      </c>
      <c r="AML5" s="12"/>
      <c r="AMM5" s="12"/>
      <c r="AMN5" s="11" t="s">
        <v>11022</v>
      </c>
      <c r="AMO5" s="12"/>
      <c r="AMP5" s="12"/>
      <c r="AMQ5" s="11" t="s">
        <v>11023</v>
      </c>
      <c r="AMR5" s="12"/>
      <c r="AMS5" s="12"/>
      <c r="AMT5" s="11" t="s">
        <v>11024</v>
      </c>
      <c r="AMU5" s="12"/>
      <c r="AMV5" s="12"/>
      <c r="AMW5" s="11" t="s">
        <v>11025</v>
      </c>
      <c r="AMX5" s="12"/>
      <c r="AMY5" s="12"/>
      <c r="AMZ5" s="11" t="s">
        <v>11026</v>
      </c>
      <c r="ANA5" s="12"/>
      <c r="ANB5" s="12"/>
      <c r="ANC5" s="11" t="s">
        <v>11027</v>
      </c>
      <c r="AND5" s="12"/>
      <c r="ANE5" s="12"/>
      <c r="ANF5" s="11" t="s">
        <v>11028</v>
      </c>
      <c r="ANG5" s="12"/>
      <c r="ANH5" s="12"/>
      <c r="ANI5" s="11" t="s">
        <v>11029</v>
      </c>
      <c r="ANJ5" s="12"/>
      <c r="ANK5" s="12"/>
      <c r="ANL5" s="11" t="s">
        <v>11030</v>
      </c>
      <c r="ANM5" s="12"/>
      <c r="ANN5" s="12"/>
      <c r="ANO5" s="11" t="s">
        <v>11031</v>
      </c>
      <c r="ANP5" s="12"/>
      <c r="ANQ5" s="12"/>
      <c r="ANR5" s="11" t="s">
        <v>11032</v>
      </c>
      <c r="ANS5" s="12"/>
      <c r="ANT5" s="12"/>
      <c r="ANU5" s="11" t="s">
        <v>11033</v>
      </c>
      <c r="ANV5" s="12"/>
      <c r="ANW5" s="12"/>
      <c r="ANX5" s="11" t="s">
        <v>11034</v>
      </c>
      <c r="ANY5" s="12"/>
      <c r="ANZ5" s="12"/>
      <c r="AOA5" s="11" t="s">
        <v>11035</v>
      </c>
      <c r="AOB5" s="12"/>
      <c r="AOC5" s="12"/>
      <c r="AOD5" s="11" t="s">
        <v>11036</v>
      </c>
      <c r="AOE5" s="12"/>
      <c r="AOF5" s="12"/>
      <c r="AOG5" s="11" t="s">
        <v>11037</v>
      </c>
      <c r="AOH5" s="12"/>
      <c r="AOI5" s="12"/>
      <c r="AOJ5" s="11" t="s">
        <v>11038</v>
      </c>
      <c r="AOK5" s="12"/>
      <c r="AOL5" s="12"/>
      <c r="AOM5" s="11" t="s">
        <v>11039</v>
      </c>
      <c r="AON5" s="12"/>
      <c r="AOO5" s="12"/>
      <c r="AOP5" s="11" t="s">
        <v>11040</v>
      </c>
      <c r="AOQ5" s="12"/>
      <c r="AOR5" s="12"/>
      <c r="AOS5" s="11" t="s">
        <v>11041</v>
      </c>
      <c r="AOT5" s="12"/>
      <c r="AOU5" s="12"/>
      <c r="AOV5" s="11" t="s">
        <v>11042</v>
      </c>
      <c r="AOW5" s="12"/>
      <c r="AOX5" s="12"/>
      <c r="AOY5" s="11" t="s">
        <v>11043</v>
      </c>
      <c r="AOZ5" s="12"/>
      <c r="APA5" s="12"/>
      <c r="APB5" s="11" t="s">
        <v>11044</v>
      </c>
      <c r="APC5" s="12"/>
      <c r="APD5" s="12"/>
      <c r="APE5" s="11" t="s">
        <v>11045</v>
      </c>
      <c r="APF5" s="12"/>
      <c r="APG5" s="12"/>
      <c r="APH5" s="11" t="s">
        <v>11046</v>
      </c>
      <c r="API5" s="12"/>
      <c r="APJ5" s="12"/>
      <c r="APK5" s="11" t="s">
        <v>11047</v>
      </c>
      <c r="APL5" s="12"/>
      <c r="APM5" s="12"/>
      <c r="APN5" s="11" t="s">
        <v>11048</v>
      </c>
      <c r="APO5" s="12"/>
      <c r="APP5" s="12"/>
      <c r="APQ5" s="11" t="s">
        <v>11049</v>
      </c>
      <c r="APR5" s="12"/>
      <c r="APS5" s="12"/>
      <c r="APT5" s="11" t="s">
        <v>11050</v>
      </c>
      <c r="APU5" s="12"/>
      <c r="APV5" s="12"/>
      <c r="APW5" s="11" t="s">
        <v>11051</v>
      </c>
      <c r="APX5" s="12"/>
      <c r="APY5" s="12"/>
      <c r="APZ5" s="11" t="s">
        <v>11052</v>
      </c>
      <c r="AQA5" s="12"/>
      <c r="AQB5" s="12"/>
      <c r="AQC5" s="11" t="s">
        <v>11053</v>
      </c>
      <c r="AQD5" s="12"/>
      <c r="AQE5" s="12"/>
      <c r="AQF5" s="11" t="s">
        <v>11054</v>
      </c>
      <c r="AQG5" s="12"/>
      <c r="AQH5" s="12"/>
      <c r="AQI5" s="11" t="s">
        <v>11055</v>
      </c>
      <c r="AQJ5" s="12"/>
      <c r="AQK5" s="12"/>
      <c r="AQL5" s="11" t="s">
        <v>11056</v>
      </c>
      <c r="AQM5" s="12"/>
      <c r="AQN5" s="12"/>
      <c r="AQO5" s="11" t="s">
        <v>11057</v>
      </c>
      <c r="AQP5" s="12"/>
      <c r="AQQ5" s="12"/>
      <c r="AQR5" s="11" t="s">
        <v>11058</v>
      </c>
      <c r="AQS5" s="12"/>
      <c r="AQT5" s="12"/>
      <c r="AQU5" s="11" t="s">
        <v>11059</v>
      </c>
      <c r="AQV5" s="12"/>
      <c r="AQW5" s="12"/>
      <c r="AQX5" s="11" t="s">
        <v>11060</v>
      </c>
      <c r="AQY5" s="12"/>
      <c r="AQZ5" s="12"/>
      <c r="ARA5" s="11" t="s">
        <v>11061</v>
      </c>
      <c r="ARB5" s="12"/>
      <c r="ARC5" s="12"/>
      <c r="ARD5" s="11" t="s">
        <v>11062</v>
      </c>
      <c r="ARE5" s="12"/>
      <c r="ARF5" s="12"/>
      <c r="ARG5" s="11" t="s">
        <v>11063</v>
      </c>
      <c r="ARH5" s="12"/>
      <c r="ARI5" s="12"/>
      <c r="ARJ5" s="11" t="s">
        <v>11064</v>
      </c>
      <c r="ARK5" s="12"/>
      <c r="ARL5" s="12"/>
      <c r="ARM5" s="11" t="s">
        <v>11065</v>
      </c>
      <c r="ARN5" s="12"/>
      <c r="ARO5" s="12"/>
      <c r="ARP5" s="11" t="s">
        <v>11066</v>
      </c>
      <c r="ARQ5" s="12"/>
      <c r="ARR5" s="12"/>
      <c r="ARS5" s="11" t="s">
        <v>11067</v>
      </c>
      <c r="ART5" s="12"/>
      <c r="ARU5" s="12"/>
      <c r="ARV5" s="11" t="s">
        <v>11068</v>
      </c>
      <c r="ARW5" s="12"/>
      <c r="ARX5" s="12"/>
      <c r="ARY5" s="11" t="s">
        <v>11069</v>
      </c>
      <c r="ARZ5" s="12"/>
      <c r="ASA5" s="12"/>
      <c r="ASB5" s="11" t="s">
        <v>11070</v>
      </c>
      <c r="ASC5" s="12"/>
      <c r="ASD5" s="12"/>
      <c r="ASE5" s="11" t="s">
        <v>11071</v>
      </c>
      <c r="ASF5" s="12"/>
      <c r="ASG5" s="12"/>
      <c r="ASH5" s="11" t="s">
        <v>11072</v>
      </c>
      <c r="ASI5" s="12"/>
      <c r="ASJ5" s="12"/>
      <c r="ASK5" s="11" t="s">
        <v>11073</v>
      </c>
      <c r="ASL5" s="12"/>
      <c r="ASM5" s="12"/>
      <c r="ASN5" s="11" t="s">
        <v>11074</v>
      </c>
      <c r="ASO5" s="12"/>
      <c r="ASP5" s="12"/>
      <c r="ASQ5" s="11" t="s">
        <v>11075</v>
      </c>
      <c r="ASR5" s="12"/>
      <c r="ASS5" s="12"/>
      <c r="AST5" s="11" t="s">
        <v>11076</v>
      </c>
      <c r="ASU5" s="12"/>
      <c r="ASV5" s="12"/>
      <c r="ASW5" s="11" t="s">
        <v>11077</v>
      </c>
      <c r="ASX5" s="12"/>
      <c r="ASY5" s="12"/>
      <c r="ASZ5" s="11" t="s">
        <v>11078</v>
      </c>
      <c r="ATA5" s="12"/>
      <c r="ATB5" s="12"/>
      <c r="ATC5" s="11" t="s">
        <v>11079</v>
      </c>
      <c r="ATD5" s="12"/>
      <c r="ATE5" s="12"/>
      <c r="ATF5" s="11" t="s">
        <v>11080</v>
      </c>
      <c r="ATG5" s="12"/>
      <c r="ATH5" s="12"/>
      <c r="ATI5" s="11" t="s">
        <v>11081</v>
      </c>
      <c r="ATJ5" s="12"/>
      <c r="ATK5" s="12"/>
      <c r="ATL5" s="11" t="s">
        <v>11082</v>
      </c>
      <c r="ATM5" s="12"/>
      <c r="ATN5" s="12"/>
      <c r="ATO5" s="11" t="s">
        <v>11083</v>
      </c>
      <c r="ATP5" s="12"/>
      <c r="ATQ5" s="12"/>
      <c r="ATR5" s="11" t="s">
        <v>11084</v>
      </c>
      <c r="ATS5" s="12"/>
      <c r="ATT5" s="12"/>
      <c r="ATU5" s="11" t="s">
        <v>11085</v>
      </c>
      <c r="ATV5" s="12"/>
      <c r="ATW5" s="12"/>
      <c r="ATX5" s="11" t="s">
        <v>11086</v>
      </c>
      <c r="ATY5" s="12"/>
      <c r="ATZ5" s="12"/>
      <c r="AUA5" s="11" t="s">
        <v>11087</v>
      </c>
      <c r="AUB5" s="12"/>
      <c r="AUC5" s="12"/>
      <c r="AUD5" s="11" t="s">
        <v>11088</v>
      </c>
      <c r="AUE5" s="12"/>
      <c r="AUF5" s="12"/>
      <c r="AUG5" s="11" t="s">
        <v>11089</v>
      </c>
      <c r="AUH5" s="12"/>
      <c r="AUI5" s="12"/>
      <c r="AUJ5" s="11" t="s">
        <v>11090</v>
      </c>
      <c r="AUK5" s="12"/>
      <c r="AUL5" s="12"/>
      <c r="AUM5" s="11" t="s">
        <v>11091</v>
      </c>
      <c r="AUN5" s="12"/>
      <c r="AUO5" s="12"/>
      <c r="AUP5" s="11" t="s">
        <v>11092</v>
      </c>
      <c r="AUQ5" s="12"/>
      <c r="AUR5" s="12"/>
      <c r="AUS5" s="11" t="s">
        <v>11093</v>
      </c>
      <c r="AUT5" s="12"/>
      <c r="AUU5" s="12"/>
      <c r="AUV5" s="11" t="s">
        <v>11094</v>
      </c>
      <c r="AUW5" s="12"/>
      <c r="AUX5" s="12"/>
      <c r="AUY5" s="11" t="s">
        <v>11095</v>
      </c>
      <c r="AUZ5" s="12"/>
      <c r="AVA5" s="12"/>
      <c r="AVB5" s="11" t="s">
        <v>11096</v>
      </c>
      <c r="AVC5" s="12"/>
      <c r="AVD5" s="12"/>
      <c r="AVE5" s="11" t="s">
        <v>10880</v>
      </c>
      <c r="AVF5" s="12"/>
      <c r="AVG5" s="12"/>
      <c r="AVH5" s="11" t="s">
        <v>11097</v>
      </c>
      <c r="AVI5" s="12"/>
      <c r="AVJ5" s="12"/>
      <c r="AVK5" s="11" t="s">
        <v>11098</v>
      </c>
      <c r="AVL5" s="12"/>
      <c r="AVM5" s="12"/>
      <c r="AVN5" s="11" t="s">
        <v>11099</v>
      </c>
      <c r="AVO5" s="12"/>
      <c r="AVP5" s="12"/>
      <c r="AVQ5" s="11" t="s">
        <v>11100</v>
      </c>
      <c r="AVR5" s="12"/>
      <c r="AVS5" s="12"/>
      <c r="AVT5" s="11" t="s">
        <v>11101</v>
      </c>
      <c r="AVU5" s="12"/>
      <c r="AVV5" s="12"/>
      <c r="AVW5" s="11" t="s">
        <v>11102</v>
      </c>
      <c r="AVX5" s="12"/>
      <c r="AVY5" s="12"/>
      <c r="AVZ5" s="11" t="s">
        <v>11103</v>
      </c>
      <c r="AWA5" s="12"/>
      <c r="AWB5" s="12"/>
      <c r="AWC5" s="11" t="s">
        <v>11104</v>
      </c>
      <c r="AWD5" s="12"/>
      <c r="AWE5" s="12"/>
      <c r="AWF5" s="11" t="s">
        <v>11105</v>
      </c>
      <c r="AWG5" s="12"/>
      <c r="AWH5" s="12"/>
      <c r="AWI5" s="11" t="s">
        <v>11106</v>
      </c>
      <c r="AWJ5" s="12"/>
      <c r="AWK5" s="12"/>
      <c r="AWL5" s="11" t="s">
        <v>11107</v>
      </c>
      <c r="AWM5" s="12"/>
      <c r="AWN5" s="12"/>
      <c r="AWO5" s="11" t="s">
        <v>11108</v>
      </c>
      <c r="AWP5" s="12"/>
      <c r="AWQ5" s="12"/>
      <c r="AWR5" s="11" t="s">
        <v>11109</v>
      </c>
      <c r="AWS5" s="12"/>
      <c r="AWT5" s="12"/>
      <c r="AWU5" s="11" t="s">
        <v>11110</v>
      </c>
      <c r="AWV5" s="12"/>
      <c r="AWW5" s="12"/>
      <c r="AWX5" s="11" t="s">
        <v>11111</v>
      </c>
      <c r="AWY5" s="12"/>
      <c r="AWZ5" s="12"/>
      <c r="AXA5" s="11" t="s">
        <v>11112</v>
      </c>
      <c r="AXB5" s="12"/>
      <c r="AXC5" s="12"/>
      <c r="AXD5" s="11" t="s">
        <v>11113</v>
      </c>
      <c r="AXE5" s="12"/>
      <c r="AXF5" s="12"/>
      <c r="AXG5" s="11" t="s">
        <v>11114</v>
      </c>
      <c r="AXH5" s="12"/>
      <c r="AXI5" s="12"/>
      <c r="AXJ5" s="11" t="s">
        <v>11115</v>
      </c>
      <c r="AXK5" s="12"/>
      <c r="AXL5" s="12"/>
      <c r="AXM5" s="11" t="s">
        <v>11116</v>
      </c>
      <c r="AXN5" s="12"/>
      <c r="AXO5" s="12"/>
      <c r="AXP5" s="11" t="s">
        <v>11117</v>
      </c>
      <c r="AXQ5" s="12"/>
      <c r="AXR5" s="12"/>
      <c r="AXS5" s="11" t="s">
        <v>11118</v>
      </c>
      <c r="AXT5" s="12"/>
      <c r="AXU5" s="12"/>
      <c r="AXV5" s="11" t="s">
        <v>11119</v>
      </c>
      <c r="AXW5" s="12"/>
      <c r="AXX5" s="12"/>
      <c r="AXY5" s="11" t="s">
        <v>10704</v>
      </c>
      <c r="AXZ5" s="12"/>
      <c r="AYA5" s="12"/>
      <c r="AYB5" s="11" t="s">
        <v>11120</v>
      </c>
      <c r="AYC5" s="12"/>
      <c r="AYD5" s="12"/>
      <c r="AYE5" s="11" t="s">
        <v>11121</v>
      </c>
      <c r="AYF5" s="12"/>
      <c r="AYG5" s="12"/>
      <c r="AYH5" s="11" t="s">
        <v>11122</v>
      </c>
      <c r="AYI5" s="12"/>
      <c r="AYJ5" s="12"/>
      <c r="AYK5" s="11" t="s">
        <v>11123</v>
      </c>
      <c r="AYL5" s="12"/>
      <c r="AYM5" s="12"/>
      <c r="AYN5" s="11" t="s">
        <v>11124</v>
      </c>
      <c r="AYO5" s="12"/>
      <c r="AYP5" s="12"/>
      <c r="AYQ5" s="11" t="s">
        <v>11125</v>
      </c>
      <c r="AYR5" s="12"/>
      <c r="AYS5" s="12"/>
      <c r="AYT5" s="11" t="s">
        <v>11126</v>
      </c>
      <c r="AYU5" s="12"/>
      <c r="AYV5" s="12"/>
      <c r="AYW5" s="11" t="s">
        <v>11127</v>
      </c>
      <c r="AYX5" s="12"/>
      <c r="AYY5" s="12"/>
      <c r="AYZ5" s="11" t="s">
        <v>11128</v>
      </c>
      <c r="AZA5" s="12"/>
      <c r="AZB5" s="12"/>
      <c r="AZC5" s="11" t="s">
        <v>11129</v>
      </c>
      <c r="AZD5" s="12"/>
      <c r="AZE5" s="12"/>
      <c r="AZF5" s="11" t="s">
        <v>11130</v>
      </c>
      <c r="AZG5" s="12"/>
      <c r="AZH5" s="12"/>
      <c r="AZI5" s="11" t="s">
        <v>11131</v>
      </c>
      <c r="AZJ5" s="12"/>
      <c r="AZK5" s="12"/>
      <c r="AZL5" s="11" t="s">
        <v>11132</v>
      </c>
      <c r="AZM5" s="12"/>
      <c r="AZN5" s="12"/>
      <c r="AZO5" s="11" t="s">
        <v>11133</v>
      </c>
      <c r="AZP5" s="12"/>
      <c r="AZQ5" s="12"/>
      <c r="AZR5" s="11" t="s">
        <v>11134</v>
      </c>
      <c r="AZS5" s="12"/>
      <c r="AZT5" s="12"/>
      <c r="AZU5" s="11" t="s">
        <v>11135</v>
      </c>
      <c r="AZV5" s="12"/>
      <c r="AZW5" s="12"/>
      <c r="AZX5" s="11" t="s">
        <v>11136</v>
      </c>
      <c r="AZY5" s="12"/>
      <c r="AZZ5" s="12"/>
      <c r="BAA5" s="11" t="s">
        <v>11137</v>
      </c>
      <c r="BAB5" s="12"/>
      <c r="BAC5" s="12"/>
      <c r="BAD5" s="11" t="s">
        <v>11138</v>
      </c>
      <c r="BAE5" s="12"/>
      <c r="BAF5" s="12"/>
      <c r="BAG5" s="11" t="s">
        <v>11139</v>
      </c>
      <c r="BAH5" s="12"/>
      <c r="BAI5" s="12"/>
      <c r="BAJ5" s="11" t="s">
        <v>11140</v>
      </c>
      <c r="BAK5" s="12"/>
      <c r="BAL5" s="12"/>
      <c r="BAM5" s="11" t="s">
        <v>11141</v>
      </c>
      <c r="BAN5" s="12"/>
      <c r="BAO5" s="12"/>
      <c r="BAP5" s="11" t="s">
        <v>11142</v>
      </c>
      <c r="BAQ5" s="12"/>
      <c r="BAR5" s="12"/>
      <c r="BAS5" s="11" t="s">
        <v>11143</v>
      </c>
      <c r="BAT5" s="12"/>
      <c r="BAU5" s="12"/>
      <c r="BAV5" s="11" t="s">
        <v>11144</v>
      </c>
      <c r="BAW5" s="12"/>
      <c r="BAX5" s="12"/>
      <c r="BAY5" s="11" t="s">
        <v>11145</v>
      </c>
      <c r="BAZ5" s="12"/>
      <c r="BBA5" s="12"/>
      <c r="BBB5" s="11" t="s">
        <v>11146</v>
      </c>
      <c r="BBC5" s="12"/>
      <c r="BBD5" s="12"/>
      <c r="BBE5" s="11" t="s">
        <v>11147</v>
      </c>
      <c r="BBF5" s="12"/>
      <c r="BBG5" s="12"/>
      <c r="BBH5" s="11" t="s">
        <v>11148</v>
      </c>
      <c r="BBI5" s="12"/>
      <c r="BBJ5" s="12"/>
      <c r="BBK5" s="11" t="s">
        <v>11149</v>
      </c>
      <c r="BBL5" s="12"/>
      <c r="BBM5" s="12"/>
      <c r="BBN5" s="11" t="s">
        <v>11150</v>
      </c>
      <c r="BBO5" s="12"/>
      <c r="BBP5" s="12"/>
      <c r="BBQ5" s="11" t="s">
        <v>11151</v>
      </c>
      <c r="BBR5" s="12"/>
      <c r="BBS5" s="12"/>
      <c r="BBT5" s="11" t="s">
        <v>11152</v>
      </c>
      <c r="BBU5" s="12"/>
      <c r="BBV5" s="12"/>
      <c r="BBW5" s="11" t="s">
        <v>11153</v>
      </c>
      <c r="BBX5" s="12"/>
      <c r="BBY5" s="12"/>
      <c r="BBZ5" s="11" t="s">
        <v>11154</v>
      </c>
      <c r="BCA5" s="12"/>
      <c r="BCB5" s="12"/>
      <c r="BCC5" s="11" t="s">
        <v>11155</v>
      </c>
      <c r="BCD5" s="12"/>
      <c r="BCE5" s="12"/>
      <c r="BCF5" s="11" t="s">
        <v>11156</v>
      </c>
      <c r="BCG5" s="12"/>
      <c r="BCH5" s="12"/>
      <c r="BCI5" s="11" t="s">
        <v>11157</v>
      </c>
      <c r="BCJ5" s="12"/>
      <c r="BCK5" s="12"/>
      <c r="BCL5" s="11" t="s">
        <v>11158</v>
      </c>
      <c r="BCM5" s="12"/>
      <c r="BCN5" s="12"/>
      <c r="BCO5" s="11" t="s">
        <v>11159</v>
      </c>
      <c r="BCP5" s="12"/>
      <c r="BCQ5" s="12"/>
      <c r="BCR5" s="11" t="s">
        <v>11160</v>
      </c>
      <c r="BCS5" s="12"/>
      <c r="BCT5" s="12"/>
      <c r="BCU5" s="11" t="s">
        <v>11161</v>
      </c>
      <c r="BCV5" s="12"/>
      <c r="BCW5" s="12"/>
      <c r="BCX5" s="11" t="s">
        <v>11162</v>
      </c>
      <c r="BCY5" s="12"/>
      <c r="BCZ5" s="12"/>
      <c r="BDA5" s="11" t="s">
        <v>11163</v>
      </c>
      <c r="BDB5" s="12"/>
      <c r="BDC5" s="12"/>
      <c r="BDD5" s="11" t="s">
        <v>11164</v>
      </c>
      <c r="BDE5" s="12"/>
      <c r="BDF5" s="12"/>
      <c r="BDG5" s="11" t="s">
        <v>11165</v>
      </c>
      <c r="BDH5" s="12"/>
      <c r="BDI5" s="12"/>
      <c r="BDJ5" s="11" t="s">
        <v>11166</v>
      </c>
      <c r="BDK5" s="12"/>
      <c r="BDL5" s="12"/>
      <c r="BDM5" s="11" t="s">
        <v>11167</v>
      </c>
      <c r="BDN5" s="12"/>
      <c r="BDO5" s="12"/>
      <c r="BDP5" s="11" t="s">
        <v>11168</v>
      </c>
      <c r="BDQ5" s="12"/>
      <c r="BDR5" s="12"/>
      <c r="BDS5" s="11" t="s">
        <v>11169</v>
      </c>
      <c r="BDT5" s="12"/>
      <c r="BDU5" s="12"/>
      <c r="BDV5" s="11" t="s">
        <v>11170</v>
      </c>
      <c r="BDW5" s="12"/>
      <c r="BDX5" s="12"/>
      <c r="BDY5" s="11" t="s">
        <v>11171</v>
      </c>
      <c r="BDZ5" s="12"/>
      <c r="BEA5" s="12"/>
      <c r="BEB5" s="11" t="s">
        <v>11172</v>
      </c>
      <c r="BEC5" s="12"/>
      <c r="BED5" s="12"/>
      <c r="BEE5" s="11" t="s">
        <v>10880</v>
      </c>
      <c r="BEF5" s="12"/>
      <c r="BEG5" s="12"/>
      <c r="BEH5" s="11" t="s">
        <v>10150</v>
      </c>
      <c r="BEI5" s="12"/>
      <c r="BEJ5" s="12"/>
      <c r="BEK5" s="11" t="s">
        <v>11173</v>
      </c>
      <c r="BEL5" s="12"/>
      <c r="BEM5" s="12"/>
      <c r="BEN5" s="11" t="s">
        <v>11174</v>
      </c>
      <c r="BEO5" s="12"/>
      <c r="BEP5" s="12"/>
      <c r="BEQ5" s="11" t="s">
        <v>11175</v>
      </c>
      <c r="BER5" s="12"/>
      <c r="BES5" s="12"/>
      <c r="BET5" s="11" t="s">
        <v>11176</v>
      </c>
      <c r="BEU5" s="12"/>
      <c r="BEV5" s="12"/>
      <c r="BEW5" s="11" t="s">
        <v>11177</v>
      </c>
      <c r="BEX5" s="12"/>
      <c r="BEY5" s="12"/>
      <c r="BEZ5" s="11" t="s">
        <v>11178</v>
      </c>
      <c r="BFA5" s="12"/>
      <c r="BFB5" s="12"/>
      <c r="BFC5" s="11" t="s">
        <v>11179</v>
      </c>
      <c r="BFD5" s="12"/>
      <c r="BFE5" s="12"/>
      <c r="BFF5" s="11" t="s">
        <v>11180</v>
      </c>
      <c r="BFG5" s="12"/>
      <c r="BFH5" s="12"/>
      <c r="BFI5" s="11" t="s">
        <v>11181</v>
      </c>
      <c r="BFJ5" s="12"/>
      <c r="BFK5" s="12"/>
      <c r="BFL5" s="11" t="s">
        <v>11182</v>
      </c>
      <c r="BFM5" s="12"/>
      <c r="BFN5" s="12"/>
      <c r="BFO5" s="11" t="s">
        <v>11183</v>
      </c>
      <c r="BFP5" s="12"/>
      <c r="BFQ5" s="12"/>
      <c r="BFR5" s="11" t="s">
        <v>10150</v>
      </c>
      <c r="BFS5" s="12"/>
      <c r="BFT5" s="12"/>
      <c r="BFU5" s="11" t="s">
        <v>11184</v>
      </c>
      <c r="BFV5" s="12"/>
      <c r="BFW5" s="12"/>
      <c r="BFX5" s="11" t="s">
        <v>11185</v>
      </c>
      <c r="BFY5" s="12"/>
      <c r="BFZ5" s="12"/>
      <c r="BGA5" s="11" t="s">
        <v>11186</v>
      </c>
      <c r="BGB5" s="12"/>
      <c r="BGC5" s="12"/>
      <c r="BGD5" s="11" t="s">
        <v>11187</v>
      </c>
      <c r="BGE5" s="12"/>
      <c r="BGF5" s="12"/>
      <c r="BGG5" s="11" t="s">
        <v>11188</v>
      </c>
      <c r="BGH5" s="12"/>
      <c r="BGI5" s="12"/>
      <c r="BGJ5" s="11" t="s">
        <v>11189</v>
      </c>
      <c r="BGK5" s="12"/>
      <c r="BGL5" s="12"/>
      <c r="BGM5" s="11" t="s">
        <v>11190</v>
      </c>
      <c r="BGN5" s="12"/>
      <c r="BGO5" s="12"/>
      <c r="BGP5" s="11" t="s">
        <v>11191</v>
      </c>
      <c r="BGQ5" s="12"/>
      <c r="BGR5" s="12"/>
      <c r="BGS5" s="11" t="s">
        <v>11192</v>
      </c>
      <c r="BGT5" s="12"/>
      <c r="BGU5" s="12"/>
      <c r="BGV5" s="11" t="s">
        <v>10880</v>
      </c>
      <c r="BGW5" s="12"/>
      <c r="BGX5" s="12"/>
      <c r="BGY5" s="11" t="s">
        <v>11193</v>
      </c>
      <c r="BGZ5" s="12"/>
      <c r="BHA5" s="12"/>
      <c r="BHB5" s="11" t="s">
        <v>11194</v>
      </c>
      <c r="BHC5" s="12"/>
      <c r="BHD5" s="12"/>
      <c r="BHE5" s="11" t="s">
        <v>10733</v>
      </c>
      <c r="BHF5" s="12"/>
      <c r="BHG5" s="12"/>
      <c r="BHH5" s="11" t="s">
        <v>11195</v>
      </c>
      <c r="BHI5" s="12"/>
      <c r="BHJ5" s="12"/>
      <c r="BHK5" s="11" t="s">
        <v>11196</v>
      </c>
      <c r="BHL5" s="12"/>
      <c r="BHM5" s="12"/>
      <c r="BHN5" s="11" t="s">
        <v>11197</v>
      </c>
      <c r="BHO5" s="12"/>
      <c r="BHP5" s="12"/>
      <c r="BHQ5" s="11" t="s">
        <v>11198</v>
      </c>
      <c r="BHR5" s="12"/>
      <c r="BHS5" s="12"/>
      <c r="BHT5" s="11" t="s">
        <v>11199</v>
      </c>
      <c r="BHU5" s="12"/>
      <c r="BHV5" s="12"/>
      <c r="BHW5" s="11" t="s">
        <v>11200</v>
      </c>
      <c r="BHX5" s="12"/>
      <c r="BHY5" s="12"/>
      <c r="BHZ5" s="11" t="s">
        <v>11201</v>
      </c>
      <c r="BIA5" s="12"/>
      <c r="BIB5" s="12"/>
      <c r="BIC5" s="11" t="s">
        <v>11202</v>
      </c>
      <c r="BID5" s="12"/>
      <c r="BIE5" s="12"/>
      <c r="BIF5" s="11" t="s">
        <v>11203</v>
      </c>
      <c r="BIG5" s="12"/>
      <c r="BIH5" s="12"/>
      <c r="BII5" s="11" t="s">
        <v>11204</v>
      </c>
      <c r="BIJ5" s="12"/>
      <c r="BIK5" s="12"/>
      <c r="BIL5" s="11" t="s">
        <v>11205</v>
      </c>
      <c r="BIM5" s="12"/>
      <c r="BIN5" s="12"/>
      <c r="BIO5" s="11" t="s">
        <v>10894</v>
      </c>
      <c r="BIP5" s="12"/>
      <c r="BIQ5" s="12"/>
      <c r="BIR5" s="11" t="s">
        <v>11206</v>
      </c>
      <c r="BIS5" s="12"/>
      <c r="BIT5" s="12"/>
      <c r="BIU5" s="11" t="s">
        <v>11207</v>
      </c>
      <c r="BIV5" s="12"/>
      <c r="BIW5" s="12"/>
      <c r="BIX5" s="11" t="s">
        <v>10731</v>
      </c>
      <c r="BIY5" s="12"/>
      <c r="BIZ5" s="12"/>
      <c r="BJA5" s="11" t="s">
        <v>11208</v>
      </c>
      <c r="BJB5" s="12"/>
      <c r="BJC5" s="12"/>
      <c r="BJD5" s="11" t="s">
        <v>11209</v>
      </c>
      <c r="BJE5" s="12"/>
      <c r="BJF5" s="12"/>
      <c r="BJG5" s="11" t="s">
        <v>11210</v>
      </c>
      <c r="BJH5" s="12"/>
      <c r="BJI5" s="12"/>
      <c r="BJJ5" s="11" t="s">
        <v>11211</v>
      </c>
      <c r="BJK5" s="12"/>
      <c r="BJL5" s="12"/>
      <c r="BJM5" s="11" t="s">
        <v>11212</v>
      </c>
      <c r="BJN5" s="12"/>
      <c r="BJO5" s="12"/>
      <c r="BJP5" s="11" t="s">
        <v>11213</v>
      </c>
      <c r="BJQ5" s="12"/>
      <c r="BJR5" s="12"/>
      <c r="BJS5" s="11" t="s">
        <v>11214</v>
      </c>
      <c r="BJT5" s="12"/>
      <c r="BJU5" s="12"/>
      <c r="BJV5" s="11" t="s">
        <v>11215</v>
      </c>
      <c r="BJW5" s="12"/>
      <c r="BJX5" s="12"/>
      <c r="BJY5" s="11" t="s">
        <v>11216</v>
      </c>
      <c r="BJZ5" s="12"/>
      <c r="BKA5" s="12"/>
      <c r="BKB5" s="11" t="s">
        <v>11217</v>
      </c>
      <c r="BKC5" s="12"/>
      <c r="BKD5" s="12"/>
      <c r="BKE5" s="11" t="s">
        <v>11218</v>
      </c>
      <c r="BKF5" s="12"/>
      <c r="BKG5" s="12"/>
      <c r="BKH5" s="11" t="s">
        <v>11219</v>
      </c>
      <c r="BKI5" s="12"/>
      <c r="BKJ5" s="12"/>
      <c r="BKK5" s="11" t="s">
        <v>11220</v>
      </c>
      <c r="BKL5" s="12"/>
      <c r="BKM5" s="12"/>
      <c r="BKN5" s="11" t="s">
        <v>11221</v>
      </c>
      <c r="BKO5" s="12"/>
      <c r="BKP5" s="12"/>
      <c r="BKQ5" s="11" t="s">
        <v>11222</v>
      </c>
      <c r="BKR5" s="12"/>
      <c r="BKS5" s="12"/>
      <c r="BKT5" s="11" t="s">
        <v>11223</v>
      </c>
      <c r="BKU5" s="12"/>
      <c r="BKV5" s="12"/>
      <c r="BKW5" s="11" t="s">
        <v>11224</v>
      </c>
      <c r="BKX5" s="12"/>
      <c r="BKY5" s="12"/>
      <c r="BKZ5" s="11" t="s">
        <v>11225</v>
      </c>
      <c r="BLA5" s="12"/>
      <c r="BLB5" s="12"/>
      <c r="BLC5" s="11" t="s">
        <v>11226</v>
      </c>
      <c r="BLD5" s="12"/>
      <c r="BLE5" s="12"/>
      <c r="BLF5" s="11" t="s">
        <v>11227</v>
      </c>
      <c r="BLG5" s="12"/>
      <c r="BLH5" s="12"/>
      <c r="BLI5" s="11" t="s">
        <v>11228</v>
      </c>
      <c r="BLJ5" s="12"/>
      <c r="BLK5" s="12"/>
      <c r="BLL5" s="11" t="s">
        <v>11229</v>
      </c>
      <c r="BLM5" s="12"/>
      <c r="BLN5" s="12"/>
      <c r="BLO5" s="11" t="s">
        <v>11230</v>
      </c>
      <c r="BLP5" s="12"/>
      <c r="BLQ5" s="12"/>
      <c r="BLR5" s="11" t="s">
        <v>11231</v>
      </c>
      <c r="BLS5" s="12"/>
      <c r="BLT5" s="12"/>
      <c r="BLU5" s="11" t="s">
        <v>11232</v>
      </c>
      <c r="BLV5" s="12"/>
      <c r="BLW5" s="12"/>
      <c r="BLX5" s="11" t="s">
        <v>11233</v>
      </c>
      <c r="BLY5" s="12"/>
      <c r="BLZ5" s="12"/>
      <c r="BMA5" s="11" t="s">
        <v>11234</v>
      </c>
      <c r="BMB5" s="12"/>
      <c r="BMC5" s="12"/>
      <c r="BMD5" s="11" t="s">
        <v>11235</v>
      </c>
      <c r="BME5" s="12"/>
      <c r="BMF5" s="12"/>
      <c r="BMG5" s="11" t="s">
        <v>11236</v>
      </c>
      <c r="BMH5" s="12"/>
      <c r="BMI5" s="12"/>
      <c r="BMJ5" s="11" t="s">
        <v>11237</v>
      </c>
      <c r="BMK5" s="12"/>
      <c r="BML5" s="12"/>
      <c r="BMM5" s="11" t="s">
        <v>11238</v>
      </c>
      <c r="BMN5" s="12"/>
      <c r="BMO5" s="12"/>
      <c r="BMP5" s="11" t="s">
        <v>11239</v>
      </c>
      <c r="BMQ5" s="12"/>
      <c r="BMR5" s="12"/>
      <c r="BMS5" s="11" t="s">
        <v>11240</v>
      </c>
      <c r="BMT5" s="12"/>
      <c r="BMU5" s="12"/>
      <c r="BMV5" s="11" t="s">
        <v>11241</v>
      </c>
      <c r="BMW5" s="12"/>
      <c r="BMX5" s="12"/>
      <c r="BMY5" s="11" t="s">
        <v>11242</v>
      </c>
      <c r="BMZ5" s="12"/>
      <c r="BNA5" s="12"/>
      <c r="BNB5" s="11" t="s">
        <v>11243</v>
      </c>
      <c r="BNC5" s="12"/>
      <c r="BND5" s="12"/>
      <c r="BNE5" s="11" t="s">
        <v>11244</v>
      </c>
      <c r="BNF5" s="12"/>
      <c r="BNG5" s="12"/>
      <c r="BNH5" s="11" t="s">
        <v>11245</v>
      </c>
      <c r="BNI5" s="12"/>
      <c r="BNJ5" s="12"/>
      <c r="BNK5" s="11" t="s">
        <v>11246</v>
      </c>
      <c r="BNL5" s="12"/>
      <c r="BNM5" s="12"/>
      <c r="BNN5" s="11" t="s">
        <v>11247</v>
      </c>
      <c r="BNO5" s="12"/>
      <c r="BNP5" s="12"/>
      <c r="BNQ5" s="11" t="s">
        <v>11248</v>
      </c>
      <c r="BNR5" s="12"/>
      <c r="BNS5" s="12"/>
      <c r="BNT5" s="11" t="s">
        <v>11249</v>
      </c>
      <c r="BNU5" s="12"/>
      <c r="BNV5" s="12"/>
      <c r="BNW5" s="11" t="s">
        <v>11250</v>
      </c>
      <c r="BNX5" s="12"/>
      <c r="BNY5" s="12"/>
      <c r="BNZ5" s="11" t="s">
        <v>11251</v>
      </c>
      <c r="BOA5" s="12"/>
      <c r="BOB5" s="12"/>
      <c r="BOC5" s="11" t="s">
        <v>11252</v>
      </c>
      <c r="BOD5" s="12"/>
      <c r="BOE5" s="12"/>
      <c r="BOF5" s="11" t="s">
        <v>11253</v>
      </c>
      <c r="BOG5" s="12"/>
      <c r="BOH5" s="12"/>
      <c r="BOI5" s="11" t="s">
        <v>11254</v>
      </c>
      <c r="BOJ5" s="12"/>
      <c r="BOK5" s="12"/>
      <c r="BOL5" s="11" t="s">
        <v>11255</v>
      </c>
      <c r="BOM5" s="12"/>
      <c r="BON5" s="12"/>
      <c r="BOO5" s="11" t="s">
        <v>11256</v>
      </c>
      <c r="BOP5" s="12"/>
      <c r="BOQ5" s="12"/>
      <c r="BOR5" s="11" t="s">
        <v>11257</v>
      </c>
      <c r="BOS5" s="12"/>
      <c r="BOT5" s="12"/>
      <c r="BOU5" s="11" t="s">
        <v>11258</v>
      </c>
      <c r="BOV5" s="12"/>
      <c r="BOW5" s="12"/>
      <c r="BOX5" s="11" t="s">
        <v>11259</v>
      </c>
      <c r="BOY5" s="12"/>
      <c r="BOZ5" s="12"/>
      <c r="BPA5" s="11" t="s">
        <v>11260</v>
      </c>
      <c r="BPB5" s="12"/>
      <c r="BPC5" s="12"/>
      <c r="BPD5" s="11" t="s">
        <v>11261</v>
      </c>
      <c r="BPE5" s="12"/>
      <c r="BPF5" s="12"/>
      <c r="BPG5" s="11" t="s">
        <v>11262</v>
      </c>
      <c r="BPH5" s="12"/>
      <c r="BPI5" s="12"/>
      <c r="BPJ5" s="11" t="s">
        <v>11263</v>
      </c>
      <c r="BPK5" s="12"/>
      <c r="BPL5" s="12"/>
      <c r="BPM5" s="11" t="s">
        <v>11264</v>
      </c>
      <c r="BPN5" s="12"/>
      <c r="BPO5" s="12"/>
      <c r="BPP5" s="11" t="s">
        <v>11265</v>
      </c>
      <c r="BPQ5" s="12"/>
      <c r="BPR5" s="12"/>
      <c r="BPS5" s="11" t="s">
        <v>11266</v>
      </c>
      <c r="BPT5" s="12"/>
      <c r="BPU5" s="12"/>
      <c r="BPV5" s="11" t="s">
        <v>11267</v>
      </c>
      <c r="BPW5" s="12"/>
      <c r="BPX5" s="12"/>
      <c r="BPY5" s="11" t="s">
        <v>10729</v>
      </c>
      <c r="BPZ5" s="12"/>
      <c r="BQA5" s="12"/>
      <c r="BQB5" s="11" t="s">
        <v>11268</v>
      </c>
      <c r="BQC5" s="12"/>
      <c r="BQD5" s="12"/>
      <c r="BQE5" s="11" t="s">
        <v>11269</v>
      </c>
      <c r="BQF5" s="12"/>
      <c r="BQG5" s="12"/>
      <c r="BQH5" s="11" t="s">
        <v>11270</v>
      </c>
      <c r="BQI5" s="12"/>
      <c r="BQJ5" s="12"/>
      <c r="BQK5" s="11" t="s">
        <v>11271</v>
      </c>
      <c r="BQL5" s="12"/>
      <c r="BQM5" s="12"/>
      <c r="BQN5" s="11" t="s">
        <v>11272</v>
      </c>
      <c r="BQO5" s="12"/>
      <c r="BQP5" s="12"/>
      <c r="BQQ5" s="11" t="s">
        <v>11273</v>
      </c>
      <c r="BQR5" s="12"/>
      <c r="BQS5" s="12"/>
      <c r="BQT5" s="11" t="s">
        <v>11274</v>
      </c>
      <c r="BQU5" s="12"/>
      <c r="BQV5" s="12"/>
      <c r="BQW5" s="11" t="s">
        <v>11275</v>
      </c>
      <c r="BQX5" s="12"/>
      <c r="BQY5" s="12"/>
      <c r="BQZ5" s="11" t="s">
        <v>11276</v>
      </c>
      <c r="BRA5" s="12"/>
      <c r="BRB5" s="12"/>
      <c r="BRC5" s="11" t="s">
        <v>11277</v>
      </c>
      <c r="BRD5" s="12"/>
      <c r="BRE5" s="12"/>
      <c r="BRF5" s="11" t="s">
        <v>11278</v>
      </c>
      <c r="BRG5" s="12"/>
      <c r="BRH5" s="12"/>
      <c r="BRI5" s="11" t="s">
        <v>11279</v>
      </c>
      <c r="BRJ5" s="12"/>
      <c r="BRK5" s="12"/>
      <c r="BRL5" s="11" t="s">
        <v>11280</v>
      </c>
      <c r="BRM5" s="12"/>
      <c r="BRN5" s="12"/>
      <c r="BRO5" s="11" t="s">
        <v>11281</v>
      </c>
      <c r="BRP5" s="12"/>
      <c r="BRQ5" s="12"/>
      <c r="BRR5" s="11" t="s">
        <v>11282</v>
      </c>
      <c r="BRS5" s="12"/>
      <c r="BRT5" s="12"/>
      <c r="BRU5" s="11" t="s">
        <v>11283</v>
      </c>
      <c r="BRV5" s="12"/>
      <c r="BRW5" s="12"/>
      <c r="BRX5" s="11" t="s">
        <v>11284</v>
      </c>
      <c r="BRY5" s="12"/>
      <c r="BRZ5" s="12"/>
      <c r="BSA5" s="11" t="s">
        <v>11285</v>
      </c>
      <c r="BSB5" s="12"/>
      <c r="BSC5" s="12"/>
      <c r="BSD5" s="11" t="s">
        <v>11286</v>
      </c>
      <c r="BSE5" s="12"/>
      <c r="BSF5" s="12"/>
      <c r="BSG5" s="11" t="s">
        <v>11287</v>
      </c>
      <c r="BSH5" s="12"/>
      <c r="BSI5" s="12"/>
      <c r="BSJ5" s="11" t="s">
        <v>11288</v>
      </c>
      <c r="BSK5" s="12"/>
      <c r="BSL5" s="12"/>
      <c r="BSM5" s="11" t="s">
        <v>11289</v>
      </c>
      <c r="BSN5" s="12"/>
      <c r="BSO5" s="12"/>
      <c r="BSP5" s="11" t="s">
        <v>11290</v>
      </c>
      <c r="BSQ5" s="12"/>
      <c r="BSR5" s="12"/>
      <c r="BSS5" s="11" t="s">
        <v>11291</v>
      </c>
      <c r="BST5" s="12"/>
      <c r="BSU5" s="12"/>
      <c r="BSV5" s="11" t="s">
        <v>11292</v>
      </c>
      <c r="BSW5" s="12"/>
      <c r="BSX5" s="12"/>
      <c r="BSY5" s="11" t="s">
        <v>11293</v>
      </c>
      <c r="BSZ5" s="12"/>
      <c r="BTA5" s="12"/>
      <c r="BTB5" s="11" t="s">
        <v>11294</v>
      </c>
      <c r="BTC5" s="12"/>
      <c r="BTD5" s="12"/>
      <c r="BTE5" s="11" t="s">
        <v>11295</v>
      </c>
      <c r="BTF5" s="12"/>
      <c r="BTG5" s="12"/>
      <c r="BTH5" s="11" t="s">
        <v>11296</v>
      </c>
      <c r="BTI5" s="12"/>
      <c r="BTJ5" s="12"/>
      <c r="BTK5" s="11" t="s">
        <v>11297</v>
      </c>
      <c r="BTL5" s="12"/>
      <c r="BTM5" s="12"/>
      <c r="BTN5" s="11" t="s">
        <v>11298</v>
      </c>
      <c r="BTO5" s="12"/>
      <c r="BTP5" s="12"/>
      <c r="BTQ5" s="11" t="s">
        <v>11299</v>
      </c>
      <c r="BTR5" s="12"/>
      <c r="BTS5" s="12"/>
      <c r="BTT5" s="11" t="s">
        <v>11300</v>
      </c>
      <c r="BTU5" s="12"/>
      <c r="BTV5" s="12"/>
      <c r="BTW5" s="11" t="s">
        <v>11301</v>
      </c>
      <c r="BTX5" s="12"/>
      <c r="BTY5" s="12"/>
      <c r="BTZ5" s="11" t="s">
        <v>11302</v>
      </c>
      <c r="BUA5" s="12"/>
      <c r="BUB5" s="12"/>
      <c r="BUC5" s="11" t="s">
        <v>11303</v>
      </c>
      <c r="BUD5" s="12"/>
      <c r="BUE5" s="12"/>
      <c r="BUF5" s="11" t="s">
        <v>11304</v>
      </c>
      <c r="BUG5" s="12"/>
      <c r="BUH5" s="12"/>
      <c r="BUI5" s="11" t="s">
        <v>11305</v>
      </c>
      <c r="BUJ5" s="12"/>
      <c r="BUK5" s="12"/>
      <c r="BUL5" s="11" t="s">
        <v>11306</v>
      </c>
      <c r="BUM5" s="12"/>
      <c r="BUN5" s="12"/>
      <c r="BUO5" s="11" t="s">
        <v>11307</v>
      </c>
      <c r="BUP5" s="12"/>
      <c r="BUQ5" s="12"/>
      <c r="BUR5" s="11" t="s">
        <v>11308</v>
      </c>
      <c r="BUS5" s="12"/>
      <c r="BUT5" s="12"/>
      <c r="BUU5" s="11" t="s">
        <v>11309</v>
      </c>
      <c r="BUV5" s="12"/>
      <c r="BUW5" s="12"/>
      <c r="BUX5" s="11" t="s">
        <v>11310</v>
      </c>
      <c r="BUY5" s="12"/>
      <c r="BUZ5" s="12"/>
      <c r="BVA5" s="11" t="s">
        <v>11311</v>
      </c>
      <c r="BVB5" s="12"/>
      <c r="BVC5" s="12"/>
      <c r="BVD5" s="11" t="s">
        <v>11312</v>
      </c>
      <c r="BVE5" s="12"/>
      <c r="BVF5" s="12"/>
      <c r="BVG5" s="11" t="s">
        <v>11313</v>
      </c>
      <c r="BVH5" s="12"/>
      <c r="BVI5" s="12"/>
      <c r="BVJ5" s="11" t="s">
        <v>11314</v>
      </c>
      <c r="BVK5" s="12"/>
      <c r="BVL5" s="12"/>
      <c r="BVM5" s="11" t="s">
        <v>11315</v>
      </c>
      <c r="BVN5" s="12"/>
      <c r="BVO5" s="12"/>
      <c r="BVP5" s="11" t="s">
        <v>11316</v>
      </c>
      <c r="BVQ5" s="12"/>
      <c r="BVR5" s="12"/>
      <c r="BVS5" s="11" t="s">
        <v>11317</v>
      </c>
      <c r="BVT5" s="12"/>
      <c r="BVU5" s="12"/>
      <c r="BVV5" s="11" t="s">
        <v>11318</v>
      </c>
      <c r="BVW5" s="12"/>
      <c r="BVX5" s="12"/>
      <c r="BVY5" s="11" t="s">
        <v>11319</v>
      </c>
      <c r="BVZ5" s="12"/>
      <c r="BWA5" s="12"/>
      <c r="BWB5" s="11" t="s">
        <v>11320</v>
      </c>
      <c r="BWC5" s="12"/>
      <c r="BWD5" s="12"/>
      <c r="BWE5" s="11" t="s">
        <v>11321</v>
      </c>
      <c r="BWF5" s="12"/>
      <c r="BWG5" s="12"/>
      <c r="BWH5" s="11" t="s">
        <v>11322</v>
      </c>
      <c r="BWI5" s="12"/>
      <c r="BWJ5" s="12"/>
      <c r="BWK5" s="11" t="s">
        <v>11323</v>
      </c>
      <c r="BWL5" s="12"/>
      <c r="BWM5" s="12"/>
      <c r="BWN5" s="11" t="s">
        <v>11324</v>
      </c>
      <c r="BWO5" s="12"/>
      <c r="BWP5" s="12"/>
      <c r="BWQ5" s="11" t="s">
        <v>11325</v>
      </c>
      <c r="BWR5" s="12"/>
      <c r="BWS5" s="12"/>
      <c r="BWT5" s="11" t="s">
        <v>11326</v>
      </c>
      <c r="BWU5" s="12"/>
      <c r="BWV5" s="12"/>
      <c r="BWW5" s="11" t="s">
        <v>11327</v>
      </c>
      <c r="BWX5" s="12"/>
      <c r="BWY5" s="12"/>
      <c r="BWZ5" s="11" t="s">
        <v>11328</v>
      </c>
      <c r="BXA5" s="12"/>
      <c r="BXB5" s="12"/>
      <c r="BXC5" s="11" t="s">
        <v>11329</v>
      </c>
      <c r="BXD5" s="12"/>
      <c r="BXE5" s="12"/>
      <c r="BXF5" s="11" t="s">
        <v>11330</v>
      </c>
      <c r="BXG5" s="12"/>
      <c r="BXH5" s="12"/>
      <c r="BXI5" s="11" t="s">
        <v>10880</v>
      </c>
      <c r="BXJ5" s="12"/>
      <c r="BXK5" s="12"/>
      <c r="BXL5" s="11" t="s">
        <v>11331</v>
      </c>
      <c r="BXM5" s="12"/>
      <c r="BXN5" s="12"/>
      <c r="BXO5" s="11" t="s">
        <v>11332</v>
      </c>
      <c r="BXP5" s="12"/>
      <c r="BXQ5" s="12"/>
      <c r="BXR5" s="11" t="s">
        <v>11333</v>
      </c>
      <c r="BXS5" s="12"/>
      <c r="BXT5" s="12"/>
      <c r="BXU5" s="11" t="s">
        <v>11334</v>
      </c>
      <c r="BXV5" s="12"/>
      <c r="BXW5" s="12"/>
      <c r="BXX5" s="11" t="s">
        <v>11335</v>
      </c>
      <c r="BXY5" s="12"/>
      <c r="BXZ5" s="12"/>
      <c r="BYA5" s="11" t="s">
        <v>11336</v>
      </c>
      <c r="BYB5" s="12"/>
      <c r="BYC5" s="12"/>
      <c r="BYD5" s="11" t="s">
        <v>11337</v>
      </c>
      <c r="BYE5" s="12"/>
      <c r="BYF5" s="12"/>
      <c r="BYG5" s="11" t="s">
        <v>11338</v>
      </c>
      <c r="BYH5" s="12"/>
      <c r="BYI5" s="12"/>
      <c r="BYJ5" s="11" t="s">
        <v>11339</v>
      </c>
      <c r="BYK5" s="12"/>
      <c r="BYL5" s="12"/>
      <c r="BYM5" s="11" t="s">
        <v>11340</v>
      </c>
      <c r="BYN5" s="12"/>
      <c r="BYO5" s="12"/>
    </row>
    <row r="6" spans="1:2017" x14ac:dyDescent="0.25">
      <c r="A6" s="6"/>
      <c r="B6" s="11" t="s">
        <v>11341</v>
      </c>
      <c r="C6" s="12"/>
      <c r="D6" s="12"/>
      <c r="E6" s="11" t="s">
        <v>11342</v>
      </c>
      <c r="F6" s="12"/>
      <c r="G6" s="12"/>
      <c r="H6" s="11" t="s">
        <v>11343</v>
      </c>
      <c r="I6" s="12"/>
      <c r="J6" s="12"/>
      <c r="K6" s="11" t="s">
        <v>11344</v>
      </c>
      <c r="L6" s="12"/>
      <c r="M6" s="12"/>
      <c r="N6" s="11" t="s">
        <v>11345</v>
      </c>
      <c r="O6" s="12"/>
      <c r="P6" s="12"/>
      <c r="Q6" s="11" t="s">
        <v>11346</v>
      </c>
      <c r="R6" s="12"/>
      <c r="S6" s="12"/>
      <c r="T6" s="11" t="s">
        <v>11347</v>
      </c>
      <c r="U6" s="12"/>
      <c r="V6" s="12"/>
      <c r="W6" s="11" t="s">
        <v>11348</v>
      </c>
      <c r="X6" s="12"/>
      <c r="Y6" s="12"/>
      <c r="Z6" s="11" t="s">
        <v>11349</v>
      </c>
      <c r="AA6" s="12"/>
      <c r="AB6" s="12"/>
      <c r="AC6" s="11" t="s">
        <v>11350</v>
      </c>
      <c r="AD6" s="12"/>
      <c r="AE6" s="12"/>
      <c r="AF6" s="11" t="s">
        <v>11351</v>
      </c>
      <c r="AG6" s="12"/>
      <c r="AH6" s="12"/>
      <c r="AI6" s="11" t="s">
        <v>11352</v>
      </c>
      <c r="AJ6" s="12"/>
      <c r="AK6" s="12"/>
      <c r="AL6" s="11" t="s">
        <v>11353</v>
      </c>
      <c r="AM6" s="12"/>
      <c r="AN6" s="12"/>
      <c r="AO6" s="11" t="s">
        <v>11354</v>
      </c>
      <c r="AP6" s="12"/>
      <c r="AQ6" s="12"/>
      <c r="AR6" s="11" t="s">
        <v>11355</v>
      </c>
      <c r="AS6" s="12"/>
      <c r="AT6" s="12"/>
      <c r="AU6" s="11" t="s">
        <v>11356</v>
      </c>
      <c r="AV6" s="12"/>
      <c r="AW6" s="12"/>
      <c r="AX6" s="11" t="s">
        <v>11357</v>
      </c>
      <c r="AY6" s="12"/>
      <c r="AZ6" s="12"/>
      <c r="BA6" s="11" t="s">
        <v>11358</v>
      </c>
      <c r="BB6" s="12"/>
      <c r="BC6" s="12"/>
      <c r="BD6" s="11" t="s">
        <v>11359</v>
      </c>
      <c r="BE6" s="12"/>
      <c r="BF6" s="12"/>
      <c r="BG6" s="11" t="s">
        <v>11360</v>
      </c>
      <c r="BH6" s="12"/>
      <c r="BI6" s="12"/>
      <c r="BJ6" s="11" t="s">
        <v>11361</v>
      </c>
      <c r="BK6" s="12"/>
      <c r="BL6" s="12"/>
      <c r="BM6" s="11" t="s">
        <v>11362</v>
      </c>
      <c r="BN6" s="12"/>
      <c r="BO6" s="12"/>
      <c r="BP6" s="11" t="s">
        <v>11363</v>
      </c>
      <c r="BQ6" s="12"/>
      <c r="BR6" s="12"/>
      <c r="BS6" s="11" t="s">
        <v>11364</v>
      </c>
      <c r="BT6" s="12"/>
      <c r="BU6" s="12"/>
      <c r="BV6" s="11" t="s">
        <v>11365</v>
      </c>
      <c r="BW6" s="12"/>
      <c r="BX6" s="12"/>
      <c r="BY6" s="11" t="s">
        <v>11366</v>
      </c>
      <c r="BZ6" s="12"/>
      <c r="CA6" s="12"/>
      <c r="CB6" s="11" t="s">
        <v>11367</v>
      </c>
      <c r="CC6" s="12"/>
      <c r="CD6" s="12"/>
      <c r="CE6" s="11" t="s">
        <v>11368</v>
      </c>
      <c r="CF6" s="12"/>
      <c r="CG6" s="12"/>
      <c r="CH6" s="11" t="s">
        <v>11369</v>
      </c>
      <c r="CI6" s="12"/>
      <c r="CJ6" s="12"/>
      <c r="CK6" s="11" t="s">
        <v>11370</v>
      </c>
      <c r="CL6" s="12"/>
      <c r="CM6" s="12"/>
      <c r="CN6" s="11" t="s">
        <v>11371</v>
      </c>
      <c r="CO6" s="12"/>
      <c r="CP6" s="12"/>
      <c r="CQ6" s="11" t="s">
        <v>11372</v>
      </c>
      <c r="CR6" s="12"/>
      <c r="CS6" s="12"/>
      <c r="CT6" s="11" t="s">
        <v>11373</v>
      </c>
      <c r="CU6" s="12"/>
      <c r="CV6" s="12"/>
      <c r="CW6" s="11" t="s">
        <v>11374</v>
      </c>
      <c r="CX6" s="12"/>
      <c r="CY6" s="12"/>
      <c r="CZ6" s="11" t="s">
        <v>11375</v>
      </c>
      <c r="DA6" s="12"/>
      <c r="DB6" s="12"/>
      <c r="DC6" s="11" t="s">
        <v>11376</v>
      </c>
      <c r="DD6" s="12"/>
      <c r="DE6" s="12"/>
      <c r="DF6" s="11" t="s">
        <v>11377</v>
      </c>
      <c r="DG6" s="12"/>
      <c r="DH6" s="12"/>
      <c r="DI6" s="11" t="s">
        <v>11378</v>
      </c>
      <c r="DJ6" s="12"/>
      <c r="DK6" s="12"/>
      <c r="DL6" s="11" t="s">
        <v>11379</v>
      </c>
      <c r="DM6" s="12"/>
      <c r="DN6" s="12"/>
      <c r="DO6" s="11" t="s">
        <v>11380</v>
      </c>
      <c r="DP6" s="12"/>
      <c r="DQ6" s="12"/>
      <c r="DR6" s="11" t="s">
        <v>11381</v>
      </c>
      <c r="DS6" s="12"/>
      <c r="DT6" s="12"/>
      <c r="DU6" s="11" t="s">
        <v>11382</v>
      </c>
      <c r="DV6" s="12"/>
      <c r="DW6" s="12"/>
      <c r="DX6" s="11" t="s">
        <v>11382</v>
      </c>
      <c r="DY6" s="12"/>
      <c r="DZ6" s="12"/>
      <c r="EA6" s="11" t="s">
        <v>11383</v>
      </c>
      <c r="EB6" s="12"/>
      <c r="EC6" s="12"/>
      <c r="ED6" s="11" t="s">
        <v>11384</v>
      </c>
      <c r="EE6" s="12"/>
      <c r="EF6" s="12"/>
      <c r="EG6" s="11" t="s">
        <v>11385</v>
      </c>
      <c r="EH6" s="12"/>
      <c r="EI6" s="12"/>
      <c r="EJ6" s="11" t="s">
        <v>11386</v>
      </c>
      <c r="EK6" s="12"/>
      <c r="EL6" s="12"/>
      <c r="EM6" s="11" t="s">
        <v>11387</v>
      </c>
      <c r="EN6" s="12"/>
      <c r="EO6" s="12"/>
      <c r="EP6" s="11" t="s">
        <v>11388</v>
      </c>
      <c r="EQ6" s="12"/>
      <c r="ER6" s="12"/>
      <c r="ES6" s="11" t="s">
        <v>11389</v>
      </c>
      <c r="ET6" s="12"/>
      <c r="EU6" s="12"/>
      <c r="EV6" s="11" t="s">
        <v>11390</v>
      </c>
      <c r="EW6" s="12"/>
      <c r="EX6" s="12"/>
      <c r="EY6" s="11" t="s">
        <v>11391</v>
      </c>
      <c r="EZ6" s="12"/>
      <c r="FA6" s="12"/>
      <c r="FB6" s="11" t="s">
        <v>11392</v>
      </c>
      <c r="FC6" s="12"/>
      <c r="FD6" s="12"/>
      <c r="FE6" s="11" t="s">
        <v>11393</v>
      </c>
      <c r="FF6" s="12"/>
      <c r="FG6" s="12"/>
      <c r="FH6" s="11" t="s">
        <v>11394</v>
      </c>
      <c r="FI6" s="12"/>
      <c r="FJ6" s="12"/>
      <c r="FK6" s="11" t="s">
        <v>11395</v>
      </c>
      <c r="FL6" s="12"/>
      <c r="FM6" s="12"/>
      <c r="FN6" s="11" t="s">
        <v>11396</v>
      </c>
      <c r="FO6" s="12"/>
      <c r="FP6" s="12"/>
      <c r="FQ6" s="11" t="s">
        <v>11397</v>
      </c>
      <c r="FR6" s="12"/>
      <c r="FS6" s="12"/>
      <c r="FT6" s="11" t="s">
        <v>11398</v>
      </c>
      <c r="FU6" s="12"/>
      <c r="FV6" s="12"/>
      <c r="FW6" s="11" t="s">
        <v>11399</v>
      </c>
      <c r="FX6" s="12"/>
      <c r="FY6" s="12"/>
      <c r="FZ6" s="11" t="s">
        <v>11400</v>
      </c>
      <c r="GA6" s="12"/>
      <c r="GB6" s="12"/>
      <c r="GC6" s="11" t="s">
        <v>11401</v>
      </c>
      <c r="GD6" s="12"/>
      <c r="GE6" s="12"/>
      <c r="GF6" s="11" t="s">
        <v>11402</v>
      </c>
      <c r="GG6" s="12"/>
      <c r="GH6" s="12"/>
      <c r="GI6" s="11" t="s">
        <v>11403</v>
      </c>
      <c r="GJ6" s="12"/>
      <c r="GK6" s="12"/>
      <c r="GL6" s="11" t="s">
        <v>11404</v>
      </c>
      <c r="GM6" s="12"/>
      <c r="GN6" s="12"/>
      <c r="GO6" s="11" t="s">
        <v>11405</v>
      </c>
      <c r="GP6" s="12"/>
      <c r="GQ6" s="12"/>
      <c r="GR6" s="11" t="s">
        <v>11406</v>
      </c>
      <c r="GS6" s="12"/>
      <c r="GT6" s="12"/>
      <c r="GU6" s="11" t="s">
        <v>11407</v>
      </c>
      <c r="GV6" s="12"/>
      <c r="GW6" s="12"/>
      <c r="GX6" s="11" t="s">
        <v>11408</v>
      </c>
      <c r="GY6" s="12"/>
      <c r="GZ6" s="12"/>
      <c r="HA6" s="11" t="s">
        <v>11409</v>
      </c>
      <c r="HB6" s="12"/>
      <c r="HC6" s="12"/>
      <c r="HD6" s="11" t="s">
        <v>11410</v>
      </c>
      <c r="HE6" s="12"/>
      <c r="HF6" s="12"/>
      <c r="HG6" s="11" t="s">
        <v>11411</v>
      </c>
      <c r="HH6" s="12"/>
      <c r="HI6" s="12"/>
      <c r="HJ6" s="11" t="s">
        <v>11412</v>
      </c>
      <c r="HK6" s="12"/>
      <c r="HL6" s="12"/>
      <c r="HM6" s="11" t="s">
        <v>11413</v>
      </c>
      <c r="HN6" s="12"/>
      <c r="HO6" s="12"/>
      <c r="HP6" s="11" t="s">
        <v>11414</v>
      </c>
      <c r="HQ6" s="12"/>
      <c r="HR6" s="12"/>
      <c r="HS6" s="11" t="s">
        <v>11415</v>
      </c>
      <c r="HT6" s="12"/>
      <c r="HU6" s="12"/>
      <c r="HV6" s="11" t="s">
        <v>11416</v>
      </c>
      <c r="HW6" s="12"/>
      <c r="HX6" s="12"/>
      <c r="HY6" s="11" t="s">
        <v>11417</v>
      </c>
      <c r="HZ6" s="12"/>
      <c r="IA6" s="12"/>
      <c r="IB6" s="11" t="s">
        <v>11418</v>
      </c>
      <c r="IC6" s="12"/>
      <c r="ID6" s="12"/>
      <c r="IE6" s="11" t="s">
        <v>11419</v>
      </c>
      <c r="IF6" s="12"/>
      <c r="IG6" s="12"/>
      <c r="IH6" s="11" t="s">
        <v>11420</v>
      </c>
      <c r="II6" s="12"/>
      <c r="IJ6" s="12"/>
      <c r="IK6" s="11" t="s">
        <v>11421</v>
      </c>
      <c r="IL6" s="12"/>
      <c r="IM6" s="12"/>
      <c r="IN6" s="11" t="s">
        <v>11422</v>
      </c>
      <c r="IO6" s="12"/>
      <c r="IP6" s="12"/>
      <c r="IQ6" s="11" t="s">
        <v>11423</v>
      </c>
      <c r="IR6" s="12"/>
      <c r="IS6" s="12"/>
      <c r="IT6" s="11" t="s">
        <v>11424</v>
      </c>
      <c r="IU6" s="12"/>
      <c r="IV6" s="12"/>
      <c r="IW6" s="11" t="s">
        <v>11425</v>
      </c>
      <c r="IX6" s="12"/>
      <c r="IY6" s="12"/>
      <c r="IZ6" s="11" t="s">
        <v>11426</v>
      </c>
      <c r="JA6" s="12"/>
      <c r="JB6" s="12"/>
      <c r="JC6" s="11" t="s">
        <v>11427</v>
      </c>
      <c r="JD6" s="12"/>
      <c r="JE6" s="12"/>
      <c r="JF6" s="11" t="s">
        <v>11428</v>
      </c>
      <c r="JG6" s="12"/>
      <c r="JH6" s="12"/>
      <c r="JI6" s="11" t="s">
        <v>11429</v>
      </c>
      <c r="JJ6" s="12"/>
      <c r="JK6" s="12"/>
      <c r="JL6" s="11" t="s">
        <v>11430</v>
      </c>
      <c r="JM6" s="12"/>
      <c r="JN6" s="12"/>
      <c r="JO6" s="11" t="s">
        <v>11431</v>
      </c>
      <c r="JP6" s="12"/>
      <c r="JQ6" s="12"/>
      <c r="JR6" s="11" t="s">
        <v>11432</v>
      </c>
      <c r="JS6" s="12"/>
      <c r="JT6" s="12"/>
      <c r="JU6" s="11" t="s">
        <v>11433</v>
      </c>
      <c r="JV6" s="12"/>
      <c r="JW6" s="12"/>
      <c r="JX6" s="11" t="s">
        <v>11434</v>
      </c>
      <c r="JY6" s="12"/>
      <c r="JZ6" s="12"/>
      <c r="KA6" s="11" t="s">
        <v>11435</v>
      </c>
      <c r="KB6" s="12"/>
      <c r="KC6" s="12"/>
      <c r="KD6" s="11" t="s">
        <v>11436</v>
      </c>
      <c r="KE6" s="12"/>
      <c r="KF6" s="12"/>
      <c r="KG6" s="11" t="s">
        <v>11437</v>
      </c>
      <c r="KH6" s="12"/>
      <c r="KI6" s="12"/>
      <c r="KJ6" s="11" t="s">
        <v>11438</v>
      </c>
      <c r="KK6" s="12"/>
      <c r="KL6" s="12"/>
      <c r="KM6" s="11" t="s">
        <v>11439</v>
      </c>
      <c r="KN6" s="12"/>
      <c r="KO6" s="12"/>
      <c r="KP6" s="11" t="s">
        <v>11440</v>
      </c>
      <c r="KQ6" s="12"/>
      <c r="KR6" s="12"/>
      <c r="KS6" s="11" t="s">
        <v>11441</v>
      </c>
      <c r="KT6" s="12"/>
      <c r="KU6" s="12"/>
      <c r="KV6" s="11" t="s">
        <v>11442</v>
      </c>
      <c r="KW6" s="12"/>
      <c r="KX6" s="12"/>
      <c r="KY6" s="11" t="s">
        <v>11443</v>
      </c>
      <c r="KZ6" s="12"/>
      <c r="LA6" s="12"/>
      <c r="LB6" s="11" t="s">
        <v>11444</v>
      </c>
      <c r="LC6" s="12"/>
      <c r="LD6" s="12"/>
      <c r="LE6" s="11" t="s">
        <v>11445</v>
      </c>
      <c r="LF6" s="12"/>
      <c r="LG6" s="12"/>
      <c r="LH6" s="11" t="s">
        <v>11446</v>
      </c>
      <c r="LI6" s="12"/>
      <c r="LJ6" s="12"/>
      <c r="LK6" s="11" t="s">
        <v>11447</v>
      </c>
      <c r="LL6" s="12"/>
      <c r="LM6" s="12"/>
      <c r="LN6" s="11" t="s">
        <v>11448</v>
      </c>
      <c r="LO6" s="12"/>
      <c r="LP6" s="12"/>
      <c r="LQ6" s="11" t="s">
        <v>11449</v>
      </c>
      <c r="LR6" s="12"/>
      <c r="LS6" s="12"/>
      <c r="LT6" s="11" t="s">
        <v>11450</v>
      </c>
      <c r="LU6" s="12"/>
      <c r="LV6" s="12"/>
      <c r="LW6" s="11" t="s">
        <v>11451</v>
      </c>
      <c r="LX6" s="12"/>
      <c r="LY6" s="12"/>
      <c r="LZ6" s="11" t="s">
        <v>11452</v>
      </c>
      <c r="MA6" s="12"/>
      <c r="MB6" s="12"/>
      <c r="MC6" s="11" t="s">
        <v>11453</v>
      </c>
      <c r="MD6" s="12"/>
      <c r="ME6" s="12"/>
      <c r="MF6" s="11" t="s">
        <v>11454</v>
      </c>
      <c r="MG6" s="12"/>
      <c r="MH6" s="12"/>
      <c r="MI6" s="11" t="s">
        <v>11455</v>
      </c>
      <c r="MJ6" s="12"/>
      <c r="MK6" s="12"/>
      <c r="ML6" s="11" t="s">
        <v>11456</v>
      </c>
      <c r="MM6" s="12"/>
      <c r="MN6" s="12"/>
      <c r="MO6" s="11" t="s">
        <v>11457</v>
      </c>
      <c r="MP6" s="12"/>
      <c r="MQ6" s="12"/>
      <c r="MR6" s="11" t="s">
        <v>11458</v>
      </c>
      <c r="MS6" s="12"/>
      <c r="MT6" s="12"/>
      <c r="MU6" s="11" t="s">
        <v>11459</v>
      </c>
      <c r="MV6" s="12"/>
      <c r="MW6" s="12"/>
      <c r="MX6" s="11" t="s">
        <v>11460</v>
      </c>
      <c r="MY6" s="12"/>
      <c r="MZ6" s="12"/>
      <c r="NA6" s="11" t="s">
        <v>11461</v>
      </c>
      <c r="NB6" s="12"/>
      <c r="NC6" s="12"/>
      <c r="ND6" s="11" t="s">
        <v>11462</v>
      </c>
      <c r="NE6" s="12"/>
      <c r="NF6" s="12"/>
      <c r="NG6" s="11" t="s">
        <v>11463</v>
      </c>
      <c r="NH6" s="12"/>
      <c r="NI6" s="12"/>
      <c r="NJ6" s="11" t="s">
        <v>11464</v>
      </c>
      <c r="NK6" s="12"/>
      <c r="NL6" s="12"/>
      <c r="NM6" s="11" t="s">
        <v>11465</v>
      </c>
      <c r="NN6" s="12"/>
      <c r="NO6" s="12"/>
      <c r="NP6" s="11" t="s">
        <v>11466</v>
      </c>
      <c r="NQ6" s="12"/>
      <c r="NR6" s="12"/>
      <c r="NS6" s="11" t="s">
        <v>11467</v>
      </c>
      <c r="NT6" s="12"/>
      <c r="NU6" s="12"/>
      <c r="NV6" s="11" t="s">
        <v>11468</v>
      </c>
      <c r="NW6" s="12"/>
      <c r="NX6" s="12"/>
      <c r="NY6" s="11" t="s">
        <v>11469</v>
      </c>
      <c r="NZ6" s="12"/>
      <c r="OA6" s="12"/>
      <c r="OB6" s="11" t="s">
        <v>11470</v>
      </c>
      <c r="OC6" s="12"/>
      <c r="OD6" s="12"/>
      <c r="OE6" s="11" t="s">
        <v>11471</v>
      </c>
      <c r="OF6" s="12"/>
      <c r="OG6" s="12"/>
      <c r="OH6" s="11" t="s">
        <v>11472</v>
      </c>
      <c r="OI6" s="12"/>
      <c r="OJ6" s="12"/>
      <c r="OK6" s="11" t="s">
        <v>11473</v>
      </c>
      <c r="OL6" s="12"/>
      <c r="OM6" s="12"/>
      <c r="ON6" s="11" t="s">
        <v>11474</v>
      </c>
      <c r="OO6" s="12"/>
      <c r="OP6" s="12"/>
      <c r="OQ6" s="11" t="s">
        <v>11475</v>
      </c>
      <c r="OR6" s="12"/>
      <c r="OS6" s="12"/>
      <c r="OT6" s="11" t="s">
        <v>11476</v>
      </c>
      <c r="OU6" s="12"/>
      <c r="OV6" s="12"/>
      <c r="OW6" s="11" t="s">
        <v>11477</v>
      </c>
      <c r="OX6" s="12"/>
      <c r="OY6" s="12"/>
      <c r="OZ6" s="11" t="s">
        <v>11478</v>
      </c>
      <c r="PA6" s="12"/>
      <c r="PB6" s="12"/>
      <c r="PC6" s="11" t="s">
        <v>11479</v>
      </c>
      <c r="PD6" s="12"/>
      <c r="PE6" s="12"/>
      <c r="PF6" s="11" t="s">
        <v>11480</v>
      </c>
      <c r="PG6" s="12"/>
      <c r="PH6" s="12"/>
      <c r="PI6" s="11" t="s">
        <v>11481</v>
      </c>
      <c r="PJ6" s="12"/>
      <c r="PK6" s="12"/>
      <c r="PL6" s="11" t="s">
        <v>11482</v>
      </c>
      <c r="PM6" s="12"/>
      <c r="PN6" s="12"/>
      <c r="PO6" s="11" t="s">
        <v>11483</v>
      </c>
      <c r="PP6" s="12"/>
      <c r="PQ6" s="12"/>
      <c r="PR6" s="11" t="s">
        <v>11484</v>
      </c>
      <c r="PS6" s="12"/>
      <c r="PT6" s="12"/>
      <c r="PU6" s="11" t="s">
        <v>11485</v>
      </c>
      <c r="PV6" s="12"/>
      <c r="PW6" s="12"/>
      <c r="PX6" s="11" t="s">
        <v>11486</v>
      </c>
      <c r="PY6" s="12"/>
      <c r="PZ6" s="12"/>
      <c r="QA6" s="11" t="s">
        <v>11487</v>
      </c>
      <c r="QB6" s="12"/>
      <c r="QC6" s="12"/>
      <c r="QD6" s="11" t="s">
        <v>11488</v>
      </c>
      <c r="QE6" s="12"/>
      <c r="QF6" s="12"/>
      <c r="QG6" s="11" t="s">
        <v>11489</v>
      </c>
      <c r="QH6" s="12"/>
      <c r="QI6" s="12"/>
      <c r="QJ6" s="11" t="s">
        <v>11490</v>
      </c>
      <c r="QK6" s="12"/>
      <c r="QL6" s="12"/>
      <c r="QM6" s="11" t="s">
        <v>11491</v>
      </c>
      <c r="QN6" s="12"/>
      <c r="QO6" s="12"/>
      <c r="QP6" s="11" t="s">
        <v>11492</v>
      </c>
      <c r="QQ6" s="12"/>
      <c r="QR6" s="12"/>
      <c r="QS6" s="11" t="s">
        <v>11493</v>
      </c>
      <c r="QT6" s="12"/>
      <c r="QU6" s="12"/>
      <c r="QV6" s="11" t="s">
        <v>11494</v>
      </c>
      <c r="QW6" s="12"/>
      <c r="QX6" s="12"/>
      <c r="QY6" s="11" t="s">
        <v>11495</v>
      </c>
      <c r="QZ6" s="12"/>
      <c r="RA6" s="12"/>
      <c r="RB6" s="11" t="s">
        <v>11496</v>
      </c>
      <c r="RC6" s="12"/>
      <c r="RD6" s="12"/>
      <c r="RE6" s="11" t="s">
        <v>11497</v>
      </c>
      <c r="RF6" s="12"/>
      <c r="RG6" s="12"/>
      <c r="RH6" s="11" t="s">
        <v>11498</v>
      </c>
      <c r="RI6" s="12"/>
      <c r="RJ6" s="12"/>
      <c r="RK6" s="11" t="s">
        <v>11499</v>
      </c>
      <c r="RL6" s="12"/>
      <c r="RM6" s="12"/>
      <c r="RN6" s="11" t="s">
        <v>11500</v>
      </c>
      <c r="RO6" s="12"/>
      <c r="RP6" s="12"/>
      <c r="RQ6" s="11" t="s">
        <v>11501</v>
      </c>
      <c r="RR6" s="12"/>
      <c r="RS6" s="12"/>
      <c r="RT6" s="11" t="s">
        <v>11502</v>
      </c>
      <c r="RU6" s="12"/>
      <c r="RV6" s="12"/>
      <c r="RW6" s="11" t="s">
        <v>11503</v>
      </c>
      <c r="RX6" s="12"/>
      <c r="RY6" s="12"/>
      <c r="RZ6" s="11" t="s">
        <v>11504</v>
      </c>
      <c r="SA6" s="12"/>
      <c r="SB6" s="12"/>
      <c r="SC6" s="11" t="s">
        <v>11505</v>
      </c>
      <c r="SD6" s="12"/>
      <c r="SE6" s="12"/>
      <c r="SF6" s="11" t="s">
        <v>11506</v>
      </c>
      <c r="SG6" s="12"/>
      <c r="SH6" s="12"/>
      <c r="SI6" s="11" t="s">
        <v>11507</v>
      </c>
      <c r="SJ6" s="12"/>
      <c r="SK6" s="12"/>
      <c r="SL6" s="11" t="s">
        <v>11508</v>
      </c>
      <c r="SM6" s="12"/>
      <c r="SN6" s="12"/>
      <c r="SO6" s="11" t="s">
        <v>11509</v>
      </c>
      <c r="SP6" s="12"/>
      <c r="SQ6" s="12"/>
      <c r="SR6" s="11" t="s">
        <v>11510</v>
      </c>
      <c r="SS6" s="12"/>
      <c r="ST6" s="12"/>
      <c r="SU6" s="11" t="s">
        <v>11511</v>
      </c>
      <c r="SV6" s="12"/>
      <c r="SW6" s="12"/>
      <c r="SX6" s="11" t="s">
        <v>11512</v>
      </c>
      <c r="SY6" s="12"/>
      <c r="SZ6" s="12"/>
      <c r="TA6" s="11" t="s">
        <v>11513</v>
      </c>
      <c r="TB6" s="12"/>
      <c r="TC6" s="12"/>
      <c r="TD6" s="11" t="s">
        <v>11514</v>
      </c>
      <c r="TE6" s="12"/>
      <c r="TF6" s="12"/>
      <c r="TG6" s="11" t="s">
        <v>11515</v>
      </c>
      <c r="TH6" s="12"/>
      <c r="TI6" s="12"/>
      <c r="TJ6" s="11" t="s">
        <v>11516</v>
      </c>
      <c r="TK6" s="12"/>
      <c r="TL6" s="12"/>
      <c r="TM6" s="11" t="s">
        <v>11517</v>
      </c>
      <c r="TN6" s="12"/>
      <c r="TO6" s="12"/>
      <c r="TP6" s="11" t="s">
        <v>11518</v>
      </c>
      <c r="TQ6" s="12"/>
      <c r="TR6" s="12"/>
      <c r="TS6" s="11" t="s">
        <v>11519</v>
      </c>
      <c r="TT6" s="12"/>
      <c r="TU6" s="12"/>
      <c r="TV6" s="11" t="s">
        <v>11520</v>
      </c>
      <c r="TW6" s="12"/>
      <c r="TX6" s="12"/>
      <c r="TY6" s="11" t="s">
        <v>11521</v>
      </c>
      <c r="TZ6" s="12"/>
      <c r="UA6" s="12"/>
      <c r="UB6" s="11" t="s">
        <v>11522</v>
      </c>
      <c r="UC6" s="12"/>
      <c r="UD6" s="12"/>
      <c r="UE6" s="11" t="s">
        <v>11523</v>
      </c>
      <c r="UF6" s="12"/>
      <c r="UG6" s="12"/>
      <c r="UH6" s="11" t="s">
        <v>11524</v>
      </c>
      <c r="UI6" s="12"/>
      <c r="UJ6" s="12"/>
      <c r="UK6" s="11" t="s">
        <v>11525</v>
      </c>
      <c r="UL6" s="12"/>
      <c r="UM6" s="12"/>
      <c r="UN6" s="11" t="s">
        <v>11526</v>
      </c>
      <c r="UO6" s="12"/>
      <c r="UP6" s="12"/>
      <c r="UQ6" s="11" t="s">
        <v>11527</v>
      </c>
      <c r="UR6" s="12"/>
      <c r="US6" s="12"/>
      <c r="UT6" s="11" t="s">
        <v>11528</v>
      </c>
      <c r="UU6" s="12"/>
      <c r="UV6" s="12"/>
      <c r="UW6" s="11" t="s">
        <v>11529</v>
      </c>
      <c r="UX6" s="12"/>
      <c r="UY6" s="12"/>
      <c r="UZ6" s="11" t="s">
        <v>11530</v>
      </c>
      <c r="VA6" s="12"/>
      <c r="VB6" s="12"/>
      <c r="VC6" s="11" t="s">
        <v>11531</v>
      </c>
      <c r="VD6" s="12"/>
      <c r="VE6" s="12"/>
      <c r="VF6" s="11" t="s">
        <v>11532</v>
      </c>
      <c r="VG6" s="12"/>
      <c r="VH6" s="12"/>
      <c r="VI6" s="11" t="s">
        <v>11533</v>
      </c>
      <c r="VJ6" s="12"/>
      <c r="VK6" s="12"/>
      <c r="VL6" s="11" t="s">
        <v>11534</v>
      </c>
      <c r="VM6" s="12"/>
      <c r="VN6" s="12"/>
      <c r="VO6" s="11" t="s">
        <v>11535</v>
      </c>
      <c r="VP6" s="12"/>
      <c r="VQ6" s="12"/>
      <c r="VR6" s="11" t="s">
        <v>11536</v>
      </c>
      <c r="VS6" s="12"/>
      <c r="VT6" s="12"/>
      <c r="VU6" s="11" t="s">
        <v>11537</v>
      </c>
      <c r="VV6" s="12"/>
      <c r="VW6" s="12"/>
      <c r="VX6" s="11" t="s">
        <v>11538</v>
      </c>
      <c r="VY6" s="12"/>
      <c r="VZ6" s="12"/>
      <c r="WA6" s="11" t="s">
        <v>11539</v>
      </c>
      <c r="WB6" s="12"/>
      <c r="WC6" s="12"/>
      <c r="WD6" s="11" t="s">
        <v>11540</v>
      </c>
      <c r="WE6" s="12"/>
      <c r="WF6" s="12"/>
      <c r="WG6" s="11" t="s">
        <v>11541</v>
      </c>
      <c r="WH6" s="12"/>
      <c r="WI6" s="12"/>
      <c r="WJ6" s="11" t="s">
        <v>11542</v>
      </c>
      <c r="WK6" s="12"/>
      <c r="WL6" s="12"/>
      <c r="WM6" s="11" t="s">
        <v>11543</v>
      </c>
      <c r="WN6" s="12"/>
      <c r="WO6" s="12"/>
      <c r="WP6" s="11" t="s">
        <v>11544</v>
      </c>
      <c r="WQ6" s="12"/>
      <c r="WR6" s="12"/>
      <c r="WS6" s="11" t="s">
        <v>11545</v>
      </c>
      <c r="WT6" s="12"/>
      <c r="WU6" s="12"/>
      <c r="WV6" s="11" t="s">
        <v>11546</v>
      </c>
      <c r="WW6" s="12"/>
      <c r="WX6" s="12"/>
      <c r="WY6" s="11" t="s">
        <v>11547</v>
      </c>
      <c r="WZ6" s="12"/>
      <c r="XA6" s="12"/>
      <c r="XB6" s="11" t="s">
        <v>11548</v>
      </c>
      <c r="XC6" s="12"/>
      <c r="XD6" s="12"/>
      <c r="XE6" s="11" t="s">
        <v>11549</v>
      </c>
      <c r="XF6" s="12"/>
      <c r="XG6" s="12"/>
      <c r="XH6" s="11" t="s">
        <v>11550</v>
      </c>
      <c r="XI6" s="12"/>
      <c r="XJ6" s="12"/>
      <c r="XK6" s="11" t="s">
        <v>11551</v>
      </c>
      <c r="XL6" s="12"/>
      <c r="XM6" s="12"/>
      <c r="XN6" s="11" t="s">
        <v>11552</v>
      </c>
      <c r="XO6" s="12"/>
      <c r="XP6" s="12"/>
      <c r="XQ6" s="11" t="s">
        <v>11553</v>
      </c>
      <c r="XR6" s="12"/>
      <c r="XS6" s="12"/>
      <c r="XT6" s="11" t="s">
        <v>11554</v>
      </c>
      <c r="XU6" s="12"/>
      <c r="XV6" s="12"/>
      <c r="XW6" s="11" t="s">
        <v>11555</v>
      </c>
      <c r="XX6" s="12"/>
      <c r="XY6" s="12"/>
      <c r="XZ6" s="11" t="s">
        <v>11556</v>
      </c>
      <c r="YA6" s="12"/>
      <c r="YB6" s="12"/>
      <c r="YC6" s="11" t="s">
        <v>11557</v>
      </c>
      <c r="YD6" s="12"/>
      <c r="YE6" s="12"/>
      <c r="YF6" s="11" t="s">
        <v>11558</v>
      </c>
      <c r="YG6" s="12"/>
      <c r="YH6" s="12"/>
      <c r="YI6" s="11" t="s">
        <v>11559</v>
      </c>
      <c r="YJ6" s="12"/>
      <c r="YK6" s="12"/>
      <c r="YL6" s="11" t="s">
        <v>11560</v>
      </c>
      <c r="YM6" s="12"/>
      <c r="YN6" s="12"/>
      <c r="YO6" s="11" t="s">
        <v>11561</v>
      </c>
      <c r="YP6" s="12"/>
      <c r="YQ6" s="12"/>
      <c r="YR6" s="11" t="s">
        <v>11562</v>
      </c>
      <c r="YS6" s="12"/>
      <c r="YT6" s="12"/>
      <c r="YU6" s="11" t="s">
        <v>11563</v>
      </c>
      <c r="YV6" s="12"/>
      <c r="YW6" s="12"/>
      <c r="YX6" s="11" t="s">
        <v>11564</v>
      </c>
      <c r="YY6" s="12"/>
      <c r="YZ6" s="12"/>
      <c r="ZA6" s="11" t="s">
        <v>11565</v>
      </c>
      <c r="ZB6" s="12"/>
      <c r="ZC6" s="12"/>
      <c r="ZD6" s="11" t="s">
        <v>11566</v>
      </c>
      <c r="ZE6" s="12"/>
      <c r="ZF6" s="12"/>
      <c r="ZG6" s="11" t="s">
        <v>11567</v>
      </c>
      <c r="ZH6" s="12"/>
      <c r="ZI6" s="12"/>
      <c r="ZJ6" s="11" t="s">
        <v>11568</v>
      </c>
      <c r="ZK6" s="12"/>
      <c r="ZL6" s="12"/>
      <c r="ZM6" s="11" t="s">
        <v>11569</v>
      </c>
      <c r="ZN6" s="12"/>
      <c r="ZO6" s="12"/>
      <c r="ZP6" s="11" t="s">
        <v>11570</v>
      </c>
      <c r="ZQ6" s="12"/>
      <c r="ZR6" s="12"/>
      <c r="ZS6" s="11" t="s">
        <v>11571</v>
      </c>
      <c r="ZT6" s="12"/>
      <c r="ZU6" s="12"/>
      <c r="ZV6" s="11" t="s">
        <v>11572</v>
      </c>
      <c r="ZW6" s="12"/>
      <c r="ZX6" s="12"/>
      <c r="ZY6" s="11" t="s">
        <v>11573</v>
      </c>
      <c r="ZZ6" s="12"/>
      <c r="AAA6" s="12"/>
      <c r="AAB6" s="11" t="s">
        <v>11574</v>
      </c>
      <c r="AAC6" s="12"/>
      <c r="AAD6" s="12"/>
      <c r="AAE6" s="11" t="s">
        <v>11575</v>
      </c>
      <c r="AAF6" s="12"/>
      <c r="AAG6" s="12"/>
      <c r="AAH6" s="11" t="s">
        <v>11576</v>
      </c>
      <c r="AAI6" s="12"/>
      <c r="AAJ6" s="12"/>
      <c r="AAK6" s="11" t="s">
        <v>11577</v>
      </c>
      <c r="AAL6" s="12"/>
      <c r="AAM6" s="12"/>
      <c r="AAN6" s="11" t="s">
        <v>11578</v>
      </c>
      <c r="AAO6" s="12"/>
      <c r="AAP6" s="12"/>
      <c r="AAQ6" s="11" t="s">
        <v>11579</v>
      </c>
      <c r="AAR6" s="12"/>
      <c r="AAS6" s="12"/>
      <c r="AAT6" s="11" t="s">
        <v>11580</v>
      </c>
      <c r="AAU6" s="12"/>
      <c r="AAV6" s="12"/>
      <c r="AAW6" s="11" t="s">
        <v>11581</v>
      </c>
      <c r="AAX6" s="12"/>
      <c r="AAY6" s="12"/>
      <c r="AAZ6" s="11" t="s">
        <v>11582</v>
      </c>
      <c r="ABA6" s="12"/>
      <c r="ABB6" s="12"/>
      <c r="ABC6" s="11" t="s">
        <v>11583</v>
      </c>
      <c r="ABD6" s="12"/>
      <c r="ABE6" s="12"/>
      <c r="ABF6" s="11" t="s">
        <v>11584</v>
      </c>
      <c r="ABG6" s="12"/>
      <c r="ABH6" s="12"/>
      <c r="ABI6" s="11" t="s">
        <v>11585</v>
      </c>
      <c r="ABJ6" s="12"/>
      <c r="ABK6" s="12"/>
      <c r="ABL6" s="11" t="s">
        <v>11586</v>
      </c>
      <c r="ABM6" s="12"/>
      <c r="ABN6" s="12"/>
      <c r="ABO6" s="11" t="s">
        <v>11587</v>
      </c>
      <c r="ABP6" s="12"/>
      <c r="ABQ6" s="12"/>
      <c r="ABR6" s="11" t="s">
        <v>11588</v>
      </c>
      <c r="ABS6" s="12"/>
      <c r="ABT6" s="12"/>
      <c r="ABU6" s="11" t="s">
        <v>11589</v>
      </c>
      <c r="ABV6" s="12"/>
      <c r="ABW6" s="12"/>
      <c r="ABX6" s="11" t="s">
        <v>11590</v>
      </c>
      <c r="ABY6" s="12"/>
      <c r="ABZ6" s="12"/>
      <c r="ACA6" s="11" t="s">
        <v>11591</v>
      </c>
      <c r="ACB6" s="12"/>
      <c r="ACC6" s="12"/>
      <c r="ACD6" s="11" t="s">
        <v>11592</v>
      </c>
      <c r="ACE6" s="12"/>
      <c r="ACF6" s="12"/>
      <c r="ACG6" s="11" t="s">
        <v>11593</v>
      </c>
      <c r="ACH6" s="12"/>
      <c r="ACI6" s="12"/>
      <c r="ACJ6" s="11" t="s">
        <v>11594</v>
      </c>
      <c r="ACK6" s="12"/>
      <c r="ACL6" s="12"/>
      <c r="ACM6" s="11" t="s">
        <v>11595</v>
      </c>
      <c r="ACN6" s="12"/>
      <c r="ACO6" s="12"/>
      <c r="ACP6" s="11" t="s">
        <v>11596</v>
      </c>
      <c r="ACQ6" s="12"/>
      <c r="ACR6" s="12"/>
      <c r="ACS6" s="11" t="s">
        <v>11597</v>
      </c>
      <c r="ACT6" s="12"/>
      <c r="ACU6" s="12"/>
      <c r="ACV6" s="11" t="s">
        <v>11598</v>
      </c>
      <c r="ACW6" s="12"/>
      <c r="ACX6" s="12"/>
      <c r="ACY6" s="11" t="s">
        <v>11599</v>
      </c>
      <c r="ACZ6" s="12"/>
      <c r="ADA6" s="12"/>
      <c r="ADB6" s="11" t="s">
        <v>11600</v>
      </c>
      <c r="ADC6" s="12"/>
      <c r="ADD6" s="12"/>
      <c r="ADE6" s="11" t="s">
        <v>11601</v>
      </c>
      <c r="ADF6" s="12"/>
      <c r="ADG6" s="12"/>
      <c r="ADH6" s="11" t="s">
        <v>11602</v>
      </c>
      <c r="ADI6" s="12"/>
      <c r="ADJ6" s="12"/>
      <c r="ADK6" s="11" t="s">
        <v>11603</v>
      </c>
      <c r="ADL6" s="12"/>
      <c r="ADM6" s="12"/>
      <c r="ADN6" s="11" t="s">
        <v>11604</v>
      </c>
      <c r="ADO6" s="12"/>
      <c r="ADP6" s="12"/>
      <c r="ADQ6" s="11" t="s">
        <v>11605</v>
      </c>
      <c r="ADR6" s="12"/>
      <c r="ADS6" s="12"/>
      <c r="ADT6" s="11" t="s">
        <v>11606</v>
      </c>
      <c r="ADU6" s="12"/>
      <c r="ADV6" s="12"/>
      <c r="ADW6" s="11" t="s">
        <v>11607</v>
      </c>
      <c r="ADX6" s="12"/>
      <c r="ADY6" s="12"/>
      <c r="ADZ6" s="11" t="s">
        <v>11608</v>
      </c>
      <c r="AEA6" s="12"/>
      <c r="AEB6" s="12"/>
      <c r="AEC6" s="11" t="s">
        <v>11609</v>
      </c>
      <c r="AED6" s="12"/>
      <c r="AEE6" s="12"/>
      <c r="AEF6" s="11" t="s">
        <v>11610</v>
      </c>
      <c r="AEG6" s="12"/>
      <c r="AEH6" s="12"/>
      <c r="AEI6" s="11" t="s">
        <v>11611</v>
      </c>
      <c r="AEJ6" s="12"/>
      <c r="AEK6" s="12"/>
      <c r="AEL6" s="11" t="s">
        <v>11612</v>
      </c>
      <c r="AEM6" s="12"/>
      <c r="AEN6" s="12"/>
      <c r="AEO6" s="11" t="s">
        <v>11453</v>
      </c>
      <c r="AEP6" s="12"/>
      <c r="AEQ6" s="12"/>
      <c r="AER6" s="11" t="s">
        <v>11613</v>
      </c>
      <c r="AES6" s="12"/>
      <c r="AET6" s="12"/>
      <c r="AEU6" s="11" t="s">
        <v>11614</v>
      </c>
      <c r="AEV6" s="12"/>
      <c r="AEW6" s="12"/>
      <c r="AEX6" s="11" t="s">
        <v>11439</v>
      </c>
      <c r="AEY6" s="12"/>
      <c r="AEZ6" s="12"/>
      <c r="AFA6" s="11" t="s">
        <v>11615</v>
      </c>
      <c r="AFB6" s="12"/>
      <c r="AFC6" s="12"/>
      <c r="AFD6" s="11" t="s">
        <v>11616</v>
      </c>
      <c r="AFE6" s="12"/>
      <c r="AFF6" s="12"/>
      <c r="AFG6" s="11" t="s">
        <v>11617</v>
      </c>
      <c r="AFH6" s="12"/>
      <c r="AFI6" s="12"/>
      <c r="AFJ6" s="11" t="s">
        <v>11618</v>
      </c>
      <c r="AFK6" s="12"/>
      <c r="AFL6" s="12"/>
      <c r="AFM6" s="11" t="s">
        <v>11619</v>
      </c>
      <c r="AFN6" s="12"/>
      <c r="AFO6" s="12"/>
      <c r="AFP6" s="11" t="s">
        <v>11620</v>
      </c>
      <c r="AFQ6" s="12"/>
      <c r="AFR6" s="12"/>
      <c r="AFS6" s="11" t="s">
        <v>11621</v>
      </c>
      <c r="AFT6" s="12"/>
      <c r="AFU6" s="12"/>
      <c r="AFV6" s="11" t="s">
        <v>11622</v>
      </c>
      <c r="AFW6" s="12"/>
      <c r="AFX6" s="12"/>
      <c r="AFY6" s="11" t="s">
        <v>11623</v>
      </c>
      <c r="AFZ6" s="12"/>
      <c r="AGA6" s="12"/>
      <c r="AGB6" s="11" t="s">
        <v>11624</v>
      </c>
      <c r="AGC6" s="12"/>
      <c r="AGD6" s="12"/>
      <c r="AGE6" s="11" t="s">
        <v>11625</v>
      </c>
      <c r="AGF6" s="12"/>
      <c r="AGG6" s="12"/>
      <c r="AGH6" s="11" t="s">
        <v>11626</v>
      </c>
      <c r="AGI6" s="12"/>
      <c r="AGJ6" s="12"/>
      <c r="AGK6" s="11" t="s">
        <v>11627</v>
      </c>
      <c r="AGL6" s="12"/>
      <c r="AGM6" s="12"/>
      <c r="AGN6" s="11" t="s">
        <v>11628</v>
      </c>
      <c r="AGO6" s="12"/>
      <c r="AGP6" s="12"/>
      <c r="AGQ6" s="11" t="s">
        <v>11629</v>
      </c>
      <c r="AGR6" s="12"/>
      <c r="AGS6" s="12"/>
      <c r="AGT6" s="11" t="s">
        <v>11630</v>
      </c>
      <c r="AGU6" s="12"/>
      <c r="AGV6" s="12"/>
      <c r="AGW6" s="11" t="s">
        <v>11631</v>
      </c>
      <c r="AGX6" s="12"/>
      <c r="AGY6" s="12"/>
      <c r="AGZ6" s="11" t="s">
        <v>11632</v>
      </c>
      <c r="AHA6" s="12"/>
      <c r="AHB6" s="12"/>
      <c r="AHC6" s="11" t="s">
        <v>11633</v>
      </c>
      <c r="AHD6" s="12"/>
      <c r="AHE6" s="12"/>
      <c r="AHF6" s="11" t="s">
        <v>11634</v>
      </c>
      <c r="AHG6" s="12"/>
      <c r="AHH6" s="12"/>
      <c r="AHI6" s="11" t="s">
        <v>11635</v>
      </c>
      <c r="AHJ6" s="12"/>
      <c r="AHK6" s="12"/>
      <c r="AHL6" s="11" t="s">
        <v>11636</v>
      </c>
      <c r="AHM6" s="12"/>
      <c r="AHN6" s="12"/>
      <c r="AHO6" s="11" t="s">
        <v>11637</v>
      </c>
      <c r="AHP6" s="12"/>
      <c r="AHQ6" s="12"/>
      <c r="AHR6" s="11" t="s">
        <v>11638</v>
      </c>
      <c r="AHS6" s="12"/>
      <c r="AHT6" s="12"/>
      <c r="AHU6" s="11" t="s">
        <v>11639</v>
      </c>
      <c r="AHV6" s="12"/>
      <c r="AHW6" s="12"/>
      <c r="AHX6" s="11" t="s">
        <v>11640</v>
      </c>
      <c r="AHY6" s="12"/>
      <c r="AHZ6" s="12"/>
      <c r="AIA6" s="11" t="s">
        <v>11641</v>
      </c>
      <c r="AIB6" s="12"/>
      <c r="AIC6" s="12"/>
      <c r="AID6" s="11" t="s">
        <v>11642</v>
      </c>
      <c r="AIE6" s="12"/>
      <c r="AIF6" s="12"/>
      <c r="AIG6" s="11" t="s">
        <v>11643</v>
      </c>
      <c r="AIH6" s="12"/>
      <c r="AII6" s="12"/>
      <c r="AIJ6" s="11" t="s">
        <v>11644</v>
      </c>
      <c r="AIK6" s="12"/>
      <c r="AIL6" s="12"/>
      <c r="AIM6" s="11" t="s">
        <v>11645</v>
      </c>
      <c r="AIN6" s="12"/>
      <c r="AIO6" s="12"/>
      <c r="AIP6" s="11" t="s">
        <v>11646</v>
      </c>
      <c r="AIQ6" s="12"/>
      <c r="AIR6" s="12"/>
      <c r="AIS6" s="11" t="s">
        <v>11647</v>
      </c>
      <c r="AIT6" s="12"/>
      <c r="AIU6" s="12"/>
      <c r="AIV6" s="11" t="s">
        <v>11648</v>
      </c>
      <c r="AIW6" s="12"/>
      <c r="AIX6" s="12"/>
      <c r="AIY6" s="11" t="s">
        <v>11649</v>
      </c>
      <c r="AIZ6" s="12"/>
      <c r="AJA6" s="12"/>
      <c r="AJB6" s="11" t="s">
        <v>11650</v>
      </c>
      <c r="AJC6" s="12"/>
      <c r="AJD6" s="12"/>
      <c r="AJE6" s="11" t="s">
        <v>11651</v>
      </c>
      <c r="AJF6" s="12"/>
      <c r="AJG6" s="12"/>
      <c r="AJH6" s="11" t="s">
        <v>11652</v>
      </c>
      <c r="AJI6" s="12"/>
      <c r="AJJ6" s="12"/>
      <c r="AJK6" s="11" t="s">
        <v>11653</v>
      </c>
      <c r="AJL6" s="12"/>
      <c r="AJM6" s="12"/>
      <c r="AJN6" s="11" t="s">
        <v>11654</v>
      </c>
      <c r="AJO6" s="12"/>
      <c r="AJP6" s="12"/>
      <c r="AJQ6" s="11" t="s">
        <v>11655</v>
      </c>
      <c r="AJR6" s="12"/>
      <c r="AJS6" s="12"/>
      <c r="AJT6" s="11" t="s">
        <v>11656</v>
      </c>
      <c r="AJU6" s="12"/>
      <c r="AJV6" s="12"/>
      <c r="AJW6" s="11" t="s">
        <v>11657</v>
      </c>
      <c r="AJX6" s="12"/>
      <c r="AJY6" s="12"/>
      <c r="AJZ6" s="11" t="s">
        <v>11658</v>
      </c>
      <c r="AKA6" s="12"/>
      <c r="AKB6" s="12"/>
      <c r="AKC6" s="11" t="s">
        <v>11659</v>
      </c>
      <c r="AKD6" s="12"/>
      <c r="AKE6" s="12"/>
      <c r="AKF6" s="11" t="s">
        <v>11660</v>
      </c>
      <c r="AKG6" s="12"/>
      <c r="AKH6" s="12"/>
      <c r="AKI6" s="11" t="s">
        <v>11661</v>
      </c>
      <c r="AKJ6" s="12"/>
      <c r="AKK6" s="12"/>
      <c r="AKL6" s="11" t="s">
        <v>11662</v>
      </c>
      <c r="AKM6" s="12"/>
      <c r="AKN6" s="12"/>
      <c r="AKO6" s="11" t="s">
        <v>11663</v>
      </c>
      <c r="AKP6" s="12"/>
      <c r="AKQ6" s="12"/>
      <c r="AKR6" s="11" t="s">
        <v>11664</v>
      </c>
      <c r="AKS6" s="12"/>
      <c r="AKT6" s="12"/>
      <c r="AKU6" s="11" t="s">
        <v>11665</v>
      </c>
      <c r="AKV6" s="12"/>
      <c r="AKW6" s="12"/>
      <c r="AKX6" s="11" t="s">
        <v>11666</v>
      </c>
      <c r="AKY6" s="12"/>
      <c r="AKZ6" s="12"/>
      <c r="ALA6" s="11" t="s">
        <v>11667</v>
      </c>
      <c r="ALB6" s="12"/>
      <c r="ALC6" s="12"/>
      <c r="ALD6" s="11" t="s">
        <v>11668</v>
      </c>
      <c r="ALE6" s="12"/>
      <c r="ALF6" s="12"/>
      <c r="ALG6" s="11" t="s">
        <v>11669</v>
      </c>
      <c r="ALH6" s="12"/>
      <c r="ALI6" s="12"/>
      <c r="ALJ6" s="11" t="s">
        <v>11670</v>
      </c>
      <c r="ALK6" s="12"/>
      <c r="ALL6" s="12"/>
      <c r="ALM6" s="11" t="s">
        <v>11671</v>
      </c>
      <c r="ALN6" s="12"/>
      <c r="ALO6" s="12"/>
      <c r="ALP6" s="11" t="s">
        <v>11672</v>
      </c>
      <c r="ALQ6" s="12"/>
      <c r="ALR6" s="12"/>
      <c r="ALS6" s="11" t="s">
        <v>11673</v>
      </c>
      <c r="ALT6" s="12"/>
      <c r="ALU6" s="12"/>
      <c r="ALV6" s="11" t="s">
        <v>11674</v>
      </c>
      <c r="ALW6" s="12"/>
      <c r="ALX6" s="12"/>
      <c r="ALY6" s="11" t="s">
        <v>11675</v>
      </c>
      <c r="ALZ6" s="12"/>
      <c r="AMA6" s="12"/>
      <c r="AMB6" s="11" t="s">
        <v>11676</v>
      </c>
      <c r="AMC6" s="12"/>
      <c r="AMD6" s="12"/>
      <c r="AME6" s="11" t="s">
        <v>11677</v>
      </c>
      <c r="AMF6" s="12"/>
      <c r="AMG6" s="12"/>
      <c r="AMH6" s="11" t="s">
        <v>11678</v>
      </c>
      <c r="AMI6" s="12"/>
      <c r="AMJ6" s="12"/>
      <c r="AMK6" s="11" t="s">
        <v>11679</v>
      </c>
      <c r="AML6" s="12"/>
      <c r="AMM6" s="12"/>
      <c r="AMN6" s="11" t="s">
        <v>11680</v>
      </c>
      <c r="AMO6" s="12"/>
      <c r="AMP6" s="12"/>
      <c r="AMQ6" s="11" t="s">
        <v>11681</v>
      </c>
      <c r="AMR6" s="12"/>
      <c r="AMS6" s="12"/>
      <c r="AMT6" s="11" t="s">
        <v>11682</v>
      </c>
      <c r="AMU6" s="12"/>
      <c r="AMV6" s="12"/>
      <c r="AMW6" s="11" t="s">
        <v>11683</v>
      </c>
      <c r="AMX6" s="12"/>
      <c r="AMY6" s="12"/>
      <c r="AMZ6" s="11" t="s">
        <v>11684</v>
      </c>
      <c r="ANA6" s="12"/>
      <c r="ANB6" s="12"/>
      <c r="ANC6" s="11" t="s">
        <v>11685</v>
      </c>
      <c r="AND6" s="12"/>
      <c r="ANE6" s="12"/>
      <c r="ANF6" s="11" t="s">
        <v>11686</v>
      </c>
      <c r="ANG6" s="12"/>
      <c r="ANH6" s="12"/>
      <c r="ANI6" s="11" t="s">
        <v>11687</v>
      </c>
      <c r="ANJ6" s="12"/>
      <c r="ANK6" s="12"/>
      <c r="ANL6" s="11" t="s">
        <v>11688</v>
      </c>
      <c r="ANM6" s="12"/>
      <c r="ANN6" s="12"/>
      <c r="ANO6" s="11" t="s">
        <v>11689</v>
      </c>
      <c r="ANP6" s="12"/>
      <c r="ANQ6" s="12"/>
      <c r="ANR6" s="11" t="s">
        <v>11690</v>
      </c>
      <c r="ANS6" s="12"/>
      <c r="ANT6" s="12"/>
      <c r="ANU6" s="11" t="s">
        <v>11691</v>
      </c>
      <c r="ANV6" s="12"/>
      <c r="ANW6" s="12"/>
      <c r="ANX6" s="11" t="s">
        <v>11692</v>
      </c>
      <c r="ANY6" s="12"/>
      <c r="ANZ6" s="12"/>
      <c r="AOA6" s="11" t="s">
        <v>11693</v>
      </c>
      <c r="AOB6" s="12"/>
      <c r="AOC6" s="12"/>
      <c r="AOD6" s="11" t="s">
        <v>11694</v>
      </c>
      <c r="AOE6" s="12"/>
      <c r="AOF6" s="12"/>
      <c r="AOG6" s="11" t="s">
        <v>11695</v>
      </c>
      <c r="AOH6" s="12"/>
      <c r="AOI6" s="12"/>
      <c r="AOJ6" s="11" t="s">
        <v>11696</v>
      </c>
      <c r="AOK6" s="12"/>
      <c r="AOL6" s="12"/>
      <c r="AOM6" s="11" t="s">
        <v>11697</v>
      </c>
      <c r="AON6" s="12"/>
      <c r="AOO6" s="12"/>
      <c r="AOP6" s="11" t="s">
        <v>11698</v>
      </c>
      <c r="AOQ6" s="12"/>
      <c r="AOR6" s="12"/>
      <c r="AOS6" s="11" t="s">
        <v>11699</v>
      </c>
      <c r="AOT6" s="12"/>
      <c r="AOU6" s="12"/>
      <c r="AOV6" s="11" t="s">
        <v>11700</v>
      </c>
      <c r="AOW6" s="12"/>
      <c r="AOX6" s="12"/>
      <c r="AOY6" s="11" t="s">
        <v>11701</v>
      </c>
      <c r="AOZ6" s="12"/>
      <c r="APA6" s="12"/>
      <c r="APB6" s="11" t="s">
        <v>11702</v>
      </c>
      <c r="APC6" s="12"/>
      <c r="APD6" s="12"/>
      <c r="APE6" s="11" t="s">
        <v>11703</v>
      </c>
      <c r="APF6" s="12"/>
      <c r="APG6" s="12"/>
      <c r="APH6" s="11" t="s">
        <v>11704</v>
      </c>
      <c r="API6" s="12"/>
      <c r="APJ6" s="12"/>
      <c r="APK6" s="11" t="s">
        <v>11705</v>
      </c>
      <c r="APL6" s="12"/>
      <c r="APM6" s="12"/>
      <c r="APN6" s="11" t="s">
        <v>11706</v>
      </c>
      <c r="APO6" s="12"/>
      <c r="APP6" s="12"/>
      <c r="APQ6" s="11" t="s">
        <v>11707</v>
      </c>
      <c r="APR6" s="12"/>
      <c r="APS6" s="12"/>
      <c r="APT6" s="11" t="s">
        <v>11708</v>
      </c>
      <c r="APU6" s="12"/>
      <c r="APV6" s="12"/>
      <c r="APW6" s="11" t="s">
        <v>11709</v>
      </c>
      <c r="APX6" s="12"/>
      <c r="APY6" s="12"/>
      <c r="APZ6" s="11" t="s">
        <v>11710</v>
      </c>
      <c r="AQA6" s="12"/>
      <c r="AQB6" s="12"/>
      <c r="AQC6" s="11" t="s">
        <v>11711</v>
      </c>
      <c r="AQD6" s="12"/>
      <c r="AQE6" s="12"/>
      <c r="AQF6" s="11" t="s">
        <v>11712</v>
      </c>
      <c r="AQG6" s="12"/>
      <c r="AQH6" s="12"/>
      <c r="AQI6" s="11" t="s">
        <v>11713</v>
      </c>
      <c r="AQJ6" s="12"/>
      <c r="AQK6" s="12"/>
      <c r="AQL6" s="11" t="s">
        <v>11714</v>
      </c>
      <c r="AQM6" s="12"/>
      <c r="AQN6" s="12"/>
      <c r="AQO6" s="11" t="s">
        <v>11715</v>
      </c>
      <c r="AQP6" s="12"/>
      <c r="AQQ6" s="12"/>
      <c r="AQR6" s="11" t="s">
        <v>11716</v>
      </c>
      <c r="AQS6" s="12"/>
      <c r="AQT6" s="12"/>
      <c r="AQU6" s="11" t="s">
        <v>11717</v>
      </c>
      <c r="AQV6" s="12"/>
      <c r="AQW6" s="12"/>
      <c r="AQX6" s="11" t="s">
        <v>11718</v>
      </c>
      <c r="AQY6" s="12"/>
      <c r="AQZ6" s="12"/>
      <c r="ARA6" s="11" t="s">
        <v>11719</v>
      </c>
      <c r="ARB6" s="12"/>
      <c r="ARC6" s="12"/>
      <c r="ARD6" s="11" t="s">
        <v>11720</v>
      </c>
      <c r="ARE6" s="12"/>
      <c r="ARF6" s="12"/>
      <c r="ARG6" s="11" t="s">
        <v>11721</v>
      </c>
      <c r="ARH6" s="12"/>
      <c r="ARI6" s="12"/>
      <c r="ARJ6" s="11" t="s">
        <v>11722</v>
      </c>
      <c r="ARK6" s="12"/>
      <c r="ARL6" s="12"/>
      <c r="ARM6" s="11" t="s">
        <v>11723</v>
      </c>
      <c r="ARN6" s="12"/>
      <c r="ARO6" s="12"/>
      <c r="ARP6" s="11" t="s">
        <v>11724</v>
      </c>
      <c r="ARQ6" s="12"/>
      <c r="ARR6" s="12"/>
      <c r="ARS6" s="11" t="s">
        <v>658</v>
      </c>
      <c r="ART6" s="12"/>
      <c r="ARU6" s="12"/>
      <c r="ARV6" s="11" t="s">
        <v>11725</v>
      </c>
      <c r="ARW6" s="12"/>
      <c r="ARX6" s="12"/>
      <c r="ARY6" s="11" t="s">
        <v>11726</v>
      </c>
      <c r="ARZ6" s="12"/>
      <c r="ASA6" s="12"/>
      <c r="ASB6" s="11" t="s">
        <v>11727</v>
      </c>
      <c r="ASC6" s="12"/>
      <c r="ASD6" s="12"/>
      <c r="ASE6" s="11" t="s">
        <v>11728</v>
      </c>
      <c r="ASF6" s="12"/>
      <c r="ASG6" s="12"/>
      <c r="ASH6" s="11" t="s">
        <v>11729</v>
      </c>
      <c r="ASI6" s="12"/>
      <c r="ASJ6" s="12"/>
      <c r="ASK6" s="11" t="s">
        <v>11730</v>
      </c>
      <c r="ASL6" s="12"/>
      <c r="ASM6" s="12"/>
      <c r="ASN6" s="11" t="s">
        <v>11731</v>
      </c>
      <c r="ASO6" s="12"/>
      <c r="ASP6" s="12"/>
      <c r="ASQ6" s="11" t="s">
        <v>11732</v>
      </c>
      <c r="ASR6" s="12"/>
      <c r="ASS6" s="12"/>
      <c r="AST6" s="11" t="s">
        <v>11733</v>
      </c>
      <c r="ASU6" s="12"/>
      <c r="ASV6" s="12"/>
      <c r="ASW6" s="11" t="s">
        <v>658</v>
      </c>
      <c r="ASX6" s="12"/>
      <c r="ASY6" s="12"/>
      <c r="ASZ6" s="11" t="s">
        <v>11734</v>
      </c>
      <c r="ATA6" s="12"/>
      <c r="ATB6" s="12"/>
      <c r="ATC6" s="11" t="s">
        <v>11735</v>
      </c>
      <c r="ATD6" s="12"/>
      <c r="ATE6" s="12"/>
      <c r="ATF6" s="11" t="s">
        <v>11736</v>
      </c>
      <c r="ATG6" s="12"/>
      <c r="ATH6" s="12"/>
      <c r="ATI6" s="11" t="s">
        <v>11737</v>
      </c>
      <c r="ATJ6" s="12"/>
      <c r="ATK6" s="12"/>
      <c r="ATL6" s="11" t="s">
        <v>11738</v>
      </c>
      <c r="ATM6" s="12"/>
      <c r="ATN6" s="12"/>
      <c r="ATO6" s="11" t="s">
        <v>11739</v>
      </c>
      <c r="ATP6" s="12"/>
      <c r="ATQ6" s="12"/>
      <c r="ATR6" s="11" t="s">
        <v>11740</v>
      </c>
      <c r="ATS6" s="12"/>
      <c r="ATT6" s="12"/>
      <c r="ATU6" s="11" t="s">
        <v>11741</v>
      </c>
      <c r="ATV6" s="12"/>
      <c r="ATW6" s="12"/>
      <c r="ATX6" s="11" t="s">
        <v>11742</v>
      </c>
      <c r="ATY6" s="12"/>
      <c r="ATZ6" s="12"/>
      <c r="AUA6" s="11" t="s">
        <v>11743</v>
      </c>
      <c r="AUB6" s="12"/>
      <c r="AUC6" s="12"/>
      <c r="AUD6" s="11" t="s">
        <v>11605</v>
      </c>
      <c r="AUE6" s="12"/>
      <c r="AUF6" s="12"/>
      <c r="AUG6" s="11" t="s">
        <v>11744</v>
      </c>
      <c r="AUH6" s="12"/>
      <c r="AUI6" s="12"/>
      <c r="AUJ6" s="11" t="s">
        <v>11745</v>
      </c>
      <c r="AUK6" s="12"/>
      <c r="AUL6" s="12"/>
      <c r="AUM6" s="11" t="s">
        <v>11746</v>
      </c>
      <c r="AUN6" s="12"/>
      <c r="AUO6" s="12"/>
      <c r="AUP6" s="11" t="s">
        <v>11383</v>
      </c>
      <c r="AUQ6" s="12"/>
      <c r="AUR6" s="12"/>
      <c r="AUS6" s="11" t="s">
        <v>11747</v>
      </c>
      <c r="AUT6" s="12"/>
      <c r="AUU6" s="12"/>
      <c r="AUV6" s="11" t="s">
        <v>11748</v>
      </c>
      <c r="AUW6" s="12"/>
      <c r="AUX6" s="12"/>
      <c r="AUY6" s="11" t="s">
        <v>11439</v>
      </c>
      <c r="AUZ6" s="12"/>
      <c r="AVA6" s="12"/>
      <c r="AVB6" s="11" t="s">
        <v>11749</v>
      </c>
      <c r="AVC6" s="12"/>
      <c r="AVD6" s="12"/>
      <c r="AVE6" s="11" t="s">
        <v>11750</v>
      </c>
      <c r="AVF6" s="12"/>
      <c r="AVG6" s="12"/>
      <c r="AVH6" s="11" t="s">
        <v>11751</v>
      </c>
      <c r="AVI6" s="12"/>
      <c r="AVJ6" s="12"/>
      <c r="AVK6" s="11" t="s">
        <v>11752</v>
      </c>
      <c r="AVL6" s="12"/>
      <c r="AVM6" s="12"/>
      <c r="AVN6" s="11" t="s">
        <v>11753</v>
      </c>
      <c r="AVO6" s="12"/>
      <c r="AVP6" s="12"/>
      <c r="AVQ6" s="11" t="s">
        <v>11754</v>
      </c>
      <c r="AVR6" s="12"/>
      <c r="AVS6" s="12"/>
      <c r="AVT6" s="11" t="s">
        <v>11755</v>
      </c>
      <c r="AVU6" s="12"/>
      <c r="AVV6" s="12"/>
      <c r="AVW6" s="11" t="s">
        <v>11756</v>
      </c>
      <c r="AVX6" s="12"/>
      <c r="AVY6" s="12"/>
      <c r="AVZ6" s="11" t="s">
        <v>11757</v>
      </c>
      <c r="AWA6" s="12"/>
      <c r="AWB6" s="12"/>
      <c r="AWC6" s="11" t="s">
        <v>11758</v>
      </c>
      <c r="AWD6" s="12"/>
      <c r="AWE6" s="12"/>
      <c r="AWF6" s="11" t="s">
        <v>11759</v>
      </c>
      <c r="AWG6" s="12"/>
      <c r="AWH6" s="12"/>
      <c r="AWI6" s="11" t="s">
        <v>11760</v>
      </c>
      <c r="AWJ6" s="12"/>
      <c r="AWK6" s="12"/>
      <c r="AWL6" s="11" t="s">
        <v>11761</v>
      </c>
      <c r="AWM6" s="12"/>
      <c r="AWN6" s="12"/>
      <c r="AWO6" s="11" t="s">
        <v>11762</v>
      </c>
      <c r="AWP6" s="12"/>
      <c r="AWQ6" s="12"/>
      <c r="AWR6" s="11" t="s">
        <v>11763</v>
      </c>
      <c r="AWS6" s="12"/>
      <c r="AWT6" s="12"/>
      <c r="AWU6" s="11" t="s">
        <v>11764</v>
      </c>
      <c r="AWV6" s="12"/>
      <c r="AWW6" s="12"/>
      <c r="AWX6" s="11" t="s">
        <v>11765</v>
      </c>
      <c r="AWY6" s="12"/>
      <c r="AWZ6" s="12"/>
      <c r="AXA6" s="11" t="s">
        <v>11766</v>
      </c>
      <c r="AXB6" s="12"/>
      <c r="AXC6" s="12"/>
      <c r="AXD6" s="11" t="s">
        <v>11767</v>
      </c>
      <c r="AXE6" s="12"/>
      <c r="AXF6" s="12"/>
      <c r="AXG6" s="11" t="s">
        <v>11768</v>
      </c>
      <c r="AXH6" s="12"/>
      <c r="AXI6" s="12"/>
      <c r="AXJ6" s="11" t="s">
        <v>11769</v>
      </c>
      <c r="AXK6" s="12"/>
      <c r="AXL6" s="12"/>
      <c r="AXM6" s="11" t="s">
        <v>11770</v>
      </c>
      <c r="AXN6" s="12"/>
      <c r="AXO6" s="12"/>
      <c r="AXP6" s="11" t="s">
        <v>11771</v>
      </c>
      <c r="AXQ6" s="12"/>
      <c r="AXR6" s="12"/>
      <c r="AXS6" s="11" t="s">
        <v>11772</v>
      </c>
      <c r="AXT6" s="12"/>
      <c r="AXU6" s="12"/>
      <c r="AXV6" s="11" t="s">
        <v>11773</v>
      </c>
      <c r="AXW6" s="12"/>
      <c r="AXX6" s="12"/>
      <c r="AXY6" s="11" t="s">
        <v>11774</v>
      </c>
      <c r="AXZ6" s="12"/>
      <c r="AYA6" s="12"/>
      <c r="AYB6" s="11" t="s">
        <v>11775</v>
      </c>
      <c r="AYC6" s="12"/>
      <c r="AYD6" s="12"/>
      <c r="AYE6" s="11" t="s">
        <v>11776</v>
      </c>
      <c r="AYF6" s="12"/>
      <c r="AYG6" s="12"/>
      <c r="AYH6" s="11" t="s">
        <v>11777</v>
      </c>
      <c r="AYI6" s="12"/>
      <c r="AYJ6" s="12"/>
      <c r="AYK6" s="11" t="s">
        <v>11778</v>
      </c>
      <c r="AYL6" s="12"/>
      <c r="AYM6" s="12"/>
      <c r="AYN6" s="11" t="s">
        <v>11779</v>
      </c>
      <c r="AYO6" s="12"/>
      <c r="AYP6" s="12"/>
      <c r="AYQ6" s="11" t="s">
        <v>11780</v>
      </c>
      <c r="AYR6" s="12"/>
      <c r="AYS6" s="12"/>
      <c r="AYT6" s="11" t="s">
        <v>11781</v>
      </c>
      <c r="AYU6" s="12"/>
      <c r="AYV6" s="12"/>
      <c r="AYW6" s="11" t="s">
        <v>11782</v>
      </c>
      <c r="AYX6" s="12"/>
      <c r="AYY6" s="12"/>
      <c r="AYZ6" s="11" t="s">
        <v>11783</v>
      </c>
      <c r="AZA6" s="12"/>
      <c r="AZB6" s="12"/>
      <c r="AZC6" s="11" t="s">
        <v>11784</v>
      </c>
      <c r="AZD6" s="12"/>
      <c r="AZE6" s="12"/>
      <c r="AZF6" s="11" t="s">
        <v>11785</v>
      </c>
      <c r="AZG6" s="12"/>
      <c r="AZH6" s="12"/>
      <c r="AZI6" s="11" t="s">
        <v>11786</v>
      </c>
      <c r="AZJ6" s="12"/>
      <c r="AZK6" s="12"/>
      <c r="AZL6" s="11" t="s">
        <v>11787</v>
      </c>
      <c r="AZM6" s="12"/>
      <c r="AZN6" s="12"/>
      <c r="AZO6" s="11" t="s">
        <v>11788</v>
      </c>
      <c r="AZP6" s="12"/>
      <c r="AZQ6" s="12"/>
      <c r="AZR6" s="11" t="s">
        <v>11789</v>
      </c>
      <c r="AZS6" s="12"/>
      <c r="AZT6" s="12"/>
      <c r="AZU6" s="11" t="s">
        <v>11790</v>
      </c>
      <c r="AZV6" s="12"/>
      <c r="AZW6" s="12"/>
      <c r="AZX6" s="11" t="s">
        <v>11791</v>
      </c>
      <c r="AZY6" s="12"/>
      <c r="AZZ6" s="12"/>
      <c r="BAA6" s="11" t="s">
        <v>11792</v>
      </c>
      <c r="BAB6" s="12"/>
      <c r="BAC6" s="12"/>
      <c r="BAD6" s="11" t="s">
        <v>11793</v>
      </c>
      <c r="BAE6" s="12"/>
      <c r="BAF6" s="12"/>
      <c r="BAG6" s="11" t="s">
        <v>11794</v>
      </c>
      <c r="BAH6" s="12"/>
      <c r="BAI6" s="12"/>
      <c r="BAJ6" s="11" t="s">
        <v>11795</v>
      </c>
      <c r="BAK6" s="12"/>
      <c r="BAL6" s="12"/>
      <c r="BAM6" s="11" t="s">
        <v>11796</v>
      </c>
      <c r="BAN6" s="12"/>
      <c r="BAO6" s="12"/>
      <c r="BAP6" s="11" t="s">
        <v>11797</v>
      </c>
      <c r="BAQ6" s="12"/>
      <c r="BAR6" s="12"/>
      <c r="BAS6" s="11" t="s">
        <v>11798</v>
      </c>
      <c r="BAT6" s="12"/>
      <c r="BAU6" s="12"/>
      <c r="BAV6" s="11" t="s">
        <v>11799</v>
      </c>
      <c r="BAW6" s="12"/>
      <c r="BAX6" s="12"/>
      <c r="BAY6" s="11" t="s">
        <v>11800</v>
      </c>
      <c r="BAZ6" s="12"/>
      <c r="BBA6" s="12"/>
      <c r="BBB6" s="11" t="s">
        <v>11801</v>
      </c>
      <c r="BBC6" s="12"/>
      <c r="BBD6" s="12"/>
      <c r="BBE6" s="11" t="s">
        <v>11802</v>
      </c>
      <c r="BBF6" s="12"/>
      <c r="BBG6" s="12"/>
      <c r="BBH6" s="11" t="s">
        <v>11803</v>
      </c>
      <c r="BBI6" s="12"/>
      <c r="BBJ6" s="12"/>
      <c r="BBK6" s="11" t="s">
        <v>11804</v>
      </c>
      <c r="BBL6" s="12"/>
      <c r="BBM6" s="12"/>
      <c r="BBN6" s="11" t="s">
        <v>11805</v>
      </c>
      <c r="BBO6" s="12"/>
      <c r="BBP6" s="12"/>
      <c r="BBQ6" s="11" t="s">
        <v>11806</v>
      </c>
      <c r="BBR6" s="12"/>
      <c r="BBS6" s="12"/>
      <c r="BBT6" s="11" t="s">
        <v>11807</v>
      </c>
      <c r="BBU6" s="12"/>
      <c r="BBV6" s="12"/>
      <c r="BBW6" s="11" t="s">
        <v>11808</v>
      </c>
      <c r="BBX6" s="12"/>
      <c r="BBY6" s="12"/>
      <c r="BBZ6" s="11" t="s">
        <v>11809</v>
      </c>
      <c r="BCA6" s="12"/>
      <c r="BCB6" s="12"/>
      <c r="BCC6" s="11" t="s">
        <v>11810</v>
      </c>
      <c r="BCD6" s="12"/>
      <c r="BCE6" s="12"/>
      <c r="BCF6" s="11" t="s">
        <v>11811</v>
      </c>
      <c r="BCG6" s="12"/>
      <c r="BCH6" s="12"/>
      <c r="BCI6" s="11" t="s">
        <v>11812</v>
      </c>
      <c r="BCJ6" s="12"/>
      <c r="BCK6" s="12"/>
      <c r="BCL6" s="11" t="s">
        <v>11813</v>
      </c>
      <c r="BCM6" s="12"/>
      <c r="BCN6" s="12"/>
      <c r="BCO6" s="11" t="s">
        <v>11814</v>
      </c>
      <c r="BCP6" s="12"/>
      <c r="BCQ6" s="12"/>
      <c r="BCR6" s="11" t="s">
        <v>11815</v>
      </c>
      <c r="BCS6" s="12"/>
      <c r="BCT6" s="12"/>
      <c r="BCU6" s="11" t="s">
        <v>11816</v>
      </c>
      <c r="BCV6" s="12"/>
      <c r="BCW6" s="12"/>
      <c r="BCX6" s="11" t="s">
        <v>11817</v>
      </c>
      <c r="BCY6" s="12"/>
      <c r="BCZ6" s="12"/>
      <c r="BDA6" s="11" t="s">
        <v>11818</v>
      </c>
      <c r="BDB6" s="12"/>
      <c r="BDC6" s="12"/>
      <c r="BDD6" s="11" t="s">
        <v>11819</v>
      </c>
      <c r="BDE6" s="12"/>
      <c r="BDF6" s="12"/>
      <c r="BDG6" s="11" t="s">
        <v>11820</v>
      </c>
      <c r="BDH6" s="12"/>
      <c r="BDI6" s="12"/>
      <c r="BDJ6" s="11" t="s">
        <v>11821</v>
      </c>
      <c r="BDK6" s="12"/>
      <c r="BDL6" s="12"/>
      <c r="BDM6" s="11" t="s">
        <v>11822</v>
      </c>
      <c r="BDN6" s="12"/>
      <c r="BDO6" s="12"/>
      <c r="BDP6" s="11" t="s">
        <v>11823</v>
      </c>
      <c r="BDQ6" s="12"/>
      <c r="BDR6" s="12"/>
      <c r="BDS6" s="11" t="s">
        <v>11824</v>
      </c>
      <c r="BDT6" s="12"/>
      <c r="BDU6" s="12"/>
      <c r="BDV6" s="11" t="s">
        <v>11825</v>
      </c>
      <c r="BDW6" s="12"/>
      <c r="BDX6" s="12"/>
      <c r="BDY6" s="11" t="s">
        <v>11826</v>
      </c>
      <c r="BDZ6" s="12"/>
      <c r="BEA6" s="12"/>
      <c r="BEB6" s="11" t="s">
        <v>11827</v>
      </c>
      <c r="BEC6" s="12"/>
      <c r="BED6" s="12"/>
      <c r="BEE6" s="11" t="s">
        <v>11828</v>
      </c>
      <c r="BEF6" s="12"/>
      <c r="BEG6" s="12"/>
      <c r="BEH6" s="11" t="s">
        <v>11829</v>
      </c>
      <c r="BEI6" s="12"/>
      <c r="BEJ6" s="12"/>
      <c r="BEK6" s="11" t="s">
        <v>10368</v>
      </c>
      <c r="BEL6" s="12"/>
      <c r="BEM6" s="12"/>
      <c r="BEN6" s="11" t="s">
        <v>11830</v>
      </c>
      <c r="BEO6" s="12"/>
      <c r="BEP6" s="12"/>
      <c r="BEQ6" s="11" t="s">
        <v>11831</v>
      </c>
      <c r="BER6" s="12"/>
      <c r="BES6" s="12"/>
      <c r="BET6" s="11" t="s">
        <v>11832</v>
      </c>
      <c r="BEU6" s="12"/>
      <c r="BEV6" s="12"/>
      <c r="BEW6" s="11" t="s">
        <v>11439</v>
      </c>
      <c r="BEX6" s="12"/>
      <c r="BEY6" s="12"/>
      <c r="BEZ6" s="11" t="s">
        <v>11833</v>
      </c>
      <c r="BFA6" s="12"/>
      <c r="BFB6" s="12"/>
      <c r="BFC6" s="11" t="s">
        <v>11439</v>
      </c>
      <c r="BFD6" s="12"/>
      <c r="BFE6" s="12"/>
      <c r="BFF6" s="11" t="s">
        <v>11834</v>
      </c>
      <c r="BFG6" s="12"/>
      <c r="BFH6" s="12"/>
      <c r="BFI6" s="11" t="s">
        <v>11439</v>
      </c>
      <c r="BFJ6" s="12"/>
      <c r="BFK6" s="12"/>
      <c r="BFL6" s="11" t="s">
        <v>11835</v>
      </c>
      <c r="BFM6" s="12"/>
      <c r="BFN6" s="12"/>
      <c r="BFO6" s="11" t="s">
        <v>11836</v>
      </c>
      <c r="BFP6" s="12"/>
      <c r="BFQ6" s="12"/>
      <c r="BFR6" s="11" t="s">
        <v>11837</v>
      </c>
      <c r="BFS6" s="12"/>
      <c r="BFT6" s="12"/>
      <c r="BFU6" s="11" t="s">
        <v>11838</v>
      </c>
      <c r="BFV6" s="12"/>
      <c r="BFW6" s="12"/>
      <c r="BFX6" s="11" t="s">
        <v>11839</v>
      </c>
      <c r="BFY6" s="12"/>
      <c r="BFZ6" s="12"/>
      <c r="BGA6" s="11" t="s">
        <v>11840</v>
      </c>
      <c r="BGB6" s="12"/>
      <c r="BGC6" s="12"/>
      <c r="BGD6" s="11" t="s">
        <v>11841</v>
      </c>
      <c r="BGE6" s="12"/>
      <c r="BGF6" s="12"/>
      <c r="BGG6" s="11" t="s">
        <v>11842</v>
      </c>
      <c r="BGH6" s="12"/>
      <c r="BGI6" s="12"/>
      <c r="BGJ6" s="11" t="s">
        <v>11843</v>
      </c>
      <c r="BGK6" s="12"/>
      <c r="BGL6" s="12"/>
      <c r="BGM6" s="11" t="s">
        <v>11844</v>
      </c>
      <c r="BGN6" s="12"/>
      <c r="BGO6" s="12"/>
      <c r="BGP6" s="11" t="s">
        <v>11844</v>
      </c>
      <c r="BGQ6" s="12"/>
      <c r="BGR6" s="12"/>
      <c r="BGS6" s="11" t="s">
        <v>11845</v>
      </c>
      <c r="BGT6" s="12"/>
      <c r="BGU6" s="12"/>
      <c r="BGV6" s="11" t="s">
        <v>11846</v>
      </c>
      <c r="BGW6" s="12"/>
      <c r="BGX6" s="12"/>
      <c r="BGY6" s="11" t="s">
        <v>11847</v>
      </c>
      <c r="BGZ6" s="12"/>
      <c r="BHA6" s="12"/>
      <c r="BHB6" s="11" t="s">
        <v>11848</v>
      </c>
      <c r="BHC6" s="12"/>
      <c r="BHD6" s="12"/>
      <c r="BHE6" s="11" t="s">
        <v>11389</v>
      </c>
      <c r="BHF6" s="12"/>
      <c r="BHG6" s="12"/>
      <c r="BHH6" s="11" t="s">
        <v>11849</v>
      </c>
      <c r="BHI6" s="12"/>
      <c r="BHJ6" s="12"/>
      <c r="BHK6" s="11" t="s">
        <v>11850</v>
      </c>
      <c r="BHL6" s="12"/>
      <c r="BHM6" s="12"/>
      <c r="BHN6" s="11" t="s">
        <v>11851</v>
      </c>
      <c r="BHO6" s="12"/>
      <c r="BHP6" s="12"/>
      <c r="BHQ6" s="11" t="s">
        <v>11778</v>
      </c>
      <c r="BHR6" s="12"/>
      <c r="BHS6" s="12"/>
      <c r="BHT6" s="11" t="s">
        <v>11852</v>
      </c>
      <c r="BHU6" s="12"/>
      <c r="BHV6" s="12"/>
      <c r="BHW6" s="11" t="s">
        <v>11853</v>
      </c>
      <c r="BHX6" s="12"/>
      <c r="BHY6" s="12"/>
      <c r="BHZ6" s="11" t="s">
        <v>11854</v>
      </c>
      <c r="BIA6" s="12"/>
      <c r="BIB6" s="12"/>
      <c r="BIC6" s="11" t="s">
        <v>11855</v>
      </c>
      <c r="BID6" s="12"/>
      <c r="BIE6" s="12"/>
      <c r="BIF6" s="11" t="s">
        <v>11856</v>
      </c>
      <c r="BIG6" s="12"/>
      <c r="BIH6" s="12"/>
      <c r="BII6" s="11" t="s">
        <v>11857</v>
      </c>
      <c r="BIJ6" s="12"/>
      <c r="BIK6" s="12"/>
      <c r="BIL6" s="11" t="s">
        <v>11858</v>
      </c>
      <c r="BIM6" s="12"/>
      <c r="BIN6" s="12"/>
      <c r="BIO6" s="11" t="s">
        <v>11551</v>
      </c>
      <c r="BIP6" s="12"/>
      <c r="BIQ6" s="12"/>
      <c r="BIR6" s="11" t="s">
        <v>11859</v>
      </c>
      <c r="BIS6" s="12"/>
      <c r="BIT6" s="12"/>
      <c r="BIU6" s="11" t="s">
        <v>11860</v>
      </c>
      <c r="BIV6" s="12"/>
      <c r="BIW6" s="12"/>
      <c r="BIX6" s="11" t="s">
        <v>11861</v>
      </c>
      <c r="BIY6" s="12"/>
      <c r="BIZ6" s="12"/>
      <c r="BJA6" s="11" t="s">
        <v>11862</v>
      </c>
      <c r="BJB6" s="12"/>
      <c r="BJC6" s="12"/>
      <c r="BJD6" s="11" t="s">
        <v>11863</v>
      </c>
      <c r="BJE6" s="12"/>
      <c r="BJF6" s="12"/>
      <c r="BJG6" s="11" t="s">
        <v>11864</v>
      </c>
      <c r="BJH6" s="12"/>
      <c r="BJI6" s="12"/>
      <c r="BJJ6" s="11" t="s">
        <v>11865</v>
      </c>
      <c r="BJK6" s="12"/>
      <c r="BJL6" s="12"/>
      <c r="BJM6" s="11" t="s">
        <v>11866</v>
      </c>
      <c r="BJN6" s="12"/>
      <c r="BJO6" s="12"/>
      <c r="BJP6" s="11" t="s">
        <v>11867</v>
      </c>
      <c r="BJQ6" s="12"/>
      <c r="BJR6" s="12"/>
      <c r="BJS6" s="11" t="s">
        <v>11781</v>
      </c>
      <c r="BJT6" s="12"/>
      <c r="BJU6" s="12"/>
      <c r="BJV6" s="11" t="s">
        <v>11868</v>
      </c>
      <c r="BJW6" s="12"/>
      <c r="BJX6" s="12"/>
      <c r="BJY6" s="11" t="s">
        <v>11869</v>
      </c>
      <c r="BJZ6" s="12"/>
      <c r="BKA6" s="12"/>
      <c r="BKB6" s="11" t="s">
        <v>11870</v>
      </c>
      <c r="BKC6" s="12"/>
      <c r="BKD6" s="12"/>
      <c r="BKE6" s="11" t="s">
        <v>11871</v>
      </c>
      <c r="BKF6" s="12"/>
      <c r="BKG6" s="12"/>
      <c r="BKH6" s="11" t="s">
        <v>11872</v>
      </c>
      <c r="BKI6" s="12"/>
      <c r="BKJ6" s="12"/>
      <c r="BKK6" s="11" t="s">
        <v>11873</v>
      </c>
      <c r="BKL6" s="12"/>
      <c r="BKM6" s="12"/>
      <c r="BKN6" s="11" t="s">
        <v>11874</v>
      </c>
      <c r="BKO6" s="12"/>
      <c r="BKP6" s="12"/>
      <c r="BKQ6" s="11" t="s">
        <v>11875</v>
      </c>
      <c r="BKR6" s="12"/>
      <c r="BKS6" s="12"/>
      <c r="BKT6" s="11" t="s">
        <v>11876</v>
      </c>
      <c r="BKU6" s="12"/>
      <c r="BKV6" s="12"/>
      <c r="BKW6" s="11" t="s">
        <v>11877</v>
      </c>
      <c r="BKX6" s="12"/>
      <c r="BKY6" s="12"/>
      <c r="BKZ6" s="11" t="s">
        <v>11878</v>
      </c>
      <c r="BLA6" s="12"/>
      <c r="BLB6" s="12"/>
      <c r="BLC6" s="11" t="s">
        <v>11879</v>
      </c>
      <c r="BLD6" s="12"/>
      <c r="BLE6" s="12"/>
      <c r="BLF6" s="11" t="s">
        <v>11880</v>
      </c>
      <c r="BLG6" s="12"/>
      <c r="BLH6" s="12"/>
      <c r="BLI6" s="11" t="s">
        <v>11881</v>
      </c>
      <c r="BLJ6" s="12"/>
      <c r="BLK6" s="12"/>
      <c r="BLL6" s="11" t="s">
        <v>11882</v>
      </c>
      <c r="BLM6" s="12"/>
      <c r="BLN6" s="12"/>
      <c r="BLO6" s="11" t="s">
        <v>11883</v>
      </c>
      <c r="BLP6" s="12"/>
      <c r="BLQ6" s="12"/>
      <c r="BLR6" s="11" t="s">
        <v>11884</v>
      </c>
      <c r="BLS6" s="12"/>
      <c r="BLT6" s="12"/>
      <c r="BLU6" s="11" t="s">
        <v>11885</v>
      </c>
      <c r="BLV6" s="12"/>
      <c r="BLW6" s="12"/>
      <c r="BLX6" s="11" t="s">
        <v>11886</v>
      </c>
      <c r="BLY6" s="12"/>
      <c r="BLZ6" s="12"/>
      <c r="BMA6" s="11" t="s">
        <v>11887</v>
      </c>
      <c r="BMB6" s="12"/>
      <c r="BMC6" s="12"/>
      <c r="BMD6" s="11" t="s">
        <v>11888</v>
      </c>
      <c r="BME6" s="12"/>
      <c r="BMF6" s="12"/>
      <c r="BMG6" s="11" t="s">
        <v>11889</v>
      </c>
      <c r="BMH6" s="12"/>
      <c r="BMI6" s="12"/>
      <c r="BMJ6" s="11" t="s">
        <v>11890</v>
      </c>
      <c r="BMK6" s="12"/>
      <c r="BML6" s="12"/>
      <c r="BMM6" s="11" t="s">
        <v>11891</v>
      </c>
      <c r="BMN6" s="12"/>
      <c r="BMO6" s="12"/>
      <c r="BMP6" s="11" t="s">
        <v>11892</v>
      </c>
      <c r="BMQ6" s="12"/>
      <c r="BMR6" s="12"/>
      <c r="BMS6" s="11" t="s">
        <v>11893</v>
      </c>
      <c r="BMT6" s="12"/>
      <c r="BMU6" s="12"/>
      <c r="BMV6" s="11" t="s">
        <v>11894</v>
      </c>
      <c r="BMW6" s="12"/>
      <c r="BMX6" s="12"/>
      <c r="BMY6" s="11" t="s">
        <v>11895</v>
      </c>
      <c r="BMZ6" s="12"/>
      <c r="BNA6" s="12"/>
      <c r="BNB6" s="11" t="s">
        <v>11896</v>
      </c>
      <c r="BNC6" s="12"/>
      <c r="BND6" s="12"/>
      <c r="BNE6" s="11" t="s">
        <v>11897</v>
      </c>
      <c r="BNF6" s="12"/>
      <c r="BNG6" s="12"/>
      <c r="BNH6" s="11" t="s">
        <v>11898</v>
      </c>
      <c r="BNI6" s="12"/>
      <c r="BNJ6" s="12"/>
      <c r="BNK6" s="11" t="s">
        <v>11899</v>
      </c>
      <c r="BNL6" s="12"/>
      <c r="BNM6" s="12"/>
      <c r="BNN6" s="11" t="s">
        <v>11900</v>
      </c>
      <c r="BNO6" s="12"/>
      <c r="BNP6" s="12"/>
      <c r="BNQ6" s="11" t="s">
        <v>11901</v>
      </c>
      <c r="BNR6" s="12"/>
      <c r="BNS6" s="12"/>
      <c r="BNT6" s="11" t="s">
        <v>11902</v>
      </c>
      <c r="BNU6" s="12"/>
      <c r="BNV6" s="12"/>
      <c r="BNW6" s="11" t="s">
        <v>11903</v>
      </c>
      <c r="BNX6" s="12"/>
      <c r="BNY6" s="12"/>
      <c r="BNZ6" s="11" t="s">
        <v>11904</v>
      </c>
      <c r="BOA6" s="12"/>
      <c r="BOB6" s="12"/>
      <c r="BOC6" s="11" t="s">
        <v>11905</v>
      </c>
      <c r="BOD6" s="12"/>
      <c r="BOE6" s="12"/>
      <c r="BOF6" s="11" t="s">
        <v>11906</v>
      </c>
      <c r="BOG6" s="12"/>
      <c r="BOH6" s="12"/>
      <c r="BOI6" s="11" t="s">
        <v>11907</v>
      </c>
      <c r="BOJ6" s="12"/>
      <c r="BOK6" s="12"/>
      <c r="BOL6" s="11" t="s">
        <v>11908</v>
      </c>
      <c r="BOM6" s="12"/>
      <c r="BON6" s="12"/>
      <c r="BOO6" s="11" t="s">
        <v>11909</v>
      </c>
      <c r="BOP6" s="12"/>
      <c r="BOQ6" s="12"/>
      <c r="BOR6" s="11" t="s">
        <v>11910</v>
      </c>
      <c r="BOS6" s="12"/>
      <c r="BOT6" s="12"/>
      <c r="BOU6" s="11" t="s">
        <v>11911</v>
      </c>
      <c r="BOV6" s="12"/>
      <c r="BOW6" s="12"/>
      <c r="BOX6" s="11" t="s">
        <v>11912</v>
      </c>
      <c r="BOY6" s="12"/>
      <c r="BOZ6" s="12"/>
      <c r="BPA6" s="11" t="s">
        <v>11913</v>
      </c>
      <c r="BPB6" s="12"/>
      <c r="BPC6" s="12"/>
      <c r="BPD6" s="11" t="s">
        <v>11914</v>
      </c>
      <c r="BPE6" s="12"/>
      <c r="BPF6" s="12"/>
      <c r="BPG6" s="11" t="s">
        <v>11915</v>
      </c>
      <c r="BPH6" s="12"/>
      <c r="BPI6" s="12"/>
      <c r="BPJ6" s="11" t="s">
        <v>11916</v>
      </c>
      <c r="BPK6" s="12"/>
      <c r="BPL6" s="12"/>
      <c r="BPM6" s="11" t="s">
        <v>11917</v>
      </c>
      <c r="BPN6" s="12"/>
      <c r="BPO6" s="12"/>
      <c r="BPP6" s="11" t="s">
        <v>11918</v>
      </c>
      <c r="BPQ6" s="12"/>
      <c r="BPR6" s="12"/>
      <c r="BPS6" s="11" t="s">
        <v>11919</v>
      </c>
      <c r="BPT6" s="12"/>
      <c r="BPU6" s="12"/>
      <c r="BPV6" s="11" t="s">
        <v>11920</v>
      </c>
      <c r="BPW6" s="12"/>
      <c r="BPX6" s="12"/>
      <c r="BPY6" s="11" t="s">
        <v>11921</v>
      </c>
      <c r="BPZ6" s="12"/>
      <c r="BQA6" s="12"/>
      <c r="BQB6" s="11" t="s">
        <v>11922</v>
      </c>
      <c r="BQC6" s="12"/>
      <c r="BQD6" s="12"/>
      <c r="BQE6" s="11" t="s">
        <v>11923</v>
      </c>
      <c r="BQF6" s="12"/>
      <c r="BQG6" s="12"/>
      <c r="BQH6" s="11" t="s">
        <v>11924</v>
      </c>
      <c r="BQI6" s="12"/>
      <c r="BQJ6" s="12"/>
      <c r="BQK6" s="11" t="s">
        <v>11925</v>
      </c>
      <c r="BQL6" s="12"/>
      <c r="BQM6" s="12"/>
      <c r="BQN6" s="11" t="s">
        <v>11926</v>
      </c>
      <c r="BQO6" s="12"/>
      <c r="BQP6" s="12"/>
      <c r="BQQ6" s="11" t="s">
        <v>11927</v>
      </c>
      <c r="BQR6" s="12"/>
      <c r="BQS6" s="12"/>
      <c r="BQT6" s="11" t="s">
        <v>11928</v>
      </c>
      <c r="BQU6" s="12"/>
      <c r="BQV6" s="12"/>
      <c r="BQW6" s="11" t="s">
        <v>11929</v>
      </c>
      <c r="BQX6" s="12"/>
      <c r="BQY6" s="12"/>
      <c r="BQZ6" s="11" t="s">
        <v>11930</v>
      </c>
      <c r="BRA6" s="12"/>
      <c r="BRB6" s="12"/>
      <c r="BRC6" s="11" t="s">
        <v>11931</v>
      </c>
      <c r="BRD6" s="12"/>
      <c r="BRE6" s="12"/>
      <c r="BRF6" s="11" t="s">
        <v>11932</v>
      </c>
      <c r="BRG6" s="12"/>
      <c r="BRH6" s="12"/>
      <c r="BRI6" s="11" t="s">
        <v>11933</v>
      </c>
      <c r="BRJ6" s="12"/>
      <c r="BRK6" s="12"/>
      <c r="BRL6" s="11" t="s">
        <v>11934</v>
      </c>
      <c r="BRM6" s="12"/>
      <c r="BRN6" s="12"/>
      <c r="BRO6" s="11" t="s">
        <v>11935</v>
      </c>
      <c r="BRP6" s="12"/>
      <c r="BRQ6" s="12"/>
      <c r="BRR6" s="11" t="s">
        <v>11936</v>
      </c>
      <c r="BRS6" s="12"/>
      <c r="BRT6" s="12"/>
      <c r="BRU6" s="11" t="s">
        <v>11937</v>
      </c>
      <c r="BRV6" s="12"/>
      <c r="BRW6" s="12"/>
      <c r="BRX6" s="11" t="s">
        <v>11938</v>
      </c>
      <c r="BRY6" s="12"/>
      <c r="BRZ6" s="12"/>
      <c r="BSA6" s="11" t="s">
        <v>11939</v>
      </c>
      <c r="BSB6" s="12"/>
      <c r="BSC6" s="12"/>
      <c r="BSD6" s="11" t="s">
        <v>11940</v>
      </c>
      <c r="BSE6" s="12"/>
      <c r="BSF6" s="12"/>
      <c r="BSG6" s="11" t="s">
        <v>11941</v>
      </c>
      <c r="BSH6" s="12"/>
      <c r="BSI6" s="12"/>
      <c r="BSJ6" s="11" t="s">
        <v>11942</v>
      </c>
      <c r="BSK6" s="12"/>
      <c r="BSL6" s="12"/>
      <c r="BSM6" s="11" t="s">
        <v>11943</v>
      </c>
      <c r="BSN6" s="12"/>
      <c r="BSO6" s="12"/>
      <c r="BSP6" s="11" t="s">
        <v>11944</v>
      </c>
      <c r="BSQ6" s="12"/>
      <c r="BSR6" s="12"/>
      <c r="BSS6" s="11" t="s">
        <v>11945</v>
      </c>
      <c r="BST6" s="12"/>
      <c r="BSU6" s="12"/>
      <c r="BSV6" s="11" t="s">
        <v>11946</v>
      </c>
      <c r="BSW6" s="12"/>
      <c r="BSX6" s="12"/>
      <c r="BSY6" s="11" t="s">
        <v>11947</v>
      </c>
      <c r="BSZ6" s="12"/>
      <c r="BTA6" s="12"/>
      <c r="BTB6" s="11" t="s">
        <v>11948</v>
      </c>
      <c r="BTC6" s="12"/>
      <c r="BTD6" s="12"/>
      <c r="BTE6" s="11" t="s">
        <v>11949</v>
      </c>
      <c r="BTF6" s="12"/>
      <c r="BTG6" s="12"/>
      <c r="BTH6" s="11" t="s">
        <v>11950</v>
      </c>
      <c r="BTI6" s="12"/>
      <c r="BTJ6" s="12"/>
      <c r="BTK6" s="11" t="s">
        <v>11951</v>
      </c>
      <c r="BTL6" s="12"/>
      <c r="BTM6" s="12"/>
      <c r="BTN6" s="11" t="s">
        <v>11952</v>
      </c>
      <c r="BTO6" s="12"/>
      <c r="BTP6" s="12"/>
      <c r="BTQ6" s="11" t="s">
        <v>11953</v>
      </c>
      <c r="BTR6" s="12"/>
      <c r="BTS6" s="12"/>
      <c r="BTT6" s="11" t="s">
        <v>11954</v>
      </c>
      <c r="BTU6" s="12"/>
      <c r="BTV6" s="12"/>
      <c r="BTW6" s="11" t="s">
        <v>11955</v>
      </c>
      <c r="BTX6" s="12"/>
      <c r="BTY6" s="12"/>
      <c r="BTZ6" s="11" t="s">
        <v>11956</v>
      </c>
      <c r="BUA6" s="12"/>
      <c r="BUB6" s="12"/>
      <c r="BUC6" s="11" t="s">
        <v>11957</v>
      </c>
      <c r="BUD6" s="12"/>
      <c r="BUE6" s="12"/>
      <c r="BUF6" s="11" t="s">
        <v>11958</v>
      </c>
      <c r="BUG6" s="12"/>
      <c r="BUH6" s="12"/>
      <c r="BUI6" s="11" t="s">
        <v>11959</v>
      </c>
      <c r="BUJ6" s="12"/>
      <c r="BUK6" s="12"/>
      <c r="BUL6" s="11" t="s">
        <v>11960</v>
      </c>
      <c r="BUM6" s="12"/>
      <c r="BUN6" s="12"/>
      <c r="BUO6" s="11" t="s">
        <v>11961</v>
      </c>
      <c r="BUP6" s="12"/>
      <c r="BUQ6" s="12"/>
      <c r="BUR6" s="11" t="s">
        <v>11962</v>
      </c>
      <c r="BUS6" s="12"/>
      <c r="BUT6" s="12"/>
      <c r="BUU6" s="11" t="s">
        <v>11963</v>
      </c>
      <c r="BUV6" s="12"/>
      <c r="BUW6" s="12"/>
      <c r="BUX6" s="11" t="s">
        <v>11964</v>
      </c>
      <c r="BUY6" s="12"/>
      <c r="BUZ6" s="12"/>
      <c r="BVA6" s="11" t="s">
        <v>11965</v>
      </c>
      <c r="BVB6" s="12"/>
      <c r="BVC6" s="12"/>
      <c r="BVD6" s="11" t="s">
        <v>11966</v>
      </c>
      <c r="BVE6" s="12"/>
      <c r="BVF6" s="12"/>
      <c r="BVG6" s="11" t="s">
        <v>11966</v>
      </c>
      <c r="BVH6" s="12"/>
      <c r="BVI6" s="12"/>
      <c r="BVJ6" s="11" t="s">
        <v>11967</v>
      </c>
      <c r="BVK6" s="12"/>
      <c r="BVL6" s="12"/>
      <c r="BVM6" s="11" t="s">
        <v>11968</v>
      </c>
      <c r="BVN6" s="12"/>
      <c r="BVO6" s="12"/>
      <c r="BVP6" s="11" t="s">
        <v>11969</v>
      </c>
      <c r="BVQ6" s="12"/>
      <c r="BVR6" s="12"/>
      <c r="BVS6" s="11" t="s">
        <v>11970</v>
      </c>
      <c r="BVT6" s="12"/>
      <c r="BVU6" s="12"/>
      <c r="BVV6" s="11" t="s">
        <v>11971</v>
      </c>
      <c r="BVW6" s="12"/>
      <c r="BVX6" s="12"/>
      <c r="BVY6" s="11" t="s">
        <v>11972</v>
      </c>
      <c r="BVZ6" s="12"/>
      <c r="BWA6" s="12"/>
      <c r="BWB6" s="11" t="s">
        <v>11973</v>
      </c>
      <c r="BWC6" s="12"/>
      <c r="BWD6" s="12"/>
      <c r="BWE6" s="11" t="s">
        <v>11974</v>
      </c>
      <c r="BWF6" s="12"/>
      <c r="BWG6" s="12"/>
      <c r="BWH6" s="11" t="s">
        <v>11975</v>
      </c>
      <c r="BWI6" s="12"/>
      <c r="BWJ6" s="12"/>
      <c r="BWK6" s="11" t="s">
        <v>11976</v>
      </c>
      <c r="BWL6" s="12"/>
      <c r="BWM6" s="12"/>
      <c r="BWN6" s="11" t="s">
        <v>11977</v>
      </c>
      <c r="BWO6" s="12"/>
      <c r="BWP6" s="12"/>
      <c r="BWQ6" s="11" t="s">
        <v>11978</v>
      </c>
      <c r="BWR6" s="12"/>
      <c r="BWS6" s="12"/>
      <c r="BWT6" s="11" t="s">
        <v>11979</v>
      </c>
      <c r="BWU6" s="12"/>
      <c r="BWV6" s="12"/>
      <c r="BWW6" s="11" t="s">
        <v>11980</v>
      </c>
      <c r="BWX6" s="12"/>
      <c r="BWY6" s="12"/>
      <c r="BWZ6" s="11" t="s">
        <v>11981</v>
      </c>
      <c r="BXA6" s="12"/>
      <c r="BXB6" s="12"/>
      <c r="BXC6" s="11" t="s">
        <v>11982</v>
      </c>
      <c r="BXD6" s="12"/>
      <c r="BXE6" s="12"/>
      <c r="BXF6" s="11" t="s">
        <v>11983</v>
      </c>
      <c r="BXG6" s="12"/>
      <c r="BXH6" s="12"/>
      <c r="BXI6" s="11" t="s">
        <v>11984</v>
      </c>
      <c r="BXJ6" s="12"/>
      <c r="BXK6" s="12"/>
      <c r="BXL6" s="11" t="s">
        <v>11985</v>
      </c>
      <c r="BXM6" s="12"/>
      <c r="BXN6" s="12"/>
      <c r="BXO6" s="11" t="s">
        <v>11986</v>
      </c>
      <c r="BXP6" s="12"/>
      <c r="BXQ6" s="12"/>
      <c r="BXR6" s="11" t="s">
        <v>11987</v>
      </c>
      <c r="BXS6" s="12"/>
      <c r="BXT6" s="12"/>
      <c r="BXU6" s="11" t="s">
        <v>11988</v>
      </c>
      <c r="BXV6" s="12"/>
      <c r="BXW6" s="12"/>
      <c r="BXX6" s="11" t="s">
        <v>11989</v>
      </c>
      <c r="BXY6" s="12"/>
      <c r="BXZ6" s="12"/>
      <c r="BYA6" s="11" t="s">
        <v>11990</v>
      </c>
      <c r="BYB6" s="12"/>
      <c r="BYC6" s="12"/>
      <c r="BYD6" s="11" t="s">
        <v>11991</v>
      </c>
      <c r="BYE6" s="12"/>
      <c r="BYF6" s="12"/>
      <c r="BYG6" s="11" t="s">
        <v>11992</v>
      </c>
      <c r="BYH6" s="12"/>
      <c r="BYI6" s="12"/>
      <c r="BYJ6" s="11" t="s">
        <v>11993</v>
      </c>
      <c r="BYK6" s="12"/>
      <c r="BYL6" s="12"/>
      <c r="BYM6" s="11" t="s">
        <v>11994</v>
      </c>
      <c r="BYN6" s="12"/>
      <c r="BYO6" s="12"/>
    </row>
    <row r="7" spans="1:2017" x14ac:dyDescent="0.25">
      <c r="A7" s="7"/>
      <c r="B7" s="11" t="s">
        <v>11995</v>
      </c>
      <c r="C7" s="12"/>
      <c r="D7" s="12"/>
      <c r="E7" s="11" t="s">
        <v>11996</v>
      </c>
      <c r="F7" s="12"/>
      <c r="G7" s="12"/>
      <c r="H7" s="11" t="s">
        <v>11997</v>
      </c>
      <c r="I7" s="12"/>
      <c r="J7" s="12"/>
      <c r="K7" s="11" t="s">
        <v>11998</v>
      </c>
      <c r="L7" s="12"/>
      <c r="M7" s="12"/>
      <c r="N7" s="11" t="s">
        <v>11999</v>
      </c>
      <c r="O7" s="12"/>
      <c r="P7" s="12"/>
      <c r="Q7" s="11" t="s">
        <v>12000</v>
      </c>
      <c r="R7" s="12"/>
      <c r="S7" s="12"/>
      <c r="T7" s="11" t="s">
        <v>12001</v>
      </c>
      <c r="U7" s="12"/>
      <c r="V7" s="12"/>
      <c r="W7" s="11" t="s">
        <v>12002</v>
      </c>
      <c r="X7" s="12"/>
      <c r="Y7" s="12"/>
      <c r="Z7" s="11" t="s">
        <v>12003</v>
      </c>
      <c r="AA7" s="12"/>
      <c r="AB7" s="12"/>
      <c r="AC7" s="11" t="s">
        <v>12004</v>
      </c>
      <c r="AD7" s="12"/>
      <c r="AE7" s="12"/>
      <c r="AF7" s="11" t="s">
        <v>12005</v>
      </c>
      <c r="AG7" s="12"/>
      <c r="AH7" s="12"/>
      <c r="AI7" s="11" t="s">
        <v>12006</v>
      </c>
      <c r="AJ7" s="12"/>
      <c r="AK7" s="12"/>
      <c r="AL7" s="11" t="s">
        <v>12007</v>
      </c>
      <c r="AM7" s="12"/>
      <c r="AN7" s="12"/>
      <c r="AO7" s="11" t="s">
        <v>12008</v>
      </c>
      <c r="AP7" s="12"/>
      <c r="AQ7" s="12"/>
      <c r="AR7" s="11" t="s">
        <v>12009</v>
      </c>
      <c r="AS7" s="12"/>
      <c r="AT7" s="12"/>
      <c r="AU7" s="11" t="s">
        <v>12010</v>
      </c>
      <c r="AV7" s="12"/>
      <c r="AW7" s="12"/>
      <c r="AX7" s="11" t="s">
        <v>12011</v>
      </c>
      <c r="AY7" s="12"/>
      <c r="AZ7" s="12"/>
      <c r="BA7" s="11" t="s">
        <v>12012</v>
      </c>
      <c r="BB7" s="12"/>
      <c r="BC7" s="12"/>
      <c r="BD7" s="11" t="s">
        <v>11997</v>
      </c>
      <c r="BE7" s="12"/>
      <c r="BF7" s="12"/>
      <c r="BG7" s="11" t="s">
        <v>12013</v>
      </c>
      <c r="BH7" s="12"/>
      <c r="BI7" s="12"/>
      <c r="BJ7" s="11" t="s">
        <v>12014</v>
      </c>
      <c r="BK7" s="12"/>
      <c r="BL7" s="12"/>
      <c r="BM7" s="11" t="s">
        <v>12015</v>
      </c>
      <c r="BN7" s="12"/>
      <c r="BO7" s="12"/>
      <c r="BP7" s="11" t="s">
        <v>12016</v>
      </c>
      <c r="BQ7" s="12"/>
      <c r="BR7" s="12"/>
      <c r="BS7" s="11" t="s">
        <v>12017</v>
      </c>
      <c r="BT7" s="12"/>
      <c r="BU7" s="12"/>
      <c r="BV7" s="11" t="s">
        <v>12018</v>
      </c>
      <c r="BW7" s="12"/>
      <c r="BX7" s="12"/>
      <c r="BY7" s="11" t="s">
        <v>12019</v>
      </c>
      <c r="BZ7" s="12"/>
      <c r="CA7" s="12"/>
      <c r="CB7" s="11" t="s">
        <v>12020</v>
      </c>
      <c r="CC7" s="12"/>
      <c r="CD7" s="12"/>
      <c r="CE7" s="11" t="s">
        <v>12021</v>
      </c>
      <c r="CF7" s="12"/>
      <c r="CG7" s="12"/>
      <c r="CH7" s="11" t="s">
        <v>12022</v>
      </c>
      <c r="CI7" s="12"/>
      <c r="CJ7" s="12"/>
      <c r="CK7" s="11" t="s">
        <v>12023</v>
      </c>
      <c r="CL7" s="12"/>
      <c r="CM7" s="12"/>
      <c r="CN7" s="11" t="s">
        <v>12024</v>
      </c>
      <c r="CO7" s="12"/>
      <c r="CP7" s="12"/>
      <c r="CQ7" s="11" t="s">
        <v>12025</v>
      </c>
      <c r="CR7" s="12"/>
      <c r="CS7" s="12"/>
      <c r="CT7" s="11" t="s">
        <v>12026</v>
      </c>
      <c r="CU7" s="12"/>
      <c r="CV7" s="12"/>
      <c r="CW7" s="11" t="s">
        <v>12027</v>
      </c>
      <c r="CX7" s="12"/>
      <c r="CY7" s="12"/>
      <c r="CZ7" s="11" t="s">
        <v>12028</v>
      </c>
      <c r="DA7" s="12"/>
      <c r="DB7" s="12"/>
      <c r="DC7" s="11" t="s">
        <v>12029</v>
      </c>
      <c r="DD7" s="12"/>
      <c r="DE7" s="12"/>
      <c r="DF7" s="11" t="s">
        <v>12030</v>
      </c>
      <c r="DG7" s="12"/>
      <c r="DH7" s="12"/>
      <c r="DI7" s="11" t="s">
        <v>12031</v>
      </c>
      <c r="DJ7" s="12"/>
      <c r="DK7" s="12"/>
      <c r="DL7" s="11" t="s">
        <v>12032</v>
      </c>
      <c r="DM7" s="12"/>
      <c r="DN7" s="12"/>
      <c r="DO7" s="11" t="s">
        <v>12033</v>
      </c>
      <c r="DP7" s="12"/>
      <c r="DQ7" s="12"/>
      <c r="DR7" s="11" t="s">
        <v>12034</v>
      </c>
      <c r="DS7" s="12"/>
      <c r="DT7" s="12"/>
      <c r="DU7" s="11" t="s">
        <v>12033</v>
      </c>
      <c r="DV7" s="12"/>
      <c r="DW7" s="12"/>
      <c r="DX7" s="11" t="s">
        <v>12035</v>
      </c>
      <c r="DY7" s="12"/>
      <c r="DZ7" s="12"/>
      <c r="EA7" s="11" t="s">
        <v>12036</v>
      </c>
      <c r="EB7" s="12"/>
      <c r="EC7" s="12"/>
      <c r="ED7" s="11" t="s">
        <v>12037</v>
      </c>
      <c r="EE7" s="12"/>
      <c r="EF7" s="12"/>
      <c r="EG7" s="11" t="s">
        <v>12038</v>
      </c>
      <c r="EH7" s="12"/>
      <c r="EI7" s="12"/>
      <c r="EJ7" s="11" t="s">
        <v>12039</v>
      </c>
      <c r="EK7" s="12"/>
      <c r="EL7" s="12"/>
      <c r="EM7" s="11" t="s">
        <v>12040</v>
      </c>
      <c r="EN7" s="12"/>
      <c r="EO7" s="12"/>
      <c r="EP7" s="11" t="s">
        <v>12041</v>
      </c>
      <c r="EQ7" s="12"/>
      <c r="ER7" s="12"/>
      <c r="ES7" s="11" t="s">
        <v>12042</v>
      </c>
      <c r="ET7" s="12"/>
      <c r="EU7" s="12"/>
      <c r="EV7" s="11" t="s">
        <v>12043</v>
      </c>
      <c r="EW7" s="12"/>
      <c r="EX7" s="12"/>
      <c r="EY7" s="11" t="s">
        <v>12044</v>
      </c>
      <c r="EZ7" s="12"/>
      <c r="FA7" s="12"/>
      <c r="FB7" s="11" t="s">
        <v>12045</v>
      </c>
      <c r="FC7" s="12"/>
      <c r="FD7" s="12"/>
      <c r="FE7" s="11" t="s">
        <v>12046</v>
      </c>
      <c r="FF7" s="12"/>
      <c r="FG7" s="12"/>
      <c r="FH7" s="11" t="s">
        <v>12047</v>
      </c>
      <c r="FI7" s="12"/>
      <c r="FJ7" s="12"/>
      <c r="FK7" s="11" t="s">
        <v>12048</v>
      </c>
      <c r="FL7" s="12"/>
      <c r="FM7" s="12"/>
      <c r="FN7" s="11" t="s">
        <v>12049</v>
      </c>
      <c r="FO7" s="12"/>
      <c r="FP7" s="12"/>
      <c r="FQ7" s="11" t="s">
        <v>12050</v>
      </c>
      <c r="FR7" s="12"/>
      <c r="FS7" s="12"/>
      <c r="FT7" s="11" t="s">
        <v>12051</v>
      </c>
      <c r="FU7" s="12"/>
      <c r="FV7" s="12"/>
      <c r="FW7" s="11" t="s">
        <v>12052</v>
      </c>
      <c r="FX7" s="12"/>
      <c r="FY7" s="12"/>
      <c r="FZ7" s="11" t="s">
        <v>12053</v>
      </c>
      <c r="GA7" s="12"/>
      <c r="GB7" s="12"/>
      <c r="GC7" s="11" t="s">
        <v>12054</v>
      </c>
      <c r="GD7" s="12"/>
      <c r="GE7" s="12"/>
      <c r="GF7" s="11" t="s">
        <v>12055</v>
      </c>
      <c r="GG7" s="12"/>
      <c r="GH7" s="12"/>
      <c r="GI7" s="11" t="s">
        <v>12056</v>
      </c>
      <c r="GJ7" s="12"/>
      <c r="GK7" s="12"/>
      <c r="GL7" s="11" t="s">
        <v>12057</v>
      </c>
      <c r="GM7" s="12"/>
      <c r="GN7" s="12"/>
      <c r="GO7" s="11" t="s">
        <v>12058</v>
      </c>
      <c r="GP7" s="12"/>
      <c r="GQ7" s="12"/>
      <c r="GR7" s="11" t="s">
        <v>12059</v>
      </c>
      <c r="GS7" s="12"/>
      <c r="GT7" s="12"/>
      <c r="GU7" s="11" t="s">
        <v>12060</v>
      </c>
      <c r="GV7" s="12"/>
      <c r="GW7" s="12"/>
      <c r="GX7" s="11" t="s">
        <v>12061</v>
      </c>
      <c r="GY7" s="12"/>
      <c r="GZ7" s="12"/>
      <c r="HA7" s="11" t="s">
        <v>12062</v>
      </c>
      <c r="HB7" s="12"/>
      <c r="HC7" s="12"/>
      <c r="HD7" s="11" t="s">
        <v>12063</v>
      </c>
      <c r="HE7" s="12"/>
      <c r="HF7" s="12"/>
      <c r="HG7" s="11" t="s">
        <v>12064</v>
      </c>
      <c r="HH7" s="12"/>
      <c r="HI7" s="12"/>
      <c r="HJ7" s="11" t="s">
        <v>12065</v>
      </c>
      <c r="HK7" s="12"/>
      <c r="HL7" s="12"/>
      <c r="HM7" s="11" t="s">
        <v>12066</v>
      </c>
      <c r="HN7" s="12"/>
      <c r="HO7" s="12"/>
      <c r="HP7" s="11" t="s">
        <v>12067</v>
      </c>
      <c r="HQ7" s="12"/>
      <c r="HR7" s="12"/>
      <c r="HS7" s="11" t="s">
        <v>12068</v>
      </c>
      <c r="HT7" s="12"/>
      <c r="HU7" s="12"/>
      <c r="HV7" s="11" t="s">
        <v>12069</v>
      </c>
      <c r="HW7" s="12"/>
      <c r="HX7" s="12"/>
      <c r="HY7" s="11" t="s">
        <v>11356</v>
      </c>
      <c r="HZ7" s="12"/>
      <c r="IA7" s="12"/>
      <c r="IB7" s="11" t="s">
        <v>12070</v>
      </c>
      <c r="IC7" s="12"/>
      <c r="ID7" s="12"/>
      <c r="IE7" s="11" t="s">
        <v>12071</v>
      </c>
      <c r="IF7" s="12"/>
      <c r="IG7" s="12"/>
      <c r="IH7" s="11" t="s">
        <v>12072</v>
      </c>
      <c r="II7" s="12"/>
      <c r="IJ7" s="12"/>
      <c r="IK7" s="11" t="s">
        <v>12073</v>
      </c>
      <c r="IL7" s="12"/>
      <c r="IM7" s="12"/>
      <c r="IN7" s="11" t="s">
        <v>12074</v>
      </c>
      <c r="IO7" s="12"/>
      <c r="IP7" s="12"/>
      <c r="IQ7" s="11" t="s">
        <v>12075</v>
      </c>
      <c r="IR7" s="12"/>
      <c r="IS7" s="12"/>
      <c r="IT7" s="11" t="s">
        <v>12076</v>
      </c>
      <c r="IU7" s="12"/>
      <c r="IV7" s="12"/>
      <c r="IW7" s="11" t="s">
        <v>12077</v>
      </c>
      <c r="IX7" s="12"/>
      <c r="IY7" s="12"/>
      <c r="IZ7" s="11" t="s">
        <v>12078</v>
      </c>
      <c r="JA7" s="12"/>
      <c r="JB7" s="12"/>
      <c r="JC7" s="11" t="s">
        <v>12079</v>
      </c>
      <c r="JD7" s="12"/>
      <c r="JE7" s="12"/>
      <c r="JF7" s="11" t="s">
        <v>12080</v>
      </c>
      <c r="JG7" s="12"/>
      <c r="JH7" s="12"/>
      <c r="JI7" s="11" t="s">
        <v>12081</v>
      </c>
      <c r="JJ7" s="12"/>
      <c r="JK7" s="12"/>
      <c r="JL7" s="11" t="s">
        <v>12082</v>
      </c>
      <c r="JM7" s="12"/>
      <c r="JN7" s="12"/>
      <c r="JO7" s="11" t="s">
        <v>12083</v>
      </c>
      <c r="JP7" s="12"/>
      <c r="JQ7" s="12"/>
      <c r="JR7" s="11" t="s">
        <v>12084</v>
      </c>
      <c r="JS7" s="12"/>
      <c r="JT7" s="12"/>
      <c r="JU7" s="11" t="s">
        <v>12085</v>
      </c>
      <c r="JV7" s="12"/>
      <c r="JW7" s="12"/>
      <c r="JX7" s="11" t="s">
        <v>12086</v>
      </c>
      <c r="JY7" s="12"/>
      <c r="JZ7" s="12"/>
      <c r="KA7" s="11" t="s">
        <v>12087</v>
      </c>
      <c r="KB7" s="12"/>
      <c r="KC7" s="12"/>
      <c r="KD7" s="11" t="s">
        <v>12088</v>
      </c>
      <c r="KE7" s="12"/>
      <c r="KF7" s="12"/>
      <c r="KG7" s="11" t="s">
        <v>12089</v>
      </c>
      <c r="KH7" s="12"/>
      <c r="KI7" s="12"/>
      <c r="KJ7" s="11" t="s">
        <v>12090</v>
      </c>
      <c r="KK7" s="12"/>
      <c r="KL7" s="12"/>
      <c r="KM7" s="11" t="s">
        <v>12091</v>
      </c>
      <c r="KN7" s="12"/>
      <c r="KO7" s="12"/>
      <c r="KP7" s="11" t="s">
        <v>12092</v>
      </c>
      <c r="KQ7" s="12"/>
      <c r="KR7" s="12"/>
      <c r="KS7" s="11" t="s">
        <v>12093</v>
      </c>
      <c r="KT7" s="12"/>
      <c r="KU7" s="12"/>
      <c r="KV7" s="11" t="s">
        <v>12094</v>
      </c>
      <c r="KW7" s="12"/>
      <c r="KX7" s="12"/>
      <c r="KY7" s="11" t="s">
        <v>12095</v>
      </c>
      <c r="KZ7" s="12"/>
      <c r="LA7" s="12"/>
      <c r="LB7" s="11" t="s">
        <v>12096</v>
      </c>
      <c r="LC7" s="12"/>
      <c r="LD7" s="12"/>
      <c r="LE7" s="11" t="s">
        <v>12097</v>
      </c>
      <c r="LF7" s="12"/>
      <c r="LG7" s="12"/>
      <c r="LH7" s="11" t="s">
        <v>12098</v>
      </c>
      <c r="LI7" s="12"/>
      <c r="LJ7" s="12"/>
      <c r="LK7" s="11" t="s">
        <v>12099</v>
      </c>
      <c r="LL7" s="12"/>
      <c r="LM7" s="12"/>
      <c r="LN7" s="11" t="s">
        <v>12100</v>
      </c>
      <c r="LO7" s="12"/>
      <c r="LP7" s="12"/>
      <c r="LQ7" s="11" t="s">
        <v>12101</v>
      </c>
      <c r="LR7" s="12"/>
      <c r="LS7" s="12"/>
      <c r="LT7" s="11" t="s">
        <v>12102</v>
      </c>
      <c r="LU7" s="12"/>
      <c r="LV7" s="12"/>
      <c r="LW7" s="11" t="s">
        <v>12103</v>
      </c>
      <c r="LX7" s="12"/>
      <c r="LY7" s="12"/>
      <c r="LZ7" s="11" t="s">
        <v>12104</v>
      </c>
      <c r="MA7" s="12"/>
      <c r="MB7" s="12"/>
      <c r="MC7" s="11" t="s">
        <v>12105</v>
      </c>
      <c r="MD7" s="12"/>
      <c r="ME7" s="12"/>
      <c r="MF7" s="11" t="s">
        <v>12106</v>
      </c>
      <c r="MG7" s="12"/>
      <c r="MH7" s="12"/>
      <c r="MI7" s="11" t="s">
        <v>12107</v>
      </c>
      <c r="MJ7" s="12"/>
      <c r="MK7" s="12"/>
      <c r="ML7" s="11" t="s">
        <v>12108</v>
      </c>
      <c r="MM7" s="12"/>
      <c r="MN7" s="12"/>
      <c r="MO7" s="11" t="s">
        <v>12109</v>
      </c>
      <c r="MP7" s="12"/>
      <c r="MQ7" s="12"/>
      <c r="MR7" s="11" t="s">
        <v>12110</v>
      </c>
      <c r="MS7" s="12"/>
      <c r="MT7" s="12"/>
      <c r="MU7" s="11" t="s">
        <v>12111</v>
      </c>
      <c r="MV7" s="12"/>
      <c r="MW7" s="12"/>
      <c r="MX7" s="11" t="s">
        <v>12112</v>
      </c>
      <c r="MY7" s="12"/>
      <c r="MZ7" s="12"/>
      <c r="NA7" s="11" t="s">
        <v>12113</v>
      </c>
      <c r="NB7" s="12"/>
      <c r="NC7" s="12"/>
      <c r="ND7" s="11" t="s">
        <v>12114</v>
      </c>
      <c r="NE7" s="12"/>
      <c r="NF7" s="12"/>
      <c r="NG7" s="11" t="s">
        <v>12115</v>
      </c>
      <c r="NH7" s="12"/>
      <c r="NI7" s="12"/>
      <c r="NJ7" s="11" t="s">
        <v>12030</v>
      </c>
      <c r="NK7" s="12"/>
      <c r="NL7" s="12"/>
      <c r="NM7" s="11" t="s">
        <v>12116</v>
      </c>
      <c r="NN7" s="12"/>
      <c r="NO7" s="12"/>
      <c r="NP7" s="11" t="s">
        <v>12117</v>
      </c>
      <c r="NQ7" s="12"/>
      <c r="NR7" s="12"/>
      <c r="NS7" s="11" t="s">
        <v>12118</v>
      </c>
      <c r="NT7" s="12"/>
      <c r="NU7" s="12"/>
      <c r="NV7" s="11" t="s">
        <v>12119</v>
      </c>
      <c r="NW7" s="12"/>
      <c r="NX7" s="12"/>
      <c r="NY7" s="11" t="s">
        <v>12120</v>
      </c>
      <c r="NZ7" s="12"/>
      <c r="OA7" s="12"/>
      <c r="OB7" s="11" t="s">
        <v>12121</v>
      </c>
      <c r="OC7" s="12"/>
      <c r="OD7" s="12"/>
      <c r="OE7" s="11" t="s">
        <v>12122</v>
      </c>
      <c r="OF7" s="12"/>
      <c r="OG7" s="12"/>
      <c r="OH7" s="11" t="s">
        <v>12123</v>
      </c>
      <c r="OI7" s="12"/>
      <c r="OJ7" s="12"/>
      <c r="OK7" s="11" t="s">
        <v>12124</v>
      </c>
      <c r="OL7" s="12"/>
      <c r="OM7" s="12"/>
      <c r="ON7" s="11" t="s">
        <v>12125</v>
      </c>
      <c r="OO7" s="12"/>
      <c r="OP7" s="12"/>
      <c r="OQ7" s="11" t="s">
        <v>12126</v>
      </c>
      <c r="OR7" s="12"/>
      <c r="OS7" s="12"/>
      <c r="OT7" s="11" t="s">
        <v>12127</v>
      </c>
      <c r="OU7" s="12"/>
      <c r="OV7" s="12"/>
      <c r="OW7" s="11" t="s">
        <v>12128</v>
      </c>
      <c r="OX7" s="12"/>
      <c r="OY7" s="12"/>
      <c r="OZ7" s="11" t="s">
        <v>12129</v>
      </c>
      <c r="PA7" s="12"/>
      <c r="PB7" s="12"/>
      <c r="PC7" s="11" t="s">
        <v>12130</v>
      </c>
      <c r="PD7" s="12"/>
      <c r="PE7" s="12"/>
      <c r="PF7" s="11" t="s">
        <v>12131</v>
      </c>
      <c r="PG7" s="12"/>
      <c r="PH7" s="12"/>
      <c r="PI7" s="11" t="s">
        <v>12132</v>
      </c>
      <c r="PJ7" s="12"/>
      <c r="PK7" s="12"/>
      <c r="PL7" s="11" t="s">
        <v>12133</v>
      </c>
      <c r="PM7" s="12"/>
      <c r="PN7" s="12"/>
      <c r="PO7" s="11" t="s">
        <v>12134</v>
      </c>
      <c r="PP7" s="12"/>
      <c r="PQ7" s="12"/>
      <c r="PR7" s="11" t="s">
        <v>12135</v>
      </c>
      <c r="PS7" s="12"/>
      <c r="PT7" s="12"/>
      <c r="PU7" s="11" t="s">
        <v>12136</v>
      </c>
      <c r="PV7" s="12"/>
      <c r="PW7" s="12"/>
      <c r="PX7" s="11" t="s">
        <v>12137</v>
      </c>
      <c r="PY7" s="12"/>
      <c r="PZ7" s="12"/>
      <c r="QA7" s="11" t="s">
        <v>12138</v>
      </c>
      <c r="QB7" s="12"/>
      <c r="QC7" s="12"/>
      <c r="QD7" s="11" t="s">
        <v>12139</v>
      </c>
      <c r="QE7" s="12"/>
      <c r="QF7" s="12"/>
      <c r="QG7" s="11" t="s">
        <v>12140</v>
      </c>
      <c r="QH7" s="12"/>
      <c r="QI7" s="12"/>
      <c r="QJ7" s="11" t="s">
        <v>12141</v>
      </c>
      <c r="QK7" s="12"/>
      <c r="QL7" s="12"/>
      <c r="QM7" s="11" t="s">
        <v>12142</v>
      </c>
      <c r="QN7" s="12"/>
      <c r="QO7" s="12"/>
      <c r="QP7" s="11" t="s">
        <v>12143</v>
      </c>
      <c r="QQ7" s="12"/>
      <c r="QR7" s="12"/>
      <c r="QS7" s="11" t="s">
        <v>12144</v>
      </c>
      <c r="QT7" s="12"/>
      <c r="QU7" s="12"/>
      <c r="QV7" s="11" t="s">
        <v>12145</v>
      </c>
      <c r="QW7" s="12"/>
      <c r="QX7" s="12"/>
      <c r="QY7" s="11" t="s">
        <v>12146</v>
      </c>
      <c r="QZ7" s="12"/>
      <c r="RA7" s="12"/>
      <c r="RB7" s="11" t="s">
        <v>12147</v>
      </c>
      <c r="RC7" s="12"/>
      <c r="RD7" s="12"/>
      <c r="RE7" s="11" t="s">
        <v>12148</v>
      </c>
      <c r="RF7" s="12"/>
      <c r="RG7" s="12"/>
      <c r="RH7" s="11" t="s">
        <v>12149</v>
      </c>
      <c r="RI7" s="12"/>
      <c r="RJ7" s="12"/>
      <c r="RK7" s="11" t="s">
        <v>12150</v>
      </c>
      <c r="RL7" s="12"/>
      <c r="RM7" s="12"/>
      <c r="RN7" s="11" t="s">
        <v>12151</v>
      </c>
      <c r="RO7" s="12"/>
      <c r="RP7" s="12"/>
      <c r="RQ7" s="11" t="s">
        <v>12152</v>
      </c>
      <c r="RR7" s="12"/>
      <c r="RS7" s="12"/>
      <c r="RT7" s="11" t="s">
        <v>12153</v>
      </c>
      <c r="RU7" s="12"/>
      <c r="RV7" s="12"/>
      <c r="RW7" s="11" t="s">
        <v>12154</v>
      </c>
      <c r="RX7" s="12"/>
      <c r="RY7" s="12"/>
      <c r="RZ7" s="11" t="s">
        <v>12155</v>
      </c>
      <c r="SA7" s="12"/>
      <c r="SB7" s="12"/>
      <c r="SC7" s="11" t="s">
        <v>12156</v>
      </c>
      <c r="SD7" s="12"/>
      <c r="SE7" s="12"/>
      <c r="SF7" s="11" t="s">
        <v>12157</v>
      </c>
      <c r="SG7" s="12"/>
      <c r="SH7" s="12"/>
      <c r="SI7" s="11" t="s">
        <v>12158</v>
      </c>
      <c r="SJ7" s="12"/>
      <c r="SK7" s="12"/>
      <c r="SL7" s="11" t="s">
        <v>12159</v>
      </c>
      <c r="SM7" s="12"/>
      <c r="SN7" s="12"/>
      <c r="SO7" s="11" t="s">
        <v>12160</v>
      </c>
      <c r="SP7" s="12"/>
      <c r="SQ7" s="12"/>
      <c r="SR7" s="11" t="s">
        <v>12161</v>
      </c>
      <c r="SS7" s="12"/>
      <c r="ST7" s="12"/>
      <c r="SU7" s="11" t="s">
        <v>12162</v>
      </c>
      <c r="SV7" s="12"/>
      <c r="SW7" s="12"/>
      <c r="SX7" s="11" t="s">
        <v>12163</v>
      </c>
      <c r="SY7" s="12"/>
      <c r="SZ7" s="12"/>
      <c r="TA7" s="11" t="s">
        <v>12164</v>
      </c>
      <c r="TB7" s="12"/>
      <c r="TC7" s="12"/>
      <c r="TD7" s="11" t="s">
        <v>12165</v>
      </c>
      <c r="TE7" s="12"/>
      <c r="TF7" s="12"/>
      <c r="TG7" s="11" t="s">
        <v>12166</v>
      </c>
      <c r="TH7" s="12"/>
      <c r="TI7" s="12"/>
      <c r="TJ7" s="11" t="s">
        <v>12167</v>
      </c>
      <c r="TK7" s="12"/>
      <c r="TL7" s="12"/>
      <c r="TM7" s="11" t="s">
        <v>12168</v>
      </c>
      <c r="TN7" s="12"/>
      <c r="TO7" s="12"/>
      <c r="TP7" s="11" t="s">
        <v>12169</v>
      </c>
      <c r="TQ7" s="12"/>
      <c r="TR7" s="12"/>
      <c r="TS7" s="11" t="s">
        <v>12170</v>
      </c>
      <c r="TT7" s="12"/>
      <c r="TU7" s="12"/>
      <c r="TV7" s="11" t="s">
        <v>12171</v>
      </c>
      <c r="TW7" s="12"/>
      <c r="TX7" s="12"/>
      <c r="TY7" s="11" t="s">
        <v>12172</v>
      </c>
      <c r="TZ7" s="12"/>
      <c r="UA7" s="12"/>
      <c r="UB7" s="11" t="s">
        <v>12173</v>
      </c>
      <c r="UC7" s="12"/>
      <c r="UD7" s="12"/>
      <c r="UE7" s="11" t="s">
        <v>12174</v>
      </c>
      <c r="UF7" s="12"/>
      <c r="UG7" s="12"/>
      <c r="UH7" s="11" t="s">
        <v>12175</v>
      </c>
      <c r="UI7" s="12"/>
      <c r="UJ7" s="12"/>
      <c r="UK7" s="11" t="s">
        <v>12176</v>
      </c>
      <c r="UL7" s="12"/>
      <c r="UM7" s="12"/>
      <c r="UN7" s="11" t="s">
        <v>12177</v>
      </c>
      <c r="UO7" s="12"/>
      <c r="UP7" s="12"/>
      <c r="UQ7" s="11" t="s">
        <v>12178</v>
      </c>
      <c r="UR7" s="12"/>
      <c r="US7" s="12"/>
      <c r="UT7" s="11" t="s">
        <v>12179</v>
      </c>
      <c r="UU7" s="12"/>
      <c r="UV7" s="12"/>
      <c r="UW7" s="11" t="s">
        <v>12180</v>
      </c>
      <c r="UX7" s="12"/>
      <c r="UY7" s="12"/>
      <c r="UZ7" s="11" t="s">
        <v>12181</v>
      </c>
      <c r="VA7" s="12"/>
      <c r="VB7" s="12"/>
      <c r="VC7" s="11" t="s">
        <v>12182</v>
      </c>
      <c r="VD7" s="12"/>
      <c r="VE7" s="12"/>
      <c r="VF7" s="11" t="s">
        <v>12183</v>
      </c>
      <c r="VG7" s="12"/>
      <c r="VH7" s="12"/>
      <c r="VI7" s="11" t="s">
        <v>12184</v>
      </c>
      <c r="VJ7" s="12"/>
      <c r="VK7" s="12"/>
      <c r="VL7" s="11" t="s">
        <v>12185</v>
      </c>
      <c r="VM7" s="12"/>
      <c r="VN7" s="12"/>
      <c r="VO7" s="11" t="s">
        <v>12186</v>
      </c>
      <c r="VP7" s="12"/>
      <c r="VQ7" s="12"/>
      <c r="VR7" s="11" t="s">
        <v>12187</v>
      </c>
      <c r="VS7" s="12"/>
      <c r="VT7" s="12"/>
      <c r="VU7" s="11" t="s">
        <v>12188</v>
      </c>
      <c r="VV7" s="12"/>
      <c r="VW7" s="12"/>
      <c r="VX7" s="11" t="s">
        <v>12189</v>
      </c>
      <c r="VY7" s="12"/>
      <c r="VZ7" s="12"/>
      <c r="WA7" s="11" t="s">
        <v>12190</v>
      </c>
      <c r="WB7" s="12"/>
      <c r="WC7" s="12"/>
      <c r="WD7" s="11" t="s">
        <v>12191</v>
      </c>
      <c r="WE7" s="12"/>
      <c r="WF7" s="12"/>
      <c r="WG7" s="11" t="s">
        <v>12192</v>
      </c>
      <c r="WH7" s="12"/>
      <c r="WI7" s="12"/>
      <c r="WJ7" s="11" t="s">
        <v>12193</v>
      </c>
      <c r="WK7" s="12"/>
      <c r="WL7" s="12"/>
      <c r="WM7" s="11" t="s">
        <v>12194</v>
      </c>
      <c r="WN7" s="12"/>
      <c r="WO7" s="12"/>
      <c r="WP7" s="11" t="s">
        <v>12034</v>
      </c>
      <c r="WQ7" s="12"/>
      <c r="WR7" s="12"/>
      <c r="WS7" s="11" t="s">
        <v>12195</v>
      </c>
      <c r="WT7" s="12"/>
      <c r="WU7" s="12"/>
      <c r="WV7" s="11" t="s">
        <v>12196</v>
      </c>
      <c r="WW7" s="12"/>
      <c r="WX7" s="12"/>
      <c r="WY7" s="11" t="s">
        <v>12197</v>
      </c>
      <c r="WZ7" s="12"/>
      <c r="XA7" s="12"/>
      <c r="XB7" s="11" t="s">
        <v>12198</v>
      </c>
      <c r="XC7" s="12"/>
      <c r="XD7" s="12"/>
      <c r="XE7" s="11" t="s">
        <v>12199</v>
      </c>
      <c r="XF7" s="12"/>
      <c r="XG7" s="12"/>
      <c r="XH7" s="11" t="s">
        <v>12200</v>
      </c>
      <c r="XI7" s="12"/>
      <c r="XJ7" s="12"/>
      <c r="XK7" s="11" t="s">
        <v>12201</v>
      </c>
      <c r="XL7" s="12"/>
      <c r="XM7" s="12"/>
      <c r="XN7" s="11" t="s">
        <v>12202</v>
      </c>
      <c r="XO7" s="12"/>
      <c r="XP7" s="12"/>
      <c r="XQ7" s="11" t="s">
        <v>12203</v>
      </c>
      <c r="XR7" s="12"/>
      <c r="XS7" s="12"/>
      <c r="XT7" s="11" t="s">
        <v>12204</v>
      </c>
      <c r="XU7" s="12"/>
      <c r="XV7" s="12"/>
      <c r="XW7" s="11" t="s">
        <v>12205</v>
      </c>
      <c r="XX7" s="12"/>
      <c r="XY7" s="12"/>
      <c r="XZ7" s="11" t="s">
        <v>12206</v>
      </c>
      <c r="YA7" s="12"/>
      <c r="YB7" s="12"/>
      <c r="YC7" s="11" t="s">
        <v>12207</v>
      </c>
      <c r="YD7" s="12"/>
      <c r="YE7" s="12"/>
      <c r="YF7" s="11" t="s">
        <v>12208</v>
      </c>
      <c r="YG7" s="12"/>
      <c r="YH7" s="12"/>
      <c r="YI7" s="11" t="s">
        <v>12209</v>
      </c>
      <c r="YJ7" s="12"/>
      <c r="YK7" s="12"/>
      <c r="YL7" s="11" t="s">
        <v>12210</v>
      </c>
      <c r="YM7" s="12"/>
      <c r="YN7" s="12"/>
      <c r="YO7" s="11" t="s">
        <v>12211</v>
      </c>
      <c r="YP7" s="12"/>
      <c r="YQ7" s="12"/>
      <c r="YR7" s="11" t="s">
        <v>12212</v>
      </c>
      <c r="YS7" s="12"/>
      <c r="YT7" s="12"/>
      <c r="YU7" s="11" t="s">
        <v>12213</v>
      </c>
      <c r="YV7" s="12"/>
      <c r="YW7" s="12"/>
      <c r="YX7" s="11" t="s">
        <v>12214</v>
      </c>
      <c r="YY7" s="12"/>
      <c r="YZ7" s="12"/>
      <c r="ZA7" s="11" t="s">
        <v>12215</v>
      </c>
      <c r="ZB7" s="12"/>
      <c r="ZC7" s="12"/>
      <c r="ZD7" s="11" t="s">
        <v>12216</v>
      </c>
      <c r="ZE7" s="12"/>
      <c r="ZF7" s="12"/>
      <c r="ZG7" s="11" t="s">
        <v>12217</v>
      </c>
      <c r="ZH7" s="12"/>
      <c r="ZI7" s="12"/>
      <c r="ZJ7" s="11" t="s">
        <v>12218</v>
      </c>
      <c r="ZK7" s="12"/>
      <c r="ZL7" s="12"/>
      <c r="ZM7" s="11" t="s">
        <v>12219</v>
      </c>
      <c r="ZN7" s="12"/>
      <c r="ZO7" s="12"/>
      <c r="ZP7" s="11" t="s">
        <v>12220</v>
      </c>
      <c r="ZQ7" s="12"/>
      <c r="ZR7" s="12"/>
      <c r="ZS7" s="11" t="s">
        <v>12221</v>
      </c>
      <c r="ZT7" s="12"/>
      <c r="ZU7" s="12"/>
      <c r="ZV7" s="11" t="s">
        <v>12222</v>
      </c>
      <c r="ZW7" s="12"/>
      <c r="ZX7" s="12"/>
      <c r="ZY7" s="11" t="s">
        <v>12223</v>
      </c>
      <c r="ZZ7" s="12"/>
      <c r="AAA7" s="12"/>
      <c r="AAB7" s="11" t="s">
        <v>12224</v>
      </c>
      <c r="AAC7" s="12"/>
      <c r="AAD7" s="12"/>
      <c r="AAE7" s="11" t="s">
        <v>12225</v>
      </c>
      <c r="AAF7" s="12"/>
      <c r="AAG7" s="12"/>
      <c r="AAH7" s="11" t="s">
        <v>12226</v>
      </c>
      <c r="AAI7" s="12"/>
      <c r="AAJ7" s="12"/>
      <c r="AAK7" s="11" t="s">
        <v>12227</v>
      </c>
      <c r="AAL7" s="12"/>
      <c r="AAM7" s="12"/>
      <c r="AAN7" s="11" t="s">
        <v>12228</v>
      </c>
      <c r="AAO7" s="12"/>
      <c r="AAP7" s="12"/>
      <c r="AAQ7" s="11" t="s">
        <v>12229</v>
      </c>
      <c r="AAR7" s="12"/>
      <c r="AAS7" s="12"/>
      <c r="AAT7" s="11" t="s">
        <v>12230</v>
      </c>
      <c r="AAU7" s="12"/>
      <c r="AAV7" s="12"/>
      <c r="AAW7" s="11" t="s">
        <v>12231</v>
      </c>
      <c r="AAX7" s="12"/>
      <c r="AAY7" s="12"/>
      <c r="AAZ7" s="11" t="s">
        <v>12232</v>
      </c>
      <c r="ABA7" s="12"/>
      <c r="ABB7" s="12"/>
      <c r="ABC7" s="11" t="s">
        <v>12233</v>
      </c>
      <c r="ABD7" s="12"/>
      <c r="ABE7" s="12"/>
      <c r="ABF7" s="11" t="s">
        <v>12234</v>
      </c>
      <c r="ABG7" s="12"/>
      <c r="ABH7" s="12"/>
      <c r="ABI7" s="11" t="s">
        <v>12235</v>
      </c>
      <c r="ABJ7" s="12"/>
      <c r="ABK7" s="12"/>
      <c r="ABL7" s="11" t="s">
        <v>12236</v>
      </c>
      <c r="ABM7" s="12"/>
      <c r="ABN7" s="12"/>
      <c r="ABO7" s="11" t="s">
        <v>12237</v>
      </c>
      <c r="ABP7" s="12"/>
      <c r="ABQ7" s="12"/>
      <c r="ABR7" s="11" t="s">
        <v>12238</v>
      </c>
      <c r="ABS7" s="12"/>
      <c r="ABT7" s="12"/>
      <c r="ABU7" s="11" t="s">
        <v>12239</v>
      </c>
      <c r="ABV7" s="12"/>
      <c r="ABW7" s="12"/>
      <c r="ABX7" s="11" t="s">
        <v>12240</v>
      </c>
      <c r="ABY7" s="12"/>
      <c r="ABZ7" s="12"/>
      <c r="ACA7" s="11" t="s">
        <v>12241</v>
      </c>
      <c r="ACB7" s="12"/>
      <c r="ACC7" s="12"/>
      <c r="ACD7" s="11" t="s">
        <v>12242</v>
      </c>
      <c r="ACE7" s="12"/>
      <c r="ACF7" s="12"/>
      <c r="ACG7" s="11" t="s">
        <v>12243</v>
      </c>
      <c r="ACH7" s="12"/>
      <c r="ACI7" s="12"/>
      <c r="ACJ7" s="11" t="s">
        <v>12244</v>
      </c>
      <c r="ACK7" s="12"/>
      <c r="ACL7" s="12"/>
      <c r="ACM7" s="11" t="s">
        <v>12245</v>
      </c>
      <c r="ACN7" s="12"/>
      <c r="ACO7" s="12"/>
      <c r="ACP7" s="11" t="s">
        <v>12246</v>
      </c>
      <c r="ACQ7" s="12"/>
      <c r="ACR7" s="12"/>
      <c r="ACS7" s="11" t="s">
        <v>12247</v>
      </c>
      <c r="ACT7" s="12"/>
      <c r="ACU7" s="12"/>
      <c r="ACV7" s="11" t="s">
        <v>12248</v>
      </c>
      <c r="ACW7" s="12"/>
      <c r="ACX7" s="12"/>
      <c r="ACY7" s="11" t="s">
        <v>12249</v>
      </c>
      <c r="ACZ7" s="12"/>
      <c r="ADA7" s="12"/>
      <c r="ADB7" s="11" t="s">
        <v>12250</v>
      </c>
      <c r="ADC7" s="12"/>
      <c r="ADD7" s="12"/>
      <c r="ADE7" s="11" t="s">
        <v>12251</v>
      </c>
      <c r="ADF7" s="12"/>
      <c r="ADG7" s="12"/>
      <c r="ADH7" s="11" t="s">
        <v>12252</v>
      </c>
      <c r="ADI7" s="12"/>
      <c r="ADJ7" s="12"/>
      <c r="ADK7" s="11" t="s">
        <v>12253</v>
      </c>
      <c r="ADL7" s="12"/>
      <c r="ADM7" s="12"/>
      <c r="ADN7" s="11" t="s">
        <v>12254</v>
      </c>
      <c r="ADO7" s="12"/>
      <c r="ADP7" s="12"/>
      <c r="ADQ7" s="11" t="s">
        <v>12255</v>
      </c>
      <c r="ADR7" s="12"/>
      <c r="ADS7" s="12"/>
      <c r="ADT7" s="11" t="s">
        <v>12256</v>
      </c>
      <c r="ADU7" s="12"/>
      <c r="ADV7" s="12"/>
      <c r="ADW7" s="11" t="s">
        <v>12257</v>
      </c>
      <c r="ADX7" s="12"/>
      <c r="ADY7" s="12"/>
      <c r="ADZ7" s="11" t="s">
        <v>12258</v>
      </c>
      <c r="AEA7" s="12"/>
      <c r="AEB7" s="12"/>
      <c r="AEC7" s="11" t="s">
        <v>12259</v>
      </c>
      <c r="AED7" s="12"/>
      <c r="AEE7" s="12"/>
      <c r="AEF7" s="11" t="s">
        <v>12260</v>
      </c>
      <c r="AEG7" s="12"/>
      <c r="AEH7" s="12"/>
      <c r="AEI7" s="11" t="s">
        <v>12115</v>
      </c>
      <c r="AEJ7" s="12"/>
      <c r="AEK7" s="12"/>
      <c r="AEL7" s="11" t="s">
        <v>12259</v>
      </c>
      <c r="AEM7" s="12"/>
      <c r="AEN7" s="12"/>
      <c r="AEO7" s="11" t="s">
        <v>10795</v>
      </c>
      <c r="AEP7" s="12"/>
      <c r="AEQ7" s="12"/>
      <c r="AER7" s="11" t="s">
        <v>12261</v>
      </c>
      <c r="AES7" s="12"/>
      <c r="AET7" s="12"/>
      <c r="AEU7" s="11" t="s">
        <v>12262</v>
      </c>
      <c r="AEV7" s="12"/>
      <c r="AEW7" s="12"/>
      <c r="AEX7" s="11" t="s">
        <v>12263</v>
      </c>
      <c r="AEY7" s="12"/>
      <c r="AEZ7" s="12"/>
      <c r="AFA7" s="11" t="s">
        <v>12034</v>
      </c>
      <c r="AFB7" s="12"/>
      <c r="AFC7" s="12"/>
      <c r="AFD7" s="11" t="s">
        <v>12264</v>
      </c>
      <c r="AFE7" s="12"/>
      <c r="AFF7" s="12"/>
      <c r="AFG7" s="11" t="s">
        <v>12265</v>
      </c>
      <c r="AFH7" s="12"/>
      <c r="AFI7" s="12"/>
      <c r="AFJ7" s="11" t="s">
        <v>12266</v>
      </c>
      <c r="AFK7" s="12"/>
      <c r="AFL7" s="12"/>
      <c r="AFM7" s="11" t="s">
        <v>12029</v>
      </c>
      <c r="AFN7" s="12"/>
      <c r="AFO7" s="12"/>
      <c r="AFP7" s="11" t="s">
        <v>12267</v>
      </c>
      <c r="AFQ7" s="12"/>
      <c r="AFR7" s="12"/>
      <c r="AFS7" s="11" t="s">
        <v>12253</v>
      </c>
      <c r="AFT7" s="12"/>
      <c r="AFU7" s="12"/>
      <c r="AFV7" s="11" t="s">
        <v>11453</v>
      </c>
      <c r="AFW7" s="12"/>
      <c r="AFX7" s="12"/>
      <c r="AFY7" s="11" t="s">
        <v>12268</v>
      </c>
      <c r="AFZ7" s="12"/>
      <c r="AGA7" s="12"/>
      <c r="AGB7" s="11" t="s">
        <v>12269</v>
      </c>
      <c r="AGC7" s="12"/>
      <c r="AGD7" s="12"/>
      <c r="AGE7" s="11" t="s">
        <v>12270</v>
      </c>
      <c r="AGF7" s="12"/>
      <c r="AGG7" s="12"/>
      <c r="AGH7" s="11" t="s">
        <v>12271</v>
      </c>
      <c r="AGI7" s="12"/>
      <c r="AGJ7" s="12"/>
      <c r="AGK7" s="11" t="s">
        <v>12272</v>
      </c>
      <c r="AGL7" s="12"/>
      <c r="AGM7" s="12"/>
      <c r="AGN7" s="11" t="s">
        <v>12188</v>
      </c>
      <c r="AGO7" s="12"/>
      <c r="AGP7" s="12"/>
      <c r="AGQ7" s="11" t="s">
        <v>12273</v>
      </c>
      <c r="AGR7" s="12"/>
      <c r="AGS7" s="12"/>
      <c r="AGT7" s="11" t="s">
        <v>12274</v>
      </c>
      <c r="AGU7" s="12"/>
      <c r="AGV7" s="12"/>
      <c r="AGW7" s="11" t="s">
        <v>12275</v>
      </c>
      <c r="AGX7" s="12"/>
      <c r="AGY7" s="12"/>
      <c r="AGZ7" s="11" t="s">
        <v>12276</v>
      </c>
      <c r="AHA7" s="12"/>
      <c r="AHB7" s="12"/>
      <c r="AHC7" s="11" t="s">
        <v>12277</v>
      </c>
      <c r="AHD7" s="12"/>
      <c r="AHE7" s="12"/>
      <c r="AHF7" s="11" t="s">
        <v>12278</v>
      </c>
      <c r="AHG7" s="12"/>
      <c r="AHH7" s="12"/>
      <c r="AHI7" s="11" t="s">
        <v>12279</v>
      </c>
      <c r="AHJ7" s="12"/>
      <c r="AHK7" s="12"/>
      <c r="AHL7" s="11" t="s">
        <v>12280</v>
      </c>
      <c r="AHM7" s="12"/>
      <c r="AHN7" s="12"/>
      <c r="AHO7" s="11" t="s">
        <v>12281</v>
      </c>
      <c r="AHP7" s="12"/>
      <c r="AHQ7" s="12"/>
      <c r="AHR7" s="11" t="s">
        <v>12282</v>
      </c>
      <c r="AHS7" s="12"/>
      <c r="AHT7" s="12"/>
      <c r="AHU7" s="11" t="s">
        <v>12283</v>
      </c>
      <c r="AHV7" s="12"/>
      <c r="AHW7" s="12"/>
      <c r="AHX7" s="11" t="s">
        <v>12284</v>
      </c>
      <c r="AHY7" s="12"/>
      <c r="AHZ7" s="12"/>
      <c r="AIA7" s="11" t="s">
        <v>12285</v>
      </c>
      <c r="AIB7" s="12"/>
      <c r="AIC7" s="12"/>
      <c r="AID7" s="11" t="s">
        <v>12286</v>
      </c>
      <c r="AIE7" s="12"/>
      <c r="AIF7" s="12"/>
      <c r="AIG7" s="11" t="s">
        <v>12287</v>
      </c>
      <c r="AIH7" s="12"/>
      <c r="AII7" s="12"/>
      <c r="AIJ7" s="11" t="s">
        <v>12288</v>
      </c>
      <c r="AIK7" s="12"/>
      <c r="AIL7" s="12"/>
      <c r="AIM7" s="11" t="s">
        <v>12289</v>
      </c>
      <c r="AIN7" s="12"/>
      <c r="AIO7" s="12"/>
      <c r="AIP7" s="11" t="s">
        <v>12290</v>
      </c>
      <c r="AIQ7" s="12"/>
      <c r="AIR7" s="12"/>
      <c r="AIS7" s="11" t="s">
        <v>12291</v>
      </c>
      <c r="AIT7" s="12"/>
      <c r="AIU7" s="12"/>
      <c r="AIV7" s="11" t="s">
        <v>12292</v>
      </c>
      <c r="AIW7" s="12"/>
      <c r="AIX7" s="12"/>
      <c r="AIY7" s="11" t="s">
        <v>12293</v>
      </c>
      <c r="AIZ7" s="12"/>
      <c r="AJA7" s="12"/>
      <c r="AJB7" s="11" t="s">
        <v>12294</v>
      </c>
      <c r="AJC7" s="12"/>
      <c r="AJD7" s="12"/>
      <c r="AJE7" s="11" t="s">
        <v>12295</v>
      </c>
      <c r="AJF7" s="12"/>
      <c r="AJG7" s="12"/>
      <c r="AJH7" s="11" t="s">
        <v>12296</v>
      </c>
      <c r="AJI7" s="12"/>
      <c r="AJJ7" s="12"/>
      <c r="AJK7" s="11" t="s">
        <v>12297</v>
      </c>
      <c r="AJL7" s="12"/>
      <c r="AJM7" s="12"/>
      <c r="AJN7" s="11" t="s">
        <v>12298</v>
      </c>
      <c r="AJO7" s="12"/>
      <c r="AJP7" s="12"/>
      <c r="AJQ7" s="11" t="s">
        <v>12299</v>
      </c>
      <c r="AJR7" s="12"/>
      <c r="AJS7" s="12"/>
      <c r="AJT7" s="11" t="s">
        <v>12300</v>
      </c>
      <c r="AJU7" s="12"/>
      <c r="AJV7" s="12"/>
      <c r="AJW7" s="11" t="s">
        <v>12301</v>
      </c>
      <c r="AJX7" s="12"/>
      <c r="AJY7" s="12"/>
      <c r="AJZ7" s="11" t="s">
        <v>12302</v>
      </c>
      <c r="AKA7" s="12"/>
      <c r="AKB7" s="12"/>
      <c r="AKC7" s="11" t="s">
        <v>12303</v>
      </c>
      <c r="AKD7" s="12"/>
      <c r="AKE7" s="12"/>
      <c r="AKF7" s="11" t="s">
        <v>12304</v>
      </c>
      <c r="AKG7" s="12"/>
      <c r="AKH7" s="12"/>
      <c r="AKI7" s="11" t="s">
        <v>12305</v>
      </c>
      <c r="AKJ7" s="12"/>
      <c r="AKK7" s="12"/>
      <c r="AKL7" s="11" t="s">
        <v>12306</v>
      </c>
      <c r="AKM7" s="12"/>
      <c r="AKN7" s="12"/>
      <c r="AKO7" s="11" t="s">
        <v>12307</v>
      </c>
      <c r="AKP7" s="12"/>
      <c r="AKQ7" s="12"/>
      <c r="AKR7" s="11" t="s">
        <v>12308</v>
      </c>
      <c r="AKS7" s="12"/>
      <c r="AKT7" s="12"/>
      <c r="AKU7" s="11" t="s">
        <v>12162</v>
      </c>
      <c r="AKV7" s="12"/>
      <c r="AKW7" s="12"/>
      <c r="AKX7" s="11" t="s">
        <v>12309</v>
      </c>
      <c r="AKY7" s="12"/>
      <c r="AKZ7" s="12"/>
      <c r="ALA7" s="11" t="s">
        <v>12310</v>
      </c>
      <c r="ALB7" s="12"/>
      <c r="ALC7" s="12"/>
      <c r="ALD7" s="11" t="s">
        <v>12311</v>
      </c>
      <c r="ALE7" s="12"/>
      <c r="ALF7" s="12"/>
      <c r="ALG7" s="11" t="s">
        <v>12312</v>
      </c>
      <c r="ALH7" s="12"/>
      <c r="ALI7" s="12"/>
      <c r="ALJ7" s="11" t="s">
        <v>12313</v>
      </c>
      <c r="ALK7" s="12"/>
      <c r="ALL7" s="12"/>
      <c r="ALM7" s="11" t="s">
        <v>12314</v>
      </c>
      <c r="ALN7" s="12"/>
      <c r="ALO7" s="12"/>
      <c r="ALP7" s="11" t="s">
        <v>12315</v>
      </c>
      <c r="ALQ7" s="12"/>
      <c r="ALR7" s="12"/>
      <c r="ALS7" s="11" t="s">
        <v>12316</v>
      </c>
      <c r="ALT7" s="12"/>
      <c r="ALU7" s="12"/>
      <c r="ALV7" s="11" t="s">
        <v>12317</v>
      </c>
      <c r="ALW7" s="12"/>
      <c r="ALX7" s="12"/>
      <c r="ALY7" s="11" t="s">
        <v>12318</v>
      </c>
      <c r="ALZ7" s="12"/>
      <c r="AMA7" s="12"/>
      <c r="AMB7" s="11" t="s">
        <v>12319</v>
      </c>
      <c r="AMC7" s="12"/>
      <c r="AMD7" s="12"/>
      <c r="AME7" s="11" t="s">
        <v>12320</v>
      </c>
      <c r="AMF7" s="12"/>
      <c r="AMG7" s="12"/>
      <c r="AMH7" s="11" t="s">
        <v>12321</v>
      </c>
      <c r="AMI7" s="12"/>
      <c r="AMJ7" s="12"/>
      <c r="AMK7" s="11" t="s">
        <v>12188</v>
      </c>
      <c r="AML7" s="12"/>
      <c r="AMM7" s="12"/>
      <c r="AMN7" s="11" t="s">
        <v>12322</v>
      </c>
      <c r="AMO7" s="12"/>
      <c r="AMP7" s="12"/>
      <c r="AMQ7" s="11" t="s">
        <v>12323</v>
      </c>
      <c r="AMR7" s="12"/>
      <c r="AMS7" s="12"/>
      <c r="AMT7" s="11" t="s">
        <v>12324</v>
      </c>
      <c r="AMU7" s="12"/>
      <c r="AMV7" s="12"/>
      <c r="AMW7" s="11" t="s">
        <v>12325</v>
      </c>
      <c r="AMX7" s="12"/>
      <c r="AMY7" s="12"/>
      <c r="AMZ7" s="11" t="s">
        <v>12326</v>
      </c>
      <c r="ANA7" s="12"/>
      <c r="ANB7" s="12"/>
      <c r="ANC7" s="11" t="s">
        <v>12327</v>
      </c>
      <c r="AND7" s="12"/>
      <c r="ANE7" s="12"/>
      <c r="ANF7" s="11" t="s">
        <v>12328</v>
      </c>
      <c r="ANG7" s="12"/>
      <c r="ANH7" s="12"/>
      <c r="ANI7" s="11" t="s">
        <v>12329</v>
      </c>
      <c r="ANJ7" s="12"/>
      <c r="ANK7" s="12"/>
      <c r="ANL7" s="11" t="s">
        <v>12330</v>
      </c>
      <c r="ANM7" s="12"/>
      <c r="ANN7" s="12"/>
      <c r="ANO7" s="11" t="s">
        <v>12331</v>
      </c>
      <c r="ANP7" s="12"/>
      <c r="ANQ7" s="12"/>
      <c r="ANR7" s="11" t="s">
        <v>12029</v>
      </c>
      <c r="ANS7" s="12"/>
      <c r="ANT7" s="12"/>
      <c r="ANU7" s="11" t="s">
        <v>12034</v>
      </c>
      <c r="ANV7" s="12"/>
      <c r="ANW7" s="12"/>
      <c r="ANX7" s="11" t="s">
        <v>12332</v>
      </c>
      <c r="ANY7" s="12"/>
      <c r="ANZ7" s="12"/>
      <c r="AOA7" s="11" t="s">
        <v>12333</v>
      </c>
      <c r="AOB7" s="12"/>
      <c r="AOC7" s="12"/>
      <c r="AOD7" s="11" t="s">
        <v>12334</v>
      </c>
      <c r="AOE7" s="12"/>
      <c r="AOF7" s="12"/>
      <c r="AOG7" s="11" t="s">
        <v>12335</v>
      </c>
      <c r="AOH7" s="12"/>
      <c r="AOI7" s="12"/>
      <c r="AOJ7" s="11" t="s">
        <v>12336</v>
      </c>
      <c r="AOK7" s="12"/>
      <c r="AOL7" s="12"/>
      <c r="AOM7" s="11" t="s">
        <v>12337</v>
      </c>
      <c r="AON7" s="12"/>
      <c r="AOO7" s="12"/>
      <c r="AOP7" s="11" t="s">
        <v>12277</v>
      </c>
      <c r="AOQ7" s="12"/>
      <c r="AOR7" s="12"/>
      <c r="AOS7" s="11" t="s">
        <v>12338</v>
      </c>
      <c r="AOT7" s="12"/>
      <c r="AOU7" s="12"/>
      <c r="AOV7" s="11" t="s">
        <v>12339</v>
      </c>
      <c r="AOW7" s="12"/>
      <c r="AOX7" s="12"/>
      <c r="AOY7" s="11" t="s">
        <v>12340</v>
      </c>
      <c r="AOZ7" s="12"/>
      <c r="APA7" s="12"/>
      <c r="APB7" s="11" t="s">
        <v>12341</v>
      </c>
      <c r="APC7" s="12"/>
      <c r="APD7" s="12"/>
      <c r="APE7" s="11" t="s">
        <v>12342</v>
      </c>
      <c r="APF7" s="12"/>
      <c r="APG7" s="12"/>
      <c r="APH7" s="11" t="s">
        <v>12343</v>
      </c>
      <c r="API7" s="12"/>
      <c r="APJ7" s="12"/>
      <c r="APK7" s="11" t="s">
        <v>12344</v>
      </c>
      <c r="APL7" s="12"/>
      <c r="APM7" s="12"/>
      <c r="APN7" s="11" t="s">
        <v>12345</v>
      </c>
      <c r="APO7" s="12"/>
      <c r="APP7" s="12"/>
      <c r="APQ7" s="11" t="s">
        <v>12346</v>
      </c>
      <c r="APR7" s="12"/>
      <c r="APS7" s="12"/>
      <c r="APT7" s="11" t="s">
        <v>12347</v>
      </c>
      <c r="APU7" s="12"/>
      <c r="APV7" s="12"/>
      <c r="APW7" s="11" t="s">
        <v>12348</v>
      </c>
      <c r="APX7" s="12"/>
      <c r="APY7" s="12"/>
      <c r="APZ7" s="11" t="s">
        <v>12349</v>
      </c>
      <c r="AQA7" s="12"/>
      <c r="AQB7" s="12"/>
      <c r="AQC7" s="11" t="s">
        <v>12350</v>
      </c>
      <c r="AQD7" s="12"/>
      <c r="AQE7" s="12"/>
      <c r="AQF7" s="11" t="s">
        <v>12351</v>
      </c>
      <c r="AQG7" s="12"/>
      <c r="AQH7" s="12"/>
      <c r="AQI7" s="11" t="s">
        <v>12352</v>
      </c>
      <c r="AQJ7" s="12"/>
      <c r="AQK7" s="12"/>
      <c r="AQL7" s="11" t="s">
        <v>12353</v>
      </c>
      <c r="AQM7" s="12"/>
      <c r="AQN7" s="12"/>
      <c r="AQO7" s="11" t="s">
        <v>12354</v>
      </c>
      <c r="AQP7" s="12"/>
      <c r="AQQ7" s="12"/>
      <c r="AQR7" s="11" t="s">
        <v>12355</v>
      </c>
      <c r="AQS7" s="12"/>
      <c r="AQT7" s="12"/>
      <c r="AQU7" s="11" t="s">
        <v>12356</v>
      </c>
      <c r="AQV7" s="12"/>
      <c r="AQW7" s="12"/>
      <c r="AQX7" s="11" t="s">
        <v>12357</v>
      </c>
      <c r="AQY7" s="12"/>
      <c r="AQZ7" s="12"/>
      <c r="ARA7" s="11" t="s">
        <v>12350</v>
      </c>
      <c r="ARB7" s="12"/>
      <c r="ARC7" s="12"/>
      <c r="ARD7" s="11" t="s">
        <v>12358</v>
      </c>
      <c r="ARE7" s="12"/>
      <c r="ARF7" s="12"/>
      <c r="ARG7" s="11" t="s">
        <v>12359</v>
      </c>
      <c r="ARH7" s="12"/>
      <c r="ARI7" s="12"/>
      <c r="ARJ7" s="11" t="s">
        <v>12360</v>
      </c>
      <c r="ARK7" s="12"/>
      <c r="ARL7" s="12"/>
      <c r="ARM7" s="11" t="s">
        <v>12361</v>
      </c>
      <c r="ARN7" s="12"/>
      <c r="ARO7" s="12"/>
      <c r="ARP7" s="11" t="s">
        <v>12362</v>
      </c>
      <c r="ARQ7" s="12"/>
      <c r="ARR7" s="12"/>
      <c r="ARS7" s="11" t="s">
        <v>12363</v>
      </c>
      <c r="ART7" s="12"/>
      <c r="ARU7" s="12"/>
      <c r="ARV7" s="11" t="s">
        <v>12364</v>
      </c>
      <c r="ARW7" s="12"/>
      <c r="ARX7" s="12"/>
      <c r="ARY7" s="11" t="s">
        <v>12365</v>
      </c>
      <c r="ARZ7" s="12"/>
      <c r="ASA7" s="12"/>
      <c r="ASB7" s="11" t="s">
        <v>12366</v>
      </c>
      <c r="ASC7" s="12"/>
      <c r="ASD7" s="12"/>
      <c r="ASE7" s="11" t="s">
        <v>12367</v>
      </c>
      <c r="ASF7" s="12"/>
      <c r="ASG7" s="12"/>
      <c r="ASH7" s="11" t="s">
        <v>12368</v>
      </c>
      <c r="ASI7" s="12"/>
      <c r="ASJ7" s="12"/>
      <c r="ASK7" s="11" t="s">
        <v>12369</v>
      </c>
      <c r="ASL7" s="12"/>
      <c r="ASM7" s="12"/>
      <c r="ASN7" s="11" t="s">
        <v>12370</v>
      </c>
      <c r="ASO7" s="12"/>
      <c r="ASP7" s="12"/>
      <c r="ASQ7" s="11" t="s">
        <v>12371</v>
      </c>
      <c r="ASR7" s="12"/>
      <c r="ASS7" s="12"/>
      <c r="AST7" s="11" t="s">
        <v>12372</v>
      </c>
      <c r="ASU7" s="12"/>
      <c r="ASV7" s="12"/>
      <c r="ASW7" s="11" t="s">
        <v>12373</v>
      </c>
      <c r="ASX7" s="12"/>
      <c r="ASY7" s="12"/>
      <c r="ASZ7" s="11" t="s">
        <v>12374</v>
      </c>
      <c r="ATA7" s="12"/>
      <c r="ATB7" s="12"/>
      <c r="ATC7" s="11" t="s">
        <v>12375</v>
      </c>
      <c r="ATD7" s="12"/>
      <c r="ATE7" s="12"/>
      <c r="ATF7" s="11" t="s">
        <v>12376</v>
      </c>
      <c r="ATG7" s="12"/>
      <c r="ATH7" s="12"/>
      <c r="ATI7" s="11" t="s">
        <v>12377</v>
      </c>
      <c r="ATJ7" s="12"/>
      <c r="ATK7" s="12"/>
      <c r="ATL7" s="11" t="s">
        <v>12378</v>
      </c>
      <c r="ATM7" s="12"/>
      <c r="ATN7" s="12"/>
      <c r="ATO7" s="11" t="s">
        <v>12379</v>
      </c>
      <c r="ATP7" s="12"/>
      <c r="ATQ7" s="12"/>
      <c r="ATR7" s="11" t="s">
        <v>12380</v>
      </c>
      <c r="ATS7" s="12"/>
      <c r="ATT7" s="12"/>
      <c r="ATU7" s="11" t="s">
        <v>12381</v>
      </c>
      <c r="ATV7" s="12"/>
      <c r="ATW7" s="12"/>
      <c r="ATX7" s="11" t="s">
        <v>12382</v>
      </c>
      <c r="ATY7" s="12"/>
      <c r="ATZ7" s="12"/>
      <c r="AUA7" s="11" t="s">
        <v>12383</v>
      </c>
      <c r="AUB7" s="12"/>
      <c r="AUC7" s="12"/>
      <c r="AUD7" s="11" t="s">
        <v>12384</v>
      </c>
      <c r="AUE7" s="12"/>
      <c r="AUF7" s="12"/>
      <c r="AUG7" s="11" t="s">
        <v>12385</v>
      </c>
      <c r="AUH7" s="12"/>
      <c r="AUI7" s="12"/>
      <c r="AUJ7" s="11" t="s">
        <v>12386</v>
      </c>
      <c r="AUK7" s="12"/>
      <c r="AUL7" s="12"/>
      <c r="AUM7" s="11" t="s">
        <v>12387</v>
      </c>
      <c r="AUN7" s="12"/>
      <c r="AUO7" s="12"/>
      <c r="AUP7" s="11" t="s">
        <v>12388</v>
      </c>
      <c r="AUQ7" s="12"/>
      <c r="AUR7" s="12"/>
      <c r="AUS7" s="11" t="s">
        <v>12389</v>
      </c>
      <c r="AUT7" s="12"/>
      <c r="AUU7" s="12"/>
      <c r="AUV7" s="11" t="s">
        <v>12390</v>
      </c>
      <c r="AUW7" s="12"/>
      <c r="AUX7" s="12"/>
      <c r="AUY7" s="11" t="s">
        <v>12391</v>
      </c>
      <c r="AUZ7" s="12"/>
      <c r="AVA7" s="12"/>
      <c r="AVB7" s="11" t="s">
        <v>12392</v>
      </c>
      <c r="AVC7" s="12"/>
      <c r="AVD7" s="12"/>
      <c r="AVE7" s="11" t="s">
        <v>12188</v>
      </c>
      <c r="AVF7" s="12"/>
      <c r="AVG7" s="12"/>
      <c r="AVH7" s="11" t="s">
        <v>12393</v>
      </c>
      <c r="AVI7" s="12"/>
      <c r="AVJ7" s="12"/>
      <c r="AVK7" s="11" t="s">
        <v>12394</v>
      </c>
      <c r="AVL7" s="12"/>
      <c r="AVM7" s="12"/>
      <c r="AVN7" s="11" t="s">
        <v>12395</v>
      </c>
      <c r="AVO7" s="12"/>
      <c r="AVP7" s="12"/>
      <c r="AVQ7" s="11" t="s">
        <v>12396</v>
      </c>
      <c r="AVR7" s="12"/>
      <c r="AVS7" s="12"/>
      <c r="AVT7" s="11" t="s">
        <v>12397</v>
      </c>
      <c r="AVU7" s="12"/>
      <c r="AVV7" s="12"/>
      <c r="AVW7" s="11" t="s">
        <v>12398</v>
      </c>
      <c r="AVX7" s="12"/>
      <c r="AVY7" s="12"/>
      <c r="AVZ7" s="11" t="s">
        <v>12030</v>
      </c>
      <c r="AWA7" s="12"/>
      <c r="AWB7" s="12"/>
      <c r="AWC7" s="11" t="s">
        <v>12029</v>
      </c>
      <c r="AWD7" s="12"/>
      <c r="AWE7" s="12"/>
      <c r="AWF7" s="11" t="s">
        <v>12399</v>
      </c>
      <c r="AWG7" s="12"/>
      <c r="AWH7" s="12"/>
      <c r="AWI7" s="11" t="s">
        <v>12400</v>
      </c>
      <c r="AWJ7" s="12"/>
      <c r="AWK7" s="12"/>
      <c r="AWL7" s="11" t="s">
        <v>12401</v>
      </c>
      <c r="AWM7" s="12"/>
      <c r="AWN7" s="12"/>
      <c r="AWO7" s="11" t="s">
        <v>12402</v>
      </c>
      <c r="AWP7" s="12"/>
      <c r="AWQ7" s="12"/>
      <c r="AWR7" s="11" t="s">
        <v>12403</v>
      </c>
      <c r="AWS7" s="12"/>
      <c r="AWT7" s="12"/>
      <c r="AWU7" s="11" t="s">
        <v>12404</v>
      </c>
      <c r="AWV7" s="12"/>
      <c r="AWW7" s="12"/>
      <c r="AWX7" s="11" t="s">
        <v>11453</v>
      </c>
      <c r="AWY7" s="12"/>
      <c r="AWZ7" s="12"/>
      <c r="AXA7" s="11" t="s">
        <v>11453</v>
      </c>
      <c r="AXB7" s="12"/>
      <c r="AXC7" s="12"/>
      <c r="AXD7" s="11" t="s">
        <v>12036</v>
      </c>
      <c r="AXE7" s="12"/>
      <c r="AXF7" s="12"/>
      <c r="AXG7" s="11" t="s">
        <v>12405</v>
      </c>
      <c r="AXH7" s="12"/>
      <c r="AXI7" s="12"/>
      <c r="AXJ7" s="11" t="s">
        <v>12406</v>
      </c>
      <c r="AXK7" s="12"/>
      <c r="AXL7" s="12"/>
      <c r="AXM7" s="11" t="s">
        <v>12407</v>
      </c>
      <c r="AXN7" s="12"/>
      <c r="AXO7" s="12"/>
      <c r="AXP7" s="11" t="s">
        <v>12408</v>
      </c>
      <c r="AXQ7" s="12"/>
      <c r="AXR7" s="12"/>
      <c r="AXS7" s="11" t="s">
        <v>12409</v>
      </c>
      <c r="AXT7" s="12"/>
      <c r="AXU7" s="12"/>
      <c r="AXV7" s="11" t="s">
        <v>12410</v>
      </c>
      <c r="AXW7" s="12"/>
      <c r="AXX7" s="12"/>
      <c r="AXY7" s="11" t="s">
        <v>12411</v>
      </c>
      <c r="AXZ7" s="12"/>
      <c r="AYA7" s="12"/>
      <c r="AYB7" s="11" t="s">
        <v>12412</v>
      </c>
      <c r="AYC7" s="12"/>
      <c r="AYD7" s="12"/>
      <c r="AYE7" s="11" t="s">
        <v>12413</v>
      </c>
      <c r="AYF7" s="12"/>
      <c r="AYG7" s="12"/>
      <c r="AYH7" s="11" t="s">
        <v>12414</v>
      </c>
      <c r="AYI7" s="12"/>
      <c r="AYJ7" s="12"/>
      <c r="AYK7" s="11" t="s">
        <v>12415</v>
      </c>
      <c r="AYL7" s="12"/>
      <c r="AYM7" s="12"/>
      <c r="AYN7" s="11" t="s">
        <v>12416</v>
      </c>
      <c r="AYO7" s="12"/>
      <c r="AYP7" s="12"/>
      <c r="AYQ7" s="11" t="s">
        <v>12417</v>
      </c>
      <c r="AYR7" s="12"/>
      <c r="AYS7" s="12"/>
      <c r="AYT7" s="11" t="s">
        <v>12418</v>
      </c>
      <c r="AYU7" s="12"/>
      <c r="AYV7" s="12"/>
      <c r="AYW7" s="11" t="s">
        <v>12419</v>
      </c>
      <c r="AYX7" s="12"/>
      <c r="AYY7" s="12"/>
      <c r="AYZ7" s="11" t="s">
        <v>12420</v>
      </c>
      <c r="AZA7" s="12"/>
      <c r="AZB7" s="12"/>
      <c r="AZC7" s="11" t="s">
        <v>12421</v>
      </c>
      <c r="AZD7" s="12"/>
      <c r="AZE7" s="12"/>
      <c r="AZF7" s="11" t="s">
        <v>12422</v>
      </c>
      <c r="AZG7" s="12"/>
      <c r="AZH7" s="12"/>
      <c r="AZI7" s="11" t="s">
        <v>12423</v>
      </c>
      <c r="AZJ7" s="12"/>
      <c r="AZK7" s="12"/>
      <c r="AZL7" s="11" t="s">
        <v>12424</v>
      </c>
      <c r="AZM7" s="12"/>
      <c r="AZN7" s="12"/>
      <c r="AZO7" s="11" t="s">
        <v>12425</v>
      </c>
      <c r="AZP7" s="12"/>
      <c r="AZQ7" s="12"/>
      <c r="AZR7" s="11" t="s">
        <v>12426</v>
      </c>
      <c r="AZS7" s="12"/>
      <c r="AZT7" s="12"/>
      <c r="AZU7" s="11" t="s">
        <v>12427</v>
      </c>
      <c r="AZV7" s="12"/>
      <c r="AZW7" s="12"/>
      <c r="AZX7" s="11" t="s">
        <v>12428</v>
      </c>
      <c r="AZY7" s="12"/>
      <c r="AZZ7" s="12"/>
      <c r="BAA7" s="11" t="s">
        <v>12429</v>
      </c>
      <c r="BAB7" s="12"/>
      <c r="BAC7" s="12"/>
      <c r="BAD7" s="11" t="s">
        <v>12430</v>
      </c>
      <c r="BAE7" s="12"/>
      <c r="BAF7" s="12"/>
      <c r="BAG7" s="11" t="s">
        <v>12426</v>
      </c>
      <c r="BAH7" s="12"/>
      <c r="BAI7" s="12"/>
      <c r="BAJ7" s="11" t="s">
        <v>12431</v>
      </c>
      <c r="BAK7" s="12"/>
      <c r="BAL7" s="12"/>
      <c r="BAM7" s="11" t="s">
        <v>12432</v>
      </c>
      <c r="BAN7" s="12"/>
      <c r="BAO7" s="12"/>
      <c r="BAP7" s="11" t="s">
        <v>12433</v>
      </c>
      <c r="BAQ7" s="12"/>
      <c r="BAR7" s="12"/>
      <c r="BAS7" s="11" t="s">
        <v>12434</v>
      </c>
      <c r="BAT7" s="12"/>
      <c r="BAU7" s="12"/>
      <c r="BAV7" s="11" t="s">
        <v>12435</v>
      </c>
      <c r="BAW7" s="12"/>
      <c r="BAX7" s="12"/>
      <c r="BAY7" s="11" t="s">
        <v>12436</v>
      </c>
      <c r="BAZ7" s="12"/>
      <c r="BBA7" s="12"/>
      <c r="BBB7" s="11" t="s">
        <v>12437</v>
      </c>
      <c r="BBC7" s="12"/>
      <c r="BBD7" s="12"/>
      <c r="BBE7" s="11" t="s">
        <v>12438</v>
      </c>
      <c r="BBF7" s="12"/>
      <c r="BBG7" s="12"/>
      <c r="BBH7" s="11" t="s">
        <v>12439</v>
      </c>
      <c r="BBI7" s="12"/>
      <c r="BBJ7" s="12"/>
      <c r="BBK7" s="11" t="s">
        <v>12440</v>
      </c>
      <c r="BBL7" s="12"/>
      <c r="BBM7" s="12"/>
      <c r="BBN7" s="11" t="s">
        <v>12441</v>
      </c>
      <c r="BBO7" s="12"/>
      <c r="BBP7" s="12"/>
      <c r="BBQ7" s="11" t="s">
        <v>12442</v>
      </c>
      <c r="BBR7" s="12"/>
      <c r="BBS7" s="12"/>
      <c r="BBT7" s="11" t="s">
        <v>12443</v>
      </c>
      <c r="BBU7" s="12"/>
      <c r="BBV7" s="12"/>
      <c r="BBW7" s="11" t="s">
        <v>12444</v>
      </c>
      <c r="BBX7" s="12"/>
      <c r="BBY7" s="12"/>
      <c r="BBZ7" s="11" t="s">
        <v>12445</v>
      </c>
      <c r="BCA7" s="12"/>
      <c r="BCB7" s="12"/>
      <c r="BCC7" s="11" t="s">
        <v>12446</v>
      </c>
      <c r="BCD7" s="12"/>
      <c r="BCE7" s="12"/>
      <c r="BCF7" s="11" t="s">
        <v>12447</v>
      </c>
      <c r="BCG7" s="12"/>
      <c r="BCH7" s="12"/>
      <c r="BCI7" s="11" t="s">
        <v>12448</v>
      </c>
      <c r="BCJ7" s="12"/>
      <c r="BCK7" s="12"/>
      <c r="BCL7" s="11" t="s">
        <v>12449</v>
      </c>
      <c r="BCM7" s="12"/>
      <c r="BCN7" s="12"/>
      <c r="BCO7" s="11" t="s">
        <v>12450</v>
      </c>
      <c r="BCP7" s="12"/>
      <c r="BCQ7" s="12"/>
      <c r="BCR7" s="11" t="s">
        <v>12451</v>
      </c>
      <c r="BCS7" s="12"/>
      <c r="BCT7" s="12"/>
      <c r="BCU7" s="11" t="s">
        <v>12452</v>
      </c>
      <c r="BCV7" s="12"/>
      <c r="BCW7" s="12"/>
      <c r="BCX7" s="11" t="s">
        <v>12453</v>
      </c>
      <c r="BCY7" s="12"/>
      <c r="BCZ7" s="12"/>
      <c r="BDA7" s="11" t="s">
        <v>12454</v>
      </c>
      <c r="BDB7" s="12"/>
      <c r="BDC7" s="12"/>
      <c r="BDD7" s="11" t="s">
        <v>12455</v>
      </c>
      <c r="BDE7" s="12"/>
      <c r="BDF7" s="12"/>
      <c r="BDG7" s="11" t="s">
        <v>12456</v>
      </c>
      <c r="BDH7" s="12"/>
      <c r="BDI7" s="12"/>
      <c r="BDJ7" s="11" t="s">
        <v>12457</v>
      </c>
      <c r="BDK7" s="12"/>
      <c r="BDL7" s="12"/>
      <c r="BDM7" s="11" t="s">
        <v>12458</v>
      </c>
      <c r="BDN7" s="12"/>
      <c r="BDO7" s="12"/>
      <c r="BDP7" s="11" t="s">
        <v>12459</v>
      </c>
      <c r="BDQ7" s="12"/>
      <c r="BDR7" s="12"/>
      <c r="BDS7" s="11" t="s">
        <v>12460</v>
      </c>
      <c r="BDT7" s="12"/>
      <c r="BDU7" s="12"/>
      <c r="BDV7" s="11" t="s">
        <v>12461</v>
      </c>
      <c r="BDW7" s="12"/>
      <c r="BDX7" s="12"/>
      <c r="BDY7" s="11" t="s">
        <v>12462</v>
      </c>
      <c r="BDZ7" s="12"/>
      <c r="BEA7" s="12"/>
      <c r="BEB7" s="11" t="s">
        <v>12463</v>
      </c>
      <c r="BEC7" s="12"/>
      <c r="BED7" s="12"/>
      <c r="BEE7" s="11" t="s">
        <v>12188</v>
      </c>
      <c r="BEF7" s="12"/>
      <c r="BEG7" s="12"/>
      <c r="BEH7" s="11" t="s">
        <v>12188</v>
      </c>
      <c r="BEI7" s="12"/>
      <c r="BEJ7" s="12"/>
      <c r="BEK7" s="11" t="s">
        <v>12188</v>
      </c>
      <c r="BEL7" s="12"/>
      <c r="BEM7" s="12"/>
      <c r="BEN7" s="11" t="s">
        <v>12464</v>
      </c>
      <c r="BEO7" s="12"/>
      <c r="BEP7" s="12"/>
      <c r="BEQ7" s="11" t="s">
        <v>12465</v>
      </c>
      <c r="BER7" s="12"/>
      <c r="BES7" s="12"/>
      <c r="BET7" s="11" t="s">
        <v>12466</v>
      </c>
      <c r="BEU7" s="12"/>
      <c r="BEV7" s="12"/>
      <c r="BEW7" s="11" t="s">
        <v>12467</v>
      </c>
      <c r="BEX7" s="12"/>
      <c r="BEY7" s="12"/>
      <c r="BEZ7" s="11" t="s">
        <v>12268</v>
      </c>
      <c r="BFA7" s="12"/>
      <c r="BFB7" s="12"/>
      <c r="BFC7" s="11" t="s">
        <v>12268</v>
      </c>
      <c r="BFD7" s="12"/>
      <c r="BFE7" s="12"/>
      <c r="BFF7" s="11" t="s">
        <v>12468</v>
      </c>
      <c r="BFG7" s="12"/>
      <c r="BFH7" s="12"/>
      <c r="BFI7" s="11" t="s">
        <v>12469</v>
      </c>
      <c r="BFJ7" s="12"/>
      <c r="BFK7" s="12"/>
      <c r="BFL7" s="11" t="s">
        <v>12470</v>
      </c>
      <c r="BFM7" s="12"/>
      <c r="BFN7" s="12"/>
      <c r="BFO7" s="11" t="s">
        <v>12471</v>
      </c>
      <c r="BFP7" s="12"/>
      <c r="BFQ7" s="12"/>
      <c r="BFR7" s="11" t="s">
        <v>12472</v>
      </c>
      <c r="BFS7" s="12"/>
      <c r="BFT7" s="12"/>
      <c r="BFU7" s="11" t="s">
        <v>12473</v>
      </c>
      <c r="BFV7" s="12"/>
      <c r="BFW7" s="12"/>
      <c r="BFX7" s="11" t="s">
        <v>12474</v>
      </c>
      <c r="BFY7" s="12"/>
      <c r="BFZ7" s="12"/>
      <c r="BGA7" s="11" t="s">
        <v>12036</v>
      </c>
      <c r="BGB7" s="12"/>
      <c r="BGC7" s="12"/>
      <c r="BGD7" s="11" t="s">
        <v>12029</v>
      </c>
      <c r="BGE7" s="12"/>
      <c r="BGF7" s="12"/>
      <c r="BGG7" s="11" t="s">
        <v>12036</v>
      </c>
      <c r="BGH7" s="12"/>
      <c r="BGI7" s="12"/>
      <c r="BGJ7" s="11" t="s">
        <v>12475</v>
      </c>
      <c r="BGK7" s="12"/>
      <c r="BGL7" s="12"/>
      <c r="BGM7" s="11" t="s">
        <v>12036</v>
      </c>
      <c r="BGN7" s="12"/>
      <c r="BGO7" s="12"/>
      <c r="BGP7" s="11" t="s">
        <v>12036</v>
      </c>
      <c r="BGQ7" s="12"/>
      <c r="BGR7" s="12"/>
      <c r="BGS7" s="11" t="s">
        <v>12476</v>
      </c>
      <c r="BGT7" s="12"/>
      <c r="BGU7" s="12"/>
      <c r="BGV7" s="11" t="s">
        <v>12188</v>
      </c>
      <c r="BGW7" s="12"/>
      <c r="BGX7" s="12"/>
      <c r="BGY7" s="11" t="s">
        <v>12477</v>
      </c>
      <c r="BGZ7" s="12"/>
      <c r="BHA7" s="12"/>
      <c r="BHB7" s="11" t="s">
        <v>12478</v>
      </c>
      <c r="BHC7" s="12"/>
      <c r="BHD7" s="12"/>
      <c r="BHE7" s="11" t="s">
        <v>12042</v>
      </c>
      <c r="BHF7" s="12"/>
      <c r="BHG7" s="12"/>
      <c r="BHH7" s="11" t="s">
        <v>12479</v>
      </c>
      <c r="BHI7" s="12"/>
      <c r="BHJ7" s="12"/>
      <c r="BHK7" s="11" t="s">
        <v>12480</v>
      </c>
      <c r="BHL7" s="12"/>
      <c r="BHM7" s="12"/>
      <c r="BHN7" s="11" t="s">
        <v>12481</v>
      </c>
      <c r="BHO7" s="12"/>
      <c r="BHP7" s="12"/>
      <c r="BHQ7" s="11" t="s">
        <v>12482</v>
      </c>
      <c r="BHR7" s="12"/>
      <c r="BHS7" s="12"/>
      <c r="BHT7" s="11" t="s">
        <v>12483</v>
      </c>
      <c r="BHU7" s="12"/>
      <c r="BHV7" s="12"/>
      <c r="BHW7" s="11" t="s">
        <v>12484</v>
      </c>
      <c r="BHX7" s="12"/>
      <c r="BHY7" s="12"/>
      <c r="BHZ7" s="11" t="s">
        <v>12485</v>
      </c>
      <c r="BIA7" s="12"/>
      <c r="BIB7" s="12"/>
      <c r="BIC7" s="11" t="s">
        <v>12486</v>
      </c>
      <c r="BID7" s="12"/>
      <c r="BIE7" s="12"/>
      <c r="BIF7" s="11" t="s">
        <v>12487</v>
      </c>
      <c r="BIG7" s="12"/>
      <c r="BIH7" s="12"/>
      <c r="BII7" s="11" t="s">
        <v>12488</v>
      </c>
      <c r="BIJ7" s="12"/>
      <c r="BIK7" s="12"/>
      <c r="BIL7" s="11" t="s">
        <v>12489</v>
      </c>
      <c r="BIM7" s="12"/>
      <c r="BIN7" s="12"/>
      <c r="BIO7" s="11" t="s">
        <v>12490</v>
      </c>
      <c r="BIP7" s="12"/>
      <c r="BIQ7" s="12"/>
      <c r="BIR7" s="11" t="s">
        <v>12491</v>
      </c>
      <c r="BIS7" s="12"/>
      <c r="BIT7" s="12"/>
      <c r="BIU7" s="11" t="s">
        <v>12492</v>
      </c>
      <c r="BIV7" s="12"/>
      <c r="BIW7" s="12"/>
      <c r="BIX7" s="11" t="s">
        <v>11387</v>
      </c>
      <c r="BIY7" s="12"/>
      <c r="BIZ7" s="12"/>
      <c r="BJA7" s="11" t="s">
        <v>12493</v>
      </c>
      <c r="BJB7" s="12"/>
      <c r="BJC7" s="12"/>
      <c r="BJD7" s="11" t="s">
        <v>12494</v>
      </c>
      <c r="BJE7" s="12"/>
      <c r="BJF7" s="12"/>
      <c r="BJG7" s="11" t="s">
        <v>12495</v>
      </c>
      <c r="BJH7" s="12"/>
      <c r="BJI7" s="12"/>
      <c r="BJJ7" s="11" t="s">
        <v>12496</v>
      </c>
      <c r="BJK7" s="12"/>
      <c r="BJL7" s="12"/>
      <c r="BJM7" s="11" t="s">
        <v>12417</v>
      </c>
      <c r="BJN7" s="12"/>
      <c r="BJO7" s="12"/>
      <c r="BJP7" s="11" t="s">
        <v>12497</v>
      </c>
      <c r="BJQ7" s="12"/>
      <c r="BJR7" s="12"/>
      <c r="BJS7" s="11" t="s">
        <v>12418</v>
      </c>
      <c r="BJT7" s="12"/>
      <c r="BJU7" s="12"/>
      <c r="BJV7" s="11" t="s">
        <v>12498</v>
      </c>
      <c r="BJW7" s="12"/>
      <c r="BJX7" s="12"/>
      <c r="BJY7" s="11" t="s">
        <v>12499</v>
      </c>
      <c r="BJZ7" s="12"/>
      <c r="BKA7" s="12"/>
      <c r="BKB7" s="11" t="s">
        <v>12500</v>
      </c>
      <c r="BKC7" s="12"/>
      <c r="BKD7" s="12"/>
      <c r="BKE7" s="11" t="s">
        <v>12501</v>
      </c>
      <c r="BKF7" s="12"/>
      <c r="BKG7" s="12"/>
      <c r="BKH7" s="11" t="s">
        <v>12502</v>
      </c>
      <c r="BKI7" s="12"/>
      <c r="BKJ7" s="12"/>
      <c r="BKK7" s="11" t="s">
        <v>12503</v>
      </c>
      <c r="BKL7" s="12"/>
      <c r="BKM7" s="12"/>
      <c r="BKN7" s="11" t="s">
        <v>12504</v>
      </c>
      <c r="BKO7" s="12"/>
      <c r="BKP7" s="12"/>
      <c r="BKQ7" s="11" t="s">
        <v>12505</v>
      </c>
      <c r="BKR7" s="12"/>
      <c r="BKS7" s="12"/>
      <c r="BKT7" s="11" t="s">
        <v>12506</v>
      </c>
      <c r="BKU7" s="12"/>
      <c r="BKV7" s="12"/>
      <c r="BKW7" s="11" t="s">
        <v>12507</v>
      </c>
      <c r="BKX7" s="12"/>
      <c r="BKY7" s="12"/>
      <c r="BKZ7" s="11" t="s">
        <v>12508</v>
      </c>
      <c r="BLA7" s="12"/>
      <c r="BLB7" s="12"/>
      <c r="BLC7" s="11" t="s">
        <v>12509</v>
      </c>
      <c r="BLD7" s="12"/>
      <c r="BLE7" s="12"/>
      <c r="BLF7" s="11" t="s">
        <v>12510</v>
      </c>
      <c r="BLG7" s="12"/>
      <c r="BLH7" s="12"/>
      <c r="BLI7" s="11" t="s">
        <v>11212</v>
      </c>
      <c r="BLJ7" s="12"/>
      <c r="BLK7" s="12"/>
      <c r="BLL7" s="11" t="s">
        <v>12511</v>
      </c>
      <c r="BLM7" s="12"/>
      <c r="BLN7" s="12"/>
      <c r="BLO7" s="11" t="s">
        <v>12512</v>
      </c>
      <c r="BLP7" s="12"/>
      <c r="BLQ7" s="12"/>
      <c r="BLR7" s="11" t="s">
        <v>12513</v>
      </c>
      <c r="BLS7" s="12"/>
      <c r="BLT7" s="12"/>
      <c r="BLU7" s="11" t="s">
        <v>12514</v>
      </c>
      <c r="BLV7" s="12"/>
      <c r="BLW7" s="12"/>
      <c r="BLX7" s="11" t="s">
        <v>12515</v>
      </c>
      <c r="BLY7" s="12"/>
      <c r="BLZ7" s="12"/>
      <c r="BMA7" s="11" t="s">
        <v>12516</v>
      </c>
      <c r="BMB7" s="12"/>
      <c r="BMC7" s="12"/>
      <c r="BMD7" s="11" t="s">
        <v>12517</v>
      </c>
      <c r="BME7" s="12"/>
      <c r="BMF7" s="12"/>
      <c r="BMG7" s="11" t="s">
        <v>12518</v>
      </c>
      <c r="BMH7" s="12"/>
      <c r="BMI7" s="12"/>
      <c r="BMJ7" s="11" t="s">
        <v>12519</v>
      </c>
      <c r="BMK7" s="12"/>
      <c r="BML7" s="12"/>
      <c r="BMM7" s="11" t="s">
        <v>12520</v>
      </c>
      <c r="BMN7" s="12"/>
      <c r="BMO7" s="12"/>
      <c r="BMP7" s="11" t="s">
        <v>12521</v>
      </c>
      <c r="BMQ7" s="12"/>
      <c r="BMR7" s="12"/>
      <c r="BMS7" s="11" t="s">
        <v>12522</v>
      </c>
      <c r="BMT7" s="12"/>
      <c r="BMU7" s="12"/>
      <c r="BMV7" s="11" t="s">
        <v>12523</v>
      </c>
      <c r="BMW7" s="12"/>
      <c r="BMX7" s="12"/>
      <c r="BMY7" s="11" t="s">
        <v>12524</v>
      </c>
      <c r="BMZ7" s="12"/>
      <c r="BNA7" s="12"/>
      <c r="BNB7" s="11" t="s">
        <v>12525</v>
      </c>
      <c r="BNC7" s="12"/>
      <c r="BND7" s="12"/>
      <c r="BNE7" s="11" t="s">
        <v>12526</v>
      </c>
      <c r="BNF7" s="12"/>
      <c r="BNG7" s="12"/>
      <c r="BNH7" s="11" t="s">
        <v>12527</v>
      </c>
      <c r="BNI7" s="12"/>
      <c r="BNJ7" s="12"/>
      <c r="BNK7" s="11" t="s">
        <v>12528</v>
      </c>
      <c r="BNL7" s="12"/>
      <c r="BNM7" s="12"/>
      <c r="BNN7" s="11" t="s">
        <v>12529</v>
      </c>
      <c r="BNO7" s="12"/>
      <c r="BNP7" s="12"/>
      <c r="BNQ7" s="11" t="s">
        <v>12530</v>
      </c>
      <c r="BNR7" s="12"/>
      <c r="BNS7" s="12"/>
      <c r="BNT7" s="11" t="s">
        <v>12531</v>
      </c>
      <c r="BNU7" s="12"/>
      <c r="BNV7" s="12"/>
      <c r="BNW7" s="11" t="s">
        <v>12532</v>
      </c>
      <c r="BNX7" s="12"/>
      <c r="BNY7" s="12"/>
      <c r="BNZ7" s="11" t="s">
        <v>12533</v>
      </c>
      <c r="BOA7" s="12"/>
      <c r="BOB7" s="12"/>
      <c r="BOC7" s="11" t="s">
        <v>12534</v>
      </c>
      <c r="BOD7" s="12"/>
      <c r="BOE7" s="12"/>
      <c r="BOF7" s="11" t="s">
        <v>12535</v>
      </c>
      <c r="BOG7" s="12"/>
      <c r="BOH7" s="12"/>
      <c r="BOI7" s="11" t="s">
        <v>12030</v>
      </c>
      <c r="BOJ7" s="12"/>
      <c r="BOK7" s="12"/>
      <c r="BOL7" s="11" t="s">
        <v>12032</v>
      </c>
      <c r="BOM7" s="12"/>
      <c r="BON7" s="12"/>
      <c r="BOO7" s="11" t="s">
        <v>12536</v>
      </c>
      <c r="BOP7" s="12"/>
      <c r="BOQ7" s="12"/>
      <c r="BOR7" s="11" t="s">
        <v>12253</v>
      </c>
      <c r="BOS7" s="12"/>
      <c r="BOT7" s="12"/>
      <c r="BOU7" s="11" t="s">
        <v>12537</v>
      </c>
      <c r="BOV7" s="12"/>
      <c r="BOW7" s="12"/>
      <c r="BOX7" s="11" t="s">
        <v>12036</v>
      </c>
      <c r="BOY7" s="12"/>
      <c r="BOZ7" s="12"/>
      <c r="BPA7" s="11" t="s">
        <v>12036</v>
      </c>
      <c r="BPB7" s="12"/>
      <c r="BPC7" s="12"/>
      <c r="BPD7" s="11" t="s">
        <v>12538</v>
      </c>
      <c r="BPE7" s="12"/>
      <c r="BPF7" s="12"/>
      <c r="BPG7" s="11" t="s">
        <v>12539</v>
      </c>
      <c r="BPH7" s="12"/>
      <c r="BPI7" s="12"/>
      <c r="BPJ7" s="11" t="s">
        <v>12540</v>
      </c>
      <c r="BPK7" s="12"/>
      <c r="BPL7" s="12"/>
      <c r="BPM7" s="11" t="s">
        <v>12541</v>
      </c>
      <c r="BPN7" s="12"/>
      <c r="BPO7" s="12"/>
      <c r="BPP7" s="11" t="s">
        <v>12539</v>
      </c>
      <c r="BPQ7" s="12"/>
      <c r="BPR7" s="12"/>
      <c r="BPS7" s="11" t="s">
        <v>12542</v>
      </c>
      <c r="BPT7" s="12"/>
      <c r="BPU7" s="12"/>
      <c r="BPV7" s="11" t="s">
        <v>12543</v>
      </c>
      <c r="BPW7" s="12"/>
      <c r="BPX7" s="12"/>
      <c r="BPY7" s="11" t="s">
        <v>12544</v>
      </c>
      <c r="BPZ7" s="12"/>
      <c r="BQA7" s="12"/>
      <c r="BQB7" s="11" t="s">
        <v>12545</v>
      </c>
      <c r="BQC7" s="12"/>
      <c r="BQD7" s="12"/>
      <c r="BQE7" s="11" t="s">
        <v>12546</v>
      </c>
      <c r="BQF7" s="12"/>
      <c r="BQG7" s="12"/>
      <c r="BQH7" s="11" t="s">
        <v>12547</v>
      </c>
      <c r="BQI7" s="12"/>
      <c r="BQJ7" s="12"/>
      <c r="BQK7" s="11" t="s">
        <v>12548</v>
      </c>
      <c r="BQL7" s="12"/>
      <c r="BQM7" s="12"/>
      <c r="BQN7" s="11" t="s">
        <v>12549</v>
      </c>
      <c r="BQO7" s="12"/>
      <c r="BQP7" s="12"/>
      <c r="BQQ7" s="11" t="s">
        <v>12550</v>
      </c>
      <c r="BQR7" s="12"/>
      <c r="BQS7" s="12"/>
      <c r="BQT7" s="11" t="s">
        <v>12551</v>
      </c>
      <c r="BQU7" s="12"/>
      <c r="BQV7" s="12"/>
      <c r="BQW7" s="11" t="s">
        <v>12552</v>
      </c>
      <c r="BQX7" s="12"/>
      <c r="BQY7" s="12"/>
      <c r="BQZ7" s="11" t="s">
        <v>12553</v>
      </c>
      <c r="BRA7" s="12"/>
      <c r="BRB7" s="12"/>
      <c r="BRC7" s="11" t="s">
        <v>12554</v>
      </c>
      <c r="BRD7" s="12"/>
      <c r="BRE7" s="12"/>
      <c r="BRF7" s="11" t="s">
        <v>12555</v>
      </c>
      <c r="BRG7" s="12"/>
      <c r="BRH7" s="12"/>
      <c r="BRI7" s="11" t="s">
        <v>12556</v>
      </c>
      <c r="BRJ7" s="12"/>
      <c r="BRK7" s="12"/>
      <c r="BRL7" s="11" t="s">
        <v>12557</v>
      </c>
      <c r="BRM7" s="12"/>
      <c r="BRN7" s="12"/>
      <c r="BRO7" s="11" t="s">
        <v>12558</v>
      </c>
      <c r="BRP7" s="12"/>
      <c r="BRQ7" s="12"/>
      <c r="BRR7" s="11" t="s">
        <v>12559</v>
      </c>
      <c r="BRS7" s="12"/>
      <c r="BRT7" s="12"/>
      <c r="BRU7" s="11" t="s">
        <v>12560</v>
      </c>
      <c r="BRV7" s="12"/>
      <c r="BRW7" s="12"/>
      <c r="BRX7" s="11" t="s">
        <v>12561</v>
      </c>
      <c r="BRY7" s="12"/>
      <c r="BRZ7" s="12"/>
      <c r="BSA7" s="11" t="s">
        <v>12562</v>
      </c>
      <c r="BSB7" s="12"/>
      <c r="BSC7" s="12"/>
      <c r="BSD7" s="11" t="s">
        <v>12563</v>
      </c>
      <c r="BSE7" s="12"/>
      <c r="BSF7" s="12"/>
      <c r="BSG7" s="11" t="s">
        <v>12564</v>
      </c>
      <c r="BSH7" s="12"/>
      <c r="BSI7" s="12"/>
      <c r="BSJ7" s="11" t="s">
        <v>12565</v>
      </c>
      <c r="BSK7" s="12"/>
      <c r="BSL7" s="12"/>
      <c r="BSM7" s="11" t="s">
        <v>12566</v>
      </c>
      <c r="BSN7" s="12"/>
      <c r="BSO7" s="12"/>
      <c r="BSP7" s="11" t="s">
        <v>12567</v>
      </c>
      <c r="BSQ7" s="12"/>
      <c r="BSR7" s="12"/>
      <c r="BSS7" s="11" t="s">
        <v>12568</v>
      </c>
      <c r="BST7" s="12"/>
      <c r="BSU7" s="12"/>
      <c r="BSV7" s="11" t="s">
        <v>12569</v>
      </c>
      <c r="BSW7" s="12"/>
      <c r="BSX7" s="12"/>
      <c r="BSY7" s="11" t="s">
        <v>12570</v>
      </c>
      <c r="BSZ7" s="12"/>
      <c r="BTA7" s="12"/>
      <c r="BTB7" s="11" t="s">
        <v>12571</v>
      </c>
      <c r="BTC7" s="12"/>
      <c r="BTD7" s="12"/>
      <c r="BTE7" s="11" t="s">
        <v>12572</v>
      </c>
      <c r="BTF7" s="12"/>
      <c r="BTG7" s="12"/>
      <c r="BTH7" s="11" t="s">
        <v>12573</v>
      </c>
      <c r="BTI7" s="12"/>
      <c r="BTJ7" s="12"/>
      <c r="BTK7" s="11" t="s">
        <v>12574</v>
      </c>
      <c r="BTL7" s="12"/>
      <c r="BTM7" s="12"/>
      <c r="BTN7" s="11" t="s">
        <v>12575</v>
      </c>
      <c r="BTO7" s="12"/>
      <c r="BTP7" s="12"/>
      <c r="BTQ7" s="11" t="s">
        <v>12576</v>
      </c>
      <c r="BTR7" s="12"/>
      <c r="BTS7" s="12"/>
      <c r="BTT7" s="11" t="s">
        <v>12577</v>
      </c>
      <c r="BTU7" s="12"/>
      <c r="BTV7" s="12"/>
      <c r="BTW7" s="11" t="s">
        <v>12578</v>
      </c>
      <c r="BTX7" s="12"/>
      <c r="BTY7" s="12"/>
      <c r="BTZ7" s="11" t="s">
        <v>12579</v>
      </c>
      <c r="BUA7" s="12"/>
      <c r="BUB7" s="12"/>
      <c r="BUC7" s="11" t="s">
        <v>12580</v>
      </c>
      <c r="BUD7" s="12"/>
      <c r="BUE7" s="12"/>
      <c r="BUF7" s="11" t="s">
        <v>12581</v>
      </c>
      <c r="BUG7" s="12"/>
      <c r="BUH7" s="12"/>
      <c r="BUI7" s="11" t="s">
        <v>12582</v>
      </c>
      <c r="BUJ7" s="12"/>
      <c r="BUK7" s="12"/>
      <c r="BUL7" s="11" t="s">
        <v>12583</v>
      </c>
      <c r="BUM7" s="12"/>
      <c r="BUN7" s="12"/>
      <c r="BUO7" s="11" t="s">
        <v>12584</v>
      </c>
      <c r="BUP7" s="12"/>
      <c r="BUQ7" s="12"/>
      <c r="BUR7" s="11" t="s">
        <v>12585</v>
      </c>
      <c r="BUS7" s="12"/>
      <c r="BUT7" s="12"/>
      <c r="BUU7" s="11" t="s">
        <v>12586</v>
      </c>
      <c r="BUV7" s="12"/>
      <c r="BUW7" s="12"/>
      <c r="BUX7" s="11" t="s">
        <v>12587</v>
      </c>
      <c r="BUY7" s="12"/>
      <c r="BUZ7" s="12"/>
      <c r="BVA7" s="11" t="s">
        <v>12588</v>
      </c>
      <c r="BVB7" s="12"/>
      <c r="BVC7" s="12"/>
      <c r="BVD7" s="11" t="s">
        <v>12589</v>
      </c>
      <c r="BVE7" s="12"/>
      <c r="BVF7" s="12"/>
      <c r="BVG7" s="11" t="s">
        <v>12590</v>
      </c>
      <c r="BVH7" s="12"/>
      <c r="BVI7" s="12"/>
      <c r="BVJ7" s="11" t="s">
        <v>12591</v>
      </c>
      <c r="BVK7" s="12"/>
      <c r="BVL7" s="12"/>
      <c r="BVM7" s="11" t="s">
        <v>12592</v>
      </c>
      <c r="BVN7" s="12"/>
      <c r="BVO7" s="12"/>
      <c r="BVP7" s="11" t="s">
        <v>12593</v>
      </c>
      <c r="BVQ7" s="12"/>
      <c r="BVR7" s="12"/>
      <c r="BVS7" s="11" t="s">
        <v>12266</v>
      </c>
      <c r="BVT7" s="12"/>
      <c r="BVU7" s="12"/>
      <c r="BVV7" s="11" t="s">
        <v>12594</v>
      </c>
      <c r="BVW7" s="12"/>
      <c r="BVX7" s="12"/>
      <c r="BVY7" s="11" t="s">
        <v>12595</v>
      </c>
      <c r="BVZ7" s="12"/>
      <c r="BWA7" s="12"/>
      <c r="BWB7" s="11" t="s">
        <v>12596</v>
      </c>
      <c r="BWC7" s="12"/>
      <c r="BWD7" s="12"/>
      <c r="BWE7" s="11" t="s">
        <v>12034</v>
      </c>
      <c r="BWF7" s="12"/>
      <c r="BWG7" s="12"/>
      <c r="BWH7" s="11" t="s">
        <v>12597</v>
      </c>
      <c r="BWI7" s="12"/>
      <c r="BWJ7" s="12"/>
      <c r="BWK7" s="11" t="s">
        <v>12034</v>
      </c>
      <c r="BWL7" s="12"/>
      <c r="BWM7" s="12"/>
      <c r="BWN7" s="11" t="s">
        <v>12034</v>
      </c>
      <c r="BWO7" s="12"/>
      <c r="BWP7" s="12"/>
      <c r="BWQ7" s="11" t="s">
        <v>12397</v>
      </c>
      <c r="BWR7" s="12"/>
      <c r="BWS7" s="12"/>
      <c r="BWT7" s="11" t="s">
        <v>12598</v>
      </c>
      <c r="BWU7" s="12"/>
      <c r="BWV7" s="12"/>
      <c r="BWW7" s="11" t="s">
        <v>12036</v>
      </c>
      <c r="BWX7" s="12"/>
      <c r="BWY7" s="12"/>
      <c r="BWZ7" s="11" t="s">
        <v>12036</v>
      </c>
      <c r="BXA7" s="12"/>
      <c r="BXB7" s="12"/>
      <c r="BXC7" s="11" t="s">
        <v>12036</v>
      </c>
      <c r="BXD7" s="12"/>
      <c r="BXE7" s="12"/>
      <c r="BXF7" s="11" t="s">
        <v>12197</v>
      </c>
      <c r="BXG7" s="12"/>
      <c r="BXH7" s="12"/>
      <c r="BXI7" s="11" t="s">
        <v>12599</v>
      </c>
      <c r="BXJ7" s="12"/>
      <c r="BXK7" s="12"/>
      <c r="BXL7" s="11" t="s">
        <v>12600</v>
      </c>
      <c r="BXM7" s="12"/>
      <c r="BXN7" s="12"/>
      <c r="BXO7" s="11" t="s">
        <v>12601</v>
      </c>
      <c r="BXP7" s="12"/>
      <c r="BXQ7" s="12"/>
      <c r="BXR7" s="11" t="s">
        <v>12602</v>
      </c>
      <c r="BXS7" s="12"/>
      <c r="BXT7" s="12"/>
      <c r="BXU7" s="11" t="s">
        <v>12603</v>
      </c>
      <c r="BXV7" s="12"/>
      <c r="BXW7" s="12"/>
      <c r="BXX7" s="11" t="s">
        <v>12604</v>
      </c>
      <c r="BXY7" s="12"/>
      <c r="BXZ7" s="12"/>
      <c r="BYA7" s="11" t="s">
        <v>12605</v>
      </c>
      <c r="BYB7" s="12"/>
      <c r="BYC7" s="12"/>
      <c r="BYD7" s="11" t="s">
        <v>12606</v>
      </c>
      <c r="BYE7" s="12"/>
      <c r="BYF7" s="12"/>
      <c r="BYG7" s="11" t="s">
        <v>12607</v>
      </c>
      <c r="BYH7" s="12"/>
      <c r="BYI7" s="12"/>
      <c r="BYJ7" s="11" t="s">
        <v>12608</v>
      </c>
      <c r="BYK7" s="12"/>
      <c r="BYL7" s="12"/>
      <c r="BYM7" s="11" t="s">
        <v>12609</v>
      </c>
      <c r="BYN7" s="12"/>
      <c r="BYO7" s="12"/>
    </row>
    <row r="8" spans="1:2017" x14ac:dyDescent="0.25">
      <c r="A8" s="5" t="s">
        <v>1057</v>
      </c>
      <c r="B8" s="11" t="s">
        <v>12610</v>
      </c>
      <c r="C8" s="12"/>
      <c r="D8" s="12"/>
      <c r="E8" s="11" t="s">
        <v>12611</v>
      </c>
      <c r="F8" s="12"/>
      <c r="G8" s="12"/>
      <c r="H8" s="11" t="s">
        <v>12612</v>
      </c>
      <c r="I8" s="12"/>
      <c r="J8" s="12"/>
      <c r="K8" s="11" t="s">
        <v>12613</v>
      </c>
      <c r="L8" s="12"/>
      <c r="M8" s="12"/>
      <c r="N8" s="11" t="s">
        <v>12614</v>
      </c>
      <c r="O8" s="12"/>
      <c r="P8" s="12"/>
      <c r="Q8" s="11" t="s">
        <v>12615</v>
      </c>
      <c r="R8" s="12"/>
      <c r="S8" s="12"/>
      <c r="T8" s="11" t="s">
        <v>12616</v>
      </c>
      <c r="U8" s="12"/>
      <c r="V8" s="12"/>
      <c r="W8" s="11" t="s">
        <v>12617</v>
      </c>
      <c r="X8" s="12"/>
      <c r="Y8" s="12"/>
      <c r="Z8" s="11" t="s">
        <v>12618</v>
      </c>
      <c r="AA8" s="12"/>
      <c r="AB8" s="12"/>
      <c r="AC8" s="11" t="s">
        <v>12619</v>
      </c>
      <c r="AD8" s="12"/>
      <c r="AE8" s="12"/>
      <c r="AF8" s="11" t="s">
        <v>12620</v>
      </c>
      <c r="AG8" s="12"/>
      <c r="AH8" s="12"/>
      <c r="AI8" s="11" t="s">
        <v>12621</v>
      </c>
      <c r="AJ8" s="12"/>
      <c r="AK8" s="12"/>
      <c r="AL8" s="11" t="s">
        <v>12622</v>
      </c>
      <c r="AM8" s="12"/>
      <c r="AN8" s="12"/>
      <c r="AO8" s="11" t="s">
        <v>12623</v>
      </c>
      <c r="AP8" s="12"/>
      <c r="AQ8" s="12"/>
      <c r="AR8" s="11" t="s">
        <v>12624</v>
      </c>
      <c r="AS8" s="12"/>
      <c r="AT8" s="12"/>
      <c r="AU8" s="11" t="s">
        <v>12625</v>
      </c>
      <c r="AV8" s="12"/>
      <c r="AW8" s="12"/>
      <c r="AX8" s="11" t="s">
        <v>12626</v>
      </c>
      <c r="AY8" s="12"/>
      <c r="AZ8" s="12"/>
      <c r="BA8" s="11" t="s">
        <v>12627</v>
      </c>
      <c r="BB8" s="12"/>
      <c r="BC8" s="12"/>
      <c r="BD8" s="11" t="s">
        <v>12628</v>
      </c>
      <c r="BE8" s="12"/>
      <c r="BF8" s="12"/>
      <c r="BG8" s="11" t="s">
        <v>12629</v>
      </c>
      <c r="BH8" s="12"/>
      <c r="BI8" s="12"/>
      <c r="BJ8" s="11" t="s">
        <v>12630</v>
      </c>
      <c r="BK8" s="12"/>
      <c r="BL8" s="12"/>
      <c r="BM8" s="11" t="s">
        <v>12631</v>
      </c>
      <c r="BN8" s="12"/>
      <c r="BO8" s="12"/>
      <c r="BP8" s="11" t="s">
        <v>12632</v>
      </c>
      <c r="BQ8" s="12"/>
      <c r="BR8" s="12"/>
      <c r="BS8" s="11" t="s">
        <v>12633</v>
      </c>
      <c r="BT8" s="12"/>
      <c r="BU8" s="12"/>
      <c r="BV8" s="11" t="s">
        <v>12634</v>
      </c>
      <c r="BW8" s="12"/>
      <c r="BX8" s="12"/>
      <c r="BY8" s="11" t="s">
        <v>12635</v>
      </c>
      <c r="BZ8" s="12"/>
      <c r="CA8" s="12"/>
      <c r="CB8" s="11" t="s">
        <v>12636</v>
      </c>
      <c r="CC8" s="12"/>
      <c r="CD8" s="12"/>
      <c r="CE8" s="11" t="s">
        <v>12637</v>
      </c>
      <c r="CF8" s="12"/>
      <c r="CG8" s="12"/>
      <c r="CH8" s="11" t="s">
        <v>12638</v>
      </c>
      <c r="CI8" s="12"/>
      <c r="CJ8" s="12"/>
      <c r="CK8" s="11" t="s">
        <v>12639</v>
      </c>
      <c r="CL8" s="12"/>
      <c r="CM8" s="12"/>
      <c r="CN8" s="11" t="s">
        <v>12640</v>
      </c>
      <c r="CO8" s="12"/>
      <c r="CP8" s="12"/>
      <c r="CQ8" s="11" t="s">
        <v>12641</v>
      </c>
      <c r="CR8" s="12"/>
      <c r="CS8" s="12"/>
      <c r="CT8" s="11" t="s">
        <v>12642</v>
      </c>
      <c r="CU8" s="12"/>
      <c r="CV8" s="12"/>
      <c r="CW8" s="11" t="s">
        <v>12643</v>
      </c>
      <c r="CX8" s="12"/>
      <c r="CY8" s="12"/>
      <c r="CZ8" s="11" t="s">
        <v>12644</v>
      </c>
      <c r="DA8" s="12"/>
      <c r="DB8" s="12"/>
      <c r="DC8" s="11" t="s">
        <v>12645</v>
      </c>
      <c r="DD8" s="12"/>
      <c r="DE8" s="12"/>
      <c r="DF8" s="11" t="s">
        <v>12646</v>
      </c>
      <c r="DG8" s="12"/>
      <c r="DH8" s="12"/>
      <c r="DI8" s="11" t="s">
        <v>12647</v>
      </c>
      <c r="DJ8" s="12"/>
      <c r="DK8" s="12"/>
      <c r="DL8" s="11" t="s">
        <v>12648</v>
      </c>
      <c r="DM8" s="12"/>
      <c r="DN8" s="12"/>
      <c r="DO8" s="11" t="s">
        <v>12649</v>
      </c>
      <c r="DP8" s="12"/>
      <c r="DQ8" s="12"/>
      <c r="DR8" s="11" t="s">
        <v>12650</v>
      </c>
      <c r="DS8" s="12"/>
      <c r="DT8" s="12"/>
      <c r="DU8" s="11" t="s">
        <v>12651</v>
      </c>
      <c r="DV8" s="12"/>
      <c r="DW8" s="12"/>
      <c r="DX8" s="11" t="s">
        <v>12652</v>
      </c>
      <c r="DY8" s="12"/>
      <c r="DZ8" s="12"/>
      <c r="EA8" s="11" t="s">
        <v>12653</v>
      </c>
      <c r="EB8" s="12"/>
      <c r="EC8" s="12"/>
      <c r="ED8" s="11" t="s">
        <v>12654</v>
      </c>
      <c r="EE8" s="12"/>
      <c r="EF8" s="12"/>
      <c r="EG8" s="11" t="s">
        <v>12655</v>
      </c>
      <c r="EH8" s="12"/>
      <c r="EI8" s="12"/>
      <c r="EJ8" s="11" t="s">
        <v>12656</v>
      </c>
      <c r="EK8" s="12"/>
      <c r="EL8" s="12"/>
      <c r="EM8" s="11" t="s">
        <v>12657</v>
      </c>
      <c r="EN8" s="12"/>
      <c r="EO8" s="12"/>
      <c r="EP8" s="11" t="s">
        <v>12658</v>
      </c>
      <c r="EQ8" s="12"/>
      <c r="ER8" s="12"/>
      <c r="ES8" s="11" t="s">
        <v>12659</v>
      </c>
      <c r="ET8" s="12"/>
      <c r="EU8" s="12"/>
      <c r="EV8" s="11" t="s">
        <v>12660</v>
      </c>
      <c r="EW8" s="12"/>
      <c r="EX8" s="12"/>
      <c r="EY8" s="11" t="s">
        <v>12661</v>
      </c>
      <c r="EZ8" s="12"/>
      <c r="FA8" s="12"/>
      <c r="FB8" s="11" t="s">
        <v>12662</v>
      </c>
      <c r="FC8" s="12"/>
      <c r="FD8" s="12"/>
      <c r="FE8" s="11" t="s">
        <v>12663</v>
      </c>
      <c r="FF8" s="12"/>
      <c r="FG8" s="12"/>
      <c r="FH8" s="11" t="s">
        <v>12664</v>
      </c>
      <c r="FI8" s="12"/>
      <c r="FJ8" s="12"/>
      <c r="FK8" s="11" t="s">
        <v>12665</v>
      </c>
      <c r="FL8" s="12"/>
      <c r="FM8" s="12"/>
      <c r="FN8" s="11" t="s">
        <v>12666</v>
      </c>
      <c r="FO8" s="12"/>
      <c r="FP8" s="12"/>
      <c r="FQ8" s="11" t="s">
        <v>12667</v>
      </c>
      <c r="FR8" s="12"/>
      <c r="FS8" s="12"/>
      <c r="FT8" s="11" t="s">
        <v>12668</v>
      </c>
      <c r="FU8" s="12"/>
      <c r="FV8" s="12"/>
      <c r="FW8" s="11" t="s">
        <v>12669</v>
      </c>
      <c r="FX8" s="12"/>
      <c r="FY8" s="12"/>
      <c r="FZ8" s="11" t="s">
        <v>12670</v>
      </c>
      <c r="GA8" s="12"/>
      <c r="GB8" s="12"/>
      <c r="GC8" s="11" t="s">
        <v>12671</v>
      </c>
      <c r="GD8" s="12"/>
      <c r="GE8" s="12"/>
      <c r="GF8" s="11" t="s">
        <v>12672</v>
      </c>
      <c r="GG8" s="12"/>
      <c r="GH8" s="12"/>
      <c r="GI8" s="11" t="s">
        <v>12673</v>
      </c>
      <c r="GJ8" s="12"/>
      <c r="GK8" s="12"/>
      <c r="GL8" s="11" t="s">
        <v>12674</v>
      </c>
      <c r="GM8" s="12"/>
      <c r="GN8" s="12"/>
      <c r="GO8" s="11" t="s">
        <v>12675</v>
      </c>
      <c r="GP8" s="12"/>
      <c r="GQ8" s="12"/>
      <c r="GR8" s="11" t="s">
        <v>12676</v>
      </c>
      <c r="GS8" s="12"/>
      <c r="GT8" s="12"/>
      <c r="GU8" s="11" t="s">
        <v>12677</v>
      </c>
      <c r="GV8" s="12"/>
      <c r="GW8" s="12"/>
      <c r="GX8" s="11" t="s">
        <v>12678</v>
      </c>
      <c r="GY8" s="12"/>
      <c r="GZ8" s="12"/>
      <c r="HA8" s="11" t="s">
        <v>12679</v>
      </c>
      <c r="HB8" s="12"/>
      <c r="HC8" s="12"/>
      <c r="HD8" s="11" t="s">
        <v>12680</v>
      </c>
      <c r="HE8" s="12"/>
      <c r="HF8" s="12"/>
      <c r="HG8" s="11" t="s">
        <v>12681</v>
      </c>
      <c r="HH8" s="12"/>
      <c r="HI8" s="12"/>
      <c r="HJ8" s="11" t="s">
        <v>12682</v>
      </c>
      <c r="HK8" s="12"/>
      <c r="HL8" s="12"/>
      <c r="HM8" s="11" t="s">
        <v>12683</v>
      </c>
      <c r="HN8" s="12"/>
      <c r="HO8" s="12"/>
      <c r="HP8" s="11" t="s">
        <v>12684</v>
      </c>
      <c r="HQ8" s="12"/>
      <c r="HR8" s="12"/>
      <c r="HS8" s="11" t="s">
        <v>12685</v>
      </c>
      <c r="HT8" s="12"/>
      <c r="HU8" s="12"/>
      <c r="HV8" s="11" t="s">
        <v>12686</v>
      </c>
      <c r="HW8" s="12"/>
      <c r="HX8" s="12"/>
      <c r="HY8" s="11" t="s">
        <v>12687</v>
      </c>
      <c r="HZ8" s="12"/>
      <c r="IA8" s="12"/>
      <c r="IB8" s="11" t="s">
        <v>12688</v>
      </c>
      <c r="IC8" s="12"/>
      <c r="ID8" s="12"/>
      <c r="IE8" s="11" t="s">
        <v>12689</v>
      </c>
      <c r="IF8" s="12"/>
      <c r="IG8" s="12"/>
      <c r="IH8" s="11" t="s">
        <v>12690</v>
      </c>
      <c r="II8" s="12"/>
      <c r="IJ8" s="12"/>
      <c r="IK8" s="11" t="s">
        <v>12691</v>
      </c>
      <c r="IL8" s="12"/>
      <c r="IM8" s="12"/>
      <c r="IN8" s="11" t="s">
        <v>12692</v>
      </c>
      <c r="IO8" s="12"/>
      <c r="IP8" s="12"/>
      <c r="IQ8" s="11" t="s">
        <v>12693</v>
      </c>
      <c r="IR8" s="12"/>
      <c r="IS8" s="12"/>
      <c r="IT8" s="11" t="s">
        <v>12694</v>
      </c>
      <c r="IU8" s="12"/>
      <c r="IV8" s="12"/>
      <c r="IW8" s="11" t="s">
        <v>12695</v>
      </c>
      <c r="IX8" s="12"/>
      <c r="IY8" s="12"/>
      <c r="IZ8" s="11" t="s">
        <v>12696</v>
      </c>
      <c r="JA8" s="12"/>
      <c r="JB8" s="12"/>
      <c r="JC8" s="11" t="s">
        <v>12697</v>
      </c>
      <c r="JD8" s="12"/>
      <c r="JE8" s="12"/>
      <c r="JF8" s="11" t="s">
        <v>12698</v>
      </c>
      <c r="JG8" s="12"/>
      <c r="JH8" s="12"/>
      <c r="JI8" s="11" t="s">
        <v>12699</v>
      </c>
      <c r="JJ8" s="12"/>
      <c r="JK8" s="12"/>
      <c r="JL8" s="11" t="s">
        <v>12700</v>
      </c>
      <c r="JM8" s="12"/>
      <c r="JN8" s="12"/>
      <c r="JO8" s="11" t="s">
        <v>12701</v>
      </c>
      <c r="JP8" s="12"/>
      <c r="JQ8" s="12"/>
      <c r="JR8" s="11" t="s">
        <v>12702</v>
      </c>
      <c r="JS8" s="12"/>
      <c r="JT8" s="12"/>
      <c r="JU8" s="11" t="s">
        <v>12703</v>
      </c>
      <c r="JV8" s="12"/>
      <c r="JW8" s="12"/>
      <c r="JX8" s="11" t="s">
        <v>12704</v>
      </c>
      <c r="JY8" s="12"/>
      <c r="JZ8" s="12"/>
      <c r="KA8" s="11" t="s">
        <v>12705</v>
      </c>
      <c r="KB8" s="12"/>
      <c r="KC8" s="12"/>
      <c r="KD8" s="11" t="s">
        <v>12706</v>
      </c>
      <c r="KE8" s="12"/>
      <c r="KF8" s="12"/>
      <c r="KG8" s="11" t="s">
        <v>12707</v>
      </c>
      <c r="KH8" s="12"/>
      <c r="KI8" s="12"/>
      <c r="KJ8" s="11" t="s">
        <v>12708</v>
      </c>
      <c r="KK8" s="12"/>
      <c r="KL8" s="12"/>
      <c r="KM8" s="11" t="s">
        <v>12709</v>
      </c>
      <c r="KN8" s="12"/>
      <c r="KO8" s="12"/>
      <c r="KP8" s="11" t="s">
        <v>12710</v>
      </c>
      <c r="KQ8" s="12"/>
      <c r="KR8" s="12"/>
      <c r="KS8" s="11" t="s">
        <v>12711</v>
      </c>
      <c r="KT8" s="12"/>
      <c r="KU8" s="12"/>
      <c r="KV8" s="11" t="s">
        <v>12712</v>
      </c>
      <c r="KW8" s="12"/>
      <c r="KX8" s="12"/>
      <c r="KY8" s="11" t="s">
        <v>12713</v>
      </c>
      <c r="KZ8" s="12"/>
      <c r="LA8" s="12"/>
      <c r="LB8" s="11" t="s">
        <v>12714</v>
      </c>
      <c r="LC8" s="12"/>
      <c r="LD8" s="12"/>
      <c r="LE8" s="11" t="s">
        <v>12715</v>
      </c>
      <c r="LF8" s="12"/>
      <c r="LG8" s="12"/>
      <c r="LH8" s="11" t="s">
        <v>12716</v>
      </c>
      <c r="LI8" s="12"/>
      <c r="LJ8" s="12"/>
      <c r="LK8" s="11" t="s">
        <v>12717</v>
      </c>
      <c r="LL8" s="12"/>
      <c r="LM8" s="12"/>
      <c r="LN8" s="11" t="s">
        <v>12718</v>
      </c>
      <c r="LO8" s="12"/>
      <c r="LP8" s="12"/>
      <c r="LQ8" s="11" t="s">
        <v>12716</v>
      </c>
      <c r="LR8" s="12"/>
      <c r="LS8" s="12"/>
      <c r="LT8" s="11" t="s">
        <v>12719</v>
      </c>
      <c r="LU8" s="12"/>
      <c r="LV8" s="12"/>
      <c r="LW8" s="11" t="s">
        <v>12720</v>
      </c>
      <c r="LX8" s="12"/>
      <c r="LY8" s="12"/>
      <c r="LZ8" s="11" t="s">
        <v>12721</v>
      </c>
      <c r="MA8" s="12"/>
      <c r="MB8" s="12"/>
      <c r="MC8" s="11" t="s">
        <v>12722</v>
      </c>
      <c r="MD8" s="12"/>
      <c r="ME8" s="12"/>
      <c r="MF8" s="11" t="s">
        <v>12723</v>
      </c>
      <c r="MG8" s="12"/>
      <c r="MH8" s="12"/>
      <c r="MI8" s="11" t="s">
        <v>12724</v>
      </c>
      <c r="MJ8" s="12"/>
      <c r="MK8" s="12"/>
      <c r="ML8" s="11" t="s">
        <v>12725</v>
      </c>
      <c r="MM8" s="12"/>
      <c r="MN8" s="12"/>
      <c r="MO8" s="11" t="s">
        <v>12726</v>
      </c>
      <c r="MP8" s="12"/>
      <c r="MQ8" s="12"/>
      <c r="MR8" s="11" t="s">
        <v>12727</v>
      </c>
      <c r="MS8" s="12"/>
      <c r="MT8" s="12"/>
      <c r="MU8" s="11" t="s">
        <v>12728</v>
      </c>
      <c r="MV8" s="12"/>
      <c r="MW8" s="12"/>
      <c r="MX8" s="11" t="s">
        <v>12729</v>
      </c>
      <c r="MY8" s="12"/>
      <c r="MZ8" s="12"/>
      <c r="NA8" s="11" t="s">
        <v>12730</v>
      </c>
      <c r="NB8" s="12"/>
      <c r="NC8" s="12"/>
      <c r="ND8" s="11" t="s">
        <v>12731</v>
      </c>
      <c r="NE8" s="12"/>
      <c r="NF8" s="12"/>
      <c r="NG8" s="11" t="s">
        <v>12732</v>
      </c>
      <c r="NH8" s="12"/>
      <c r="NI8" s="12"/>
      <c r="NJ8" s="11" t="s">
        <v>12733</v>
      </c>
      <c r="NK8" s="12"/>
      <c r="NL8" s="12"/>
      <c r="NM8" s="11" t="s">
        <v>12734</v>
      </c>
      <c r="NN8" s="12"/>
      <c r="NO8" s="12"/>
      <c r="NP8" s="11" t="s">
        <v>12735</v>
      </c>
      <c r="NQ8" s="12"/>
      <c r="NR8" s="12"/>
      <c r="NS8" s="11" t="s">
        <v>12736</v>
      </c>
      <c r="NT8" s="12"/>
      <c r="NU8" s="12"/>
      <c r="NV8" s="11" t="s">
        <v>12737</v>
      </c>
      <c r="NW8" s="12"/>
      <c r="NX8" s="12"/>
      <c r="NY8" s="11" t="s">
        <v>12738</v>
      </c>
      <c r="NZ8" s="12"/>
      <c r="OA8" s="12"/>
      <c r="OB8" s="11" t="s">
        <v>12739</v>
      </c>
      <c r="OC8" s="12"/>
      <c r="OD8" s="12"/>
      <c r="OE8" s="11" t="s">
        <v>12740</v>
      </c>
      <c r="OF8" s="12"/>
      <c r="OG8" s="12"/>
      <c r="OH8" s="11" t="s">
        <v>12741</v>
      </c>
      <c r="OI8" s="12"/>
      <c r="OJ8" s="12"/>
      <c r="OK8" s="11" t="s">
        <v>12742</v>
      </c>
      <c r="OL8" s="12"/>
      <c r="OM8" s="12"/>
      <c r="ON8" s="11" t="s">
        <v>12743</v>
      </c>
      <c r="OO8" s="12"/>
      <c r="OP8" s="12"/>
      <c r="OQ8" s="11" t="s">
        <v>12744</v>
      </c>
      <c r="OR8" s="12"/>
      <c r="OS8" s="12"/>
      <c r="OT8" s="11" t="s">
        <v>12745</v>
      </c>
      <c r="OU8" s="12"/>
      <c r="OV8" s="12"/>
      <c r="OW8" s="11" t="s">
        <v>12746</v>
      </c>
      <c r="OX8" s="12"/>
      <c r="OY8" s="12"/>
      <c r="OZ8" s="11" t="s">
        <v>12747</v>
      </c>
      <c r="PA8" s="12"/>
      <c r="PB8" s="12"/>
      <c r="PC8" s="11" t="s">
        <v>12748</v>
      </c>
      <c r="PD8" s="12"/>
      <c r="PE8" s="12"/>
      <c r="PF8" s="11" t="s">
        <v>12749</v>
      </c>
      <c r="PG8" s="12"/>
      <c r="PH8" s="12"/>
      <c r="PI8" s="11" t="s">
        <v>12750</v>
      </c>
      <c r="PJ8" s="12"/>
      <c r="PK8" s="12"/>
      <c r="PL8" s="11" t="s">
        <v>12751</v>
      </c>
      <c r="PM8" s="12"/>
      <c r="PN8" s="12"/>
      <c r="PO8" s="11" t="s">
        <v>12752</v>
      </c>
      <c r="PP8" s="12"/>
      <c r="PQ8" s="12"/>
      <c r="PR8" s="11" t="s">
        <v>12753</v>
      </c>
      <c r="PS8" s="12"/>
      <c r="PT8" s="12"/>
      <c r="PU8" s="11" t="s">
        <v>12754</v>
      </c>
      <c r="PV8" s="12"/>
      <c r="PW8" s="12"/>
      <c r="PX8" s="11" t="s">
        <v>12755</v>
      </c>
      <c r="PY8" s="12"/>
      <c r="PZ8" s="12"/>
      <c r="QA8" s="11" t="s">
        <v>12756</v>
      </c>
      <c r="QB8" s="12"/>
      <c r="QC8" s="12"/>
      <c r="QD8" s="11" t="s">
        <v>12757</v>
      </c>
      <c r="QE8" s="12"/>
      <c r="QF8" s="12"/>
      <c r="QG8" s="11" t="s">
        <v>12758</v>
      </c>
      <c r="QH8" s="12"/>
      <c r="QI8" s="12"/>
      <c r="QJ8" s="11" t="s">
        <v>12759</v>
      </c>
      <c r="QK8" s="12"/>
      <c r="QL8" s="12"/>
      <c r="QM8" s="11" t="s">
        <v>12760</v>
      </c>
      <c r="QN8" s="12"/>
      <c r="QO8" s="12"/>
      <c r="QP8" s="11" t="s">
        <v>12761</v>
      </c>
      <c r="QQ8" s="12"/>
      <c r="QR8" s="12"/>
      <c r="QS8" s="11" t="s">
        <v>12762</v>
      </c>
      <c r="QT8" s="12"/>
      <c r="QU8" s="12"/>
      <c r="QV8" s="11" t="s">
        <v>12763</v>
      </c>
      <c r="QW8" s="12"/>
      <c r="QX8" s="12"/>
      <c r="QY8" s="11" t="s">
        <v>12764</v>
      </c>
      <c r="QZ8" s="12"/>
      <c r="RA8" s="12"/>
      <c r="RB8" s="11" t="s">
        <v>12765</v>
      </c>
      <c r="RC8" s="12"/>
      <c r="RD8" s="12"/>
      <c r="RE8" s="11" t="s">
        <v>12766</v>
      </c>
      <c r="RF8" s="12"/>
      <c r="RG8" s="12"/>
      <c r="RH8" s="11" t="s">
        <v>12767</v>
      </c>
      <c r="RI8" s="12"/>
      <c r="RJ8" s="12"/>
      <c r="RK8" s="11" t="s">
        <v>12768</v>
      </c>
      <c r="RL8" s="12"/>
      <c r="RM8" s="12"/>
      <c r="RN8" s="11" t="s">
        <v>12769</v>
      </c>
      <c r="RO8" s="12"/>
      <c r="RP8" s="12"/>
      <c r="RQ8" s="11" t="s">
        <v>12770</v>
      </c>
      <c r="RR8" s="12"/>
      <c r="RS8" s="12"/>
      <c r="RT8" s="11" t="s">
        <v>12771</v>
      </c>
      <c r="RU8" s="12"/>
      <c r="RV8" s="12"/>
      <c r="RW8" s="11" t="s">
        <v>12772</v>
      </c>
      <c r="RX8" s="12"/>
      <c r="RY8" s="12"/>
      <c r="RZ8" s="11" t="s">
        <v>12773</v>
      </c>
      <c r="SA8" s="12"/>
      <c r="SB8" s="12"/>
      <c r="SC8" s="11" t="s">
        <v>12774</v>
      </c>
      <c r="SD8" s="12"/>
      <c r="SE8" s="12"/>
      <c r="SF8" s="11" t="s">
        <v>12775</v>
      </c>
      <c r="SG8" s="12"/>
      <c r="SH8" s="12"/>
      <c r="SI8" s="11" t="s">
        <v>12776</v>
      </c>
      <c r="SJ8" s="12"/>
      <c r="SK8" s="12"/>
      <c r="SL8" s="11" t="s">
        <v>12777</v>
      </c>
      <c r="SM8" s="12"/>
      <c r="SN8" s="12"/>
      <c r="SO8" s="11" t="s">
        <v>12778</v>
      </c>
      <c r="SP8" s="12"/>
      <c r="SQ8" s="12"/>
      <c r="SR8" s="11" t="s">
        <v>12779</v>
      </c>
      <c r="SS8" s="12"/>
      <c r="ST8" s="12"/>
      <c r="SU8" s="11" t="s">
        <v>12780</v>
      </c>
      <c r="SV8" s="12"/>
      <c r="SW8" s="12"/>
      <c r="SX8" s="11" t="s">
        <v>12781</v>
      </c>
      <c r="SY8" s="12"/>
      <c r="SZ8" s="12"/>
      <c r="TA8" s="11" t="s">
        <v>12782</v>
      </c>
      <c r="TB8" s="12"/>
      <c r="TC8" s="12"/>
      <c r="TD8" s="11" t="s">
        <v>12783</v>
      </c>
      <c r="TE8" s="12"/>
      <c r="TF8" s="12"/>
      <c r="TG8" s="11" t="s">
        <v>12784</v>
      </c>
      <c r="TH8" s="12"/>
      <c r="TI8" s="12"/>
      <c r="TJ8" s="11" t="s">
        <v>12785</v>
      </c>
      <c r="TK8" s="12"/>
      <c r="TL8" s="12"/>
      <c r="TM8" s="11" t="s">
        <v>12786</v>
      </c>
      <c r="TN8" s="12"/>
      <c r="TO8" s="12"/>
      <c r="TP8" s="11" t="s">
        <v>12787</v>
      </c>
      <c r="TQ8" s="12"/>
      <c r="TR8" s="12"/>
      <c r="TS8" s="11" t="s">
        <v>12788</v>
      </c>
      <c r="TT8" s="12"/>
      <c r="TU8" s="12"/>
      <c r="TV8" s="11" t="s">
        <v>12789</v>
      </c>
      <c r="TW8" s="12"/>
      <c r="TX8" s="12"/>
      <c r="TY8" s="11" t="s">
        <v>12790</v>
      </c>
      <c r="TZ8" s="12"/>
      <c r="UA8" s="12"/>
      <c r="UB8" s="11" t="s">
        <v>12791</v>
      </c>
      <c r="UC8" s="12"/>
      <c r="UD8" s="12"/>
      <c r="UE8" s="11" t="s">
        <v>12792</v>
      </c>
      <c r="UF8" s="12"/>
      <c r="UG8" s="12"/>
      <c r="UH8" s="11" t="s">
        <v>12793</v>
      </c>
      <c r="UI8" s="12"/>
      <c r="UJ8" s="12"/>
      <c r="UK8" s="11" t="s">
        <v>12794</v>
      </c>
      <c r="UL8" s="12"/>
      <c r="UM8" s="12"/>
      <c r="UN8" s="11" t="s">
        <v>12795</v>
      </c>
      <c r="UO8" s="12"/>
      <c r="UP8" s="12"/>
      <c r="UQ8" s="11" t="s">
        <v>12796</v>
      </c>
      <c r="UR8" s="12"/>
      <c r="US8" s="12"/>
      <c r="UT8" s="11" t="s">
        <v>12797</v>
      </c>
      <c r="UU8" s="12"/>
      <c r="UV8" s="12"/>
      <c r="UW8" s="11" t="s">
        <v>12798</v>
      </c>
      <c r="UX8" s="12"/>
      <c r="UY8" s="12"/>
      <c r="UZ8" s="11" t="s">
        <v>12799</v>
      </c>
      <c r="VA8" s="12"/>
      <c r="VB8" s="12"/>
      <c r="VC8" s="11" t="s">
        <v>12800</v>
      </c>
      <c r="VD8" s="12"/>
      <c r="VE8" s="12"/>
      <c r="VF8" s="11" t="s">
        <v>12801</v>
      </c>
      <c r="VG8" s="12"/>
      <c r="VH8" s="12"/>
      <c r="VI8" s="11" t="s">
        <v>12802</v>
      </c>
      <c r="VJ8" s="12"/>
      <c r="VK8" s="12"/>
      <c r="VL8" s="11" t="s">
        <v>12803</v>
      </c>
      <c r="VM8" s="12"/>
      <c r="VN8" s="12"/>
      <c r="VO8" s="11" t="s">
        <v>12804</v>
      </c>
      <c r="VP8" s="12"/>
      <c r="VQ8" s="12"/>
      <c r="VR8" s="11" t="s">
        <v>12805</v>
      </c>
      <c r="VS8" s="12"/>
      <c r="VT8" s="12"/>
      <c r="VU8" s="11" t="s">
        <v>12806</v>
      </c>
      <c r="VV8" s="12"/>
      <c r="VW8" s="12"/>
      <c r="VX8" s="11" t="s">
        <v>12807</v>
      </c>
      <c r="VY8" s="12"/>
      <c r="VZ8" s="12"/>
      <c r="WA8" s="11" t="s">
        <v>12808</v>
      </c>
      <c r="WB8" s="12"/>
      <c r="WC8" s="12"/>
      <c r="WD8" s="11" t="s">
        <v>12809</v>
      </c>
      <c r="WE8" s="12"/>
      <c r="WF8" s="12"/>
      <c r="WG8" s="11" t="s">
        <v>12810</v>
      </c>
      <c r="WH8" s="12"/>
      <c r="WI8" s="12"/>
      <c r="WJ8" s="11" t="s">
        <v>12811</v>
      </c>
      <c r="WK8" s="12"/>
      <c r="WL8" s="12"/>
      <c r="WM8" s="11" t="s">
        <v>12812</v>
      </c>
      <c r="WN8" s="12"/>
      <c r="WO8" s="12"/>
      <c r="WP8" s="11" t="s">
        <v>12813</v>
      </c>
      <c r="WQ8" s="12"/>
      <c r="WR8" s="12"/>
      <c r="WS8" s="11" t="s">
        <v>12814</v>
      </c>
      <c r="WT8" s="12"/>
      <c r="WU8" s="12"/>
      <c r="WV8" s="11" t="s">
        <v>12815</v>
      </c>
      <c r="WW8" s="12"/>
      <c r="WX8" s="12"/>
      <c r="WY8" s="11" t="s">
        <v>12816</v>
      </c>
      <c r="WZ8" s="12"/>
      <c r="XA8" s="12"/>
      <c r="XB8" s="11" t="s">
        <v>12817</v>
      </c>
      <c r="XC8" s="12"/>
      <c r="XD8" s="12"/>
      <c r="XE8" s="11" t="s">
        <v>12818</v>
      </c>
      <c r="XF8" s="12"/>
      <c r="XG8" s="12"/>
      <c r="XH8" s="11" t="s">
        <v>12819</v>
      </c>
      <c r="XI8" s="12"/>
      <c r="XJ8" s="12"/>
      <c r="XK8" s="11" t="s">
        <v>12820</v>
      </c>
      <c r="XL8" s="12"/>
      <c r="XM8" s="12"/>
      <c r="XN8" s="11" t="s">
        <v>12821</v>
      </c>
      <c r="XO8" s="12"/>
      <c r="XP8" s="12"/>
      <c r="XQ8" s="11" t="s">
        <v>12822</v>
      </c>
      <c r="XR8" s="12"/>
      <c r="XS8" s="12"/>
      <c r="XT8" s="11" t="s">
        <v>12823</v>
      </c>
      <c r="XU8" s="12"/>
      <c r="XV8" s="12"/>
      <c r="XW8" s="11" t="s">
        <v>12824</v>
      </c>
      <c r="XX8" s="12"/>
      <c r="XY8" s="12"/>
      <c r="XZ8" s="11" t="s">
        <v>12825</v>
      </c>
      <c r="YA8" s="12"/>
      <c r="YB8" s="12"/>
      <c r="YC8" s="11" t="s">
        <v>12826</v>
      </c>
      <c r="YD8" s="12"/>
      <c r="YE8" s="12"/>
      <c r="YF8" s="11" t="s">
        <v>12827</v>
      </c>
      <c r="YG8" s="12"/>
      <c r="YH8" s="12"/>
      <c r="YI8" s="11" t="s">
        <v>12828</v>
      </c>
      <c r="YJ8" s="12"/>
      <c r="YK8" s="12"/>
      <c r="YL8" s="11" t="s">
        <v>12829</v>
      </c>
      <c r="YM8" s="12"/>
      <c r="YN8" s="12"/>
      <c r="YO8" s="11" t="s">
        <v>12830</v>
      </c>
      <c r="YP8" s="12"/>
      <c r="YQ8" s="12"/>
      <c r="YR8" s="11" t="s">
        <v>12831</v>
      </c>
      <c r="YS8" s="12"/>
      <c r="YT8" s="12"/>
      <c r="YU8" s="11" t="s">
        <v>12832</v>
      </c>
      <c r="YV8" s="12"/>
      <c r="YW8" s="12"/>
      <c r="YX8" s="11" t="s">
        <v>12833</v>
      </c>
      <c r="YY8" s="12"/>
      <c r="YZ8" s="12"/>
      <c r="ZA8" s="11" t="s">
        <v>12834</v>
      </c>
      <c r="ZB8" s="12"/>
      <c r="ZC8" s="12"/>
      <c r="ZD8" s="11" t="s">
        <v>12835</v>
      </c>
      <c r="ZE8" s="12"/>
      <c r="ZF8" s="12"/>
      <c r="ZG8" s="11" t="s">
        <v>12836</v>
      </c>
      <c r="ZH8" s="12"/>
      <c r="ZI8" s="12"/>
      <c r="ZJ8" s="11" t="s">
        <v>12837</v>
      </c>
      <c r="ZK8" s="12"/>
      <c r="ZL8" s="12"/>
      <c r="ZM8" s="11" t="s">
        <v>12838</v>
      </c>
      <c r="ZN8" s="12"/>
      <c r="ZO8" s="12"/>
      <c r="ZP8" s="11" t="s">
        <v>12839</v>
      </c>
      <c r="ZQ8" s="12"/>
      <c r="ZR8" s="12"/>
      <c r="ZS8" s="11" t="s">
        <v>12840</v>
      </c>
      <c r="ZT8" s="12"/>
      <c r="ZU8" s="12"/>
      <c r="ZV8" s="11" t="s">
        <v>12841</v>
      </c>
      <c r="ZW8" s="12"/>
      <c r="ZX8" s="12"/>
      <c r="ZY8" s="11" t="s">
        <v>12842</v>
      </c>
      <c r="ZZ8" s="12"/>
      <c r="AAA8" s="12"/>
      <c r="AAB8" s="11" t="s">
        <v>12843</v>
      </c>
      <c r="AAC8" s="12"/>
      <c r="AAD8" s="12"/>
      <c r="AAE8" s="11" t="s">
        <v>12844</v>
      </c>
      <c r="AAF8" s="12"/>
      <c r="AAG8" s="12"/>
      <c r="AAH8" s="11" t="s">
        <v>12845</v>
      </c>
      <c r="AAI8" s="12"/>
      <c r="AAJ8" s="12"/>
      <c r="AAK8" s="11" t="s">
        <v>12846</v>
      </c>
      <c r="AAL8" s="12"/>
      <c r="AAM8" s="12"/>
      <c r="AAN8" s="11" t="s">
        <v>12847</v>
      </c>
      <c r="AAO8" s="12"/>
      <c r="AAP8" s="12"/>
      <c r="AAQ8" s="11" t="s">
        <v>12848</v>
      </c>
      <c r="AAR8" s="12"/>
      <c r="AAS8" s="12"/>
      <c r="AAT8" s="11" t="s">
        <v>12849</v>
      </c>
      <c r="AAU8" s="12"/>
      <c r="AAV8" s="12"/>
      <c r="AAW8" s="11" t="s">
        <v>12850</v>
      </c>
      <c r="AAX8" s="12"/>
      <c r="AAY8" s="12"/>
      <c r="AAZ8" s="11" t="s">
        <v>12851</v>
      </c>
      <c r="ABA8" s="12"/>
      <c r="ABB8" s="12"/>
      <c r="ABC8" s="11" t="s">
        <v>12852</v>
      </c>
      <c r="ABD8" s="12"/>
      <c r="ABE8" s="12"/>
      <c r="ABF8" s="11" t="s">
        <v>12853</v>
      </c>
      <c r="ABG8" s="12"/>
      <c r="ABH8" s="12"/>
      <c r="ABI8" s="11" t="s">
        <v>12854</v>
      </c>
      <c r="ABJ8" s="12"/>
      <c r="ABK8" s="12"/>
      <c r="ABL8" s="11" t="s">
        <v>12855</v>
      </c>
      <c r="ABM8" s="12"/>
      <c r="ABN8" s="12"/>
      <c r="ABO8" s="11" t="s">
        <v>12856</v>
      </c>
      <c r="ABP8" s="12"/>
      <c r="ABQ8" s="12"/>
      <c r="ABR8" s="11" t="s">
        <v>12857</v>
      </c>
      <c r="ABS8" s="12"/>
      <c r="ABT8" s="12"/>
      <c r="ABU8" s="11" t="s">
        <v>12858</v>
      </c>
      <c r="ABV8" s="12"/>
      <c r="ABW8" s="12"/>
      <c r="ABX8" s="11" t="s">
        <v>12859</v>
      </c>
      <c r="ABY8" s="12"/>
      <c r="ABZ8" s="12"/>
      <c r="ACA8" s="11" t="s">
        <v>12860</v>
      </c>
      <c r="ACB8" s="12"/>
      <c r="ACC8" s="12"/>
      <c r="ACD8" s="11" t="s">
        <v>12861</v>
      </c>
      <c r="ACE8" s="12"/>
      <c r="ACF8" s="12"/>
      <c r="ACG8" s="11" t="s">
        <v>12862</v>
      </c>
      <c r="ACH8" s="12"/>
      <c r="ACI8" s="12"/>
      <c r="ACJ8" s="11" t="s">
        <v>12863</v>
      </c>
      <c r="ACK8" s="12"/>
      <c r="ACL8" s="12"/>
      <c r="ACM8" s="11" t="s">
        <v>12864</v>
      </c>
      <c r="ACN8" s="12"/>
      <c r="ACO8" s="12"/>
      <c r="ACP8" s="11" t="s">
        <v>12865</v>
      </c>
      <c r="ACQ8" s="12"/>
      <c r="ACR8" s="12"/>
      <c r="ACS8" s="11" t="s">
        <v>12866</v>
      </c>
      <c r="ACT8" s="12"/>
      <c r="ACU8" s="12"/>
      <c r="ACV8" s="11" t="s">
        <v>12867</v>
      </c>
      <c r="ACW8" s="12"/>
      <c r="ACX8" s="12"/>
      <c r="ACY8" s="11" t="s">
        <v>12868</v>
      </c>
      <c r="ACZ8" s="12"/>
      <c r="ADA8" s="12"/>
      <c r="ADB8" s="11" t="s">
        <v>12869</v>
      </c>
      <c r="ADC8" s="12"/>
      <c r="ADD8" s="12"/>
      <c r="ADE8" s="11" t="s">
        <v>12870</v>
      </c>
      <c r="ADF8" s="12"/>
      <c r="ADG8" s="12"/>
      <c r="ADH8" s="11" t="s">
        <v>12871</v>
      </c>
      <c r="ADI8" s="12"/>
      <c r="ADJ8" s="12"/>
      <c r="ADK8" s="11" t="s">
        <v>12872</v>
      </c>
      <c r="ADL8" s="12"/>
      <c r="ADM8" s="12"/>
      <c r="ADN8" s="11" t="s">
        <v>12873</v>
      </c>
      <c r="ADO8" s="12"/>
      <c r="ADP8" s="12"/>
      <c r="ADQ8" s="11" t="s">
        <v>12874</v>
      </c>
      <c r="ADR8" s="12"/>
      <c r="ADS8" s="12"/>
      <c r="ADT8" s="11" t="s">
        <v>12875</v>
      </c>
      <c r="ADU8" s="12"/>
      <c r="ADV8" s="12"/>
      <c r="ADW8" s="11" t="s">
        <v>12876</v>
      </c>
      <c r="ADX8" s="12"/>
      <c r="ADY8" s="12"/>
      <c r="ADZ8" s="11" t="s">
        <v>12877</v>
      </c>
      <c r="AEA8" s="12"/>
      <c r="AEB8" s="12"/>
      <c r="AEC8" s="11" t="s">
        <v>12878</v>
      </c>
      <c r="AED8" s="12"/>
      <c r="AEE8" s="12"/>
      <c r="AEF8" s="11" t="s">
        <v>12879</v>
      </c>
      <c r="AEG8" s="12"/>
      <c r="AEH8" s="12"/>
      <c r="AEI8" s="11" t="s">
        <v>12880</v>
      </c>
      <c r="AEJ8" s="12"/>
      <c r="AEK8" s="12"/>
      <c r="AEL8" s="11" t="s">
        <v>12881</v>
      </c>
      <c r="AEM8" s="12"/>
      <c r="AEN8" s="12"/>
      <c r="AEO8" s="11" t="s">
        <v>12882</v>
      </c>
      <c r="AEP8" s="12"/>
      <c r="AEQ8" s="12"/>
      <c r="AER8" s="11" t="s">
        <v>12883</v>
      </c>
      <c r="AES8" s="12"/>
      <c r="AET8" s="12"/>
      <c r="AEU8" s="11" t="s">
        <v>12884</v>
      </c>
      <c r="AEV8" s="12"/>
      <c r="AEW8" s="12"/>
      <c r="AEX8" s="11" t="s">
        <v>12885</v>
      </c>
      <c r="AEY8" s="12"/>
      <c r="AEZ8" s="12"/>
      <c r="AFA8" s="11" t="s">
        <v>12886</v>
      </c>
      <c r="AFB8" s="12"/>
      <c r="AFC8" s="12"/>
      <c r="AFD8" s="11" t="s">
        <v>12887</v>
      </c>
      <c r="AFE8" s="12"/>
      <c r="AFF8" s="12"/>
      <c r="AFG8" s="11" t="s">
        <v>12888</v>
      </c>
      <c r="AFH8" s="12"/>
      <c r="AFI8" s="12"/>
      <c r="AFJ8" s="11" t="s">
        <v>12889</v>
      </c>
      <c r="AFK8" s="12"/>
      <c r="AFL8" s="12"/>
      <c r="AFM8" s="11" t="s">
        <v>12890</v>
      </c>
      <c r="AFN8" s="12"/>
      <c r="AFO8" s="12"/>
      <c r="AFP8" s="11" t="s">
        <v>12891</v>
      </c>
      <c r="AFQ8" s="12"/>
      <c r="AFR8" s="12"/>
      <c r="AFS8" s="11" t="s">
        <v>12892</v>
      </c>
      <c r="AFT8" s="12"/>
      <c r="AFU8" s="12"/>
      <c r="AFV8" s="11" t="s">
        <v>12893</v>
      </c>
      <c r="AFW8" s="12"/>
      <c r="AFX8" s="12"/>
      <c r="AFY8" s="11" t="s">
        <v>12894</v>
      </c>
      <c r="AFZ8" s="12"/>
      <c r="AGA8" s="12"/>
      <c r="AGB8" s="11" t="s">
        <v>12895</v>
      </c>
      <c r="AGC8" s="12"/>
      <c r="AGD8" s="12"/>
      <c r="AGE8" s="11" t="s">
        <v>12896</v>
      </c>
      <c r="AGF8" s="12"/>
      <c r="AGG8" s="12"/>
      <c r="AGH8" s="11" t="s">
        <v>12897</v>
      </c>
      <c r="AGI8" s="12"/>
      <c r="AGJ8" s="12"/>
      <c r="AGK8" s="11" t="s">
        <v>12898</v>
      </c>
      <c r="AGL8" s="12"/>
      <c r="AGM8" s="12"/>
      <c r="AGN8" s="11" t="s">
        <v>12899</v>
      </c>
      <c r="AGO8" s="12"/>
      <c r="AGP8" s="12"/>
      <c r="AGQ8" s="11" t="s">
        <v>12900</v>
      </c>
      <c r="AGR8" s="12"/>
      <c r="AGS8" s="12"/>
      <c r="AGT8" s="11" t="s">
        <v>12901</v>
      </c>
      <c r="AGU8" s="12"/>
      <c r="AGV8" s="12"/>
      <c r="AGW8" s="11" t="s">
        <v>12902</v>
      </c>
      <c r="AGX8" s="12"/>
      <c r="AGY8" s="12"/>
      <c r="AGZ8" s="11" t="s">
        <v>12903</v>
      </c>
      <c r="AHA8" s="12"/>
      <c r="AHB8" s="12"/>
      <c r="AHC8" s="11" t="s">
        <v>12904</v>
      </c>
      <c r="AHD8" s="12"/>
      <c r="AHE8" s="12"/>
      <c r="AHF8" s="11" t="s">
        <v>12905</v>
      </c>
      <c r="AHG8" s="12"/>
      <c r="AHH8" s="12"/>
      <c r="AHI8" s="11" t="s">
        <v>12906</v>
      </c>
      <c r="AHJ8" s="12"/>
      <c r="AHK8" s="12"/>
      <c r="AHL8" s="11" t="s">
        <v>12907</v>
      </c>
      <c r="AHM8" s="12"/>
      <c r="AHN8" s="12"/>
      <c r="AHO8" s="11" t="s">
        <v>12908</v>
      </c>
      <c r="AHP8" s="12"/>
      <c r="AHQ8" s="12"/>
      <c r="AHR8" s="11" t="s">
        <v>12909</v>
      </c>
      <c r="AHS8" s="12"/>
      <c r="AHT8" s="12"/>
      <c r="AHU8" s="11" t="s">
        <v>12910</v>
      </c>
      <c r="AHV8" s="12"/>
      <c r="AHW8" s="12"/>
      <c r="AHX8" s="11" t="s">
        <v>12911</v>
      </c>
      <c r="AHY8" s="12"/>
      <c r="AHZ8" s="12"/>
      <c r="AIA8" s="11" t="s">
        <v>12912</v>
      </c>
      <c r="AIB8" s="12"/>
      <c r="AIC8" s="12"/>
      <c r="AID8" s="11" t="s">
        <v>12913</v>
      </c>
      <c r="AIE8" s="12"/>
      <c r="AIF8" s="12"/>
      <c r="AIG8" s="11" t="s">
        <v>12914</v>
      </c>
      <c r="AIH8" s="12"/>
      <c r="AII8" s="12"/>
      <c r="AIJ8" s="11" t="s">
        <v>12915</v>
      </c>
      <c r="AIK8" s="12"/>
      <c r="AIL8" s="12"/>
      <c r="AIM8" s="11" t="s">
        <v>12916</v>
      </c>
      <c r="AIN8" s="12"/>
      <c r="AIO8" s="12"/>
      <c r="AIP8" s="11" t="s">
        <v>12917</v>
      </c>
      <c r="AIQ8" s="12"/>
      <c r="AIR8" s="12"/>
      <c r="AIS8" s="11" t="s">
        <v>12918</v>
      </c>
      <c r="AIT8" s="12"/>
      <c r="AIU8" s="12"/>
      <c r="AIV8" s="11" t="s">
        <v>12919</v>
      </c>
      <c r="AIW8" s="12"/>
      <c r="AIX8" s="12"/>
      <c r="AIY8" s="11" t="s">
        <v>12920</v>
      </c>
      <c r="AIZ8" s="12"/>
      <c r="AJA8" s="12"/>
      <c r="AJB8" s="11" t="s">
        <v>12921</v>
      </c>
      <c r="AJC8" s="12"/>
      <c r="AJD8" s="12"/>
      <c r="AJE8" s="11" t="s">
        <v>12922</v>
      </c>
      <c r="AJF8" s="12"/>
      <c r="AJG8" s="12"/>
      <c r="AJH8" s="11" t="s">
        <v>12923</v>
      </c>
      <c r="AJI8" s="12"/>
      <c r="AJJ8" s="12"/>
      <c r="AJK8" s="11" t="s">
        <v>12924</v>
      </c>
      <c r="AJL8" s="12"/>
      <c r="AJM8" s="12"/>
      <c r="AJN8" s="11" t="s">
        <v>12925</v>
      </c>
      <c r="AJO8" s="12"/>
      <c r="AJP8" s="12"/>
      <c r="AJQ8" s="11" t="s">
        <v>12926</v>
      </c>
      <c r="AJR8" s="12"/>
      <c r="AJS8" s="12"/>
      <c r="AJT8" s="11" t="s">
        <v>12927</v>
      </c>
      <c r="AJU8" s="12"/>
      <c r="AJV8" s="12"/>
      <c r="AJW8" s="11" t="s">
        <v>12928</v>
      </c>
      <c r="AJX8" s="12"/>
      <c r="AJY8" s="12"/>
      <c r="AJZ8" s="11" t="s">
        <v>12929</v>
      </c>
      <c r="AKA8" s="12"/>
      <c r="AKB8" s="12"/>
      <c r="AKC8" s="11" t="s">
        <v>12930</v>
      </c>
      <c r="AKD8" s="12"/>
      <c r="AKE8" s="12"/>
      <c r="AKF8" s="11" t="s">
        <v>12931</v>
      </c>
      <c r="AKG8" s="12"/>
      <c r="AKH8" s="12"/>
      <c r="AKI8" s="11" t="s">
        <v>12932</v>
      </c>
      <c r="AKJ8" s="12"/>
      <c r="AKK8" s="12"/>
      <c r="AKL8" s="11" t="s">
        <v>12933</v>
      </c>
      <c r="AKM8" s="12"/>
      <c r="AKN8" s="12"/>
      <c r="AKO8" s="11" t="s">
        <v>12934</v>
      </c>
      <c r="AKP8" s="12"/>
      <c r="AKQ8" s="12"/>
      <c r="AKR8" s="11" t="s">
        <v>12935</v>
      </c>
      <c r="AKS8" s="12"/>
      <c r="AKT8" s="12"/>
      <c r="AKU8" s="11" t="s">
        <v>12936</v>
      </c>
      <c r="AKV8" s="12"/>
      <c r="AKW8" s="12"/>
      <c r="AKX8" s="11" t="s">
        <v>12937</v>
      </c>
      <c r="AKY8" s="12"/>
      <c r="AKZ8" s="12"/>
      <c r="ALA8" s="11" t="s">
        <v>12938</v>
      </c>
      <c r="ALB8" s="12"/>
      <c r="ALC8" s="12"/>
      <c r="ALD8" s="11" t="s">
        <v>12939</v>
      </c>
      <c r="ALE8" s="12"/>
      <c r="ALF8" s="12"/>
      <c r="ALG8" s="11" t="s">
        <v>12940</v>
      </c>
      <c r="ALH8" s="12"/>
      <c r="ALI8" s="12"/>
      <c r="ALJ8" s="11" t="s">
        <v>12941</v>
      </c>
      <c r="ALK8" s="12"/>
      <c r="ALL8" s="12"/>
      <c r="ALM8" s="11" t="s">
        <v>12942</v>
      </c>
      <c r="ALN8" s="12"/>
      <c r="ALO8" s="12"/>
      <c r="ALP8" s="11" t="s">
        <v>12943</v>
      </c>
      <c r="ALQ8" s="12"/>
      <c r="ALR8" s="12"/>
      <c r="ALS8" s="11" t="s">
        <v>12944</v>
      </c>
      <c r="ALT8" s="12"/>
      <c r="ALU8" s="12"/>
      <c r="ALV8" s="11" t="s">
        <v>12945</v>
      </c>
      <c r="ALW8" s="12"/>
      <c r="ALX8" s="12"/>
      <c r="ALY8" s="11" t="s">
        <v>12946</v>
      </c>
      <c r="ALZ8" s="12"/>
      <c r="AMA8" s="12"/>
      <c r="AMB8" s="11" t="s">
        <v>12947</v>
      </c>
      <c r="AMC8" s="12"/>
      <c r="AMD8" s="12"/>
      <c r="AME8" s="11" t="s">
        <v>12948</v>
      </c>
      <c r="AMF8" s="12"/>
      <c r="AMG8" s="12"/>
      <c r="AMH8" s="11" t="s">
        <v>12949</v>
      </c>
      <c r="AMI8" s="12"/>
      <c r="AMJ8" s="12"/>
      <c r="AMK8" s="11" t="s">
        <v>12950</v>
      </c>
      <c r="AML8" s="12"/>
      <c r="AMM8" s="12"/>
      <c r="AMN8" s="11" t="s">
        <v>12951</v>
      </c>
      <c r="AMO8" s="12"/>
      <c r="AMP8" s="12"/>
      <c r="AMQ8" s="11" t="s">
        <v>12952</v>
      </c>
      <c r="AMR8" s="12"/>
      <c r="AMS8" s="12"/>
      <c r="AMT8" s="11" t="s">
        <v>12953</v>
      </c>
      <c r="AMU8" s="12"/>
      <c r="AMV8" s="12"/>
      <c r="AMW8" s="11" t="s">
        <v>12954</v>
      </c>
      <c r="AMX8" s="12"/>
      <c r="AMY8" s="12"/>
      <c r="AMZ8" s="11" t="s">
        <v>12955</v>
      </c>
      <c r="ANA8" s="12"/>
      <c r="ANB8" s="12"/>
      <c r="ANC8" s="11" t="s">
        <v>12956</v>
      </c>
      <c r="AND8" s="12"/>
      <c r="ANE8" s="12"/>
      <c r="ANF8" s="11" t="s">
        <v>12957</v>
      </c>
      <c r="ANG8" s="12"/>
      <c r="ANH8" s="12"/>
      <c r="ANI8" s="11" t="s">
        <v>12958</v>
      </c>
      <c r="ANJ8" s="12"/>
      <c r="ANK8" s="12"/>
      <c r="ANL8" s="11" t="s">
        <v>12959</v>
      </c>
      <c r="ANM8" s="12"/>
      <c r="ANN8" s="12"/>
      <c r="ANO8" s="11" t="s">
        <v>12960</v>
      </c>
      <c r="ANP8" s="12"/>
      <c r="ANQ8" s="12"/>
      <c r="ANR8" s="11" t="s">
        <v>12961</v>
      </c>
      <c r="ANS8" s="12"/>
      <c r="ANT8" s="12"/>
      <c r="ANU8" s="11" t="s">
        <v>12962</v>
      </c>
      <c r="ANV8" s="12"/>
      <c r="ANW8" s="12"/>
      <c r="ANX8" s="11" t="s">
        <v>12963</v>
      </c>
      <c r="ANY8" s="12"/>
      <c r="ANZ8" s="12"/>
      <c r="AOA8" s="11" t="s">
        <v>12964</v>
      </c>
      <c r="AOB8" s="12"/>
      <c r="AOC8" s="12"/>
      <c r="AOD8" s="11" t="s">
        <v>12965</v>
      </c>
      <c r="AOE8" s="12"/>
      <c r="AOF8" s="12"/>
      <c r="AOG8" s="11" t="s">
        <v>12966</v>
      </c>
      <c r="AOH8" s="12"/>
      <c r="AOI8" s="12"/>
      <c r="AOJ8" s="11" t="s">
        <v>12967</v>
      </c>
      <c r="AOK8" s="12"/>
      <c r="AOL8" s="12"/>
      <c r="AOM8" s="11" t="s">
        <v>12968</v>
      </c>
      <c r="AON8" s="12"/>
      <c r="AOO8" s="12"/>
      <c r="AOP8" s="11" t="s">
        <v>12969</v>
      </c>
      <c r="AOQ8" s="12"/>
      <c r="AOR8" s="12"/>
      <c r="AOS8" s="11" t="s">
        <v>12970</v>
      </c>
      <c r="AOT8" s="12"/>
      <c r="AOU8" s="12"/>
      <c r="AOV8" s="11" t="s">
        <v>12971</v>
      </c>
      <c r="AOW8" s="12"/>
      <c r="AOX8" s="12"/>
      <c r="AOY8" s="11" t="s">
        <v>12972</v>
      </c>
      <c r="AOZ8" s="12"/>
      <c r="APA8" s="12"/>
      <c r="APB8" s="11" t="s">
        <v>12973</v>
      </c>
      <c r="APC8" s="12"/>
      <c r="APD8" s="12"/>
      <c r="APE8" s="11" t="s">
        <v>12974</v>
      </c>
      <c r="APF8" s="12"/>
      <c r="APG8" s="12"/>
      <c r="APH8" s="11" t="s">
        <v>12975</v>
      </c>
      <c r="API8" s="12"/>
      <c r="APJ8" s="12"/>
      <c r="APK8" s="11" t="s">
        <v>12976</v>
      </c>
      <c r="APL8" s="12"/>
      <c r="APM8" s="12"/>
      <c r="APN8" s="11" t="s">
        <v>12977</v>
      </c>
      <c r="APO8" s="12"/>
      <c r="APP8" s="12"/>
      <c r="APQ8" s="11" t="s">
        <v>12978</v>
      </c>
      <c r="APR8" s="12"/>
      <c r="APS8" s="12"/>
      <c r="APT8" s="11" t="s">
        <v>12979</v>
      </c>
      <c r="APU8" s="12"/>
      <c r="APV8" s="12"/>
      <c r="APW8" s="11" t="s">
        <v>12980</v>
      </c>
      <c r="APX8" s="12"/>
      <c r="APY8" s="12"/>
      <c r="APZ8" s="11" t="s">
        <v>12981</v>
      </c>
      <c r="AQA8" s="12"/>
      <c r="AQB8" s="12"/>
      <c r="AQC8" s="11" t="s">
        <v>12982</v>
      </c>
      <c r="AQD8" s="12"/>
      <c r="AQE8" s="12"/>
      <c r="AQF8" s="11" t="s">
        <v>12983</v>
      </c>
      <c r="AQG8" s="12"/>
      <c r="AQH8" s="12"/>
      <c r="AQI8" s="11" t="s">
        <v>12984</v>
      </c>
      <c r="AQJ8" s="12"/>
      <c r="AQK8" s="12"/>
      <c r="AQL8" s="11" t="s">
        <v>12985</v>
      </c>
      <c r="AQM8" s="12"/>
      <c r="AQN8" s="12"/>
      <c r="AQO8" s="11" t="s">
        <v>12986</v>
      </c>
      <c r="AQP8" s="12"/>
      <c r="AQQ8" s="12"/>
      <c r="AQR8" s="11" t="s">
        <v>12987</v>
      </c>
      <c r="AQS8" s="12"/>
      <c r="AQT8" s="12"/>
      <c r="AQU8" s="11" t="s">
        <v>12988</v>
      </c>
      <c r="AQV8" s="12"/>
      <c r="AQW8" s="12"/>
      <c r="AQX8" s="11" t="s">
        <v>12989</v>
      </c>
      <c r="AQY8" s="12"/>
      <c r="AQZ8" s="12"/>
      <c r="ARA8" s="11" t="s">
        <v>12990</v>
      </c>
      <c r="ARB8" s="12"/>
      <c r="ARC8" s="12"/>
      <c r="ARD8" s="11" t="s">
        <v>12991</v>
      </c>
      <c r="ARE8" s="12"/>
      <c r="ARF8" s="12"/>
      <c r="ARG8" s="11" t="s">
        <v>12992</v>
      </c>
      <c r="ARH8" s="12"/>
      <c r="ARI8" s="12"/>
      <c r="ARJ8" s="11" t="s">
        <v>12993</v>
      </c>
      <c r="ARK8" s="12"/>
      <c r="ARL8" s="12"/>
      <c r="ARM8" s="11" t="s">
        <v>12994</v>
      </c>
      <c r="ARN8" s="12"/>
      <c r="ARO8" s="12"/>
      <c r="ARP8" s="11" t="s">
        <v>12995</v>
      </c>
      <c r="ARQ8" s="12"/>
      <c r="ARR8" s="12"/>
      <c r="ARS8" s="11" t="s">
        <v>12996</v>
      </c>
      <c r="ART8" s="12"/>
      <c r="ARU8" s="12"/>
      <c r="ARV8" s="11" t="s">
        <v>12997</v>
      </c>
      <c r="ARW8" s="12"/>
      <c r="ARX8" s="12"/>
      <c r="ARY8" s="11" t="s">
        <v>12998</v>
      </c>
      <c r="ARZ8" s="12"/>
      <c r="ASA8" s="12"/>
      <c r="ASB8" s="11" t="s">
        <v>12999</v>
      </c>
      <c r="ASC8" s="12"/>
      <c r="ASD8" s="12"/>
      <c r="ASE8" s="11" t="s">
        <v>13000</v>
      </c>
      <c r="ASF8" s="12"/>
      <c r="ASG8" s="12"/>
      <c r="ASH8" s="11" t="s">
        <v>13001</v>
      </c>
      <c r="ASI8" s="12"/>
      <c r="ASJ8" s="12"/>
      <c r="ASK8" s="11" t="s">
        <v>13002</v>
      </c>
      <c r="ASL8" s="12"/>
      <c r="ASM8" s="12"/>
      <c r="ASN8" s="11" t="s">
        <v>13003</v>
      </c>
      <c r="ASO8" s="12"/>
      <c r="ASP8" s="12"/>
      <c r="ASQ8" s="11" t="s">
        <v>13004</v>
      </c>
      <c r="ASR8" s="12"/>
      <c r="ASS8" s="12"/>
      <c r="AST8" s="11" t="s">
        <v>13005</v>
      </c>
      <c r="ASU8" s="12"/>
      <c r="ASV8" s="12"/>
      <c r="ASW8" s="11" t="s">
        <v>13006</v>
      </c>
      <c r="ASX8" s="12"/>
      <c r="ASY8" s="12"/>
      <c r="ASZ8" s="11" t="s">
        <v>13007</v>
      </c>
      <c r="ATA8" s="12"/>
      <c r="ATB8" s="12"/>
      <c r="ATC8" s="11" t="s">
        <v>13008</v>
      </c>
      <c r="ATD8" s="12"/>
      <c r="ATE8" s="12"/>
      <c r="ATF8" s="11" t="s">
        <v>13009</v>
      </c>
      <c r="ATG8" s="12"/>
      <c r="ATH8" s="12"/>
      <c r="ATI8" s="11" t="s">
        <v>13010</v>
      </c>
      <c r="ATJ8" s="12"/>
      <c r="ATK8" s="12"/>
      <c r="ATL8" s="11" t="s">
        <v>13011</v>
      </c>
      <c r="ATM8" s="12"/>
      <c r="ATN8" s="12"/>
      <c r="ATO8" s="11" t="s">
        <v>13012</v>
      </c>
      <c r="ATP8" s="12"/>
      <c r="ATQ8" s="12"/>
      <c r="ATR8" s="11" t="s">
        <v>13013</v>
      </c>
      <c r="ATS8" s="12"/>
      <c r="ATT8" s="12"/>
      <c r="ATU8" s="11" t="s">
        <v>13014</v>
      </c>
      <c r="ATV8" s="12"/>
      <c r="ATW8" s="12"/>
      <c r="ATX8" s="11" t="s">
        <v>13015</v>
      </c>
      <c r="ATY8" s="12"/>
      <c r="ATZ8" s="12"/>
      <c r="AUA8" s="11" t="s">
        <v>13016</v>
      </c>
      <c r="AUB8" s="12"/>
      <c r="AUC8" s="12"/>
      <c r="AUD8" s="11" t="s">
        <v>13017</v>
      </c>
      <c r="AUE8" s="12"/>
      <c r="AUF8" s="12"/>
      <c r="AUG8" s="11" t="s">
        <v>13018</v>
      </c>
      <c r="AUH8" s="12"/>
      <c r="AUI8" s="12"/>
      <c r="AUJ8" s="11" t="s">
        <v>13019</v>
      </c>
      <c r="AUK8" s="12"/>
      <c r="AUL8" s="12"/>
      <c r="AUM8" s="11" t="s">
        <v>13020</v>
      </c>
      <c r="AUN8" s="12"/>
      <c r="AUO8" s="12"/>
      <c r="AUP8" s="11" t="s">
        <v>13021</v>
      </c>
      <c r="AUQ8" s="12"/>
      <c r="AUR8" s="12"/>
      <c r="AUS8" s="11" t="s">
        <v>13022</v>
      </c>
      <c r="AUT8" s="12"/>
      <c r="AUU8" s="12"/>
      <c r="AUV8" s="11" t="s">
        <v>13023</v>
      </c>
      <c r="AUW8" s="12"/>
      <c r="AUX8" s="12"/>
      <c r="AUY8" s="11" t="s">
        <v>13024</v>
      </c>
      <c r="AUZ8" s="12"/>
      <c r="AVA8" s="12"/>
      <c r="AVB8" s="11" t="s">
        <v>13025</v>
      </c>
      <c r="AVC8" s="12"/>
      <c r="AVD8" s="12"/>
      <c r="AVE8" s="11" t="s">
        <v>13026</v>
      </c>
      <c r="AVF8" s="12"/>
      <c r="AVG8" s="12"/>
      <c r="AVH8" s="11" t="s">
        <v>13027</v>
      </c>
      <c r="AVI8" s="12"/>
      <c r="AVJ8" s="12"/>
      <c r="AVK8" s="11" t="s">
        <v>13028</v>
      </c>
      <c r="AVL8" s="12"/>
      <c r="AVM8" s="12"/>
      <c r="AVN8" s="11" t="s">
        <v>13029</v>
      </c>
      <c r="AVO8" s="12"/>
      <c r="AVP8" s="12"/>
      <c r="AVQ8" s="11" t="s">
        <v>13030</v>
      </c>
      <c r="AVR8" s="12"/>
      <c r="AVS8" s="12"/>
      <c r="AVT8" s="11" t="s">
        <v>13031</v>
      </c>
      <c r="AVU8" s="12"/>
      <c r="AVV8" s="12"/>
      <c r="AVW8" s="11" t="s">
        <v>13032</v>
      </c>
      <c r="AVX8" s="12"/>
      <c r="AVY8" s="12"/>
      <c r="AVZ8" s="11" t="s">
        <v>13033</v>
      </c>
      <c r="AWA8" s="12"/>
      <c r="AWB8" s="12"/>
      <c r="AWC8" s="11" t="s">
        <v>13034</v>
      </c>
      <c r="AWD8" s="12"/>
      <c r="AWE8" s="12"/>
      <c r="AWF8" s="11" t="s">
        <v>13035</v>
      </c>
      <c r="AWG8" s="12"/>
      <c r="AWH8" s="12"/>
      <c r="AWI8" s="11" t="s">
        <v>13036</v>
      </c>
      <c r="AWJ8" s="12"/>
      <c r="AWK8" s="12"/>
      <c r="AWL8" s="11" t="s">
        <v>13037</v>
      </c>
      <c r="AWM8" s="12"/>
      <c r="AWN8" s="12"/>
      <c r="AWO8" s="11" t="s">
        <v>13038</v>
      </c>
      <c r="AWP8" s="12"/>
      <c r="AWQ8" s="12"/>
      <c r="AWR8" s="11" t="s">
        <v>13039</v>
      </c>
      <c r="AWS8" s="12"/>
      <c r="AWT8" s="12"/>
      <c r="AWU8" s="11" t="s">
        <v>13040</v>
      </c>
      <c r="AWV8" s="12"/>
      <c r="AWW8" s="12"/>
      <c r="AWX8" s="11" t="s">
        <v>13041</v>
      </c>
      <c r="AWY8" s="12"/>
      <c r="AWZ8" s="12"/>
      <c r="AXA8" s="11" t="s">
        <v>13042</v>
      </c>
      <c r="AXB8" s="12"/>
      <c r="AXC8" s="12"/>
      <c r="AXD8" s="11" t="s">
        <v>13043</v>
      </c>
      <c r="AXE8" s="12"/>
      <c r="AXF8" s="12"/>
      <c r="AXG8" s="11" t="s">
        <v>13044</v>
      </c>
      <c r="AXH8" s="12"/>
      <c r="AXI8" s="12"/>
      <c r="AXJ8" s="11" t="s">
        <v>13045</v>
      </c>
      <c r="AXK8" s="12"/>
      <c r="AXL8" s="12"/>
      <c r="AXM8" s="11" t="s">
        <v>13046</v>
      </c>
      <c r="AXN8" s="12"/>
      <c r="AXO8" s="12"/>
      <c r="AXP8" s="11" t="s">
        <v>13047</v>
      </c>
      <c r="AXQ8" s="12"/>
      <c r="AXR8" s="12"/>
      <c r="AXS8" s="11" t="s">
        <v>13048</v>
      </c>
      <c r="AXT8" s="12"/>
      <c r="AXU8" s="12"/>
      <c r="AXV8" s="11" t="s">
        <v>13049</v>
      </c>
      <c r="AXW8" s="12"/>
      <c r="AXX8" s="12"/>
      <c r="AXY8" s="11" t="s">
        <v>13050</v>
      </c>
      <c r="AXZ8" s="12"/>
      <c r="AYA8" s="12"/>
      <c r="AYB8" s="11" t="s">
        <v>13051</v>
      </c>
      <c r="AYC8" s="12"/>
      <c r="AYD8" s="12"/>
      <c r="AYE8" s="11" t="s">
        <v>13052</v>
      </c>
      <c r="AYF8" s="12"/>
      <c r="AYG8" s="12"/>
      <c r="AYH8" s="11" t="s">
        <v>13053</v>
      </c>
      <c r="AYI8" s="12"/>
      <c r="AYJ8" s="12"/>
      <c r="AYK8" s="11" t="s">
        <v>13054</v>
      </c>
      <c r="AYL8" s="12"/>
      <c r="AYM8" s="12"/>
      <c r="AYN8" s="11" t="s">
        <v>13055</v>
      </c>
      <c r="AYO8" s="12"/>
      <c r="AYP8" s="12"/>
      <c r="AYQ8" s="11" t="s">
        <v>13056</v>
      </c>
      <c r="AYR8" s="12"/>
      <c r="AYS8" s="12"/>
      <c r="AYT8" s="11" t="s">
        <v>13057</v>
      </c>
      <c r="AYU8" s="12"/>
      <c r="AYV8" s="12"/>
      <c r="AYW8" s="11" t="s">
        <v>13058</v>
      </c>
      <c r="AYX8" s="12"/>
      <c r="AYY8" s="12"/>
      <c r="AYZ8" s="11" t="s">
        <v>13059</v>
      </c>
      <c r="AZA8" s="12"/>
      <c r="AZB8" s="12"/>
      <c r="AZC8" s="11" t="s">
        <v>13060</v>
      </c>
      <c r="AZD8" s="12"/>
      <c r="AZE8" s="12"/>
      <c r="AZF8" s="11" t="s">
        <v>13061</v>
      </c>
      <c r="AZG8" s="12"/>
      <c r="AZH8" s="12"/>
      <c r="AZI8" s="11" t="s">
        <v>13062</v>
      </c>
      <c r="AZJ8" s="12"/>
      <c r="AZK8" s="12"/>
      <c r="AZL8" s="11" t="s">
        <v>13063</v>
      </c>
      <c r="AZM8" s="12"/>
      <c r="AZN8" s="12"/>
      <c r="AZO8" s="11" t="s">
        <v>13064</v>
      </c>
      <c r="AZP8" s="12"/>
      <c r="AZQ8" s="12"/>
      <c r="AZR8" s="11" t="s">
        <v>13065</v>
      </c>
      <c r="AZS8" s="12"/>
      <c r="AZT8" s="12"/>
      <c r="AZU8" s="11" t="s">
        <v>13066</v>
      </c>
      <c r="AZV8" s="12"/>
      <c r="AZW8" s="12"/>
      <c r="AZX8" s="11" t="s">
        <v>13067</v>
      </c>
      <c r="AZY8" s="12"/>
      <c r="AZZ8" s="12"/>
      <c r="BAA8" s="11" t="s">
        <v>13068</v>
      </c>
      <c r="BAB8" s="12"/>
      <c r="BAC8" s="12"/>
      <c r="BAD8" s="11" t="s">
        <v>13069</v>
      </c>
      <c r="BAE8" s="12"/>
      <c r="BAF8" s="12"/>
      <c r="BAG8" s="11" t="s">
        <v>13070</v>
      </c>
      <c r="BAH8" s="12"/>
      <c r="BAI8" s="12"/>
      <c r="BAJ8" s="11" t="s">
        <v>13071</v>
      </c>
      <c r="BAK8" s="12"/>
      <c r="BAL8" s="12"/>
      <c r="BAM8" s="11" t="s">
        <v>13072</v>
      </c>
      <c r="BAN8" s="12"/>
      <c r="BAO8" s="12"/>
      <c r="BAP8" s="11" t="s">
        <v>13073</v>
      </c>
      <c r="BAQ8" s="12"/>
      <c r="BAR8" s="12"/>
      <c r="BAS8" s="11" t="s">
        <v>13074</v>
      </c>
      <c r="BAT8" s="12"/>
      <c r="BAU8" s="12"/>
      <c r="BAV8" s="11" t="s">
        <v>13075</v>
      </c>
      <c r="BAW8" s="12"/>
      <c r="BAX8" s="12"/>
      <c r="BAY8" s="11" t="s">
        <v>13076</v>
      </c>
      <c r="BAZ8" s="12"/>
      <c r="BBA8" s="12"/>
      <c r="BBB8" s="11" t="s">
        <v>13077</v>
      </c>
      <c r="BBC8" s="12"/>
      <c r="BBD8" s="12"/>
      <c r="BBE8" s="11" t="s">
        <v>13078</v>
      </c>
      <c r="BBF8" s="12"/>
      <c r="BBG8" s="12"/>
      <c r="BBH8" s="11" t="s">
        <v>13079</v>
      </c>
      <c r="BBI8" s="12"/>
      <c r="BBJ8" s="12"/>
      <c r="BBK8" s="11" t="s">
        <v>13080</v>
      </c>
      <c r="BBL8" s="12"/>
      <c r="BBM8" s="12"/>
      <c r="BBN8" s="11" t="s">
        <v>13081</v>
      </c>
      <c r="BBO8" s="12"/>
      <c r="BBP8" s="12"/>
      <c r="BBQ8" s="11" t="s">
        <v>13082</v>
      </c>
      <c r="BBR8" s="12"/>
      <c r="BBS8" s="12"/>
      <c r="BBT8" s="11" t="s">
        <v>13083</v>
      </c>
      <c r="BBU8" s="12"/>
      <c r="BBV8" s="12"/>
      <c r="BBW8" s="11" t="s">
        <v>13084</v>
      </c>
      <c r="BBX8" s="12"/>
      <c r="BBY8" s="12"/>
      <c r="BBZ8" s="11" t="s">
        <v>13085</v>
      </c>
      <c r="BCA8" s="12"/>
      <c r="BCB8" s="12"/>
      <c r="BCC8" s="11" t="s">
        <v>13086</v>
      </c>
      <c r="BCD8" s="12"/>
      <c r="BCE8" s="12"/>
      <c r="BCF8" s="11" t="s">
        <v>13087</v>
      </c>
      <c r="BCG8" s="12"/>
      <c r="BCH8" s="12"/>
      <c r="BCI8" s="11" t="s">
        <v>13088</v>
      </c>
      <c r="BCJ8" s="12"/>
      <c r="BCK8" s="12"/>
      <c r="BCL8" s="11" t="s">
        <v>13089</v>
      </c>
      <c r="BCM8" s="12"/>
      <c r="BCN8" s="12"/>
      <c r="BCO8" s="11" t="s">
        <v>13090</v>
      </c>
      <c r="BCP8" s="12"/>
      <c r="BCQ8" s="12"/>
      <c r="BCR8" s="11" t="s">
        <v>13091</v>
      </c>
      <c r="BCS8" s="12"/>
      <c r="BCT8" s="12"/>
      <c r="BCU8" s="11" t="s">
        <v>13092</v>
      </c>
      <c r="BCV8" s="12"/>
      <c r="BCW8" s="12"/>
      <c r="BCX8" s="11" t="s">
        <v>13093</v>
      </c>
      <c r="BCY8" s="12"/>
      <c r="BCZ8" s="12"/>
      <c r="BDA8" s="11" t="s">
        <v>13094</v>
      </c>
      <c r="BDB8" s="12"/>
      <c r="BDC8" s="12"/>
      <c r="BDD8" s="11" t="s">
        <v>13095</v>
      </c>
      <c r="BDE8" s="12"/>
      <c r="BDF8" s="12"/>
      <c r="BDG8" s="11" t="s">
        <v>13096</v>
      </c>
      <c r="BDH8" s="12"/>
      <c r="BDI8" s="12"/>
      <c r="BDJ8" s="11" t="s">
        <v>13097</v>
      </c>
      <c r="BDK8" s="12"/>
      <c r="BDL8" s="12"/>
      <c r="BDM8" s="11" t="s">
        <v>13098</v>
      </c>
      <c r="BDN8" s="12"/>
      <c r="BDO8" s="12"/>
      <c r="BDP8" s="11" t="s">
        <v>13099</v>
      </c>
      <c r="BDQ8" s="12"/>
      <c r="BDR8" s="12"/>
      <c r="BDS8" s="11" t="s">
        <v>13100</v>
      </c>
      <c r="BDT8" s="12"/>
      <c r="BDU8" s="12"/>
      <c r="BDV8" s="11" t="s">
        <v>13101</v>
      </c>
      <c r="BDW8" s="12"/>
      <c r="BDX8" s="12"/>
      <c r="BDY8" s="11" t="s">
        <v>13102</v>
      </c>
      <c r="BDZ8" s="12"/>
      <c r="BEA8" s="12"/>
      <c r="BEB8" s="11" t="s">
        <v>13103</v>
      </c>
      <c r="BEC8" s="12"/>
      <c r="BED8" s="12"/>
      <c r="BEE8" s="11" t="s">
        <v>13104</v>
      </c>
      <c r="BEF8" s="12"/>
      <c r="BEG8" s="12"/>
      <c r="BEH8" s="11" t="s">
        <v>13105</v>
      </c>
      <c r="BEI8" s="12"/>
      <c r="BEJ8" s="12"/>
      <c r="BEK8" s="11" t="s">
        <v>13106</v>
      </c>
      <c r="BEL8" s="12"/>
      <c r="BEM8" s="12"/>
      <c r="BEN8" s="11" t="s">
        <v>13107</v>
      </c>
      <c r="BEO8" s="12"/>
      <c r="BEP8" s="12"/>
      <c r="BEQ8" s="11" t="s">
        <v>13108</v>
      </c>
      <c r="BER8" s="12"/>
      <c r="BES8" s="12"/>
      <c r="BET8" s="11" t="s">
        <v>13109</v>
      </c>
      <c r="BEU8" s="12"/>
      <c r="BEV8" s="12"/>
      <c r="BEW8" s="11" t="s">
        <v>13024</v>
      </c>
      <c r="BEX8" s="12"/>
      <c r="BEY8" s="12"/>
      <c r="BEZ8" s="11" t="s">
        <v>13110</v>
      </c>
      <c r="BFA8" s="12"/>
      <c r="BFB8" s="12"/>
      <c r="BFC8" s="11" t="s">
        <v>13111</v>
      </c>
      <c r="BFD8" s="12"/>
      <c r="BFE8" s="12"/>
      <c r="BFF8" s="11" t="s">
        <v>13112</v>
      </c>
      <c r="BFG8" s="12"/>
      <c r="BFH8" s="12"/>
      <c r="BFI8" s="11" t="s">
        <v>13024</v>
      </c>
      <c r="BFJ8" s="12"/>
      <c r="BFK8" s="12"/>
      <c r="BFL8" s="11" t="s">
        <v>13113</v>
      </c>
      <c r="BFM8" s="12"/>
      <c r="BFN8" s="12"/>
      <c r="BFO8" s="11" t="s">
        <v>13114</v>
      </c>
      <c r="BFP8" s="12"/>
      <c r="BFQ8" s="12"/>
      <c r="BFR8" s="11" t="s">
        <v>13115</v>
      </c>
      <c r="BFS8" s="12"/>
      <c r="BFT8" s="12"/>
      <c r="BFU8" s="11" t="s">
        <v>13116</v>
      </c>
      <c r="BFV8" s="12"/>
      <c r="BFW8" s="12"/>
      <c r="BFX8" s="11" t="s">
        <v>13117</v>
      </c>
      <c r="BFY8" s="12"/>
      <c r="BFZ8" s="12"/>
      <c r="BGA8" s="11" t="s">
        <v>13118</v>
      </c>
      <c r="BGB8" s="12"/>
      <c r="BGC8" s="12"/>
      <c r="BGD8" s="11" t="s">
        <v>13119</v>
      </c>
      <c r="BGE8" s="12"/>
      <c r="BGF8" s="12"/>
      <c r="BGG8" s="11" t="s">
        <v>13120</v>
      </c>
      <c r="BGH8" s="12"/>
      <c r="BGI8" s="12"/>
      <c r="BGJ8" s="11" t="s">
        <v>13121</v>
      </c>
      <c r="BGK8" s="12"/>
      <c r="BGL8" s="12"/>
      <c r="BGM8" s="11" t="s">
        <v>13122</v>
      </c>
      <c r="BGN8" s="12"/>
      <c r="BGO8" s="12"/>
      <c r="BGP8" s="11" t="s">
        <v>13123</v>
      </c>
      <c r="BGQ8" s="12"/>
      <c r="BGR8" s="12"/>
      <c r="BGS8" s="11" t="s">
        <v>13124</v>
      </c>
      <c r="BGT8" s="12"/>
      <c r="BGU8" s="12"/>
      <c r="BGV8" s="11" t="s">
        <v>13125</v>
      </c>
      <c r="BGW8" s="12"/>
      <c r="BGX8" s="12"/>
      <c r="BGY8" s="11" t="s">
        <v>13126</v>
      </c>
      <c r="BGZ8" s="12"/>
      <c r="BHA8" s="12"/>
      <c r="BHB8" s="11" t="s">
        <v>13127</v>
      </c>
      <c r="BHC8" s="12"/>
      <c r="BHD8" s="12"/>
      <c r="BHE8" s="11" t="s">
        <v>13128</v>
      </c>
      <c r="BHF8" s="12"/>
      <c r="BHG8" s="12"/>
      <c r="BHH8" s="11" t="s">
        <v>13129</v>
      </c>
      <c r="BHI8" s="12"/>
      <c r="BHJ8" s="12"/>
      <c r="BHK8" s="11" t="s">
        <v>13130</v>
      </c>
      <c r="BHL8" s="12"/>
      <c r="BHM8" s="12"/>
      <c r="BHN8" s="11" t="s">
        <v>13131</v>
      </c>
      <c r="BHO8" s="12"/>
      <c r="BHP8" s="12"/>
      <c r="BHQ8" s="11" t="s">
        <v>13132</v>
      </c>
      <c r="BHR8" s="12"/>
      <c r="BHS8" s="12"/>
      <c r="BHT8" s="11" t="s">
        <v>13133</v>
      </c>
      <c r="BHU8" s="12"/>
      <c r="BHV8" s="12"/>
      <c r="BHW8" s="11" t="s">
        <v>13134</v>
      </c>
      <c r="BHX8" s="12"/>
      <c r="BHY8" s="12"/>
      <c r="BHZ8" s="11" t="s">
        <v>13135</v>
      </c>
      <c r="BIA8" s="12"/>
      <c r="BIB8" s="12"/>
      <c r="BIC8" s="11" t="s">
        <v>13136</v>
      </c>
      <c r="BID8" s="12"/>
      <c r="BIE8" s="12"/>
      <c r="BIF8" s="11" t="s">
        <v>13137</v>
      </c>
      <c r="BIG8" s="12"/>
      <c r="BIH8" s="12"/>
      <c r="BII8" s="11" t="s">
        <v>13138</v>
      </c>
      <c r="BIJ8" s="12"/>
      <c r="BIK8" s="12"/>
      <c r="BIL8" s="11" t="s">
        <v>13139</v>
      </c>
      <c r="BIM8" s="12"/>
      <c r="BIN8" s="12"/>
      <c r="BIO8" s="11" t="s">
        <v>12820</v>
      </c>
      <c r="BIP8" s="12"/>
      <c r="BIQ8" s="12"/>
      <c r="BIR8" s="11" t="s">
        <v>13140</v>
      </c>
      <c r="BIS8" s="12"/>
      <c r="BIT8" s="12"/>
      <c r="BIU8" s="11" t="s">
        <v>13141</v>
      </c>
      <c r="BIV8" s="12"/>
      <c r="BIW8" s="12"/>
      <c r="BIX8" s="11" t="s">
        <v>13142</v>
      </c>
      <c r="BIY8" s="12"/>
      <c r="BIZ8" s="12"/>
      <c r="BJA8" s="11" t="s">
        <v>13143</v>
      </c>
      <c r="BJB8" s="12"/>
      <c r="BJC8" s="12"/>
      <c r="BJD8" s="11" t="s">
        <v>13144</v>
      </c>
      <c r="BJE8" s="12"/>
      <c r="BJF8" s="12"/>
      <c r="BJG8" s="11" t="s">
        <v>13145</v>
      </c>
      <c r="BJH8" s="12"/>
      <c r="BJI8" s="12"/>
      <c r="BJJ8" s="11" t="s">
        <v>13146</v>
      </c>
      <c r="BJK8" s="12"/>
      <c r="BJL8" s="12"/>
      <c r="BJM8" s="11" t="s">
        <v>13147</v>
      </c>
      <c r="BJN8" s="12"/>
      <c r="BJO8" s="12"/>
      <c r="BJP8" s="11" t="s">
        <v>13148</v>
      </c>
      <c r="BJQ8" s="12"/>
      <c r="BJR8" s="12"/>
      <c r="BJS8" s="11" t="s">
        <v>13149</v>
      </c>
      <c r="BJT8" s="12"/>
      <c r="BJU8" s="12"/>
      <c r="BJV8" s="11" t="s">
        <v>13150</v>
      </c>
      <c r="BJW8" s="12"/>
      <c r="BJX8" s="12"/>
      <c r="BJY8" s="11" t="s">
        <v>13151</v>
      </c>
      <c r="BJZ8" s="12"/>
      <c r="BKA8" s="12"/>
      <c r="BKB8" s="11" t="s">
        <v>13152</v>
      </c>
      <c r="BKC8" s="12"/>
      <c r="BKD8" s="12"/>
      <c r="BKE8" s="11" t="s">
        <v>13153</v>
      </c>
      <c r="BKF8" s="12"/>
      <c r="BKG8" s="12"/>
      <c r="BKH8" s="11" t="s">
        <v>13154</v>
      </c>
      <c r="BKI8" s="12"/>
      <c r="BKJ8" s="12"/>
      <c r="BKK8" s="11" t="s">
        <v>13155</v>
      </c>
      <c r="BKL8" s="12"/>
      <c r="BKM8" s="12"/>
      <c r="BKN8" s="11" t="s">
        <v>13156</v>
      </c>
      <c r="BKO8" s="12"/>
      <c r="BKP8" s="12"/>
      <c r="BKQ8" s="11" t="s">
        <v>13157</v>
      </c>
      <c r="BKR8" s="12"/>
      <c r="BKS8" s="12"/>
      <c r="BKT8" s="11" t="s">
        <v>13158</v>
      </c>
      <c r="BKU8" s="12"/>
      <c r="BKV8" s="12"/>
      <c r="BKW8" s="11" t="s">
        <v>13159</v>
      </c>
      <c r="BKX8" s="12"/>
      <c r="BKY8" s="12"/>
      <c r="BKZ8" s="11" t="s">
        <v>13160</v>
      </c>
      <c r="BLA8" s="12"/>
      <c r="BLB8" s="12"/>
      <c r="BLC8" s="11" t="s">
        <v>13161</v>
      </c>
      <c r="BLD8" s="12"/>
      <c r="BLE8" s="12"/>
      <c r="BLF8" s="11" t="s">
        <v>13162</v>
      </c>
      <c r="BLG8" s="12"/>
      <c r="BLH8" s="12"/>
      <c r="BLI8" s="11" t="s">
        <v>13163</v>
      </c>
      <c r="BLJ8" s="12"/>
      <c r="BLK8" s="12"/>
      <c r="BLL8" s="11" t="s">
        <v>13164</v>
      </c>
      <c r="BLM8" s="12"/>
      <c r="BLN8" s="12"/>
      <c r="BLO8" s="11" t="s">
        <v>13165</v>
      </c>
      <c r="BLP8" s="12"/>
      <c r="BLQ8" s="12"/>
      <c r="BLR8" s="11" t="s">
        <v>13166</v>
      </c>
      <c r="BLS8" s="12"/>
      <c r="BLT8" s="12"/>
      <c r="BLU8" s="11" t="s">
        <v>13167</v>
      </c>
      <c r="BLV8" s="12"/>
      <c r="BLW8" s="12"/>
      <c r="BLX8" s="11" t="s">
        <v>13168</v>
      </c>
      <c r="BLY8" s="12"/>
      <c r="BLZ8" s="12"/>
      <c r="BMA8" s="11" t="s">
        <v>13169</v>
      </c>
      <c r="BMB8" s="12"/>
      <c r="BMC8" s="12"/>
      <c r="BMD8" s="11" t="s">
        <v>13170</v>
      </c>
      <c r="BME8" s="12"/>
      <c r="BMF8" s="12"/>
      <c r="BMG8" s="11" t="s">
        <v>13171</v>
      </c>
      <c r="BMH8" s="12"/>
      <c r="BMI8" s="12"/>
      <c r="BMJ8" s="11" t="s">
        <v>13172</v>
      </c>
      <c r="BMK8" s="12"/>
      <c r="BML8" s="12"/>
      <c r="BMM8" s="11" t="s">
        <v>13173</v>
      </c>
      <c r="BMN8" s="12"/>
      <c r="BMO8" s="12"/>
      <c r="BMP8" s="11" t="s">
        <v>13174</v>
      </c>
      <c r="BMQ8" s="12"/>
      <c r="BMR8" s="12"/>
      <c r="BMS8" s="11" t="s">
        <v>13175</v>
      </c>
      <c r="BMT8" s="12"/>
      <c r="BMU8" s="12"/>
      <c r="BMV8" s="11" t="s">
        <v>13176</v>
      </c>
      <c r="BMW8" s="12"/>
      <c r="BMX8" s="12"/>
      <c r="BMY8" s="11" t="s">
        <v>13177</v>
      </c>
      <c r="BMZ8" s="12"/>
      <c r="BNA8" s="12"/>
      <c r="BNB8" s="11" t="s">
        <v>13178</v>
      </c>
      <c r="BNC8" s="12"/>
      <c r="BND8" s="12"/>
      <c r="BNE8" s="11" t="s">
        <v>13179</v>
      </c>
      <c r="BNF8" s="12"/>
      <c r="BNG8" s="12"/>
      <c r="BNH8" s="11" t="s">
        <v>13180</v>
      </c>
      <c r="BNI8" s="12"/>
      <c r="BNJ8" s="12"/>
      <c r="BNK8" s="11" t="s">
        <v>13181</v>
      </c>
      <c r="BNL8" s="12"/>
      <c r="BNM8" s="12"/>
      <c r="BNN8" s="11" t="s">
        <v>13182</v>
      </c>
      <c r="BNO8" s="12"/>
      <c r="BNP8" s="12"/>
      <c r="BNQ8" s="11" t="s">
        <v>13183</v>
      </c>
      <c r="BNR8" s="12"/>
      <c r="BNS8" s="12"/>
      <c r="BNT8" s="11" t="s">
        <v>13184</v>
      </c>
      <c r="BNU8" s="12"/>
      <c r="BNV8" s="12"/>
      <c r="BNW8" s="11" t="s">
        <v>13185</v>
      </c>
      <c r="BNX8" s="12"/>
      <c r="BNY8" s="12"/>
      <c r="BNZ8" s="11" t="s">
        <v>13186</v>
      </c>
      <c r="BOA8" s="12"/>
      <c r="BOB8" s="12"/>
      <c r="BOC8" s="11" t="s">
        <v>13187</v>
      </c>
      <c r="BOD8" s="12"/>
      <c r="BOE8" s="12"/>
      <c r="BOF8" s="11" t="s">
        <v>13188</v>
      </c>
      <c r="BOG8" s="12"/>
      <c r="BOH8" s="12"/>
      <c r="BOI8" s="11" t="s">
        <v>13189</v>
      </c>
      <c r="BOJ8" s="12"/>
      <c r="BOK8" s="12"/>
      <c r="BOL8" s="11" t="s">
        <v>13190</v>
      </c>
      <c r="BOM8" s="12"/>
      <c r="BON8" s="12"/>
      <c r="BOO8" s="11" t="s">
        <v>13191</v>
      </c>
      <c r="BOP8" s="12"/>
      <c r="BOQ8" s="12"/>
      <c r="BOR8" s="11" t="s">
        <v>13192</v>
      </c>
      <c r="BOS8" s="12"/>
      <c r="BOT8" s="12"/>
      <c r="BOU8" s="11" t="s">
        <v>13193</v>
      </c>
      <c r="BOV8" s="12"/>
      <c r="BOW8" s="12"/>
      <c r="BOX8" s="11" t="s">
        <v>13194</v>
      </c>
      <c r="BOY8" s="12"/>
      <c r="BOZ8" s="12"/>
      <c r="BPA8" s="11" t="s">
        <v>13195</v>
      </c>
      <c r="BPB8" s="12"/>
      <c r="BPC8" s="12"/>
      <c r="BPD8" s="11" t="s">
        <v>13196</v>
      </c>
      <c r="BPE8" s="12"/>
      <c r="BPF8" s="12"/>
      <c r="BPG8" s="11" t="s">
        <v>13197</v>
      </c>
      <c r="BPH8" s="12"/>
      <c r="BPI8" s="12"/>
      <c r="BPJ8" s="11" t="s">
        <v>13198</v>
      </c>
      <c r="BPK8" s="12"/>
      <c r="BPL8" s="12"/>
      <c r="BPM8" s="11" t="s">
        <v>13199</v>
      </c>
      <c r="BPN8" s="12"/>
      <c r="BPO8" s="12"/>
      <c r="BPP8" s="11" t="s">
        <v>13200</v>
      </c>
      <c r="BPQ8" s="12"/>
      <c r="BPR8" s="12"/>
      <c r="BPS8" s="11" t="s">
        <v>13201</v>
      </c>
      <c r="BPT8" s="12"/>
      <c r="BPU8" s="12"/>
      <c r="BPV8" s="11" t="s">
        <v>13202</v>
      </c>
      <c r="BPW8" s="12"/>
      <c r="BPX8" s="12"/>
      <c r="BPY8" s="11" t="s">
        <v>12654</v>
      </c>
      <c r="BPZ8" s="12"/>
      <c r="BQA8" s="12"/>
      <c r="BQB8" s="11" t="s">
        <v>13203</v>
      </c>
      <c r="BQC8" s="12"/>
      <c r="BQD8" s="12"/>
      <c r="BQE8" s="11" t="s">
        <v>13204</v>
      </c>
      <c r="BQF8" s="12"/>
      <c r="BQG8" s="12"/>
      <c r="BQH8" s="11" t="s">
        <v>13205</v>
      </c>
      <c r="BQI8" s="12"/>
      <c r="BQJ8" s="12"/>
      <c r="BQK8" s="11" t="s">
        <v>13206</v>
      </c>
      <c r="BQL8" s="12"/>
      <c r="BQM8" s="12"/>
      <c r="BQN8" s="11" t="s">
        <v>13207</v>
      </c>
      <c r="BQO8" s="12"/>
      <c r="BQP8" s="12"/>
      <c r="BQQ8" s="11" t="s">
        <v>13208</v>
      </c>
      <c r="BQR8" s="12"/>
      <c r="BQS8" s="12"/>
      <c r="BQT8" s="11" t="s">
        <v>13209</v>
      </c>
      <c r="BQU8" s="12"/>
      <c r="BQV8" s="12"/>
      <c r="BQW8" s="11" t="s">
        <v>13210</v>
      </c>
      <c r="BQX8" s="12"/>
      <c r="BQY8" s="12"/>
      <c r="BQZ8" s="11" t="s">
        <v>13211</v>
      </c>
      <c r="BRA8" s="12"/>
      <c r="BRB8" s="12"/>
      <c r="BRC8" s="11" t="s">
        <v>13212</v>
      </c>
      <c r="BRD8" s="12"/>
      <c r="BRE8" s="12"/>
      <c r="BRF8" s="11" t="s">
        <v>13213</v>
      </c>
      <c r="BRG8" s="12"/>
      <c r="BRH8" s="12"/>
      <c r="BRI8" s="11" t="s">
        <v>13214</v>
      </c>
      <c r="BRJ8" s="12"/>
      <c r="BRK8" s="12"/>
      <c r="BRL8" s="11" t="s">
        <v>13215</v>
      </c>
      <c r="BRM8" s="12"/>
      <c r="BRN8" s="12"/>
      <c r="BRO8" s="11" t="s">
        <v>13216</v>
      </c>
      <c r="BRP8" s="12"/>
      <c r="BRQ8" s="12"/>
      <c r="BRR8" s="11" t="s">
        <v>13217</v>
      </c>
      <c r="BRS8" s="12"/>
      <c r="BRT8" s="12"/>
      <c r="BRU8" s="11" t="s">
        <v>13218</v>
      </c>
      <c r="BRV8" s="12"/>
      <c r="BRW8" s="12"/>
      <c r="BRX8" s="11" t="s">
        <v>13219</v>
      </c>
      <c r="BRY8" s="12"/>
      <c r="BRZ8" s="12"/>
      <c r="BSA8" s="11" t="s">
        <v>13220</v>
      </c>
      <c r="BSB8" s="12"/>
      <c r="BSC8" s="12"/>
      <c r="BSD8" s="11" t="s">
        <v>13221</v>
      </c>
      <c r="BSE8" s="12"/>
      <c r="BSF8" s="12"/>
      <c r="BSG8" s="11" t="s">
        <v>13222</v>
      </c>
      <c r="BSH8" s="12"/>
      <c r="BSI8" s="12"/>
      <c r="BSJ8" s="11" t="s">
        <v>13223</v>
      </c>
      <c r="BSK8" s="12"/>
      <c r="BSL8" s="12"/>
      <c r="BSM8" s="11" t="s">
        <v>13224</v>
      </c>
      <c r="BSN8" s="12"/>
      <c r="BSO8" s="12"/>
      <c r="BSP8" s="11" t="s">
        <v>13225</v>
      </c>
      <c r="BSQ8" s="12"/>
      <c r="BSR8" s="12"/>
      <c r="BSS8" s="11" t="s">
        <v>13226</v>
      </c>
      <c r="BST8" s="12"/>
      <c r="BSU8" s="12"/>
      <c r="BSV8" s="11" t="s">
        <v>13227</v>
      </c>
      <c r="BSW8" s="12"/>
      <c r="BSX8" s="12"/>
      <c r="BSY8" s="11" t="s">
        <v>13228</v>
      </c>
      <c r="BSZ8" s="12"/>
      <c r="BTA8" s="12"/>
      <c r="BTB8" s="11" t="s">
        <v>13229</v>
      </c>
      <c r="BTC8" s="12"/>
      <c r="BTD8" s="12"/>
      <c r="BTE8" s="11" t="s">
        <v>13230</v>
      </c>
      <c r="BTF8" s="12"/>
      <c r="BTG8" s="12"/>
      <c r="BTH8" s="11" t="s">
        <v>13231</v>
      </c>
      <c r="BTI8" s="12"/>
      <c r="BTJ8" s="12"/>
      <c r="BTK8" s="11" t="s">
        <v>13232</v>
      </c>
      <c r="BTL8" s="12"/>
      <c r="BTM8" s="12"/>
      <c r="BTN8" s="11" t="s">
        <v>13233</v>
      </c>
      <c r="BTO8" s="12"/>
      <c r="BTP8" s="12"/>
      <c r="BTQ8" s="11" t="s">
        <v>13234</v>
      </c>
      <c r="BTR8" s="12"/>
      <c r="BTS8" s="12"/>
      <c r="BTT8" s="11" t="s">
        <v>13235</v>
      </c>
      <c r="BTU8" s="12"/>
      <c r="BTV8" s="12"/>
      <c r="BTW8" s="11" t="s">
        <v>13236</v>
      </c>
      <c r="BTX8" s="12"/>
      <c r="BTY8" s="12"/>
      <c r="BTZ8" s="11" t="s">
        <v>13237</v>
      </c>
      <c r="BUA8" s="12"/>
      <c r="BUB8" s="12"/>
      <c r="BUC8" s="11" t="s">
        <v>13238</v>
      </c>
      <c r="BUD8" s="12"/>
      <c r="BUE8" s="12"/>
      <c r="BUF8" s="11" t="s">
        <v>13239</v>
      </c>
      <c r="BUG8" s="12"/>
      <c r="BUH8" s="12"/>
      <c r="BUI8" s="11" t="s">
        <v>13240</v>
      </c>
      <c r="BUJ8" s="12"/>
      <c r="BUK8" s="12"/>
      <c r="BUL8" s="11" t="s">
        <v>13241</v>
      </c>
      <c r="BUM8" s="12"/>
      <c r="BUN8" s="12"/>
      <c r="BUO8" s="11" t="s">
        <v>13242</v>
      </c>
      <c r="BUP8" s="12"/>
      <c r="BUQ8" s="12"/>
      <c r="BUR8" s="11" t="s">
        <v>13243</v>
      </c>
      <c r="BUS8" s="12"/>
      <c r="BUT8" s="12"/>
      <c r="BUU8" s="11" t="s">
        <v>13244</v>
      </c>
      <c r="BUV8" s="12"/>
      <c r="BUW8" s="12"/>
      <c r="BUX8" s="11" t="s">
        <v>13245</v>
      </c>
      <c r="BUY8" s="12"/>
      <c r="BUZ8" s="12"/>
      <c r="BVA8" s="11" t="s">
        <v>13246</v>
      </c>
      <c r="BVB8" s="12"/>
      <c r="BVC8" s="12"/>
      <c r="BVD8" s="11" t="s">
        <v>13247</v>
      </c>
      <c r="BVE8" s="12"/>
      <c r="BVF8" s="12"/>
      <c r="BVG8" s="11" t="s">
        <v>13248</v>
      </c>
      <c r="BVH8" s="12"/>
      <c r="BVI8" s="12"/>
      <c r="BVJ8" s="11" t="s">
        <v>13249</v>
      </c>
      <c r="BVK8" s="12"/>
      <c r="BVL8" s="12"/>
      <c r="BVM8" s="11" t="s">
        <v>13250</v>
      </c>
      <c r="BVN8" s="12"/>
      <c r="BVO8" s="12"/>
      <c r="BVP8" s="11" t="s">
        <v>13251</v>
      </c>
      <c r="BVQ8" s="12"/>
      <c r="BVR8" s="12"/>
      <c r="BVS8" s="11" t="s">
        <v>13252</v>
      </c>
      <c r="BVT8" s="12"/>
      <c r="BVU8" s="12"/>
      <c r="BVV8" s="11" t="s">
        <v>13253</v>
      </c>
      <c r="BVW8" s="12"/>
      <c r="BVX8" s="12"/>
      <c r="BVY8" s="11" t="s">
        <v>13254</v>
      </c>
      <c r="BVZ8" s="12"/>
      <c r="BWA8" s="12"/>
      <c r="BWB8" s="11" t="s">
        <v>13255</v>
      </c>
      <c r="BWC8" s="12"/>
      <c r="BWD8" s="12"/>
      <c r="BWE8" s="11" t="s">
        <v>13256</v>
      </c>
      <c r="BWF8" s="12"/>
      <c r="BWG8" s="12"/>
      <c r="BWH8" s="11" t="s">
        <v>13257</v>
      </c>
      <c r="BWI8" s="12"/>
      <c r="BWJ8" s="12"/>
      <c r="BWK8" s="11" t="s">
        <v>13258</v>
      </c>
      <c r="BWL8" s="12"/>
      <c r="BWM8" s="12"/>
      <c r="BWN8" s="11" t="s">
        <v>13259</v>
      </c>
      <c r="BWO8" s="12"/>
      <c r="BWP8" s="12"/>
      <c r="BWQ8" s="11" t="s">
        <v>13260</v>
      </c>
      <c r="BWR8" s="12"/>
      <c r="BWS8" s="12"/>
      <c r="BWT8" s="11" t="s">
        <v>13261</v>
      </c>
      <c r="BWU8" s="12"/>
      <c r="BWV8" s="12"/>
      <c r="BWW8" s="11" t="s">
        <v>13262</v>
      </c>
      <c r="BWX8" s="12"/>
      <c r="BWY8" s="12"/>
      <c r="BWZ8" s="11" t="s">
        <v>13263</v>
      </c>
      <c r="BXA8" s="12"/>
      <c r="BXB8" s="12"/>
      <c r="BXC8" s="11" t="s">
        <v>13264</v>
      </c>
      <c r="BXD8" s="12"/>
      <c r="BXE8" s="12"/>
      <c r="BXF8" s="11" t="s">
        <v>13265</v>
      </c>
      <c r="BXG8" s="12"/>
      <c r="BXH8" s="12"/>
      <c r="BXI8" s="11" t="s">
        <v>13266</v>
      </c>
      <c r="BXJ8" s="12"/>
      <c r="BXK8" s="12"/>
      <c r="BXL8" s="11" t="s">
        <v>13267</v>
      </c>
      <c r="BXM8" s="12"/>
      <c r="BXN8" s="12"/>
      <c r="BXO8" s="11" t="s">
        <v>13268</v>
      </c>
      <c r="BXP8" s="12"/>
      <c r="BXQ8" s="12"/>
      <c r="BXR8" s="11" t="s">
        <v>13269</v>
      </c>
      <c r="BXS8" s="12"/>
      <c r="BXT8" s="12"/>
      <c r="BXU8" s="11" t="s">
        <v>13270</v>
      </c>
      <c r="BXV8" s="12"/>
      <c r="BXW8" s="12"/>
      <c r="BXX8" s="11" t="s">
        <v>13271</v>
      </c>
      <c r="BXY8" s="12"/>
      <c r="BXZ8" s="12"/>
      <c r="BYA8" s="11" t="s">
        <v>13272</v>
      </c>
      <c r="BYB8" s="12"/>
      <c r="BYC8" s="12"/>
      <c r="BYD8" s="11" t="s">
        <v>13273</v>
      </c>
      <c r="BYE8" s="12"/>
      <c r="BYF8" s="12"/>
      <c r="BYG8" s="11" t="s">
        <v>13274</v>
      </c>
      <c r="BYH8" s="12"/>
      <c r="BYI8" s="12"/>
      <c r="BYJ8" s="11" t="s">
        <v>13275</v>
      </c>
      <c r="BYK8" s="12"/>
      <c r="BYL8" s="12"/>
      <c r="BYM8" s="11" t="s">
        <v>13276</v>
      </c>
      <c r="BYN8" s="12"/>
      <c r="BYO8" s="12"/>
    </row>
    <row r="9" spans="1:2017" x14ac:dyDescent="0.25">
      <c r="A9" s="6"/>
      <c r="B9" s="11" t="s">
        <v>13277</v>
      </c>
      <c r="C9" s="12"/>
      <c r="D9" s="12"/>
      <c r="E9" s="11" t="s">
        <v>13278</v>
      </c>
      <c r="F9" s="12"/>
      <c r="G9" s="12"/>
      <c r="H9" s="11" t="s">
        <v>13279</v>
      </c>
      <c r="I9" s="12"/>
      <c r="J9" s="12"/>
      <c r="K9" s="11" t="s">
        <v>13280</v>
      </c>
      <c r="L9" s="12"/>
      <c r="M9" s="12"/>
      <c r="N9" s="11" t="s">
        <v>13281</v>
      </c>
      <c r="O9" s="12"/>
      <c r="P9" s="12"/>
      <c r="Q9" s="11" t="s">
        <v>13282</v>
      </c>
      <c r="R9" s="12"/>
      <c r="S9" s="12"/>
      <c r="T9" s="11" t="s">
        <v>13283</v>
      </c>
      <c r="U9" s="12"/>
      <c r="V9" s="12"/>
      <c r="W9" s="11" t="s">
        <v>13284</v>
      </c>
      <c r="X9" s="12"/>
      <c r="Y9" s="12"/>
      <c r="Z9" s="11" t="s">
        <v>13285</v>
      </c>
      <c r="AA9" s="12"/>
      <c r="AB9" s="12"/>
      <c r="AC9" s="11" t="s">
        <v>13286</v>
      </c>
      <c r="AD9" s="12"/>
      <c r="AE9" s="12"/>
      <c r="AF9" s="11" t="s">
        <v>13287</v>
      </c>
      <c r="AG9" s="12"/>
      <c r="AH9" s="12"/>
      <c r="AI9" s="11" t="s">
        <v>13288</v>
      </c>
      <c r="AJ9" s="12"/>
      <c r="AK9" s="12"/>
      <c r="AL9" s="11" t="s">
        <v>13289</v>
      </c>
      <c r="AM9" s="12"/>
      <c r="AN9" s="12"/>
      <c r="AO9" s="11" t="s">
        <v>13290</v>
      </c>
      <c r="AP9" s="12"/>
      <c r="AQ9" s="12"/>
      <c r="AR9" s="11" t="s">
        <v>13291</v>
      </c>
      <c r="AS9" s="12"/>
      <c r="AT9" s="12"/>
      <c r="AU9" s="11" t="s">
        <v>13292</v>
      </c>
      <c r="AV9" s="12"/>
      <c r="AW9" s="12"/>
      <c r="AX9" s="11" t="s">
        <v>13293</v>
      </c>
      <c r="AY9" s="12"/>
      <c r="AZ9" s="12"/>
      <c r="BA9" s="11" t="s">
        <v>13294</v>
      </c>
      <c r="BB9" s="12"/>
      <c r="BC9" s="12"/>
      <c r="BD9" s="11" t="s">
        <v>13295</v>
      </c>
      <c r="BE9" s="12"/>
      <c r="BF9" s="12"/>
      <c r="BG9" s="11" t="s">
        <v>13296</v>
      </c>
      <c r="BH9" s="12"/>
      <c r="BI9" s="12"/>
      <c r="BJ9" s="11" t="s">
        <v>13297</v>
      </c>
      <c r="BK9" s="12"/>
      <c r="BL9" s="12"/>
      <c r="BM9" s="11" t="s">
        <v>13298</v>
      </c>
      <c r="BN9" s="12"/>
      <c r="BO9" s="12"/>
      <c r="BP9" s="11" t="s">
        <v>13299</v>
      </c>
      <c r="BQ9" s="12"/>
      <c r="BR9" s="12"/>
      <c r="BS9" s="11" t="s">
        <v>13300</v>
      </c>
      <c r="BT9" s="12"/>
      <c r="BU9" s="12"/>
      <c r="BV9" s="11" t="s">
        <v>13301</v>
      </c>
      <c r="BW9" s="12"/>
      <c r="BX9" s="12"/>
      <c r="BY9" s="11" t="s">
        <v>13302</v>
      </c>
      <c r="BZ9" s="12"/>
      <c r="CA9" s="12"/>
      <c r="CB9" s="11" t="s">
        <v>13303</v>
      </c>
      <c r="CC9" s="12"/>
      <c r="CD9" s="12"/>
      <c r="CE9" s="11" t="s">
        <v>13304</v>
      </c>
      <c r="CF9" s="12"/>
      <c r="CG9" s="12"/>
      <c r="CH9" s="11" t="s">
        <v>13305</v>
      </c>
      <c r="CI9" s="12"/>
      <c r="CJ9" s="12"/>
      <c r="CK9" s="11" t="s">
        <v>13306</v>
      </c>
      <c r="CL9" s="12"/>
      <c r="CM9" s="12"/>
      <c r="CN9" s="11" t="s">
        <v>13307</v>
      </c>
      <c r="CO9" s="12"/>
      <c r="CP9" s="12"/>
      <c r="CQ9" s="11" t="s">
        <v>13308</v>
      </c>
      <c r="CR9" s="12"/>
      <c r="CS9" s="12"/>
      <c r="CT9" s="11" t="s">
        <v>13309</v>
      </c>
      <c r="CU9" s="12"/>
      <c r="CV9" s="12"/>
      <c r="CW9" s="11" t="s">
        <v>13310</v>
      </c>
      <c r="CX9" s="12"/>
      <c r="CY9" s="12"/>
      <c r="CZ9" s="11" t="s">
        <v>13311</v>
      </c>
      <c r="DA9" s="12"/>
      <c r="DB9" s="12"/>
      <c r="DC9" s="11" t="s">
        <v>13312</v>
      </c>
      <c r="DD9" s="12"/>
      <c r="DE9" s="12"/>
      <c r="DF9" s="11" t="s">
        <v>13313</v>
      </c>
      <c r="DG9" s="12"/>
      <c r="DH9" s="12"/>
      <c r="DI9" s="11" t="s">
        <v>13314</v>
      </c>
      <c r="DJ9" s="12"/>
      <c r="DK9" s="12"/>
      <c r="DL9" s="11" t="s">
        <v>13315</v>
      </c>
      <c r="DM9" s="12"/>
      <c r="DN9" s="12"/>
      <c r="DO9" s="11" t="s">
        <v>13316</v>
      </c>
      <c r="DP9" s="12"/>
      <c r="DQ9" s="12"/>
      <c r="DR9" s="11" t="s">
        <v>13317</v>
      </c>
      <c r="DS9" s="12"/>
      <c r="DT9" s="12"/>
      <c r="DU9" s="11" t="s">
        <v>13318</v>
      </c>
      <c r="DV9" s="12"/>
      <c r="DW9" s="12"/>
      <c r="DX9" s="11" t="s">
        <v>13319</v>
      </c>
      <c r="DY9" s="12"/>
      <c r="DZ9" s="12"/>
      <c r="EA9" s="11" t="s">
        <v>13320</v>
      </c>
      <c r="EB9" s="12"/>
      <c r="EC9" s="12"/>
      <c r="ED9" s="11" t="s">
        <v>13321</v>
      </c>
      <c r="EE9" s="12"/>
      <c r="EF9" s="12"/>
      <c r="EG9" s="11" t="s">
        <v>13322</v>
      </c>
      <c r="EH9" s="12"/>
      <c r="EI9" s="12"/>
      <c r="EJ9" s="11" t="s">
        <v>13323</v>
      </c>
      <c r="EK9" s="12"/>
      <c r="EL9" s="12"/>
      <c r="EM9" s="11" t="s">
        <v>13324</v>
      </c>
      <c r="EN9" s="12"/>
      <c r="EO9" s="12"/>
      <c r="EP9" s="11" t="s">
        <v>13325</v>
      </c>
      <c r="EQ9" s="12"/>
      <c r="ER9" s="12"/>
      <c r="ES9" s="11" t="s">
        <v>13326</v>
      </c>
      <c r="ET9" s="12"/>
      <c r="EU9" s="12"/>
      <c r="EV9" s="11" t="s">
        <v>13327</v>
      </c>
      <c r="EW9" s="12"/>
      <c r="EX9" s="12"/>
      <c r="EY9" s="11" t="s">
        <v>13328</v>
      </c>
      <c r="EZ9" s="12"/>
      <c r="FA9" s="12"/>
      <c r="FB9" s="11" t="s">
        <v>13329</v>
      </c>
      <c r="FC9" s="12"/>
      <c r="FD9" s="12"/>
      <c r="FE9" s="11" t="s">
        <v>13330</v>
      </c>
      <c r="FF9" s="12"/>
      <c r="FG9" s="12"/>
      <c r="FH9" s="11" t="s">
        <v>13331</v>
      </c>
      <c r="FI9" s="12"/>
      <c r="FJ9" s="12"/>
      <c r="FK9" s="11" t="s">
        <v>13332</v>
      </c>
      <c r="FL9" s="12"/>
      <c r="FM9" s="12"/>
      <c r="FN9" s="11" t="s">
        <v>13333</v>
      </c>
      <c r="FO9" s="12"/>
      <c r="FP9" s="12"/>
      <c r="FQ9" s="11" t="s">
        <v>13334</v>
      </c>
      <c r="FR9" s="12"/>
      <c r="FS9" s="12"/>
      <c r="FT9" s="11" t="s">
        <v>13335</v>
      </c>
      <c r="FU9" s="12"/>
      <c r="FV9" s="12"/>
      <c r="FW9" s="11" t="s">
        <v>13336</v>
      </c>
      <c r="FX9" s="12"/>
      <c r="FY9" s="12"/>
      <c r="FZ9" s="11" t="s">
        <v>13337</v>
      </c>
      <c r="GA9" s="12"/>
      <c r="GB9" s="12"/>
      <c r="GC9" s="11" t="s">
        <v>13338</v>
      </c>
      <c r="GD9" s="12"/>
      <c r="GE9" s="12"/>
      <c r="GF9" s="11" t="s">
        <v>13339</v>
      </c>
      <c r="GG9" s="12"/>
      <c r="GH9" s="12"/>
      <c r="GI9" s="11" t="s">
        <v>13340</v>
      </c>
      <c r="GJ9" s="12"/>
      <c r="GK9" s="12"/>
      <c r="GL9" s="11" t="s">
        <v>13341</v>
      </c>
      <c r="GM9" s="12"/>
      <c r="GN9" s="12"/>
      <c r="GO9" s="11" t="s">
        <v>13342</v>
      </c>
      <c r="GP9" s="12"/>
      <c r="GQ9" s="12"/>
      <c r="GR9" s="11" t="s">
        <v>13343</v>
      </c>
      <c r="GS9" s="12"/>
      <c r="GT9" s="12"/>
      <c r="GU9" s="11" t="s">
        <v>13344</v>
      </c>
      <c r="GV9" s="12"/>
      <c r="GW9" s="12"/>
      <c r="GX9" s="11" t="s">
        <v>13345</v>
      </c>
      <c r="GY9" s="12"/>
      <c r="GZ9" s="12"/>
      <c r="HA9" s="11" t="s">
        <v>13346</v>
      </c>
      <c r="HB9" s="12"/>
      <c r="HC9" s="12"/>
      <c r="HD9" s="11" t="s">
        <v>13347</v>
      </c>
      <c r="HE9" s="12"/>
      <c r="HF9" s="12"/>
      <c r="HG9" s="11" t="s">
        <v>13348</v>
      </c>
      <c r="HH9" s="12"/>
      <c r="HI9" s="12"/>
      <c r="HJ9" s="11" t="s">
        <v>13349</v>
      </c>
      <c r="HK9" s="12"/>
      <c r="HL9" s="12"/>
      <c r="HM9" s="11" t="s">
        <v>13350</v>
      </c>
      <c r="HN9" s="12"/>
      <c r="HO9" s="12"/>
      <c r="HP9" s="11" t="s">
        <v>13351</v>
      </c>
      <c r="HQ9" s="12"/>
      <c r="HR9" s="12"/>
      <c r="HS9" s="11" t="s">
        <v>13352</v>
      </c>
      <c r="HT9" s="12"/>
      <c r="HU9" s="12"/>
      <c r="HV9" s="11" t="s">
        <v>13353</v>
      </c>
      <c r="HW9" s="12"/>
      <c r="HX9" s="12"/>
      <c r="HY9" s="11" t="s">
        <v>13354</v>
      </c>
      <c r="HZ9" s="12"/>
      <c r="IA9" s="12"/>
      <c r="IB9" s="11" t="s">
        <v>13355</v>
      </c>
      <c r="IC9" s="12"/>
      <c r="ID9" s="12"/>
      <c r="IE9" s="11" t="s">
        <v>13356</v>
      </c>
      <c r="IF9" s="12"/>
      <c r="IG9" s="12"/>
      <c r="IH9" s="11" t="s">
        <v>13357</v>
      </c>
      <c r="II9" s="12"/>
      <c r="IJ9" s="12"/>
      <c r="IK9" s="11" t="s">
        <v>13358</v>
      </c>
      <c r="IL9" s="12"/>
      <c r="IM9" s="12"/>
      <c r="IN9" s="11" t="s">
        <v>13359</v>
      </c>
      <c r="IO9" s="12"/>
      <c r="IP9" s="12"/>
      <c r="IQ9" s="11" t="s">
        <v>13360</v>
      </c>
      <c r="IR9" s="12"/>
      <c r="IS9" s="12"/>
      <c r="IT9" s="11" t="s">
        <v>13361</v>
      </c>
      <c r="IU9" s="12"/>
      <c r="IV9" s="12"/>
      <c r="IW9" s="11" t="s">
        <v>13362</v>
      </c>
      <c r="IX9" s="12"/>
      <c r="IY9" s="12"/>
      <c r="IZ9" s="11" t="s">
        <v>13363</v>
      </c>
      <c r="JA9" s="12"/>
      <c r="JB9" s="12"/>
      <c r="JC9" s="11" t="s">
        <v>13364</v>
      </c>
      <c r="JD9" s="12"/>
      <c r="JE9" s="12"/>
      <c r="JF9" s="11" t="s">
        <v>13365</v>
      </c>
      <c r="JG9" s="12"/>
      <c r="JH9" s="12"/>
      <c r="JI9" s="11" t="s">
        <v>13366</v>
      </c>
      <c r="JJ9" s="12"/>
      <c r="JK9" s="12"/>
      <c r="JL9" s="11" t="s">
        <v>13367</v>
      </c>
      <c r="JM9" s="12"/>
      <c r="JN9" s="12"/>
      <c r="JO9" s="11" t="s">
        <v>13368</v>
      </c>
      <c r="JP9" s="12"/>
      <c r="JQ9" s="12"/>
      <c r="JR9" s="11" t="s">
        <v>13369</v>
      </c>
      <c r="JS9" s="12"/>
      <c r="JT9" s="12"/>
      <c r="JU9" s="11" t="s">
        <v>13370</v>
      </c>
      <c r="JV9" s="12"/>
      <c r="JW9" s="12"/>
      <c r="JX9" s="11" t="s">
        <v>13371</v>
      </c>
      <c r="JY9" s="12"/>
      <c r="JZ9" s="12"/>
      <c r="KA9" s="11" t="s">
        <v>13372</v>
      </c>
      <c r="KB9" s="12"/>
      <c r="KC9" s="12"/>
      <c r="KD9" s="11" t="s">
        <v>13373</v>
      </c>
      <c r="KE9" s="12"/>
      <c r="KF9" s="12"/>
      <c r="KG9" s="11" t="s">
        <v>13374</v>
      </c>
      <c r="KH9" s="12"/>
      <c r="KI9" s="12"/>
      <c r="KJ9" s="11" t="s">
        <v>13375</v>
      </c>
      <c r="KK9" s="12"/>
      <c r="KL9" s="12"/>
      <c r="KM9" s="11" t="s">
        <v>13376</v>
      </c>
      <c r="KN9" s="12"/>
      <c r="KO9" s="12"/>
      <c r="KP9" s="11" t="s">
        <v>13377</v>
      </c>
      <c r="KQ9" s="12"/>
      <c r="KR9" s="12"/>
      <c r="KS9" s="11" t="s">
        <v>13376</v>
      </c>
      <c r="KT9" s="12"/>
      <c r="KU9" s="12"/>
      <c r="KV9" s="11" t="s">
        <v>13378</v>
      </c>
      <c r="KW9" s="12"/>
      <c r="KX9" s="12"/>
      <c r="KY9" s="11" t="s">
        <v>13379</v>
      </c>
      <c r="KZ9" s="12"/>
      <c r="LA9" s="12"/>
      <c r="LB9" s="11" t="s">
        <v>13380</v>
      </c>
      <c r="LC9" s="12"/>
      <c r="LD9" s="12"/>
      <c r="LE9" s="11" t="s">
        <v>13381</v>
      </c>
      <c r="LF9" s="12"/>
      <c r="LG9" s="12"/>
      <c r="LH9" s="11" t="s">
        <v>13382</v>
      </c>
      <c r="LI9" s="12"/>
      <c r="LJ9" s="12"/>
      <c r="LK9" s="11" t="s">
        <v>13382</v>
      </c>
      <c r="LL9" s="12"/>
      <c r="LM9" s="12"/>
      <c r="LN9" s="11" t="s">
        <v>13383</v>
      </c>
      <c r="LO9" s="12"/>
      <c r="LP9" s="12"/>
      <c r="LQ9" s="11" t="s">
        <v>13382</v>
      </c>
      <c r="LR9" s="12"/>
      <c r="LS9" s="12"/>
      <c r="LT9" s="11" t="s">
        <v>13384</v>
      </c>
      <c r="LU9" s="12"/>
      <c r="LV9" s="12"/>
      <c r="LW9" s="11" t="s">
        <v>13385</v>
      </c>
      <c r="LX9" s="12"/>
      <c r="LY9" s="12"/>
      <c r="LZ9" s="11" t="s">
        <v>13386</v>
      </c>
      <c r="MA9" s="12"/>
      <c r="MB9" s="12"/>
      <c r="MC9" s="11" t="s">
        <v>13387</v>
      </c>
      <c r="MD9" s="12"/>
      <c r="ME9" s="12"/>
      <c r="MF9" s="11" t="s">
        <v>13388</v>
      </c>
      <c r="MG9" s="12"/>
      <c r="MH9" s="12"/>
      <c r="MI9" s="11" t="s">
        <v>13389</v>
      </c>
      <c r="MJ9" s="12"/>
      <c r="MK9" s="12"/>
      <c r="ML9" s="11" t="s">
        <v>13390</v>
      </c>
      <c r="MM9" s="12"/>
      <c r="MN9" s="12"/>
      <c r="MO9" s="11" t="s">
        <v>13391</v>
      </c>
      <c r="MP9" s="12"/>
      <c r="MQ9" s="12"/>
      <c r="MR9" s="11" t="s">
        <v>13392</v>
      </c>
      <c r="MS9" s="12"/>
      <c r="MT9" s="12"/>
      <c r="MU9" s="11" t="s">
        <v>13393</v>
      </c>
      <c r="MV9" s="12"/>
      <c r="MW9" s="12"/>
      <c r="MX9" s="11" t="s">
        <v>13394</v>
      </c>
      <c r="MY9" s="12"/>
      <c r="MZ9" s="12"/>
      <c r="NA9" s="11" t="s">
        <v>13395</v>
      </c>
      <c r="NB9" s="12"/>
      <c r="NC9" s="12"/>
      <c r="ND9" s="11" t="s">
        <v>13396</v>
      </c>
      <c r="NE9" s="12"/>
      <c r="NF9" s="12"/>
      <c r="NG9" s="11" t="s">
        <v>13397</v>
      </c>
      <c r="NH9" s="12"/>
      <c r="NI9" s="12"/>
      <c r="NJ9" s="11" t="s">
        <v>13398</v>
      </c>
      <c r="NK9" s="12"/>
      <c r="NL9" s="12"/>
      <c r="NM9" s="11" t="s">
        <v>13399</v>
      </c>
      <c r="NN9" s="12"/>
      <c r="NO9" s="12"/>
      <c r="NP9" s="11" t="s">
        <v>13400</v>
      </c>
      <c r="NQ9" s="12"/>
      <c r="NR9" s="12"/>
      <c r="NS9" s="11" t="s">
        <v>13401</v>
      </c>
      <c r="NT9" s="12"/>
      <c r="NU9" s="12"/>
      <c r="NV9" s="11" t="s">
        <v>13402</v>
      </c>
      <c r="NW9" s="12"/>
      <c r="NX9" s="12"/>
      <c r="NY9" s="11" t="s">
        <v>13403</v>
      </c>
      <c r="NZ9" s="12"/>
      <c r="OA9" s="12"/>
      <c r="OB9" s="11" t="s">
        <v>13404</v>
      </c>
      <c r="OC9" s="12"/>
      <c r="OD9" s="12"/>
      <c r="OE9" s="11" t="s">
        <v>13405</v>
      </c>
      <c r="OF9" s="12"/>
      <c r="OG9" s="12"/>
      <c r="OH9" s="11" t="s">
        <v>13406</v>
      </c>
      <c r="OI9" s="12"/>
      <c r="OJ9" s="12"/>
      <c r="OK9" s="11" t="s">
        <v>13407</v>
      </c>
      <c r="OL9" s="12"/>
      <c r="OM9" s="12"/>
      <c r="ON9" s="11" t="s">
        <v>13408</v>
      </c>
      <c r="OO9" s="12"/>
      <c r="OP9" s="12"/>
      <c r="OQ9" s="11" t="s">
        <v>13409</v>
      </c>
      <c r="OR9" s="12"/>
      <c r="OS9" s="12"/>
      <c r="OT9" s="11" t="s">
        <v>13410</v>
      </c>
      <c r="OU9" s="12"/>
      <c r="OV9" s="12"/>
      <c r="OW9" s="11" t="s">
        <v>13411</v>
      </c>
      <c r="OX9" s="12"/>
      <c r="OY9" s="12"/>
      <c r="OZ9" s="11" t="s">
        <v>13412</v>
      </c>
      <c r="PA9" s="12"/>
      <c r="PB9" s="12"/>
      <c r="PC9" s="11" t="s">
        <v>13413</v>
      </c>
      <c r="PD9" s="12"/>
      <c r="PE9" s="12"/>
      <c r="PF9" s="11" t="s">
        <v>13414</v>
      </c>
      <c r="PG9" s="12"/>
      <c r="PH9" s="12"/>
      <c r="PI9" s="11" t="s">
        <v>13415</v>
      </c>
      <c r="PJ9" s="12"/>
      <c r="PK9" s="12"/>
      <c r="PL9" s="11" t="s">
        <v>13416</v>
      </c>
      <c r="PM9" s="12"/>
      <c r="PN9" s="12"/>
      <c r="PO9" s="11" t="s">
        <v>13417</v>
      </c>
      <c r="PP9" s="12"/>
      <c r="PQ9" s="12"/>
      <c r="PR9" s="11" t="s">
        <v>13418</v>
      </c>
      <c r="PS9" s="12"/>
      <c r="PT9" s="12"/>
      <c r="PU9" s="11" t="s">
        <v>13419</v>
      </c>
      <c r="PV9" s="12"/>
      <c r="PW9" s="12"/>
      <c r="PX9" s="11" t="s">
        <v>13420</v>
      </c>
      <c r="PY9" s="12"/>
      <c r="PZ9" s="12"/>
      <c r="QA9" s="11" t="s">
        <v>13421</v>
      </c>
      <c r="QB9" s="12"/>
      <c r="QC9" s="12"/>
      <c r="QD9" s="11" t="s">
        <v>13422</v>
      </c>
      <c r="QE9" s="12"/>
      <c r="QF9" s="12"/>
      <c r="QG9" s="11" t="s">
        <v>13406</v>
      </c>
      <c r="QH9" s="12"/>
      <c r="QI9" s="12"/>
      <c r="QJ9" s="11" t="s">
        <v>13423</v>
      </c>
      <c r="QK9" s="12"/>
      <c r="QL9" s="12"/>
      <c r="QM9" s="11" t="s">
        <v>13424</v>
      </c>
      <c r="QN9" s="12"/>
      <c r="QO9" s="12"/>
      <c r="QP9" s="11" t="s">
        <v>13425</v>
      </c>
      <c r="QQ9" s="12"/>
      <c r="QR9" s="12"/>
      <c r="QS9" s="11" t="s">
        <v>13426</v>
      </c>
      <c r="QT9" s="12"/>
      <c r="QU9" s="12"/>
      <c r="QV9" s="11" t="s">
        <v>13427</v>
      </c>
      <c r="QW9" s="12"/>
      <c r="QX9" s="12"/>
      <c r="QY9" s="11" t="s">
        <v>13428</v>
      </c>
      <c r="QZ9" s="12"/>
      <c r="RA9" s="12"/>
      <c r="RB9" s="11" t="s">
        <v>13429</v>
      </c>
      <c r="RC9" s="12"/>
      <c r="RD9" s="12"/>
      <c r="RE9" s="11" t="s">
        <v>13430</v>
      </c>
      <c r="RF9" s="12"/>
      <c r="RG9" s="12"/>
      <c r="RH9" s="11" t="s">
        <v>13431</v>
      </c>
      <c r="RI9" s="12"/>
      <c r="RJ9" s="12"/>
      <c r="RK9" s="11" t="s">
        <v>13432</v>
      </c>
      <c r="RL9" s="12"/>
      <c r="RM9" s="12"/>
      <c r="RN9" s="11" t="s">
        <v>13433</v>
      </c>
      <c r="RO9" s="12"/>
      <c r="RP9" s="12"/>
      <c r="RQ9" s="11" t="s">
        <v>13434</v>
      </c>
      <c r="RR9" s="12"/>
      <c r="RS9" s="12"/>
      <c r="RT9" s="11" t="s">
        <v>13435</v>
      </c>
      <c r="RU9" s="12"/>
      <c r="RV9" s="12"/>
      <c r="RW9" s="11" t="s">
        <v>13436</v>
      </c>
      <c r="RX9" s="12"/>
      <c r="RY9" s="12"/>
      <c r="RZ9" s="11" t="s">
        <v>13437</v>
      </c>
      <c r="SA9" s="12"/>
      <c r="SB9" s="12"/>
      <c r="SC9" s="11" t="s">
        <v>13438</v>
      </c>
      <c r="SD9" s="12"/>
      <c r="SE9" s="12"/>
      <c r="SF9" s="11" t="s">
        <v>13439</v>
      </c>
      <c r="SG9" s="12"/>
      <c r="SH9" s="12"/>
      <c r="SI9" s="11" t="s">
        <v>13440</v>
      </c>
      <c r="SJ9" s="12"/>
      <c r="SK9" s="12"/>
      <c r="SL9" s="11" t="s">
        <v>13441</v>
      </c>
      <c r="SM9" s="12"/>
      <c r="SN9" s="12"/>
      <c r="SO9" s="11" t="s">
        <v>13442</v>
      </c>
      <c r="SP9" s="12"/>
      <c r="SQ9" s="12"/>
      <c r="SR9" s="11" t="s">
        <v>13443</v>
      </c>
      <c r="SS9" s="12"/>
      <c r="ST9" s="12"/>
      <c r="SU9" s="11" t="s">
        <v>13444</v>
      </c>
      <c r="SV9" s="12"/>
      <c r="SW9" s="12"/>
      <c r="SX9" s="11" t="s">
        <v>13445</v>
      </c>
      <c r="SY9" s="12"/>
      <c r="SZ9" s="12"/>
      <c r="TA9" s="11" t="s">
        <v>13446</v>
      </c>
      <c r="TB9" s="12"/>
      <c r="TC9" s="12"/>
      <c r="TD9" s="11" t="s">
        <v>13447</v>
      </c>
      <c r="TE9" s="12"/>
      <c r="TF9" s="12"/>
      <c r="TG9" s="11" t="s">
        <v>13448</v>
      </c>
      <c r="TH9" s="12"/>
      <c r="TI9" s="12"/>
      <c r="TJ9" s="11" t="s">
        <v>13449</v>
      </c>
      <c r="TK9" s="12"/>
      <c r="TL9" s="12"/>
      <c r="TM9" s="11" t="s">
        <v>13450</v>
      </c>
      <c r="TN9" s="12"/>
      <c r="TO9" s="12"/>
      <c r="TP9" s="11" t="s">
        <v>13451</v>
      </c>
      <c r="TQ9" s="12"/>
      <c r="TR9" s="12"/>
      <c r="TS9" s="11" t="s">
        <v>13452</v>
      </c>
      <c r="TT9" s="12"/>
      <c r="TU9" s="12"/>
      <c r="TV9" s="11" t="s">
        <v>13453</v>
      </c>
      <c r="TW9" s="12"/>
      <c r="TX9" s="12"/>
      <c r="TY9" s="11" t="s">
        <v>13454</v>
      </c>
      <c r="TZ9" s="12"/>
      <c r="UA9" s="12"/>
      <c r="UB9" s="11" t="s">
        <v>13455</v>
      </c>
      <c r="UC9" s="12"/>
      <c r="UD9" s="12"/>
      <c r="UE9" s="11" t="s">
        <v>13456</v>
      </c>
      <c r="UF9" s="12"/>
      <c r="UG9" s="12"/>
      <c r="UH9" s="11" t="s">
        <v>13457</v>
      </c>
      <c r="UI9" s="12"/>
      <c r="UJ9" s="12"/>
      <c r="UK9" s="11" t="s">
        <v>13458</v>
      </c>
      <c r="UL9" s="12"/>
      <c r="UM9" s="12"/>
      <c r="UN9" s="11" t="s">
        <v>13459</v>
      </c>
      <c r="UO9" s="12"/>
      <c r="UP9" s="12"/>
      <c r="UQ9" s="11" t="s">
        <v>13460</v>
      </c>
      <c r="UR9" s="12"/>
      <c r="US9" s="12"/>
      <c r="UT9" s="11" t="s">
        <v>13461</v>
      </c>
      <c r="UU9" s="12"/>
      <c r="UV9" s="12"/>
      <c r="UW9" s="11" t="s">
        <v>13462</v>
      </c>
      <c r="UX9" s="12"/>
      <c r="UY9" s="12"/>
      <c r="UZ9" s="11" t="s">
        <v>13463</v>
      </c>
      <c r="VA9" s="12"/>
      <c r="VB9" s="12"/>
      <c r="VC9" s="11" t="s">
        <v>13464</v>
      </c>
      <c r="VD9" s="12"/>
      <c r="VE9" s="12"/>
      <c r="VF9" s="11" t="s">
        <v>13465</v>
      </c>
      <c r="VG9" s="12"/>
      <c r="VH9" s="12"/>
      <c r="VI9" s="11" t="s">
        <v>13466</v>
      </c>
      <c r="VJ9" s="12"/>
      <c r="VK9" s="12"/>
      <c r="VL9" s="11" t="s">
        <v>13467</v>
      </c>
      <c r="VM9" s="12"/>
      <c r="VN9" s="12"/>
      <c r="VO9" s="11" t="s">
        <v>13468</v>
      </c>
      <c r="VP9" s="12"/>
      <c r="VQ9" s="12"/>
      <c r="VR9" s="11" t="s">
        <v>13469</v>
      </c>
      <c r="VS9" s="12"/>
      <c r="VT9" s="12"/>
      <c r="VU9" s="11" t="s">
        <v>13470</v>
      </c>
      <c r="VV9" s="12"/>
      <c r="VW9" s="12"/>
      <c r="VX9" s="11" t="s">
        <v>13471</v>
      </c>
      <c r="VY9" s="12"/>
      <c r="VZ9" s="12"/>
      <c r="WA9" s="11" t="s">
        <v>13472</v>
      </c>
      <c r="WB9" s="12"/>
      <c r="WC9" s="12"/>
      <c r="WD9" s="11" t="s">
        <v>13473</v>
      </c>
      <c r="WE9" s="12"/>
      <c r="WF9" s="12"/>
      <c r="WG9" s="11" t="s">
        <v>13474</v>
      </c>
      <c r="WH9" s="12"/>
      <c r="WI9" s="12"/>
      <c r="WJ9" s="11" t="s">
        <v>13475</v>
      </c>
      <c r="WK9" s="12"/>
      <c r="WL9" s="12"/>
      <c r="WM9" s="11" t="s">
        <v>13476</v>
      </c>
      <c r="WN9" s="12"/>
      <c r="WO9" s="12"/>
      <c r="WP9" s="11" t="s">
        <v>13477</v>
      </c>
      <c r="WQ9" s="12"/>
      <c r="WR9" s="12"/>
      <c r="WS9" s="11" t="s">
        <v>13478</v>
      </c>
      <c r="WT9" s="12"/>
      <c r="WU9" s="12"/>
      <c r="WV9" s="11" t="s">
        <v>13479</v>
      </c>
      <c r="WW9" s="12"/>
      <c r="WX9" s="12"/>
      <c r="WY9" s="11" t="s">
        <v>13480</v>
      </c>
      <c r="WZ9" s="12"/>
      <c r="XA9" s="12"/>
      <c r="XB9" s="11" t="s">
        <v>13481</v>
      </c>
      <c r="XC9" s="12"/>
      <c r="XD9" s="12"/>
      <c r="XE9" s="11" t="s">
        <v>13482</v>
      </c>
      <c r="XF9" s="12"/>
      <c r="XG9" s="12"/>
      <c r="XH9" s="11" t="s">
        <v>13483</v>
      </c>
      <c r="XI9" s="12"/>
      <c r="XJ9" s="12"/>
      <c r="XK9" s="11" t="s">
        <v>13484</v>
      </c>
      <c r="XL9" s="12"/>
      <c r="XM9" s="12"/>
      <c r="XN9" s="11" t="s">
        <v>13485</v>
      </c>
      <c r="XO9" s="12"/>
      <c r="XP9" s="12"/>
      <c r="XQ9" s="11" t="s">
        <v>13486</v>
      </c>
      <c r="XR9" s="12"/>
      <c r="XS9" s="12"/>
      <c r="XT9" s="11" t="s">
        <v>13487</v>
      </c>
      <c r="XU9" s="12"/>
      <c r="XV9" s="12"/>
      <c r="XW9" s="11" t="s">
        <v>13488</v>
      </c>
      <c r="XX9" s="12"/>
      <c r="XY9" s="12"/>
      <c r="XZ9" s="11" t="s">
        <v>13489</v>
      </c>
      <c r="YA9" s="12"/>
      <c r="YB9" s="12"/>
      <c r="YC9" s="11" t="s">
        <v>13490</v>
      </c>
      <c r="YD9" s="12"/>
      <c r="YE9" s="12"/>
      <c r="YF9" s="11" t="s">
        <v>13491</v>
      </c>
      <c r="YG9" s="12"/>
      <c r="YH9" s="12"/>
      <c r="YI9" s="11" t="s">
        <v>13492</v>
      </c>
      <c r="YJ9" s="12"/>
      <c r="YK9" s="12"/>
      <c r="YL9" s="11" t="s">
        <v>13493</v>
      </c>
      <c r="YM9" s="12"/>
      <c r="YN9" s="12"/>
      <c r="YO9" s="11" t="s">
        <v>13494</v>
      </c>
      <c r="YP9" s="12"/>
      <c r="YQ9" s="12"/>
      <c r="YR9" s="11" t="s">
        <v>13495</v>
      </c>
      <c r="YS9" s="12"/>
      <c r="YT9" s="12"/>
      <c r="YU9" s="11" t="s">
        <v>13496</v>
      </c>
      <c r="YV9" s="12"/>
      <c r="YW9" s="12"/>
      <c r="YX9" s="11" t="s">
        <v>13497</v>
      </c>
      <c r="YY9" s="12"/>
      <c r="YZ9" s="12"/>
      <c r="ZA9" s="11" t="s">
        <v>13498</v>
      </c>
      <c r="ZB9" s="12"/>
      <c r="ZC9" s="12"/>
      <c r="ZD9" s="11" t="s">
        <v>13499</v>
      </c>
      <c r="ZE9" s="12"/>
      <c r="ZF9" s="12"/>
      <c r="ZG9" s="11" t="s">
        <v>13500</v>
      </c>
      <c r="ZH9" s="12"/>
      <c r="ZI9" s="12"/>
      <c r="ZJ9" s="11" t="s">
        <v>13501</v>
      </c>
      <c r="ZK9" s="12"/>
      <c r="ZL9" s="12"/>
      <c r="ZM9" s="11" t="s">
        <v>13502</v>
      </c>
      <c r="ZN9" s="12"/>
      <c r="ZO9" s="12"/>
      <c r="ZP9" s="11" t="s">
        <v>13503</v>
      </c>
      <c r="ZQ9" s="12"/>
      <c r="ZR9" s="12"/>
      <c r="ZS9" s="11" t="s">
        <v>13504</v>
      </c>
      <c r="ZT9" s="12"/>
      <c r="ZU9" s="12"/>
      <c r="ZV9" s="11" t="s">
        <v>13505</v>
      </c>
      <c r="ZW9" s="12"/>
      <c r="ZX9" s="12"/>
      <c r="ZY9" s="11" t="s">
        <v>13506</v>
      </c>
      <c r="ZZ9" s="12"/>
      <c r="AAA9" s="12"/>
      <c r="AAB9" s="11" t="s">
        <v>13507</v>
      </c>
      <c r="AAC9" s="12"/>
      <c r="AAD9" s="12"/>
      <c r="AAE9" s="11" t="s">
        <v>13508</v>
      </c>
      <c r="AAF9" s="12"/>
      <c r="AAG9" s="12"/>
      <c r="AAH9" s="11" t="s">
        <v>13509</v>
      </c>
      <c r="AAI9" s="12"/>
      <c r="AAJ9" s="12"/>
      <c r="AAK9" s="11" t="s">
        <v>13510</v>
      </c>
      <c r="AAL9" s="12"/>
      <c r="AAM9" s="12"/>
      <c r="AAN9" s="11" t="s">
        <v>13511</v>
      </c>
      <c r="AAO9" s="12"/>
      <c r="AAP9" s="12"/>
      <c r="AAQ9" s="11" t="s">
        <v>13512</v>
      </c>
      <c r="AAR9" s="12"/>
      <c r="AAS9" s="12"/>
      <c r="AAT9" s="11" t="s">
        <v>13513</v>
      </c>
      <c r="AAU9" s="12"/>
      <c r="AAV9" s="12"/>
      <c r="AAW9" s="11" t="s">
        <v>13514</v>
      </c>
      <c r="AAX9" s="12"/>
      <c r="AAY9" s="12"/>
      <c r="AAZ9" s="11" t="s">
        <v>13515</v>
      </c>
      <c r="ABA9" s="12"/>
      <c r="ABB9" s="12"/>
      <c r="ABC9" s="11" t="s">
        <v>13516</v>
      </c>
      <c r="ABD9" s="12"/>
      <c r="ABE9" s="12"/>
      <c r="ABF9" s="11" t="s">
        <v>13517</v>
      </c>
      <c r="ABG9" s="12"/>
      <c r="ABH9" s="12"/>
      <c r="ABI9" s="11" t="s">
        <v>13518</v>
      </c>
      <c r="ABJ9" s="12"/>
      <c r="ABK9" s="12"/>
      <c r="ABL9" s="11" t="s">
        <v>13519</v>
      </c>
      <c r="ABM9" s="12"/>
      <c r="ABN9" s="12"/>
      <c r="ABO9" s="11" t="s">
        <v>13520</v>
      </c>
      <c r="ABP9" s="12"/>
      <c r="ABQ9" s="12"/>
      <c r="ABR9" s="11" t="s">
        <v>13521</v>
      </c>
      <c r="ABS9" s="12"/>
      <c r="ABT9" s="12"/>
      <c r="ABU9" s="11" t="s">
        <v>13522</v>
      </c>
      <c r="ABV9" s="12"/>
      <c r="ABW9" s="12"/>
      <c r="ABX9" s="11" t="s">
        <v>13523</v>
      </c>
      <c r="ABY9" s="12"/>
      <c r="ABZ9" s="12"/>
      <c r="ACA9" s="11" t="s">
        <v>13524</v>
      </c>
      <c r="ACB9" s="12"/>
      <c r="ACC9" s="12"/>
      <c r="ACD9" s="11" t="s">
        <v>13525</v>
      </c>
      <c r="ACE9" s="12"/>
      <c r="ACF9" s="12"/>
      <c r="ACG9" s="11" t="s">
        <v>13526</v>
      </c>
      <c r="ACH9" s="12"/>
      <c r="ACI9" s="12"/>
      <c r="ACJ9" s="11" t="s">
        <v>13527</v>
      </c>
      <c r="ACK9" s="12"/>
      <c r="ACL9" s="12"/>
      <c r="ACM9" s="11" t="s">
        <v>13528</v>
      </c>
      <c r="ACN9" s="12"/>
      <c r="ACO9" s="12"/>
      <c r="ACP9" s="11" t="s">
        <v>13529</v>
      </c>
      <c r="ACQ9" s="12"/>
      <c r="ACR9" s="12"/>
      <c r="ACS9" s="11" t="s">
        <v>13530</v>
      </c>
      <c r="ACT9" s="12"/>
      <c r="ACU9" s="12"/>
      <c r="ACV9" s="11" t="s">
        <v>13531</v>
      </c>
      <c r="ACW9" s="12"/>
      <c r="ACX9" s="12"/>
      <c r="ACY9" s="11" t="s">
        <v>13532</v>
      </c>
      <c r="ACZ9" s="12"/>
      <c r="ADA9" s="12"/>
      <c r="ADB9" s="11" t="s">
        <v>12868</v>
      </c>
      <c r="ADC9" s="12"/>
      <c r="ADD9" s="12"/>
      <c r="ADE9" s="11" t="s">
        <v>13533</v>
      </c>
      <c r="ADF9" s="12"/>
      <c r="ADG9" s="12"/>
      <c r="ADH9" s="11" t="s">
        <v>13534</v>
      </c>
      <c r="ADI9" s="12"/>
      <c r="ADJ9" s="12"/>
      <c r="ADK9" s="11" t="s">
        <v>13535</v>
      </c>
      <c r="ADL9" s="12"/>
      <c r="ADM9" s="12"/>
      <c r="ADN9" s="11" t="s">
        <v>13536</v>
      </c>
      <c r="ADO9" s="12"/>
      <c r="ADP9" s="12"/>
      <c r="ADQ9" s="11" t="s">
        <v>13537</v>
      </c>
      <c r="ADR9" s="12"/>
      <c r="ADS9" s="12"/>
      <c r="ADT9" s="11" t="s">
        <v>13538</v>
      </c>
      <c r="ADU9" s="12"/>
      <c r="ADV9" s="12"/>
      <c r="ADW9" s="11" t="s">
        <v>13539</v>
      </c>
      <c r="ADX9" s="12"/>
      <c r="ADY9" s="12"/>
      <c r="ADZ9" s="11" t="s">
        <v>13540</v>
      </c>
      <c r="AEA9" s="12"/>
      <c r="AEB9" s="12"/>
      <c r="AEC9" s="11" t="s">
        <v>13541</v>
      </c>
      <c r="AED9" s="12"/>
      <c r="AEE9" s="12"/>
      <c r="AEF9" s="11" t="s">
        <v>13542</v>
      </c>
      <c r="AEG9" s="12"/>
      <c r="AEH9" s="12"/>
      <c r="AEI9" s="11" t="s">
        <v>13397</v>
      </c>
      <c r="AEJ9" s="12"/>
      <c r="AEK9" s="12"/>
      <c r="AEL9" s="11" t="s">
        <v>13543</v>
      </c>
      <c r="AEM9" s="12"/>
      <c r="AEN9" s="12"/>
      <c r="AEO9" s="11" t="s">
        <v>13544</v>
      </c>
      <c r="AEP9" s="12"/>
      <c r="AEQ9" s="12"/>
      <c r="AER9" s="11" t="s">
        <v>13545</v>
      </c>
      <c r="AES9" s="12"/>
      <c r="AET9" s="12"/>
      <c r="AEU9" s="11" t="s">
        <v>13546</v>
      </c>
      <c r="AEV9" s="12"/>
      <c r="AEW9" s="12"/>
      <c r="AEX9" s="11" t="s">
        <v>13547</v>
      </c>
      <c r="AEY9" s="12"/>
      <c r="AEZ9" s="12"/>
      <c r="AFA9" s="11" t="s">
        <v>13548</v>
      </c>
      <c r="AFB9" s="12"/>
      <c r="AFC9" s="12"/>
      <c r="AFD9" s="11" t="s">
        <v>13549</v>
      </c>
      <c r="AFE9" s="12"/>
      <c r="AFF9" s="12"/>
      <c r="AFG9" s="11" t="s">
        <v>13550</v>
      </c>
      <c r="AFH9" s="12"/>
      <c r="AFI9" s="12"/>
      <c r="AFJ9" s="11" t="s">
        <v>13551</v>
      </c>
      <c r="AFK9" s="12"/>
      <c r="AFL9" s="12"/>
      <c r="AFM9" s="11" t="s">
        <v>13376</v>
      </c>
      <c r="AFN9" s="12"/>
      <c r="AFO9" s="12"/>
      <c r="AFP9" s="11" t="s">
        <v>13552</v>
      </c>
      <c r="AFQ9" s="12"/>
      <c r="AFR9" s="12"/>
      <c r="AFS9" s="11" t="s">
        <v>13553</v>
      </c>
      <c r="AFT9" s="12"/>
      <c r="AFU9" s="12"/>
      <c r="AFV9" s="11" t="s">
        <v>13554</v>
      </c>
      <c r="AFW9" s="12"/>
      <c r="AFX9" s="12"/>
      <c r="AFY9" s="11" t="s">
        <v>13555</v>
      </c>
      <c r="AFZ9" s="12"/>
      <c r="AGA9" s="12"/>
      <c r="AGB9" s="11" t="s">
        <v>13556</v>
      </c>
      <c r="AGC9" s="12"/>
      <c r="AGD9" s="12"/>
      <c r="AGE9" s="11" t="s">
        <v>13557</v>
      </c>
      <c r="AGF9" s="12"/>
      <c r="AGG9" s="12"/>
      <c r="AGH9" s="11" t="s">
        <v>13558</v>
      </c>
      <c r="AGI9" s="12"/>
      <c r="AGJ9" s="12"/>
      <c r="AGK9" s="11" t="s">
        <v>13559</v>
      </c>
      <c r="AGL9" s="12"/>
      <c r="AGM9" s="12"/>
      <c r="AGN9" s="11" t="s">
        <v>13560</v>
      </c>
      <c r="AGO9" s="12"/>
      <c r="AGP9" s="12"/>
      <c r="AGQ9" s="11" t="s">
        <v>13561</v>
      </c>
      <c r="AGR9" s="12"/>
      <c r="AGS9" s="12"/>
      <c r="AGT9" s="11" t="s">
        <v>13562</v>
      </c>
      <c r="AGU9" s="12"/>
      <c r="AGV9" s="12"/>
      <c r="AGW9" s="11" t="s">
        <v>13563</v>
      </c>
      <c r="AGX9" s="12"/>
      <c r="AGY9" s="12"/>
      <c r="AGZ9" s="11" t="s">
        <v>13564</v>
      </c>
      <c r="AHA9" s="12"/>
      <c r="AHB9" s="12"/>
      <c r="AHC9" s="11" t="s">
        <v>13565</v>
      </c>
      <c r="AHD9" s="12"/>
      <c r="AHE9" s="12"/>
      <c r="AHF9" s="11" t="s">
        <v>13566</v>
      </c>
      <c r="AHG9" s="12"/>
      <c r="AHH9" s="12"/>
      <c r="AHI9" s="11" t="s">
        <v>13567</v>
      </c>
      <c r="AHJ9" s="12"/>
      <c r="AHK9" s="12"/>
      <c r="AHL9" s="11" t="s">
        <v>13568</v>
      </c>
      <c r="AHM9" s="12"/>
      <c r="AHN9" s="12"/>
      <c r="AHO9" s="11" t="s">
        <v>13569</v>
      </c>
      <c r="AHP9" s="12"/>
      <c r="AHQ9" s="12"/>
      <c r="AHR9" s="11" t="s">
        <v>13570</v>
      </c>
      <c r="AHS9" s="12"/>
      <c r="AHT9" s="12"/>
      <c r="AHU9" s="11" t="s">
        <v>13571</v>
      </c>
      <c r="AHV9" s="12"/>
      <c r="AHW9" s="12"/>
      <c r="AHX9" s="11" t="s">
        <v>13572</v>
      </c>
      <c r="AHY9" s="12"/>
      <c r="AHZ9" s="12"/>
      <c r="AIA9" s="11" t="s">
        <v>13573</v>
      </c>
      <c r="AIB9" s="12"/>
      <c r="AIC9" s="12"/>
      <c r="AID9" s="11" t="s">
        <v>13574</v>
      </c>
      <c r="AIE9" s="12"/>
      <c r="AIF9" s="12"/>
      <c r="AIG9" s="11" t="s">
        <v>13575</v>
      </c>
      <c r="AIH9" s="12"/>
      <c r="AII9" s="12"/>
      <c r="AIJ9" s="11" t="s">
        <v>13576</v>
      </c>
      <c r="AIK9" s="12"/>
      <c r="AIL9" s="12"/>
      <c r="AIM9" s="11" t="s">
        <v>13577</v>
      </c>
      <c r="AIN9" s="12"/>
      <c r="AIO9" s="12"/>
      <c r="AIP9" s="11" t="s">
        <v>13578</v>
      </c>
      <c r="AIQ9" s="12"/>
      <c r="AIR9" s="12"/>
      <c r="AIS9" s="11" t="s">
        <v>13579</v>
      </c>
      <c r="AIT9" s="12"/>
      <c r="AIU9" s="12"/>
      <c r="AIV9" s="11" t="s">
        <v>13580</v>
      </c>
      <c r="AIW9" s="12"/>
      <c r="AIX9" s="12"/>
      <c r="AIY9" s="11" t="s">
        <v>13581</v>
      </c>
      <c r="AIZ9" s="12"/>
      <c r="AJA9" s="12"/>
      <c r="AJB9" s="11" t="s">
        <v>13582</v>
      </c>
      <c r="AJC9" s="12"/>
      <c r="AJD9" s="12"/>
      <c r="AJE9" s="11" t="s">
        <v>13583</v>
      </c>
      <c r="AJF9" s="12"/>
      <c r="AJG9" s="12"/>
      <c r="AJH9" s="11" t="s">
        <v>13584</v>
      </c>
      <c r="AJI9" s="12"/>
      <c r="AJJ9" s="12"/>
      <c r="AJK9" s="11" t="s">
        <v>13585</v>
      </c>
      <c r="AJL9" s="12"/>
      <c r="AJM9" s="12"/>
      <c r="AJN9" s="11" t="s">
        <v>13586</v>
      </c>
      <c r="AJO9" s="12"/>
      <c r="AJP9" s="12"/>
      <c r="AJQ9" s="11" t="s">
        <v>13587</v>
      </c>
      <c r="AJR9" s="12"/>
      <c r="AJS9" s="12"/>
      <c r="AJT9" s="11" t="s">
        <v>13588</v>
      </c>
      <c r="AJU9" s="12"/>
      <c r="AJV9" s="12"/>
      <c r="AJW9" s="11" t="s">
        <v>13589</v>
      </c>
      <c r="AJX9" s="12"/>
      <c r="AJY9" s="12"/>
      <c r="AJZ9" s="11" t="s">
        <v>13590</v>
      </c>
      <c r="AKA9" s="12"/>
      <c r="AKB9" s="12"/>
      <c r="AKC9" s="11" t="s">
        <v>13591</v>
      </c>
      <c r="AKD9" s="12"/>
      <c r="AKE9" s="12"/>
      <c r="AKF9" s="11" t="s">
        <v>13592</v>
      </c>
      <c r="AKG9" s="12"/>
      <c r="AKH9" s="12"/>
      <c r="AKI9" s="11" t="s">
        <v>13593</v>
      </c>
      <c r="AKJ9" s="12"/>
      <c r="AKK9" s="12"/>
      <c r="AKL9" s="11" t="s">
        <v>13594</v>
      </c>
      <c r="AKM9" s="12"/>
      <c r="AKN9" s="12"/>
      <c r="AKO9" s="11" t="s">
        <v>13595</v>
      </c>
      <c r="AKP9" s="12"/>
      <c r="AKQ9" s="12"/>
      <c r="AKR9" s="11" t="s">
        <v>13596</v>
      </c>
      <c r="AKS9" s="12"/>
      <c r="AKT9" s="12"/>
      <c r="AKU9" s="11" t="s">
        <v>13444</v>
      </c>
      <c r="AKV9" s="12"/>
      <c r="AKW9" s="12"/>
      <c r="AKX9" s="11" t="s">
        <v>13597</v>
      </c>
      <c r="AKY9" s="12"/>
      <c r="AKZ9" s="12"/>
      <c r="ALA9" s="11" t="s">
        <v>13598</v>
      </c>
      <c r="ALB9" s="12"/>
      <c r="ALC9" s="12"/>
      <c r="ALD9" s="11" t="s">
        <v>13599</v>
      </c>
      <c r="ALE9" s="12"/>
      <c r="ALF9" s="12"/>
      <c r="ALG9" s="11" t="s">
        <v>13600</v>
      </c>
      <c r="ALH9" s="12"/>
      <c r="ALI9" s="12"/>
      <c r="ALJ9" s="11" t="s">
        <v>13601</v>
      </c>
      <c r="ALK9" s="12"/>
      <c r="ALL9" s="12"/>
      <c r="ALM9" s="11" t="s">
        <v>13602</v>
      </c>
      <c r="ALN9" s="12"/>
      <c r="ALO9" s="12"/>
      <c r="ALP9" s="11" t="s">
        <v>13603</v>
      </c>
      <c r="ALQ9" s="12"/>
      <c r="ALR9" s="12"/>
      <c r="ALS9" s="11" t="s">
        <v>13604</v>
      </c>
      <c r="ALT9" s="12"/>
      <c r="ALU9" s="12"/>
      <c r="ALV9" s="11" t="s">
        <v>13605</v>
      </c>
      <c r="ALW9" s="12"/>
      <c r="ALX9" s="12"/>
      <c r="ALY9" s="11" t="s">
        <v>13606</v>
      </c>
      <c r="ALZ9" s="12"/>
      <c r="AMA9" s="12"/>
      <c r="AMB9" s="11" t="s">
        <v>13607</v>
      </c>
      <c r="AMC9" s="12"/>
      <c r="AMD9" s="12"/>
      <c r="AME9" s="11" t="s">
        <v>13465</v>
      </c>
      <c r="AMF9" s="12"/>
      <c r="AMG9" s="12"/>
      <c r="AMH9" s="11" t="s">
        <v>13608</v>
      </c>
      <c r="AMI9" s="12"/>
      <c r="AMJ9" s="12"/>
      <c r="AMK9" s="11" t="s">
        <v>13609</v>
      </c>
      <c r="AML9" s="12"/>
      <c r="AMM9" s="12"/>
      <c r="AMN9" s="11" t="s">
        <v>13610</v>
      </c>
      <c r="AMO9" s="12"/>
      <c r="AMP9" s="12"/>
      <c r="AMQ9" s="11" t="s">
        <v>12868</v>
      </c>
      <c r="AMR9" s="12"/>
      <c r="AMS9" s="12"/>
      <c r="AMT9" s="11" t="s">
        <v>13611</v>
      </c>
      <c r="AMU9" s="12"/>
      <c r="AMV9" s="12"/>
      <c r="AMW9" s="11" t="s">
        <v>13612</v>
      </c>
      <c r="AMX9" s="12"/>
      <c r="AMY9" s="12"/>
      <c r="AMZ9" s="11" t="s">
        <v>13613</v>
      </c>
      <c r="ANA9" s="12"/>
      <c r="ANB9" s="12"/>
      <c r="ANC9" s="11" t="s">
        <v>13614</v>
      </c>
      <c r="AND9" s="12"/>
      <c r="ANE9" s="12"/>
      <c r="ANF9" s="11" t="s">
        <v>13615</v>
      </c>
      <c r="ANG9" s="12"/>
      <c r="ANH9" s="12"/>
      <c r="ANI9" s="11" t="s">
        <v>13616</v>
      </c>
      <c r="ANJ9" s="12"/>
      <c r="ANK9" s="12"/>
      <c r="ANL9" s="11" t="s">
        <v>13617</v>
      </c>
      <c r="ANM9" s="12"/>
      <c r="ANN9" s="12"/>
      <c r="ANO9" s="11" t="s">
        <v>13618</v>
      </c>
      <c r="ANP9" s="12"/>
      <c r="ANQ9" s="12"/>
      <c r="ANR9" s="11" t="s">
        <v>13619</v>
      </c>
      <c r="ANS9" s="12"/>
      <c r="ANT9" s="12"/>
      <c r="ANU9" s="11" t="s">
        <v>13620</v>
      </c>
      <c r="ANV9" s="12"/>
      <c r="ANW9" s="12"/>
      <c r="ANX9" s="11" t="s">
        <v>13621</v>
      </c>
      <c r="ANY9" s="12"/>
      <c r="ANZ9" s="12"/>
      <c r="AOA9" s="11" t="s">
        <v>13622</v>
      </c>
      <c r="AOB9" s="12"/>
      <c r="AOC9" s="12"/>
      <c r="AOD9" s="11" t="s">
        <v>13623</v>
      </c>
      <c r="AOE9" s="12"/>
      <c r="AOF9" s="12"/>
      <c r="AOG9" s="11" t="s">
        <v>13624</v>
      </c>
      <c r="AOH9" s="12"/>
      <c r="AOI9" s="12"/>
      <c r="AOJ9" s="11" t="s">
        <v>13625</v>
      </c>
      <c r="AOK9" s="12"/>
      <c r="AOL9" s="12"/>
      <c r="AOM9" s="11" t="s">
        <v>13626</v>
      </c>
      <c r="AON9" s="12"/>
      <c r="AOO9" s="12"/>
      <c r="AOP9" s="11" t="s">
        <v>13627</v>
      </c>
      <c r="AOQ9" s="12"/>
      <c r="AOR9" s="12"/>
      <c r="AOS9" s="11" t="s">
        <v>13628</v>
      </c>
      <c r="AOT9" s="12"/>
      <c r="AOU9" s="12"/>
      <c r="AOV9" s="11" t="s">
        <v>13629</v>
      </c>
      <c r="AOW9" s="12"/>
      <c r="AOX9" s="12"/>
      <c r="AOY9" s="11" t="s">
        <v>13630</v>
      </c>
      <c r="AOZ9" s="12"/>
      <c r="APA9" s="12"/>
      <c r="APB9" s="11" t="s">
        <v>13631</v>
      </c>
      <c r="APC9" s="12"/>
      <c r="APD9" s="12"/>
      <c r="APE9" s="11" t="s">
        <v>13632</v>
      </c>
      <c r="APF9" s="12"/>
      <c r="APG9" s="12"/>
      <c r="APH9" s="11" t="s">
        <v>13633</v>
      </c>
      <c r="API9" s="12"/>
      <c r="APJ9" s="12"/>
      <c r="APK9" s="11" t="s">
        <v>13634</v>
      </c>
      <c r="APL9" s="12"/>
      <c r="APM9" s="12"/>
      <c r="APN9" s="11" t="s">
        <v>13635</v>
      </c>
      <c r="APO9" s="12"/>
      <c r="APP9" s="12"/>
      <c r="APQ9" s="11" t="s">
        <v>13636</v>
      </c>
      <c r="APR9" s="12"/>
      <c r="APS9" s="12"/>
      <c r="APT9" s="11" t="s">
        <v>13637</v>
      </c>
      <c r="APU9" s="12"/>
      <c r="APV9" s="12"/>
      <c r="APW9" s="11" t="s">
        <v>13638</v>
      </c>
      <c r="APX9" s="12"/>
      <c r="APY9" s="12"/>
      <c r="APZ9" s="11" t="s">
        <v>13639</v>
      </c>
      <c r="AQA9" s="12"/>
      <c r="AQB9" s="12"/>
      <c r="AQC9" s="11" t="s">
        <v>13640</v>
      </c>
      <c r="AQD9" s="12"/>
      <c r="AQE9" s="12"/>
      <c r="AQF9" s="11" t="s">
        <v>13641</v>
      </c>
      <c r="AQG9" s="12"/>
      <c r="AQH9" s="12"/>
      <c r="AQI9" s="11" t="s">
        <v>13642</v>
      </c>
      <c r="AQJ9" s="12"/>
      <c r="AQK9" s="12"/>
      <c r="AQL9" s="11" t="s">
        <v>13643</v>
      </c>
      <c r="AQM9" s="12"/>
      <c r="AQN9" s="12"/>
      <c r="AQO9" s="11" t="s">
        <v>13644</v>
      </c>
      <c r="AQP9" s="12"/>
      <c r="AQQ9" s="12"/>
      <c r="AQR9" s="11" t="s">
        <v>13645</v>
      </c>
      <c r="AQS9" s="12"/>
      <c r="AQT9" s="12"/>
      <c r="AQU9" s="11" t="s">
        <v>13646</v>
      </c>
      <c r="AQV9" s="12"/>
      <c r="AQW9" s="12"/>
      <c r="AQX9" s="11" t="s">
        <v>13647</v>
      </c>
      <c r="AQY9" s="12"/>
      <c r="AQZ9" s="12"/>
      <c r="ARA9" s="11" t="s">
        <v>13648</v>
      </c>
      <c r="ARB9" s="12"/>
      <c r="ARC9" s="12"/>
      <c r="ARD9" s="11" t="s">
        <v>13649</v>
      </c>
      <c r="ARE9" s="12"/>
      <c r="ARF9" s="12"/>
      <c r="ARG9" s="11" t="s">
        <v>13650</v>
      </c>
      <c r="ARH9" s="12"/>
      <c r="ARI9" s="12"/>
      <c r="ARJ9" s="11" t="s">
        <v>13651</v>
      </c>
      <c r="ARK9" s="12"/>
      <c r="ARL9" s="12"/>
      <c r="ARM9" s="11" t="s">
        <v>13652</v>
      </c>
      <c r="ARN9" s="12"/>
      <c r="ARO9" s="12"/>
      <c r="ARP9" s="11" t="s">
        <v>13653</v>
      </c>
      <c r="ARQ9" s="12"/>
      <c r="ARR9" s="12"/>
      <c r="ARS9" s="11" t="s">
        <v>13654</v>
      </c>
      <c r="ART9" s="12"/>
      <c r="ARU9" s="12"/>
      <c r="ARV9" s="11" t="s">
        <v>13655</v>
      </c>
      <c r="ARW9" s="12"/>
      <c r="ARX9" s="12"/>
      <c r="ARY9" s="11" t="s">
        <v>13656</v>
      </c>
      <c r="ARZ9" s="12"/>
      <c r="ASA9" s="12"/>
      <c r="ASB9" s="11" t="s">
        <v>13657</v>
      </c>
      <c r="ASC9" s="12"/>
      <c r="ASD9" s="12"/>
      <c r="ASE9" s="11" t="s">
        <v>13658</v>
      </c>
      <c r="ASF9" s="12"/>
      <c r="ASG9" s="12"/>
      <c r="ASH9" s="11" t="s">
        <v>13659</v>
      </c>
      <c r="ASI9" s="12"/>
      <c r="ASJ9" s="12"/>
      <c r="ASK9" s="11" t="s">
        <v>13660</v>
      </c>
      <c r="ASL9" s="12"/>
      <c r="ASM9" s="12"/>
      <c r="ASN9" s="11" t="s">
        <v>13661</v>
      </c>
      <c r="ASO9" s="12"/>
      <c r="ASP9" s="12"/>
      <c r="ASQ9" s="11" t="s">
        <v>13662</v>
      </c>
      <c r="ASR9" s="12"/>
      <c r="ASS9" s="12"/>
      <c r="AST9" s="11" t="s">
        <v>13663</v>
      </c>
      <c r="ASU9" s="12"/>
      <c r="ASV9" s="12"/>
      <c r="ASW9" s="11" t="s">
        <v>13664</v>
      </c>
      <c r="ASX9" s="12"/>
      <c r="ASY9" s="12"/>
      <c r="ASZ9" s="11" t="s">
        <v>13665</v>
      </c>
      <c r="ATA9" s="12"/>
      <c r="ATB9" s="12"/>
      <c r="ATC9" s="11" t="s">
        <v>13666</v>
      </c>
      <c r="ATD9" s="12"/>
      <c r="ATE9" s="12"/>
      <c r="ATF9" s="11" t="s">
        <v>13667</v>
      </c>
      <c r="ATG9" s="12"/>
      <c r="ATH9" s="12"/>
      <c r="ATI9" s="11" t="s">
        <v>13668</v>
      </c>
      <c r="ATJ9" s="12"/>
      <c r="ATK9" s="12"/>
      <c r="ATL9" s="11" t="s">
        <v>13669</v>
      </c>
      <c r="ATM9" s="12"/>
      <c r="ATN9" s="12"/>
      <c r="ATO9" s="11" t="s">
        <v>13670</v>
      </c>
      <c r="ATP9" s="12"/>
      <c r="ATQ9" s="12"/>
      <c r="ATR9" s="11" t="s">
        <v>13671</v>
      </c>
      <c r="ATS9" s="12"/>
      <c r="ATT9" s="12"/>
      <c r="ATU9" s="11" t="s">
        <v>13672</v>
      </c>
      <c r="ATV9" s="12"/>
      <c r="ATW9" s="12"/>
      <c r="ATX9" s="11" t="s">
        <v>13673</v>
      </c>
      <c r="ATY9" s="12"/>
      <c r="ATZ9" s="12"/>
      <c r="AUA9" s="11" t="s">
        <v>13674</v>
      </c>
      <c r="AUB9" s="12"/>
      <c r="AUC9" s="12"/>
      <c r="AUD9" s="11" t="s">
        <v>13675</v>
      </c>
      <c r="AUE9" s="12"/>
      <c r="AUF9" s="12"/>
      <c r="AUG9" s="11" t="s">
        <v>13676</v>
      </c>
      <c r="AUH9" s="12"/>
      <c r="AUI9" s="12"/>
      <c r="AUJ9" s="11" t="s">
        <v>13677</v>
      </c>
      <c r="AUK9" s="12"/>
      <c r="AUL9" s="12"/>
      <c r="AUM9" s="11" t="s">
        <v>12868</v>
      </c>
      <c r="AUN9" s="12"/>
      <c r="AUO9" s="12"/>
      <c r="AUP9" s="11" t="s">
        <v>13678</v>
      </c>
      <c r="AUQ9" s="12"/>
      <c r="AUR9" s="12"/>
      <c r="AUS9" s="11" t="s">
        <v>12868</v>
      </c>
      <c r="AUT9" s="12"/>
      <c r="AUU9" s="12"/>
      <c r="AUV9" s="11" t="s">
        <v>12868</v>
      </c>
      <c r="AUW9" s="12"/>
      <c r="AUX9" s="12"/>
      <c r="AUY9" s="11" t="s">
        <v>13376</v>
      </c>
      <c r="AUZ9" s="12"/>
      <c r="AVA9" s="12"/>
      <c r="AVB9" s="11" t="s">
        <v>13679</v>
      </c>
      <c r="AVC9" s="12"/>
      <c r="AVD9" s="12"/>
      <c r="AVE9" s="11" t="s">
        <v>13680</v>
      </c>
      <c r="AVF9" s="12"/>
      <c r="AVG9" s="12"/>
      <c r="AVH9" s="11" t="s">
        <v>13681</v>
      </c>
      <c r="AVI9" s="12"/>
      <c r="AVJ9" s="12"/>
      <c r="AVK9" s="11" t="s">
        <v>13682</v>
      </c>
      <c r="AVL9" s="12"/>
      <c r="AVM9" s="12"/>
      <c r="AVN9" s="11" t="s">
        <v>13683</v>
      </c>
      <c r="AVO9" s="12"/>
      <c r="AVP9" s="12"/>
      <c r="AVQ9" s="11" t="s">
        <v>13550</v>
      </c>
      <c r="AVR9" s="12"/>
      <c r="AVS9" s="12"/>
      <c r="AVT9" s="11" t="s">
        <v>13684</v>
      </c>
      <c r="AVU9" s="12"/>
      <c r="AVV9" s="12"/>
      <c r="AVW9" s="11" t="s">
        <v>13550</v>
      </c>
      <c r="AVX9" s="12"/>
      <c r="AVY9" s="12"/>
      <c r="AVZ9" s="11" t="s">
        <v>13685</v>
      </c>
      <c r="AWA9" s="12"/>
      <c r="AWB9" s="12"/>
      <c r="AWC9" s="11" t="s">
        <v>13376</v>
      </c>
      <c r="AWD9" s="12"/>
      <c r="AWE9" s="12"/>
      <c r="AWF9" s="11" t="s">
        <v>13686</v>
      </c>
      <c r="AWG9" s="12"/>
      <c r="AWH9" s="12"/>
      <c r="AWI9" s="11" t="s">
        <v>13687</v>
      </c>
      <c r="AWJ9" s="12"/>
      <c r="AWK9" s="12"/>
      <c r="AWL9" s="11" t="s">
        <v>13688</v>
      </c>
      <c r="AWM9" s="12"/>
      <c r="AWN9" s="12"/>
      <c r="AWO9" s="11" t="s">
        <v>13689</v>
      </c>
      <c r="AWP9" s="12"/>
      <c r="AWQ9" s="12"/>
      <c r="AWR9" s="11" t="s">
        <v>13690</v>
      </c>
      <c r="AWS9" s="12"/>
      <c r="AWT9" s="12"/>
      <c r="AWU9" s="11" t="s">
        <v>13691</v>
      </c>
      <c r="AWV9" s="12"/>
      <c r="AWW9" s="12"/>
      <c r="AWX9" s="11" t="s">
        <v>13692</v>
      </c>
      <c r="AWY9" s="12"/>
      <c r="AWZ9" s="12"/>
      <c r="AXA9" s="11" t="s">
        <v>13693</v>
      </c>
      <c r="AXB9" s="12"/>
      <c r="AXC9" s="12"/>
      <c r="AXD9" s="11" t="s">
        <v>13694</v>
      </c>
      <c r="AXE9" s="12"/>
      <c r="AXF9" s="12"/>
      <c r="AXG9" s="11" t="s">
        <v>13695</v>
      </c>
      <c r="AXH9" s="12"/>
      <c r="AXI9" s="12"/>
      <c r="AXJ9" s="11" t="s">
        <v>13696</v>
      </c>
      <c r="AXK9" s="12"/>
      <c r="AXL9" s="12"/>
      <c r="AXM9" s="11" t="s">
        <v>13697</v>
      </c>
      <c r="AXN9" s="12"/>
      <c r="AXO9" s="12"/>
      <c r="AXP9" s="11" t="s">
        <v>13698</v>
      </c>
      <c r="AXQ9" s="12"/>
      <c r="AXR9" s="12"/>
      <c r="AXS9" s="11" t="s">
        <v>13699</v>
      </c>
      <c r="AXT9" s="12"/>
      <c r="AXU9" s="12"/>
      <c r="AXV9" s="11" t="s">
        <v>13700</v>
      </c>
      <c r="AXW9" s="12"/>
      <c r="AXX9" s="12"/>
      <c r="AXY9" s="11" t="s">
        <v>13701</v>
      </c>
      <c r="AXZ9" s="12"/>
      <c r="AYA9" s="12"/>
      <c r="AYB9" s="11" t="s">
        <v>13702</v>
      </c>
      <c r="AYC9" s="12"/>
      <c r="AYD9" s="12"/>
      <c r="AYE9" s="11" t="s">
        <v>13703</v>
      </c>
      <c r="AYF9" s="12"/>
      <c r="AYG9" s="12"/>
      <c r="AYH9" s="11" t="s">
        <v>13704</v>
      </c>
      <c r="AYI9" s="12"/>
      <c r="AYJ9" s="12"/>
      <c r="AYK9" s="11" t="s">
        <v>13705</v>
      </c>
      <c r="AYL9" s="12"/>
      <c r="AYM9" s="12"/>
      <c r="AYN9" s="11" t="s">
        <v>13706</v>
      </c>
      <c r="AYO9" s="12"/>
      <c r="AYP9" s="12"/>
      <c r="AYQ9" s="11" t="s">
        <v>13707</v>
      </c>
      <c r="AYR9" s="12"/>
      <c r="AYS9" s="12"/>
      <c r="AYT9" s="11" t="s">
        <v>13708</v>
      </c>
      <c r="AYU9" s="12"/>
      <c r="AYV9" s="12"/>
      <c r="AYW9" s="11" t="s">
        <v>13709</v>
      </c>
      <c r="AYX9" s="12"/>
      <c r="AYY9" s="12"/>
      <c r="AYZ9" s="11" t="s">
        <v>13710</v>
      </c>
      <c r="AZA9" s="12"/>
      <c r="AZB9" s="12"/>
      <c r="AZC9" s="11" t="s">
        <v>13711</v>
      </c>
      <c r="AZD9" s="12"/>
      <c r="AZE9" s="12"/>
      <c r="AZF9" s="11" t="s">
        <v>13712</v>
      </c>
      <c r="AZG9" s="12"/>
      <c r="AZH9" s="12"/>
      <c r="AZI9" s="11" t="s">
        <v>13713</v>
      </c>
      <c r="AZJ9" s="12"/>
      <c r="AZK9" s="12"/>
      <c r="AZL9" s="11" t="s">
        <v>13714</v>
      </c>
      <c r="AZM9" s="12"/>
      <c r="AZN9" s="12"/>
      <c r="AZO9" s="11" t="s">
        <v>13715</v>
      </c>
      <c r="AZP9" s="12"/>
      <c r="AZQ9" s="12"/>
      <c r="AZR9" s="11" t="s">
        <v>13716</v>
      </c>
      <c r="AZS9" s="12"/>
      <c r="AZT9" s="12"/>
      <c r="AZU9" s="11" t="s">
        <v>13717</v>
      </c>
      <c r="AZV9" s="12"/>
      <c r="AZW9" s="12"/>
      <c r="AZX9" s="11" t="s">
        <v>13718</v>
      </c>
      <c r="AZY9" s="12"/>
      <c r="AZZ9" s="12"/>
      <c r="BAA9" s="11" t="s">
        <v>13719</v>
      </c>
      <c r="BAB9" s="12"/>
      <c r="BAC9" s="12"/>
      <c r="BAD9" s="11" t="s">
        <v>13720</v>
      </c>
      <c r="BAE9" s="12"/>
      <c r="BAF9" s="12"/>
      <c r="BAG9" s="11" t="s">
        <v>13721</v>
      </c>
      <c r="BAH9" s="12"/>
      <c r="BAI9" s="12"/>
      <c r="BAJ9" s="11" t="s">
        <v>13722</v>
      </c>
      <c r="BAK9" s="12"/>
      <c r="BAL9" s="12"/>
      <c r="BAM9" s="11" t="s">
        <v>13723</v>
      </c>
      <c r="BAN9" s="12"/>
      <c r="BAO9" s="12"/>
      <c r="BAP9" s="11" t="s">
        <v>13724</v>
      </c>
      <c r="BAQ9" s="12"/>
      <c r="BAR9" s="12"/>
      <c r="BAS9" s="11" t="s">
        <v>13725</v>
      </c>
      <c r="BAT9" s="12"/>
      <c r="BAU9" s="12"/>
      <c r="BAV9" s="11" t="s">
        <v>13726</v>
      </c>
      <c r="BAW9" s="12"/>
      <c r="BAX9" s="12"/>
      <c r="BAY9" s="11" t="s">
        <v>13727</v>
      </c>
      <c r="BAZ9" s="12"/>
      <c r="BBA9" s="12"/>
      <c r="BBB9" s="11" t="s">
        <v>13728</v>
      </c>
      <c r="BBC9" s="12"/>
      <c r="BBD9" s="12"/>
      <c r="BBE9" s="11" t="s">
        <v>13673</v>
      </c>
      <c r="BBF9" s="12"/>
      <c r="BBG9" s="12"/>
      <c r="BBH9" s="11" t="s">
        <v>13729</v>
      </c>
      <c r="BBI9" s="12"/>
      <c r="BBJ9" s="12"/>
      <c r="BBK9" s="11" t="s">
        <v>13730</v>
      </c>
      <c r="BBL9" s="12"/>
      <c r="BBM9" s="12"/>
      <c r="BBN9" s="11" t="s">
        <v>13731</v>
      </c>
      <c r="BBO9" s="12"/>
      <c r="BBP9" s="12"/>
      <c r="BBQ9" s="11" t="s">
        <v>13732</v>
      </c>
      <c r="BBR9" s="12"/>
      <c r="BBS9" s="12"/>
      <c r="BBT9" s="11" t="s">
        <v>13733</v>
      </c>
      <c r="BBU9" s="12"/>
      <c r="BBV9" s="12"/>
      <c r="BBW9" s="11" t="s">
        <v>13734</v>
      </c>
      <c r="BBX9" s="12"/>
      <c r="BBY9" s="12"/>
      <c r="BBZ9" s="11" t="s">
        <v>13735</v>
      </c>
      <c r="BCA9" s="12"/>
      <c r="BCB9" s="12"/>
      <c r="BCC9" s="11" t="s">
        <v>13736</v>
      </c>
      <c r="BCD9" s="12"/>
      <c r="BCE9" s="12"/>
      <c r="BCF9" s="11" t="s">
        <v>13737</v>
      </c>
      <c r="BCG9" s="12"/>
      <c r="BCH9" s="12"/>
      <c r="BCI9" s="11" t="s">
        <v>13738</v>
      </c>
      <c r="BCJ9" s="12"/>
      <c r="BCK9" s="12"/>
      <c r="BCL9" s="11" t="s">
        <v>13739</v>
      </c>
      <c r="BCM9" s="12"/>
      <c r="BCN9" s="12"/>
      <c r="BCO9" s="11" t="s">
        <v>13740</v>
      </c>
      <c r="BCP9" s="12"/>
      <c r="BCQ9" s="12"/>
      <c r="BCR9" s="11" t="s">
        <v>13741</v>
      </c>
      <c r="BCS9" s="12"/>
      <c r="BCT9" s="12"/>
      <c r="BCU9" s="11" t="s">
        <v>13742</v>
      </c>
      <c r="BCV9" s="12"/>
      <c r="BCW9" s="12"/>
      <c r="BCX9" s="11" t="s">
        <v>13743</v>
      </c>
      <c r="BCY9" s="12"/>
      <c r="BCZ9" s="12"/>
      <c r="BDA9" s="11" t="s">
        <v>13744</v>
      </c>
      <c r="BDB9" s="12"/>
      <c r="BDC9" s="12"/>
      <c r="BDD9" s="11" t="s">
        <v>13745</v>
      </c>
      <c r="BDE9" s="12"/>
      <c r="BDF9" s="12"/>
      <c r="BDG9" s="11" t="s">
        <v>13746</v>
      </c>
      <c r="BDH9" s="12"/>
      <c r="BDI9" s="12"/>
      <c r="BDJ9" s="11" t="s">
        <v>13747</v>
      </c>
      <c r="BDK9" s="12"/>
      <c r="BDL9" s="12"/>
      <c r="BDM9" s="11" t="s">
        <v>13748</v>
      </c>
      <c r="BDN9" s="12"/>
      <c r="BDO9" s="12"/>
      <c r="BDP9" s="11" t="s">
        <v>13749</v>
      </c>
      <c r="BDQ9" s="12"/>
      <c r="BDR9" s="12"/>
      <c r="BDS9" s="11" t="s">
        <v>13750</v>
      </c>
      <c r="BDT9" s="12"/>
      <c r="BDU9" s="12"/>
      <c r="BDV9" s="11" t="s">
        <v>13751</v>
      </c>
      <c r="BDW9" s="12"/>
      <c r="BDX9" s="12"/>
      <c r="BDY9" s="11" t="s">
        <v>13752</v>
      </c>
      <c r="BDZ9" s="12"/>
      <c r="BEA9" s="12"/>
      <c r="BEB9" s="11" t="s">
        <v>13753</v>
      </c>
      <c r="BEC9" s="12"/>
      <c r="BED9" s="12"/>
      <c r="BEE9" s="11" t="s">
        <v>13680</v>
      </c>
      <c r="BEF9" s="12"/>
      <c r="BEG9" s="12"/>
      <c r="BEH9" s="11" t="s">
        <v>13754</v>
      </c>
      <c r="BEI9" s="12"/>
      <c r="BEJ9" s="12"/>
      <c r="BEK9" s="11" t="s">
        <v>13754</v>
      </c>
      <c r="BEL9" s="12"/>
      <c r="BEM9" s="12"/>
      <c r="BEN9" s="11" t="s">
        <v>13755</v>
      </c>
      <c r="BEO9" s="12"/>
      <c r="BEP9" s="12"/>
      <c r="BEQ9" s="11" t="s">
        <v>13756</v>
      </c>
      <c r="BER9" s="12"/>
      <c r="BES9" s="12"/>
      <c r="BET9" s="11" t="s">
        <v>13757</v>
      </c>
      <c r="BEU9" s="12"/>
      <c r="BEV9" s="12"/>
      <c r="BEW9" s="11" t="s">
        <v>13376</v>
      </c>
      <c r="BEX9" s="12"/>
      <c r="BEY9" s="12"/>
      <c r="BEZ9" s="11" t="s">
        <v>13758</v>
      </c>
      <c r="BFA9" s="12"/>
      <c r="BFB9" s="12"/>
      <c r="BFC9" s="11" t="s">
        <v>13759</v>
      </c>
      <c r="BFD9" s="12"/>
      <c r="BFE9" s="12"/>
      <c r="BFF9" s="11" t="s">
        <v>13760</v>
      </c>
      <c r="BFG9" s="12"/>
      <c r="BFH9" s="12"/>
      <c r="BFI9" s="11" t="s">
        <v>13376</v>
      </c>
      <c r="BFJ9" s="12"/>
      <c r="BFK9" s="12"/>
      <c r="BFL9" s="11" t="s">
        <v>13761</v>
      </c>
      <c r="BFM9" s="12"/>
      <c r="BFN9" s="12"/>
      <c r="BFO9" s="11" t="s">
        <v>13762</v>
      </c>
      <c r="BFP9" s="12"/>
      <c r="BFQ9" s="12"/>
      <c r="BFR9" s="11" t="s">
        <v>13316</v>
      </c>
      <c r="BFS9" s="12"/>
      <c r="BFT9" s="12"/>
      <c r="BFU9" s="11" t="s">
        <v>13763</v>
      </c>
      <c r="BFV9" s="12"/>
      <c r="BFW9" s="12"/>
      <c r="BFX9" s="11" t="s">
        <v>13376</v>
      </c>
      <c r="BFY9" s="12"/>
      <c r="BFZ9" s="12"/>
      <c r="BGA9" s="11" t="s">
        <v>13764</v>
      </c>
      <c r="BGB9" s="12"/>
      <c r="BGC9" s="12"/>
      <c r="BGD9" s="11" t="s">
        <v>13765</v>
      </c>
      <c r="BGE9" s="12"/>
      <c r="BGF9" s="12"/>
      <c r="BGG9" s="11" t="s">
        <v>13766</v>
      </c>
      <c r="BGH9" s="12"/>
      <c r="BGI9" s="12"/>
      <c r="BGJ9" s="11" t="s">
        <v>13767</v>
      </c>
      <c r="BGK9" s="12"/>
      <c r="BGL9" s="12"/>
      <c r="BGM9" s="11" t="s">
        <v>13768</v>
      </c>
      <c r="BGN9" s="12"/>
      <c r="BGO9" s="12"/>
      <c r="BGP9" s="11" t="s">
        <v>13768</v>
      </c>
      <c r="BGQ9" s="12"/>
      <c r="BGR9" s="12"/>
      <c r="BGS9" s="11" t="s">
        <v>13769</v>
      </c>
      <c r="BGT9" s="12"/>
      <c r="BGU9" s="12"/>
      <c r="BGV9" s="11" t="s">
        <v>13770</v>
      </c>
      <c r="BGW9" s="12"/>
      <c r="BGX9" s="12"/>
      <c r="BGY9" s="11" t="s">
        <v>13771</v>
      </c>
      <c r="BGZ9" s="12"/>
      <c r="BHA9" s="12"/>
      <c r="BHB9" s="11" t="s">
        <v>13772</v>
      </c>
      <c r="BHC9" s="12"/>
      <c r="BHD9" s="12"/>
      <c r="BHE9" s="11" t="s">
        <v>13773</v>
      </c>
      <c r="BHF9" s="12"/>
      <c r="BHG9" s="12"/>
      <c r="BHH9" s="11" t="s">
        <v>13774</v>
      </c>
      <c r="BHI9" s="12"/>
      <c r="BHJ9" s="12"/>
      <c r="BHK9" s="11" t="s">
        <v>13775</v>
      </c>
      <c r="BHL9" s="12"/>
      <c r="BHM9" s="12"/>
      <c r="BHN9" s="11" t="s">
        <v>13776</v>
      </c>
      <c r="BHO9" s="12"/>
      <c r="BHP9" s="12"/>
      <c r="BHQ9" s="11" t="s">
        <v>13777</v>
      </c>
      <c r="BHR9" s="12"/>
      <c r="BHS9" s="12"/>
      <c r="BHT9" s="11" t="s">
        <v>13778</v>
      </c>
      <c r="BHU9" s="12"/>
      <c r="BHV9" s="12"/>
      <c r="BHW9" s="11" t="s">
        <v>13779</v>
      </c>
      <c r="BHX9" s="12"/>
      <c r="BHY9" s="12"/>
      <c r="BHZ9" s="11" t="s">
        <v>13780</v>
      </c>
      <c r="BIA9" s="12"/>
      <c r="BIB9" s="12"/>
      <c r="BIC9" s="11" t="s">
        <v>13781</v>
      </c>
      <c r="BID9" s="12"/>
      <c r="BIE9" s="12"/>
      <c r="BIF9" s="11" t="s">
        <v>13782</v>
      </c>
      <c r="BIG9" s="12"/>
      <c r="BIH9" s="12"/>
      <c r="BII9" s="11" t="s">
        <v>13783</v>
      </c>
      <c r="BIJ9" s="12"/>
      <c r="BIK9" s="12"/>
      <c r="BIL9" s="11" t="s">
        <v>13784</v>
      </c>
      <c r="BIM9" s="12"/>
      <c r="BIN9" s="12"/>
      <c r="BIO9" s="11" t="s">
        <v>13785</v>
      </c>
      <c r="BIP9" s="12"/>
      <c r="BIQ9" s="12"/>
      <c r="BIR9" s="11" t="s">
        <v>13786</v>
      </c>
      <c r="BIS9" s="12"/>
      <c r="BIT9" s="12"/>
      <c r="BIU9" s="11" t="s">
        <v>13787</v>
      </c>
      <c r="BIV9" s="12"/>
      <c r="BIW9" s="12"/>
      <c r="BIX9" s="11" t="s">
        <v>13324</v>
      </c>
      <c r="BIY9" s="12"/>
      <c r="BIZ9" s="12"/>
      <c r="BJA9" s="11" t="s">
        <v>13788</v>
      </c>
      <c r="BJB9" s="12"/>
      <c r="BJC9" s="12"/>
      <c r="BJD9" s="11" t="s">
        <v>13789</v>
      </c>
      <c r="BJE9" s="12"/>
      <c r="BJF9" s="12"/>
      <c r="BJG9" s="11" t="s">
        <v>13790</v>
      </c>
      <c r="BJH9" s="12"/>
      <c r="BJI9" s="12"/>
      <c r="BJJ9" s="11" t="s">
        <v>13791</v>
      </c>
      <c r="BJK9" s="12"/>
      <c r="BJL9" s="12"/>
      <c r="BJM9" s="11" t="s">
        <v>13792</v>
      </c>
      <c r="BJN9" s="12"/>
      <c r="BJO9" s="12"/>
      <c r="BJP9" s="11" t="s">
        <v>13793</v>
      </c>
      <c r="BJQ9" s="12"/>
      <c r="BJR9" s="12"/>
      <c r="BJS9" s="11" t="s">
        <v>13794</v>
      </c>
      <c r="BJT9" s="12"/>
      <c r="BJU9" s="12"/>
      <c r="BJV9" s="11" t="s">
        <v>13795</v>
      </c>
      <c r="BJW9" s="12"/>
      <c r="BJX9" s="12"/>
      <c r="BJY9" s="11" t="s">
        <v>13796</v>
      </c>
      <c r="BJZ9" s="12"/>
      <c r="BKA9" s="12"/>
      <c r="BKB9" s="11" t="s">
        <v>13797</v>
      </c>
      <c r="BKC9" s="12"/>
      <c r="BKD9" s="12"/>
      <c r="BKE9" s="11" t="s">
        <v>13798</v>
      </c>
      <c r="BKF9" s="12"/>
      <c r="BKG9" s="12"/>
      <c r="BKH9" s="11" t="s">
        <v>13799</v>
      </c>
      <c r="BKI9" s="12"/>
      <c r="BKJ9" s="12"/>
      <c r="BKK9" s="11" t="s">
        <v>13800</v>
      </c>
      <c r="BKL9" s="12"/>
      <c r="BKM9" s="12"/>
      <c r="BKN9" s="11" t="s">
        <v>13801</v>
      </c>
      <c r="BKO9" s="12"/>
      <c r="BKP9" s="12"/>
      <c r="BKQ9" s="11" t="s">
        <v>13802</v>
      </c>
      <c r="BKR9" s="12"/>
      <c r="BKS9" s="12"/>
      <c r="BKT9" s="11" t="s">
        <v>13803</v>
      </c>
      <c r="BKU9" s="12"/>
      <c r="BKV9" s="12"/>
      <c r="BKW9" s="11" t="s">
        <v>13804</v>
      </c>
      <c r="BKX9" s="12"/>
      <c r="BKY9" s="12"/>
      <c r="BKZ9" s="11" t="s">
        <v>13805</v>
      </c>
      <c r="BLA9" s="12"/>
      <c r="BLB9" s="12"/>
      <c r="BLC9" s="11" t="s">
        <v>13806</v>
      </c>
      <c r="BLD9" s="12"/>
      <c r="BLE9" s="12"/>
      <c r="BLF9" s="11" t="s">
        <v>13807</v>
      </c>
      <c r="BLG9" s="12"/>
      <c r="BLH9" s="12"/>
      <c r="BLI9" s="11" t="s">
        <v>13808</v>
      </c>
      <c r="BLJ9" s="12"/>
      <c r="BLK9" s="12"/>
      <c r="BLL9" s="11" t="s">
        <v>13809</v>
      </c>
      <c r="BLM9" s="12"/>
      <c r="BLN9" s="12"/>
      <c r="BLO9" s="11" t="s">
        <v>13810</v>
      </c>
      <c r="BLP9" s="12"/>
      <c r="BLQ9" s="12"/>
      <c r="BLR9" s="11" t="s">
        <v>13811</v>
      </c>
      <c r="BLS9" s="12"/>
      <c r="BLT9" s="12"/>
      <c r="BLU9" s="11" t="s">
        <v>13812</v>
      </c>
      <c r="BLV9" s="12"/>
      <c r="BLW9" s="12"/>
      <c r="BLX9" s="11" t="s">
        <v>13813</v>
      </c>
      <c r="BLY9" s="12"/>
      <c r="BLZ9" s="12"/>
      <c r="BMA9" s="11" t="s">
        <v>13814</v>
      </c>
      <c r="BMB9" s="12"/>
      <c r="BMC9" s="12"/>
      <c r="BMD9" s="11" t="s">
        <v>13815</v>
      </c>
      <c r="BME9" s="12"/>
      <c r="BMF9" s="12"/>
      <c r="BMG9" s="11" t="s">
        <v>13816</v>
      </c>
      <c r="BMH9" s="12"/>
      <c r="BMI9" s="12"/>
      <c r="BMJ9" s="11" t="s">
        <v>13817</v>
      </c>
      <c r="BMK9" s="12"/>
      <c r="BML9" s="12"/>
      <c r="BMM9" s="11" t="s">
        <v>13818</v>
      </c>
      <c r="BMN9" s="12"/>
      <c r="BMO9" s="12"/>
      <c r="BMP9" s="11" t="s">
        <v>13819</v>
      </c>
      <c r="BMQ9" s="12"/>
      <c r="BMR9" s="12"/>
      <c r="BMS9" s="11" t="s">
        <v>13820</v>
      </c>
      <c r="BMT9" s="12"/>
      <c r="BMU9" s="12"/>
      <c r="BMV9" s="11" t="s">
        <v>13821</v>
      </c>
      <c r="BMW9" s="12"/>
      <c r="BMX9" s="12"/>
      <c r="BMY9" s="11" t="s">
        <v>13822</v>
      </c>
      <c r="BMZ9" s="12"/>
      <c r="BNA9" s="12"/>
      <c r="BNB9" s="11" t="s">
        <v>13823</v>
      </c>
      <c r="BNC9" s="12"/>
      <c r="BND9" s="12"/>
      <c r="BNE9" s="11" t="s">
        <v>13824</v>
      </c>
      <c r="BNF9" s="12"/>
      <c r="BNG9" s="12"/>
      <c r="BNH9" s="11" t="s">
        <v>13825</v>
      </c>
      <c r="BNI9" s="12"/>
      <c r="BNJ9" s="12"/>
      <c r="BNK9" s="11" t="s">
        <v>13826</v>
      </c>
      <c r="BNL9" s="12"/>
      <c r="BNM9" s="12"/>
      <c r="BNN9" s="11" t="s">
        <v>13827</v>
      </c>
      <c r="BNO9" s="12"/>
      <c r="BNP9" s="12"/>
      <c r="BNQ9" s="11" t="s">
        <v>13828</v>
      </c>
      <c r="BNR9" s="12"/>
      <c r="BNS9" s="12"/>
      <c r="BNT9" s="11" t="s">
        <v>13829</v>
      </c>
      <c r="BNU9" s="12"/>
      <c r="BNV9" s="12"/>
      <c r="BNW9" s="11" t="s">
        <v>13830</v>
      </c>
      <c r="BNX9" s="12"/>
      <c r="BNY9" s="12"/>
      <c r="BNZ9" s="11" t="s">
        <v>13376</v>
      </c>
      <c r="BOA9" s="12"/>
      <c r="BOB9" s="12"/>
      <c r="BOC9" s="11" t="s">
        <v>13831</v>
      </c>
      <c r="BOD9" s="12"/>
      <c r="BOE9" s="12"/>
      <c r="BOF9" s="11" t="s">
        <v>13376</v>
      </c>
      <c r="BOG9" s="12"/>
      <c r="BOH9" s="12"/>
      <c r="BOI9" s="11" t="s">
        <v>13832</v>
      </c>
      <c r="BOJ9" s="12"/>
      <c r="BOK9" s="12"/>
      <c r="BOL9" s="11" t="s">
        <v>13376</v>
      </c>
      <c r="BOM9" s="12"/>
      <c r="BON9" s="12"/>
      <c r="BOO9" s="11" t="s">
        <v>13833</v>
      </c>
      <c r="BOP9" s="12"/>
      <c r="BOQ9" s="12"/>
      <c r="BOR9" s="11" t="s">
        <v>13680</v>
      </c>
      <c r="BOS9" s="12"/>
      <c r="BOT9" s="12"/>
      <c r="BOU9" s="11" t="s">
        <v>13834</v>
      </c>
      <c r="BOV9" s="12"/>
      <c r="BOW9" s="12"/>
      <c r="BOX9" s="11" t="s">
        <v>13835</v>
      </c>
      <c r="BOY9" s="12"/>
      <c r="BOZ9" s="12"/>
      <c r="BPA9" s="11" t="s">
        <v>13836</v>
      </c>
      <c r="BPB9" s="12"/>
      <c r="BPC9" s="12"/>
      <c r="BPD9" s="11" t="s">
        <v>13837</v>
      </c>
      <c r="BPE9" s="12"/>
      <c r="BPF9" s="12"/>
      <c r="BPG9" s="11" t="s">
        <v>13838</v>
      </c>
      <c r="BPH9" s="12"/>
      <c r="BPI9" s="12"/>
      <c r="BPJ9" s="11" t="s">
        <v>13839</v>
      </c>
      <c r="BPK9" s="12"/>
      <c r="BPL9" s="12"/>
      <c r="BPM9" s="11" t="s">
        <v>13840</v>
      </c>
      <c r="BPN9" s="12"/>
      <c r="BPO9" s="12"/>
      <c r="BPP9" s="11" t="s">
        <v>13763</v>
      </c>
      <c r="BPQ9" s="12"/>
      <c r="BPR9" s="12"/>
      <c r="BPS9" s="11" t="s">
        <v>13841</v>
      </c>
      <c r="BPT9" s="12"/>
      <c r="BPU9" s="12"/>
      <c r="BPV9" s="11" t="s">
        <v>13842</v>
      </c>
      <c r="BPW9" s="12"/>
      <c r="BPX9" s="12"/>
      <c r="BPY9" s="11" t="s">
        <v>13843</v>
      </c>
      <c r="BPZ9" s="12"/>
      <c r="BQA9" s="12"/>
      <c r="BQB9" s="11" t="s">
        <v>13844</v>
      </c>
      <c r="BQC9" s="12"/>
      <c r="BQD9" s="12"/>
      <c r="BQE9" s="11" t="s">
        <v>13845</v>
      </c>
      <c r="BQF9" s="12"/>
      <c r="BQG9" s="12"/>
      <c r="BQH9" s="11" t="s">
        <v>13846</v>
      </c>
      <c r="BQI9" s="12"/>
      <c r="BQJ9" s="12"/>
      <c r="BQK9" s="11" t="s">
        <v>13847</v>
      </c>
      <c r="BQL9" s="12"/>
      <c r="BQM9" s="12"/>
      <c r="BQN9" s="11" t="s">
        <v>13848</v>
      </c>
      <c r="BQO9" s="12"/>
      <c r="BQP9" s="12"/>
      <c r="BQQ9" s="11" t="s">
        <v>13849</v>
      </c>
      <c r="BQR9" s="12"/>
      <c r="BQS9" s="12"/>
      <c r="BQT9" s="11" t="s">
        <v>13850</v>
      </c>
      <c r="BQU9" s="12"/>
      <c r="BQV9" s="12"/>
      <c r="BQW9" s="11" t="s">
        <v>13851</v>
      </c>
      <c r="BQX9" s="12"/>
      <c r="BQY9" s="12"/>
      <c r="BQZ9" s="11" t="s">
        <v>13852</v>
      </c>
      <c r="BRA9" s="12"/>
      <c r="BRB9" s="12"/>
      <c r="BRC9" s="11" t="s">
        <v>13853</v>
      </c>
      <c r="BRD9" s="12"/>
      <c r="BRE9" s="12"/>
      <c r="BRF9" s="11" t="s">
        <v>13854</v>
      </c>
      <c r="BRG9" s="12"/>
      <c r="BRH9" s="12"/>
      <c r="BRI9" s="11" t="s">
        <v>13855</v>
      </c>
      <c r="BRJ9" s="12"/>
      <c r="BRK9" s="12"/>
      <c r="BRL9" s="11" t="s">
        <v>13856</v>
      </c>
      <c r="BRM9" s="12"/>
      <c r="BRN9" s="12"/>
      <c r="BRO9" s="11" t="s">
        <v>13857</v>
      </c>
      <c r="BRP9" s="12"/>
      <c r="BRQ9" s="12"/>
      <c r="BRR9" s="11" t="s">
        <v>13858</v>
      </c>
      <c r="BRS9" s="12"/>
      <c r="BRT9" s="12"/>
      <c r="BRU9" s="11" t="s">
        <v>13859</v>
      </c>
      <c r="BRV9" s="12"/>
      <c r="BRW9" s="12"/>
      <c r="BRX9" s="11" t="s">
        <v>13860</v>
      </c>
      <c r="BRY9" s="12"/>
      <c r="BRZ9" s="12"/>
      <c r="BSA9" s="11" t="s">
        <v>13861</v>
      </c>
      <c r="BSB9" s="12"/>
      <c r="BSC9" s="12"/>
      <c r="BSD9" s="11" t="s">
        <v>13862</v>
      </c>
      <c r="BSE9" s="12"/>
      <c r="BSF9" s="12"/>
      <c r="BSG9" s="11" t="s">
        <v>13863</v>
      </c>
      <c r="BSH9" s="12"/>
      <c r="BSI9" s="12"/>
      <c r="BSJ9" s="11" t="s">
        <v>13864</v>
      </c>
      <c r="BSK9" s="12"/>
      <c r="BSL9" s="12"/>
      <c r="BSM9" s="11" t="s">
        <v>13865</v>
      </c>
      <c r="BSN9" s="12"/>
      <c r="BSO9" s="12"/>
      <c r="BSP9" s="11" t="s">
        <v>13866</v>
      </c>
      <c r="BSQ9" s="12"/>
      <c r="BSR9" s="12"/>
      <c r="BSS9" s="11" t="s">
        <v>13867</v>
      </c>
      <c r="BST9" s="12"/>
      <c r="BSU9" s="12"/>
      <c r="BSV9" s="11" t="s">
        <v>13868</v>
      </c>
      <c r="BSW9" s="12"/>
      <c r="BSX9" s="12"/>
      <c r="BSY9" s="11" t="s">
        <v>13869</v>
      </c>
      <c r="BSZ9" s="12"/>
      <c r="BTA9" s="12"/>
      <c r="BTB9" s="11" t="s">
        <v>13870</v>
      </c>
      <c r="BTC9" s="12"/>
      <c r="BTD9" s="12"/>
      <c r="BTE9" s="11" t="s">
        <v>13871</v>
      </c>
      <c r="BTF9" s="12"/>
      <c r="BTG9" s="12"/>
      <c r="BTH9" s="11" t="s">
        <v>13872</v>
      </c>
      <c r="BTI9" s="12"/>
      <c r="BTJ9" s="12"/>
      <c r="BTK9" s="11" t="s">
        <v>13873</v>
      </c>
      <c r="BTL9" s="12"/>
      <c r="BTM9" s="12"/>
      <c r="BTN9" s="11" t="s">
        <v>13874</v>
      </c>
      <c r="BTO9" s="12"/>
      <c r="BTP9" s="12"/>
      <c r="BTQ9" s="11" t="s">
        <v>13875</v>
      </c>
      <c r="BTR9" s="12"/>
      <c r="BTS9" s="12"/>
      <c r="BTT9" s="11" t="s">
        <v>13876</v>
      </c>
      <c r="BTU9" s="12"/>
      <c r="BTV9" s="12"/>
      <c r="BTW9" s="11" t="s">
        <v>13877</v>
      </c>
      <c r="BTX9" s="12"/>
      <c r="BTY9" s="12"/>
      <c r="BTZ9" s="11" t="s">
        <v>13878</v>
      </c>
      <c r="BUA9" s="12"/>
      <c r="BUB9" s="12"/>
      <c r="BUC9" s="11" t="s">
        <v>13879</v>
      </c>
      <c r="BUD9" s="12"/>
      <c r="BUE9" s="12"/>
      <c r="BUF9" s="11" t="s">
        <v>13880</v>
      </c>
      <c r="BUG9" s="12"/>
      <c r="BUH9" s="12"/>
      <c r="BUI9" s="11" t="s">
        <v>13881</v>
      </c>
      <c r="BUJ9" s="12"/>
      <c r="BUK9" s="12"/>
      <c r="BUL9" s="11" t="s">
        <v>13882</v>
      </c>
      <c r="BUM9" s="12"/>
      <c r="BUN9" s="12"/>
      <c r="BUO9" s="11" t="s">
        <v>13883</v>
      </c>
      <c r="BUP9" s="12"/>
      <c r="BUQ9" s="12"/>
      <c r="BUR9" s="11" t="s">
        <v>13884</v>
      </c>
      <c r="BUS9" s="12"/>
      <c r="BUT9" s="12"/>
      <c r="BUU9" s="11" t="s">
        <v>13885</v>
      </c>
      <c r="BUV9" s="12"/>
      <c r="BUW9" s="12"/>
      <c r="BUX9" s="11" t="s">
        <v>13886</v>
      </c>
      <c r="BUY9" s="12"/>
      <c r="BUZ9" s="12"/>
      <c r="BVA9" s="11" t="s">
        <v>13887</v>
      </c>
      <c r="BVB9" s="12"/>
      <c r="BVC9" s="12"/>
      <c r="BVD9" s="11" t="s">
        <v>13888</v>
      </c>
      <c r="BVE9" s="12"/>
      <c r="BVF9" s="12"/>
      <c r="BVG9" s="11" t="s">
        <v>13889</v>
      </c>
      <c r="BVH9" s="12"/>
      <c r="BVI9" s="12"/>
      <c r="BVJ9" s="11" t="s">
        <v>13890</v>
      </c>
      <c r="BVK9" s="12"/>
      <c r="BVL9" s="12"/>
      <c r="BVM9" s="11" t="s">
        <v>13891</v>
      </c>
      <c r="BVN9" s="12"/>
      <c r="BVO9" s="12"/>
      <c r="BVP9" s="11" t="s">
        <v>13892</v>
      </c>
      <c r="BVQ9" s="12"/>
      <c r="BVR9" s="12"/>
      <c r="BVS9" s="11" t="s">
        <v>13893</v>
      </c>
      <c r="BVT9" s="12"/>
      <c r="BVU9" s="12"/>
      <c r="BVV9" s="11" t="s">
        <v>13894</v>
      </c>
      <c r="BVW9" s="12"/>
      <c r="BVX9" s="12"/>
      <c r="BVY9" s="11" t="s">
        <v>13376</v>
      </c>
      <c r="BVZ9" s="12"/>
      <c r="BWA9" s="12"/>
      <c r="BWB9" s="11" t="s">
        <v>13895</v>
      </c>
      <c r="BWC9" s="12"/>
      <c r="BWD9" s="12"/>
      <c r="BWE9" s="11" t="s">
        <v>13376</v>
      </c>
      <c r="BWF9" s="12"/>
      <c r="BWG9" s="12"/>
      <c r="BWH9" s="11" t="s">
        <v>13896</v>
      </c>
      <c r="BWI9" s="12"/>
      <c r="BWJ9" s="12"/>
      <c r="BWK9" s="11" t="s">
        <v>13376</v>
      </c>
      <c r="BWL9" s="12"/>
      <c r="BWM9" s="12"/>
      <c r="BWN9" s="11" t="s">
        <v>13376</v>
      </c>
      <c r="BWO9" s="12"/>
      <c r="BWP9" s="12"/>
      <c r="BWQ9" s="11" t="s">
        <v>13376</v>
      </c>
      <c r="BWR9" s="12"/>
      <c r="BWS9" s="12"/>
      <c r="BWT9" s="11" t="s">
        <v>13897</v>
      </c>
      <c r="BWU9" s="12"/>
      <c r="BWV9" s="12"/>
      <c r="BWW9" s="11" t="s">
        <v>13898</v>
      </c>
      <c r="BWX9" s="12"/>
      <c r="BWY9" s="12"/>
      <c r="BWZ9" s="11" t="s">
        <v>13899</v>
      </c>
      <c r="BXA9" s="12"/>
      <c r="BXB9" s="12"/>
      <c r="BXC9" s="11" t="s">
        <v>13900</v>
      </c>
      <c r="BXD9" s="12"/>
      <c r="BXE9" s="12"/>
      <c r="BXF9" s="11" t="s">
        <v>13901</v>
      </c>
      <c r="BXG9" s="12"/>
      <c r="BXH9" s="12"/>
      <c r="BXI9" s="11" t="s">
        <v>13902</v>
      </c>
      <c r="BXJ9" s="12"/>
      <c r="BXK9" s="12"/>
      <c r="BXL9" s="11" t="s">
        <v>13903</v>
      </c>
      <c r="BXM9" s="12"/>
      <c r="BXN9" s="12"/>
      <c r="BXO9" s="11" t="s">
        <v>13904</v>
      </c>
      <c r="BXP9" s="12"/>
      <c r="BXQ9" s="12"/>
      <c r="BXR9" s="11" t="s">
        <v>13905</v>
      </c>
      <c r="BXS9" s="12"/>
      <c r="BXT9" s="12"/>
      <c r="BXU9" s="11" t="s">
        <v>13906</v>
      </c>
      <c r="BXV9" s="12"/>
      <c r="BXW9" s="12"/>
      <c r="BXX9" s="11" t="s">
        <v>13907</v>
      </c>
      <c r="BXY9" s="12"/>
      <c r="BXZ9" s="12"/>
      <c r="BYA9" s="11" t="s">
        <v>13908</v>
      </c>
      <c r="BYB9" s="12"/>
      <c r="BYC9" s="12"/>
      <c r="BYD9" s="11" t="s">
        <v>13909</v>
      </c>
      <c r="BYE9" s="12"/>
      <c r="BYF9" s="12"/>
      <c r="BYG9" s="11" t="s">
        <v>13910</v>
      </c>
      <c r="BYH9" s="12"/>
      <c r="BYI9" s="12"/>
      <c r="BYJ9" s="11" t="s">
        <v>13911</v>
      </c>
      <c r="BYK9" s="12"/>
      <c r="BYL9" s="12"/>
      <c r="BYM9" s="11" t="s">
        <v>13912</v>
      </c>
      <c r="BYN9" s="12"/>
      <c r="BYO9" s="12"/>
    </row>
    <row r="10" spans="1:2017" x14ac:dyDescent="0.25">
      <c r="A10" s="6"/>
      <c r="B10" s="11" t="s">
        <v>13913</v>
      </c>
      <c r="C10" s="12"/>
      <c r="D10" s="12"/>
      <c r="E10" s="11" t="s">
        <v>13914</v>
      </c>
      <c r="F10" s="12"/>
      <c r="G10" s="12"/>
      <c r="H10" s="11" t="s">
        <v>13915</v>
      </c>
      <c r="I10" s="12"/>
      <c r="J10" s="12"/>
      <c r="K10" s="11" t="s">
        <v>13916</v>
      </c>
      <c r="L10" s="12"/>
      <c r="M10" s="12"/>
      <c r="N10" s="11" t="s">
        <v>13917</v>
      </c>
      <c r="O10" s="12"/>
      <c r="P10" s="12"/>
      <c r="Q10" s="11" t="s">
        <v>13918</v>
      </c>
      <c r="R10" s="12"/>
      <c r="S10" s="12"/>
      <c r="T10" s="11" t="s">
        <v>13919</v>
      </c>
      <c r="U10" s="12"/>
      <c r="V10" s="12"/>
      <c r="W10" s="11" t="s">
        <v>13920</v>
      </c>
      <c r="X10" s="12"/>
      <c r="Y10" s="12"/>
      <c r="Z10" s="11" t="s">
        <v>13921</v>
      </c>
      <c r="AA10" s="12"/>
      <c r="AB10" s="12"/>
      <c r="AC10" s="11" t="s">
        <v>13922</v>
      </c>
      <c r="AD10" s="12"/>
      <c r="AE10" s="12"/>
      <c r="AF10" s="11" t="s">
        <v>13923</v>
      </c>
      <c r="AG10" s="12"/>
      <c r="AH10" s="12"/>
      <c r="AI10" s="11" t="s">
        <v>13924</v>
      </c>
      <c r="AJ10" s="12"/>
      <c r="AK10" s="12"/>
      <c r="AL10" s="11" t="s">
        <v>13925</v>
      </c>
      <c r="AM10" s="12"/>
      <c r="AN10" s="12"/>
      <c r="AO10" s="11" t="s">
        <v>13926</v>
      </c>
      <c r="AP10" s="12"/>
      <c r="AQ10" s="12"/>
      <c r="AR10" s="11" t="s">
        <v>13927</v>
      </c>
      <c r="AS10" s="12"/>
      <c r="AT10" s="12"/>
      <c r="AU10" s="11" t="s">
        <v>13928</v>
      </c>
      <c r="AV10" s="12"/>
      <c r="AW10" s="12"/>
      <c r="AX10" s="11" t="s">
        <v>13929</v>
      </c>
      <c r="AY10" s="12"/>
      <c r="AZ10" s="12"/>
      <c r="BA10" s="11" t="s">
        <v>13930</v>
      </c>
      <c r="BB10" s="12"/>
      <c r="BC10" s="12"/>
      <c r="BD10" s="11" t="s">
        <v>13931</v>
      </c>
      <c r="BE10" s="12"/>
      <c r="BF10" s="12"/>
      <c r="BG10" s="11" t="s">
        <v>13932</v>
      </c>
      <c r="BH10" s="12"/>
      <c r="BI10" s="12"/>
      <c r="BJ10" s="11" t="s">
        <v>13933</v>
      </c>
      <c r="BK10" s="12"/>
      <c r="BL10" s="12"/>
      <c r="BM10" s="11" t="s">
        <v>13934</v>
      </c>
      <c r="BN10" s="12"/>
      <c r="BO10" s="12"/>
      <c r="BP10" s="11" t="s">
        <v>13935</v>
      </c>
      <c r="BQ10" s="12"/>
      <c r="BR10" s="12"/>
      <c r="BS10" s="11" t="s">
        <v>13936</v>
      </c>
      <c r="BT10" s="12"/>
      <c r="BU10" s="12"/>
      <c r="BV10" s="11" t="s">
        <v>13937</v>
      </c>
      <c r="BW10" s="12"/>
      <c r="BX10" s="12"/>
      <c r="BY10" s="11" t="s">
        <v>13938</v>
      </c>
      <c r="BZ10" s="12"/>
      <c r="CA10" s="12"/>
      <c r="CB10" s="11" t="s">
        <v>13939</v>
      </c>
      <c r="CC10" s="12"/>
      <c r="CD10" s="12"/>
      <c r="CE10" s="11" t="s">
        <v>13940</v>
      </c>
      <c r="CF10" s="12"/>
      <c r="CG10" s="12"/>
      <c r="CH10" s="11" t="s">
        <v>13941</v>
      </c>
      <c r="CI10" s="12"/>
      <c r="CJ10" s="12"/>
      <c r="CK10" s="11" t="s">
        <v>13942</v>
      </c>
      <c r="CL10" s="12"/>
      <c r="CM10" s="12"/>
      <c r="CN10" s="11" t="s">
        <v>13943</v>
      </c>
      <c r="CO10" s="12"/>
      <c r="CP10" s="12"/>
      <c r="CQ10" s="11" t="s">
        <v>13944</v>
      </c>
      <c r="CR10" s="12"/>
      <c r="CS10" s="12"/>
      <c r="CT10" s="11" t="s">
        <v>13945</v>
      </c>
      <c r="CU10" s="12"/>
      <c r="CV10" s="12"/>
      <c r="CW10" s="11" t="s">
        <v>13946</v>
      </c>
      <c r="CX10" s="12"/>
      <c r="CY10" s="12"/>
      <c r="CZ10" s="11" t="s">
        <v>13947</v>
      </c>
      <c r="DA10" s="12"/>
      <c r="DB10" s="12"/>
      <c r="DC10" s="11" t="s">
        <v>13948</v>
      </c>
      <c r="DD10" s="12"/>
      <c r="DE10" s="12"/>
      <c r="DF10" s="11" t="s">
        <v>13949</v>
      </c>
      <c r="DG10" s="12"/>
      <c r="DH10" s="12"/>
      <c r="DI10" s="11" t="s">
        <v>13950</v>
      </c>
      <c r="DJ10" s="12"/>
      <c r="DK10" s="12"/>
      <c r="DL10" s="11" t="s">
        <v>13951</v>
      </c>
      <c r="DM10" s="12"/>
      <c r="DN10" s="12"/>
      <c r="DO10" s="11" t="s">
        <v>13952</v>
      </c>
      <c r="DP10" s="12"/>
      <c r="DQ10" s="12"/>
      <c r="DR10" s="11" t="s">
        <v>13953</v>
      </c>
      <c r="DS10" s="12"/>
      <c r="DT10" s="12"/>
      <c r="DU10" s="11" t="s">
        <v>13954</v>
      </c>
      <c r="DV10" s="12"/>
      <c r="DW10" s="12"/>
      <c r="DX10" s="11" t="s">
        <v>13955</v>
      </c>
      <c r="DY10" s="12"/>
      <c r="DZ10" s="12"/>
      <c r="EA10" s="11" t="s">
        <v>13956</v>
      </c>
      <c r="EB10" s="12"/>
      <c r="EC10" s="12"/>
      <c r="ED10" s="11" t="s">
        <v>13957</v>
      </c>
      <c r="EE10" s="12"/>
      <c r="EF10" s="12"/>
      <c r="EG10" s="11" t="s">
        <v>13958</v>
      </c>
      <c r="EH10" s="12"/>
      <c r="EI10" s="12"/>
      <c r="EJ10" s="11" t="s">
        <v>13959</v>
      </c>
      <c r="EK10" s="12"/>
      <c r="EL10" s="12"/>
      <c r="EM10" s="11" t="s">
        <v>13960</v>
      </c>
      <c r="EN10" s="12"/>
      <c r="EO10" s="12"/>
      <c r="EP10" s="11" t="s">
        <v>13961</v>
      </c>
      <c r="EQ10" s="12"/>
      <c r="ER10" s="12"/>
      <c r="ES10" s="11" t="s">
        <v>13962</v>
      </c>
      <c r="ET10" s="12"/>
      <c r="EU10" s="12"/>
      <c r="EV10" s="11" t="s">
        <v>13963</v>
      </c>
      <c r="EW10" s="12"/>
      <c r="EX10" s="12"/>
      <c r="EY10" s="11" t="s">
        <v>13964</v>
      </c>
      <c r="EZ10" s="12"/>
      <c r="FA10" s="12"/>
      <c r="FB10" s="11" t="s">
        <v>13965</v>
      </c>
      <c r="FC10" s="12"/>
      <c r="FD10" s="12"/>
      <c r="FE10" s="11" t="s">
        <v>13966</v>
      </c>
      <c r="FF10" s="12"/>
      <c r="FG10" s="12"/>
      <c r="FH10" s="11" t="s">
        <v>13967</v>
      </c>
      <c r="FI10" s="12"/>
      <c r="FJ10" s="12"/>
      <c r="FK10" s="11" t="s">
        <v>13968</v>
      </c>
      <c r="FL10" s="12"/>
      <c r="FM10" s="12"/>
      <c r="FN10" s="11" t="s">
        <v>13969</v>
      </c>
      <c r="FO10" s="12"/>
      <c r="FP10" s="12"/>
      <c r="FQ10" s="11" t="s">
        <v>13970</v>
      </c>
      <c r="FR10" s="12"/>
      <c r="FS10" s="12"/>
      <c r="FT10" s="11" t="s">
        <v>13971</v>
      </c>
      <c r="FU10" s="12"/>
      <c r="FV10" s="12"/>
      <c r="FW10" s="11" t="s">
        <v>13972</v>
      </c>
      <c r="FX10" s="12"/>
      <c r="FY10" s="12"/>
      <c r="FZ10" s="11" t="s">
        <v>13973</v>
      </c>
      <c r="GA10" s="12"/>
      <c r="GB10" s="12"/>
      <c r="GC10" s="11" t="s">
        <v>13974</v>
      </c>
      <c r="GD10" s="12"/>
      <c r="GE10" s="12"/>
      <c r="GF10" s="11" t="s">
        <v>13975</v>
      </c>
      <c r="GG10" s="12"/>
      <c r="GH10" s="12"/>
      <c r="GI10" s="11" t="s">
        <v>13976</v>
      </c>
      <c r="GJ10" s="12"/>
      <c r="GK10" s="12"/>
      <c r="GL10" s="11" t="s">
        <v>13977</v>
      </c>
      <c r="GM10" s="12"/>
      <c r="GN10" s="12"/>
      <c r="GO10" s="11" t="s">
        <v>13978</v>
      </c>
      <c r="GP10" s="12"/>
      <c r="GQ10" s="12"/>
      <c r="GR10" s="11" t="s">
        <v>13979</v>
      </c>
      <c r="GS10" s="12"/>
      <c r="GT10" s="12"/>
      <c r="GU10" s="11" t="s">
        <v>13980</v>
      </c>
      <c r="GV10" s="12"/>
      <c r="GW10" s="12"/>
      <c r="GX10" s="11" t="s">
        <v>13981</v>
      </c>
      <c r="GY10" s="12"/>
      <c r="GZ10" s="12"/>
      <c r="HA10" s="11" t="s">
        <v>13982</v>
      </c>
      <c r="HB10" s="12"/>
      <c r="HC10" s="12"/>
      <c r="HD10" s="11" t="s">
        <v>13983</v>
      </c>
      <c r="HE10" s="12"/>
      <c r="HF10" s="12"/>
      <c r="HG10" s="11" t="s">
        <v>13984</v>
      </c>
      <c r="HH10" s="12"/>
      <c r="HI10" s="12"/>
      <c r="HJ10" s="11" t="s">
        <v>13985</v>
      </c>
      <c r="HK10" s="12"/>
      <c r="HL10" s="12"/>
      <c r="HM10" s="11" t="s">
        <v>13986</v>
      </c>
      <c r="HN10" s="12"/>
      <c r="HO10" s="12"/>
      <c r="HP10" s="11" t="s">
        <v>13987</v>
      </c>
      <c r="HQ10" s="12"/>
      <c r="HR10" s="12"/>
      <c r="HS10" s="11" t="s">
        <v>13988</v>
      </c>
      <c r="HT10" s="12"/>
      <c r="HU10" s="12"/>
      <c r="HV10" s="11" t="s">
        <v>13989</v>
      </c>
      <c r="HW10" s="12"/>
      <c r="HX10" s="12"/>
      <c r="HY10" s="11" t="s">
        <v>13990</v>
      </c>
      <c r="HZ10" s="12"/>
      <c r="IA10" s="12"/>
      <c r="IB10" s="11" t="s">
        <v>13991</v>
      </c>
      <c r="IC10" s="12"/>
      <c r="ID10" s="12"/>
      <c r="IE10" s="11" t="s">
        <v>13992</v>
      </c>
      <c r="IF10" s="12"/>
      <c r="IG10" s="12"/>
      <c r="IH10" s="11" t="s">
        <v>13993</v>
      </c>
      <c r="II10" s="12"/>
      <c r="IJ10" s="12"/>
      <c r="IK10" s="11" t="s">
        <v>13994</v>
      </c>
      <c r="IL10" s="12"/>
      <c r="IM10" s="12"/>
      <c r="IN10" s="11" t="s">
        <v>13995</v>
      </c>
      <c r="IO10" s="12"/>
      <c r="IP10" s="12"/>
      <c r="IQ10" s="11" t="s">
        <v>13996</v>
      </c>
      <c r="IR10" s="12"/>
      <c r="IS10" s="12"/>
      <c r="IT10" s="11" t="s">
        <v>13997</v>
      </c>
      <c r="IU10" s="12"/>
      <c r="IV10" s="12"/>
      <c r="IW10" s="11" t="s">
        <v>13998</v>
      </c>
      <c r="IX10" s="12"/>
      <c r="IY10" s="12"/>
      <c r="IZ10" s="11" t="s">
        <v>13999</v>
      </c>
      <c r="JA10" s="12"/>
      <c r="JB10" s="12"/>
      <c r="JC10" s="11" t="s">
        <v>14000</v>
      </c>
      <c r="JD10" s="12"/>
      <c r="JE10" s="12"/>
      <c r="JF10" s="11" t="s">
        <v>14001</v>
      </c>
      <c r="JG10" s="12"/>
      <c r="JH10" s="12"/>
      <c r="JI10" s="11" t="s">
        <v>14002</v>
      </c>
      <c r="JJ10" s="12"/>
      <c r="JK10" s="12"/>
      <c r="JL10" s="11" t="s">
        <v>14003</v>
      </c>
      <c r="JM10" s="12"/>
      <c r="JN10" s="12"/>
      <c r="JO10" s="11" t="s">
        <v>14004</v>
      </c>
      <c r="JP10" s="12"/>
      <c r="JQ10" s="12"/>
      <c r="JR10" s="11" t="s">
        <v>14005</v>
      </c>
      <c r="JS10" s="12"/>
      <c r="JT10" s="12"/>
      <c r="JU10" s="11" t="s">
        <v>14006</v>
      </c>
      <c r="JV10" s="12"/>
      <c r="JW10" s="12"/>
      <c r="JX10" s="11" t="s">
        <v>14007</v>
      </c>
      <c r="JY10" s="12"/>
      <c r="JZ10" s="12"/>
      <c r="KA10" s="11" t="s">
        <v>14008</v>
      </c>
      <c r="KB10" s="12"/>
      <c r="KC10" s="12"/>
      <c r="KD10" s="11" t="s">
        <v>14009</v>
      </c>
      <c r="KE10" s="12"/>
      <c r="KF10" s="12"/>
      <c r="KG10" s="11" t="s">
        <v>14010</v>
      </c>
      <c r="KH10" s="12"/>
      <c r="KI10" s="12"/>
      <c r="KJ10" s="11" t="s">
        <v>14011</v>
      </c>
      <c r="KK10" s="12"/>
      <c r="KL10" s="12"/>
      <c r="KM10" s="11" t="s">
        <v>14012</v>
      </c>
      <c r="KN10" s="12"/>
      <c r="KO10" s="12"/>
      <c r="KP10" s="11" t="s">
        <v>14013</v>
      </c>
      <c r="KQ10" s="12"/>
      <c r="KR10" s="12"/>
      <c r="KS10" s="11" t="s">
        <v>14014</v>
      </c>
      <c r="KT10" s="12"/>
      <c r="KU10" s="12"/>
      <c r="KV10" s="11" t="s">
        <v>14015</v>
      </c>
      <c r="KW10" s="12"/>
      <c r="KX10" s="12"/>
      <c r="KY10" s="11" t="s">
        <v>14016</v>
      </c>
      <c r="KZ10" s="12"/>
      <c r="LA10" s="12"/>
      <c r="LB10" s="11" t="s">
        <v>14016</v>
      </c>
      <c r="LC10" s="12"/>
      <c r="LD10" s="12"/>
      <c r="LE10" s="11" t="s">
        <v>14017</v>
      </c>
      <c r="LF10" s="12"/>
      <c r="LG10" s="12"/>
      <c r="LH10" s="11" t="s">
        <v>14018</v>
      </c>
      <c r="LI10" s="12"/>
      <c r="LJ10" s="12"/>
      <c r="LK10" s="11" t="s">
        <v>14019</v>
      </c>
      <c r="LL10" s="12"/>
      <c r="LM10" s="12"/>
      <c r="LN10" s="11" t="s">
        <v>14020</v>
      </c>
      <c r="LO10" s="12"/>
      <c r="LP10" s="12"/>
      <c r="LQ10" s="11" t="s">
        <v>14018</v>
      </c>
      <c r="LR10" s="12"/>
      <c r="LS10" s="12"/>
      <c r="LT10" s="11" t="s">
        <v>14021</v>
      </c>
      <c r="LU10" s="12"/>
      <c r="LV10" s="12"/>
      <c r="LW10" s="11" t="s">
        <v>14022</v>
      </c>
      <c r="LX10" s="12"/>
      <c r="LY10" s="12"/>
      <c r="LZ10" s="11" t="s">
        <v>14023</v>
      </c>
      <c r="MA10" s="12"/>
      <c r="MB10" s="12"/>
      <c r="MC10" s="11" t="s">
        <v>14024</v>
      </c>
      <c r="MD10" s="12"/>
      <c r="ME10" s="12"/>
      <c r="MF10" s="11" t="s">
        <v>14025</v>
      </c>
      <c r="MG10" s="12"/>
      <c r="MH10" s="12"/>
      <c r="MI10" s="11" t="s">
        <v>14026</v>
      </c>
      <c r="MJ10" s="12"/>
      <c r="MK10" s="12"/>
      <c r="ML10" s="11" t="s">
        <v>14027</v>
      </c>
      <c r="MM10" s="12"/>
      <c r="MN10" s="12"/>
      <c r="MO10" s="11" t="s">
        <v>14016</v>
      </c>
      <c r="MP10" s="12"/>
      <c r="MQ10" s="12"/>
      <c r="MR10" s="11" t="s">
        <v>14028</v>
      </c>
      <c r="MS10" s="12"/>
      <c r="MT10" s="12"/>
      <c r="MU10" s="11" t="s">
        <v>14029</v>
      </c>
      <c r="MV10" s="12"/>
      <c r="MW10" s="12"/>
      <c r="MX10" s="11" t="s">
        <v>14030</v>
      </c>
      <c r="MY10" s="12"/>
      <c r="MZ10" s="12"/>
      <c r="NA10" s="11" t="s">
        <v>14031</v>
      </c>
      <c r="NB10" s="12"/>
      <c r="NC10" s="12"/>
      <c r="ND10" s="11" t="s">
        <v>14032</v>
      </c>
      <c r="NE10" s="12"/>
      <c r="NF10" s="12"/>
      <c r="NG10" s="11" t="s">
        <v>14033</v>
      </c>
      <c r="NH10" s="12"/>
      <c r="NI10" s="12"/>
      <c r="NJ10" s="11" t="s">
        <v>14034</v>
      </c>
      <c r="NK10" s="12"/>
      <c r="NL10" s="12"/>
      <c r="NM10" s="11" t="s">
        <v>14035</v>
      </c>
      <c r="NN10" s="12"/>
      <c r="NO10" s="12"/>
      <c r="NP10" s="11" t="s">
        <v>14036</v>
      </c>
      <c r="NQ10" s="12"/>
      <c r="NR10" s="12"/>
      <c r="NS10" s="11" t="s">
        <v>14037</v>
      </c>
      <c r="NT10" s="12"/>
      <c r="NU10" s="12"/>
      <c r="NV10" s="11" t="s">
        <v>14038</v>
      </c>
      <c r="NW10" s="12"/>
      <c r="NX10" s="12"/>
      <c r="NY10" s="11" t="s">
        <v>14039</v>
      </c>
      <c r="NZ10" s="12"/>
      <c r="OA10" s="12"/>
      <c r="OB10" s="11" t="s">
        <v>14040</v>
      </c>
      <c r="OC10" s="12"/>
      <c r="OD10" s="12"/>
      <c r="OE10" s="11" t="s">
        <v>14041</v>
      </c>
      <c r="OF10" s="12"/>
      <c r="OG10" s="12"/>
      <c r="OH10" s="11" t="s">
        <v>12758</v>
      </c>
      <c r="OI10" s="12"/>
      <c r="OJ10" s="12"/>
      <c r="OK10" s="11" t="s">
        <v>14042</v>
      </c>
      <c r="OL10" s="12"/>
      <c r="OM10" s="12"/>
      <c r="ON10" s="11" t="s">
        <v>14043</v>
      </c>
      <c r="OO10" s="12"/>
      <c r="OP10" s="12"/>
      <c r="OQ10" s="11" t="s">
        <v>14044</v>
      </c>
      <c r="OR10" s="12"/>
      <c r="OS10" s="12"/>
      <c r="OT10" s="11" t="s">
        <v>14045</v>
      </c>
      <c r="OU10" s="12"/>
      <c r="OV10" s="12"/>
      <c r="OW10" s="11" t="s">
        <v>14046</v>
      </c>
      <c r="OX10" s="12"/>
      <c r="OY10" s="12"/>
      <c r="OZ10" s="11" t="s">
        <v>14047</v>
      </c>
      <c r="PA10" s="12"/>
      <c r="PB10" s="12"/>
      <c r="PC10" s="11" t="s">
        <v>14048</v>
      </c>
      <c r="PD10" s="12"/>
      <c r="PE10" s="12"/>
      <c r="PF10" s="11" t="s">
        <v>14049</v>
      </c>
      <c r="PG10" s="12"/>
      <c r="PH10" s="12"/>
      <c r="PI10" s="11" t="s">
        <v>14050</v>
      </c>
      <c r="PJ10" s="12"/>
      <c r="PK10" s="12"/>
      <c r="PL10" s="11" t="s">
        <v>14051</v>
      </c>
      <c r="PM10" s="12"/>
      <c r="PN10" s="12"/>
      <c r="PO10" s="11" t="s">
        <v>14052</v>
      </c>
      <c r="PP10" s="12"/>
      <c r="PQ10" s="12"/>
      <c r="PR10" s="11" t="s">
        <v>14053</v>
      </c>
      <c r="PS10" s="12"/>
      <c r="PT10" s="12"/>
      <c r="PU10" s="11" t="s">
        <v>14054</v>
      </c>
      <c r="PV10" s="12"/>
      <c r="PW10" s="12"/>
      <c r="PX10" s="11" t="s">
        <v>14055</v>
      </c>
      <c r="PY10" s="12"/>
      <c r="PZ10" s="12"/>
      <c r="QA10" s="11" t="s">
        <v>14056</v>
      </c>
      <c r="QB10" s="12"/>
      <c r="QC10" s="12"/>
      <c r="QD10" s="11" t="s">
        <v>14057</v>
      </c>
      <c r="QE10" s="12"/>
      <c r="QF10" s="12"/>
      <c r="QG10" s="11" t="s">
        <v>14058</v>
      </c>
      <c r="QH10" s="12"/>
      <c r="QI10" s="12"/>
      <c r="QJ10" s="11" t="s">
        <v>14059</v>
      </c>
      <c r="QK10" s="12"/>
      <c r="QL10" s="12"/>
      <c r="QM10" s="11" t="s">
        <v>14060</v>
      </c>
      <c r="QN10" s="12"/>
      <c r="QO10" s="12"/>
      <c r="QP10" s="11" t="s">
        <v>14061</v>
      </c>
      <c r="QQ10" s="12"/>
      <c r="QR10" s="12"/>
      <c r="QS10" s="11" t="s">
        <v>14062</v>
      </c>
      <c r="QT10" s="12"/>
      <c r="QU10" s="12"/>
      <c r="QV10" s="11" t="s">
        <v>14063</v>
      </c>
      <c r="QW10" s="12"/>
      <c r="QX10" s="12"/>
      <c r="QY10" s="11" t="s">
        <v>14064</v>
      </c>
      <c r="QZ10" s="12"/>
      <c r="RA10" s="12"/>
      <c r="RB10" s="11" t="s">
        <v>14065</v>
      </c>
      <c r="RC10" s="12"/>
      <c r="RD10" s="12"/>
      <c r="RE10" s="11" t="s">
        <v>14066</v>
      </c>
      <c r="RF10" s="12"/>
      <c r="RG10" s="12"/>
      <c r="RH10" s="11" t="s">
        <v>14067</v>
      </c>
      <c r="RI10" s="12"/>
      <c r="RJ10" s="12"/>
      <c r="RK10" s="11" t="s">
        <v>14068</v>
      </c>
      <c r="RL10" s="12"/>
      <c r="RM10" s="12"/>
      <c r="RN10" s="11" t="s">
        <v>14069</v>
      </c>
      <c r="RO10" s="12"/>
      <c r="RP10" s="12"/>
      <c r="RQ10" s="11" t="s">
        <v>14070</v>
      </c>
      <c r="RR10" s="12"/>
      <c r="RS10" s="12"/>
      <c r="RT10" s="11" t="s">
        <v>14071</v>
      </c>
      <c r="RU10" s="12"/>
      <c r="RV10" s="12"/>
      <c r="RW10" s="11" t="s">
        <v>14072</v>
      </c>
      <c r="RX10" s="12"/>
      <c r="RY10" s="12"/>
      <c r="RZ10" s="11" t="s">
        <v>14073</v>
      </c>
      <c r="SA10" s="12"/>
      <c r="SB10" s="12"/>
      <c r="SC10" s="11" t="s">
        <v>14074</v>
      </c>
      <c r="SD10" s="12"/>
      <c r="SE10" s="12"/>
      <c r="SF10" s="11" t="s">
        <v>14075</v>
      </c>
      <c r="SG10" s="12"/>
      <c r="SH10" s="12"/>
      <c r="SI10" s="11" t="s">
        <v>14076</v>
      </c>
      <c r="SJ10" s="12"/>
      <c r="SK10" s="12"/>
      <c r="SL10" s="11" t="s">
        <v>14077</v>
      </c>
      <c r="SM10" s="12"/>
      <c r="SN10" s="12"/>
      <c r="SO10" s="11" t="s">
        <v>14078</v>
      </c>
      <c r="SP10" s="12"/>
      <c r="SQ10" s="12"/>
      <c r="SR10" s="11" t="s">
        <v>14079</v>
      </c>
      <c r="SS10" s="12"/>
      <c r="ST10" s="12"/>
      <c r="SU10" s="11" t="s">
        <v>14080</v>
      </c>
      <c r="SV10" s="12"/>
      <c r="SW10" s="12"/>
      <c r="SX10" s="11" t="s">
        <v>14081</v>
      </c>
      <c r="SY10" s="12"/>
      <c r="SZ10" s="12"/>
      <c r="TA10" s="11" t="s">
        <v>14082</v>
      </c>
      <c r="TB10" s="12"/>
      <c r="TC10" s="12"/>
      <c r="TD10" s="11" t="s">
        <v>14083</v>
      </c>
      <c r="TE10" s="12"/>
      <c r="TF10" s="12"/>
      <c r="TG10" s="11" t="s">
        <v>14084</v>
      </c>
      <c r="TH10" s="12"/>
      <c r="TI10" s="12"/>
      <c r="TJ10" s="11" t="s">
        <v>14085</v>
      </c>
      <c r="TK10" s="12"/>
      <c r="TL10" s="12"/>
      <c r="TM10" s="11" t="s">
        <v>14086</v>
      </c>
      <c r="TN10" s="12"/>
      <c r="TO10" s="12"/>
      <c r="TP10" s="11" t="s">
        <v>14087</v>
      </c>
      <c r="TQ10" s="12"/>
      <c r="TR10" s="12"/>
      <c r="TS10" s="11" t="s">
        <v>14088</v>
      </c>
      <c r="TT10" s="12"/>
      <c r="TU10" s="12"/>
      <c r="TV10" s="11" t="s">
        <v>14089</v>
      </c>
      <c r="TW10" s="12"/>
      <c r="TX10" s="12"/>
      <c r="TY10" s="11" t="s">
        <v>14090</v>
      </c>
      <c r="TZ10" s="12"/>
      <c r="UA10" s="12"/>
      <c r="UB10" s="11" t="s">
        <v>14091</v>
      </c>
      <c r="UC10" s="12"/>
      <c r="UD10" s="12"/>
      <c r="UE10" s="11" t="s">
        <v>14092</v>
      </c>
      <c r="UF10" s="12"/>
      <c r="UG10" s="12"/>
      <c r="UH10" s="11" t="s">
        <v>14093</v>
      </c>
      <c r="UI10" s="12"/>
      <c r="UJ10" s="12"/>
      <c r="UK10" s="11" t="s">
        <v>14094</v>
      </c>
      <c r="UL10" s="12"/>
      <c r="UM10" s="12"/>
      <c r="UN10" s="11" t="s">
        <v>14095</v>
      </c>
      <c r="UO10" s="12"/>
      <c r="UP10" s="12"/>
      <c r="UQ10" s="11" t="s">
        <v>14096</v>
      </c>
      <c r="UR10" s="12"/>
      <c r="US10" s="12"/>
      <c r="UT10" s="11" t="s">
        <v>14097</v>
      </c>
      <c r="UU10" s="12"/>
      <c r="UV10" s="12"/>
      <c r="UW10" s="11" t="s">
        <v>14098</v>
      </c>
      <c r="UX10" s="12"/>
      <c r="UY10" s="12"/>
      <c r="UZ10" s="11" t="s">
        <v>14099</v>
      </c>
      <c r="VA10" s="12"/>
      <c r="VB10" s="12"/>
      <c r="VC10" s="11" t="s">
        <v>14100</v>
      </c>
      <c r="VD10" s="12"/>
      <c r="VE10" s="12"/>
      <c r="VF10" s="11" t="s">
        <v>14101</v>
      </c>
      <c r="VG10" s="12"/>
      <c r="VH10" s="12"/>
      <c r="VI10" s="11" t="s">
        <v>14102</v>
      </c>
      <c r="VJ10" s="12"/>
      <c r="VK10" s="12"/>
      <c r="VL10" s="11" t="s">
        <v>14103</v>
      </c>
      <c r="VM10" s="12"/>
      <c r="VN10" s="12"/>
      <c r="VO10" s="11" t="s">
        <v>14104</v>
      </c>
      <c r="VP10" s="12"/>
      <c r="VQ10" s="12"/>
      <c r="VR10" s="11" t="s">
        <v>14105</v>
      </c>
      <c r="VS10" s="12"/>
      <c r="VT10" s="12"/>
      <c r="VU10" s="11" t="s">
        <v>14106</v>
      </c>
      <c r="VV10" s="12"/>
      <c r="VW10" s="12"/>
      <c r="VX10" s="11" t="s">
        <v>14107</v>
      </c>
      <c r="VY10" s="12"/>
      <c r="VZ10" s="12"/>
      <c r="WA10" s="11" t="s">
        <v>14108</v>
      </c>
      <c r="WB10" s="12"/>
      <c r="WC10" s="12"/>
      <c r="WD10" s="11" t="s">
        <v>14109</v>
      </c>
      <c r="WE10" s="12"/>
      <c r="WF10" s="12"/>
      <c r="WG10" s="11" t="s">
        <v>14110</v>
      </c>
      <c r="WH10" s="12"/>
      <c r="WI10" s="12"/>
      <c r="WJ10" s="11" t="s">
        <v>14111</v>
      </c>
      <c r="WK10" s="12"/>
      <c r="WL10" s="12"/>
      <c r="WM10" s="11" t="s">
        <v>14112</v>
      </c>
      <c r="WN10" s="12"/>
      <c r="WO10" s="12"/>
      <c r="WP10" s="11" t="s">
        <v>14113</v>
      </c>
      <c r="WQ10" s="12"/>
      <c r="WR10" s="12"/>
      <c r="WS10" s="11" t="s">
        <v>14114</v>
      </c>
      <c r="WT10" s="12"/>
      <c r="WU10" s="12"/>
      <c r="WV10" s="11" t="s">
        <v>14115</v>
      </c>
      <c r="WW10" s="12"/>
      <c r="WX10" s="12"/>
      <c r="WY10" s="11" t="s">
        <v>14116</v>
      </c>
      <c r="WZ10" s="12"/>
      <c r="XA10" s="12"/>
      <c r="XB10" s="11" t="s">
        <v>14117</v>
      </c>
      <c r="XC10" s="12"/>
      <c r="XD10" s="12"/>
      <c r="XE10" s="11" t="s">
        <v>14118</v>
      </c>
      <c r="XF10" s="12"/>
      <c r="XG10" s="12"/>
      <c r="XH10" s="11" t="s">
        <v>14119</v>
      </c>
      <c r="XI10" s="12"/>
      <c r="XJ10" s="12"/>
      <c r="XK10" s="11" t="s">
        <v>14120</v>
      </c>
      <c r="XL10" s="12"/>
      <c r="XM10" s="12"/>
      <c r="XN10" s="11" t="s">
        <v>14121</v>
      </c>
      <c r="XO10" s="12"/>
      <c r="XP10" s="12"/>
      <c r="XQ10" s="11" t="s">
        <v>14122</v>
      </c>
      <c r="XR10" s="12"/>
      <c r="XS10" s="12"/>
      <c r="XT10" s="11" t="s">
        <v>14123</v>
      </c>
      <c r="XU10" s="12"/>
      <c r="XV10" s="12"/>
      <c r="XW10" s="11" t="s">
        <v>14124</v>
      </c>
      <c r="XX10" s="12"/>
      <c r="XY10" s="12"/>
      <c r="XZ10" s="11" t="s">
        <v>14125</v>
      </c>
      <c r="YA10" s="12"/>
      <c r="YB10" s="12"/>
      <c r="YC10" s="11" t="s">
        <v>14126</v>
      </c>
      <c r="YD10" s="12"/>
      <c r="YE10" s="12"/>
      <c r="YF10" s="11" t="s">
        <v>14127</v>
      </c>
      <c r="YG10" s="12"/>
      <c r="YH10" s="12"/>
      <c r="YI10" s="11" t="s">
        <v>14128</v>
      </c>
      <c r="YJ10" s="12"/>
      <c r="YK10" s="12"/>
      <c r="YL10" s="11" t="s">
        <v>14129</v>
      </c>
      <c r="YM10" s="12"/>
      <c r="YN10" s="12"/>
      <c r="YO10" s="11" t="s">
        <v>14130</v>
      </c>
      <c r="YP10" s="12"/>
      <c r="YQ10" s="12"/>
      <c r="YR10" s="11" t="s">
        <v>14131</v>
      </c>
      <c r="YS10" s="12"/>
      <c r="YT10" s="12"/>
      <c r="YU10" s="11" t="s">
        <v>14132</v>
      </c>
      <c r="YV10" s="12"/>
      <c r="YW10" s="12"/>
      <c r="YX10" s="11" t="s">
        <v>14133</v>
      </c>
      <c r="YY10" s="12"/>
      <c r="YZ10" s="12"/>
      <c r="ZA10" s="11" t="s">
        <v>14134</v>
      </c>
      <c r="ZB10" s="12"/>
      <c r="ZC10" s="12"/>
      <c r="ZD10" s="11" t="s">
        <v>14135</v>
      </c>
      <c r="ZE10" s="12"/>
      <c r="ZF10" s="12"/>
      <c r="ZG10" s="11" t="s">
        <v>14136</v>
      </c>
      <c r="ZH10" s="12"/>
      <c r="ZI10" s="12"/>
      <c r="ZJ10" s="11" t="s">
        <v>14137</v>
      </c>
      <c r="ZK10" s="12"/>
      <c r="ZL10" s="12"/>
      <c r="ZM10" s="11" t="s">
        <v>14138</v>
      </c>
      <c r="ZN10" s="12"/>
      <c r="ZO10" s="12"/>
      <c r="ZP10" s="11" t="s">
        <v>14139</v>
      </c>
      <c r="ZQ10" s="12"/>
      <c r="ZR10" s="12"/>
      <c r="ZS10" s="11" t="s">
        <v>14140</v>
      </c>
      <c r="ZT10" s="12"/>
      <c r="ZU10" s="12"/>
      <c r="ZV10" s="11" t="s">
        <v>14141</v>
      </c>
      <c r="ZW10" s="12"/>
      <c r="ZX10" s="12"/>
      <c r="ZY10" s="11" t="s">
        <v>14142</v>
      </c>
      <c r="ZZ10" s="12"/>
      <c r="AAA10" s="12"/>
      <c r="AAB10" s="11" t="s">
        <v>14143</v>
      </c>
      <c r="AAC10" s="12"/>
      <c r="AAD10" s="12"/>
      <c r="AAE10" s="11" t="s">
        <v>14144</v>
      </c>
      <c r="AAF10" s="12"/>
      <c r="AAG10" s="12"/>
      <c r="AAH10" s="11" t="s">
        <v>14145</v>
      </c>
      <c r="AAI10" s="12"/>
      <c r="AAJ10" s="12"/>
      <c r="AAK10" s="11" t="s">
        <v>14146</v>
      </c>
      <c r="AAL10" s="12"/>
      <c r="AAM10" s="12"/>
      <c r="AAN10" s="11" t="s">
        <v>14147</v>
      </c>
      <c r="AAO10" s="12"/>
      <c r="AAP10" s="12"/>
      <c r="AAQ10" s="11" t="s">
        <v>14148</v>
      </c>
      <c r="AAR10" s="12"/>
      <c r="AAS10" s="12"/>
      <c r="AAT10" s="11" t="s">
        <v>14149</v>
      </c>
      <c r="AAU10" s="12"/>
      <c r="AAV10" s="12"/>
      <c r="AAW10" s="11" t="s">
        <v>14150</v>
      </c>
      <c r="AAX10" s="12"/>
      <c r="AAY10" s="12"/>
      <c r="AAZ10" s="11" t="s">
        <v>14151</v>
      </c>
      <c r="ABA10" s="12"/>
      <c r="ABB10" s="12"/>
      <c r="ABC10" s="11" t="s">
        <v>14152</v>
      </c>
      <c r="ABD10" s="12"/>
      <c r="ABE10" s="12"/>
      <c r="ABF10" s="11" t="s">
        <v>14153</v>
      </c>
      <c r="ABG10" s="12"/>
      <c r="ABH10" s="12"/>
      <c r="ABI10" s="11" t="s">
        <v>14154</v>
      </c>
      <c r="ABJ10" s="12"/>
      <c r="ABK10" s="12"/>
      <c r="ABL10" s="11" t="s">
        <v>14155</v>
      </c>
      <c r="ABM10" s="12"/>
      <c r="ABN10" s="12"/>
      <c r="ABO10" s="11" t="s">
        <v>14156</v>
      </c>
      <c r="ABP10" s="12"/>
      <c r="ABQ10" s="12"/>
      <c r="ABR10" s="11" t="s">
        <v>14157</v>
      </c>
      <c r="ABS10" s="12"/>
      <c r="ABT10" s="12"/>
      <c r="ABU10" s="11" t="s">
        <v>14158</v>
      </c>
      <c r="ABV10" s="12"/>
      <c r="ABW10" s="12"/>
      <c r="ABX10" s="11" t="s">
        <v>14159</v>
      </c>
      <c r="ABY10" s="12"/>
      <c r="ABZ10" s="12"/>
      <c r="ACA10" s="11" t="s">
        <v>14160</v>
      </c>
      <c r="ACB10" s="12"/>
      <c r="ACC10" s="12"/>
      <c r="ACD10" s="11" t="s">
        <v>14161</v>
      </c>
      <c r="ACE10" s="12"/>
      <c r="ACF10" s="12"/>
      <c r="ACG10" s="11" t="s">
        <v>14162</v>
      </c>
      <c r="ACH10" s="12"/>
      <c r="ACI10" s="12"/>
      <c r="ACJ10" s="11" t="s">
        <v>14163</v>
      </c>
      <c r="ACK10" s="12"/>
      <c r="ACL10" s="12"/>
      <c r="ACM10" s="11" t="s">
        <v>14164</v>
      </c>
      <c r="ACN10" s="12"/>
      <c r="ACO10" s="12"/>
      <c r="ACP10" s="11" t="s">
        <v>14165</v>
      </c>
      <c r="ACQ10" s="12"/>
      <c r="ACR10" s="12"/>
      <c r="ACS10" s="11" t="s">
        <v>14166</v>
      </c>
      <c r="ACT10" s="12"/>
      <c r="ACU10" s="12"/>
      <c r="ACV10" s="11" t="s">
        <v>14167</v>
      </c>
      <c r="ACW10" s="12"/>
      <c r="ACX10" s="12"/>
      <c r="ACY10" s="11" t="s">
        <v>14168</v>
      </c>
      <c r="ACZ10" s="12"/>
      <c r="ADA10" s="12"/>
      <c r="ADB10" s="11" t="s">
        <v>14015</v>
      </c>
      <c r="ADC10" s="12"/>
      <c r="ADD10" s="12"/>
      <c r="ADE10" s="11" t="s">
        <v>14169</v>
      </c>
      <c r="ADF10" s="12"/>
      <c r="ADG10" s="12"/>
      <c r="ADH10" s="11" t="s">
        <v>14170</v>
      </c>
      <c r="ADI10" s="12"/>
      <c r="ADJ10" s="12"/>
      <c r="ADK10" s="11" t="s">
        <v>14171</v>
      </c>
      <c r="ADL10" s="12"/>
      <c r="ADM10" s="12"/>
      <c r="ADN10" s="11" t="s">
        <v>14172</v>
      </c>
      <c r="ADO10" s="12"/>
      <c r="ADP10" s="12"/>
      <c r="ADQ10" s="11" t="s">
        <v>14173</v>
      </c>
      <c r="ADR10" s="12"/>
      <c r="ADS10" s="12"/>
      <c r="ADT10" s="11" t="s">
        <v>12815</v>
      </c>
      <c r="ADU10" s="12"/>
      <c r="ADV10" s="12"/>
      <c r="ADW10" s="11" t="s">
        <v>14174</v>
      </c>
      <c r="ADX10" s="12"/>
      <c r="ADY10" s="12"/>
      <c r="ADZ10" s="11" t="s">
        <v>14175</v>
      </c>
      <c r="AEA10" s="12"/>
      <c r="AEB10" s="12"/>
      <c r="AEC10" s="11" t="s">
        <v>14176</v>
      </c>
      <c r="AED10" s="12"/>
      <c r="AEE10" s="12"/>
      <c r="AEF10" s="11" t="s">
        <v>14177</v>
      </c>
      <c r="AEG10" s="12"/>
      <c r="AEH10" s="12"/>
      <c r="AEI10" s="11" t="s">
        <v>13948</v>
      </c>
      <c r="AEJ10" s="12"/>
      <c r="AEK10" s="12"/>
      <c r="AEL10" s="11" t="s">
        <v>14178</v>
      </c>
      <c r="AEM10" s="12"/>
      <c r="AEN10" s="12"/>
      <c r="AEO10" s="11" t="s">
        <v>14179</v>
      </c>
      <c r="AEP10" s="12"/>
      <c r="AEQ10" s="12"/>
      <c r="AER10" s="11" t="s">
        <v>14180</v>
      </c>
      <c r="AES10" s="12"/>
      <c r="AET10" s="12"/>
      <c r="AEU10" s="11" t="s">
        <v>14181</v>
      </c>
      <c r="AEV10" s="12"/>
      <c r="AEW10" s="12"/>
      <c r="AEX10" s="11" t="s">
        <v>14182</v>
      </c>
      <c r="AEY10" s="12"/>
      <c r="AEZ10" s="12"/>
      <c r="AFA10" s="11" t="s">
        <v>14183</v>
      </c>
      <c r="AFB10" s="12"/>
      <c r="AFC10" s="12"/>
      <c r="AFD10" s="11" t="s">
        <v>14184</v>
      </c>
      <c r="AFE10" s="12"/>
      <c r="AFF10" s="12"/>
      <c r="AFG10" s="11" t="s">
        <v>14185</v>
      </c>
      <c r="AFH10" s="12"/>
      <c r="AFI10" s="12"/>
      <c r="AFJ10" s="11" t="s">
        <v>14186</v>
      </c>
      <c r="AFK10" s="12"/>
      <c r="AFL10" s="12"/>
      <c r="AFM10" s="11" t="s">
        <v>14187</v>
      </c>
      <c r="AFN10" s="12"/>
      <c r="AFO10" s="12"/>
      <c r="AFP10" s="11" t="s">
        <v>14188</v>
      </c>
      <c r="AFQ10" s="12"/>
      <c r="AFR10" s="12"/>
      <c r="AFS10" s="11" t="s">
        <v>14189</v>
      </c>
      <c r="AFT10" s="12"/>
      <c r="AFU10" s="12"/>
      <c r="AFV10" s="11" t="s">
        <v>14190</v>
      </c>
      <c r="AFW10" s="12"/>
      <c r="AFX10" s="12"/>
      <c r="AFY10" s="11" t="s">
        <v>13680</v>
      </c>
      <c r="AFZ10" s="12"/>
      <c r="AGA10" s="12"/>
      <c r="AGB10" s="11" t="s">
        <v>14191</v>
      </c>
      <c r="AGC10" s="12"/>
      <c r="AGD10" s="12"/>
      <c r="AGE10" s="11" t="s">
        <v>14192</v>
      </c>
      <c r="AGF10" s="12"/>
      <c r="AGG10" s="12"/>
      <c r="AGH10" s="11" t="s">
        <v>14193</v>
      </c>
      <c r="AGI10" s="12"/>
      <c r="AGJ10" s="12"/>
      <c r="AGK10" s="11" t="s">
        <v>14194</v>
      </c>
      <c r="AGL10" s="12"/>
      <c r="AGM10" s="12"/>
      <c r="AGN10" s="11" t="s">
        <v>14106</v>
      </c>
      <c r="AGO10" s="12"/>
      <c r="AGP10" s="12"/>
      <c r="AGQ10" s="11" t="s">
        <v>14195</v>
      </c>
      <c r="AGR10" s="12"/>
      <c r="AGS10" s="12"/>
      <c r="AGT10" s="11" t="s">
        <v>14196</v>
      </c>
      <c r="AGU10" s="12"/>
      <c r="AGV10" s="12"/>
      <c r="AGW10" s="11" t="s">
        <v>14197</v>
      </c>
      <c r="AGX10" s="12"/>
      <c r="AGY10" s="12"/>
      <c r="AGZ10" s="11" t="s">
        <v>14198</v>
      </c>
      <c r="AHA10" s="12"/>
      <c r="AHB10" s="12"/>
      <c r="AHC10" s="11" t="s">
        <v>14199</v>
      </c>
      <c r="AHD10" s="12"/>
      <c r="AHE10" s="12"/>
      <c r="AHF10" s="11" t="s">
        <v>14200</v>
      </c>
      <c r="AHG10" s="12"/>
      <c r="AHH10" s="12"/>
      <c r="AHI10" s="11" t="s">
        <v>14201</v>
      </c>
      <c r="AHJ10" s="12"/>
      <c r="AHK10" s="12"/>
      <c r="AHL10" s="11" t="s">
        <v>14202</v>
      </c>
      <c r="AHM10" s="12"/>
      <c r="AHN10" s="12"/>
      <c r="AHO10" s="11" t="s">
        <v>14203</v>
      </c>
      <c r="AHP10" s="12"/>
      <c r="AHQ10" s="12"/>
      <c r="AHR10" s="11" t="s">
        <v>14204</v>
      </c>
      <c r="AHS10" s="12"/>
      <c r="AHT10" s="12"/>
      <c r="AHU10" s="11" t="s">
        <v>14205</v>
      </c>
      <c r="AHV10" s="12"/>
      <c r="AHW10" s="12"/>
      <c r="AHX10" s="11" t="s">
        <v>14206</v>
      </c>
      <c r="AHY10" s="12"/>
      <c r="AHZ10" s="12"/>
      <c r="AIA10" s="11" t="s">
        <v>14207</v>
      </c>
      <c r="AIB10" s="12"/>
      <c r="AIC10" s="12"/>
      <c r="AID10" s="11" t="s">
        <v>14208</v>
      </c>
      <c r="AIE10" s="12"/>
      <c r="AIF10" s="12"/>
      <c r="AIG10" s="11" t="s">
        <v>14209</v>
      </c>
      <c r="AIH10" s="12"/>
      <c r="AII10" s="12"/>
      <c r="AIJ10" s="11" t="s">
        <v>14210</v>
      </c>
      <c r="AIK10" s="12"/>
      <c r="AIL10" s="12"/>
      <c r="AIM10" s="11" t="s">
        <v>14211</v>
      </c>
      <c r="AIN10" s="12"/>
      <c r="AIO10" s="12"/>
      <c r="AIP10" s="11" t="s">
        <v>14212</v>
      </c>
      <c r="AIQ10" s="12"/>
      <c r="AIR10" s="12"/>
      <c r="AIS10" s="11" t="s">
        <v>14213</v>
      </c>
      <c r="AIT10" s="12"/>
      <c r="AIU10" s="12"/>
      <c r="AIV10" s="11" t="s">
        <v>14214</v>
      </c>
      <c r="AIW10" s="12"/>
      <c r="AIX10" s="12"/>
      <c r="AIY10" s="11" t="s">
        <v>14215</v>
      </c>
      <c r="AIZ10" s="12"/>
      <c r="AJA10" s="12"/>
      <c r="AJB10" s="11" t="s">
        <v>14216</v>
      </c>
      <c r="AJC10" s="12"/>
      <c r="AJD10" s="12"/>
      <c r="AJE10" s="11" t="s">
        <v>14217</v>
      </c>
      <c r="AJF10" s="12"/>
      <c r="AJG10" s="12"/>
      <c r="AJH10" s="11" t="s">
        <v>14218</v>
      </c>
      <c r="AJI10" s="12"/>
      <c r="AJJ10" s="12"/>
      <c r="AJK10" s="11" t="s">
        <v>14219</v>
      </c>
      <c r="AJL10" s="12"/>
      <c r="AJM10" s="12"/>
      <c r="AJN10" s="11" t="s">
        <v>14220</v>
      </c>
      <c r="AJO10" s="12"/>
      <c r="AJP10" s="12"/>
      <c r="AJQ10" s="11" t="s">
        <v>14221</v>
      </c>
      <c r="AJR10" s="12"/>
      <c r="AJS10" s="12"/>
      <c r="AJT10" s="11" t="s">
        <v>14222</v>
      </c>
      <c r="AJU10" s="12"/>
      <c r="AJV10" s="12"/>
      <c r="AJW10" s="11" t="s">
        <v>14223</v>
      </c>
      <c r="AJX10" s="12"/>
      <c r="AJY10" s="12"/>
      <c r="AJZ10" s="11" t="s">
        <v>14224</v>
      </c>
      <c r="AKA10" s="12"/>
      <c r="AKB10" s="12"/>
      <c r="AKC10" s="11" t="s">
        <v>14225</v>
      </c>
      <c r="AKD10" s="12"/>
      <c r="AKE10" s="12"/>
      <c r="AKF10" s="11" t="s">
        <v>14226</v>
      </c>
      <c r="AKG10" s="12"/>
      <c r="AKH10" s="12"/>
      <c r="AKI10" s="11" t="s">
        <v>14227</v>
      </c>
      <c r="AKJ10" s="12"/>
      <c r="AKK10" s="12"/>
      <c r="AKL10" s="11" t="s">
        <v>14228</v>
      </c>
      <c r="AKM10" s="12"/>
      <c r="AKN10" s="12"/>
      <c r="AKO10" s="11" t="s">
        <v>14229</v>
      </c>
      <c r="AKP10" s="12"/>
      <c r="AKQ10" s="12"/>
      <c r="AKR10" s="11" t="s">
        <v>14230</v>
      </c>
      <c r="AKS10" s="12"/>
      <c r="AKT10" s="12"/>
      <c r="AKU10" s="11" t="s">
        <v>14231</v>
      </c>
      <c r="AKV10" s="12"/>
      <c r="AKW10" s="12"/>
      <c r="AKX10" s="11" t="s">
        <v>14232</v>
      </c>
      <c r="AKY10" s="12"/>
      <c r="AKZ10" s="12"/>
      <c r="ALA10" s="11" t="s">
        <v>14233</v>
      </c>
      <c r="ALB10" s="12"/>
      <c r="ALC10" s="12"/>
      <c r="ALD10" s="11" t="s">
        <v>14234</v>
      </c>
      <c r="ALE10" s="12"/>
      <c r="ALF10" s="12"/>
      <c r="ALG10" s="11" t="s">
        <v>14235</v>
      </c>
      <c r="ALH10" s="12"/>
      <c r="ALI10" s="12"/>
      <c r="ALJ10" s="11" t="s">
        <v>14236</v>
      </c>
      <c r="ALK10" s="12"/>
      <c r="ALL10" s="12"/>
      <c r="ALM10" s="11" t="s">
        <v>14237</v>
      </c>
      <c r="ALN10" s="12"/>
      <c r="ALO10" s="12"/>
      <c r="ALP10" s="11" t="s">
        <v>14238</v>
      </c>
      <c r="ALQ10" s="12"/>
      <c r="ALR10" s="12"/>
      <c r="ALS10" s="11" t="s">
        <v>14239</v>
      </c>
      <c r="ALT10" s="12"/>
      <c r="ALU10" s="12"/>
      <c r="ALV10" s="11" t="s">
        <v>14240</v>
      </c>
      <c r="ALW10" s="12"/>
      <c r="ALX10" s="12"/>
      <c r="ALY10" s="11" t="s">
        <v>14241</v>
      </c>
      <c r="ALZ10" s="12"/>
      <c r="AMA10" s="12"/>
      <c r="AMB10" s="11" t="s">
        <v>13608</v>
      </c>
      <c r="AMC10" s="12"/>
      <c r="AMD10" s="12"/>
      <c r="AME10" s="11" t="s">
        <v>14242</v>
      </c>
      <c r="AMF10" s="12"/>
      <c r="AMG10" s="12"/>
      <c r="AMH10" s="11" t="s">
        <v>14243</v>
      </c>
      <c r="AMI10" s="12"/>
      <c r="AMJ10" s="12"/>
      <c r="AMK10" s="11" t="s">
        <v>14244</v>
      </c>
      <c r="AML10" s="12"/>
      <c r="AMM10" s="12"/>
      <c r="AMN10" s="11" t="s">
        <v>14245</v>
      </c>
      <c r="AMO10" s="12"/>
      <c r="AMP10" s="12"/>
      <c r="AMQ10" s="11" t="s">
        <v>14246</v>
      </c>
      <c r="AMR10" s="12"/>
      <c r="AMS10" s="12"/>
      <c r="AMT10" s="11" t="s">
        <v>14247</v>
      </c>
      <c r="AMU10" s="12"/>
      <c r="AMV10" s="12"/>
      <c r="AMW10" s="11" t="s">
        <v>14248</v>
      </c>
      <c r="AMX10" s="12"/>
      <c r="AMY10" s="12"/>
      <c r="AMZ10" s="11" t="s">
        <v>14249</v>
      </c>
      <c r="ANA10" s="12"/>
      <c r="ANB10" s="12"/>
      <c r="ANC10" s="11" t="s">
        <v>14250</v>
      </c>
      <c r="AND10" s="12"/>
      <c r="ANE10" s="12"/>
      <c r="ANF10" s="11" t="s">
        <v>14251</v>
      </c>
      <c r="ANG10" s="12"/>
      <c r="ANH10" s="12"/>
      <c r="ANI10" s="11" t="s">
        <v>14252</v>
      </c>
      <c r="ANJ10" s="12"/>
      <c r="ANK10" s="12"/>
      <c r="ANL10" s="11" t="s">
        <v>14253</v>
      </c>
      <c r="ANM10" s="12"/>
      <c r="ANN10" s="12"/>
      <c r="ANO10" s="11" t="s">
        <v>14254</v>
      </c>
      <c r="ANP10" s="12"/>
      <c r="ANQ10" s="12"/>
      <c r="ANR10" s="11" t="s">
        <v>14255</v>
      </c>
      <c r="ANS10" s="12"/>
      <c r="ANT10" s="12"/>
      <c r="ANU10" s="11" t="s">
        <v>14256</v>
      </c>
      <c r="ANV10" s="12"/>
      <c r="ANW10" s="12"/>
      <c r="ANX10" s="11" t="s">
        <v>14257</v>
      </c>
      <c r="ANY10" s="12"/>
      <c r="ANZ10" s="12"/>
      <c r="AOA10" s="11" t="s">
        <v>14258</v>
      </c>
      <c r="AOB10" s="12"/>
      <c r="AOC10" s="12"/>
      <c r="AOD10" s="11" t="s">
        <v>14259</v>
      </c>
      <c r="AOE10" s="12"/>
      <c r="AOF10" s="12"/>
      <c r="AOG10" s="11" t="s">
        <v>14260</v>
      </c>
      <c r="AOH10" s="12"/>
      <c r="AOI10" s="12"/>
      <c r="AOJ10" s="11" t="s">
        <v>14261</v>
      </c>
      <c r="AOK10" s="12"/>
      <c r="AOL10" s="12"/>
      <c r="AOM10" s="11" t="s">
        <v>14262</v>
      </c>
      <c r="AON10" s="12"/>
      <c r="AOO10" s="12"/>
      <c r="AOP10" s="11" t="s">
        <v>14263</v>
      </c>
      <c r="AOQ10" s="12"/>
      <c r="AOR10" s="12"/>
      <c r="AOS10" s="11" t="s">
        <v>14264</v>
      </c>
      <c r="AOT10" s="12"/>
      <c r="AOU10" s="12"/>
      <c r="AOV10" s="11" t="s">
        <v>14265</v>
      </c>
      <c r="AOW10" s="12"/>
      <c r="AOX10" s="12"/>
      <c r="AOY10" s="11" t="s">
        <v>14266</v>
      </c>
      <c r="AOZ10" s="12"/>
      <c r="APA10" s="12"/>
      <c r="APB10" s="11" t="s">
        <v>14267</v>
      </c>
      <c r="APC10" s="12"/>
      <c r="APD10" s="12"/>
      <c r="APE10" s="11" t="s">
        <v>14268</v>
      </c>
      <c r="APF10" s="12"/>
      <c r="APG10" s="12"/>
      <c r="APH10" s="11" t="s">
        <v>14269</v>
      </c>
      <c r="API10" s="12"/>
      <c r="APJ10" s="12"/>
      <c r="APK10" s="11" t="s">
        <v>14270</v>
      </c>
      <c r="APL10" s="12"/>
      <c r="APM10" s="12"/>
      <c r="APN10" s="11" t="s">
        <v>14271</v>
      </c>
      <c r="APO10" s="12"/>
      <c r="APP10" s="12"/>
      <c r="APQ10" s="11" t="s">
        <v>14272</v>
      </c>
      <c r="APR10" s="12"/>
      <c r="APS10" s="12"/>
      <c r="APT10" s="11" t="s">
        <v>14273</v>
      </c>
      <c r="APU10" s="12"/>
      <c r="APV10" s="12"/>
      <c r="APW10" s="11" t="s">
        <v>14274</v>
      </c>
      <c r="APX10" s="12"/>
      <c r="APY10" s="12"/>
      <c r="APZ10" s="11" t="s">
        <v>14275</v>
      </c>
      <c r="AQA10" s="12"/>
      <c r="AQB10" s="12"/>
      <c r="AQC10" s="11" t="s">
        <v>14276</v>
      </c>
      <c r="AQD10" s="12"/>
      <c r="AQE10" s="12"/>
      <c r="AQF10" s="11" t="s">
        <v>14277</v>
      </c>
      <c r="AQG10" s="12"/>
      <c r="AQH10" s="12"/>
      <c r="AQI10" s="11" t="s">
        <v>14278</v>
      </c>
      <c r="AQJ10" s="12"/>
      <c r="AQK10" s="12"/>
      <c r="AQL10" s="11" t="s">
        <v>14279</v>
      </c>
      <c r="AQM10" s="12"/>
      <c r="AQN10" s="12"/>
      <c r="AQO10" s="11" t="s">
        <v>14280</v>
      </c>
      <c r="AQP10" s="12"/>
      <c r="AQQ10" s="12"/>
      <c r="AQR10" s="11" t="s">
        <v>14281</v>
      </c>
      <c r="AQS10" s="12"/>
      <c r="AQT10" s="12"/>
      <c r="AQU10" s="11" t="s">
        <v>14282</v>
      </c>
      <c r="AQV10" s="12"/>
      <c r="AQW10" s="12"/>
      <c r="AQX10" s="11" t="s">
        <v>14283</v>
      </c>
      <c r="AQY10" s="12"/>
      <c r="AQZ10" s="12"/>
      <c r="ARA10" s="11" t="s">
        <v>14284</v>
      </c>
      <c r="ARB10" s="12"/>
      <c r="ARC10" s="12"/>
      <c r="ARD10" s="11" t="s">
        <v>14285</v>
      </c>
      <c r="ARE10" s="12"/>
      <c r="ARF10" s="12"/>
      <c r="ARG10" s="11" t="s">
        <v>14286</v>
      </c>
      <c r="ARH10" s="12"/>
      <c r="ARI10" s="12"/>
      <c r="ARJ10" s="11" t="s">
        <v>14287</v>
      </c>
      <c r="ARK10" s="12"/>
      <c r="ARL10" s="12"/>
      <c r="ARM10" s="11" t="s">
        <v>14288</v>
      </c>
      <c r="ARN10" s="12"/>
      <c r="ARO10" s="12"/>
      <c r="ARP10" s="11" t="s">
        <v>14289</v>
      </c>
      <c r="ARQ10" s="12"/>
      <c r="ARR10" s="12"/>
      <c r="ARS10" s="11" t="s">
        <v>14290</v>
      </c>
      <c r="ART10" s="12"/>
      <c r="ARU10" s="12"/>
      <c r="ARV10" s="11" t="s">
        <v>14291</v>
      </c>
      <c r="ARW10" s="12"/>
      <c r="ARX10" s="12"/>
      <c r="ARY10" s="11" t="s">
        <v>14292</v>
      </c>
      <c r="ARZ10" s="12"/>
      <c r="ASA10" s="12"/>
      <c r="ASB10" s="11" t="s">
        <v>14293</v>
      </c>
      <c r="ASC10" s="12"/>
      <c r="ASD10" s="12"/>
      <c r="ASE10" s="11" t="s">
        <v>14294</v>
      </c>
      <c r="ASF10" s="12"/>
      <c r="ASG10" s="12"/>
      <c r="ASH10" s="11" t="s">
        <v>14295</v>
      </c>
      <c r="ASI10" s="12"/>
      <c r="ASJ10" s="12"/>
      <c r="ASK10" s="11" t="s">
        <v>14296</v>
      </c>
      <c r="ASL10" s="12"/>
      <c r="ASM10" s="12"/>
      <c r="ASN10" s="11" t="s">
        <v>14297</v>
      </c>
      <c r="ASO10" s="12"/>
      <c r="ASP10" s="12"/>
      <c r="ASQ10" s="11" t="s">
        <v>14298</v>
      </c>
      <c r="ASR10" s="12"/>
      <c r="ASS10" s="12"/>
      <c r="AST10" s="11" t="s">
        <v>14299</v>
      </c>
      <c r="ASU10" s="12"/>
      <c r="ASV10" s="12"/>
      <c r="ASW10" s="11" t="s">
        <v>14300</v>
      </c>
      <c r="ASX10" s="12"/>
      <c r="ASY10" s="12"/>
      <c r="ASZ10" s="11" t="s">
        <v>14301</v>
      </c>
      <c r="ATA10" s="12"/>
      <c r="ATB10" s="12"/>
      <c r="ATC10" s="11" t="s">
        <v>14302</v>
      </c>
      <c r="ATD10" s="12"/>
      <c r="ATE10" s="12"/>
      <c r="ATF10" s="11" t="s">
        <v>14303</v>
      </c>
      <c r="ATG10" s="12"/>
      <c r="ATH10" s="12"/>
      <c r="ATI10" s="11" t="s">
        <v>14304</v>
      </c>
      <c r="ATJ10" s="12"/>
      <c r="ATK10" s="12"/>
      <c r="ATL10" s="11" t="s">
        <v>14305</v>
      </c>
      <c r="ATM10" s="12"/>
      <c r="ATN10" s="12"/>
      <c r="ATO10" s="11" t="s">
        <v>14306</v>
      </c>
      <c r="ATP10" s="12"/>
      <c r="ATQ10" s="12"/>
      <c r="ATR10" s="11" t="s">
        <v>14307</v>
      </c>
      <c r="ATS10" s="12"/>
      <c r="ATT10" s="12"/>
      <c r="ATU10" s="11" t="s">
        <v>14308</v>
      </c>
      <c r="ATV10" s="12"/>
      <c r="ATW10" s="12"/>
      <c r="ATX10" s="11" t="s">
        <v>14309</v>
      </c>
      <c r="ATY10" s="12"/>
      <c r="ATZ10" s="12"/>
      <c r="AUA10" s="11" t="s">
        <v>14310</v>
      </c>
      <c r="AUB10" s="12"/>
      <c r="AUC10" s="12"/>
      <c r="AUD10" s="11" t="s">
        <v>14311</v>
      </c>
      <c r="AUE10" s="12"/>
      <c r="AUF10" s="12"/>
      <c r="AUG10" s="11" t="s">
        <v>14312</v>
      </c>
      <c r="AUH10" s="12"/>
      <c r="AUI10" s="12"/>
      <c r="AUJ10" s="11" t="s">
        <v>14313</v>
      </c>
      <c r="AUK10" s="12"/>
      <c r="AUL10" s="12"/>
      <c r="AUM10" s="11" t="s">
        <v>14314</v>
      </c>
      <c r="AUN10" s="12"/>
      <c r="AUO10" s="12"/>
      <c r="AUP10" s="11" t="s">
        <v>14315</v>
      </c>
      <c r="AUQ10" s="12"/>
      <c r="AUR10" s="12"/>
      <c r="AUS10" s="11" t="s">
        <v>14316</v>
      </c>
      <c r="AUT10" s="12"/>
      <c r="AUU10" s="12"/>
      <c r="AUV10" s="11" t="s">
        <v>14017</v>
      </c>
      <c r="AUW10" s="12"/>
      <c r="AUX10" s="12"/>
      <c r="AUY10" s="11" t="s">
        <v>14317</v>
      </c>
      <c r="AUZ10" s="12"/>
      <c r="AVA10" s="12"/>
      <c r="AVB10" s="11" t="s">
        <v>14318</v>
      </c>
      <c r="AVC10" s="12"/>
      <c r="AVD10" s="12"/>
      <c r="AVE10" s="11" t="s">
        <v>14319</v>
      </c>
      <c r="AVF10" s="12"/>
      <c r="AVG10" s="12"/>
      <c r="AVH10" s="11" t="s">
        <v>14320</v>
      </c>
      <c r="AVI10" s="12"/>
      <c r="AVJ10" s="12"/>
      <c r="AVK10" s="11" t="s">
        <v>14321</v>
      </c>
      <c r="AVL10" s="12"/>
      <c r="AVM10" s="12"/>
      <c r="AVN10" s="11" t="s">
        <v>14322</v>
      </c>
      <c r="AVO10" s="12"/>
      <c r="AVP10" s="12"/>
      <c r="AVQ10" s="11" t="s">
        <v>14323</v>
      </c>
      <c r="AVR10" s="12"/>
      <c r="AVS10" s="12"/>
      <c r="AVT10" s="11" t="s">
        <v>14324</v>
      </c>
      <c r="AVU10" s="12"/>
      <c r="AVV10" s="12"/>
      <c r="AVW10" s="11" t="s">
        <v>14325</v>
      </c>
      <c r="AVX10" s="12"/>
      <c r="AVY10" s="12"/>
      <c r="AVZ10" s="11" t="s">
        <v>14326</v>
      </c>
      <c r="AWA10" s="12"/>
      <c r="AWB10" s="12"/>
      <c r="AWC10" s="11" t="s">
        <v>14327</v>
      </c>
      <c r="AWD10" s="12"/>
      <c r="AWE10" s="12"/>
      <c r="AWF10" s="11" t="s">
        <v>14328</v>
      </c>
      <c r="AWG10" s="12"/>
      <c r="AWH10" s="12"/>
      <c r="AWI10" s="11" t="s">
        <v>14329</v>
      </c>
      <c r="AWJ10" s="12"/>
      <c r="AWK10" s="12"/>
      <c r="AWL10" s="11" t="s">
        <v>14330</v>
      </c>
      <c r="AWM10" s="12"/>
      <c r="AWN10" s="12"/>
      <c r="AWO10" s="11" t="s">
        <v>14331</v>
      </c>
      <c r="AWP10" s="12"/>
      <c r="AWQ10" s="12"/>
      <c r="AWR10" s="11" t="s">
        <v>14332</v>
      </c>
      <c r="AWS10" s="12"/>
      <c r="AWT10" s="12"/>
      <c r="AWU10" s="11" t="s">
        <v>14333</v>
      </c>
      <c r="AWV10" s="12"/>
      <c r="AWW10" s="12"/>
      <c r="AWX10" s="11" t="s">
        <v>14334</v>
      </c>
      <c r="AWY10" s="12"/>
      <c r="AWZ10" s="12"/>
      <c r="AXA10" s="11" t="s">
        <v>14335</v>
      </c>
      <c r="AXB10" s="12"/>
      <c r="AXC10" s="12"/>
      <c r="AXD10" s="11" t="s">
        <v>14336</v>
      </c>
      <c r="AXE10" s="12"/>
      <c r="AXF10" s="12"/>
      <c r="AXG10" s="11" t="s">
        <v>14337</v>
      </c>
      <c r="AXH10" s="12"/>
      <c r="AXI10" s="12"/>
      <c r="AXJ10" s="11" t="s">
        <v>14338</v>
      </c>
      <c r="AXK10" s="12"/>
      <c r="AXL10" s="12"/>
      <c r="AXM10" s="11" t="s">
        <v>14339</v>
      </c>
      <c r="AXN10" s="12"/>
      <c r="AXO10" s="12"/>
      <c r="AXP10" s="11" t="s">
        <v>14340</v>
      </c>
      <c r="AXQ10" s="12"/>
      <c r="AXR10" s="12"/>
      <c r="AXS10" s="11" t="s">
        <v>14341</v>
      </c>
      <c r="AXT10" s="12"/>
      <c r="AXU10" s="12"/>
      <c r="AXV10" s="11" t="s">
        <v>14342</v>
      </c>
      <c r="AXW10" s="12"/>
      <c r="AXX10" s="12"/>
      <c r="AXY10" s="11" t="s">
        <v>14343</v>
      </c>
      <c r="AXZ10" s="12"/>
      <c r="AYA10" s="12"/>
      <c r="AYB10" s="11" t="s">
        <v>14344</v>
      </c>
      <c r="AYC10" s="12"/>
      <c r="AYD10" s="12"/>
      <c r="AYE10" s="11" t="s">
        <v>14345</v>
      </c>
      <c r="AYF10" s="12"/>
      <c r="AYG10" s="12"/>
      <c r="AYH10" s="11" t="s">
        <v>14346</v>
      </c>
      <c r="AYI10" s="12"/>
      <c r="AYJ10" s="12"/>
      <c r="AYK10" s="11" t="s">
        <v>14347</v>
      </c>
      <c r="AYL10" s="12"/>
      <c r="AYM10" s="12"/>
      <c r="AYN10" s="11" t="s">
        <v>14348</v>
      </c>
      <c r="AYO10" s="12"/>
      <c r="AYP10" s="12"/>
      <c r="AYQ10" s="11" t="s">
        <v>14349</v>
      </c>
      <c r="AYR10" s="12"/>
      <c r="AYS10" s="12"/>
      <c r="AYT10" s="11" t="s">
        <v>14350</v>
      </c>
      <c r="AYU10" s="12"/>
      <c r="AYV10" s="12"/>
      <c r="AYW10" s="11" t="s">
        <v>14351</v>
      </c>
      <c r="AYX10" s="12"/>
      <c r="AYY10" s="12"/>
      <c r="AYZ10" s="11" t="s">
        <v>14352</v>
      </c>
      <c r="AZA10" s="12"/>
      <c r="AZB10" s="12"/>
      <c r="AZC10" s="11" t="s">
        <v>14353</v>
      </c>
      <c r="AZD10" s="12"/>
      <c r="AZE10" s="12"/>
      <c r="AZF10" s="11" t="s">
        <v>14354</v>
      </c>
      <c r="AZG10" s="12"/>
      <c r="AZH10" s="12"/>
      <c r="AZI10" s="11" t="s">
        <v>14355</v>
      </c>
      <c r="AZJ10" s="12"/>
      <c r="AZK10" s="12"/>
      <c r="AZL10" s="11" t="s">
        <v>14356</v>
      </c>
      <c r="AZM10" s="12"/>
      <c r="AZN10" s="12"/>
      <c r="AZO10" s="11" t="s">
        <v>14357</v>
      </c>
      <c r="AZP10" s="12"/>
      <c r="AZQ10" s="12"/>
      <c r="AZR10" s="11" t="s">
        <v>14358</v>
      </c>
      <c r="AZS10" s="12"/>
      <c r="AZT10" s="12"/>
      <c r="AZU10" s="11" t="s">
        <v>14359</v>
      </c>
      <c r="AZV10" s="12"/>
      <c r="AZW10" s="12"/>
      <c r="AZX10" s="11" t="s">
        <v>14360</v>
      </c>
      <c r="AZY10" s="12"/>
      <c r="AZZ10" s="12"/>
      <c r="BAA10" s="11" t="s">
        <v>14361</v>
      </c>
      <c r="BAB10" s="12"/>
      <c r="BAC10" s="12"/>
      <c r="BAD10" s="11" t="s">
        <v>14362</v>
      </c>
      <c r="BAE10" s="12"/>
      <c r="BAF10" s="12"/>
      <c r="BAG10" s="11" t="s">
        <v>14363</v>
      </c>
      <c r="BAH10" s="12"/>
      <c r="BAI10" s="12"/>
      <c r="BAJ10" s="11" t="s">
        <v>14364</v>
      </c>
      <c r="BAK10" s="12"/>
      <c r="BAL10" s="12"/>
      <c r="BAM10" s="11" t="s">
        <v>14365</v>
      </c>
      <c r="BAN10" s="12"/>
      <c r="BAO10" s="12"/>
      <c r="BAP10" s="11" t="s">
        <v>14366</v>
      </c>
      <c r="BAQ10" s="12"/>
      <c r="BAR10" s="12"/>
      <c r="BAS10" s="11" t="s">
        <v>14367</v>
      </c>
      <c r="BAT10" s="12"/>
      <c r="BAU10" s="12"/>
      <c r="BAV10" s="11" t="s">
        <v>14368</v>
      </c>
      <c r="BAW10" s="12"/>
      <c r="BAX10" s="12"/>
      <c r="BAY10" s="11" t="s">
        <v>14369</v>
      </c>
      <c r="BAZ10" s="12"/>
      <c r="BBA10" s="12"/>
      <c r="BBB10" s="11" t="s">
        <v>14370</v>
      </c>
      <c r="BBC10" s="12"/>
      <c r="BBD10" s="12"/>
      <c r="BBE10" s="11" t="s">
        <v>14371</v>
      </c>
      <c r="BBF10" s="12"/>
      <c r="BBG10" s="12"/>
      <c r="BBH10" s="11" t="s">
        <v>14372</v>
      </c>
      <c r="BBI10" s="12"/>
      <c r="BBJ10" s="12"/>
      <c r="BBK10" s="11" t="s">
        <v>14373</v>
      </c>
      <c r="BBL10" s="12"/>
      <c r="BBM10" s="12"/>
      <c r="BBN10" s="11" t="s">
        <v>14374</v>
      </c>
      <c r="BBO10" s="12"/>
      <c r="BBP10" s="12"/>
      <c r="BBQ10" s="11" t="s">
        <v>14375</v>
      </c>
      <c r="BBR10" s="12"/>
      <c r="BBS10" s="12"/>
      <c r="BBT10" s="11" t="s">
        <v>14376</v>
      </c>
      <c r="BBU10" s="12"/>
      <c r="BBV10" s="12"/>
      <c r="BBW10" s="11" t="s">
        <v>14377</v>
      </c>
      <c r="BBX10" s="12"/>
      <c r="BBY10" s="12"/>
      <c r="BBZ10" s="11" t="s">
        <v>14378</v>
      </c>
      <c r="BCA10" s="12"/>
      <c r="BCB10" s="12"/>
      <c r="BCC10" s="11" t="s">
        <v>14379</v>
      </c>
      <c r="BCD10" s="12"/>
      <c r="BCE10" s="12"/>
      <c r="BCF10" s="11" t="s">
        <v>14380</v>
      </c>
      <c r="BCG10" s="12"/>
      <c r="BCH10" s="12"/>
      <c r="BCI10" s="11" t="s">
        <v>14381</v>
      </c>
      <c r="BCJ10" s="12"/>
      <c r="BCK10" s="12"/>
      <c r="BCL10" s="11" t="s">
        <v>14382</v>
      </c>
      <c r="BCM10" s="12"/>
      <c r="BCN10" s="12"/>
      <c r="BCO10" s="11" t="s">
        <v>14383</v>
      </c>
      <c r="BCP10" s="12"/>
      <c r="BCQ10" s="12"/>
      <c r="BCR10" s="11" t="s">
        <v>14384</v>
      </c>
      <c r="BCS10" s="12"/>
      <c r="BCT10" s="12"/>
      <c r="BCU10" s="11" t="s">
        <v>14385</v>
      </c>
      <c r="BCV10" s="12"/>
      <c r="BCW10" s="12"/>
      <c r="BCX10" s="11" t="s">
        <v>14386</v>
      </c>
      <c r="BCY10" s="12"/>
      <c r="BCZ10" s="12"/>
      <c r="BDA10" s="11" t="s">
        <v>14387</v>
      </c>
      <c r="BDB10" s="12"/>
      <c r="BDC10" s="12"/>
      <c r="BDD10" s="11" t="s">
        <v>14388</v>
      </c>
      <c r="BDE10" s="12"/>
      <c r="BDF10" s="12"/>
      <c r="BDG10" s="11" t="s">
        <v>14389</v>
      </c>
      <c r="BDH10" s="12"/>
      <c r="BDI10" s="12"/>
      <c r="BDJ10" s="11" t="s">
        <v>14390</v>
      </c>
      <c r="BDK10" s="12"/>
      <c r="BDL10" s="12"/>
      <c r="BDM10" s="11" t="s">
        <v>14391</v>
      </c>
      <c r="BDN10" s="12"/>
      <c r="BDO10" s="12"/>
      <c r="BDP10" s="11" t="s">
        <v>14392</v>
      </c>
      <c r="BDQ10" s="12"/>
      <c r="BDR10" s="12"/>
      <c r="BDS10" s="11" t="s">
        <v>14393</v>
      </c>
      <c r="BDT10" s="12"/>
      <c r="BDU10" s="12"/>
      <c r="BDV10" s="11" t="s">
        <v>14394</v>
      </c>
      <c r="BDW10" s="12"/>
      <c r="BDX10" s="12"/>
      <c r="BDY10" s="11" t="s">
        <v>14395</v>
      </c>
      <c r="BDZ10" s="12"/>
      <c r="BEA10" s="12"/>
      <c r="BEB10" s="11" t="s">
        <v>14396</v>
      </c>
      <c r="BEC10" s="12"/>
      <c r="BED10" s="12"/>
      <c r="BEE10" s="11" t="s">
        <v>14319</v>
      </c>
      <c r="BEF10" s="12"/>
      <c r="BEG10" s="12"/>
      <c r="BEH10" s="11" t="s">
        <v>14397</v>
      </c>
      <c r="BEI10" s="12"/>
      <c r="BEJ10" s="12"/>
      <c r="BEK10" s="11" t="s">
        <v>14398</v>
      </c>
      <c r="BEL10" s="12"/>
      <c r="BEM10" s="12"/>
      <c r="BEN10" s="11" t="s">
        <v>14399</v>
      </c>
      <c r="BEO10" s="12"/>
      <c r="BEP10" s="12"/>
      <c r="BEQ10" s="11" t="s">
        <v>14400</v>
      </c>
      <c r="BER10" s="12"/>
      <c r="BES10" s="12"/>
      <c r="BET10" s="11" t="s">
        <v>14401</v>
      </c>
      <c r="BEU10" s="12"/>
      <c r="BEV10" s="12"/>
      <c r="BEW10" s="11" t="s">
        <v>14402</v>
      </c>
      <c r="BEX10" s="12"/>
      <c r="BEY10" s="12"/>
      <c r="BEZ10" s="11" t="s">
        <v>14403</v>
      </c>
      <c r="BFA10" s="12"/>
      <c r="BFB10" s="12"/>
      <c r="BFC10" s="11" t="s">
        <v>14404</v>
      </c>
      <c r="BFD10" s="12"/>
      <c r="BFE10" s="12"/>
      <c r="BFF10" s="11" t="s">
        <v>14405</v>
      </c>
      <c r="BFG10" s="12"/>
      <c r="BFH10" s="12"/>
      <c r="BFI10" s="11" t="s">
        <v>14406</v>
      </c>
      <c r="BFJ10" s="12"/>
      <c r="BFK10" s="12"/>
      <c r="BFL10" s="11" t="s">
        <v>14407</v>
      </c>
      <c r="BFM10" s="12"/>
      <c r="BFN10" s="12"/>
      <c r="BFO10" s="11" t="s">
        <v>14408</v>
      </c>
      <c r="BFP10" s="12"/>
      <c r="BFQ10" s="12"/>
      <c r="BFR10" s="11" t="s">
        <v>14409</v>
      </c>
      <c r="BFS10" s="12"/>
      <c r="BFT10" s="12"/>
      <c r="BFU10" s="11" t="s">
        <v>14410</v>
      </c>
      <c r="BFV10" s="12"/>
      <c r="BFW10" s="12"/>
      <c r="BFX10" s="11" t="s">
        <v>14411</v>
      </c>
      <c r="BFY10" s="12"/>
      <c r="BFZ10" s="12"/>
      <c r="BGA10" s="11" t="s">
        <v>14412</v>
      </c>
      <c r="BGB10" s="12"/>
      <c r="BGC10" s="12"/>
      <c r="BGD10" s="11" t="s">
        <v>14413</v>
      </c>
      <c r="BGE10" s="12"/>
      <c r="BGF10" s="12"/>
      <c r="BGG10" s="11" t="s">
        <v>14414</v>
      </c>
      <c r="BGH10" s="12"/>
      <c r="BGI10" s="12"/>
      <c r="BGJ10" s="11" t="s">
        <v>14415</v>
      </c>
      <c r="BGK10" s="12"/>
      <c r="BGL10" s="12"/>
      <c r="BGM10" s="11" t="s">
        <v>14416</v>
      </c>
      <c r="BGN10" s="12"/>
      <c r="BGO10" s="12"/>
      <c r="BGP10" s="11" t="s">
        <v>14417</v>
      </c>
      <c r="BGQ10" s="12"/>
      <c r="BGR10" s="12"/>
      <c r="BGS10" s="11" t="s">
        <v>14418</v>
      </c>
      <c r="BGT10" s="12"/>
      <c r="BGU10" s="12"/>
      <c r="BGV10" s="11" t="s">
        <v>14021</v>
      </c>
      <c r="BGW10" s="12"/>
      <c r="BGX10" s="12"/>
      <c r="BGY10" s="11" t="s">
        <v>14419</v>
      </c>
      <c r="BGZ10" s="12"/>
      <c r="BHA10" s="12"/>
      <c r="BHB10" s="11" t="s">
        <v>14420</v>
      </c>
      <c r="BHC10" s="12"/>
      <c r="BHD10" s="12"/>
      <c r="BHE10" s="11" t="s">
        <v>14421</v>
      </c>
      <c r="BHF10" s="12"/>
      <c r="BHG10" s="12"/>
      <c r="BHH10" s="11" t="s">
        <v>14422</v>
      </c>
      <c r="BHI10" s="12"/>
      <c r="BHJ10" s="12"/>
      <c r="BHK10" s="11" t="s">
        <v>14423</v>
      </c>
      <c r="BHL10" s="12"/>
      <c r="BHM10" s="12"/>
      <c r="BHN10" s="11" t="s">
        <v>14424</v>
      </c>
      <c r="BHO10" s="12"/>
      <c r="BHP10" s="12"/>
      <c r="BHQ10" s="11" t="s">
        <v>14425</v>
      </c>
      <c r="BHR10" s="12"/>
      <c r="BHS10" s="12"/>
      <c r="BHT10" s="11" t="s">
        <v>14426</v>
      </c>
      <c r="BHU10" s="12"/>
      <c r="BHV10" s="12"/>
      <c r="BHW10" s="11" t="s">
        <v>14427</v>
      </c>
      <c r="BHX10" s="12"/>
      <c r="BHY10" s="12"/>
      <c r="BHZ10" s="11" t="s">
        <v>14428</v>
      </c>
      <c r="BIA10" s="12"/>
      <c r="BIB10" s="12"/>
      <c r="BIC10" s="11" t="s">
        <v>14429</v>
      </c>
      <c r="BID10" s="12"/>
      <c r="BIE10" s="12"/>
      <c r="BIF10" s="11" t="s">
        <v>14430</v>
      </c>
      <c r="BIG10" s="12"/>
      <c r="BIH10" s="12"/>
      <c r="BII10" s="11" t="s">
        <v>14431</v>
      </c>
      <c r="BIJ10" s="12"/>
      <c r="BIK10" s="12"/>
      <c r="BIL10" s="11" t="s">
        <v>14432</v>
      </c>
      <c r="BIM10" s="12"/>
      <c r="BIN10" s="12"/>
      <c r="BIO10" s="11" t="s">
        <v>14433</v>
      </c>
      <c r="BIP10" s="12"/>
      <c r="BIQ10" s="12"/>
      <c r="BIR10" s="11" t="s">
        <v>14434</v>
      </c>
      <c r="BIS10" s="12"/>
      <c r="BIT10" s="12"/>
      <c r="BIU10" s="11" t="s">
        <v>14435</v>
      </c>
      <c r="BIV10" s="12"/>
      <c r="BIW10" s="12"/>
      <c r="BIX10" s="11" t="s">
        <v>13960</v>
      </c>
      <c r="BIY10" s="12"/>
      <c r="BIZ10" s="12"/>
      <c r="BJA10" s="11" t="s">
        <v>14436</v>
      </c>
      <c r="BJB10" s="12"/>
      <c r="BJC10" s="12"/>
      <c r="BJD10" s="11" t="s">
        <v>14437</v>
      </c>
      <c r="BJE10" s="12"/>
      <c r="BJF10" s="12"/>
      <c r="BJG10" s="11" t="s">
        <v>14438</v>
      </c>
      <c r="BJH10" s="12"/>
      <c r="BJI10" s="12"/>
      <c r="BJJ10" s="11" t="s">
        <v>14439</v>
      </c>
      <c r="BJK10" s="12"/>
      <c r="BJL10" s="12"/>
      <c r="BJM10" s="11" t="s">
        <v>14440</v>
      </c>
      <c r="BJN10" s="12"/>
      <c r="BJO10" s="12"/>
      <c r="BJP10" s="11" t="s">
        <v>14441</v>
      </c>
      <c r="BJQ10" s="12"/>
      <c r="BJR10" s="12"/>
      <c r="BJS10" s="11" t="s">
        <v>14442</v>
      </c>
      <c r="BJT10" s="12"/>
      <c r="BJU10" s="12"/>
      <c r="BJV10" s="11" t="s">
        <v>14443</v>
      </c>
      <c r="BJW10" s="12"/>
      <c r="BJX10" s="12"/>
      <c r="BJY10" s="11" t="s">
        <v>14444</v>
      </c>
      <c r="BJZ10" s="12"/>
      <c r="BKA10" s="12"/>
      <c r="BKB10" s="11" t="s">
        <v>14445</v>
      </c>
      <c r="BKC10" s="12"/>
      <c r="BKD10" s="12"/>
      <c r="BKE10" s="11" t="s">
        <v>14446</v>
      </c>
      <c r="BKF10" s="12"/>
      <c r="BKG10" s="12"/>
      <c r="BKH10" s="11" t="s">
        <v>14447</v>
      </c>
      <c r="BKI10" s="12"/>
      <c r="BKJ10" s="12"/>
      <c r="BKK10" s="11" t="s">
        <v>14448</v>
      </c>
      <c r="BKL10" s="12"/>
      <c r="BKM10" s="12"/>
      <c r="BKN10" s="11" t="s">
        <v>14449</v>
      </c>
      <c r="BKO10" s="12"/>
      <c r="BKP10" s="12"/>
      <c r="BKQ10" s="11" t="s">
        <v>14450</v>
      </c>
      <c r="BKR10" s="12"/>
      <c r="BKS10" s="12"/>
      <c r="BKT10" s="11" t="s">
        <v>14451</v>
      </c>
      <c r="BKU10" s="12"/>
      <c r="BKV10" s="12"/>
      <c r="BKW10" s="11" t="s">
        <v>14452</v>
      </c>
      <c r="BKX10" s="12"/>
      <c r="BKY10" s="12"/>
      <c r="BKZ10" s="11" t="s">
        <v>14453</v>
      </c>
      <c r="BLA10" s="12"/>
      <c r="BLB10" s="12"/>
      <c r="BLC10" s="11" t="s">
        <v>14454</v>
      </c>
      <c r="BLD10" s="12"/>
      <c r="BLE10" s="12"/>
      <c r="BLF10" s="11" t="s">
        <v>14455</v>
      </c>
      <c r="BLG10" s="12"/>
      <c r="BLH10" s="12"/>
      <c r="BLI10" s="11" t="s">
        <v>14456</v>
      </c>
      <c r="BLJ10" s="12"/>
      <c r="BLK10" s="12"/>
      <c r="BLL10" s="11" t="s">
        <v>14457</v>
      </c>
      <c r="BLM10" s="12"/>
      <c r="BLN10" s="12"/>
      <c r="BLO10" s="11" t="s">
        <v>14458</v>
      </c>
      <c r="BLP10" s="12"/>
      <c r="BLQ10" s="12"/>
      <c r="BLR10" s="11" t="s">
        <v>14459</v>
      </c>
      <c r="BLS10" s="12"/>
      <c r="BLT10" s="12"/>
      <c r="BLU10" s="11" t="s">
        <v>14460</v>
      </c>
      <c r="BLV10" s="12"/>
      <c r="BLW10" s="12"/>
      <c r="BLX10" s="11" t="s">
        <v>14461</v>
      </c>
      <c r="BLY10" s="12"/>
      <c r="BLZ10" s="12"/>
      <c r="BMA10" s="11" t="s">
        <v>14462</v>
      </c>
      <c r="BMB10" s="12"/>
      <c r="BMC10" s="12"/>
      <c r="BMD10" s="11" t="s">
        <v>14463</v>
      </c>
      <c r="BME10" s="12"/>
      <c r="BMF10" s="12"/>
      <c r="BMG10" s="11" t="s">
        <v>14464</v>
      </c>
      <c r="BMH10" s="12"/>
      <c r="BMI10" s="12"/>
      <c r="BMJ10" s="11" t="s">
        <v>14465</v>
      </c>
      <c r="BMK10" s="12"/>
      <c r="BML10" s="12"/>
      <c r="BMM10" s="11" t="s">
        <v>14466</v>
      </c>
      <c r="BMN10" s="12"/>
      <c r="BMO10" s="12"/>
      <c r="BMP10" s="11" t="s">
        <v>14467</v>
      </c>
      <c r="BMQ10" s="12"/>
      <c r="BMR10" s="12"/>
      <c r="BMS10" s="11" t="s">
        <v>14468</v>
      </c>
      <c r="BMT10" s="12"/>
      <c r="BMU10" s="12"/>
      <c r="BMV10" s="11" t="s">
        <v>14469</v>
      </c>
      <c r="BMW10" s="12"/>
      <c r="BMX10" s="12"/>
      <c r="BMY10" s="11" t="s">
        <v>14470</v>
      </c>
      <c r="BMZ10" s="12"/>
      <c r="BNA10" s="12"/>
      <c r="BNB10" s="11" t="s">
        <v>14471</v>
      </c>
      <c r="BNC10" s="12"/>
      <c r="BND10" s="12"/>
      <c r="BNE10" s="11" t="s">
        <v>1084</v>
      </c>
      <c r="BNF10" s="12"/>
      <c r="BNG10" s="12"/>
      <c r="BNH10" s="11" t="s">
        <v>14472</v>
      </c>
      <c r="BNI10" s="12"/>
      <c r="BNJ10" s="12"/>
      <c r="BNK10" s="11" t="s">
        <v>14473</v>
      </c>
      <c r="BNL10" s="12"/>
      <c r="BNM10" s="12"/>
      <c r="BNN10" s="11" t="s">
        <v>14474</v>
      </c>
      <c r="BNO10" s="12"/>
      <c r="BNP10" s="12"/>
      <c r="BNQ10" s="11" t="s">
        <v>14475</v>
      </c>
      <c r="BNR10" s="12"/>
      <c r="BNS10" s="12"/>
      <c r="BNT10" s="11" t="s">
        <v>14476</v>
      </c>
      <c r="BNU10" s="12"/>
      <c r="BNV10" s="12"/>
      <c r="BNW10" s="11" t="s">
        <v>14477</v>
      </c>
      <c r="BNX10" s="12"/>
      <c r="BNY10" s="12"/>
      <c r="BNZ10" s="11" t="s">
        <v>14478</v>
      </c>
      <c r="BOA10" s="12"/>
      <c r="BOB10" s="12"/>
      <c r="BOC10" s="11" t="s">
        <v>14479</v>
      </c>
      <c r="BOD10" s="12"/>
      <c r="BOE10" s="12"/>
      <c r="BOF10" s="11" t="s">
        <v>14480</v>
      </c>
      <c r="BOG10" s="12"/>
      <c r="BOH10" s="12"/>
      <c r="BOI10" s="11" t="s">
        <v>14481</v>
      </c>
      <c r="BOJ10" s="12"/>
      <c r="BOK10" s="12"/>
      <c r="BOL10" s="11" t="s">
        <v>14482</v>
      </c>
      <c r="BOM10" s="12"/>
      <c r="BON10" s="12"/>
      <c r="BOO10" s="11" t="s">
        <v>14483</v>
      </c>
      <c r="BOP10" s="12"/>
      <c r="BOQ10" s="12"/>
      <c r="BOR10" s="11" t="s">
        <v>14189</v>
      </c>
      <c r="BOS10" s="12"/>
      <c r="BOT10" s="12"/>
      <c r="BOU10" s="11" t="s">
        <v>14484</v>
      </c>
      <c r="BOV10" s="12"/>
      <c r="BOW10" s="12"/>
      <c r="BOX10" s="11" t="s">
        <v>14485</v>
      </c>
      <c r="BOY10" s="12"/>
      <c r="BOZ10" s="12"/>
      <c r="BPA10" s="11" t="s">
        <v>14486</v>
      </c>
      <c r="BPB10" s="12"/>
      <c r="BPC10" s="12"/>
      <c r="BPD10" s="11" t="s">
        <v>14487</v>
      </c>
      <c r="BPE10" s="12"/>
      <c r="BPF10" s="12"/>
      <c r="BPG10" s="11" t="s">
        <v>13316</v>
      </c>
      <c r="BPH10" s="12"/>
      <c r="BPI10" s="12"/>
      <c r="BPJ10" s="11" t="s">
        <v>14488</v>
      </c>
      <c r="BPK10" s="12"/>
      <c r="BPL10" s="12"/>
      <c r="BPM10" s="11" t="s">
        <v>14489</v>
      </c>
      <c r="BPN10" s="12"/>
      <c r="BPO10" s="12"/>
      <c r="BPP10" s="11" t="s">
        <v>14490</v>
      </c>
      <c r="BPQ10" s="12"/>
      <c r="BPR10" s="12"/>
      <c r="BPS10" s="11" t="s">
        <v>14491</v>
      </c>
      <c r="BPT10" s="12"/>
      <c r="BPU10" s="12"/>
      <c r="BPV10" s="11" t="s">
        <v>14492</v>
      </c>
      <c r="BPW10" s="12"/>
      <c r="BPX10" s="12"/>
      <c r="BPY10" s="11" t="s">
        <v>14493</v>
      </c>
      <c r="BPZ10" s="12"/>
      <c r="BQA10" s="12"/>
      <c r="BQB10" s="11" t="s">
        <v>14494</v>
      </c>
      <c r="BQC10" s="12"/>
      <c r="BQD10" s="12"/>
      <c r="BQE10" s="11" t="s">
        <v>14495</v>
      </c>
      <c r="BQF10" s="12"/>
      <c r="BQG10" s="12"/>
      <c r="BQH10" s="11" t="s">
        <v>14496</v>
      </c>
      <c r="BQI10" s="12"/>
      <c r="BQJ10" s="12"/>
      <c r="BQK10" s="11" t="s">
        <v>14497</v>
      </c>
      <c r="BQL10" s="12"/>
      <c r="BQM10" s="12"/>
      <c r="BQN10" s="11" t="s">
        <v>14498</v>
      </c>
      <c r="BQO10" s="12"/>
      <c r="BQP10" s="12"/>
      <c r="BQQ10" s="11" t="s">
        <v>14499</v>
      </c>
      <c r="BQR10" s="12"/>
      <c r="BQS10" s="12"/>
      <c r="BQT10" s="11" t="s">
        <v>14500</v>
      </c>
      <c r="BQU10" s="12"/>
      <c r="BQV10" s="12"/>
      <c r="BQW10" s="11" t="s">
        <v>14501</v>
      </c>
      <c r="BQX10" s="12"/>
      <c r="BQY10" s="12"/>
      <c r="BQZ10" s="11" t="s">
        <v>14502</v>
      </c>
      <c r="BRA10" s="12"/>
      <c r="BRB10" s="12"/>
      <c r="BRC10" s="11" t="s">
        <v>14503</v>
      </c>
      <c r="BRD10" s="12"/>
      <c r="BRE10" s="12"/>
      <c r="BRF10" s="11" t="s">
        <v>14504</v>
      </c>
      <c r="BRG10" s="12"/>
      <c r="BRH10" s="12"/>
      <c r="BRI10" s="11" t="s">
        <v>14505</v>
      </c>
      <c r="BRJ10" s="12"/>
      <c r="BRK10" s="12"/>
      <c r="BRL10" s="11" t="s">
        <v>14506</v>
      </c>
      <c r="BRM10" s="12"/>
      <c r="BRN10" s="12"/>
      <c r="BRO10" s="11" t="s">
        <v>14507</v>
      </c>
      <c r="BRP10" s="12"/>
      <c r="BRQ10" s="12"/>
      <c r="BRR10" s="11" t="s">
        <v>14508</v>
      </c>
      <c r="BRS10" s="12"/>
      <c r="BRT10" s="12"/>
      <c r="BRU10" s="11" t="s">
        <v>14509</v>
      </c>
      <c r="BRV10" s="12"/>
      <c r="BRW10" s="12"/>
      <c r="BRX10" s="11" t="s">
        <v>14510</v>
      </c>
      <c r="BRY10" s="12"/>
      <c r="BRZ10" s="12"/>
      <c r="BSA10" s="11" t="s">
        <v>14511</v>
      </c>
      <c r="BSB10" s="12"/>
      <c r="BSC10" s="12"/>
      <c r="BSD10" s="11" t="s">
        <v>14512</v>
      </c>
      <c r="BSE10" s="12"/>
      <c r="BSF10" s="12"/>
      <c r="BSG10" s="11" t="s">
        <v>14513</v>
      </c>
      <c r="BSH10" s="12"/>
      <c r="BSI10" s="12"/>
      <c r="BSJ10" s="11" t="s">
        <v>14514</v>
      </c>
      <c r="BSK10" s="12"/>
      <c r="BSL10" s="12"/>
      <c r="BSM10" s="11" t="s">
        <v>14515</v>
      </c>
      <c r="BSN10" s="12"/>
      <c r="BSO10" s="12"/>
      <c r="BSP10" s="11" t="s">
        <v>14516</v>
      </c>
      <c r="BSQ10" s="12"/>
      <c r="BSR10" s="12"/>
      <c r="BSS10" s="11" t="s">
        <v>14517</v>
      </c>
      <c r="BST10" s="12"/>
      <c r="BSU10" s="12"/>
      <c r="BSV10" s="11" t="s">
        <v>14518</v>
      </c>
      <c r="BSW10" s="12"/>
      <c r="BSX10" s="12"/>
      <c r="BSY10" s="11" t="s">
        <v>14519</v>
      </c>
      <c r="BSZ10" s="12"/>
      <c r="BTA10" s="12"/>
      <c r="BTB10" s="11" t="s">
        <v>14520</v>
      </c>
      <c r="BTC10" s="12"/>
      <c r="BTD10" s="12"/>
      <c r="BTE10" s="11" t="s">
        <v>14521</v>
      </c>
      <c r="BTF10" s="12"/>
      <c r="BTG10" s="12"/>
      <c r="BTH10" s="11" t="s">
        <v>14522</v>
      </c>
      <c r="BTI10" s="12"/>
      <c r="BTJ10" s="12"/>
      <c r="BTK10" s="11" t="s">
        <v>14523</v>
      </c>
      <c r="BTL10" s="12"/>
      <c r="BTM10" s="12"/>
      <c r="BTN10" s="11" t="s">
        <v>14524</v>
      </c>
      <c r="BTO10" s="12"/>
      <c r="BTP10" s="12"/>
      <c r="BTQ10" s="11" t="s">
        <v>14525</v>
      </c>
      <c r="BTR10" s="12"/>
      <c r="BTS10" s="12"/>
      <c r="BTT10" s="11" t="s">
        <v>14526</v>
      </c>
      <c r="BTU10" s="12"/>
      <c r="BTV10" s="12"/>
      <c r="BTW10" s="11" t="s">
        <v>14527</v>
      </c>
      <c r="BTX10" s="12"/>
      <c r="BTY10" s="12"/>
      <c r="BTZ10" s="11" t="s">
        <v>14099</v>
      </c>
      <c r="BUA10" s="12"/>
      <c r="BUB10" s="12"/>
      <c r="BUC10" s="11" t="s">
        <v>14528</v>
      </c>
      <c r="BUD10" s="12"/>
      <c r="BUE10" s="12"/>
      <c r="BUF10" s="11" t="s">
        <v>14099</v>
      </c>
      <c r="BUG10" s="12"/>
      <c r="BUH10" s="12"/>
      <c r="BUI10" s="11" t="s">
        <v>14025</v>
      </c>
      <c r="BUJ10" s="12"/>
      <c r="BUK10" s="12"/>
      <c r="BUL10" s="11" t="s">
        <v>14529</v>
      </c>
      <c r="BUM10" s="12"/>
      <c r="BUN10" s="12"/>
      <c r="BUO10" s="11" t="s">
        <v>14099</v>
      </c>
      <c r="BUP10" s="12"/>
      <c r="BUQ10" s="12"/>
      <c r="BUR10" s="11" t="s">
        <v>14530</v>
      </c>
      <c r="BUS10" s="12"/>
      <c r="BUT10" s="12"/>
      <c r="BUU10" s="11" t="s">
        <v>14099</v>
      </c>
      <c r="BUV10" s="12"/>
      <c r="BUW10" s="12"/>
      <c r="BUX10" s="11" t="s">
        <v>14531</v>
      </c>
      <c r="BUY10" s="12"/>
      <c r="BUZ10" s="12"/>
      <c r="BVA10" s="11" t="s">
        <v>14532</v>
      </c>
      <c r="BVB10" s="12"/>
      <c r="BVC10" s="12"/>
      <c r="BVD10" s="11" t="s">
        <v>14533</v>
      </c>
      <c r="BVE10" s="12"/>
      <c r="BVF10" s="12"/>
      <c r="BVG10" s="11" t="s">
        <v>14534</v>
      </c>
      <c r="BVH10" s="12"/>
      <c r="BVI10" s="12"/>
      <c r="BVJ10" s="11" t="s">
        <v>14535</v>
      </c>
      <c r="BVK10" s="12"/>
      <c r="BVL10" s="12"/>
      <c r="BVM10" s="11" t="s">
        <v>14536</v>
      </c>
      <c r="BVN10" s="12"/>
      <c r="BVO10" s="12"/>
      <c r="BVP10" s="11" t="s">
        <v>14537</v>
      </c>
      <c r="BVQ10" s="12"/>
      <c r="BVR10" s="12"/>
      <c r="BVS10" s="11" t="s">
        <v>14538</v>
      </c>
      <c r="BVT10" s="12"/>
      <c r="BVU10" s="12"/>
      <c r="BVV10" s="11" t="s">
        <v>14539</v>
      </c>
      <c r="BVW10" s="12"/>
      <c r="BVX10" s="12"/>
      <c r="BVY10" s="11" t="s">
        <v>14540</v>
      </c>
      <c r="BVZ10" s="12"/>
      <c r="BWA10" s="12"/>
      <c r="BWB10" s="11" t="s">
        <v>14541</v>
      </c>
      <c r="BWC10" s="12"/>
      <c r="BWD10" s="12"/>
      <c r="BWE10" s="11" t="s">
        <v>14542</v>
      </c>
      <c r="BWF10" s="12"/>
      <c r="BWG10" s="12"/>
      <c r="BWH10" s="11" t="s">
        <v>14543</v>
      </c>
      <c r="BWI10" s="12"/>
      <c r="BWJ10" s="12"/>
      <c r="BWK10" s="11" t="s">
        <v>14544</v>
      </c>
      <c r="BWL10" s="12"/>
      <c r="BWM10" s="12"/>
      <c r="BWN10" s="11" t="s">
        <v>14545</v>
      </c>
      <c r="BWO10" s="12"/>
      <c r="BWP10" s="12"/>
      <c r="BWQ10" s="11" t="s">
        <v>14546</v>
      </c>
      <c r="BWR10" s="12"/>
      <c r="BWS10" s="12"/>
      <c r="BWT10" s="11" t="s">
        <v>14547</v>
      </c>
      <c r="BWU10" s="12"/>
      <c r="BWV10" s="12"/>
      <c r="BWW10" s="11" t="s">
        <v>14548</v>
      </c>
      <c r="BWX10" s="12"/>
      <c r="BWY10" s="12"/>
      <c r="BWZ10" s="11" t="s">
        <v>14549</v>
      </c>
      <c r="BXA10" s="12"/>
      <c r="BXB10" s="12"/>
      <c r="BXC10" s="11" t="s">
        <v>14550</v>
      </c>
      <c r="BXD10" s="12"/>
      <c r="BXE10" s="12"/>
      <c r="BXF10" s="11" t="s">
        <v>14551</v>
      </c>
      <c r="BXG10" s="12"/>
      <c r="BXH10" s="12"/>
      <c r="BXI10" s="11" t="s">
        <v>14552</v>
      </c>
      <c r="BXJ10" s="12"/>
      <c r="BXK10" s="12"/>
      <c r="BXL10" s="11" t="s">
        <v>14553</v>
      </c>
      <c r="BXM10" s="12"/>
      <c r="BXN10" s="12"/>
      <c r="BXO10" s="11" t="s">
        <v>14554</v>
      </c>
      <c r="BXP10" s="12"/>
      <c r="BXQ10" s="12"/>
      <c r="BXR10" s="11" t="s">
        <v>14555</v>
      </c>
      <c r="BXS10" s="12"/>
      <c r="BXT10" s="12"/>
      <c r="BXU10" s="11" t="s">
        <v>13908</v>
      </c>
      <c r="BXV10" s="12"/>
      <c r="BXW10" s="12"/>
      <c r="BXX10" s="11" t="s">
        <v>14556</v>
      </c>
      <c r="BXY10" s="12"/>
      <c r="BXZ10" s="12"/>
      <c r="BYA10" s="11" t="s">
        <v>14557</v>
      </c>
      <c r="BYB10" s="12"/>
      <c r="BYC10" s="12"/>
      <c r="BYD10" s="11" t="s">
        <v>14558</v>
      </c>
      <c r="BYE10" s="12"/>
      <c r="BYF10" s="12"/>
      <c r="BYG10" s="11" t="s">
        <v>14559</v>
      </c>
      <c r="BYH10" s="12"/>
      <c r="BYI10" s="12"/>
      <c r="BYJ10" s="11" t="s">
        <v>14560</v>
      </c>
      <c r="BYK10" s="12"/>
      <c r="BYL10" s="12"/>
      <c r="BYM10" s="11" t="s">
        <v>14561</v>
      </c>
      <c r="BYN10" s="12"/>
      <c r="BYO10" s="12"/>
    </row>
    <row r="11" spans="1:2017" x14ac:dyDescent="0.25">
      <c r="A11" s="6"/>
      <c r="B11" s="11" t="s">
        <v>14562</v>
      </c>
      <c r="C11" s="12"/>
      <c r="D11" s="12"/>
      <c r="E11" s="11" t="s">
        <v>14563</v>
      </c>
      <c r="F11" s="12"/>
      <c r="G11" s="12"/>
      <c r="H11" s="11" t="s">
        <v>14564</v>
      </c>
      <c r="I11" s="12"/>
      <c r="J11" s="12"/>
      <c r="K11" s="11" t="s">
        <v>14565</v>
      </c>
      <c r="L11" s="12"/>
      <c r="M11" s="12"/>
      <c r="N11" s="11" t="s">
        <v>14566</v>
      </c>
      <c r="O11" s="12"/>
      <c r="P11" s="12"/>
      <c r="Q11" s="11" t="s">
        <v>14567</v>
      </c>
      <c r="R11" s="12"/>
      <c r="S11" s="12"/>
      <c r="T11" s="11" t="s">
        <v>14568</v>
      </c>
      <c r="U11" s="12"/>
      <c r="V11" s="12"/>
      <c r="W11" s="11" t="s">
        <v>14569</v>
      </c>
      <c r="X11" s="12"/>
      <c r="Y11" s="12"/>
      <c r="Z11" s="11" t="s">
        <v>14570</v>
      </c>
      <c r="AA11" s="12"/>
      <c r="AB11" s="12"/>
      <c r="AC11" s="11" t="s">
        <v>14571</v>
      </c>
      <c r="AD11" s="12"/>
      <c r="AE11" s="12"/>
      <c r="AF11" s="11" t="s">
        <v>14572</v>
      </c>
      <c r="AG11" s="12"/>
      <c r="AH11" s="12"/>
      <c r="AI11" s="11" t="s">
        <v>14573</v>
      </c>
      <c r="AJ11" s="12"/>
      <c r="AK11" s="12"/>
      <c r="AL11" s="11" t="s">
        <v>14574</v>
      </c>
      <c r="AM11" s="12"/>
      <c r="AN11" s="12"/>
      <c r="AO11" s="11" t="s">
        <v>14575</v>
      </c>
      <c r="AP11" s="12"/>
      <c r="AQ11" s="12"/>
      <c r="AR11" s="11" t="s">
        <v>14576</v>
      </c>
      <c r="AS11" s="12"/>
      <c r="AT11" s="12"/>
      <c r="AU11" s="11" t="s">
        <v>14577</v>
      </c>
      <c r="AV11" s="12"/>
      <c r="AW11" s="12"/>
      <c r="AX11" s="11" t="s">
        <v>14578</v>
      </c>
      <c r="AY11" s="12"/>
      <c r="AZ11" s="12"/>
      <c r="BA11" s="11" t="s">
        <v>14579</v>
      </c>
      <c r="BB11" s="12"/>
      <c r="BC11" s="12"/>
      <c r="BD11" s="11" t="s">
        <v>14580</v>
      </c>
      <c r="BE11" s="12"/>
      <c r="BF11" s="12"/>
      <c r="BG11" s="11" t="s">
        <v>14581</v>
      </c>
      <c r="BH11" s="12"/>
      <c r="BI11" s="12"/>
      <c r="BJ11" s="11" t="s">
        <v>14582</v>
      </c>
      <c r="BK11" s="12"/>
      <c r="BL11" s="12"/>
      <c r="BM11" s="11" t="s">
        <v>14583</v>
      </c>
      <c r="BN11" s="12"/>
      <c r="BO11" s="12"/>
      <c r="BP11" s="11" t="s">
        <v>14584</v>
      </c>
      <c r="BQ11" s="12"/>
      <c r="BR11" s="12"/>
      <c r="BS11" s="11" t="s">
        <v>14585</v>
      </c>
      <c r="BT11" s="12"/>
      <c r="BU11" s="12"/>
      <c r="BV11" s="11" t="s">
        <v>14586</v>
      </c>
      <c r="BW11" s="12"/>
      <c r="BX11" s="12"/>
      <c r="BY11" s="11" t="s">
        <v>14587</v>
      </c>
      <c r="BZ11" s="12"/>
      <c r="CA11" s="12"/>
      <c r="CB11" s="11" t="s">
        <v>14588</v>
      </c>
      <c r="CC11" s="12"/>
      <c r="CD11" s="12"/>
      <c r="CE11" s="11" t="s">
        <v>14589</v>
      </c>
      <c r="CF11" s="12"/>
      <c r="CG11" s="12"/>
      <c r="CH11" s="11" t="s">
        <v>14590</v>
      </c>
      <c r="CI11" s="12"/>
      <c r="CJ11" s="12"/>
      <c r="CK11" s="11" t="s">
        <v>14591</v>
      </c>
      <c r="CL11" s="12"/>
      <c r="CM11" s="12"/>
      <c r="CN11" s="11" t="s">
        <v>14592</v>
      </c>
      <c r="CO11" s="12"/>
      <c r="CP11" s="12"/>
      <c r="CQ11" s="11" t="s">
        <v>14593</v>
      </c>
      <c r="CR11" s="12"/>
      <c r="CS11" s="12"/>
      <c r="CT11" s="11" t="s">
        <v>14594</v>
      </c>
      <c r="CU11" s="12"/>
      <c r="CV11" s="12"/>
      <c r="CW11" s="11" t="s">
        <v>14595</v>
      </c>
      <c r="CX11" s="12"/>
      <c r="CY11" s="12"/>
      <c r="CZ11" s="11" t="s">
        <v>14596</v>
      </c>
      <c r="DA11" s="12"/>
      <c r="DB11" s="12"/>
      <c r="DC11" s="11" t="s">
        <v>14597</v>
      </c>
      <c r="DD11" s="12"/>
      <c r="DE11" s="12"/>
      <c r="DF11" s="11" t="s">
        <v>14598</v>
      </c>
      <c r="DG11" s="12"/>
      <c r="DH11" s="12"/>
      <c r="DI11" s="11" t="s">
        <v>14599</v>
      </c>
      <c r="DJ11" s="12"/>
      <c r="DK11" s="12"/>
      <c r="DL11" s="11" t="s">
        <v>14600</v>
      </c>
      <c r="DM11" s="12"/>
      <c r="DN11" s="12"/>
      <c r="DO11" s="11" t="s">
        <v>14601</v>
      </c>
      <c r="DP11" s="12"/>
      <c r="DQ11" s="12"/>
      <c r="DR11" s="11" t="s">
        <v>14602</v>
      </c>
      <c r="DS11" s="12"/>
      <c r="DT11" s="12"/>
      <c r="DU11" s="11" t="s">
        <v>14603</v>
      </c>
      <c r="DV11" s="12"/>
      <c r="DW11" s="12"/>
      <c r="DX11" s="11" t="s">
        <v>14604</v>
      </c>
      <c r="DY11" s="12"/>
      <c r="DZ11" s="12"/>
      <c r="EA11" s="11" t="s">
        <v>14605</v>
      </c>
      <c r="EB11" s="12"/>
      <c r="EC11" s="12"/>
      <c r="ED11" s="11" t="s">
        <v>14606</v>
      </c>
      <c r="EE11" s="12"/>
      <c r="EF11" s="12"/>
      <c r="EG11" s="11" t="s">
        <v>11603</v>
      </c>
      <c r="EH11" s="12"/>
      <c r="EI11" s="12"/>
      <c r="EJ11" s="11" t="s">
        <v>14607</v>
      </c>
      <c r="EK11" s="12"/>
      <c r="EL11" s="12"/>
      <c r="EM11" s="11" t="s">
        <v>14608</v>
      </c>
      <c r="EN11" s="12"/>
      <c r="EO11" s="12"/>
      <c r="EP11" s="11" t="s">
        <v>14609</v>
      </c>
      <c r="EQ11" s="12"/>
      <c r="ER11" s="12"/>
      <c r="ES11" s="11" t="s">
        <v>14610</v>
      </c>
      <c r="ET11" s="12"/>
      <c r="EU11" s="12"/>
      <c r="EV11" s="11" t="s">
        <v>14611</v>
      </c>
      <c r="EW11" s="12"/>
      <c r="EX11" s="12"/>
      <c r="EY11" s="11" t="s">
        <v>14588</v>
      </c>
      <c r="EZ11" s="12"/>
      <c r="FA11" s="12"/>
      <c r="FB11" s="11" t="s">
        <v>14612</v>
      </c>
      <c r="FC11" s="12"/>
      <c r="FD11" s="12"/>
      <c r="FE11" s="11" t="s">
        <v>14613</v>
      </c>
      <c r="FF11" s="12"/>
      <c r="FG11" s="12"/>
      <c r="FH11" s="11" t="s">
        <v>14614</v>
      </c>
      <c r="FI11" s="12"/>
      <c r="FJ11" s="12"/>
      <c r="FK11" s="11" t="s">
        <v>14615</v>
      </c>
      <c r="FL11" s="12"/>
      <c r="FM11" s="12"/>
      <c r="FN11" s="11" t="s">
        <v>14616</v>
      </c>
      <c r="FO11" s="12"/>
      <c r="FP11" s="12"/>
      <c r="FQ11" s="11" t="s">
        <v>14617</v>
      </c>
      <c r="FR11" s="12"/>
      <c r="FS11" s="12"/>
      <c r="FT11" s="11" t="s">
        <v>14618</v>
      </c>
      <c r="FU11" s="12"/>
      <c r="FV11" s="12"/>
      <c r="FW11" s="11" t="s">
        <v>14619</v>
      </c>
      <c r="FX11" s="12"/>
      <c r="FY11" s="12"/>
      <c r="FZ11" s="11" t="s">
        <v>14620</v>
      </c>
      <c r="GA11" s="12"/>
      <c r="GB11" s="12"/>
      <c r="GC11" s="11" t="s">
        <v>14621</v>
      </c>
      <c r="GD11" s="12"/>
      <c r="GE11" s="12"/>
      <c r="GF11" s="11" t="s">
        <v>14622</v>
      </c>
      <c r="GG11" s="12"/>
      <c r="GH11" s="12"/>
      <c r="GI11" s="11" t="s">
        <v>14623</v>
      </c>
      <c r="GJ11" s="12"/>
      <c r="GK11" s="12"/>
      <c r="GL11" s="11" t="s">
        <v>14624</v>
      </c>
      <c r="GM11" s="12"/>
      <c r="GN11" s="12"/>
      <c r="GO11" s="11" t="s">
        <v>14625</v>
      </c>
      <c r="GP11" s="12"/>
      <c r="GQ11" s="12"/>
      <c r="GR11" s="11" t="s">
        <v>14626</v>
      </c>
      <c r="GS11" s="12"/>
      <c r="GT11" s="12"/>
      <c r="GU11" s="11" t="s">
        <v>14627</v>
      </c>
      <c r="GV11" s="12"/>
      <c r="GW11" s="12"/>
      <c r="GX11" s="11" t="s">
        <v>14628</v>
      </c>
      <c r="GY11" s="12"/>
      <c r="GZ11" s="12"/>
      <c r="HA11" s="11" t="s">
        <v>14629</v>
      </c>
      <c r="HB11" s="12"/>
      <c r="HC11" s="12"/>
      <c r="HD11" s="11" t="s">
        <v>14630</v>
      </c>
      <c r="HE11" s="12"/>
      <c r="HF11" s="12"/>
      <c r="HG11" s="11" t="s">
        <v>14631</v>
      </c>
      <c r="HH11" s="12"/>
      <c r="HI11" s="12"/>
      <c r="HJ11" s="11" t="s">
        <v>14632</v>
      </c>
      <c r="HK11" s="12"/>
      <c r="HL11" s="12"/>
      <c r="HM11" s="11" t="s">
        <v>14633</v>
      </c>
      <c r="HN11" s="12"/>
      <c r="HO11" s="12"/>
      <c r="HP11" s="11" t="s">
        <v>14634</v>
      </c>
      <c r="HQ11" s="12"/>
      <c r="HR11" s="12"/>
      <c r="HS11" s="11" t="s">
        <v>14635</v>
      </c>
      <c r="HT11" s="12"/>
      <c r="HU11" s="12"/>
      <c r="HV11" s="11" t="s">
        <v>13988</v>
      </c>
      <c r="HW11" s="12"/>
      <c r="HX11" s="12"/>
      <c r="HY11" s="11" t="s">
        <v>14636</v>
      </c>
      <c r="HZ11" s="12"/>
      <c r="IA11" s="12"/>
      <c r="IB11" s="11" t="s">
        <v>14637</v>
      </c>
      <c r="IC11" s="12"/>
      <c r="ID11" s="12"/>
      <c r="IE11" s="11" t="s">
        <v>14638</v>
      </c>
      <c r="IF11" s="12"/>
      <c r="IG11" s="12"/>
      <c r="IH11" s="11" t="s">
        <v>14639</v>
      </c>
      <c r="II11" s="12"/>
      <c r="IJ11" s="12"/>
      <c r="IK11" s="11" t="s">
        <v>14640</v>
      </c>
      <c r="IL11" s="12"/>
      <c r="IM11" s="12"/>
      <c r="IN11" s="11" t="s">
        <v>14641</v>
      </c>
      <c r="IO11" s="12"/>
      <c r="IP11" s="12"/>
      <c r="IQ11" s="11" t="s">
        <v>14642</v>
      </c>
      <c r="IR11" s="12"/>
      <c r="IS11" s="12"/>
      <c r="IT11" s="11" t="s">
        <v>14643</v>
      </c>
      <c r="IU11" s="12"/>
      <c r="IV11" s="12"/>
      <c r="IW11" s="11" t="s">
        <v>14644</v>
      </c>
      <c r="IX11" s="12"/>
      <c r="IY11" s="12"/>
      <c r="IZ11" s="11" t="s">
        <v>14645</v>
      </c>
      <c r="JA11" s="12"/>
      <c r="JB11" s="12"/>
      <c r="JC11" s="11" t="s">
        <v>14646</v>
      </c>
      <c r="JD11" s="12"/>
      <c r="JE11" s="12"/>
      <c r="JF11" s="11" t="s">
        <v>14647</v>
      </c>
      <c r="JG11" s="12"/>
      <c r="JH11" s="12"/>
      <c r="JI11" s="11" t="s">
        <v>14648</v>
      </c>
      <c r="JJ11" s="12"/>
      <c r="JK11" s="12"/>
      <c r="JL11" s="11" t="s">
        <v>14649</v>
      </c>
      <c r="JM11" s="12"/>
      <c r="JN11" s="12"/>
      <c r="JO11" s="11" t="s">
        <v>14650</v>
      </c>
      <c r="JP11" s="12"/>
      <c r="JQ11" s="12"/>
      <c r="JR11" s="11" t="s">
        <v>14651</v>
      </c>
      <c r="JS11" s="12"/>
      <c r="JT11" s="12"/>
      <c r="JU11" s="11" t="s">
        <v>14652</v>
      </c>
      <c r="JV11" s="12"/>
      <c r="JW11" s="12"/>
      <c r="JX11" s="11" t="s">
        <v>14653</v>
      </c>
      <c r="JY11" s="12"/>
      <c r="JZ11" s="12"/>
      <c r="KA11" s="11" t="s">
        <v>14654</v>
      </c>
      <c r="KB11" s="12"/>
      <c r="KC11" s="12"/>
      <c r="KD11" s="11" t="s">
        <v>14655</v>
      </c>
      <c r="KE11" s="12"/>
      <c r="KF11" s="12"/>
      <c r="KG11" s="11" t="s">
        <v>14656</v>
      </c>
      <c r="KH11" s="12"/>
      <c r="KI11" s="12"/>
      <c r="KJ11" s="11" t="s">
        <v>14657</v>
      </c>
      <c r="KK11" s="12"/>
      <c r="KL11" s="12"/>
      <c r="KM11" s="11" t="s">
        <v>14658</v>
      </c>
      <c r="KN11" s="12"/>
      <c r="KO11" s="12"/>
      <c r="KP11" s="11" t="s">
        <v>14659</v>
      </c>
      <c r="KQ11" s="12"/>
      <c r="KR11" s="12"/>
      <c r="KS11" s="11" t="s">
        <v>14660</v>
      </c>
      <c r="KT11" s="12"/>
      <c r="KU11" s="12"/>
      <c r="KV11" s="11" t="s">
        <v>14661</v>
      </c>
      <c r="KW11" s="12"/>
      <c r="KX11" s="12"/>
      <c r="KY11" s="11" t="s">
        <v>14662</v>
      </c>
      <c r="KZ11" s="12"/>
      <c r="LA11" s="12"/>
      <c r="LB11" s="11" t="s">
        <v>14663</v>
      </c>
      <c r="LC11" s="12"/>
      <c r="LD11" s="12"/>
      <c r="LE11" s="11" t="s">
        <v>14664</v>
      </c>
      <c r="LF11" s="12"/>
      <c r="LG11" s="12"/>
      <c r="LH11" s="11" t="s">
        <v>14665</v>
      </c>
      <c r="LI11" s="12"/>
      <c r="LJ11" s="12"/>
      <c r="LK11" s="11" t="s">
        <v>14666</v>
      </c>
      <c r="LL11" s="12"/>
      <c r="LM11" s="12"/>
      <c r="LN11" s="11" t="s">
        <v>14667</v>
      </c>
      <c r="LO11" s="12"/>
      <c r="LP11" s="12"/>
      <c r="LQ11" s="11" t="s">
        <v>13608</v>
      </c>
      <c r="LR11" s="12"/>
      <c r="LS11" s="12"/>
      <c r="LT11" s="11" t="s">
        <v>14668</v>
      </c>
      <c r="LU11" s="12"/>
      <c r="LV11" s="12"/>
      <c r="LW11" s="11" t="s">
        <v>14669</v>
      </c>
      <c r="LX11" s="12"/>
      <c r="LY11" s="12"/>
      <c r="LZ11" s="11" t="s">
        <v>14670</v>
      </c>
      <c r="MA11" s="12"/>
      <c r="MB11" s="12"/>
      <c r="MC11" s="11" t="s">
        <v>14671</v>
      </c>
      <c r="MD11" s="12"/>
      <c r="ME11" s="12"/>
      <c r="MF11" s="11" t="s">
        <v>14672</v>
      </c>
      <c r="MG11" s="12"/>
      <c r="MH11" s="12"/>
      <c r="MI11" s="11" t="s">
        <v>14673</v>
      </c>
      <c r="MJ11" s="12"/>
      <c r="MK11" s="12"/>
      <c r="ML11" s="11" t="s">
        <v>14674</v>
      </c>
      <c r="MM11" s="12"/>
      <c r="MN11" s="12"/>
      <c r="MO11" s="11" t="s">
        <v>14675</v>
      </c>
      <c r="MP11" s="12"/>
      <c r="MQ11" s="12"/>
      <c r="MR11" s="11" t="s">
        <v>14676</v>
      </c>
      <c r="MS11" s="12"/>
      <c r="MT11" s="12"/>
      <c r="MU11" s="11" t="s">
        <v>14677</v>
      </c>
      <c r="MV11" s="12"/>
      <c r="MW11" s="12"/>
      <c r="MX11" s="11" t="s">
        <v>14678</v>
      </c>
      <c r="MY11" s="12"/>
      <c r="MZ11" s="12"/>
      <c r="NA11" s="11" t="s">
        <v>14679</v>
      </c>
      <c r="NB11" s="12"/>
      <c r="NC11" s="12"/>
      <c r="ND11" s="11" t="s">
        <v>14680</v>
      </c>
      <c r="NE11" s="12"/>
      <c r="NF11" s="12"/>
      <c r="NG11" s="11" t="s">
        <v>14597</v>
      </c>
      <c r="NH11" s="12"/>
      <c r="NI11" s="12"/>
      <c r="NJ11" s="11" t="s">
        <v>14681</v>
      </c>
      <c r="NK11" s="12"/>
      <c r="NL11" s="12"/>
      <c r="NM11" s="11" t="s">
        <v>14682</v>
      </c>
      <c r="NN11" s="12"/>
      <c r="NO11" s="12"/>
      <c r="NP11" s="11" t="s">
        <v>14683</v>
      </c>
      <c r="NQ11" s="12"/>
      <c r="NR11" s="12"/>
      <c r="NS11" s="11" t="s">
        <v>14684</v>
      </c>
      <c r="NT11" s="12"/>
      <c r="NU11" s="12"/>
      <c r="NV11" s="11" t="s">
        <v>14685</v>
      </c>
      <c r="NW11" s="12"/>
      <c r="NX11" s="12"/>
      <c r="NY11" s="11" t="s">
        <v>14686</v>
      </c>
      <c r="NZ11" s="12"/>
      <c r="OA11" s="12"/>
      <c r="OB11" s="11" t="s">
        <v>14687</v>
      </c>
      <c r="OC11" s="12"/>
      <c r="OD11" s="12"/>
      <c r="OE11" s="11" t="s">
        <v>14688</v>
      </c>
      <c r="OF11" s="12"/>
      <c r="OG11" s="12"/>
      <c r="OH11" s="11" t="s">
        <v>14689</v>
      </c>
      <c r="OI11" s="12"/>
      <c r="OJ11" s="12"/>
      <c r="OK11" s="11" t="s">
        <v>14690</v>
      </c>
      <c r="OL11" s="12"/>
      <c r="OM11" s="12"/>
      <c r="ON11" s="11" t="s">
        <v>14691</v>
      </c>
      <c r="OO11" s="12"/>
      <c r="OP11" s="12"/>
      <c r="OQ11" s="11" t="s">
        <v>14692</v>
      </c>
      <c r="OR11" s="12"/>
      <c r="OS11" s="12"/>
      <c r="OT11" s="11" t="s">
        <v>14693</v>
      </c>
      <c r="OU11" s="12"/>
      <c r="OV11" s="12"/>
      <c r="OW11" s="11" t="s">
        <v>14694</v>
      </c>
      <c r="OX11" s="12"/>
      <c r="OY11" s="12"/>
      <c r="OZ11" s="11" t="s">
        <v>14695</v>
      </c>
      <c r="PA11" s="12"/>
      <c r="PB11" s="12"/>
      <c r="PC11" s="11" t="s">
        <v>14696</v>
      </c>
      <c r="PD11" s="12"/>
      <c r="PE11" s="12"/>
      <c r="PF11" s="11" t="s">
        <v>14697</v>
      </c>
      <c r="PG11" s="12"/>
      <c r="PH11" s="12"/>
      <c r="PI11" s="11" t="s">
        <v>14698</v>
      </c>
      <c r="PJ11" s="12"/>
      <c r="PK11" s="12"/>
      <c r="PL11" s="11" t="s">
        <v>14699</v>
      </c>
      <c r="PM11" s="12"/>
      <c r="PN11" s="12"/>
      <c r="PO11" s="11" t="s">
        <v>14700</v>
      </c>
      <c r="PP11" s="12"/>
      <c r="PQ11" s="12"/>
      <c r="PR11" s="11" t="s">
        <v>14701</v>
      </c>
      <c r="PS11" s="12"/>
      <c r="PT11" s="12"/>
      <c r="PU11" s="11" t="s">
        <v>14702</v>
      </c>
      <c r="PV11" s="12"/>
      <c r="PW11" s="12"/>
      <c r="PX11" s="11" t="s">
        <v>14703</v>
      </c>
      <c r="PY11" s="12"/>
      <c r="PZ11" s="12"/>
      <c r="QA11" s="11" t="s">
        <v>14704</v>
      </c>
      <c r="QB11" s="12"/>
      <c r="QC11" s="12"/>
      <c r="QD11" s="11" t="s">
        <v>14705</v>
      </c>
      <c r="QE11" s="12"/>
      <c r="QF11" s="12"/>
      <c r="QG11" s="11" t="s">
        <v>14706</v>
      </c>
      <c r="QH11" s="12"/>
      <c r="QI11" s="12"/>
      <c r="QJ11" s="11" t="s">
        <v>14707</v>
      </c>
      <c r="QK11" s="12"/>
      <c r="QL11" s="12"/>
      <c r="QM11" s="11" t="s">
        <v>14708</v>
      </c>
      <c r="QN11" s="12"/>
      <c r="QO11" s="12"/>
      <c r="QP11" s="11" t="s">
        <v>14709</v>
      </c>
      <c r="QQ11" s="12"/>
      <c r="QR11" s="12"/>
      <c r="QS11" s="11" t="s">
        <v>14710</v>
      </c>
      <c r="QT11" s="12"/>
      <c r="QU11" s="12"/>
      <c r="QV11" s="11" t="s">
        <v>14711</v>
      </c>
      <c r="QW11" s="12"/>
      <c r="QX11" s="12"/>
      <c r="QY11" s="11" t="s">
        <v>14712</v>
      </c>
      <c r="QZ11" s="12"/>
      <c r="RA11" s="12"/>
      <c r="RB11" s="11" t="s">
        <v>14713</v>
      </c>
      <c r="RC11" s="12"/>
      <c r="RD11" s="12"/>
      <c r="RE11" s="11" t="s">
        <v>14714</v>
      </c>
      <c r="RF11" s="12"/>
      <c r="RG11" s="12"/>
      <c r="RH11" s="11" t="s">
        <v>14715</v>
      </c>
      <c r="RI11" s="12"/>
      <c r="RJ11" s="12"/>
      <c r="RK11" s="11" t="s">
        <v>14716</v>
      </c>
      <c r="RL11" s="12"/>
      <c r="RM11" s="12"/>
      <c r="RN11" s="11" t="s">
        <v>14717</v>
      </c>
      <c r="RO11" s="12"/>
      <c r="RP11" s="12"/>
      <c r="RQ11" s="11" t="s">
        <v>14718</v>
      </c>
      <c r="RR11" s="12"/>
      <c r="RS11" s="12"/>
      <c r="RT11" s="11" t="s">
        <v>14719</v>
      </c>
      <c r="RU11" s="12"/>
      <c r="RV11" s="12"/>
      <c r="RW11" s="11" t="s">
        <v>14720</v>
      </c>
      <c r="RX11" s="12"/>
      <c r="RY11" s="12"/>
      <c r="RZ11" s="11" t="s">
        <v>14721</v>
      </c>
      <c r="SA11" s="12"/>
      <c r="SB11" s="12"/>
      <c r="SC11" s="11" t="s">
        <v>14722</v>
      </c>
      <c r="SD11" s="12"/>
      <c r="SE11" s="12"/>
      <c r="SF11" s="11" t="s">
        <v>14723</v>
      </c>
      <c r="SG11" s="12"/>
      <c r="SH11" s="12"/>
      <c r="SI11" s="11" t="s">
        <v>14724</v>
      </c>
      <c r="SJ11" s="12"/>
      <c r="SK11" s="12"/>
      <c r="SL11" s="11" t="s">
        <v>14725</v>
      </c>
      <c r="SM11" s="12"/>
      <c r="SN11" s="12"/>
      <c r="SO11" s="11" t="s">
        <v>14726</v>
      </c>
      <c r="SP11" s="12"/>
      <c r="SQ11" s="12"/>
      <c r="SR11" s="11" t="s">
        <v>14727</v>
      </c>
      <c r="SS11" s="12"/>
      <c r="ST11" s="12"/>
      <c r="SU11" s="11" t="s">
        <v>14728</v>
      </c>
      <c r="SV11" s="12"/>
      <c r="SW11" s="12"/>
      <c r="SX11" s="11" t="s">
        <v>14729</v>
      </c>
      <c r="SY11" s="12"/>
      <c r="SZ11" s="12"/>
      <c r="TA11" s="11" t="s">
        <v>14730</v>
      </c>
      <c r="TB11" s="12"/>
      <c r="TC11" s="12"/>
      <c r="TD11" s="11" t="s">
        <v>14731</v>
      </c>
      <c r="TE11" s="12"/>
      <c r="TF11" s="12"/>
      <c r="TG11" s="11" t="s">
        <v>14732</v>
      </c>
      <c r="TH11" s="12"/>
      <c r="TI11" s="12"/>
      <c r="TJ11" s="11" t="s">
        <v>14733</v>
      </c>
      <c r="TK11" s="12"/>
      <c r="TL11" s="12"/>
      <c r="TM11" s="11" t="s">
        <v>14734</v>
      </c>
      <c r="TN11" s="12"/>
      <c r="TO11" s="12"/>
      <c r="TP11" s="11" t="s">
        <v>14735</v>
      </c>
      <c r="TQ11" s="12"/>
      <c r="TR11" s="12"/>
      <c r="TS11" s="11" t="s">
        <v>14736</v>
      </c>
      <c r="TT11" s="12"/>
      <c r="TU11" s="12"/>
      <c r="TV11" s="11" t="s">
        <v>14737</v>
      </c>
      <c r="TW11" s="12"/>
      <c r="TX11" s="12"/>
      <c r="TY11" s="11" t="s">
        <v>14738</v>
      </c>
      <c r="TZ11" s="12"/>
      <c r="UA11" s="12"/>
      <c r="UB11" s="11" t="s">
        <v>14739</v>
      </c>
      <c r="UC11" s="12"/>
      <c r="UD11" s="12"/>
      <c r="UE11" s="11" t="s">
        <v>14740</v>
      </c>
      <c r="UF11" s="12"/>
      <c r="UG11" s="12"/>
      <c r="UH11" s="11" t="s">
        <v>14741</v>
      </c>
      <c r="UI11" s="12"/>
      <c r="UJ11" s="12"/>
      <c r="UK11" s="11" t="s">
        <v>14742</v>
      </c>
      <c r="UL11" s="12"/>
      <c r="UM11" s="12"/>
      <c r="UN11" s="11" t="s">
        <v>14743</v>
      </c>
      <c r="UO11" s="12"/>
      <c r="UP11" s="12"/>
      <c r="UQ11" s="11" t="s">
        <v>14744</v>
      </c>
      <c r="UR11" s="12"/>
      <c r="US11" s="12"/>
      <c r="UT11" s="11" t="s">
        <v>14745</v>
      </c>
      <c r="UU11" s="12"/>
      <c r="UV11" s="12"/>
      <c r="UW11" s="11" t="s">
        <v>14746</v>
      </c>
      <c r="UX11" s="12"/>
      <c r="UY11" s="12"/>
      <c r="UZ11" s="11" t="s">
        <v>14747</v>
      </c>
      <c r="VA11" s="12"/>
      <c r="VB11" s="12"/>
      <c r="VC11" s="11" t="s">
        <v>14748</v>
      </c>
      <c r="VD11" s="12"/>
      <c r="VE11" s="12"/>
      <c r="VF11" s="11" t="s">
        <v>14749</v>
      </c>
      <c r="VG11" s="12"/>
      <c r="VH11" s="12"/>
      <c r="VI11" s="11" t="s">
        <v>14750</v>
      </c>
      <c r="VJ11" s="12"/>
      <c r="VK11" s="12"/>
      <c r="VL11" s="11" t="s">
        <v>14751</v>
      </c>
      <c r="VM11" s="12"/>
      <c r="VN11" s="12"/>
      <c r="VO11" s="11" t="s">
        <v>14752</v>
      </c>
      <c r="VP11" s="12"/>
      <c r="VQ11" s="12"/>
      <c r="VR11" s="11" t="s">
        <v>14753</v>
      </c>
      <c r="VS11" s="12"/>
      <c r="VT11" s="12"/>
      <c r="VU11" s="11" t="s">
        <v>14668</v>
      </c>
      <c r="VV11" s="12"/>
      <c r="VW11" s="12"/>
      <c r="VX11" s="11" t="s">
        <v>14597</v>
      </c>
      <c r="VY11" s="12"/>
      <c r="VZ11" s="12"/>
      <c r="WA11" s="11" t="s">
        <v>14754</v>
      </c>
      <c r="WB11" s="12"/>
      <c r="WC11" s="12"/>
      <c r="WD11" s="11" t="s">
        <v>14755</v>
      </c>
      <c r="WE11" s="12"/>
      <c r="WF11" s="12"/>
      <c r="WG11" s="11" t="s">
        <v>14756</v>
      </c>
      <c r="WH11" s="12"/>
      <c r="WI11" s="12"/>
      <c r="WJ11" s="11" t="s">
        <v>14757</v>
      </c>
      <c r="WK11" s="12"/>
      <c r="WL11" s="12"/>
      <c r="WM11" s="11" t="s">
        <v>14758</v>
      </c>
      <c r="WN11" s="12"/>
      <c r="WO11" s="12"/>
      <c r="WP11" s="11" t="s">
        <v>14759</v>
      </c>
      <c r="WQ11" s="12"/>
      <c r="WR11" s="12"/>
      <c r="WS11" s="11" t="s">
        <v>14760</v>
      </c>
      <c r="WT11" s="12"/>
      <c r="WU11" s="12"/>
      <c r="WV11" s="11" t="s">
        <v>14761</v>
      </c>
      <c r="WW11" s="12"/>
      <c r="WX11" s="12"/>
      <c r="WY11" s="11" t="s">
        <v>14762</v>
      </c>
      <c r="WZ11" s="12"/>
      <c r="XA11" s="12"/>
      <c r="XB11" s="11" t="s">
        <v>14763</v>
      </c>
      <c r="XC11" s="12"/>
      <c r="XD11" s="12"/>
      <c r="XE11" s="11" t="s">
        <v>14764</v>
      </c>
      <c r="XF11" s="12"/>
      <c r="XG11" s="12"/>
      <c r="XH11" s="11" t="s">
        <v>14765</v>
      </c>
      <c r="XI11" s="12"/>
      <c r="XJ11" s="12"/>
      <c r="XK11" s="11" t="s">
        <v>14766</v>
      </c>
      <c r="XL11" s="12"/>
      <c r="XM11" s="12"/>
      <c r="XN11" s="11" t="s">
        <v>14767</v>
      </c>
      <c r="XO11" s="12"/>
      <c r="XP11" s="12"/>
      <c r="XQ11" s="11" t="s">
        <v>14768</v>
      </c>
      <c r="XR11" s="12"/>
      <c r="XS11" s="12"/>
      <c r="XT11" s="11" t="s">
        <v>14769</v>
      </c>
      <c r="XU11" s="12"/>
      <c r="XV11" s="12"/>
      <c r="XW11" s="11" t="s">
        <v>14770</v>
      </c>
      <c r="XX11" s="12"/>
      <c r="XY11" s="12"/>
      <c r="XZ11" s="11" t="s">
        <v>14771</v>
      </c>
      <c r="YA11" s="12"/>
      <c r="YB11" s="12"/>
      <c r="YC11" s="11" t="s">
        <v>14772</v>
      </c>
      <c r="YD11" s="12"/>
      <c r="YE11" s="12"/>
      <c r="YF11" s="11" t="s">
        <v>14773</v>
      </c>
      <c r="YG11" s="12"/>
      <c r="YH11" s="12"/>
      <c r="YI11" s="11" t="s">
        <v>14774</v>
      </c>
      <c r="YJ11" s="12"/>
      <c r="YK11" s="12"/>
      <c r="YL11" s="11" t="s">
        <v>14775</v>
      </c>
      <c r="YM11" s="12"/>
      <c r="YN11" s="12"/>
      <c r="YO11" s="11" t="s">
        <v>14776</v>
      </c>
      <c r="YP11" s="12"/>
      <c r="YQ11" s="12"/>
      <c r="YR11" s="11" t="s">
        <v>14777</v>
      </c>
      <c r="YS11" s="12"/>
      <c r="YT11" s="12"/>
      <c r="YU11" s="11" t="s">
        <v>14778</v>
      </c>
      <c r="YV11" s="12"/>
      <c r="YW11" s="12"/>
      <c r="YX11" s="11" t="s">
        <v>14779</v>
      </c>
      <c r="YY11" s="12"/>
      <c r="YZ11" s="12"/>
      <c r="ZA11" s="11" t="s">
        <v>14780</v>
      </c>
      <c r="ZB11" s="12"/>
      <c r="ZC11" s="12"/>
      <c r="ZD11" s="11" t="s">
        <v>14781</v>
      </c>
      <c r="ZE11" s="12"/>
      <c r="ZF11" s="12"/>
      <c r="ZG11" s="11" t="s">
        <v>14782</v>
      </c>
      <c r="ZH11" s="12"/>
      <c r="ZI11" s="12"/>
      <c r="ZJ11" s="11" t="s">
        <v>14783</v>
      </c>
      <c r="ZK11" s="12"/>
      <c r="ZL11" s="12"/>
      <c r="ZM11" s="11" t="s">
        <v>14784</v>
      </c>
      <c r="ZN11" s="12"/>
      <c r="ZO11" s="12"/>
      <c r="ZP11" s="11" t="s">
        <v>14785</v>
      </c>
      <c r="ZQ11" s="12"/>
      <c r="ZR11" s="12"/>
      <c r="ZS11" s="11" t="s">
        <v>14786</v>
      </c>
      <c r="ZT11" s="12"/>
      <c r="ZU11" s="12"/>
      <c r="ZV11" s="11" t="s">
        <v>14787</v>
      </c>
      <c r="ZW11" s="12"/>
      <c r="ZX11" s="12"/>
      <c r="ZY11" s="11" t="s">
        <v>14788</v>
      </c>
      <c r="ZZ11" s="12"/>
      <c r="AAA11" s="12"/>
      <c r="AAB11" s="11" t="s">
        <v>14789</v>
      </c>
      <c r="AAC11" s="12"/>
      <c r="AAD11" s="12"/>
      <c r="AAE11" s="11" t="s">
        <v>14790</v>
      </c>
      <c r="AAF11" s="12"/>
      <c r="AAG11" s="12"/>
      <c r="AAH11" s="11" t="s">
        <v>14791</v>
      </c>
      <c r="AAI11" s="12"/>
      <c r="AAJ11" s="12"/>
      <c r="AAK11" s="11" t="s">
        <v>14792</v>
      </c>
      <c r="AAL11" s="12"/>
      <c r="AAM11" s="12"/>
      <c r="AAN11" s="11" t="s">
        <v>14793</v>
      </c>
      <c r="AAO11" s="12"/>
      <c r="AAP11" s="12"/>
      <c r="AAQ11" s="11" t="s">
        <v>14794</v>
      </c>
      <c r="AAR11" s="12"/>
      <c r="AAS11" s="12"/>
      <c r="AAT11" s="11" t="s">
        <v>14795</v>
      </c>
      <c r="AAU11" s="12"/>
      <c r="AAV11" s="12"/>
      <c r="AAW11" s="11" t="s">
        <v>14796</v>
      </c>
      <c r="AAX11" s="12"/>
      <c r="AAY11" s="12"/>
      <c r="AAZ11" s="11" t="s">
        <v>14797</v>
      </c>
      <c r="ABA11" s="12"/>
      <c r="ABB11" s="12"/>
      <c r="ABC11" s="11" t="s">
        <v>14798</v>
      </c>
      <c r="ABD11" s="12"/>
      <c r="ABE11" s="12"/>
      <c r="ABF11" s="11" t="s">
        <v>14799</v>
      </c>
      <c r="ABG11" s="12"/>
      <c r="ABH11" s="12"/>
      <c r="ABI11" s="11" t="s">
        <v>14800</v>
      </c>
      <c r="ABJ11" s="12"/>
      <c r="ABK11" s="12"/>
      <c r="ABL11" s="11" t="s">
        <v>14801</v>
      </c>
      <c r="ABM11" s="12"/>
      <c r="ABN11" s="12"/>
      <c r="ABO11" s="11" t="s">
        <v>14802</v>
      </c>
      <c r="ABP11" s="12"/>
      <c r="ABQ11" s="12"/>
      <c r="ABR11" s="11" t="s">
        <v>14803</v>
      </c>
      <c r="ABS11" s="12"/>
      <c r="ABT11" s="12"/>
      <c r="ABU11" s="11" t="s">
        <v>14804</v>
      </c>
      <c r="ABV11" s="12"/>
      <c r="ABW11" s="12"/>
      <c r="ABX11" s="11" t="s">
        <v>13454</v>
      </c>
      <c r="ABY11" s="12"/>
      <c r="ABZ11" s="12"/>
      <c r="ACA11" s="11" t="s">
        <v>14805</v>
      </c>
      <c r="ACB11" s="12"/>
      <c r="ACC11" s="12"/>
      <c r="ACD11" s="11" t="s">
        <v>14806</v>
      </c>
      <c r="ACE11" s="12"/>
      <c r="ACF11" s="12"/>
      <c r="ACG11" s="11" t="s">
        <v>14807</v>
      </c>
      <c r="ACH11" s="12"/>
      <c r="ACI11" s="12"/>
      <c r="ACJ11" s="11" t="s">
        <v>14808</v>
      </c>
      <c r="ACK11" s="12"/>
      <c r="ACL11" s="12"/>
      <c r="ACM11" s="11" t="s">
        <v>14809</v>
      </c>
      <c r="ACN11" s="12"/>
      <c r="ACO11" s="12"/>
      <c r="ACP11" s="11" t="s">
        <v>14810</v>
      </c>
      <c r="ACQ11" s="12"/>
      <c r="ACR11" s="12"/>
      <c r="ACS11" s="11" t="s">
        <v>14811</v>
      </c>
      <c r="ACT11" s="12"/>
      <c r="ACU11" s="12"/>
      <c r="ACV11" s="11" t="s">
        <v>14812</v>
      </c>
      <c r="ACW11" s="12"/>
      <c r="ACX11" s="12"/>
      <c r="ACY11" s="11" t="s">
        <v>14813</v>
      </c>
      <c r="ACZ11" s="12"/>
      <c r="ADA11" s="12"/>
      <c r="ADB11" s="11" t="s">
        <v>14814</v>
      </c>
      <c r="ADC11" s="12"/>
      <c r="ADD11" s="12"/>
      <c r="ADE11" s="11" t="s">
        <v>14815</v>
      </c>
      <c r="ADF11" s="12"/>
      <c r="ADG11" s="12"/>
      <c r="ADH11" s="11" t="s">
        <v>14816</v>
      </c>
      <c r="ADI11" s="12"/>
      <c r="ADJ11" s="12"/>
      <c r="ADK11" s="11" t="s">
        <v>14817</v>
      </c>
      <c r="ADL11" s="12"/>
      <c r="ADM11" s="12"/>
      <c r="ADN11" s="11" t="s">
        <v>14818</v>
      </c>
      <c r="ADO11" s="12"/>
      <c r="ADP11" s="12"/>
      <c r="ADQ11" s="11" t="s">
        <v>14819</v>
      </c>
      <c r="ADR11" s="12"/>
      <c r="ADS11" s="12"/>
      <c r="ADT11" s="11" t="s">
        <v>14820</v>
      </c>
      <c r="ADU11" s="12"/>
      <c r="ADV11" s="12"/>
      <c r="ADW11" s="11" t="s">
        <v>14821</v>
      </c>
      <c r="ADX11" s="12"/>
      <c r="ADY11" s="12"/>
      <c r="ADZ11" s="11" t="s">
        <v>14822</v>
      </c>
      <c r="AEA11" s="12"/>
      <c r="AEB11" s="12"/>
      <c r="AEC11" s="11" t="s">
        <v>14823</v>
      </c>
      <c r="AED11" s="12"/>
      <c r="AEE11" s="12"/>
      <c r="AEF11" s="11" t="s">
        <v>14824</v>
      </c>
      <c r="AEG11" s="12"/>
      <c r="AEH11" s="12"/>
      <c r="AEI11" s="11" t="s">
        <v>14597</v>
      </c>
      <c r="AEJ11" s="12"/>
      <c r="AEK11" s="12"/>
      <c r="AEL11" s="11" t="s">
        <v>14825</v>
      </c>
      <c r="AEM11" s="12"/>
      <c r="AEN11" s="12"/>
      <c r="AEO11" s="11" t="s">
        <v>14826</v>
      </c>
      <c r="AEP11" s="12"/>
      <c r="AEQ11" s="12"/>
      <c r="AER11" s="11" t="s">
        <v>14827</v>
      </c>
      <c r="AES11" s="12"/>
      <c r="AET11" s="12"/>
      <c r="AEU11" s="11" t="s">
        <v>14828</v>
      </c>
      <c r="AEV11" s="12"/>
      <c r="AEW11" s="12"/>
      <c r="AEX11" s="11" t="s">
        <v>14829</v>
      </c>
      <c r="AEY11" s="12"/>
      <c r="AEZ11" s="12"/>
      <c r="AFA11" s="11" t="s">
        <v>14830</v>
      </c>
      <c r="AFB11" s="12"/>
      <c r="AFC11" s="12"/>
      <c r="AFD11" s="11" t="s">
        <v>14831</v>
      </c>
      <c r="AFE11" s="12"/>
      <c r="AFF11" s="12"/>
      <c r="AFG11" s="11" t="s">
        <v>14832</v>
      </c>
      <c r="AFH11" s="12"/>
      <c r="AFI11" s="12"/>
      <c r="AFJ11" s="11" t="s">
        <v>14833</v>
      </c>
      <c r="AFK11" s="12"/>
      <c r="AFL11" s="12"/>
      <c r="AFM11" s="11" t="s">
        <v>14834</v>
      </c>
      <c r="AFN11" s="12"/>
      <c r="AFO11" s="12"/>
      <c r="AFP11" s="11" t="s">
        <v>14835</v>
      </c>
      <c r="AFQ11" s="12"/>
      <c r="AFR11" s="12"/>
      <c r="AFS11" s="11" t="s">
        <v>14836</v>
      </c>
      <c r="AFT11" s="12"/>
      <c r="AFU11" s="12"/>
      <c r="AFV11" s="11" t="s">
        <v>14837</v>
      </c>
      <c r="AFW11" s="12"/>
      <c r="AFX11" s="12"/>
      <c r="AFY11" s="11" t="s">
        <v>14838</v>
      </c>
      <c r="AFZ11" s="12"/>
      <c r="AGA11" s="12"/>
      <c r="AGB11" s="11" t="s">
        <v>14839</v>
      </c>
      <c r="AGC11" s="12"/>
      <c r="AGD11" s="12"/>
      <c r="AGE11" s="11" t="s">
        <v>14840</v>
      </c>
      <c r="AGF11" s="12"/>
      <c r="AGG11" s="12"/>
      <c r="AGH11" s="11" t="s">
        <v>14841</v>
      </c>
      <c r="AGI11" s="12"/>
      <c r="AGJ11" s="12"/>
      <c r="AGK11" s="11" t="s">
        <v>14842</v>
      </c>
      <c r="AGL11" s="12"/>
      <c r="AGM11" s="12"/>
      <c r="AGN11" s="11" t="s">
        <v>14668</v>
      </c>
      <c r="AGO11" s="12"/>
      <c r="AGP11" s="12"/>
      <c r="AGQ11" s="11" t="s">
        <v>14843</v>
      </c>
      <c r="AGR11" s="12"/>
      <c r="AGS11" s="12"/>
      <c r="AGT11" s="11" t="s">
        <v>14844</v>
      </c>
      <c r="AGU11" s="12"/>
      <c r="AGV11" s="12"/>
      <c r="AGW11" s="11" t="s">
        <v>1542</v>
      </c>
      <c r="AGX11" s="12"/>
      <c r="AGY11" s="12"/>
      <c r="AGZ11" s="11" t="s">
        <v>14845</v>
      </c>
      <c r="AHA11" s="12"/>
      <c r="AHB11" s="12"/>
      <c r="AHC11" s="11" t="s">
        <v>14846</v>
      </c>
      <c r="AHD11" s="12"/>
      <c r="AHE11" s="12"/>
      <c r="AHF11" s="11" t="s">
        <v>14847</v>
      </c>
      <c r="AHG11" s="12"/>
      <c r="AHH11" s="12"/>
      <c r="AHI11" s="11" t="s">
        <v>14848</v>
      </c>
      <c r="AHJ11" s="12"/>
      <c r="AHK11" s="12"/>
      <c r="AHL11" s="11" t="s">
        <v>14849</v>
      </c>
      <c r="AHM11" s="12"/>
      <c r="AHN11" s="12"/>
      <c r="AHO11" s="11" t="s">
        <v>14850</v>
      </c>
      <c r="AHP11" s="12"/>
      <c r="AHQ11" s="12"/>
      <c r="AHR11" s="11" t="s">
        <v>14851</v>
      </c>
      <c r="AHS11" s="12"/>
      <c r="AHT11" s="12"/>
      <c r="AHU11" s="11" t="s">
        <v>14852</v>
      </c>
      <c r="AHV11" s="12"/>
      <c r="AHW11" s="12"/>
      <c r="AHX11" s="11" t="s">
        <v>14853</v>
      </c>
      <c r="AHY11" s="12"/>
      <c r="AHZ11" s="12"/>
      <c r="AIA11" s="11" t="s">
        <v>14854</v>
      </c>
      <c r="AIB11" s="12"/>
      <c r="AIC11" s="12"/>
      <c r="AID11" s="11" t="s">
        <v>14855</v>
      </c>
      <c r="AIE11" s="12"/>
      <c r="AIF11" s="12"/>
      <c r="AIG11" s="11" t="s">
        <v>14856</v>
      </c>
      <c r="AIH11" s="12"/>
      <c r="AII11" s="12"/>
      <c r="AIJ11" s="11" t="s">
        <v>14857</v>
      </c>
      <c r="AIK11" s="12"/>
      <c r="AIL11" s="12"/>
      <c r="AIM11" s="11" t="s">
        <v>14858</v>
      </c>
      <c r="AIN11" s="12"/>
      <c r="AIO11" s="12"/>
      <c r="AIP11" s="11" t="s">
        <v>14859</v>
      </c>
      <c r="AIQ11" s="12"/>
      <c r="AIR11" s="12"/>
      <c r="AIS11" s="11" t="s">
        <v>14860</v>
      </c>
      <c r="AIT11" s="12"/>
      <c r="AIU11" s="12"/>
      <c r="AIV11" s="11" t="s">
        <v>14861</v>
      </c>
      <c r="AIW11" s="12"/>
      <c r="AIX11" s="12"/>
      <c r="AIY11" s="11" t="s">
        <v>14862</v>
      </c>
      <c r="AIZ11" s="12"/>
      <c r="AJA11" s="12"/>
      <c r="AJB11" s="11" t="s">
        <v>14863</v>
      </c>
      <c r="AJC11" s="12"/>
      <c r="AJD11" s="12"/>
      <c r="AJE11" s="11" t="s">
        <v>14864</v>
      </c>
      <c r="AJF11" s="12"/>
      <c r="AJG11" s="12"/>
      <c r="AJH11" s="11" t="s">
        <v>14865</v>
      </c>
      <c r="AJI11" s="12"/>
      <c r="AJJ11" s="12"/>
      <c r="AJK11" s="11" t="s">
        <v>14866</v>
      </c>
      <c r="AJL11" s="12"/>
      <c r="AJM11" s="12"/>
      <c r="AJN11" s="11" t="s">
        <v>14867</v>
      </c>
      <c r="AJO11" s="12"/>
      <c r="AJP11" s="12"/>
      <c r="AJQ11" s="11" t="s">
        <v>14868</v>
      </c>
      <c r="AJR11" s="12"/>
      <c r="AJS11" s="12"/>
      <c r="AJT11" s="11" t="s">
        <v>14869</v>
      </c>
      <c r="AJU11" s="12"/>
      <c r="AJV11" s="12"/>
      <c r="AJW11" s="11" t="s">
        <v>14870</v>
      </c>
      <c r="AJX11" s="12"/>
      <c r="AJY11" s="12"/>
      <c r="AJZ11" s="11" t="s">
        <v>14871</v>
      </c>
      <c r="AKA11" s="12"/>
      <c r="AKB11" s="12"/>
      <c r="AKC11" s="11" t="s">
        <v>14872</v>
      </c>
      <c r="AKD11" s="12"/>
      <c r="AKE11" s="12"/>
      <c r="AKF11" s="11" t="s">
        <v>14873</v>
      </c>
      <c r="AKG11" s="12"/>
      <c r="AKH11" s="12"/>
      <c r="AKI11" s="11" t="s">
        <v>14874</v>
      </c>
      <c r="AKJ11" s="12"/>
      <c r="AKK11" s="12"/>
      <c r="AKL11" s="11" t="s">
        <v>14875</v>
      </c>
      <c r="AKM11" s="12"/>
      <c r="AKN11" s="12"/>
      <c r="AKO11" s="11" t="s">
        <v>14876</v>
      </c>
      <c r="AKP11" s="12"/>
      <c r="AKQ11" s="12"/>
      <c r="AKR11" s="11" t="s">
        <v>14877</v>
      </c>
      <c r="AKS11" s="12"/>
      <c r="AKT11" s="12"/>
      <c r="AKU11" s="11" t="s">
        <v>14878</v>
      </c>
      <c r="AKV11" s="12"/>
      <c r="AKW11" s="12"/>
      <c r="AKX11" s="11" t="s">
        <v>14879</v>
      </c>
      <c r="AKY11" s="12"/>
      <c r="AKZ11" s="12"/>
      <c r="ALA11" s="11" t="s">
        <v>14880</v>
      </c>
      <c r="ALB11" s="12"/>
      <c r="ALC11" s="12"/>
      <c r="ALD11" s="11" t="s">
        <v>14881</v>
      </c>
      <c r="ALE11" s="12"/>
      <c r="ALF11" s="12"/>
      <c r="ALG11" s="11" t="s">
        <v>14882</v>
      </c>
      <c r="ALH11" s="12"/>
      <c r="ALI11" s="12"/>
      <c r="ALJ11" s="11" t="s">
        <v>14883</v>
      </c>
      <c r="ALK11" s="12"/>
      <c r="ALL11" s="12"/>
      <c r="ALM11" s="11" t="s">
        <v>14884</v>
      </c>
      <c r="ALN11" s="12"/>
      <c r="ALO11" s="12"/>
      <c r="ALP11" s="11" t="s">
        <v>14885</v>
      </c>
      <c r="ALQ11" s="12"/>
      <c r="ALR11" s="12"/>
      <c r="ALS11" s="11" t="s">
        <v>14886</v>
      </c>
      <c r="ALT11" s="12"/>
      <c r="ALU11" s="12"/>
      <c r="ALV11" s="11" t="s">
        <v>14887</v>
      </c>
      <c r="ALW11" s="12"/>
      <c r="ALX11" s="12"/>
      <c r="ALY11" s="11" t="s">
        <v>14888</v>
      </c>
      <c r="ALZ11" s="12"/>
      <c r="AMA11" s="12"/>
      <c r="AMB11" s="11" t="s">
        <v>14889</v>
      </c>
      <c r="AMC11" s="12"/>
      <c r="AMD11" s="12"/>
      <c r="AME11" s="11" t="s">
        <v>14890</v>
      </c>
      <c r="AMF11" s="12"/>
      <c r="AMG11" s="12"/>
      <c r="AMH11" s="11" t="s">
        <v>14891</v>
      </c>
      <c r="AMI11" s="12"/>
      <c r="AMJ11" s="12"/>
      <c r="AMK11" s="11" t="s">
        <v>14892</v>
      </c>
      <c r="AML11" s="12"/>
      <c r="AMM11" s="12"/>
      <c r="AMN11" s="11" t="s">
        <v>14893</v>
      </c>
      <c r="AMO11" s="12"/>
      <c r="AMP11" s="12"/>
      <c r="AMQ11" s="11" t="s">
        <v>14894</v>
      </c>
      <c r="AMR11" s="12"/>
      <c r="AMS11" s="12"/>
      <c r="AMT11" s="11" t="s">
        <v>14895</v>
      </c>
      <c r="AMU11" s="12"/>
      <c r="AMV11" s="12"/>
      <c r="AMW11" s="11" t="s">
        <v>14896</v>
      </c>
      <c r="AMX11" s="12"/>
      <c r="AMY11" s="12"/>
      <c r="AMZ11" s="11" t="s">
        <v>14897</v>
      </c>
      <c r="ANA11" s="12"/>
      <c r="ANB11" s="12"/>
      <c r="ANC11" s="11" t="s">
        <v>14898</v>
      </c>
      <c r="AND11" s="12"/>
      <c r="ANE11" s="12"/>
      <c r="ANF11" s="11" t="s">
        <v>14899</v>
      </c>
      <c r="ANG11" s="12"/>
      <c r="ANH11" s="12"/>
      <c r="ANI11" s="11" t="s">
        <v>14900</v>
      </c>
      <c r="ANJ11" s="12"/>
      <c r="ANK11" s="12"/>
      <c r="ANL11" s="11" t="s">
        <v>14901</v>
      </c>
      <c r="ANM11" s="12"/>
      <c r="ANN11" s="12"/>
      <c r="ANO11" s="11" t="s">
        <v>14902</v>
      </c>
      <c r="ANP11" s="12"/>
      <c r="ANQ11" s="12"/>
      <c r="ANR11" s="11" t="s">
        <v>14903</v>
      </c>
      <c r="ANS11" s="12"/>
      <c r="ANT11" s="12"/>
      <c r="ANU11" s="11" t="s">
        <v>14904</v>
      </c>
      <c r="ANV11" s="12"/>
      <c r="ANW11" s="12"/>
      <c r="ANX11" s="11" t="s">
        <v>14905</v>
      </c>
      <c r="ANY11" s="12"/>
      <c r="ANZ11" s="12"/>
      <c r="AOA11" s="11" t="s">
        <v>14906</v>
      </c>
      <c r="AOB11" s="12"/>
      <c r="AOC11" s="12"/>
      <c r="AOD11" s="11" t="s">
        <v>14907</v>
      </c>
      <c r="AOE11" s="12"/>
      <c r="AOF11" s="12"/>
      <c r="AOG11" s="11" t="s">
        <v>14908</v>
      </c>
      <c r="AOH11" s="12"/>
      <c r="AOI11" s="12"/>
      <c r="AOJ11" s="11" t="s">
        <v>14909</v>
      </c>
      <c r="AOK11" s="12"/>
      <c r="AOL11" s="12"/>
      <c r="AOM11" s="11" t="s">
        <v>14910</v>
      </c>
      <c r="AON11" s="12"/>
      <c r="AOO11" s="12"/>
      <c r="AOP11" s="11" t="s">
        <v>14911</v>
      </c>
      <c r="AOQ11" s="12"/>
      <c r="AOR11" s="12"/>
      <c r="AOS11" s="11" t="s">
        <v>14912</v>
      </c>
      <c r="AOT11" s="12"/>
      <c r="AOU11" s="12"/>
      <c r="AOV11" s="11" t="s">
        <v>14913</v>
      </c>
      <c r="AOW11" s="12"/>
      <c r="AOX11" s="12"/>
      <c r="AOY11" s="11" t="s">
        <v>14914</v>
      </c>
      <c r="AOZ11" s="12"/>
      <c r="APA11" s="12"/>
      <c r="APB11" s="11" t="s">
        <v>14915</v>
      </c>
      <c r="APC11" s="12"/>
      <c r="APD11" s="12"/>
      <c r="APE11" s="11" t="s">
        <v>14916</v>
      </c>
      <c r="APF11" s="12"/>
      <c r="APG11" s="12"/>
      <c r="APH11" s="11" t="s">
        <v>14917</v>
      </c>
      <c r="API11" s="12"/>
      <c r="APJ11" s="12"/>
      <c r="APK11" s="11" t="s">
        <v>14918</v>
      </c>
      <c r="APL11" s="12"/>
      <c r="APM11" s="12"/>
      <c r="APN11" s="11" t="s">
        <v>14919</v>
      </c>
      <c r="APO11" s="12"/>
      <c r="APP11" s="12"/>
      <c r="APQ11" s="11" t="s">
        <v>14920</v>
      </c>
      <c r="APR11" s="12"/>
      <c r="APS11" s="12"/>
      <c r="APT11" s="11" t="s">
        <v>14921</v>
      </c>
      <c r="APU11" s="12"/>
      <c r="APV11" s="12"/>
      <c r="APW11" s="11" t="s">
        <v>14922</v>
      </c>
      <c r="APX11" s="12"/>
      <c r="APY11" s="12"/>
      <c r="APZ11" s="11" t="s">
        <v>14923</v>
      </c>
      <c r="AQA11" s="12"/>
      <c r="AQB11" s="12"/>
      <c r="AQC11" s="11" t="s">
        <v>14924</v>
      </c>
      <c r="AQD11" s="12"/>
      <c r="AQE11" s="12"/>
      <c r="AQF11" s="11" t="s">
        <v>14925</v>
      </c>
      <c r="AQG11" s="12"/>
      <c r="AQH11" s="12"/>
      <c r="AQI11" s="11" t="s">
        <v>14926</v>
      </c>
      <c r="AQJ11" s="12"/>
      <c r="AQK11" s="12"/>
      <c r="AQL11" s="11" t="s">
        <v>14927</v>
      </c>
      <c r="AQM11" s="12"/>
      <c r="AQN11" s="12"/>
      <c r="AQO11" s="11" t="s">
        <v>14928</v>
      </c>
      <c r="AQP11" s="12"/>
      <c r="AQQ11" s="12"/>
      <c r="AQR11" s="11" t="s">
        <v>14929</v>
      </c>
      <c r="AQS11" s="12"/>
      <c r="AQT11" s="12"/>
      <c r="AQU11" s="11" t="s">
        <v>14930</v>
      </c>
      <c r="AQV11" s="12"/>
      <c r="AQW11" s="12"/>
      <c r="AQX11" s="11" t="s">
        <v>14931</v>
      </c>
      <c r="AQY11" s="12"/>
      <c r="AQZ11" s="12"/>
      <c r="ARA11" s="11" t="s">
        <v>14932</v>
      </c>
      <c r="ARB11" s="12"/>
      <c r="ARC11" s="12"/>
      <c r="ARD11" s="11" t="s">
        <v>14933</v>
      </c>
      <c r="ARE11" s="12"/>
      <c r="ARF11" s="12"/>
      <c r="ARG11" s="11" t="s">
        <v>14934</v>
      </c>
      <c r="ARH11" s="12"/>
      <c r="ARI11" s="12"/>
      <c r="ARJ11" s="11" t="s">
        <v>14935</v>
      </c>
      <c r="ARK11" s="12"/>
      <c r="ARL11" s="12"/>
      <c r="ARM11" s="11" t="s">
        <v>14936</v>
      </c>
      <c r="ARN11" s="12"/>
      <c r="ARO11" s="12"/>
      <c r="ARP11" s="11" t="s">
        <v>14937</v>
      </c>
      <c r="ARQ11" s="12"/>
      <c r="ARR11" s="12"/>
      <c r="ARS11" s="11" t="s">
        <v>14938</v>
      </c>
      <c r="ART11" s="12"/>
      <c r="ARU11" s="12"/>
      <c r="ARV11" s="11" t="s">
        <v>14939</v>
      </c>
      <c r="ARW11" s="12"/>
      <c r="ARX11" s="12"/>
      <c r="ARY11" s="11" t="s">
        <v>14940</v>
      </c>
      <c r="ARZ11" s="12"/>
      <c r="ASA11" s="12"/>
      <c r="ASB11" s="11" t="s">
        <v>14941</v>
      </c>
      <c r="ASC11" s="12"/>
      <c r="ASD11" s="12"/>
      <c r="ASE11" s="11" t="s">
        <v>14942</v>
      </c>
      <c r="ASF11" s="12"/>
      <c r="ASG11" s="12"/>
      <c r="ASH11" s="11" t="s">
        <v>14943</v>
      </c>
      <c r="ASI11" s="12"/>
      <c r="ASJ11" s="12"/>
      <c r="ASK11" s="11" t="s">
        <v>14944</v>
      </c>
      <c r="ASL11" s="12"/>
      <c r="ASM11" s="12"/>
      <c r="ASN11" s="11" t="s">
        <v>14945</v>
      </c>
      <c r="ASO11" s="12"/>
      <c r="ASP11" s="12"/>
      <c r="ASQ11" s="11" t="s">
        <v>14946</v>
      </c>
      <c r="ASR11" s="12"/>
      <c r="ASS11" s="12"/>
      <c r="AST11" s="11" t="s">
        <v>14947</v>
      </c>
      <c r="ASU11" s="12"/>
      <c r="ASV11" s="12"/>
      <c r="ASW11" s="11" t="s">
        <v>14948</v>
      </c>
      <c r="ASX11" s="12"/>
      <c r="ASY11" s="12"/>
      <c r="ASZ11" s="11" t="s">
        <v>14949</v>
      </c>
      <c r="ATA11" s="12"/>
      <c r="ATB11" s="12"/>
      <c r="ATC11" s="11" t="s">
        <v>14950</v>
      </c>
      <c r="ATD11" s="12"/>
      <c r="ATE11" s="12"/>
      <c r="ATF11" s="11" t="s">
        <v>14951</v>
      </c>
      <c r="ATG11" s="12"/>
      <c r="ATH11" s="12"/>
      <c r="ATI11" s="11" t="s">
        <v>14952</v>
      </c>
      <c r="ATJ11" s="12"/>
      <c r="ATK11" s="12"/>
      <c r="ATL11" s="11" t="s">
        <v>14953</v>
      </c>
      <c r="ATM11" s="12"/>
      <c r="ATN11" s="12"/>
      <c r="ATO11" s="11" t="s">
        <v>14954</v>
      </c>
      <c r="ATP11" s="12"/>
      <c r="ATQ11" s="12"/>
      <c r="ATR11" s="11" t="s">
        <v>14955</v>
      </c>
      <c r="ATS11" s="12"/>
      <c r="ATT11" s="12"/>
      <c r="ATU11" s="11" t="s">
        <v>14956</v>
      </c>
      <c r="ATV11" s="12"/>
      <c r="ATW11" s="12"/>
      <c r="ATX11" s="11" t="s">
        <v>14957</v>
      </c>
      <c r="ATY11" s="12"/>
      <c r="ATZ11" s="12"/>
      <c r="AUA11" s="11" t="s">
        <v>14958</v>
      </c>
      <c r="AUB11" s="12"/>
      <c r="AUC11" s="12"/>
      <c r="AUD11" s="11" t="s">
        <v>14959</v>
      </c>
      <c r="AUE11" s="12"/>
      <c r="AUF11" s="12"/>
      <c r="AUG11" s="11" t="s">
        <v>14960</v>
      </c>
      <c r="AUH11" s="12"/>
      <c r="AUI11" s="12"/>
      <c r="AUJ11" s="11" t="s">
        <v>14961</v>
      </c>
      <c r="AUK11" s="12"/>
      <c r="AUL11" s="12"/>
      <c r="AUM11" s="11" t="s">
        <v>14962</v>
      </c>
      <c r="AUN11" s="12"/>
      <c r="AUO11" s="12"/>
      <c r="AUP11" s="11" t="s">
        <v>14963</v>
      </c>
      <c r="AUQ11" s="12"/>
      <c r="AUR11" s="12"/>
      <c r="AUS11" s="11" t="s">
        <v>14964</v>
      </c>
      <c r="AUT11" s="12"/>
      <c r="AUU11" s="12"/>
      <c r="AUV11" s="11" t="s">
        <v>14965</v>
      </c>
      <c r="AUW11" s="12"/>
      <c r="AUX11" s="12"/>
      <c r="AUY11" s="11" t="s">
        <v>14966</v>
      </c>
      <c r="AUZ11" s="12"/>
      <c r="AVA11" s="12"/>
      <c r="AVB11" s="11" t="s">
        <v>14967</v>
      </c>
      <c r="AVC11" s="12"/>
      <c r="AVD11" s="12"/>
      <c r="AVE11" s="11" t="s">
        <v>14668</v>
      </c>
      <c r="AVF11" s="12"/>
      <c r="AVG11" s="12"/>
      <c r="AVH11" s="11" t="s">
        <v>14968</v>
      </c>
      <c r="AVI11" s="12"/>
      <c r="AVJ11" s="12"/>
      <c r="AVK11" s="11" t="s">
        <v>14969</v>
      </c>
      <c r="AVL11" s="12"/>
      <c r="AVM11" s="12"/>
      <c r="AVN11" s="11" t="s">
        <v>14970</v>
      </c>
      <c r="AVO11" s="12"/>
      <c r="AVP11" s="12"/>
      <c r="AVQ11" s="11" t="s">
        <v>14971</v>
      </c>
      <c r="AVR11" s="12"/>
      <c r="AVS11" s="12"/>
      <c r="AVT11" s="11" t="s">
        <v>14972</v>
      </c>
      <c r="AVU11" s="12"/>
      <c r="AVV11" s="12"/>
      <c r="AVW11" s="11" t="s">
        <v>14973</v>
      </c>
      <c r="AVX11" s="12"/>
      <c r="AVY11" s="12"/>
      <c r="AVZ11" s="11" t="s">
        <v>14974</v>
      </c>
      <c r="AWA11" s="12"/>
      <c r="AWB11" s="12"/>
      <c r="AWC11" s="11" t="s">
        <v>14975</v>
      </c>
      <c r="AWD11" s="12"/>
      <c r="AWE11" s="12"/>
      <c r="AWF11" s="11" t="s">
        <v>14976</v>
      </c>
      <c r="AWG11" s="12"/>
      <c r="AWH11" s="12"/>
      <c r="AWI11" s="11" t="s">
        <v>14977</v>
      </c>
      <c r="AWJ11" s="12"/>
      <c r="AWK11" s="12"/>
      <c r="AWL11" s="11" t="s">
        <v>14978</v>
      </c>
      <c r="AWM11" s="12"/>
      <c r="AWN11" s="12"/>
      <c r="AWO11" s="11" t="s">
        <v>14979</v>
      </c>
      <c r="AWP11" s="12"/>
      <c r="AWQ11" s="12"/>
      <c r="AWR11" s="11" t="s">
        <v>14980</v>
      </c>
      <c r="AWS11" s="12"/>
      <c r="AWT11" s="12"/>
      <c r="AWU11" s="11" t="s">
        <v>14981</v>
      </c>
      <c r="AWV11" s="12"/>
      <c r="AWW11" s="12"/>
      <c r="AWX11" s="11" t="s">
        <v>14982</v>
      </c>
      <c r="AWY11" s="12"/>
      <c r="AWZ11" s="12"/>
      <c r="AXA11" s="11" t="s">
        <v>14983</v>
      </c>
      <c r="AXB11" s="12"/>
      <c r="AXC11" s="12"/>
      <c r="AXD11" s="11" t="s">
        <v>14984</v>
      </c>
      <c r="AXE11" s="12"/>
      <c r="AXF11" s="12"/>
      <c r="AXG11" s="11" t="s">
        <v>14985</v>
      </c>
      <c r="AXH11" s="12"/>
      <c r="AXI11" s="12"/>
      <c r="AXJ11" s="11" t="s">
        <v>14986</v>
      </c>
      <c r="AXK11" s="12"/>
      <c r="AXL11" s="12"/>
      <c r="AXM11" s="11" t="s">
        <v>14987</v>
      </c>
      <c r="AXN11" s="12"/>
      <c r="AXO11" s="12"/>
      <c r="AXP11" s="11" t="s">
        <v>14988</v>
      </c>
      <c r="AXQ11" s="12"/>
      <c r="AXR11" s="12"/>
      <c r="AXS11" s="11" t="s">
        <v>14989</v>
      </c>
      <c r="AXT11" s="12"/>
      <c r="AXU11" s="12"/>
      <c r="AXV11" s="11" t="s">
        <v>14990</v>
      </c>
      <c r="AXW11" s="12"/>
      <c r="AXX11" s="12"/>
      <c r="AXY11" s="11" t="s">
        <v>14991</v>
      </c>
      <c r="AXZ11" s="12"/>
      <c r="AYA11" s="12"/>
      <c r="AYB11" s="11" t="s">
        <v>14992</v>
      </c>
      <c r="AYC11" s="12"/>
      <c r="AYD11" s="12"/>
      <c r="AYE11" s="11" t="s">
        <v>14993</v>
      </c>
      <c r="AYF11" s="12"/>
      <c r="AYG11" s="12"/>
      <c r="AYH11" s="11" t="s">
        <v>14994</v>
      </c>
      <c r="AYI11" s="12"/>
      <c r="AYJ11" s="12"/>
      <c r="AYK11" s="11" t="s">
        <v>14995</v>
      </c>
      <c r="AYL11" s="12"/>
      <c r="AYM11" s="12"/>
      <c r="AYN11" s="11" t="s">
        <v>14996</v>
      </c>
      <c r="AYO11" s="12"/>
      <c r="AYP11" s="12"/>
      <c r="AYQ11" s="11" t="s">
        <v>14997</v>
      </c>
      <c r="AYR11" s="12"/>
      <c r="AYS11" s="12"/>
      <c r="AYT11" s="11" t="s">
        <v>14998</v>
      </c>
      <c r="AYU11" s="12"/>
      <c r="AYV11" s="12"/>
      <c r="AYW11" s="11" t="s">
        <v>14999</v>
      </c>
      <c r="AYX11" s="12"/>
      <c r="AYY11" s="12"/>
      <c r="AYZ11" s="11" t="s">
        <v>15000</v>
      </c>
      <c r="AZA11" s="12"/>
      <c r="AZB11" s="12"/>
      <c r="AZC11" s="11" t="s">
        <v>15001</v>
      </c>
      <c r="AZD11" s="12"/>
      <c r="AZE11" s="12"/>
      <c r="AZF11" s="11" t="s">
        <v>15002</v>
      </c>
      <c r="AZG11" s="12"/>
      <c r="AZH11" s="12"/>
      <c r="AZI11" s="11" t="s">
        <v>15003</v>
      </c>
      <c r="AZJ11" s="12"/>
      <c r="AZK11" s="12"/>
      <c r="AZL11" s="11" t="s">
        <v>15004</v>
      </c>
      <c r="AZM11" s="12"/>
      <c r="AZN11" s="12"/>
      <c r="AZO11" s="11" t="s">
        <v>15005</v>
      </c>
      <c r="AZP11" s="12"/>
      <c r="AZQ11" s="12"/>
      <c r="AZR11" s="11" t="s">
        <v>15006</v>
      </c>
      <c r="AZS11" s="12"/>
      <c r="AZT11" s="12"/>
      <c r="AZU11" s="11" t="s">
        <v>15007</v>
      </c>
      <c r="AZV11" s="12"/>
      <c r="AZW11" s="12"/>
      <c r="AZX11" s="11" t="s">
        <v>15008</v>
      </c>
      <c r="AZY11" s="12"/>
      <c r="AZZ11" s="12"/>
      <c r="BAA11" s="11" t="s">
        <v>15009</v>
      </c>
      <c r="BAB11" s="12"/>
      <c r="BAC11" s="12"/>
      <c r="BAD11" s="11" t="s">
        <v>15010</v>
      </c>
      <c r="BAE11" s="12"/>
      <c r="BAF11" s="12"/>
      <c r="BAG11" s="11" t="s">
        <v>15011</v>
      </c>
      <c r="BAH11" s="12"/>
      <c r="BAI11" s="12"/>
      <c r="BAJ11" s="11" t="s">
        <v>15012</v>
      </c>
      <c r="BAK11" s="12"/>
      <c r="BAL11" s="12"/>
      <c r="BAM11" s="11" t="s">
        <v>15013</v>
      </c>
      <c r="BAN11" s="12"/>
      <c r="BAO11" s="12"/>
      <c r="BAP11" s="11" t="s">
        <v>15014</v>
      </c>
      <c r="BAQ11" s="12"/>
      <c r="BAR11" s="12"/>
      <c r="BAS11" s="11" t="s">
        <v>15015</v>
      </c>
      <c r="BAT11" s="12"/>
      <c r="BAU11" s="12"/>
      <c r="BAV11" s="11" t="s">
        <v>15016</v>
      </c>
      <c r="BAW11" s="12"/>
      <c r="BAX11" s="12"/>
      <c r="BAY11" s="11" t="s">
        <v>15017</v>
      </c>
      <c r="BAZ11" s="12"/>
      <c r="BBA11" s="12"/>
      <c r="BBB11" s="11" t="s">
        <v>15018</v>
      </c>
      <c r="BBC11" s="12"/>
      <c r="BBD11" s="12"/>
      <c r="BBE11" s="11" t="s">
        <v>15019</v>
      </c>
      <c r="BBF11" s="12"/>
      <c r="BBG11" s="12"/>
      <c r="BBH11" s="11" t="s">
        <v>15020</v>
      </c>
      <c r="BBI11" s="12"/>
      <c r="BBJ11" s="12"/>
      <c r="BBK11" s="11" t="s">
        <v>15021</v>
      </c>
      <c r="BBL11" s="12"/>
      <c r="BBM11" s="12"/>
      <c r="BBN11" s="11" t="s">
        <v>15022</v>
      </c>
      <c r="BBO11" s="12"/>
      <c r="BBP11" s="12"/>
      <c r="BBQ11" s="11" t="s">
        <v>15023</v>
      </c>
      <c r="BBR11" s="12"/>
      <c r="BBS11" s="12"/>
      <c r="BBT11" s="11" t="s">
        <v>15024</v>
      </c>
      <c r="BBU11" s="12"/>
      <c r="BBV11" s="12"/>
      <c r="BBW11" s="11" t="s">
        <v>15025</v>
      </c>
      <c r="BBX11" s="12"/>
      <c r="BBY11" s="12"/>
      <c r="BBZ11" s="11" t="s">
        <v>15026</v>
      </c>
      <c r="BCA11" s="12"/>
      <c r="BCB11" s="12"/>
      <c r="BCC11" s="11" t="s">
        <v>15027</v>
      </c>
      <c r="BCD11" s="12"/>
      <c r="BCE11" s="12"/>
      <c r="BCF11" s="11" t="s">
        <v>12066</v>
      </c>
      <c r="BCG11" s="12"/>
      <c r="BCH11" s="12"/>
      <c r="BCI11" s="11" t="s">
        <v>15028</v>
      </c>
      <c r="BCJ11" s="12"/>
      <c r="BCK11" s="12"/>
      <c r="BCL11" s="11" t="s">
        <v>15029</v>
      </c>
      <c r="BCM11" s="12"/>
      <c r="BCN11" s="12"/>
      <c r="BCO11" s="11" t="s">
        <v>15030</v>
      </c>
      <c r="BCP11" s="12"/>
      <c r="BCQ11" s="12"/>
      <c r="BCR11" s="11" t="s">
        <v>15031</v>
      </c>
      <c r="BCS11" s="12"/>
      <c r="BCT11" s="12"/>
      <c r="BCU11" s="11" t="s">
        <v>15032</v>
      </c>
      <c r="BCV11" s="12"/>
      <c r="BCW11" s="12"/>
      <c r="BCX11" s="11" t="s">
        <v>15033</v>
      </c>
      <c r="BCY11" s="12"/>
      <c r="BCZ11" s="12"/>
      <c r="BDA11" s="11" t="s">
        <v>15034</v>
      </c>
      <c r="BDB11" s="12"/>
      <c r="BDC11" s="12"/>
      <c r="BDD11" s="11" t="s">
        <v>15035</v>
      </c>
      <c r="BDE11" s="12"/>
      <c r="BDF11" s="12"/>
      <c r="BDG11" s="11" t="s">
        <v>15036</v>
      </c>
      <c r="BDH11" s="12"/>
      <c r="BDI11" s="12"/>
      <c r="BDJ11" s="11" t="s">
        <v>15037</v>
      </c>
      <c r="BDK11" s="12"/>
      <c r="BDL11" s="12"/>
      <c r="BDM11" s="11" t="s">
        <v>15038</v>
      </c>
      <c r="BDN11" s="12"/>
      <c r="BDO11" s="12"/>
      <c r="BDP11" s="11" t="s">
        <v>15039</v>
      </c>
      <c r="BDQ11" s="12"/>
      <c r="BDR11" s="12"/>
      <c r="BDS11" s="11" t="s">
        <v>15040</v>
      </c>
      <c r="BDT11" s="12"/>
      <c r="BDU11" s="12"/>
      <c r="BDV11" s="11" t="s">
        <v>15041</v>
      </c>
      <c r="BDW11" s="12"/>
      <c r="BDX11" s="12"/>
      <c r="BDY11" s="11" t="s">
        <v>15042</v>
      </c>
      <c r="BDZ11" s="12"/>
      <c r="BEA11" s="12"/>
      <c r="BEB11" s="11" t="s">
        <v>15043</v>
      </c>
      <c r="BEC11" s="12"/>
      <c r="BED11" s="12"/>
      <c r="BEE11" s="11" t="s">
        <v>14668</v>
      </c>
      <c r="BEF11" s="12"/>
      <c r="BEG11" s="12"/>
      <c r="BEH11" s="11" t="s">
        <v>15044</v>
      </c>
      <c r="BEI11" s="12"/>
      <c r="BEJ11" s="12"/>
      <c r="BEK11" s="11" t="s">
        <v>15044</v>
      </c>
      <c r="BEL11" s="12"/>
      <c r="BEM11" s="12"/>
      <c r="BEN11" s="11" t="s">
        <v>15045</v>
      </c>
      <c r="BEO11" s="12"/>
      <c r="BEP11" s="12"/>
      <c r="BEQ11" s="11" t="s">
        <v>15046</v>
      </c>
      <c r="BER11" s="12"/>
      <c r="BES11" s="12"/>
      <c r="BET11" s="11" t="s">
        <v>15047</v>
      </c>
      <c r="BEU11" s="12"/>
      <c r="BEV11" s="12"/>
      <c r="BEW11" s="11" t="s">
        <v>15048</v>
      </c>
      <c r="BEX11" s="12"/>
      <c r="BEY11" s="12"/>
      <c r="BEZ11" s="11" t="s">
        <v>15049</v>
      </c>
      <c r="BFA11" s="12"/>
      <c r="BFB11" s="12"/>
      <c r="BFC11" s="11" t="s">
        <v>15050</v>
      </c>
      <c r="BFD11" s="12"/>
      <c r="BFE11" s="12"/>
      <c r="BFF11" s="11" t="s">
        <v>15051</v>
      </c>
      <c r="BFG11" s="12"/>
      <c r="BFH11" s="12"/>
      <c r="BFI11" s="11" t="s">
        <v>15052</v>
      </c>
      <c r="BFJ11" s="12"/>
      <c r="BFK11" s="12"/>
      <c r="BFL11" s="11" t="s">
        <v>15053</v>
      </c>
      <c r="BFM11" s="12"/>
      <c r="BFN11" s="12"/>
      <c r="BFO11" s="11" t="s">
        <v>15054</v>
      </c>
      <c r="BFP11" s="12"/>
      <c r="BFQ11" s="12"/>
      <c r="BFR11" s="11" t="s">
        <v>15055</v>
      </c>
      <c r="BFS11" s="12"/>
      <c r="BFT11" s="12"/>
      <c r="BFU11" s="11" t="s">
        <v>15056</v>
      </c>
      <c r="BFV11" s="12"/>
      <c r="BFW11" s="12"/>
      <c r="BFX11" s="11" t="s">
        <v>15057</v>
      </c>
      <c r="BFY11" s="12"/>
      <c r="BFZ11" s="12"/>
      <c r="BGA11" s="11" t="s">
        <v>15058</v>
      </c>
      <c r="BGB11" s="12"/>
      <c r="BGC11" s="12"/>
      <c r="BGD11" s="11" t="s">
        <v>15059</v>
      </c>
      <c r="BGE11" s="12"/>
      <c r="BGF11" s="12"/>
      <c r="BGG11" s="11" t="s">
        <v>15060</v>
      </c>
      <c r="BGH11" s="12"/>
      <c r="BGI11" s="12"/>
      <c r="BGJ11" s="11" t="s">
        <v>15061</v>
      </c>
      <c r="BGK11" s="12"/>
      <c r="BGL11" s="12"/>
      <c r="BGM11" s="11" t="s">
        <v>15062</v>
      </c>
      <c r="BGN11" s="12"/>
      <c r="BGO11" s="12"/>
      <c r="BGP11" s="11" t="s">
        <v>15063</v>
      </c>
      <c r="BGQ11" s="12"/>
      <c r="BGR11" s="12"/>
      <c r="BGS11" s="11" t="s">
        <v>15064</v>
      </c>
      <c r="BGT11" s="12"/>
      <c r="BGU11" s="12"/>
      <c r="BGV11" s="11" t="s">
        <v>15065</v>
      </c>
      <c r="BGW11" s="12"/>
      <c r="BGX11" s="12"/>
      <c r="BGY11" s="11" t="s">
        <v>15066</v>
      </c>
      <c r="BGZ11" s="12"/>
      <c r="BHA11" s="12"/>
      <c r="BHB11" s="11" t="s">
        <v>15067</v>
      </c>
      <c r="BHC11" s="12"/>
      <c r="BHD11" s="12"/>
      <c r="BHE11" s="11" t="s">
        <v>14610</v>
      </c>
      <c r="BHF11" s="12"/>
      <c r="BHG11" s="12"/>
      <c r="BHH11" s="11" t="s">
        <v>15068</v>
      </c>
      <c r="BHI11" s="12"/>
      <c r="BHJ11" s="12"/>
      <c r="BHK11" s="11" t="s">
        <v>15069</v>
      </c>
      <c r="BHL11" s="12"/>
      <c r="BHM11" s="12"/>
      <c r="BHN11" s="11" t="s">
        <v>15070</v>
      </c>
      <c r="BHO11" s="12"/>
      <c r="BHP11" s="12"/>
      <c r="BHQ11" s="11" t="s">
        <v>15071</v>
      </c>
      <c r="BHR11" s="12"/>
      <c r="BHS11" s="12"/>
      <c r="BHT11" s="11" t="s">
        <v>15072</v>
      </c>
      <c r="BHU11" s="12"/>
      <c r="BHV11" s="12"/>
      <c r="BHW11" s="11" t="s">
        <v>15073</v>
      </c>
      <c r="BHX11" s="12"/>
      <c r="BHY11" s="12"/>
      <c r="BHZ11" s="11" t="s">
        <v>15074</v>
      </c>
      <c r="BIA11" s="12"/>
      <c r="BIB11" s="12"/>
      <c r="BIC11" s="11" t="s">
        <v>15075</v>
      </c>
      <c r="BID11" s="12"/>
      <c r="BIE11" s="12"/>
      <c r="BIF11" s="11" t="s">
        <v>15076</v>
      </c>
      <c r="BIG11" s="12"/>
      <c r="BIH11" s="12"/>
      <c r="BII11" s="11" t="s">
        <v>15077</v>
      </c>
      <c r="BIJ11" s="12"/>
      <c r="BIK11" s="12"/>
      <c r="BIL11" s="11" t="s">
        <v>15078</v>
      </c>
      <c r="BIM11" s="12"/>
      <c r="BIN11" s="12"/>
      <c r="BIO11" s="11" t="s">
        <v>15079</v>
      </c>
      <c r="BIP11" s="12"/>
      <c r="BIQ11" s="12"/>
      <c r="BIR11" s="11" t="s">
        <v>15080</v>
      </c>
      <c r="BIS11" s="12"/>
      <c r="BIT11" s="12"/>
      <c r="BIU11" s="11" t="s">
        <v>15081</v>
      </c>
      <c r="BIV11" s="12"/>
      <c r="BIW11" s="12"/>
      <c r="BIX11" s="11" t="s">
        <v>14608</v>
      </c>
      <c r="BIY11" s="12"/>
      <c r="BIZ11" s="12"/>
      <c r="BJA11" s="11" t="s">
        <v>15082</v>
      </c>
      <c r="BJB11" s="12"/>
      <c r="BJC11" s="12"/>
      <c r="BJD11" s="11" t="s">
        <v>15083</v>
      </c>
      <c r="BJE11" s="12"/>
      <c r="BJF11" s="12"/>
      <c r="BJG11" s="11" t="s">
        <v>15084</v>
      </c>
      <c r="BJH11" s="12"/>
      <c r="BJI11" s="12"/>
      <c r="BJJ11" s="11" t="s">
        <v>15085</v>
      </c>
      <c r="BJK11" s="12"/>
      <c r="BJL11" s="12"/>
      <c r="BJM11" s="11" t="s">
        <v>15086</v>
      </c>
      <c r="BJN11" s="12"/>
      <c r="BJO11" s="12"/>
      <c r="BJP11" s="11" t="s">
        <v>15087</v>
      </c>
      <c r="BJQ11" s="12"/>
      <c r="BJR11" s="12"/>
      <c r="BJS11" s="11" t="s">
        <v>15088</v>
      </c>
      <c r="BJT11" s="12"/>
      <c r="BJU11" s="12"/>
      <c r="BJV11" s="11" t="s">
        <v>15089</v>
      </c>
      <c r="BJW11" s="12"/>
      <c r="BJX11" s="12"/>
      <c r="BJY11" s="11" t="s">
        <v>15090</v>
      </c>
      <c r="BJZ11" s="12"/>
      <c r="BKA11" s="12"/>
      <c r="BKB11" s="11" t="s">
        <v>15091</v>
      </c>
      <c r="BKC11" s="12"/>
      <c r="BKD11" s="12"/>
      <c r="BKE11" s="11" t="s">
        <v>15092</v>
      </c>
      <c r="BKF11" s="12"/>
      <c r="BKG11" s="12"/>
      <c r="BKH11" s="11" t="s">
        <v>15093</v>
      </c>
      <c r="BKI11" s="12"/>
      <c r="BKJ11" s="12"/>
      <c r="BKK11" s="11" t="s">
        <v>15094</v>
      </c>
      <c r="BKL11" s="12"/>
      <c r="BKM11" s="12"/>
      <c r="BKN11" s="11" t="s">
        <v>15095</v>
      </c>
      <c r="BKO11" s="12"/>
      <c r="BKP11" s="12"/>
      <c r="BKQ11" s="11" t="s">
        <v>15096</v>
      </c>
      <c r="BKR11" s="12"/>
      <c r="BKS11" s="12"/>
      <c r="BKT11" s="11" t="s">
        <v>15097</v>
      </c>
      <c r="BKU11" s="12"/>
      <c r="BKV11" s="12"/>
      <c r="BKW11" s="11" t="s">
        <v>15098</v>
      </c>
      <c r="BKX11" s="12"/>
      <c r="BKY11" s="12"/>
      <c r="BKZ11" s="11" t="s">
        <v>15099</v>
      </c>
      <c r="BLA11" s="12"/>
      <c r="BLB11" s="12"/>
      <c r="BLC11" s="11" t="s">
        <v>15100</v>
      </c>
      <c r="BLD11" s="12"/>
      <c r="BLE11" s="12"/>
      <c r="BLF11" s="11" t="s">
        <v>15101</v>
      </c>
      <c r="BLG11" s="12"/>
      <c r="BLH11" s="12"/>
      <c r="BLI11" s="11" t="s">
        <v>15102</v>
      </c>
      <c r="BLJ11" s="12"/>
      <c r="BLK11" s="12"/>
      <c r="BLL11" s="11" t="s">
        <v>15103</v>
      </c>
      <c r="BLM11" s="12"/>
      <c r="BLN11" s="12"/>
      <c r="BLO11" s="11" t="s">
        <v>15104</v>
      </c>
      <c r="BLP11" s="12"/>
      <c r="BLQ11" s="12"/>
      <c r="BLR11" s="11" t="s">
        <v>15105</v>
      </c>
      <c r="BLS11" s="12"/>
      <c r="BLT11" s="12"/>
      <c r="BLU11" s="11" t="s">
        <v>15106</v>
      </c>
      <c r="BLV11" s="12"/>
      <c r="BLW11" s="12"/>
      <c r="BLX11" s="11" t="s">
        <v>15107</v>
      </c>
      <c r="BLY11" s="12"/>
      <c r="BLZ11" s="12"/>
      <c r="BMA11" s="11" t="s">
        <v>15108</v>
      </c>
      <c r="BMB11" s="12"/>
      <c r="BMC11" s="12"/>
      <c r="BMD11" s="11" t="s">
        <v>15109</v>
      </c>
      <c r="BME11" s="12"/>
      <c r="BMF11" s="12"/>
      <c r="BMG11" s="11" t="s">
        <v>15110</v>
      </c>
      <c r="BMH11" s="12"/>
      <c r="BMI11" s="12"/>
      <c r="BMJ11" s="11" t="s">
        <v>15111</v>
      </c>
      <c r="BMK11" s="12"/>
      <c r="BML11" s="12"/>
      <c r="BMM11" s="11" t="s">
        <v>15112</v>
      </c>
      <c r="BMN11" s="12"/>
      <c r="BMO11" s="12"/>
      <c r="BMP11" s="11" t="s">
        <v>15113</v>
      </c>
      <c r="BMQ11" s="12"/>
      <c r="BMR11" s="12"/>
      <c r="BMS11" s="11" t="s">
        <v>15114</v>
      </c>
      <c r="BMT11" s="12"/>
      <c r="BMU11" s="12"/>
      <c r="BMV11" s="11" t="s">
        <v>15115</v>
      </c>
      <c r="BMW11" s="12"/>
      <c r="BMX11" s="12"/>
      <c r="BMY11" s="11" t="s">
        <v>15116</v>
      </c>
      <c r="BMZ11" s="12"/>
      <c r="BNA11" s="12"/>
      <c r="BNB11" s="11" t="s">
        <v>15117</v>
      </c>
      <c r="BNC11" s="12"/>
      <c r="BND11" s="12"/>
      <c r="BNE11" s="11" t="s">
        <v>15118</v>
      </c>
      <c r="BNF11" s="12"/>
      <c r="BNG11" s="12"/>
      <c r="BNH11" s="11" t="s">
        <v>15119</v>
      </c>
      <c r="BNI11" s="12"/>
      <c r="BNJ11" s="12"/>
      <c r="BNK11" s="11" t="s">
        <v>15120</v>
      </c>
      <c r="BNL11" s="12"/>
      <c r="BNM11" s="12"/>
      <c r="BNN11" s="11" t="s">
        <v>15121</v>
      </c>
      <c r="BNO11" s="12"/>
      <c r="BNP11" s="12"/>
      <c r="BNQ11" s="11" t="s">
        <v>15122</v>
      </c>
      <c r="BNR11" s="12"/>
      <c r="BNS11" s="12"/>
      <c r="BNT11" s="11" t="s">
        <v>15123</v>
      </c>
      <c r="BNU11" s="12"/>
      <c r="BNV11" s="12"/>
      <c r="BNW11" s="11" t="s">
        <v>15124</v>
      </c>
      <c r="BNX11" s="12"/>
      <c r="BNY11" s="12"/>
      <c r="BNZ11" s="11" t="s">
        <v>15125</v>
      </c>
      <c r="BOA11" s="12"/>
      <c r="BOB11" s="12"/>
      <c r="BOC11" s="11" t="s">
        <v>15126</v>
      </c>
      <c r="BOD11" s="12"/>
      <c r="BOE11" s="12"/>
      <c r="BOF11" s="11" t="s">
        <v>15127</v>
      </c>
      <c r="BOG11" s="12"/>
      <c r="BOH11" s="12"/>
      <c r="BOI11" s="11" t="s">
        <v>15128</v>
      </c>
      <c r="BOJ11" s="12"/>
      <c r="BOK11" s="12"/>
      <c r="BOL11" s="11" t="s">
        <v>15129</v>
      </c>
      <c r="BOM11" s="12"/>
      <c r="BON11" s="12"/>
      <c r="BOO11" s="11" t="s">
        <v>15130</v>
      </c>
      <c r="BOP11" s="12"/>
      <c r="BOQ11" s="12"/>
      <c r="BOR11" s="11" t="s">
        <v>15131</v>
      </c>
      <c r="BOS11" s="12"/>
      <c r="BOT11" s="12"/>
      <c r="BOU11" s="11" t="s">
        <v>15132</v>
      </c>
      <c r="BOV11" s="12"/>
      <c r="BOW11" s="12"/>
      <c r="BOX11" s="11" t="s">
        <v>15133</v>
      </c>
      <c r="BOY11" s="12"/>
      <c r="BOZ11" s="12"/>
      <c r="BPA11" s="11" t="s">
        <v>15134</v>
      </c>
      <c r="BPB11" s="12"/>
      <c r="BPC11" s="12"/>
      <c r="BPD11" s="11" t="s">
        <v>15135</v>
      </c>
      <c r="BPE11" s="12"/>
      <c r="BPF11" s="12"/>
      <c r="BPG11" s="11" t="s">
        <v>15136</v>
      </c>
      <c r="BPH11" s="12"/>
      <c r="BPI11" s="12"/>
      <c r="BPJ11" s="11" t="s">
        <v>15137</v>
      </c>
      <c r="BPK11" s="12"/>
      <c r="BPL11" s="12"/>
      <c r="BPM11" s="11" t="s">
        <v>15138</v>
      </c>
      <c r="BPN11" s="12"/>
      <c r="BPO11" s="12"/>
      <c r="BPP11" s="11" t="s">
        <v>15139</v>
      </c>
      <c r="BPQ11" s="12"/>
      <c r="BPR11" s="12"/>
      <c r="BPS11" s="11" t="s">
        <v>15140</v>
      </c>
      <c r="BPT11" s="12"/>
      <c r="BPU11" s="12"/>
      <c r="BPV11" s="11" t="s">
        <v>15141</v>
      </c>
      <c r="BPW11" s="12"/>
      <c r="BPX11" s="12"/>
      <c r="BPY11" s="11" t="s">
        <v>15142</v>
      </c>
      <c r="BPZ11" s="12"/>
      <c r="BQA11" s="12"/>
      <c r="BQB11" s="11" t="s">
        <v>15143</v>
      </c>
      <c r="BQC11" s="12"/>
      <c r="BQD11" s="12"/>
      <c r="BQE11" s="11" t="s">
        <v>15144</v>
      </c>
      <c r="BQF11" s="12"/>
      <c r="BQG11" s="12"/>
      <c r="BQH11" s="11" t="s">
        <v>15145</v>
      </c>
      <c r="BQI11" s="12"/>
      <c r="BQJ11" s="12"/>
      <c r="BQK11" s="11" t="s">
        <v>15146</v>
      </c>
      <c r="BQL11" s="12"/>
      <c r="BQM11" s="12"/>
      <c r="BQN11" s="11" t="s">
        <v>15147</v>
      </c>
      <c r="BQO11" s="12"/>
      <c r="BQP11" s="12"/>
      <c r="BQQ11" s="11" t="s">
        <v>15148</v>
      </c>
      <c r="BQR11" s="12"/>
      <c r="BQS11" s="12"/>
      <c r="BQT11" s="11" t="s">
        <v>15149</v>
      </c>
      <c r="BQU11" s="12"/>
      <c r="BQV11" s="12"/>
      <c r="BQW11" s="11" t="s">
        <v>15150</v>
      </c>
      <c r="BQX11" s="12"/>
      <c r="BQY11" s="12"/>
      <c r="BQZ11" s="11" t="s">
        <v>15151</v>
      </c>
      <c r="BRA11" s="12"/>
      <c r="BRB11" s="12"/>
      <c r="BRC11" s="11" t="s">
        <v>15152</v>
      </c>
      <c r="BRD11" s="12"/>
      <c r="BRE11" s="12"/>
      <c r="BRF11" s="11" t="s">
        <v>15153</v>
      </c>
      <c r="BRG11" s="12"/>
      <c r="BRH11" s="12"/>
      <c r="BRI11" s="11" t="s">
        <v>15154</v>
      </c>
      <c r="BRJ11" s="12"/>
      <c r="BRK11" s="12"/>
      <c r="BRL11" s="11" t="s">
        <v>15155</v>
      </c>
      <c r="BRM11" s="12"/>
      <c r="BRN11" s="12"/>
      <c r="BRO11" s="11" t="s">
        <v>15156</v>
      </c>
      <c r="BRP11" s="12"/>
      <c r="BRQ11" s="12"/>
      <c r="BRR11" s="11" t="s">
        <v>15157</v>
      </c>
      <c r="BRS11" s="12"/>
      <c r="BRT11" s="12"/>
      <c r="BRU11" s="11" t="s">
        <v>15158</v>
      </c>
      <c r="BRV11" s="12"/>
      <c r="BRW11" s="12"/>
      <c r="BRX11" s="11" t="s">
        <v>15159</v>
      </c>
      <c r="BRY11" s="12"/>
      <c r="BRZ11" s="12"/>
      <c r="BSA11" s="11" t="s">
        <v>15160</v>
      </c>
      <c r="BSB11" s="12"/>
      <c r="BSC11" s="12"/>
      <c r="BSD11" s="11" t="s">
        <v>15161</v>
      </c>
      <c r="BSE11" s="12"/>
      <c r="BSF11" s="12"/>
      <c r="BSG11" s="11" t="s">
        <v>15162</v>
      </c>
      <c r="BSH11" s="12"/>
      <c r="BSI11" s="12"/>
      <c r="BSJ11" s="11" t="s">
        <v>15163</v>
      </c>
      <c r="BSK11" s="12"/>
      <c r="BSL11" s="12"/>
      <c r="BSM11" s="11" t="s">
        <v>15164</v>
      </c>
      <c r="BSN11" s="12"/>
      <c r="BSO11" s="12"/>
      <c r="BSP11" s="11" t="s">
        <v>15165</v>
      </c>
      <c r="BSQ11" s="12"/>
      <c r="BSR11" s="12"/>
      <c r="BSS11" s="11" t="s">
        <v>15166</v>
      </c>
      <c r="BST11" s="12"/>
      <c r="BSU11" s="12"/>
      <c r="BSV11" s="11" t="s">
        <v>15167</v>
      </c>
      <c r="BSW11" s="12"/>
      <c r="BSX11" s="12"/>
      <c r="BSY11" s="11" t="s">
        <v>15168</v>
      </c>
      <c r="BSZ11" s="12"/>
      <c r="BTA11" s="12"/>
      <c r="BTB11" s="11" t="s">
        <v>15169</v>
      </c>
      <c r="BTC11" s="12"/>
      <c r="BTD11" s="12"/>
      <c r="BTE11" s="11" t="s">
        <v>15170</v>
      </c>
      <c r="BTF11" s="12"/>
      <c r="BTG11" s="12"/>
      <c r="BTH11" s="11" t="s">
        <v>15171</v>
      </c>
      <c r="BTI11" s="12"/>
      <c r="BTJ11" s="12"/>
      <c r="BTK11" s="11" t="s">
        <v>15172</v>
      </c>
      <c r="BTL11" s="12"/>
      <c r="BTM11" s="12"/>
      <c r="BTN11" s="11" t="s">
        <v>15173</v>
      </c>
      <c r="BTO11" s="12"/>
      <c r="BTP11" s="12"/>
      <c r="BTQ11" s="11" t="s">
        <v>15174</v>
      </c>
      <c r="BTR11" s="12"/>
      <c r="BTS11" s="12"/>
      <c r="BTT11" s="11" t="s">
        <v>15175</v>
      </c>
      <c r="BTU11" s="12"/>
      <c r="BTV11" s="12"/>
      <c r="BTW11" s="11" t="s">
        <v>15176</v>
      </c>
      <c r="BTX11" s="12"/>
      <c r="BTY11" s="12"/>
      <c r="BTZ11" s="11" t="s">
        <v>15177</v>
      </c>
      <c r="BUA11" s="12"/>
      <c r="BUB11" s="12"/>
      <c r="BUC11" s="11" t="s">
        <v>15178</v>
      </c>
      <c r="BUD11" s="12"/>
      <c r="BUE11" s="12"/>
      <c r="BUF11" s="11" t="s">
        <v>15179</v>
      </c>
      <c r="BUG11" s="12"/>
      <c r="BUH11" s="12"/>
      <c r="BUI11" s="11" t="s">
        <v>15180</v>
      </c>
      <c r="BUJ11" s="12"/>
      <c r="BUK11" s="12"/>
      <c r="BUL11" s="11" t="s">
        <v>15181</v>
      </c>
      <c r="BUM11" s="12"/>
      <c r="BUN11" s="12"/>
      <c r="BUO11" s="11" t="s">
        <v>15182</v>
      </c>
      <c r="BUP11" s="12"/>
      <c r="BUQ11" s="12"/>
      <c r="BUR11" s="11" t="s">
        <v>15183</v>
      </c>
      <c r="BUS11" s="12"/>
      <c r="BUT11" s="12"/>
      <c r="BUU11" s="11" t="s">
        <v>15184</v>
      </c>
      <c r="BUV11" s="12"/>
      <c r="BUW11" s="12"/>
      <c r="BUX11" s="11" t="s">
        <v>15185</v>
      </c>
      <c r="BUY11" s="12"/>
      <c r="BUZ11" s="12"/>
      <c r="BVA11" s="11" t="s">
        <v>15186</v>
      </c>
      <c r="BVB11" s="12"/>
      <c r="BVC11" s="12"/>
      <c r="BVD11" s="11" t="s">
        <v>15187</v>
      </c>
      <c r="BVE11" s="12"/>
      <c r="BVF11" s="12"/>
      <c r="BVG11" s="11" t="s">
        <v>15188</v>
      </c>
      <c r="BVH11" s="12"/>
      <c r="BVI11" s="12"/>
      <c r="BVJ11" s="11" t="s">
        <v>15189</v>
      </c>
      <c r="BVK11" s="12"/>
      <c r="BVL11" s="12"/>
      <c r="BVM11" s="11" t="s">
        <v>15190</v>
      </c>
      <c r="BVN11" s="12"/>
      <c r="BVO11" s="12"/>
      <c r="BVP11" s="11" t="s">
        <v>15191</v>
      </c>
      <c r="BVQ11" s="12"/>
      <c r="BVR11" s="12"/>
      <c r="BVS11" s="11" t="s">
        <v>15192</v>
      </c>
      <c r="BVT11" s="12"/>
      <c r="BVU11" s="12"/>
      <c r="BVV11" s="11" t="s">
        <v>15193</v>
      </c>
      <c r="BVW11" s="12"/>
      <c r="BVX11" s="12"/>
      <c r="BVY11" s="11" t="s">
        <v>15194</v>
      </c>
      <c r="BVZ11" s="12"/>
      <c r="BWA11" s="12"/>
      <c r="BWB11" s="11" t="s">
        <v>15195</v>
      </c>
      <c r="BWC11" s="12"/>
      <c r="BWD11" s="12"/>
      <c r="BWE11" s="11" t="s">
        <v>15196</v>
      </c>
      <c r="BWF11" s="12"/>
      <c r="BWG11" s="12"/>
      <c r="BWH11" s="11" t="s">
        <v>15197</v>
      </c>
      <c r="BWI11" s="12"/>
      <c r="BWJ11" s="12"/>
      <c r="BWK11" s="11" t="s">
        <v>15198</v>
      </c>
      <c r="BWL11" s="12"/>
      <c r="BWM11" s="12"/>
      <c r="BWN11" s="11" t="s">
        <v>15199</v>
      </c>
      <c r="BWO11" s="12"/>
      <c r="BWP11" s="12"/>
      <c r="BWQ11" s="11" t="s">
        <v>15200</v>
      </c>
      <c r="BWR11" s="12"/>
      <c r="BWS11" s="12"/>
      <c r="BWT11" s="11" t="s">
        <v>15201</v>
      </c>
      <c r="BWU11" s="12"/>
      <c r="BWV11" s="12"/>
      <c r="BWW11" s="11" t="s">
        <v>15202</v>
      </c>
      <c r="BWX11" s="12"/>
      <c r="BWY11" s="12"/>
      <c r="BWZ11" s="11" t="s">
        <v>15203</v>
      </c>
      <c r="BXA11" s="12"/>
      <c r="BXB11" s="12"/>
      <c r="BXC11" s="11" t="s">
        <v>15204</v>
      </c>
      <c r="BXD11" s="12"/>
      <c r="BXE11" s="12"/>
      <c r="BXF11" s="11" t="s">
        <v>15205</v>
      </c>
      <c r="BXG11" s="12"/>
      <c r="BXH11" s="12"/>
      <c r="BXI11" s="11" t="s">
        <v>14668</v>
      </c>
      <c r="BXJ11" s="12"/>
      <c r="BXK11" s="12"/>
      <c r="BXL11" s="11" t="s">
        <v>15206</v>
      </c>
      <c r="BXM11" s="12"/>
      <c r="BXN11" s="12"/>
      <c r="BXO11" s="11" t="s">
        <v>15207</v>
      </c>
      <c r="BXP11" s="12"/>
      <c r="BXQ11" s="12"/>
      <c r="BXR11" s="11" t="s">
        <v>15208</v>
      </c>
      <c r="BXS11" s="12"/>
      <c r="BXT11" s="12"/>
      <c r="BXU11" s="11" t="s">
        <v>15209</v>
      </c>
      <c r="BXV11" s="12"/>
      <c r="BXW11" s="12"/>
      <c r="BXX11" s="11" t="s">
        <v>15210</v>
      </c>
      <c r="BXY11" s="12"/>
      <c r="BXZ11" s="12"/>
      <c r="BYA11" s="11" t="s">
        <v>15211</v>
      </c>
      <c r="BYB11" s="12"/>
      <c r="BYC11" s="12"/>
      <c r="BYD11" s="11" t="s">
        <v>15212</v>
      </c>
      <c r="BYE11" s="12"/>
      <c r="BYF11" s="12"/>
      <c r="BYG11" s="11" t="s">
        <v>15213</v>
      </c>
      <c r="BYH11" s="12"/>
      <c r="BYI11" s="12"/>
      <c r="BYJ11" s="11" t="s">
        <v>15214</v>
      </c>
      <c r="BYK11" s="12"/>
      <c r="BYL11" s="12"/>
      <c r="BYM11" s="11" t="s">
        <v>15215</v>
      </c>
      <c r="BYN11" s="12"/>
      <c r="BYO11" s="12"/>
    </row>
    <row r="12" spans="1:2017" x14ac:dyDescent="0.25">
      <c r="A12" s="7"/>
      <c r="B12" s="11" t="s">
        <v>15216</v>
      </c>
      <c r="C12" s="12"/>
      <c r="D12" s="12"/>
      <c r="E12" s="11" t="s">
        <v>15217</v>
      </c>
      <c r="F12" s="12"/>
      <c r="G12" s="12"/>
      <c r="H12" s="11" t="s">
        <v>15218</v>
      </c>
      <c r="I12" s="12"/>
      <c r="J12" s="12"/>
      <c r="K12" s="11" t="s">
        <v>15219</v>
      </c>
      <c r="L12" s="12"/>
      <c r="M12" s="12"/>
      <c r="N12" s="11" t="s">
        <v>15220</v>
      </c>
      <c r="O12" s="12"/>
      <c r="P12" s="12"/>
      <c r="Q12" s="11" t="s">
        <v>15221</v>
      </c>
      <c r="R12" s="12"/>
      <c r="S12" s="12"/>
      <c r="T12" s="11" t="s">
        <v>15222</v>
      </c>
      <c r="U12" s="12"/>
      <c r="V12" s="12"/>
      <c r="W12" s="11" t="s">
        <v>15223</v>
      </c>
      <c r="X12" s="12"/>
      <c r="Y12" s="12"/>
      <c r="Z12" s="11" t="s">
        <v>15224</v>
      </c>
      <c r="AA12" s="12"/>
      <c r="AB12" s="12"/>
      <c r="AC12" s="11" t="s">
        <v>15225</v>
      </c>
      <c r="AD12" s="12"/>
      <c r="AE12" s="12"/>
      <c r="AF12" s="11" t="s">
        <v>15226</v>
      </c>
      <c r="AG12" s="12"/>
      <c r="AH12" s="12"/>
      <c r="AI12" s="11" t="s">
        <v>15227</v>
      </c>
      <c r="AJ12" s="12"/>
      <c r="AK12" s="12"/>
      <c r="AL12" s="11" t="s">
        <v>15228</v>
      </c>
      <c r="AM12" s="12"/>
      <c r="AN12" s="12"/>
      <c r="AO12" s="11" t="s">
        <v>15229</v>
      </c>
      <c r="AP12" s="12"/>
      <c r="AQ12" s="12"/>
      <c r="AR12" s="11" t="s">
        <v>15230</v>
      </c>
      <c r="AS12" s="12"/>
      <c r="AT12" s="12"/>
      <c r="AU12" s="11" t="s">
        <v>15231</v>
      </c>
      <c r="AV12" s="12"/>
      <c r="AW12" s="12"/>
      <c r="AX12" s="11" t="s">
        <v>15232</v>
      </c>
      <c r="AY12" s="12"/>
      <c r="AZ12" s="12"/>
      <c r="BA12" s="11" t="s">
        <v>15233</v>
      </c>
      <c r="BB12" s="12"/>
      <c r="BC12" s="12"/>
      <c r="BD12" s="11" t="s">
        <v>15234</v>
      </c>
      <c r="BE12" s="12"/>
      <c r="BF12" s="12"/>
      <c r="BG12" s="11" t="s">
        <v>15235</v>
      </c>
      <c r="BH12" s="12"/>
      <c r="BI12" s="12"/>
      <c r="BJ12" s="11" t="s">
        <v>15236</v>
      </c>
      <c r="BK12" s="12"/>
      <c r="BL12" s="12"/>
      <c r="BM12" s="11" t="s">
        <v>15237</v>
      </c>
      <c r="BN12" s="12"/>
      <c r="BO12" s="12"/>
      <c r="BP12" s="11" t="s">
        <v>15238</v>
      </c>
      <c r="BQ12" s="12"/>
      <c r="BR12" s="12"/>
      <c r="BS12" s="11" t="s">
        <v>15239</v>
      </c>
      <c r="BT12" s="12"/>
      <c r="BU12" s="12"/>
      <c r="BV12" s="11" t="s">
        <v>15240</v>
      </c>
      <c r="BW12" s="12"/>
      <c r="BX12" s="12"/>
      <c r="BY12" s="11" t="s">
        <v>15241</v>
      </c>
      <c r="BZ12" s="12"/>
      <c r="CA12" s="12"/>
      <c r="CB12" s="11" t="s">
        <v>15242</v>
      </c>
      <c r="CC12" s="12"/>
      <c r="CD12" s="12"/>
      <c r="CE12" s="11" t="s">
        <v>15243</v>
      </c>
      <c r="CF12" s="12"/>
      <c r="CG12" s="12"/>
      <c r="CH12" s="11" t="s">
        <v>15244</v>
      </c>
      <c r="CI12" s="12"/>
      <c r="CJ12" s="12"/>
      <c r="CK12" s="11" t="s">
        <v>15245</v>
      </c>
      <c r="CL12" s="12"/>
      <c r="CM12" s="12"/>
      <c r="CN12" s="11" t="s">
        <v>15246</v>
      </c>
      <c r="CO12" s="12"/>
      <c r="CP12" s="12"/>
      <c r="CQ12" s="11" t="s">
        <v>15247</v>
      </c>
      <c r="CR12" s="12"/>
      <c r="CS12" s="12"/>
      <c r="CT12" s="11" t="s">
        <v>15248</v>
      </c>
      <c r="CU12" s="12"/>
      <c r="CV12" s="12"/>
      <c r="CW12" s="11" t="s">
        <v>15249</v>
      </c>
      <c r="CX12" s="12"/>
      <c r="CY12" s="12"/>
      <c r="CZ12" s="11" t="s">
        <v>15250</v>
      </c>
      <c r="DA12" s="12"/>
      <c r="DB12" s="12"/>
      <c r="DC12" s="11" t="s">
        <v>15251</v>
      </c>
      <c r="DD12" s="12"/>
      <c r="DE12" s="12"/>
      <c r="DF12" s="11" t="s">
        <v>15252</v>
      </c>
      <c r="DG12" s="12"/>
      <c r="DH12" s="12"/>
      <c r="DI12" s="11" t="s">
        <v>15253</v>
      </c>
      <c r="DJ12" s="12"/>
      <c r="DK12" s="12"/>
      <c r="DL12" s="11" t="s">
        <v>15254</v>
      </c>
      <c r="DM12" s="12"/>
      <c r="DN12" s="12"/>
      <c r="DO12" s="11" t="s">
        <v>15255</v>
      </c>
      <c r="DP12" s="12"/>
      <c r="DQ12" s="12"/>
      <c r="DR12" s="11" t="s">
        <v>15256</v>
      </c>
      <c r="DS12" s="12"/>
      <c r="DT12" s="12"/>
      <c r="DU12" s="11" t="s">
        <v>15257</v>
      </c>
      <c r="DV12" s="12"/>
      <c r="DW12" s="12"/>
      <c r="DX12" s="11" t="s">
        <v>15258</v>
      </c>
      <c r="DY12" s="12"/>
      <c r="DZ12" s="12"/>
      <c r="EA12" s="11" t="s">
        <v>15259</v>
      </c>
      <c r="EB12" s="12"/>
      <c r="EC12" s="12"/>
      <c r="ED12" s="11" t="s">
        <v>15260</v>
      </c>
      <c r="EE12" s="12"/>
      <c r="EF12" s="12"/>
      <c r="EG12" s="11" t="s">
        <v>13680</v>
      </c>
      <c r="EH12" s="12"/>
      <c r="EI12" s="12"/>
      <c r="EJ12" s="11" t="s">
        <v>15261</v>
      </c>
      <c r="EK12" s="12"/>
      <c r="EL12" s="12"/>
      <c r="EM12" s="11" t="s">
        <v>15262</v>
      </c>
      <c r="EN12" s="12"/>
      <c r="EO12" s="12"/>
      <c r="EP12" s="11" t="s">
        <v>15263</v>
      </c>
      <c r="EQ12" s="12"/>
      <c r="ER12" s="12"/>
      <c r="ES12" s="11" t="s">
        <v>15263</v>
      </c>
      <c r="ET12" s="12"/>
      <c r="EU12" s="12"/>
      <c r="EV12" s="11" t="s">
        <v>15264</v>
      </c>
      <c r="EW12" s="12"/>
      <c r="EX12" s="12"/>
      <c r="EY12" s="11" t="s">
        <v>15265</v>
      </c>
      <c r="EZ12" s="12"/>
      <c r="FA12" s="12"/>
      <c r="FB12" s="11" t="s">
        <v>15266</v>
      </c>
      <c r="FC12" s="12"/>
      <c r="FD12" s="12"/>
      <c r="FE12" s="11" t="s">
        <v>15267</v>
      </c>
      <c r="FF12" s="12"/>
      <c r="FG12" s="12"/>
      <c r="FH12" s="11" t="s">
        <v>15268</v>
      </c>
      <c r="FI12" s="12"/>
      <c r="FJ12" s="12"/>
      <c r="FK12" s="11" t="s">
        <v>15269</v>
      </c>
      <c r="FL12" s="12"/>
      <c r="FM12" s="12"/>
      <c r="FN12" s="11" t="s">
        <v>15270</v>
      </c>
      <c r="FO12" s="12"/>
      <c r="FP12" s="12"/>
      <c r="FQ12" s="11" t="s">
        <v>15271</v>
      </c>
      <c r="FR12" s="12"/>
      <c r="FS12" s="12"/>
      <c r="FT12" s="11" t="s">
        <v>15272</v>
      </c>
      <c r="FU12" s="12"/>
      <c r="FV12" s="12"/>
      <c r="FW12" s="11" t="s">
        <v>15273</v>
      </c>
      <c r="FX12" s="12"/>
      <c r="FY12" s="12"/>
      <c r="FZ12" s="11" t="s">
        <v>15274</v>
      </c>
      <c r="GA12" s="12"/>
      <c r="GB12" s="12"/>
      <c r="GC12" s="11" t="s">
        <v>15275</v>
      </c>
      <c r="GD12" s="12"/>
      <c r="GE12" s="12"/>
      <c r="GF12" s="11" t="s">
        <v>15276</v>
      </c>
      <c r="GG12" s="12"/>
      <c r="GH12" s="12"/>
      <c r="GI12" s="11" t="s">
        <v>15277</v>
      </c>
      <c r="GJ12" s="12"/>
      <c r="GK12" s="12"/>
      <c r="GL12" s="11" t="s">
        <v>15278</v>
      </c>
      <c r="GM12" s="12"/>
      <c r="GN12" s="12"/>
      <c r="GO12" s="11" t="s">
        <v>15279</v>
      </c>
      <c r="GP12" s="12"/>
      <c r="GQ12" s="12"/>
      <c r="GR12" s="11" t="s">
        <v>15280</v>
      </c>
      <c r="GS12" s="12"/>
      <c r="GT12" s="12"/>
      <c r="GU12" s="11" t="s">
        <v>15281</v>
      </c>
      <c r="GV12" s="12"/>
      <c r="GW12" s="12"/>
      <c r="GX12" s="11" t="s">
        <v>15282</v>
      </c>
      <c r="GY12" s="12"/>
      <c r="GZ12" s="12"/>
      <c r="HA12" s="11" t="s">
        <v>15283</v>
      </c>
      <c r="HB12" s="12"/>
      <c r="HC12" s="12"/>
      <c r="HD12" s="11" t="s">
        <v>15284</v>
      </c>
      <c r="HE12" s="12"/>
      <c r="HF12" s="12"/>
      <c r="HG12" s="11" t="s">
        <v>15285</v>
      </c>
      <c r="HH12" s="12"/>
      <c r="HI12" s="12"/>
      <c r="HJ12" s="11" t="s">
        <v>15286</v>
      </c>
      <c r="HK12" s="12"/>
      <c r="HL12" s="12"/>
      <c r="HM12" s="11" t="s">
        <v>13087</v>
      </c>
      <c r="HN12" s="12"/>
      <c r="HO12" s="12"/>
      <c r="HP12" s="11" t="s">
        <v>15287</v>
      </c>
      <c r="HQ12" s="12"/>
      <c r="HR12" s="12"/>
      <c r="HS12" s="11" t="s">
        <v>15288</v>
      </c>
      <c r="HT12" s="12"/>
      <c r="HU12" s="12"/>
      <c r="HV12" s="11" t="s">
        <v>15289</v>
      </c>
      <c r="HW12" s="12"/>
      <c r="HX12" s="12"/>
      <c r="HY12" s="11" t="s">
        <v>15290</v>
      </c>
      <c r="HZ12" s="12"/>
      <c r="IA12" s="12"/>
      <c r="IB12" s="11" t="s">
        <v>15291</v>
      </c>
      <c r="IC12" s="12"/>
      <c r="ID12" s="12"/>
      <c r="IE12" s="11" t="s">
        <v>15292</v>
      </c>
      <c r="IF12" s="12"/>
      <c r="IG12" s="12"/>
      <c r="IH12" s="11" t="s">
        <v>15293</v>
      </c>
      <c r="II12" s="12"/>
      <c r="IJ12" s="12"/>
      <c r="IK12" s="11" t="s">
        <v>15294</v>
      </c>
      <c r="IL12" s="12"/>
      <c r="IM12" s="12"/>
      <c r="IN12" s="11" t="s">
        <v>15295</v>
      </c>
      <c r="IO12" s="12"/>
      <c r="IP12" s="12"/>
      <c r="IQ12" s="11" t="s">
        <v>15296</v>
      </c>
      <c r="IR12" s="12"/>
      <c r="IS12" s="12"/>
      <c r="IT12" s="11" t="s">
        <v>15297</v>
      </c>
      <c r="IU12" s="12"/>
      <c r="IV12" s="12"/>
      <c r="IW12" s="11" t="s">
        <v>15298</v>
      </c>
      <c r="IX12" s="12"/>
      <c r="IY12" s="12"/>
      <c r="IZ12" s="11" t="s">
        <v>15299</v>
      </c>
      <c r="JA12" s="12"/>
      <c r="JB12" s="12"/>
      <c r="JC12" s="11" t="s">
        <v>15300</v>
      </c>
      <c r="JD12" s="12"/>
      <c r="JE12" s="12"/>
      <c r="JF12" s="11" t="s">
        <v>15301</v>
      </c>
      <c r="JG12" s="12"/>
      <c r="JH12" s="12"/>
      <c r="JI12" s="11" t="s">
        <v>15302</v>
      </c>
      <c r="JJ12" s="12"/>
      <c r="JK12" s="12"/>
      <c r="JL12" s="11" t="s">
        <v>15303</v>
      </c>
      <c r="JM12" s="12"/>
      <c r="JN12" s="12"/>
      <c r="JO12" s="11" t="s">
        <v>15304</v>
      </c>
      <c r="JP12" s="12"/>
      <c r="JQ12" s="12"/>
      <c r="JR12" s="11" t="s">
        <v>15305</v>
      </c>
      <c r="JS12" s="12"/>
      <c r="JT12" s="12"/>
      <c r="JU12" s="11" t="s">
        <v>15306</v>
      </c>
      <c r="JV12" s="12"/>
      <c r="JW12" s="12"/>
      <c r="JX12" s="11" t="s">
        <v>15307</v>
      </c>
      <c r="JY12" s="12"/>
      <c r="JZ12" s="12"/>
      <c r="KA12" s="11" t="s">
        <v>15308</v>
      </c>
      <c r="KB12" s="12"/>
      <c r="KC12" s="12"/>
      <c r="KD12" s="11" t="s">
        <v>15309</v>
      </c>
      <c r="KE12" s="12"/>
      <c r="KF12" s="12"/>
      <c r="KG12" s="11" t="s">
        <v>15310</v>
      </c>
      <c r="KH12" s="12"/>
      <c r="KI12" s="12"/>
      <c r="KJ12" s="11" t="s">
        <v>15311</v>
      </c>
      <c r="KK12" s="12"/>
      <c r="KL12" s="12"/>
      <c r="KM12" s="11" t="s">
        <v>15312</v>
      </c>
      <c r="KN12" s="12"/>
      <c r="KO12" s="12"/>
      <c r="KP12" s="11" t="s">
        <v>15313</v>
      </c>
      <c r="KQ12" s="12"/>
      <c r="KR12" s="12"/>
      <c r="KS12" s="11" t="s">
        <v>15314</v>
      </c>
      <c r="KT12" s="12"/>
      <c r="KU12" s="12"/>
      <c r="KV12" s="11" t="s">
        <v>15315</v>
      </c>
      <c r="KW12" s="12"/>
      <c r="KX12" s="12"/>
      <c r="KY12" s="11" t="s">
        <v>15316</v>
      </c>
      <c r="KZ12" s="12"/>
      <c r="LA12" s="12"/>
      <c r="LB12" s="11" t="s">
        <v>15317</v>
      </c>
      <c r="LC12" s="12"/>
      <c r="LD12" s="12"/>
      <c r="LE12" s="11" t="s">
        <v>15318</v>
      </c>
      <c r="LF12" s="12"/>
      <c r="LG12" s="12"/>
      <c r="LH12" s="11" t="s">
        <v>15319</v>
      </c>
      <c r="LI12" s="12"/>
      <c r="LJ12" s="12"/>
      <c r="LK12" s="11" t="s">
        <v>15319</v>
      </c>
      <c r="LL12" s="12"/>
      <c r="LM12" s="12"/>
      <c r="LN12" s="11" t="s">
        <v>15320</v>
      </c>
      <c r="LO12" s="12"/>
      <c r="LP12" s="12"/>
      <c r="LQ12" s="11" t="s">
        <v>15321</v>
      </c>
      <c r="LR12" s="12"/>
      <c r="LS12" s="12"/>
      <c r="LT12" s="11" t="s">
        <v>13680</v>
      </c>
      <c r="LU12" s="12"/>
      <c r="LV12" s="12"/>
      <c r="LW12" s="11" t="s">
        <v>15322</v>
      </c>
      <c r="LX12" s="12"/>
      <c r="LY12" s="12"/>
      <c r="LZ12" s="11" t="s">
        <v>15323</v>
      </c>
      <c r="MA12" s="12"/>
      <c r="MB12" s="12"/>
      <c r="MC12" s="11" t="s">
        <v>15324</v>
      </c>
      <c r="MD12" s="12"/>
      <c r="ME12" s="12"/>
      <c r="MF12" s="11" t="s">
        <v>15325</v>
      </c>
      <c r="MG12" s="12"/>
      <c r="MH12" s="12"/>
      <c r="MI12" s="11" t="s">
        <v>15326</v>
      </c>
      <c r="MJ12" s="12"/>
      <c r="MK12" s="12"/>
      <c r="ML12" s="11" t="s">
        <v>15327</v>
      </c>
      <c r="MM12" s="12"/>
      <c r="MN12" s="12"/>
      <c r="MO12" s="11" t="s">
        <v>15328</v>
      </c>
      <c r="MP12" s="12"/>
      <c r="MQ12" s="12"/>
      <c r="MR12" s="11" t="s">
        <v>15329</v>
      </c>
      <c r="MS12" s="12"/>
      <c r="MT12" s="12"/>
      <c r="MU12" s="11" t="s">
        <v>15330</v>
      </c>
      <c r="MV12" s="12"/>
      <c r="MW12" s="12"/>
      <c r="MX12" s="11" t="s">
        <v>15331</v>
      </c>
      <c r="MY12" s="12"/>
      <c r="MZ12" s="12"/>
      <c r="NA12" s="11" t="s">
        <v>15332</v>
      </c>
      <c r="NB12" s="12"/>
      <c r="NC12" s="12"/>
      <c r="ND12" s="11" t="s">
        <v>15333</v>
      </c>
      <c r="NE12" s="12"/>
      <c r="NF12" s="12"/>
      <c r="NG12" s="11" t="s">
        <v>15251</v>
      </c>
      <c r="NH12" s="12"/>
      <c r="NI12" s="12"/>
      <c r="NJ12" s="11" t="s">
        <v>15334</v>
      </c>
      <c r="NK12" s="12"/>
      <c r="NL12" s="12"/>
      <c r="NM12" s="11" t="s">
        <v>15335</v>
      </c>
      <c r="NN12" s="12"/>
      <c r="NO12" s="12"/>
      <c r="NP12" s="11" t="s">
        <v>15336</v>
      </c>
      <c r="NQ12" s="12"/>
      <c r="NR12" s="12"/>
      <c r="NS12" s="11" t="s">
        <v>15337</v>
      </c>
      <c r="NT12" s="12"/>
      <c r="NU12" s="12"/>
      <c r="NV12" s="11" t="s">
        <v>15338</v>
      </c>
      <c r="NW12" s="12"/>
      <c r="NX12" s="12"/>
      <c r="NY12" s="11" t="s">
        <v>15339</v>
      </c>
      <c r="NZ12" s="12"/>
      <c r="OA12" s="12"/>
      <c r="OB12" s="11" t="s">
        <v>15340</v>
      </c>
      <c r="OC12" s="12"/>
      <c r="OD12" s="12"/>
      <c r="OE12" s="11" t="s">
        <v>15341</v>
      </c>
      <c r="OF12" s="12"/>
      <c r="OG12" s="12"/>
      <c r="OH12" s="11" t="s">
        <v>15342</v>
      </c>
      <c r="OI12" s="12"/>
      <c r="OJ12" s="12"/>
      <c r="OK12" s="11" t="s">
        <v>15343</v>
      </c>
      <c r="OL12" s="12"/>
      <c r="OM12" s="12"/>
      <c r="ON12" s="11" t="s">
        <v>15344</v>
      </c>
      <c r="OO12" s="12"/>
      <c r="OP12" s="12"/>
      <c r="OQ12" s="11" t="s">
        <v>15345</v>
      </c>
      <c r="OR12" s="12"/>
      <c r="OS12" s="12"/>
      <c r="OT12" s="11" t="s">
        <v>15346</v>
      </c>
      <c r="OU12" s="12"/>
      <c r="OV12" s="12"/>
      <c r="OW12" s="11" t="s">
        <v>15347</v>
      </c>
      <c r="OX12" s="12"/>
      <c r="OY12" s="12"/>
      <c r="OZ12" s="11" t="s">
        <v>15348</v>
      </c>
      <c r="PA12" s="12"/>
      <c r="PB12" s="12"/>
      <c r="PC12" s="11" t="s">
        <v>15349</v>
      </c>
      <c r="PD12" s="12"/>
      <c r="PE12" s="12"/>
      <c r="PF12" s="11" t="s">
        <v>15350</v>
      </c>
      <c r="PG12" s="12"/>
      <c r="PH12" s="12"/>
      <c r="PI12" s="11" t="s">
        <v>15351</v>
      </c>
      <c r="PJ12" s="12"/>
      <c r="PK12" s="12"/>
      <c r="PL12" s="11" t="s">
        <v>15352</v>
      </c>
      <c r="PM12" s="12"/>
      <c r="PN12" s="12"/>
      <c r="PO12" s="11" t="s">
        <v>15353</v>
      </c>
      <c r="PP12" s="12"/>
      <c r="PQ12" s="12"/>
      <c r="PR12" s="11" t="s">
        <v>15354</v>
      </c>
      <c r="PS12" s="12"/>
      <c r="PT12" s="12"/>
      <c r="PU12" s="11" t="s">
        <v>15355</v>
      </c>
      <c r="PV12" s="12"/>
      <c r="PW12" s="12"/>
      <c r="PX12" s="11" t="s">
        <v>15356</v>
      </c>
      <c r="PY12" s="12"/>
      <c r="PZ12" s="12"/>
      <c r="QA12" s="11" t="s">
        <v>15357</v>
      </c>
      <c r="QB12" s="12"/>
      <c r="QC12" s="12"/>
      <c r="QD12" s="11" t="s">
        <v>15358</v>
      </c>
      <c r="QE12" s="12"/>
      <c r="QF12" s="12"/>
      <c r="QG12" s="11" t="s">
        <v>15359</v>
      </c>
      <c r="QH12" s="12"/>
      <c r="QI12" s="12"/>
      <c r="QJ12" s="11" t="s">
        <v>15360</v>
      </c>
      <c r="QK12" s="12"/>
      <c r="QL12" s="12"/>
      <c r="QM12" s="11" t="s">
        <v>15361</v>
      </c>
      <c r="QN12" s="12"/>
      <c r="QO12" s="12"/>
      <c r="QP12" s="11" t="s">
        <v>15362</v>
      </c>
      <c r="QQ12" s="12"/>
      <c r="QR12" s="12"/>
      <c r="QS12" s="11" t="s">
        <v>15363</v>
      </c>
      <c r="QT12" s="12"/>
      <c r="QU12" s="12"/>
      <c r="QV12" s="11" t="s">
        <v>15364</v>
      </c>
      <c r="QW12" s="12"/>
      <c r="QX12" s="12"/>
      <c r="QY12" s="11" t="s">
        <v>15365</v>
      </c>
      <c r="QZ12" s="12"/>
      <c r="RA12" s="12"/>
      <c r="RB12" s="11" t="s">
        <v>15366</v>
      </c>
      <c r="RC12" s="12"/>
      <c r="RD12" s="12"/>
      <c r="RE12" s="11" t="s">
        <v>15367</v>
      </c>
      <c r="RF12" s="12"/>
      <c r="RG12" s="12"/>
      <c r="RH12" s="11" t="s">
        <v>15368</v>
      </c>
      <c r="RI12" s="12"/>
      <c r="RJ12" s="12"/>
      <c r="RK12" s="11" t="s">
        <v>15369</v>
      </c>
      <c r="RL12" s="12"/>
      <c r="RM12" s="12"/>
      <c r="RN12" s="11" t="s">
        <v>15370</v>
      </c>
      <c r="RO12" s="12"/>
      <c r="RP12" s="12"/>
      <c r="RQ12" s="11" t="s">
        <v>15371</v>
      </c>
      <c r="RR12" s="12"/>
      <c r="RS12" s="12"/>
      <c r="RT12" s="11" t="s">
        <v>15372</v>
      </c>
      <c r="RU12" s="12"/>
      <c r="RV12" s="12"/>
      <c r="RW12" s="11" t="s">
        <v>15373</v>
      </c>
      <c r="RX12" s="12"/>
      <c r="RY12" s="12"/>
      <c r="RZ12" s="11" t="s">
        <v>15374</v>
      </c>
      <c r="SA12" s="12"/>
      <c r="SB12" s="12"/>
      <c r="SC12" s="11" t="s">
        <v>15375</v>
      </c>
      <c r="SD12" s="12"/>
      <c r="SE12" s="12"/>
      <c r="SF12" s="11" t="s">
        <v>15376</v>
      </c>
      <c r="SG12" s="12"/>
      <c r="SH12" s="12"/>
      <c r="SI12" s="11" t="s">
        <v>15377</v>
      </c>
      <c r="SJ12" s="12"/>
      <c r="SK12" s="12"/>
      <c r="SL12" s="11" t="s">
        <v>15378</v>
      </c>
      <c r="SM12" s="12"/>
      <c r="SN12" s="12"/>
      <c r="SO12" s="11" t="s">
        <v>15379</v>
      </c>
      <c r="SP12" s="12"/>
      <c r="SQ12" s="12"/>
      <c r="SR12" s="11" t="s">
        <v>15380</v>
      </c>
      <c r="SS12" s="12"/>
      <c r="ST12" s="12"/>
      <c r="SU12" s="11" t="s">
        <v>15381</v>
      </c>
      <c r="SV12" s="12"/>
      <c r="SW12" s="12"/>
      <c r="SX12" s="11" t="s">
        <v>15382</v>
      </c>
      <c r="SY12" s="12"/>
      <c r="SZ12" s="12"/>
      <c r="TA12" s="11" t="s">
        <v>15383</v>
      </c>
      <c r="TB12" s="12"/>
      <c r="TC12" s="12"/>
      <c r="TD12" s="11" t="s">
        <v>15384</v>
      </c>
      <c r="TE12" s="12"/>
      <c r="TF12" s="12"/>
      <c r="TG12" s="11" t="s">
        <v>15385</v>
      </c>
      <c r="TH12" s="12"/>
      <c r="TI12" s="12"/>
      <c r="TJ12" s="11" t="s">
        <v>15386</v>
      </c>
      <c r="TK12" s="12"/>
      <c r="TL12" s="12"/>
      <c r="TM12" s="11" t="s">
        <v>15387</v>
      </c>
      <c r="TN12" s="12"/>
      <c r="TO12" s="12"/>
      <c r="TP12" s="11" t="s">
        <v>15388</v>
      </c>
      <c r="TQ12" s="12"/>
      <c r="TR12" s="12"/>
      <c r="TS12" s="11" t="s">
        <v>15389</v>
      </c>
      <c r="TT12" s="12"/>
      <c r="TU12" s="12"/>
      <c r="TV12" s="11" t="s">
        <v>15390</v>
      </c>
      <c r="TW12" s="12"/>
      <c r="TX12" s="12"/>
      <c r="TY12" s="11" t="s">
        <v>15391</v>
      </c>
      <c r="TZ12" s="12"/>
      <c r="UA12" s="12"/>
      <c r="UB12" s="11" t="s">
        <v>15392</v>
      </c>
      <c r="UC12" s="12"/>
      <c r="UD12" s="12"/>
      <c r="UE12" s="11" t="s">
        <v>15393</v>
      </c>
      <c r="UF12" s="12"/>
      <c r="UG12" s="12"/>
      <c r="UH12" s="11" t="s">
        <v>15394</v>
      </c>
      <c r="UI12" s="12"/>
      <c r="UJ12" s="12"/>
      <c r="UK12" s="11" t="s">
        <v>15395</v>
      </c>
      <c r="UL12" s="12"/>
      <c r="UM12" s="12"/>
      <c r="UN12" s="11" t="s">
        <v>15396</v>
      </c>
      <c r="UO12" s="12"/>
      <c r="UP12" s="12"/>
      <c r="UQ12" s="11" t="s">
        <v>15397</v>
      </c>
      <c r="UR12" s="12"/>
      <c r="US12" s="12"/>
      <c r="UT12" s="11" t="s">
        <v>15398</v>
      </c>
      <c r="UU12" s="12"/>
      <c r="UV12" s="12"/>
      <c r="UW12" s="11" t="s">
        <v>15399</v>
      </c>
      <c r="UX12" s="12"/>
      <c r="UY12" s="12"/>
      <c r="UZ12" s="11" t="s">
        <v>15400</v>
      </c>
      <c r="VA12" s="12"/>
      <c r="VB12" s="12"/>
      <c r="VC12" s="11" t="s">
        <v>15401</v>
      </c>
      <c r="VD12" s="12"/>
      <c r="VE12" s="12"/>
      <c r="VF12" s="11" t="s">
        <v>15402</v>
      </c>
      <c r="VG12" s="12"/>
      <c r="VH12" s="12"/>
      <c r="VI12" s="11" t="s">
        <v>15403</v>
      </c>
      <c r="VJ12" s="12"/>
      <c r="VK12" s="12"/>
      <c r="VL12" s="11" t="s">
        <v>15404</v>
      </c>
      <c r="VM12" s="12"/>
      <c r="VN12" s="12"/>
      <c r="VO12" s="11" t="s">
        <v>15405</v>
      </c>
      <c r="VP12" s="12"/>
      <c r="VQ12" s="12"/>
      <c r="VR12" s="11" t="s">
        <v>15406</v>
      </c>
      <c r="VS12" s="12"/>
      <c r="VT12" s="12"/>
      <c r="VU12" s="11" t="s">
        <v>13680</v>
      </c>
      <c r="VV12" s="12"/>
      <c r="VW12" s="12"/>
      <c r="VX12" s="11" t="s">
        <v>15407</v>
      </c>
      <c r="VY12" s="12"/>
      <c r="VZ12" s="12"/>
      <c r="WA12" s="11" t="s">
        <v>15408</v>
      </c>
      <c r="WB12" s="12"/>
      <c r="WC12" s="12"/>
      <c r="WD12" s="11" t="s">
        <v>15409</v>
      </c>
      <c r="WE12" s="12"/>
      <c r="WF12" s="12"/>
      <c r="WG12" s="11" t="s">
        <v>15410</v>
      </c>
      <c r="WH12" s="12"/>
      <c r="WI12" s="12"/>
      <c r="WJ12" s="11" t="s">
        <v>15411</v>
      </c>
      <c r="WK12" s="12"/>
      <c r="WL12" s="12"/>
      <c r="WM12" s="11" t="s">
        <v>15412</v>
      </c>
      <c r="WN12" s="12"/>
      <c r="WO12" s="12"/>
      <c r="WP12" s="11" t="s">
        <v>15413</v>
      </c>
      <c r="WQ12" s="12"/>
      <c r="WR12" s="12"/>
      <c r="WS12" s="11" t="s">
        <v>15414</v>
      </c>
      <c r="WT12" s="12"/>
      <c r="WU12" s="12"/>
      <c r="WV12" s="11" t="s">
        <v>15415</v>
      </c>
      <c r="WW12" s="12"/>
      <c r="WX12" s="12"/>
      <c r="WY12" s="11" t="s">
        <v>15416</v>
      </c>
      <c r="WZ12" s="12"/>
      <c r="XA12" s="12"/>
      <c r="XB12" s="11" t="s">
        <v>15417</v>
      </c>
      <c r="XC12" s="12"/>
      <c r="XD12" s="12"/>
      <c r="XE12" s="11" t="s">
        <v>15418</v>
      </c>
      <c r="XF12" s="12"/>
      <c r="XG12" s="12"/>
      <c r="XH12" s="11" t="s">
        <v>15419</v>
      </c>
      <c r="XI12" s="12"/>
      <c r="XJ12" s="12"/>
      <c r="XK12" s="11" t="s">
        <v>15420</v>
      </c>
      <c r="XL12" s="12"/>
      <c r="XM12" s="12"/>
      <c r="XN12" s="11" t="s">
        <v>15421</v>
      </c>
      <c r="XO12" s="12"/>
      <c r="XP12" s="12"/>
      <c r="XQ12" s="11" t="s">
        <v>15422</v>
      </c>
      <c r="XR12" s="12"/>
      <c r="XS12" s="12"/>
      <c r="XT12" s="11" t="s">
        <v>15423</v>
      </c>
      <c r="XU12" s="12"/>
      <c r="XV12" s="12"/>
      <c r="XW12" s="11" t="s">
        <v>15424</v>
      </c>
      <c r="XX12" s="12"/>
      <c r="XY12" s="12"/>
      <c r="XZ12" s="11" t="s">
        <v>15425</v>
      </c>
      <c r="YA12" s="12"/>
      <c r="YB12" s="12"/>
      <c r="YC12" s="11" t="s">
        <v>15426</v>
      </c>
      <c r="YD12" s="12"/>
      <c r="YE12" s="12"/>
      <c r="YF12" s="11" t="s">
        <v>15427</v>
      </c>
      <c r="YG12" s="12"/>
      <c r="YH12" s="12"/>
      <c r="YI12" s="11" t="s">
        <v>15428</v>
      </c>
      <c r="YJ12" s="12"/>
      <c r="YK12" s="12"/>
      <c r="YL12" s="11" t="s">
        <v>15429</v>
      </c>
      <c r="YM12" s="12"/>
      <c r="YN12" s="12"/>
      <c r="YO12" s="11" t="s">
        <v>15430</v>
      </c>
      <c r="YP12" s="12"/>
      <c r="YQ12" s="12"/>
      <c r="YR12" s="11" t="s">
        <v>15431</v>
      </c>
      <c r="YS12" s="12"/>
      <c r="YT12" s="12"/>
      <c r="YU12" s="11" t="s">
        <v>15432</v>
      </c>
      <c r="YV12" s="12"/>
      <c r="YW12" s="12"/>
      <c r="YX12" s="11" t="s">
        <v>15433</v>
      </c>
      <c r="YY12" s="12"/>
      <c r="YZ12" s="12"/>
      <c r="ZA12" s="11" t="s">
        <v>15434</v>
      </c>
      <c r="ZB12" s="12"/>
      <c r="ZC12" s="12"/>
      <c r="ZD12" s="11" t="s">
        <v>15435</v>
      </c>
      <c r="ZE12" s="12"/>
      <c r="ZF12" s="12"/>
      <c r="ZG12" s="11" t="s">
        <v>15436</v>
      </c>
      <c r="ZH12" s="12"/>
      <c r="ZI12" s="12"/>
      <c r="ZJ12" s="11" t="s">
        <v>15437</v>
      </c>
      <c r="ZK12" s="12"/>
      <c r="ZL12" s="12"/>
      <c r="ZM12" s="11" t="s">
        <v>15438</v>
      </c>
      <c r="ZN12" s="12"/>
      <c r="ZO12" s="12"/>
      <c r="ZP12" s="11" t="s">
        <v>15439</v>
      </c>
      <c r="ZQ12" s="12"/>
      <c r="ZR12" s="12"/>
      <c r="ZS12" s="11" t="s">
        <v>15440</v>
      </c>
      <c r="ZT12" s="12"/>
      <c r="ZU12" s="12"/>
      <c r="ZV12" s="11" t="s">
        <v>15441</v>
      </c>
      <c r="ZW12" s="12"/>
      <c r="ZX12" s="12"/>
      <c r="ZY12" s="11" t="s">
        <v>15442</v>
      </c>
      <c r="ZZ12" s="12"/>
      <c r="AAA12" s="12"/>
      <c r="AAB12" s="11" t="s">
        <v>15443</v>
      </c>
      <c r="AAC12" s="12"/>
      <c r="AAD12" s="12"/>
      <c r="AAE12" s="11" t="s">
        <v>15444</v>
      </c>
      <c r="AAF12" s="12"/>
      <c r="AAG12" s="12"/>
      <c r="AAH12" s="11" t="s">
        <v>15445</v>
      </c>
      <c r="AAI12" s="12"/>
      <c r="AAJ12" s="12"/>
      <c r="AAK12" s="11" t="s">
        <v>15446</v>
      </c>
      <c r="AAL12" s="12"/>
      <c r="AAM12" s="12"/>
      <c r="AAN12" s="11" t="s">
        <v>15447</v>
      </c>
      <c r="AAO12" s="12"/>
      <c r="AAP12" s="12"/>
      <c r="AAQ12" s="11" t="s">
        <v>15448</v>
      </c>
      <c r="AAR12" s="12"/>
      <c r="AAS12" s="12"/>
      <c r="AAT12" s="11" t="s">
        <v>15449</v>
      </c>
      <c r="AAU12" s="12"/>
      <c r="AAV12" s="12"/>
      <c r="AAW12" s="11" t="s">
        <v>15450</v>
      </c>
      <c r="AAX12" s="12"/>
      <c r="AAY12" s="12"/>
      <c r="AAZ12" s="11" t="s">
        <v>15451</v>
      </c>
      <c r="ABA12" s="12"/>
      <c r="ABB12" s="12"/>
      <c r="ABC12" s="11" t="s">
        <v>15452</v>
      </c>
      <c r="ABD12" s="12"/>
      <c r="ABE12" s="12"/>
      <c r="ABF12" s="11" t="s">
        <v>15453</v>
      </c>
      <c r="ABG12" s="12"/>
      <c r="ABH12" s="12"/>
      <c r="ABI12" s="11" t="s">
        <v>15454</v>
      </c>
      <c r="ABJ12" s="12"/>
      <c r="ABK12" s="12"/>
      <c r="ABL12" s="11" t="s">
        <v>15455</v>
      </c>
      <c r="ABM12" s="12"/>
      <c r="ABN12" s="12"/>
      <c r="ABO12" s="11" t="s">
        <v>15456</v>
      </c>
      <c r="ABP12" s="12"/>
      <c r="ABQ12" s="12"/>
      <c r="ABR12" s="11" t="s">
        <v>15457</v>
      </c>
      <c r="ABS12" s="12"/>
      <c r="ABT12" s="12"/>
      <c r="ABU12" s="11" t="s">
        <v>15458</v>
      </c>
      <c r="ABV12" s="12"/>
      <c r="ABW12" s="12"/>
      <c r="ABX12" s="11" t="s">
        <v>15459</v>
      </c>
      <c r="ABY12" s="12"/>
      <c r="ABZ12" s="12"/>
      <c r="ACA12" s="11" t="s">
        <v>15460</v>
      </c>
      <c r="ACB12" s="12"/>
      <c r="ACC12" s="12"/>
      <c r="ACD12" s="11" t="s">
        <v>15461</v>
      </c>
      <c r="ACE12" s="12"/>
      <c r="ACF12" s="12"/>
      <c r="ACG12" s="11" t="s">
        <v>15462</v>
      </c>
      <c r="ACH12" s="12"/>
      <c r="ACI12" s="12"/>
      <c r="ACJ12" s="11" t="s">
        <v>15463</v>
      </c>
      <c r="ACK12" s="12"/>
      <c r="ACL12" s="12"/>
      <c r="ACM12" s="11" t="s">
        <v>15464</v>
      </c>
      <c r="ACN12" s="12"/>
      <c r="ACO12" s="12"/>
      <c r="ACP12" s="11" t="s">
        <v>15465</v>
      </c>
      <c r="ACQ12" s="12"/>
      <c r="ACR12" s="12"/>
      <c r="ACS12" s="11" t="s">
        <v>15466</v>
      </c>
      <c r="ACT12" s="12"/>
      <c r="ACU12" s="12"/>
      <c r="ACV12" s="11" t="s">
        <v>15467</v>
      </c>
      <c r="ACW12" s="12"/>
      <c r="ACX12" s="12"/>
      <c r="ACY12" s="11" t="s">
        <v>15468</v>
      </c>
      <c r="ACZ12" s="12"/>
      <c r="ADA12" s="12"/>
      <c r="ADB12" s="11" t="s">
        <v>15469</v>
      </c>
      <c r="ADC12" s="12"/>
      <c r="ADD12" s="12"/>
      <c r="ADE12" s="11" t="s">
        <v>15470</v>
      </c>
      <c r="ADF12" s="12"/>
      <c r="ADG12" s="12"/>
      <c r="ADH12" s="11" t="s">
        <v>15471</v>
      </c>
      <c r="ADI12" s="12"/>
      <c r="ADJ12" s="12"/>
      <c r="ADK12" s="11" t="s">
        <v>15472</v>
      </c>
      <c r="ADL12" s="12"/>
      <c r="ADM12" s="12"/>
      <c r="ADN12" s="11" t="s">
        <v>15473</v>
      </c>
      <c r="ADO12" s="12"/>
      <c r="ADP12" s="12"/>
      <c r="ADQ12" s="11" t="s">
        <v>15474</v>
      </c>
      <c r="ADR12" s="12"/>
      <c r="ADS12" s="12"/>
      <c r="ADT12" s="11" t="s">
        <v>15475</v>
      </c>
      <c r="ADU12" s="12"/>
      <c r="ADV12" s="12"/>
      <c r="ADW12" s="11" t="s">
        <v>15476</v>
      </c>
      <c r="ADX12" s="12"/>
      <c r="ADY12" s="12"/>
      <c r="ADZ12" s="11" t="s">
        <v>15477</v>
      </c>
      <c r="AEA12" s="12"/>
      <c r="AEB12" s="12"/>
      <c r="AEC12" s="11" t="s">
        <v>14597</v>
      </c>
      <c r="AED12" s="12"/>
      <c r="AEE12" s="12"/>
      <c r="AEF12" s="11" t="s">
        <v>15478</v>
      </c>
      <c r="AEG12" s="12"/>
      <c r="AEH12" s="12"/>
      <c r="AEI12" s="11" t="s">
        <v>15251</v>
      </c>
      <c r="AEJ12" s="12"/>
      <c r="AEK12" s="12"/>
      <c r="AEL12" s="11" t="s">
        <v>14597</v>
      </c>
      <c r="AEM12" s="12"/>
      <c r="AEN12" s="12"/>
      <c r="AEO12" s="11" t="s">
        <v>15479</v>
      </c>
      <c r="AEP12" s="12"/>
      <c r="AEQ12" s="12"/>
      <c r="AER12" s="11" t="s">
        <v>15480</v>
      </c>
      <c r="AES12" s="12"/>
      <c r="AET12" s="12"/>
      <c r="AEU12" s="11" t="s">
        <v>15481</v>
      </c>
      <c r="AEV12" s="12"/>
      <c r="AEW12" s="12"/>
      <c r="AEX12" s="11" t="s">
        <v>15482</v>
      </c>
      <c r="AEY12" s="12"/>
      <c r="AEZ12" s="12"/>
      <c r="AFA12" s="11" t="s">
        <v>15483</v>
      </c>
      <c r="AFB12" s="12"/>
      <c r="AFC12" s="12"/>
      <c r="AFD12" s="11" t="s">
        <v>15484</v>
      </c>
      <c r="AFE12" s="12"/>
      <c r="AFF12" s="12"/>
      <c r="AFG12" s="11" t="s">
        <v>15485</v>
      </c>
      <c r="AFH12" s="12"/>
      <c r="AFI12" s="12"/>
      <c r="AFJ12" s="11" t="s">
        <v>15486</v>
      </c>
      <c r="AFK12" s="12"/>
      <c r="AFL12" s="12"/>
      <c r="AFM12" s="11" t="s">
        <v>15487</v>
      </c>
      <c r="AFN12" s="12"/>
      <c r="AFO12" s="12"/>
      <c r="AFP12" s="11" t="s">
        <v>15488</v>
      </c>
      <c r="AFQ12" s="12"/>
      <c r="AFR12" s="12"/>
      <c r="AFS12" s="11" t="s">
        <v>15489</v>
      </c>
      <c r="AFT12" s="12"/>
      <c r="AFU12" s="12"/>
      <c r="AFV12" s="11" t="s">
        <v>15490</v>
      </c>
      <c r="AFW12" s="12"/>
      <c r="AFX12" s="12"/>
      <c r="AFY12" s="11" t="s">
        <v>15491</v>
      </c>
      <c r="AFZ12" s="12"/>
      <c r="AGA12" s="12"/>
      <c r="AGB12" s="11" t="s">
        <v>15492</v>
      </c>
      <c r="AGC12" s="12"/>
      <c r="AGD12" s="12"/>
      <c r="AGE12" s="11" t="s">
        <v>15493</v>
      </c>
      <c r="AGF12" s="12"/>
      <c r="AGG12" s="12"/>
      <c r="AGH12" s="11" t="s">
        <v>14840</v>
      </c>
      <c r="AGI12" s="12"/>
      <c r="AGJ12" s="12"/>
      <c r="AGK12" s="11" t="s">
        <v>13680</v>
      </c>
      <c r="AGL12" s="12"/>
      <c r="AGM12" s="12"/>
      <c r="AGN12" s="11" t="s">
        <v>13680</v>
      </c>
      <c r="AGO12" s="12"/>
      <c r="AGP12" s="12"/>
      <c r="AGQ12" s="11" t="s">
        <v>15494</v>
      </c>
      <c r="AGR12" s="12"/>
      <c r="AGS12" s="12"/>
      <c r="AGT12" s="11" t="s">
        <v>15495</v>
      </c>
      <c r="AGU12" s="12"/>
      <c r="AGV12" s="12"/>
      <c r="AGW12" s="11" t="s">
        <v>15496</v>
      </c>
      <c r="AGX12" s="12"/>
      <c r="AGY12" s="12"/>
      <c r="AGZ12" s="11" t="s">
        <v>15497</v>
      </c>
      <c r="AHA12" s="12"/>
      <c r="AHB12" s="12"/>
      <c r="AHC12" s="11" t="s">
        <v>15498</v>
      </c>
      <c r="AHD12" s="12"/>
      <c r="AHE12" s="12"/>
      <c r="AHF12" s="11" t="s">
        <v>15499</v>
      </c>
      <c r="AHG12" s="12"/>
      <c r="AHH12" s="12"/>
      <c r="AHI12" s="11" t="s">
        <v>15500</v>
      </c>
      <c r="AHJ12" s="12"/>
      <c r="AHK12" s="12"/>
      <c r="AHL12" s="11" t="s">
        <v>15501</v>
      </c>
      <c r="AHM12" s="12"/>
      <c r="AHN12" s="12"/>
      <c r="AHO12" s="11" t="s">
        <v>15502</v>
      </c>
      <c r="AHP12" s="12"/>
      <c r="AHQ12" s="12"/>
      <c r="AHR12" s="11" t="s">
        <v>15503</v>
      </c>
      <c r="AHS12" s="12"/>
      <c r="AHT12" s="12"/>
      <c r="AHU12" s="11" t="s">
        <v>15504</v>
      </c>
      <c r="AHV12" s="12"/>
      <c r="AHW12" s="12"/>
      <c r="AHX12" s="11" t="s">
        <v>15505</v>
      </c>
      <c r="AHY12" s="12"/>
      <c r="AHZ12" s="12"/>
      <c r="AIA12" s="11" t="s">
        <v>15506</v>
      </c>
      <c r="AIB12" s="12"/>
      <c r="AIC12" s="12"/>
      <c r="AID12" s="11" t="s">
        <v>15507</v>
      </c>
      <c r="AIE12" s="12"/>
      <c r="AIF12" s="12"/>
      <c r="AIG12" s="11" t="s">
        <v>15508</v>
      </c>
      <c r="AIH12" s="12"/>
      <c r="AII12" s="12"/>
      <c r="AIJ12" s="11" t="s">
        <v>15509</v>
      </c>
      <c r="AIK12" s="12"/>
      <c r="AIL12" s="12"/>
      <c r="AIM12" s="11" t="s">
        <v>15510</v>
      </c>
      <c r="AIN12" s="12"/>
      <c r="AIO12" s="12"/>
      <c r="AIP12" s="11" t="s">
        <v>15511</v>
      </c>
      <c r="AIQ12" s="12"/>
      <c r="AIR12" s="12"/>
      <c r="AIS12" s="11" t="s">
        <v>15512</v>
      </c>
      <c r="AIT12" s="12"/>
      <c r="AIU12" s="12"/>
      <c r="AIV12" s="11" t="s">
        <v>15513</v>
      </c>
      <c r="AIW12" s="12"/>
      <c r="AIX12" s="12"/>
      <c r="AIY12" s="11" t="s">
        <v>15514</v>
      </c>
      <c r="AIZ12" s="12"/>
      <c r="AJA12" s="12"/>
      <c r="AJB12" s="11" t="s">
        <v>15515</v>
      </c>
      <c r="AJC12" s="12"/>
      <c r="AJD12" s="12"/>
      <c r="AJE12" s="11" t="s">
        <v>15516</v>
      </c>
      <c r="AJF12" s="12"/>
      <c r="AJG12" s="12"/>
      <c r="AJH12" s="11" t="s">
        <v>15517</v>
      </c>
      <c r="AJI12" s="12"/>
      <c r="AJJ12" s="12"/>
      <c r="AJK12" s="11" t="s">
        <v>15518</v>
      </c>
      <c r="AJL12" s="12"/>
      <c r="AJM12" s="12"/>
      <c r="AJN12" s="11" t="s">
        <v>15519</v>
      </c>
      <c r="AJO12" s="12"/>
      <c r="AJP12" s="12"/>
      <c r="AJQ12" s="11" t="s">
        <v>15520</v>
      </c>
      <c r="AJR12" s="12"/>
      <c r="AJS12" s="12"/>
      <c r="AJT12" s="11" t="s">
        <v>15521</v>
      </c>
      <c r="AJU12" s="12"/>
      <c r="AJV12" s="12"/>
      <c r="AJW12" s="11" t="s">
        <v>15522</v>
      </c>
      <c r="AJX12" s="12"/>
      <c r="AJY12" s="12"/>
      <c r="AJZ12" s="11" t="s">
        <v>15523</v>
      </c>
      <c r="AKA12" s="12"/>
      <c r="AKB12" s="12"/>
      <c r="AKC12" s="11" t="s">
        <v>15524</v>
      </c>
      <c r="AKD12" s="12"/>
      <c r="AKE12" s="12"/>
      <c r="AKF12" s="11" t="s">
        <v>15525</v>
      </c>
      <c r="AKG12" s="12"/>
      <c r="AKH12" s="12"/>
      <c r="AKI12" s="11" t="s">
        <v>15526</v>
      </c>
      <c r="AKJ12" s="12"/>
      <c r="AKK12" s="12"/>
      <c r="AKL12" s="11" t="s">
        <v>15527</v>
      </c>
      <c r="AKM12" s="12"/>
      <c r="AKN12" s="12"/>
      <c r="AKO12" s="11" t="s">
        <v>15528</v>
      </c>
      <c r="AKP12" s="12"/>
      <c r="AKQ12" s="12"/>
      <c r="AKR12" s="11" t="s">
        <v>15529</v>
      </c>
      <c r="AKS12" s="12"/>
      <c r="AKT12" s="12"/>
      <c r="AKU12" s="11" t="s">
        <v>15381</v>
      </c>
      <c r="AKV12" s="12"/>
      <c r="AKW12" s="12"/>
      <c r="AKX12" s="11" t="s">
        <v>15530</v>
      </c>
      <c r="AKY12" s="12"/>
      <c r="AKZ12" s="12"/>
      <c r="ALA12" s="11" t="s">
        <v>15531</v>
      </c>
      <c r="ALB12" s="12"/>
      <c r="ALC12" s="12"/>
      <c r="ALD12" s="11" t="s">
        <v>15532</v>
      </c>
      <c r="ALE12" s="12"/>
      <c r="ALF12" s="12"/>
      <c r="ALG12" s="11" t="s">
        <v>15533</v>
      </c>
      <c r="ALH12" s="12"/>
      <c r="ALI12" s="12"/>
      <c r="ALJ12" s="11" t="s">
        <v>15534</v>
      </c>
      <c r="ALK12" s="12"/>
      <c r="ALL12" s="12"/>
      <c r="ALM12" s="11" t="s">
        <v>15535</v>
      </c>
      <c r="ALN12" s="12"/>
      <c r="ALO12" s="12"/>
      <c r="ALP12" s="11" t="s">
        <v>15536</v>
      </c>
      <c r="ALQ12" s="12"/>
      <c r="ALR12" s="12"/>
      <c r="ALS12" s="11" t="s">
        <v>15537</v>
      </c>
      <c r="ALT12" s="12"/>
      <c r="ALU12" s="12"/>
      <c r="ALV12" s="11" t="s">
        <v>15538</v>
      </c>
      <c r="ALW12" s="12"/>
      <c r="ALX12" s="12"/>
      <c r="ALY12" s="11" t="s">
        <v>15539</v>
      </c>
      <c r="ALZ12" s="12"/>
      <c r="AMA12" s="12"/>
      <c r="AMB12" s="11" t="s">
        <v>15540</v>
      </c>
      <c r="AMC12" s="12"/>
      <c r="AMD12" s="12"/>
      <c r="AME12" s="11" t="s">
        <v>15541</v>
      </c>
      <c r="AMF12" s="12"/>
      <c r="AMG12" s="12"/>
      <c r="AMH12" s="11" t="s">
        <v>15542</v>
      </c>
      <c r="AMI12" s="12"/>
      <c r="AMJ12" s="12"/>
      <c r="AMK12" s="11" t="s">
        <v>14668</v>
      </c>
      <c r="AML12" s="12"/>
      <c r="AMM12" s="12"/>
      <c r="AMN12" s="11" t="s">
        <v>15543</v>
      </c>
      <c r="AMO12" s="12"/>
      <c r="AMP12" s="12"/>
      <c r="AMQ12" s="11" t="s">
        <v>15544</v>
      </c>
      <c r="AMR12" s="12"/>
      <c r="AMS12" s="12"/>
      <c r="AMT12" s="11" t="s">
        <v>15545</v>
      </c>
      <c r="AMU12" s="12"/>
      <c r="AMV12" s="12"/>
      <c r="AMW12" s="11" t="s">
        <v>15546</v>
      </c>
      <c r="AMX12" s="12"/>
      <c r="AMY12" s="12"/>
      <c r="AMZ12" s="11" t="s">
        <v>15547</v>
      </c>
      <c r="ANA12" s="12"/>
      <c r="ANB12" s="12"/>
      <c r="ANC12" s="11" t="s">
        <v>15548</v>
      </c>
      <c r="AND12" s="12"/>
      <c r="ANE12" s="12"/>
      <c r="ANF12" s="11" t="s">
        <v>15549</v>
      </c>
      <c r="ANG12" s="12"/>
      <c r="ANH12" s="12"/>
      <c r="ANI12" s="11" t="s">
        <v>15550</v>
      </c>
      <c r="ANJ12" s="12"/>
      <c r="ANK12" s="12"/>
      <c r="ANL12" s="11" t="s">
        <v>15551</v>
      </c>
      <c r="ANM12" s="12"/>
      <c r="ANN12" s="12"/>
      <c r="ANO12" s="11" t="s">
        <v>15552</v>
      </c>
      <c r="ANP12" s="12"/>
      <c r="ANQ12" s="12"/>
      <c r="ANR12" s="11" t="s">
        <v>15553</v>
      </c>
      <c r="ANS12" s="12"/>
      <c r="ANT12" s="12"/>
      <c r="ANU12" s="11" t="s">
        <v>15554</v>
      </c>
      <c r="ANV12" s="12"/>
      <c r="ANW12" s="12"/>
      <c r="ANX12" s="11" t="s">
        <v>15555</v>
      </c>
      <c r="ANY12" s="12"/>
      <c r="ANZ12" s="12"/>
      <c r="AOA12" s="11" t="s">
        <v>15556</v>
      </c>
      <c r="AOB12" s="12"/>
      <c r="AOC12" s="12"/>
      <c r="AOD12" s="11" t="s">
        <v>15557</v>
      </c>
      <c r="AOE12" s="12"/>
      <c r="AOF12" s="12"/>
      <c r="AOG12" s="11" t="s">
        <v>15558</v>
      </c>
      <c r="AOH12" s="12"/>
      <c r="AOI12" s="12"/>
      <c r="AOJ12" s="11" t="s">
        <v>15559</v>
      </c>
      <c r="AOK12" s="12"/>
      <c r="AOL12" s="12"/>
      <c r="AOM12" s="11" t="s">
        <v>15560</v>
      </c>
      <c r="AON12" s="12"/>
      <c r="AOO12" s="12"/>
      <c r="AOP12" s="11" t="s">
        <v>15561</v>
      </c>
      <c r="AOQ12" s="12"/>
      <c r="AOR12" s="12"/>
      <c r="AOS12" s="11" t="s">
        <v>15562</v>
      </c>
      <c r="AOT12" s="12"/>
      <c r="AOU12" s="12"/>
      <c r="AOV12" s="11" t="s">
        <v>15563</v>
      </c>
      <c r="AOW12" s="12"/>
      <c r="AOX12" s="12"/>
      <c r="AOY12" s="11" t="s">
        <v>15564</v>
      </c>
      <c r="AOZ12" s="12"/>
      <c r="APA12" s="12"/>
      <c r="APB12" s="11" t="s">
        <v>15565</v>
      </c>
      <c r="APC12" s="12"/>
      <c r="APD12" s="12"/>
      <c r="APE12" s="11" t="s">
        <v>15566</v>
      </c>
      <c r="APF12" s="12"/>
      <c r="APG12" s="12"/>
      <c r="APH12" s="11" t="s">
        <v>15567</v>
      </c>
      <c r="API12" s="12"/>
      <c r="APJ12" s="12"/>
      <c r="APK12" s="11" t="s">
        <v>15568</v>
      </c>
      <c r="APL12" s="12"/>
      <c r="APM12" s="12"/>
      <c r="APN12" s="11" t="s">
        <v>15569</v>
      </c>
      <c r="APO12" s="12"/>
      <c r="APP12" s="12"/>
      <c r="APQ12" s="11" t="s">
        <v>15570</v>
      </c>
      <c r="APR12" s="12"/>
      <c r="APS12" s="12"/>
      <c r="APT12" s="11" t="s">
        <v>15571</v>
      </c>
      <c r="APU12" s="12"/>
      <c r="APV12" s="12"/>
      <c r="APW12" s="11" t="s">
        <v>15572</v>
      </c>
      <c r="APX12" s="12"/>
      <c r="APY12" s="12"/>
      <c r="APZ12" s="11" t="s">
        <v>15573</v>
      </c>
      <c r="AQA12" s="12"/>
      <c r="AQB12" s="12"/>
      <c r="AQC12" s="11" t="s">
        <v>15574</v>
      </c>
      <c r="AQD12" s="12"/>
      <c r="AQE12" s="12"/>
      <c r="AQF12" s="11" t="s">
        <v>15575</v>
      </c>
      <c r="AQG12" s="12"/>
      <c r="AQH12" s="12"/>
      <c r="AQI12" s="11" t="s">
        <v>15576</v>
      </c>
      <c r="AQJ12" s="12"/>
      <c r="AQK12" s="12"/>
      <c r="AQL12" s="11" t="s">
        <v>15577</v>
      </c>
      <c r="AQM12" s="12"/>
      <c r="AQN12" s="12"/>
      <c r="AQO12" s="11" t="s">
        <v>15578</v>
      </c>
      <c r="AQP12" s="12"/>
      <c r="AQQ12" s="12"/>
      <c r="AQR12" s="11" t="s">
        <v>15579</v>
      </c>
      <c r="AQS12" s="12"/>
      <c r="AQT12" s="12"/>
      <c r="AQU12" s="11" t="s">
        <v>15580</v>
      </c>
      <c r="AQV12" s="12"/>
      <c r="AQW12" s="12"/>
      <c r="AQX12" s="11" t="s">
        <v>15581</v>
      </c>
      <c r="AQY12" s="12"/>
      <c r="AQZ12" s="12"/>
      <c r="ARA12" s="11" t="s">
        <v>15582</v>
      </c>
      <c r="ARB12" s="12"/>
      <c r="ARC12" s="12"/>
      <c r="ARD12" s="11" t="s">
        <v>15583</v>
      </c>
      <c r="ARE12" s="12"/>
      <c r="ARF12" s="12"/>
      <c r="ARG12" s="11" t="s">
        <v>15584</v>
      </c>
      <c r="ARH12" s="12"/>
      <c r="ARI12" s="12"/>
      <c r="ARJ12" s="11" t="s">
        <v>15585</v>
      </c>
      <c r="ARK12" s="12"/>
      <c r="ARL12" s="12"/>
      <c r="ARM12" s="11" t="s">
        <v>15586</v>
      </c>
      <c r="ARN12" s="12"/>
      <c r="ARO12" s="12"/>
      <c r="ARP12" s="11" t="s">
        <v>15587</v>
      </c>
      <c r="ARQ12" s="12"/>
      <c r="ARR12" s="12"/>
      <c r="ARS12" s="11" t="s">
        <v>15588</v>
      </c>
      <c r="ART12" s="12"/>
      <c r="ARU12" s="12"/>
      <c r="ARV12" s="11" t="s">
        <v>15589</v>
      </c>
      <c r="ARW12" s="12"/>
      <c r="ARX12" s="12"/>
      <c r="ARY12" s="11" t="s">
        <v>15590</v>
      </c>
      <c r="ARZ12" s="12"/>
      <c r="ASA12" s="12"/>
      <c r="ASB12" s="11" t="s">
        <v>15591</v>
      </c>
      <c r="ASC12" s="12"/>
      <c r="ASD12" s="12"/>
      <c r="ASE12" s="11" t="s">
        <v>15592</v>
      </c>
      <c r="ASF12" s="12"/>
      <c r="ASG12" s="12"/>
      <c r="ASH12" s="11" t="s">
        <v>15593</v>
      </c>
      <c r="ASI12" s="12"/>
      <c r="ASJ12" s="12"/>
      <c r="ASK12" s="11" t="s">
        <v>15594</v>
      </c>
      <c r="ASL12" s="12"/>
      <c r="ASM12" s="12"/>
      <c r="ASN12" s="11" t="s">
        <v>15595</v>
      </c>
      <c r="ASO12" s="12"/>
      <c r="ASP12" s="12"/>
      <c r="ASQ12" s="11" t="s">
        <v>15596</v>
      </c>
      <c r="ASR12" s="12"/>
      <c r="ASS12" s="12"/>
      <c r="AST12" s="11" t="s">
        <v>15597</v>
      </c>
      <c r="ASU12" s="12"/>
      <c r="ASV12" s="12"/>
      <c r="ASW12" s="11" t="s">
        <v>15598</v>
      </c>
      <c r="ASX12" s="12"/>
      <c r="ASY12" s="12"/>
      <c r="ASZ12" s="11" t="s">
        <v>15599</v>
      </c>
      <c r="ATA12" s="12"/>
      <c r="ATB12" s="12"/>
      <c r="ATC12" s="11" t="s">
        <v>15600</v>
      </c>
      <c r="ATD12" s="12"/>
      <c r="ATE12" s="12"/>
      <c r="ATF12" s="11" t="s">
        <v>15601</v>
      </c>
      <c r="ATG12" s="12"/>
      <c r="ATH12" s="12"/>
      <c r="ATI12" s="11" t="s">
        <v>15602</v>
      </c>
      <c r="ATJ12" s="12"/>
      <c r="ATK12" s="12"/>
      <c r="ATL12" s="11" t="s">
        <v>15603</v>
      </c>
      <c r="ATM12" s="12"/>
      <c r="ATN12" s="12"/>
      <c r="ATO12" s="11" t="s">
        <v>15604</v>
      </c>
      <c r="ATP12" s="12"/>
      <c r="ATQ12" s="12"/>
      <c r="ATR12" s="11" t="s">
        <v>15605</v>
      </c>
      <c r="ATS12" s="12"/>
      <c r="ATT12" s="12"/>
      <c r="ATU12" s="11" t="s">
        <v>15606</v>
      </c>
      <c r="ATV12" s="12"/>
      <c r="ATW12" s="12"/>
      <c r="ATX12" s="11" t="s">
        <v>15607</v>
      </c>
      <c r="ATY12" s="12"/>
      <c r="ATZ12" s="12"/>
      <c r="AUA12" s="11" t="s">
        <v>15608</v>
      </c>
      <c r="AUB12" s="12"/>
      <c r="AUC12" s="12"/>
      <c r="AUD12" s="11" t="s">
        <v>15609</v>
      </c>
      <c r="AUE12" s="12"/>
      <c r="AUF12" s="12"/>
      <c r="AUG12" s="11" t="s">
        <v>15610</v>
      </c>
      <c r="AUH12" s="12"/>
      <c r="AUI12" s="12"/>
      <c r="AUJ12" s="11" t="s">
        <v>15611</v>
      </c>
      <c r="AUK12" s="12"/>
      <c r="AUL12" s="12"/>
      <c r="AUM12" s="11" t="s">
        <v>15612</v>
      </c>
      <c r="AUN12" s="12"/>
      <c r="AUO12" s="12"/>
      <c r="AUP12" s="11" t="s">
        <v>15613</v>
      </c>
      <c r="AUQ12" s="12"/>
      <c r="AUR12" s="12"/>
      <c r="AUS12" s="11" t="s">
        <v>15614</v>
      </c>
      <c r="AUT12" s="12"/>
      <c r="AUU12" s="12"/>
      <c r="AUV12" s="11" t="s">
        <v>15615</v>
      </c>
      <c r="AUW12" s="12"/>
      <c r="AUX12" s="12"/>
      <c r="AUY12" s="11" t="s">
        <v>15616</v>
      </c>
      <c r="AUZ12" s="12"/>
      <c r="AVA12" s="12"/>
      <c r="AVB12" s="11" t="s">
        <v>15617</v>
      </c>
      <c r="AVC12" s="12"/>
      <c r="AVD12" s="12"/>
      <c r="AVE12" s="11" t="s">
        <v>15618</v>
      </c>
      <c r="AVF12" s="12"/>
      <c r="AVG12" s="12"/>
      <c r="AVH12" s="11" t="s">
        <v>14597</v>
      </c>
      <c r="AVI12" s="12"/>
      <c r="AVJ12" s="12"/>
      <c r="AVK12" s="11" t="s">
        <v>15619</v>
      </c>
      <c r="AVL12" s="12"/>
      <c r="AVM12" s="12"/>
      <c r="AVN12" s="11" t="s">
        <v>15620</v>
      </c>
      <c r="AVO12" s="12"/>
      <c r="AVP12" s="12"/>
      <c r="AVQ12" s="11" t="s">
        <v>15621</v>
      </c>
      <c r="AVR12" s="12"/>
      <c r="AVS12" s="12"/>
      <c r="AVT12" s="11" t="s">
        <v>15622</v>
      </c>
      <c r="AVU12" s="12"/>
      <c r="AVV12" s="12"/>
      <c r="AVW12" s="11" t="s">
        <v>15623</v>
      </c>
      <c r="AVX12" s="12"/>
      <c r="AVY12" s="12"/>
      <c r="AVZ12" s="11" t="s">
        <v>15624</v>
      </c>
      <c r="AWA12" s="12"/>
      <c r="AWB12" s="12"/>
      <c r="AWC12" s="11" t="s">
        <v>15625</v>
      </c>
      <c r="AWD12" s="12"/>
      <c r="AWE12" s="12"/>
      <c r="AWF12" s="11" t="s">
        <v>15626</v>
      </c>
      <c r="AWG12" s="12"/>
      <c r="AWH12" s="12"/>
      <c r="AWI12" s="11" t="s">
        <v>15627</v>
      </c>
      <c r="AWJ12" s="12"/>
      <c r="AWK12" s="12"/>
      <c r="AWL12" s="11" t="s">
        <v>15628</v>
      </c>
      <c r="AWM12" s="12"/>
      <c r="AWN12" s="12"/>
      <c r="AWO12" s="11" t="s">
        <v>15629</v>
      </c>
      <c r="AWP12" s="12"/>
      <c r="AWQ12" s="12"/>
      <c r="AWR12" s="11" t="s">
        <v>15630</v>
      </c>
      <c r="AWS12" s="12"/>
      <c r="AWT12" s="12"/>
      <c r="AWU12" s="11" t="s">
        <v>15631</v>
      </c>
      <c r="AWV12" s="12"/>
      <c r="AWW12" s="12"/>
      <c r="AWX12" s="11" t="s">
        <v>15632</v>
      </c>
      <c r="AWY12" s="12"/>
      <c r="AWZ12" s="12"/>
      <c r="AXA12" s="11" t="s">
        <v>15633</v>
      </c>
      <c r="AXB12" s="12"/>
      <c r="AXC12" s="12"/>
      <c r="AXD12" s="11" t="s">
        <v>15634</v>
      </c>
      <c r="AXE12" s="12"/>
      <c r="AXF12" s="12"/>
      <c r="AXG12" s="11" t="s">
        <v>15635</v>
      </c>
      <c r="AXH12" s="12"/>
      <c r="AXI12" s="12"/>
      <c r="AXJ12" s="11" t="s">
        <v>15636</v>
      </c>
      <c r="AXK12" s="12"/>
      <c r="AXL12" s="12"/>
      <c r="AXM12" s="11" t="s">
        <v>15637</v>
      </c>
      <c r="AXN12" s="12"/>
      <c r="AXO12" s="12"/>
      <c r="AXP12" s="11" t="s">
        <v>15638</v>
      </c>
      <c r="AXQ12" s="12"/>
      <c r="AXR12" s="12"/>
      <c r="AXS12" s="11" t="s">
        <v>15639</v>
      </c>
      <c r="AXT12" s="12"/>
      <c r="AXU12" s="12"/>
      <c r="AXV12" s="11" t="s">
        <v>15640</v>
      </c>
      <c r="AXW12" s="12"/>
      <c r="AXX12" s="12"/>
      <c r="AXY12" s="11" t="s">
        <v>15641</v>
      </c>
      <c r="AXZ12" s="12"/>
      <c r="AYA12" s="12"/>
      <c r="AYB12" s="11" t="s">
        <v>15642</v>
      </c>
      <c r="AYC12" s="12"/>
      <c r="AYD12" s="12"/>
      <c r="AYE12" s="11" t="s">
        <v>15643</v>
      </c>
      <c r="AYF12" s="12"/>
      <c r="AYG12" s="12"/>
      <c r="AYH12" s="11" t="s">
        <v>15644</v>
      </c>
      <c r="AYI12" s="12"/>
      <c r="AYJ12" s="12"/>
      <c r="AYK12" s="11" t="s">
        <v>15645</v>
      </c>
      <c r="AYL12" s="12"/>
      <c r="AYM12" s="12"/>
      <c r="AYN12" s="11" t="s">
        <v>15646</v>
      </c>
      <c r="AYO12" s="12"/>
      <c r="AYP12" s="12"/>
      <c r="AYQ12" s="11" t="s">
        <v>15647</v>
      </c>
      <c r="AYR12" s="12"/>
      <c r="AYS12" s="12"/>
      <c r="AYT12" s="11" t="s">
        <v>15648</v>
      </c>
      <c r="AYU12" s="12"/>
      <c r="AYV12" s="12"/>
      <c r="AYW12" s="11" t="s">
        <v>15649</v>
      </c>
      <c r="AYX12" s="12"/>
      <c r="AYY12" s="12"/>
      <c r="AYZ12" s="11" t="s">
        <v>15650</v>
      </c>
      <c r="AZA12" s="12"/>
      <c r="AZB12" s="12"/>
      <c r="AZC12" s="11" t="s">
        <v>15651</v>
      </c>
      <c r="AZD12" s="12"/>
      <c r="AZE12" s="12"/>
      <c r="AZF12" s="11" t="s">
        <v>15652</v>
      </c>
      <c r="AZG12" s="12"/>
      <c r="AZH12" s="12"/>
      <c r="AZI12" s="11" t="s">
        <v>15653</v>
      </c>
      <c r="AZJ12" s="12"/>
      <c r="AZK12" s="12"/>
      <c r="AZL12" s="11" t="s">
        <v>15654</v>
      </c>
      <c r="AZM12" s="12"/>
      <c r="AZN12" s="12"/>
      <c r="AZO12" s="11" t="s">
        <v>15655</v>
      </c>
      <c r="AZP12" s="12"/>
      <c r="AZQ12" s="12"/>
      <c r="AZR12" s="11" t="s">
        <v>15656</v>
      </c>
      <c r="AZS12" s="12"/>
      <c r="AZT12" s="12"/>
      <c r="AZU12" s="11" t="s">
        <v>15657</v>
      </c>
      <c r="AZV12" s="12"/>
      <c r="AZW12" s="12"/>
      <c r="AZX12" s="11" t="s">
        <v>15658</v>
      </c>
      <c r="AZY12" s="12"/>
      <c r="AZZ12" s="12"/>
      <c r="BAA12" s="11" t="s">
        <v>15659</v>
      </c>
      <c r="BAB12" s="12"/>
      <c r="BAC12" s="12"/>
      <c r="BAD12" s="11" t="s">
        <v>15660</v>
      </c>
      <c r="BAE12" s="12"/>
      <c r="BAF12" s="12"/>
      <c r="BAG12" s="11" t="s">
        <v>15661</v>
      </c>
      <c r="BAH12" s="12"/>
      <c r="BAI12" s="12"/>
      <c r="BAJ12" s="11" t="s">
        <v>15662</v>
      </c>
      <c r="BAK12" s="12"/>
      <c r="BAL12" s="12"/>
      <c r="BAM12" s="11" t="s">
        <v>15663</v>
      </c>
      <c r="BAN12" s="12"/>
      <c r="BAO12" s="12"/>
      <c r="BAP12" s="11" t="s">
        <v>15664</v>
      </c>
      <c r="BAQ12" s="12"/>
      <c r="BAR12" s="12"/>
      <c r="BAS12" s="11" t="s">
        <v>15665</v>
      </c>
      <c r="BAT12" s="12"/>
      <c r="BAU12" s="12"/>
      <c r="BAV12" s="11" t="s">
        <v>15666</v>
      </c>
      <c r="BAW12" s="12"/>
      <c r="BAX12" s="12"/>
      <c r="BAY12" s="11" t="s">
        <v>15667</v>
      </c>
      <c r="BAZ12" s="12"/>
      <c r="BBA12" s="12"/>
      <c r="BBB12" s="11" t="s">
        <v>15668</v>
      </c>
      <c r="BBC12" s="12"/>
      <c r="BBD12" s="12"/>
      <c r="BBE12" s="11" t="s">
        <v>15669</v>
      </c>
      <c r="BBF12" s="12"/>
      <c r="BBG12" s="12"/>
      <c r="BBH12" s="11" t="s">
        <v>15670</v>
      </c>
      <c r="BBI12" s="12"/>
      <c r="BBJ12" s="12"/>
      <c r="BBK12" s="11" t="s">
        <v>15671</v>
      </c>
      <c r="BBL12" s="12"/>
      <c r="BBM12" s="12"/>
      <c r="BBN12" s="11" t="s">
        <v>15672</v>
      </c>
      <c r="BBO12" s="12"/>
      <c r="BBP12" s="12"/>
      <c r="BBQ12" s="11" t="s">
        <v>15673</v>
      </c>
      <c r="BBR12" s="12"/>
      <c r="BBS12" s="12"/>
      <c r="BBT12" s="11" t="s">
        <v>15674</v>
      </c>
      <c r="BBU12" s="12"/>
      <c r="BBV12" s="12"/>
      <c r="BBW12" s="11" t="s">
        <v>15675</v>
      </c>
      <c r="BBX12" s="12"/>
      <c r="BBY12" s="12"/>
      <c r="BBZ12" s="11" t="s">
        <v>15676</v>
      </c>
      <c r="BCA12" s="12"/>
      <c r="BCB12" s="12"/>
      <c r="BCC12" s="11" t="s">
        <v>15677</v>
      </c>
      <c r="BCD12" s="12"/>
      <c r="BCE12" s="12"/>
      <c r="BCF12" s="11" t="s">
        <v>15678</v>
      </c>
      <c r="BCG12" s="12"/>
      <c r="BCH12" s="12"/>
      <c r="BCI12" s="11" t="s">
        <v>15679</v>
      </c>
      <c r="BCJ12" s="12"/>
      <c r="BCK12" s="12"/>
      <c r="BCL12" s="11" t="s">
        <v>15680</v>
      </c>
      <c r="BCM12" s="12"/>
      <c r="BCN12" s="12"/>
      <c r="BCO12" s="11" t="s">
        <v>15681</v>
      </c>
      <c r="BCP12" s="12"/>
      <c r="BCQ12" s="12"/>
      <c r="BCR12" s="11" t="s">
        <v>15682</v>
      </c>
      <c r="BCS12" s="12"/>
      <c r="BCT12" s="12"/>
      <c r="BCU12" s="11" t="s">
        <v>15683</v>
      </c>
      <c r="BCV12" s="12"/>
      <c r="BCW12" s="12"/>
      <c r="BCX12" s="11" t="s">
        <v>15684</v>
      </c>
      <c r="BCY12" s="12"/>
      <c r="BCZ12" s="12"/>
      <c r="BDA12" s="11" t="s">
        <v>15685</v>
      </c>
      <c r="BDB12" s="12"/>
      <c r="BDC12" s="12"/>
      <c r="BDD12" s="11" t="s">
        <v>15686</v>
      </c>
      <c r="BDE12" s="12"/>
      <c r="BDF12" s="12"/>
      <c r="BDG12" s="11" t="s">
        <v>15687</v>
      </c>
      <c r="BDH12" s="12"/>
      <c r="BDI12" s="12"/>
      <c r="BDJ12" s="11" t="s">
        <v>15688</v>
      </c>
      <c r="BDK12" s="12"/>
      <c r="BDL12" s="12"/>
      <c r="BDM12" s="11" t="s">
        <v>15689</v>
      </c>
      <c r="BDN12" s="12"/>
      <c r="BDO12" s="12"/>
      <c r="BDP12" s="11" t="s">
        <v>15690</v>
      </c>
      <c r="BDQ12" s="12"/>
      <c r="BDR12" s="12"/>
      <c r="BDS12" s="11" t="s">
        <v>15691</v>
      </c>
      <c r="BDT12" s="12"/>
      <c r="BDU12" s="12"/>
      <c r="BDV12" s="11" t="s">
        <v>15692</v>
      </c>
      <c r="BDW12" s="12"/>
      <c r="BDX12" s="12"/>
      <c r="BDY12" s="11" t="s">
        <v>15693</v>
      </c>
      <c r="BDZ12" s="12"/>
      <c r="BEA12" s="12"/>
      <c r="BEB12" s="11" t="s">
        <v>15694</v>
      </c>
      <c r="BEC12" s="12"/>
      <c r="BED12" s="12"/>
      <c r="BEE12" s="11" t="s">
        <v>15695</v>
      </c>
      <c r="BEF12" s="12"/>
      <c r="BEG12" s="12"/>
      <c r="BEH12" s="11" t="s">
        <v>13680</v>
      </c>
      <c r="BEI12" s="12"/>
      <c r="BEJ12" s="12"/>
      <c r="BEK12" s="11" t="s">
        <v>13680</v>
      </c>
      <c r="BEL12" s="12"/>
      <c r="BEM12" s="12"/>
      <c r="BEN12" s="11" t="s">
        <v>15696</v>
      </c>
      <c r="BEO12" s="12"/>
      <c r="BEP12" s="12"/>
      <c r="BEQ12" s="11" t="s">
        <v>15697</v>
      </c>
      <c r="BER12" s="12"/>
      <c r="BES12" s="12"/>
      <c r="BET12" s="11" t="s">
        <v>15698</v>
      </c>
      <c r="BEU12" s="12"/>
      <c r="BEV12" s="12"/>
      <c r="BEW12" s="11" t="s">
        <v>15699</v>
      </c>
      <c r="BEX12" s="12"/>
      <c r="BEY12" s="12"/>
      <c r="BEZ12" s="11" t="s">
        <v>15700</v>
      </c>
      <c r="BFA12" s="12"/>
      <c r="BFB12" s="12"/>
      <c r="BFC12" s="11" t="s">
        <v>15701</v>
      </c>
      <c r="BFD12" s="12"/>
      <c r="BFE12" s="12"/>
      <c r="BFF12" s="11" t="s">
        <v>15702</v>
      </c>
      <c r="BFG12" s="12"/>
      <c r="BFH12" s="12"/>
      <c r="BFI12" s="11" t="s">
        <v>15703</v>
      </c>
      <c r="BFJ12" s="12"/>
      <c r="BFK12" s="12"/>
      <c r="BFL12" s="11" t="s">
        <v>15704</v>
      </c>
      <c r="BFM12" s="12"/>
      <c r="BFN12" s="12"/>
      <c r="BFO12" s="11" t="s">
        <v>15705</v>
      </c>
      <c r="BFP12" s="12"/>
      <c r="BFQ12" s="12"/>
      <c r="BFR12" s="11" t="s">
        <v>15706</v>
      </c>
      <c r="BFS12" s="12"/>
      <c r="BFT12" s="12"/>
      <c r="BFU12" s="11" t="s">
        <v>15707</v>
      </c>
      <c r="BFV12" s="12"/>
      <c r="BFW12" s="12"/>
      <c r="BFX12" s="11" t="s">
        <v>15708</v>
      </c>
      <c r="BFY12" s="12"/>
      <c r="BFZ12" s="12"/>
      <c r="BGA12" s="11" t="s">
        <v>15709</v>
      </c>
      <c r="BGB12" s="12"/>
      <c r="BGC12" s="12"/>
      <c r="BGD12" s="11" t="s">
        <v>15710</v>
      </c>
      <c r="BGE12" s="12"/>
      <c r="BGF12" s="12"/>
      <c r="BGG12" s="11" t="s">
        <v>15711</v>
      </c>
      <c r="BGH12" s="12"/>
      <c r="BGI12" s="12"/>
      <c r="BGJ12" s="11" t="s">
        <v>15712</v>
      </c>
      <c r="BGK12" s="12"/>
      <c r="BGL12" s="12"/>
      <c r="BGM12" s="11" t="s">
        <v>15713</v>
      </c>
      <c r="BGN12" s="12"/>
      <c r="BGO12" s="12"/>
      <c r="BGP12" s="11" t="s">
        <v>15714</v>
      </c>
      <c r="BGQ12" s="12"/>
      <c r="BGR12" s="12"/>
      <c r="BGS12" s="11" t="s">
        <v>15715</v>
      </c>
      <c r="BGT12" s="12"/>
      <c r="BGU12" s="12"/>
      <c r="BGV12" s="11" t="s">
        <v>13680</v>
      </c>
      <c r="BGW12" s="12"/>
      <c r="BGX12" s="12"/>
      <c r="BGY12" s="11" t="s">
        <v>15716</v>
      </c>
      <c r="BGZ12" s="12"/>
      <c r="BHA12" s="12"/>
      <c r="BHB12" s="11" t="s">
        <v>15717</v>
      </c>
      <c r="BHC12" s="12"/>
      <c r="BHD12" s="12"/>
      <c r="BHE12" s="11" t="s">
        <v>15263</v>
      </c>
      <c r="BHF12" s="12"/>
      <c r="BHG12" s="12"/>
      <c r="BHH12" s="11" t="s">
        <v>15718</v>
      </c>
      <c r="BHI12" s="12"/>
      <c r="BHJ12" s="12"/>
      <c r="BHK12" s="11" t="s">
        <v>15719</v>
      </c>
      <c r="BHL12" s="12"/>
      <c r="BHM12" s="12"/>
      <c r="BHN12" s="11" t="s">
        <v>15720</v>
      </c>
      <c r="BHO12" s="12"/>
      <c r="BHP12" s="12"/>
      <c r="BHQ12" s="11" t="s">
        <v>15721</v>
      </c>
      <c r="BHR12" s="12"/>
      <c r="BHS12" s="12"/>
      <c r="BHT12" s="11" t="s">
        <v>15722</v>
      </c>
      <c r="BHU12" s="12"/>
      <c r="BHV12" s="12"/>
      <c r="BHW12" s="11" t="s">
        <v>15723</v>
      </c>
      <c r="BHX12" s="12"/>
      <c r="BHY12" s="12"/>
      <c r="BHZ12" s="11" t="s">
        <v>15724</v>
      </c>
      <c r="BIA12" s="12"/>
      <c r="BIB12" s="12"/>
      <c r="BIC12" s="11" t="s">
        <v>15725</v>
      </c>
      <c r="BID12" s="12"/>
      <c r="BIE12" s="12"/>
      <c r="BIF12" s="11" t="s">
        <v>15419</v>
      </c>
      <c r="BIG12" s="12"/>
      <c r="BIH12" s="12"/>
      <c r="BII12" s="11" t="s">
        <v>15726</v>
      </c>
      <c r="BIJ12" s="12"/>
      <c r="BIK12" s="12"/>
      <c r="BIL12" s="11" t="s">
        <v>15727</v>
      </c>
      <c r="BIM12" s="12"/>
      <c r="BIN12" s="12"/>
      <c r="BIO12" s="11" t="s">
        <v>15728</v>
      </c>
      <c r="BIP12" s="12"/>
      <c r="BIQ12" s="12"/>
      <c r="BIR12" s="11" t="s">
        <v>15729</v>
      </c>
      <c r="BIS12" s="12"/>
      <c r="BIT12" s="12"/>
      <c r="BIU12" s="11" t="s">
        <v>15730</v>
      </c>
      <c r="BIV12" s="12"/>
      <c r="BIW12" s="12"/>
      <c r="BIX12" s="11" t="s">
        <v>15033</v>
      </c>
      <c r="BIY12" s="12"/>
      <c r="BIZ12" s="12"/>
      <c r="BJA12" s="11" t="s">
        <v>15731</v>
      </c>
      <c r="BJB12" s="12"/>
      <c r="BJC12" s="12"/>
      <c r="BJD12" s="11" t="s">
        <v>15732</v>
      </c>
      <c r="BJE12" s="12"/>
      <c r="BJF12" s="12"/>
      <c r="BJG12" s="11" t="s">
        <v>15733</v>
      </c>
      <c r="BJH12" s="12"/>
      <c r="BJI12" s="12"/>
      <c r="BJJ12" s="11" t="s">
        <v>15734</v>
      </c>
      <c r="BJK12" s="12"/>
      <c r="BJL12" s="12"/>
      <c r="BJM12" s="11" t="s">
        <v>15735</v>
      </c>
      <c r="BJN12" s="12"/>
      <c r="BJO12" s="12"/>
      <c r="BJP12" s="11" t="s">
        <v>15736</v>
      </c>
      <c r="BJQ12" s="12"/>
      <c r="BJR12" s="12"/>
      <c r="BJS12" s="11" t="s">
        <v>15737</v>
      </c>
      <c r="BJT12" s="12"/>
      <c r="BJU12" s="12"/>
      <c r="BJV12" s="11" t="s">
        <v>15738</v>
      </c>
      <c r="BJW12" s="12"/>
      <c r="BJX12" s="12"/>
      <c r="BJY12" s="11" t="s">
        <v>15739</v>
      </c>
      <c r="BJZ12" s="12"/>
      <c r="BKA12" s="12"/>
      <c r="BKB12" s="11" t="s">
        <v>15740</v>
      </c>
      <c r="BKC12" s="12"/>
      <c r="BKD12" s="12"/>
      <c r="BKE12" s="11" t="s">
        <v>15741</v>
      </c>
      <c r="BKF12" s="12"/>
      <c r="BKG12" s="12"/>
      <c r="BKH12" s="11" t="s">
        <v>15742</v>
      </c>
      <c r="BKI12" s="12"/>
      <c r="BKJ12" s="12"/>
      <c r="BKK12" s="11" t="s">
        <v>14440</v>
      </c>
      <c r="BKL12" s="12"/>
      <c r="BKM12" s="12"/>
      <c r="BKN12" s="11" t="s">
        <v>15743</v>
      </c>
      <c r="BKO12" s="12"/>
      <c r="BKP12" s="12"/>
      <c r="BKQ12" s="11" t="s">
        <v>15744</v>
      </c>
      <c r="BKR12" s="12"/>
      <c r="BKS12" s="12"/>
      <c r="BKT12" s="11" t="s">
        <v>15745</v>
      </c>
      <c r="BKU12" s="12"/>
      <c r="BKV12" s="12"/>
      <c r="BKW12" s="11" t="s">
        <v>15746</v>
      </c>
      <c r="BKX12" s="12"/>
      <c r="BKY12" s="12"/>
      <c r="BKZ12" s="11" t="s">
        <v>15747</v>
      </c>
      <c r="BLA12" s="12"/>
      <c r="BLB12" s="12"/>
      <c r="BLC12" s="11" t="s">
        <v>15748</v>
      </c>
      <c r="BLD12" s="12"/>
      <c r="BLE12" s="12"/>
      <c r="BLF12" s="11" t="s">
        <v>15749</v>
      </c>
      <c r="BLG12" s="12"/>
      <c r="BLH12" s="12"/>
      <c r="BLI12" s="11" t="s">
        <v>15750</v>
      </c>
      <c r="BLJ12" s="12"/>
      <c r="BLK12" s="12"/>
      <c r="BLL12" s="11" t="s">
        <v>15751</v>
      </c>
      <c r="BLM12" s="12"/>
      <c r="BLN12" s="12"/>
      <c r="BLO12" s="11" t="s">
        <v>15752</v>
      </c>
      <c r="BLP12" s="12"/>
      <c r="BLQ12" s="12"/>
      <c r="BLR12" s="11" t="s">
        <v>15753</v>
      </c>
      <c r="BLS12" s="12"/>
      <c r="BLT12" s="12"/>
      <c r="BLU12" s="11" t="s">
        <v>15754</v>
      </c>
      <c r="BLV12" s="12"/>
      <c r="BLW12" s="12"/>
      <c r="BLX12" s="11" t="s">
        <v>15755</v>
      </c>
      <c r="BLY12" s="12"/>
      <c r="BLZ12" s="12"/>
      <c r="BMA12" s="11" t="s">
        <v>15756</v>
      </c>
      <c r="BMB12" s="12"/>
      <c r="BMC12" s="12"/>
      <c r="BMD12" s="11" t="s">
        <v>15757</v>
      </c>
      <c r="BME12" s="12"/>
      <c r="BMF12" s="12"/>
      <c r="BMG12" s="11" t="s">
        <v>15758</v>
      </c>
      <c r="BMH12" s="12"/>
      <c r="BMI12" s="12"/>
      <c r="BMJ12" s="11" t="s">
        <v>15759</v>
      </c>
      <c r="BMK12" s="12"/>
      <c r="BML12" s="12"/>
      <c r="BMM12" s="11" t="s">
        <v>15760</v>
      </c>
      <c r="BMN12" s="12"/>
      <c r="BMO12" s="12"/>
      <c r="BMP12" s="11" t="s">
        <v>15761</v>
      </c>
      <c r="BMQ12" s="12"/>
      <c r="BMR12" s="12"/>
      <c r="BMS12" s="11" t="s">
        <v>15762</v>
      </c>
      <c r="BMT12" s="12"/>
      <c r="BMU12" s="12"/>
      <c r="BMV12" s="11" t="s">
        <v>15763</v>
      </c>
      <c r="BMW12" s="12"/>
      <c r="BMX12" s="12"/>
      <c r="BMY12" s="11" t="s">
        <v>15764</v>
      </c>
      <c r="BMZ12" s="12"/>
      <c r="BNA12" s="12"/>
      <c r="BNB12" s="11" t="s">
        <v>15383</v>
      </c>
      <c r="BNC12" s="12"/>
      <c r="BND12" s="12"/>
      <c r="BNE12" s="11" t="s">
        <v>15765</v>
      </c>
      <c r="BNF12" s="12"/>
      <c r="BNG12" s="12"/>
      <c r="BNH12" s="11" t="s">
        <v>15766</v>
      </c>
      <c r="BNI12" s="12"/>
      <c r="BNJ12" s="12"/>
      <c r="BNK12" s="11" t="s">
        <v>15767</v>
      </c>
      <c r="BNL12" s="12"/>
      <c r="BNM12" s="12"/>
      <c r="BNN12" s="11" t="s">
        <v>15768</v>
      </c>
      <c r="BNO12" s="12"/>
      <c r="BNP12" s="12"/>
      <c r="BNQ12" s="11" t="s">
        <v>15769</v>
      </c>
      <c r="BNR12" s="12"/>
      <c r="BNS12" s="12"/>
      <c r="BNT12" s="11" t="s">
        <v>15770</v>
      </c>
      <c r="BNU12" s="12"/>
      <c r="BNV12" s="12"/>
      <c r="BNW12" s="11" t="s">
        <v>15771</v>
      </c>
      <c r="BNX12" s="12"/>
      <c r="BNY12" s="12"/>
      <c r="BNZ12" s="11" t="s">
        <v>15772</v>
      </c>
      <c r="BOA12" s="12"/>
      <c r="BOB12" s="12"/>
      <c r="BOC12" s="11" t="s">
        <v>15773</v>
      </c>
      <c r="BOD12" s="12"/>
      <c r="BOE12" s="12"/>
      <c r="BOF12" s="11" t="s">
        <v>15774</v>
      </c>
      <c r="BOG12" s="12"/>
      <c r="BOH12" s="12"/>
      <c r="BOI12" s="11" t="s">
        <v>15775</v>
      </c>
      <c r="BOJ12" s="12"/>
      <c r="BOK12" s="12"/>
      <c r="BOL12" s="11" t="s">
        <v>15776</v>
      </c>
      <c r="BOM12" s="12"/>
      <c r="BON12" s="12"/>
      <c r="BOO12" s="11" t="s">
        <v>15777</v>
      </c>
      <c r="BOP12" s="12"/>
      <c r="BOQ12" s="12"/>
      <c r="BOR12" s="11" t="s">
        <v>15778</v>
      </c>
      <c r="BOS12" s="12"/>
      <c r="BOT12" s="12"/>
      <c r="BOU12" s="11" t="s">
        <v>15779</v>
      </c>
      <c r="BOV12" s="12"/>
      <c r="BOW12" s="12"/>
      <c r="BOX12" s="11" t="s">
        <v>15780</v>
      </c>
      <c r="BOY12" s="12"/>
      <c r="BOZ12" s="12"/>
      <c r="BPA12" s="11" t="s">
        <v>15781</v>
      </c>
      <c r="BPB12" s="12"/>
      <c r="BPC12" s="12"/>
      <c r="BPD12" s="11" t="s">
        <v>15782</v>
      </c>
      <c r="BPE12" s="12"/>
      <c r="BPF12" s="12"/>
      <c r="BPG12" s="11" t="s">
        <v>15783</v>
      </c>
      <c r="BPH12" s="12"/>
      <c r="BPI12" s="12"/>
      <c r="BPJ12" s="11" t="s">
        <v>15784</v>
      </c>
      <c r="BPK12" s="12"/>
      <c r="BPL12" s="12"/>
      <c r="BPM12" s="11" t="s">
        <v>15785</v>
      </c>
      <c r="BPN12" s="12"/>
      <c r="BPO12" s="12"/>
      <c r="BPP12" s="11" t="s">
        <v>15786</v>
      </c>
      <c r="BPQ12" s="12"/>
      <c r="BPR12" s="12"/>
      <c r="BPS12" s="11" t="s">
        <v>15787</v>
      </c>
      <c r="BPT12" s="12"/>
      <c r="BPU12" s="12"/>
      <c r="BPV12" s="11" t="s">
        <v>15788</v>
      </c>
      <c r="BPW12" s="12"/>
      <c r="BPX12" s="12"/>
      <c r="BPY12" s="11" t="s">
        <v>15260</v>
      </c>
      <c r="BPZ12" s="12"/>
      <c r="BQA12" s="12"/>
      <c r="BQB12" s="11" t="s">
        <v>15789</v>
      </c>
      <c r="BQC12" s="12"/>
      <c r="BQD12" s="12"/>
      <c r="BQE12" s="11" t="s">
        <v>15790</v>
      </c>
      <c r="BQF12" s="12"/>
      <c r="BQG12" s="12"/>
      <c r="BQH12" s="11" t="s">
        <v>15791</v>
      </c>
      <c r="BQI12" s="12"/>
      <c r="BQJ12" s="12"/>
      <c r="BQK12" s="11" t="s">
        <v>15792</v>
      </c>
      <c r="BQL12" s="12"/>
      <c r="BQM12" s="12"/>
      <c r="BQN12" s="11" t="s">
        <v>15793</v>
      </c>
      <c r="BQO12" s="12"/>
      <c r="BQP12" s="12"/>
      <c r="BQQ12" s="11" t="s">
        <v>15794</v>
      </c>
      <c r="BQR12" s="12"/>
      <c r="BQS12" s="12"/>
      <c r="BQT12" s="11" t="s">
        <v>15795</v>
      </c>
      <c r="BQU12" s="12"/>
      <c r="BQV12" s="12"/>
      <c r="BQW12" s="11" t="s">
        <v>15796</v>
      </c>
      <c r="BQX12" s="12"/>
      <c r="BQY12" s="12"/>
      <c r="BQZ12" s="11" t="s">
        <v>15797</v>
      </c>
      <c r="BRA12" s="12"/>
      <c r="BRB12" s="12"/>
      <c r="BRC12" s="11" t="s">
        <v>15798</v>
      </c>
      <c r="BRD12" s="12"/>
      <c r="BRE12" s="12"/>
      <c r="BRF12" s="11" t="s">
        <v>15799</v>
      </c>
      <c r="BRG12" s="12"/>
      <c r="BRH12" s="12"/>
      <c r="BRI12" s="11" t="s">
        <v>15800</v>
      </c>
      <c r="BRJ12" s="12"/>
      <c r="BRK12" s="12"/>
      <c r="BRL12" s="11" t="s">
        <v>15801</v>
      </c>
      <c r="BRM12" s="12"/>
      <c r="BRN12" s="12"/>
      <c r="BRO12" s="11" t="s">
        <v>15802</v>
      </c>
      <c r="BRP12" s="12"/>
      <c r="BRQ12" s="12"/>
      <c r="BRR12" s="11" t="s">
        <v>15803</v>
      </c>
      <c r="BRS12" s="12"/>
      <c r="BRT12" s="12"/>
      <c r="BRU12" s="11" t="s">
        <v>15804</v>
      </c>
      <c r="BRV12" s="12"/>
      <c r="BRW12" s="12"/>
      <c r="BRX12" s="11" t="s">
        <v>15805</v>
      </c>
      <c r="BRY12" s="12"/>
      <c r="BRZ12" s="12"/>
      <c r="BSA12" s="11" t="s">
        <v>15806</v>
      </c>
      <c r="BSB12" s="12"/>
      <c r="BSC12" s="12"/>
      <c r="BSD12" s="11" t="s">
        <v>15807</v>
      </c>
      <c r="BSE12" s="12"/>
      <c r="BSF12" s="12"/>
      <c r="BSG12" s="11" t="s">
        <v>15808</v>
      </c>
      <c r="BSH12" s="12"/>
      <c r="BSI12" s="12"/>
      <c r="BSJ12" s="11" t="s">
        <v>15809</v>
      </c>
      <c r="BSK12" s="12"/>
      <c r="BSL12" s="12"/>
      <c r="BSM12" s="11" t="s">
        <v>15810</v>
      </c>
      <c r="BSN12" s="12"/>
      <c r="BSO12" s="12"/>
      <c r="BSP12" s="11" t="s">
        <v>15811</v>
      </c>
      <c r="BSQ12" s="12"/>
      <c r="BSR12" s="12"/>
      <c r="BSS12" s="11" t="s">
        <v>15812</v>
      </c>
      <c r="BST12" s="12"/>
      <c r="BSU12" s="12"/>
      <c r="BSV12" s="11" t="s">
        <v>15813</v>
      </c>
      <c r="BSW12" s="12"/>
      <c r="BSX12" s="12"/>
      <c r="BSY12" s="11" t="s">
        <v>15814</v>
      </c>
      <c r="BSZ12" s="12"/>
      <c r="BTA12" s="12"/>
      <c r="BTB12" s="11" t="s">
        <v>15815</v>
      </c>
      <c r="BTC12" s="12"/>
      <c r="BTD12" s="12"/>
      <c r="BTE12" s="11" t="s">
        <v>15816</v>
      </c>
      <c r="BTF12" s="12"/>
      <c r="BTG12" s="12"/>
      <c r="BTH12" s="11" t="s">
        <v>15817</v>
      </c>
      <c r="BTI12" s="12"/>
      <c r="BTJ12" s="12"/>
      <c r="BTK12" s="11" t="s">
        <v>15818</v>
      </c>
      <c r="BTL12" s="12"/>
      <c r="BTM12" s="12"/>
      <c r="BTN12" s="11" t="s">
        <v>15819</v>
      </c>
      <c r="BTO12" s="12"/>
      <c r="BTP12" s="12"/>
      <c r="BTQ12" s="11" t="s">
        <v>15820</v>
      </c>
      <c r="BTR12" s="12"/>
      <c r="BTS12" s="12"/>
      <c r="BTT12" s="11" t="s">
        <v>15821</v>
      </c>
      <c r="BTU12" s="12"/>
      <c r="BTV12" s="12"/>
      <c r="BTW12" s="11" t="s">
        <v>15822</v>
      </c>
      <c r="BTX12" s="12"/>
      <c r="BTY12" s="12"/>
      <c r="BTZ12" s="11" t="s">
        <v>15823</v>
      </c>
      <c r="BUA12" s="12"/>
      <c r="BUB12" s="12"/>
      <c r="BUC12" s="11" t="s">
        <v>15824</v>
      </c>
      <c r="BUD12" s="12"/>
      <c r="BUE12" s="12"/>
      <c r="BUF12" s="11" t="s">
        <v>15825</v>
      </c>
      <c r="BUG12" s="12"/>
      <c r="BUH12" s="12"/>
      <c r="BUI12" s="11" t="s">
        <v>15826</v>
      </c>
      <c r="BUJ12" s="12"/>
      <c r="BUK12" s="12"/>
      <c r="BUL12" s="11" t="s">
        <v>15827</v>
      </c>
      <c r="BUM12" s="12"/>
      <c r="BUN12" s="12"/>
      <c r="BUO12" s="11" t="s">
        <v>15828</v>
      </c>
      <c r="BUP12" s="12"/>
      <c r="BUQ12" s="12"/>
      <c r="BUR12" s="11" t="s">
        <v>15829</v>
      </c>
      <c r="BUS12" s="12"/>
      <c r="BUT12" s="12"/>
      <c r="BUU12" s="11" t="s">
        <v>15830</v>
      </c>
      <c r="BUV12" s="12"/>
      <c r="BUW12" s="12"/>
      <c r="BUX12" s="11" t="s">
        <v>15831</v>
      </c>
      <c r="BUY12" s="12"/>
      <c r="BUZ12" s="12"/>
      <c r="BVA12" s="11" t="s">
        <v>15832</v>
      </c>
      <c r="BVB12" s="12"/>
      <c r="BVC12" s="12"/>
      <c r="BVD12" s="11" t="s">
        <v>15398</v>
      </c>
      <c r="BVE12" s="12"/>
      <c r="BVF12" s="12"/>
      <c r="BVG12" s="11" t="s">
        <v>15398</v>
      </c>
      <c r="BVH12" s="12"/>
      <c r="BVI12" s="12"/>
      <c r="BVJ12" s="11" t="s">
        <v>15833</v>
      </c>
      <c r="BVK12" s="12"/>
      <c r="BVL12" s="12"/>
      <c r="BVM12" s="11" t="s">
        <v>15834</v>
      </c>
      <c r="BVN12" s="12"/>
      <c r="BVO12" s="12"/>
      <c r="BVP12" s="11" t="s">
        <v>15835</v>
      </c>
      <c r="BVQ12" s="12"/>
      <c r="BVR12" s="12"/>
      <c r="BVS12" s="11" t="s">
        <v>15836</v>
      </c>
      <c r="BVT12" s="12"/>
      <c r="BVU12" s="12"/>
      <c r="BVV12" s="11" t="s">
        <v>15837</v>
      </c>
      <c r="BVW12" s="12"/>
      <c r="BVX12" s="12"/>
      <c r="BVY12" s="11" t="s">
        <v>15838</v>
      </c>
      <c r="BVZ12" s="12"/>
      <c r="BWA12" s="12"/>
      <c r="BWB12" s="11" t="s">
        <v>15839</v>
      </c>
      <c r="BWC12" s="12"/>
      <c r="BWD12" s="12"/>
      <c r="BWE12" s="11" t="s">
        <v>15840</v>
      </c>
      <c r="BWF12" s="12"/>
      <c r="BWG12" s="12"/>
      <c r="BWH12" s="11" t="s">
        <v>15841</v>
      </c>
      <c r="BWI12" s="12"/>
      <c r="BWJ12" s="12"/>
      <c r="BWK12" s="11" t="s">
        <v>15842</v>
      </c>
      <c r="BWL12" s="12"/>
      <c r="BWM12" s="12"/>
      <c r="BWN12" s="11" t="s">
        <v>15843</v>
      </c>
      <c r="BWO12" s="12"/>
      <c r="BWP12" s="12"/>
      <c r="BWQ12" s="11" t="s">
        <v>15844</v>
      </c>
      <c r="BWR12" s="12"/>
      <c r="BWS12" s="12"/>
      <c r="BWT12" s="11" t="s">
        <v>15845</v>
      </c>
      <c r="BWU12" s="12"/>
      <c r="BWV12" s="12"/>
      <c r="BWW12" s="11" t="s">
        <v>15846</v>
      </c>
      <c r="BWX12" s="12"/>
      <c r="BWY12" s="12"/>
      <c r="BWZ12" s="11" t="s">
        <v>15847</v>
      </c>
      <c r="BXA12" s="12"/>
      <c r="BXB12" s="12"/>
      <c r="BXC12" s="11" t="s">
        <v>15848</v>
      </c>
      <c r="BXD12" s="12"/>
      <c r="BXE12" s="12"/>
      <c r="BXF12" s="11" t="s">
        <v>15849</v>
      </c>
      <c r="BXG12" s="12"/>
      <c r="BXH12" s="12"/>
      <c r="BXI12" s="11" t="s">
        <v>15850</v>
      </c>
      <c r="BXJ12" s="12"/>
      <c r="BXK12" s="12"/>
      <c r="BXL12" s="11" t="s">
        <v>15851</v>
      </c>
      <c r="BXM12" s="12"/>
      <c r="BXN12" s="12"/>
      <c r="BXO12" s="11" t="s">
        <v>15852</v>
      </c>
      <c r="BXP12" s="12"/>
      <c r="BXQ12" s="12"/>
      <c r="BXR12" s="11" t="s">
        <v>15853</v>
      </c>
      <c r="BXS12" s="12"/>
      <c r="BXT12" s="12"/>
      <c r="BXU12" s="11" t="s">
        <v>15854</v>
      </c>
      <c r="BXV12" s="12"/>
      <c r="BXW12" s="12"/>
      <c r="BXX12" s="11" t="s">
        <v>15855</v>
      </c>
      <c r="BXY12" s="12"/>
      <c r="BXZ12" s="12"/>
      <c r="BYA12" s="11" t="s">
        <v>15856</v>
      </c>
      <c r="BYB12" s="12"/>
      <c r="BYC12" s="12"/>
      <c r="BYD12" s="11" t="s">
        <v>15857</v>
      </c>
      <c r="BYE12" s="12"/>
      <c r="BYF12" s="12"/>
      <c r="BYG12" s="11" t="s">
        <v>15858</v>
      </c>
      <c r="BYH12" s="12"/>
      <c r="BYI12" s="12"/>
      <c r="BYJ12" s="11" t="s">
        <v>15859</v>
      </c>
      <c r="BYK12" s="12"/>
      <c r="BYL12" s="12"/>
      <c r="BYM12" s="11" t="s">
        <v>15860</v>
      </c>
      <c r="BYN12" s="12"/>
      <c r="BYO12" s="12"/>
    </row>
    <row r="13" spans="1:2017" x14ac:dyDescent="0.25">
      <c r="A13" s="5" t="s">
        <v>1806</v>
      </c>
      <c r="B13" s="11" t="s">
        <v>15861</v>
      </c>
      <c r="C13" s="12"/>
      <c r="D13" s="12"/>
      <c r="E13" s="11" t="s">
        <v>15862</v>
      </c>
      <c r="F13" s="12"/>
      <c r="G13" s="12"/>
      <c r="H13" s="11" t="s">
        <v>15863</v>
      </c>
      <c r="I13" s="12"/>
      <c r="J13" s="12"/>
      <c r="K13" s="11" t="s">
        <v>15864</v>
      </c>
      <c r="L13" s="12"/>
      <c r="M13" s="12"/>
      <c r="N13" s="11" t="s">
        <v>15865</v>
      </c>
      <c r="O13" s="12"/>
      <c r="P13" s="12"/>
      <c r="Q13" s="11" t="s">
        <v>15866</v>
      </c>
      <c r="R13" s="12"/>
      <c r="S13" s="12"/>
      <c r="T13" s="11" t="s">
        <v>15867</v>
      </c>
      <c r="U13" s="12"/>
      <c r="V13" s="12"/>
      <c r="W13" s="11" t="s">
        <v>15868</v>
      </c>
      <c r="X13" s="12"/>
      <c r="Y13" s="12"/>
      <c r="Z13" s="11" t="s">
        <v>15869</v>
      </c>
      <c r="AA13" s="12"/>
      <c r="AB13" s="12"/>
      <c r="AC13" s="11" t="s">
        <v>15870</v>
      </c>
      <c r="AD13" s="12"/>
      <c r="AE13" s="12"/>
      <c r="AF13" s="11" t="s">
        <v>15871</v>
      </c>
      <c r="AG13" s="12"/>
      <c r="AH13" s="12"/>
      <c r="AI13" s="11" t="s">
        <v>15872</v>
      </c>
      <c r="AJ13" s="12"/>
      <c r="AK13" s="12"/>
      <c r="AL13" s="11" t="s">
        <v>15873</v>
      </c>
      <c r="AM13" s="12"/>
      <c r="AN13" s="12"/>
      <c r="AO13" s="11" t="s">
        <v>15874</v>
      </c>
      <c r="AP13" s="12"/>
      <c r="AQ13" s="12"/>
      <c r="AR13" s="11" t="s">
        <v>15875</v>
      </c>
      <c r="AS13" s="12"/>
      <c r="AT13" s="12"/>
      <c r="AU13" s="11" t="s">
        <v>15876</v>
      </c>
      <c r="AV13" s="12"/>
      <c r="AW13" s="12"/>
      <c r="AX13" s="11" t="s">
        <v>15877</v>
      </c>
      <c r="AY13" s="12"/>
      <c r="AZ13" s="12"/>
      <c r="BA13" s="11" t="s">
        <v>15878</v>
      </c>
      <c r="BB13" s="12"/>
      <c r="BC13" s="12"/>
      <c r="BD13" s="11" t="s">
        <v>15879</v>
      </c>
      <c r="BE13" s="12"/>
      <c r="BF13" s="12"/>
      <c r="BG13" s="11" t="s">
        <v>15880</v>
      </c>
      <c r="BH13" s="12"/>
      <c r="BI13" s="12"/>
      <c r="BJ13" s="11" t="s">
        <v>15881</v>
      </c>
      <c r="BK13" s="12"/>
      <c r="BL13" s="12"/>
      <c r="BM13" s="11" t="s">
        <v>15882</v>
      </c>
      <c r="BN13" s="12"/>
      <c r="BO13" s="12"/>
      <c r="BP13" s="11" t="s">
        <v>15883</v>
      </c>
      <c r="BQ13" s="12"/>
      <c r="BR13" s="12"/>
      <c r="BS13" s="11" t="s">
        <v>15884</v>
      </c>
      <c r="BT13" s="12"/>
      <c r="BU13" s="12"/>
      <c r="BV13" s="11" t="s">
        <v>15885</v>
      </c>
      <c r="BW13" s="12"/>
      <c r="BX13" s="12"/>
      <c r="BY13" s="11" t="s">
        <v>15886</v>
      </c>
      <c r="BZ13" s="12"/>
      <c r="CA13" s="12"/>
      <c r="CB13" s="11" t="s">
        <v>15887</v>
      </c>
      <c r="CC13" s="12"/>
      <c r="CD13" s="12"/>
      <c r="CE13" s="11" t="s">
        <v>15888</v>
      </c>
      <c r="CF13" s="12"/>
      <c r="CG13" s="12"/>
      <c r="CH13" s="11" t="s">
        <v>15889</v>
      </c>
      <c r="CI13" s="12"/>
      <c r="CJ13" s="12"/>
      <c r="CK13" s="11" t="s">
        <v>15890</v>
      </c>
      <c r="CL13" s="12"/>
      <c r="CM13" s="12"/>
      <c r="CN13" s="11" t="s">
        <v>15891</v>
      </c>
      <c r="CO13" s="12"/>
      <c r="CP13" s="12"/>
      <c r="CQ13" s="11" t="s">
        <v>15892</v>
      </c>
      <c r="CR13" s="12"/>
      <c r="CS13" s="12"/>
      <c r="CT13" s="11" t="s">
        <v>15893</v>
      </c>
      <c r="CU13" s="12"/>
      <c r="CV13" s="12"/>
      <c r="CW13" s="11" t="s">
        <v>15894</v>
      </c>
      <c r="CX13" s="12"/>
      <c r="CY13" s="12"/>
      <c r="CZ13" s="11" t="s">
        <v>15895</v>
      </c>
      <c r="DA13" s="12"/>
      <c r="DB13" s="12"/>
      <c r="DC13" s="11" t="s">
        <v>15896</v>
      </c>
      <c r="DD13" s="12"/>
      <c r="DE13" s="12"/>
      <c r="DF13" s="11" t="s">
        <v>15897</v>
      </c>
      <c r="DG13" s="12"/>
      <c r="DH13" s="12"/>
      <c r="DI13" s="11" t="s">
        <v>15898</v>
      </c>
      <c r="DJ13" s="12"/>
      <c r="DK13" s="12"/>
      <c r="DL13" s="11" t="s">
        <v>15899</v>
      </c>
      <c r="DM13" s="12"/>
      <c r="DN13" s="12"/>
      <c r="DO13" s="11" t="s">
        <v>15900</v>
      </c>
      <c r="DP13" s="12"/>
      <c r="DQ13" s="12"/>
      <c r="DR13" s="11" t="s">
        <v>15901</v>
      </c>
      <c r="DS13" s="12"/>
      <c r="DT13" s="12"/>
      <c r="DU13" s="11" t="s">
        <v>15902</v>
      </c>
      <c r="DV13" s="12"/>
      <c r="DW13" s="12"/>
      <c r="DX13" s="11" t="s">
        <v>15903</v>
      </c>
      <c r="DY13" s="12"/>
      <c r="DZ13" s="12"/>
      <c r="EA13" s="11" t="s">
        <v>15904</v>
      </c>
      <c r="EB13" s="12"/>
      <c r="EC13" s="12"/>
      <c r="ED13" s="11" t="s">
        <v>15905</v>
      </c>
      <c r="EE13" s="12"/>
      <c r="EF13" s="12"/>
      <c r="EG13" s="11" t="s">
        <v>15906</v>
      </c>
      <c r="EH13" s="12"/>
      <c r="EI13" s="12"/>
      <c r="EJ13" s="11" t="s">
        <v>15907</v>
      </c>
      <c r="EK13" s="12"/>
      <c r="EL13" s="12"/>
      <c r="EM13" s="11" t="s">
        <v>15908</v>
      </c>
      <c r="EN13" s="12"/>
      <c r="EO13" s="12"/>
      <c r="EP13" s="11" t="s">
        <v>15909</v>
      </c>
      <c r="EQ13" s="12"/>
      <c r="ER13" s="12"/>
      <c r="ES13" s="11" t="s">
        <v>15910</v>
      </c>
      <c r="ET13" s="12"/>
      <c r="EU13" s="12"/>
      <c r="EV13" s="11" t="s">
        <v>15911</v>
      </c>
      <c r="EW13" s="12"/>
      <c r="EX13" s="12"/>
      <c r="EY13" s="11" t="s">
        <v>15912</v>
      </c>
      <c r="EZ13" s="12"/>
      <c r="FA13" s="12"/>
      <c r="FB13" s="11" t="s">
        <v>15913</v>
      </c>
      <c r="FC13" s="12"/>
      <c r="FD13" s="12"/>
      <c r="FE13" s="11" t="s">
        <v>15914</v>
      </c>
      <c r="FF13" s="12"/>
      <c r="FG13" s="12"/>
      <c r="FH13" s="11" t="s">
        <v>15915</v>
      </c>
      <c r="FI13" s="12"/>
      <c r="FJ13" s="12"/>
      <c r="FK13" s="11" t="s">
        <v>15916</v>
      </c>
      <c r="FL13" s="12"/>
      <c r="FM13" s="12"/>
      <c r="FN13" s="11" t="s">
        <v>15917</v>
      </c>
      <c r="FO13" s="12"/>
      <c r="FP13" s="12"/>
      <c r="FQ13" s="11" t="s">
        <v>15918</v>
      </c>
      <c r="FR13" s="12"/>
      <c r="FS13" s="12"/>
      <c r="FT13" s="11" t="s">
        <v>15919</v>
      </c>
      <c r="FU13" s="12"/>
      <c r="FV13" s="12"/>
      <c r="FW13" s="11" t="s">
        <v>15920</v>
      </c>
      <c r="FX13" s="12"/>
      <c r="FY13" s="12"/>
      <c r="FZ13" s="11" t="s">
        <v>15921</v>
      </c>
      <c r="GA13" s="12"/>
      <c r="GB13" s="12"/>
      <c r="GC13" s="11" t="s">
        <v>15922</v>
      </c>
      <c r="GD13" s="12"/>
      <c r="GE13" s="12"/>
      <c r="GF13" s="11" t="s">
        <v>15923</v>
      </c>
      <c r="GG13" s="12"/>
      <c r="GH13" s="12"/>
      <c r="GI13" s="11" t="s">
        <v>15924</v>
      </c>
      <c r="GJ13" s="12"/>
      <c r="GK13" s="12"/>
      <c r="GL13" s="11" t="s">
        <v>15925</v>
      </c>
      <c r="GM13" s="12"/>
      <c r="GN13" s="12"/>
      <c r="GO13" s="11" t="s">
        <v>15926</v>
      </c>
      <c r="GP13" s="12"/>
      <c r="GQ13" s="12"/>
      <c r="GR13" s="11" t="s">
        <v>15927</v>
      </c>
      <c r="GS13" s="12"/>
      <c r="GT13" s="12"/>
      <c r="GU13" s="11" t="s">
        <v>15928</v>
      </c>
      <c r="GV13" s="12"/>
      <c r="GW13" s="12"/>
      <c r="GX13" s="11" t="s">
        <v>15929</v>
      </c>
      <c r="GY13" s="12"/>
      <c r="GZ13" s="12"/>
      <c r="HA13" s="11" t="s">
        <v>15930</v>
      </c>
      <c r="HB13" s="12"/>
      <c r="HC13" s="12"/>
      <c r="HD13" s="11" t="s">
        <v>15931</v>
      </c>
      <c r="HE13" s="12"/>
      <c r="HF13" s="12"/>
      <c r="HG13" s="11" t="s">
        <v>15932</v>
      </c>
      <c r="HH13" s="12"/>
      <c r="HI13" s="12"/>
      <c r="HJ13" s="11" t="s">
        <v>15933</v>
      </c>
      <c r="HK13" s="12"/>
      <c r="HL13" s="12"/>
      <c r="HM13" s="11" t="s">
        <v>15934</v>
      </c>
      <c r="HN13" s="12"/>
      <c r="HO13" s="12"/>
      <c r="HP13" s="11" t="s">
        <v>15935</v>
      </c>
      <c r="HQ13" s="12"/>
      <c r="HR13" s="12"/>
      <c r="HS13" s="11" t="s">
        <v>15936</v>
      </c>
      <c r="HT13" s="12"/>
      <c r="HU13" s="12"/>
      <c r="HV13" s="11" t="s">
        <v>15937</v>
      </c>
      <c r="HW13" s="12"/>
      <c r="HX13" s="12"/>
      <c r="HY13" s="11" t="s">
        <v>15938</v>
      </c>
      <c r="HZ13" s="12"/>
      <c r="IA13" s="12"/>
      <c r="IB13" s="11" t="s">
        <v>15939</v>
      </c>
      <c r="IC13" s="12"/>
      <c r="ID13" s="12"/>
      <c r="IE13" s="11" t="s">
        <v>15940</v>
      </c>
      <c r="IF13" s="12"/>
      <c r="IG13" s="12"/>
      <c r="IH13" s="11" t="s">
        <v>15941</v>
      </c>
      <c r="II13" s="12"/>
      <c r="IJ13" s="12"/>
      <c r="IK13" s="11" t="s">
        <v>15942</v>
      </c>
      <c r="IL13" s="12"/>
      <c r="IM13" s="12"/>
      <c r="IN13" s="11" t="s">
        <v>15943</v>
      </c>
      <c r="IO13" s="12"/>
      <c r="IP13" s="12"/>
      <c r="IQ13" s="11" t="s">
        <v>15944</v>
      </c>
      <c r="IR13" s="12"/>
      <c r="IS13" s="12"/>
      <c r="IT13" s="11" t="s">
        <v>15945</v>
      </c>
      <c r="IU13" s="12"/>
      <c r="IV13" s="12"/>
      <c r="IW13" s="11" t="s">
        <v>15946</v>
      </c>
      <c r="IX13" s="12"/>
      <c r="IY13" s="12"/>
      <c r="IZ13" s="11" t="s">
        <v>15947</v>
      </c>
      <c r="JA13" s="12"/>
      <c r="JB13" s="12"/>
      <c r="JC13" s="11" t="s">
        <v>15948</v>
      </c>
      <c r="JD13" s="12"/>
      <c r="JE13" s="12"/>
      <c r="JF13" s="11" t="s">
        <v>15949</v>
      </c>
      <c r="JG13" s="12"/>
      <c r="JH13" s="12"/>
      <c r="JI13" s="11" t="s">
        <v>15950</v>
      </c>
      <c r="JJ13" s="12"/>
      <c r="JK13" s="12"/>
      <c r="JL13" s="11" t="s">
        <v>15951</v>
      </c>
      <c r="JM13" s="12"/>
      <c r="JN13" s="12"/>
      <c r="JO13" s="11" t="s">
        <v>15952</v>
      </c>
      <c r="JP13" s="12"/>
      <c r="JQ13" s="12"/>
      <c r="JR13" s="11" t="s">
        <v>15953</v>
      </c>
      <c r="JS13" s="12"/>
      <c r="JT13" s="12"/>
      <c r="JU13" s="11" t="s">
        <v>15954</v>
      </c>
      <c r="JV13" s="12"/>
      <c r="JW13" s="12"/>
      <c r="JX13" s="11" t="s">
        <v>15955</v>
      </c>
      <c r="JY13" s="12"/>
      <c r="JZ13" s="12"/>
      <c r="KA13" s="11" t="s">
        <v>15956</v>
      </c>
      <c r="KB13" s="12"/>
      <c r="KC13" s="12"/>
      <c r="KD13" s="11" t="s">
        <v>15957</v>
      </c>
      <c r="KE13" s="12"/>
      <c r="KF13" s="12"/>
      <c r="KG13" s="11" t="s">
        <v>15958</v>
      </c>
      <c r="KH13" s="12"/>
      <c r="KI13" s="12"/>
      <c r="KJ13" s="11" t="s">
        <v>15959</v>
      </c>
      <c r="KK13" s="12"/>
      <c r="KL13" s="12"/>
      <c r="KM13" s="11" t="s">
        <v>15960</v>
      </c>
      <c r="KN13" s="12"/>
      <c r="KO13" s="12"/>
      <c r="KP13" s="11" t="s">
        <v>15961</v>
      </c>
      <c r="KQ13" s="12"/>
      <c r="KR13" s="12"/>
      <c r="KS13" s="11" t="s">
        <v>15962</v>
      </c>
      <c r="KT13" s="12"/>
      <c r="KU13" s="12"/>
      <c r="KV13" s="11" t="s">
        <v>15963</v>
      </c>
      <c r="KW13" s="12"/>
      <c r="KX13" s="12"/>
      <c r="KY13" s="11" t="s">
        <v>15964</v>
      </c>
      <c r="KZ13" s="12"/>
      <c r="LA13" s="12"/>
      <c r="LB13" s="11" t="s">
        <v>15965</v>
      </c>
      <c r="LC13" s="12"/>
      <c r="LD13" s="12"/>
      <c r="LE13" s="11" t="s">
        <v>15966</v>
      </c>
      <c r="LF13" s="12"/>
      <c r="LG13" s="12"/>
      <c r="LH13" s="11" t="s">
        <v>15967</v>
      </c>
      <c r="LI13" s="12"/>
      <c r="LJ13" s="12"/>
      <c r="LK13" s="11" t="s">
        <v>15968</v>
      </c>
      <c r="LL13" s="12"/>
      <c r="LM13" s="12"/>
      <c r="LN13" s="11" t="s">
        <v>15969</v>
      </c>
      <c r="LO13" s="12"/>
      <c r="LP13" s="12"/>
      <c r="LQ13" s="11" t="s">
        <v>15970</v>
      </c>
      <c r="LR13" s="12"/>
      <c r="LS13" s="12"/>
      <c r="LT13" s="11" t="s">
        <v>15971</v>
      </c>
      <c r="LU13" s="12"/>
      <c r="LV13" s="12"/>
      <c r="LW13" s="11" t="s">
        <v>15972</v>
      </c>
      <c r="LX13" s="12"/>
      <c r="LY13" s="12"/>
      <c r="LZ13" s="11" t="s">
        <v>15973</v>
      </c>
      <c r="MA13" s="12"/>
      <c r="MB13" s="12"/>
      <c r="MC13" s="11" t="s">
        <v>15974</v>
      </c>
      <c r="MD13" s="12"/>
      <c r="ME13" s="12"/>
      <c r="MF13" s="11" t="s">
        <v>15975</v>
      </c>
      <c r="MG13" s="12"/>
      <c r="MH13" s="12"/>
      <c r="MI13" s="11" t="s">
        <v>15976</v>
      </c>
      <c r="MJ13" s="12"/>
      <c r="MK13" s="12"/>
      <c r="ML13" s="11" t="s">
        <v>15977</v>
      </c>
      <c r="MM13" s="12"/>
      <c r="MN13" s="12"/>
      <c r="MO13" s="11" t="s">
        <v>15978</v>
      </c>
      <c r="MP13" s="12"/>
      <c r="MQ13" s="12"/>
      <c r="MR13" s="11" t="s">
        <v>15979</v>
      </c>
      <c r="MS13" s="12"/>
      <c r="MT13" s="12"/>
      <c r="MU13" s="11" t="s">
        <v>15980</v>
      </c>
      <c r="MV13" s="12"/>
      <c r="MW13" s="12"/>
      <c r="MX13" s="11" t="s">
        <v>15981</v>
      </c>
      <c r="MY13" s="12"/>
      <c r="MZ13" s="12"/>
      <c r="NA13" s="11" t="s">
        <v>15982</v>
      </c>
      <c r="NB13" s="12"/>
      <c r="NC13" s="12"/>
      <c r="ND13" s="11" t="s">
        <v>15983</v>
      </c>
      <c r="NE13" s="12"/>
      <c r="NF13" s="12"/>
      <c r="NG13" s="11" t="s">
        <v>15984</v>
      </c>
      <c r="NH13" s="12"/>
      <c r="NI13" s="12"/>
      <c r="NJ13" s="11" t="s">
        <v>15985</v>
      </c>
      <c r="NK13" s="12"/>
      <c r="NL13" s="12"/>
      <c r="NM13" s="11" t="s">
        <v>15986</v>
      </c>
      <c r="NN13" s="12"/>
      <c r="NO13" s="12"/>
      <c r="NP13" s="11" t="s">
        <v>15987</v>
      </c>
      <c r="NQ13" s="12"/>
      <c r="NR13" s="12"/>
      <c r="NS13" s="11" t="s">
        <v>15988</v>
      </c>
      <c r="NT13" s="12"/>
      <c r="NU13" s="12"/>
      <c r="NV13" s="11" t="s">
        <v>15989</v>
      </c>
      <c r="NW13" s="12"/>
      <c r="NX13" s="12"/>
      <c r="NY13" s="11" t="s">
        <v>15990</v>
      </c>
      <c r="NZ13" s="12"/>
      <c r="OA13" s="12"/>
      <c r="OB13" s="11" t="s">
        <v>15991</v>
      </c>
      <c r="OC13" s="12"/>
      <c r="OD13" s="12"/>
      <c r="OE13" s="11" t="s">
        <v>15992</v>
      </c>
      <c r="OF13" s="12"/>
      <c r="OG13" s="12"/>
      <c r="OH13" s="11" t="s">
        <v>15993</v>
      </c>
      <c r="OI13" s="12"/>
      <c r="OJ13" s="12"/>
      <c r="OK13" s="11" t="s">
        <v>15994</v>
      </c>
      <c r="OL13" s="12"/>
      <c r="OM13" s="12"/>
      <c r="ON13" s="11" t="s">
        <v>15995</v>
      </c>
      <c r="OO13" s="12"/>
      <c r="OP13" s="12"/>
      <c r="OQ13" s="11" t="s">
        <v>15996</v>
      </c>
      <c r="OR13" s="12"/>
      <c r="OS13" s="12"/>
      <c r="OT13" s="11" t="s">
        <v>15997</v>
      </c>
      <c r="OU13" s="12"/>
      <c r="OV13" s="12"/>
      <c r="OW13" s="11" t="s">
        <v>15998</v>
      </c>
      <c r="OX13" s="12"/>
      <c r="OY13" s="12"/>
      <c r="OZ13" s="11" t="s">
        <v>15999</v>
      </c>
      <c r="PA13" s="12"/>
      <c r="PB13" s="12"/>
      <c r="PC13" s="11" t="s">
        <v>16000</v>
      </c>
      <c r="PD13" s="12"/>
      <c r="PE13" s="12"/>
      <c r="PF13" s="11" t="s">
        <v>16001</v>
      </c>
      <c r="PG13" s="12"/>
      <c r="PH13" s="12"/>
      <c r="PI13" s="11" t="s">
        <v>16002</v>
      </c>
      <c r="PJ13" s="12"/>
      <c r="PK13" s="12"/>
      <c r="PL13" s="11" t="s">
        <v>16003</v>
      </c>
      <c r="PM13" s="12"/>
      <c r="PN13" s="12"/>
      <c r="PO13" s="11" t="s">
        <v>16004</v>
      </c>
      <c r="PP13" s="12"/>
      <c r="PQ13" s="12"/>
      <c r="PR13" s="11" t="s">
        <v>16005</v>
      </c>
      <c r="PS13" s="12"/>
      <c r="PT13" s="12"/>
      <c r="PU13" s="11" t="s">
        <v>16006</v>
      </c>
      <c r="PV13" s="12"/>
      <c r="PW13" s="12"/>
      <c r="PX13" s="11" t="s">
        <v>16007</v>
      </c>
      <c r="PY13" s="12"/>
      <c r="PZ13" s="12"/>
      <c r="QA13" s="11" t="s">
        <v>16008</v>
      </c>
      <c r="QB13" s="12"/>
      <c r="QC13" s="12"/>
      <c r="QD13" s="11" t="s">
        <v>16009</v>
      </c>
      <c r="QE13" s="12"/>
      <c r="QF13" s="12"/>
      <c r="QG13" s="11" t="s">
        <v>15993</v>
      </c>
      <c r="QH13" s="12"/>
      <c r="QI13" s="12"/>
      <c r="QJ13" s="11" t="s">
        <v>16010</v>
      </c>
      <c r="QK13" s="12"/>
      <c r="QL13" s="12"/>
      <c r="QM13" s="11" t="s">
        <v>16011</v>
      </c>
      <c r="QN13" s="12"/>
      <c r="QO13" s="12"/>
      <c r="QP13" s="11" t="s">
        <v>16012</v>
      </c>
      <c r="QQ13" s="12"/>
      <c r="QR13" s="12"/>
      <c r="QS13" s="11" t="s">
        <v>16013</v>
      </c>
      <c r="QT13" s="12"/>
      <c r="QU13" s="12"/>
      <c r="QV13" s="11" t="s">
        <v>16014</v>
      </c>
      <c r="QW13" s="12"/>
      <c r="QX13" s="12"/>
      <c r="QY13" s="11" t="s">
        <v>16015</v>
      </c>
      <c r="QZ13" s="12"/>
      <c r="RA13" s="12"/>
      <c r="RB13" s="11" t="s">
        <v>16016</v>
      </c>
      <c r="RC13" s="12"/>
      <c r="RD13" s="12"/>
      <c r="RE13" s="11" t="s">
        <v>16017</v>
      </c>
      <c r="RF13" s="12"/>
      <c r="RG13" s="12"/>
      <c r="RH13" s="11" t="s">
        <v>16018</v>
      </c>
      <c r="RI13" s="12"/>
      <c r="RJ13" s="12"/>
      <c r="RK13" s="11" t="s">
        <v>16019</v>
      </c>
      <c r="RL13" s="12"/>
      <c r="RM13" s="12"/>
      <c r="RN13" s="11" t="s">
        <v>16020</v>
      </c>
      <c r="RO13" s="12"/>
      <c r="RP13" s="12"/>
      <c r="RQ13" s="11" t="s">
        <v>16021</v>
      </c>
      <c r="RR13" s="12"/>
      <c r="RS13" s="12"/>
      <c r="RT13" s="11" t="s">
        <v>16022</v>
      </c>
      <c r="RU13" s="12"/>
      <c r="RV13" s="12"/>
      <c r="RW13" s="11" t="s">
        <v>16023</v>
      </c>
      <c r="RX13" s="12"/>
      <c r="RY13" s="12"/>
      <c r="RZ13" s="11" t="s">
        <v>16024</v>
      </c>
      <c r="SA13" s="12"/>
      <c r="SB13" s="12"/>
      <c r="SC13" s="11" t="s">
        <v>16025</v>
      </c>
      <c r="SD13" s="12"/>
      <c r="SE13" s="12"/>
      <c r="SF13" s="11" t="s">
        <v>16026</v>
      </c>
      <c r="SG13" s="12"/>
      <c r="SH13" s="12"/>
      <c r="SI13" s="11" t="s">
        <v>16027</v>
      </c>
      <c r="SJ13" s="12"/>
      <c r="SK13" s="12"/>
      <c r="SL13" s="11" t="s">
        <v>16028</v>
      </c>
      <c r="SM13" s="12"/>
      <c r="SN13" s="12"/>
      <c r="SO13" s="11" t="s">
        <v>16029</v>
      </c>
      <c r="SP13" s="12"/>
      <c r="SQ13" s="12"/>
      <c r="SR13" s="11" t="s">
        <v>16030</v>
      </c>
      <c r="SS13" s="12"/>
      <c r="ST13" s="12"/>
      <c r="SU13" s="11" t="s">
        <v>16031</v>
      </c>
      <c r="SV13" s="12"/>
      <c r="SW13" s="12"/>
      <c r="SX13" s="11" t="s">
        <v>16032</v>
      </c>
      <c r="SY13" s="12"/>
      <c r="SZ13" s="12"/>
      <c r="TA13" s="11" t="s">
        <v>16033</v>
      </c>
      <c r="TB13" s="12"/>
      <c r="TC13" s="12"/>
      <c r="TD13" s="11" t="s">
        <v>16034</v>
      </c>
      <c r="TE13" s="12"/>
      <c r="TF13" s="12"/>
      <c r="TG13" s="11" t="s">
        <v>16035</v>
      </c>
      <c r="TH13" s="12"/>
      <c r="TI13" s="12"/>
      <c r="TJ13" s="11" t="s">
        <v>16036</v>
      </c>
      <c r="TK13" s="12"/>
      <c r="TL13" s="12"/>
      <c r="TM13" s="11" t="s">
        <v>16037</v>
      </c>
      <c r="TN13" s="12"/>
      <c r="TO13" s="12"/>
      <c r="TP13" s="11" t="s">
        <v>16038</v>
      </c>
      <c r="TQ13" s="12"/>
      <c r="TR13" s="12"/>
      <c r="TS13" s="11" t="s">
        <v>16039</v>
      </c>
      <c r="TT13" s="12"/>
      <c r="TU13" s="12"/>
      <c r="TV13" s="11" t="s">
        <v>16040</v>
      </c>
      <c r="TW13" s="12"/>
      <c r="TX13" s="12"/>
      <c r="TY13" s="11" t="s">
        <v>16041</v>
      </c>
      <c r="TZ13" s="12"/>
      <c r="UA13" s="12"/>
      <c r="UB13" s="11" t="s">
        <v>16042</v>
      </c>
      <c r="UC13" s="12"/>
      <c r="UD13" s="12"/>
      <c r="UE13" s="11" t="s">
        <v>16043</v>
      </c>
      <c r="UF13" s="12"/>
      <c r="UG13" s="12"/>
      <c r="UH13" s="11" t="s">
        <v>16044</v>
      </c>
      <c r="UI13" s="12"/>
      <c r="UJ13" s="12"/>
      <c r="UK13" s="11" t="s">
        <v>16045</v>
      </c>
      <c r="UL13" s="12"/>
      <c r="UM13" s="12"/>
      <c r="UN13" s="11" t="s">
        <v>16046</v>
      </c>
      <c r="UO13" s="12"/>
      <c r="UP13" s="12"/>
      <c r="UQ13" s="11" t="s">
        <v>16047</v>
      </c>
      <c r="UR13" s="12"/>
      <c r="US13" s="12"/>
      <c r="UT13" s="11" t="s">
        <v>16048</v>
      </c>
      <c r="UU13" s="12"/>
      <c r="UV13" s="12"/>
      <c r="UW13" s="11" t="s">
        <v>16049</v>
      </c>
      <c r="UX13" s="12"/>
      <c r="UY13" s="12"/>
      <c r="UZ13" s="11" t="s">
        <v>16050</v>
      </c>
      <c r="VA13" s="12"/>
      <c r="VB13" s="12"/>
      <c r="VC13" s="11" t="s">
        <v>16051</v>
      </c>
      <c r="VD13" s="12"/>
      <c r="VE13" s="12"/>
      <c r="VF13" s="11" t="s">
        <v>16052</v>
      </c>
      <c r="VG13" s="12"/>
      <c r="VH13" s="12"/>
      <c r="VI13" s="11" t="s">
        <v>16053</v>
      </c>
      <c r="VJ13" s="12"/>
      <c r="VK13" s="12"/>
      <c r="VL13" s="11" t="s">
        <v>16054</v>
      </c>
      <c r="VM13" s="12"/>
      <c r="VN13" s="12"/>
      <c r="VO13" s="11" t="s">
        <v>16055</v>
      </c>
      <c r="VP13" s="12"/>
      <c r="VQ13" s="12"/>
      <c r="VR13" s="11" t="s">
        <v>16056</v>
      </c>
      <c r="VS13" s="12"/>
      <c r="VT13" s="12"/>
      <c r="VU13" s="11" t="s">
        <v>16057</v>
      </c>
      <c r="VV13" s="12"/>
      <c r="VW13" s="12"/>
      <c r="VX13" s="11" t="s">
        <v>16058</v>
      </c>
      <c r="VY13" s="12"/>
      <c r="VZ13" s="12"/>
      <c r="WA13" s="11" t="s">
        <v>16059</v>
      </c>
      <c r="WB13" s="12"/>
      <c r="WC13" s="12"/>
      <c r="WD13" s="11" t="s">
        <v>16060</v>
      </c>
      <c r="WE13" s="12"/>
      <c r="WF13" s="12"/>
      <c r="WG13" s="11" t="s">
        <v>16061</v>
      </c>
      <c r="WH13" s="12"/>
      <c r="WI13" s="12"/>
      <c r="WJ13" s="11" t="s">
        <v>16062</v>
      </c>
      <c r="WK13" s="12"/>
      <c r="WL13" s="12"/>
      <c r="WM13" s="11" t="s">
        <v>16063</v>
      </c>
      <c r="WN13" s="12"/>
      <c r="WO13" s="12"/>
      <c r="WP13" s="11" t="s">
        <v>16064</v>
      </c>
      <c r="WQ13" s="12"/>
      <c r="WR13" s="12"/>
      <c r="WS13" s="11" t="s">
        <v>16065</v>
      </c>
      <c r="WT13" s="12"/>
      <c r="WU13" s="12"/>
      <c r="WV13" s="11" t="s">
        <v>16066</v>
      </c>
      <c r="WW13" s="12"/>
      <c r="WX13" s="12"/>
      <c r="WY13" s="11" t="s">
        <v>16067</v>
      </c>
      <c r="WZ13" s="12"/>
      <c r="XA13" s="12"/>
      <c r="XB13" s="11" t="s">
        <v>16068</v>
      </c>
      <c r="XC13" s="12"/>
      <c r="XD13" s="12"/>
      <c r="XE13" s="11" t="s">
        <v>16069</v>
      </c>
      <c r="XF13" s="12"/>
      <c r="XG13" s="12"/>
      <c r="XH13" s="11" t="s">
        <v>16070</v>
      </c>
      <c r="XI13" s="12"/>
      <c r="XJ13" s="12"/>
      <c r="XK13" s="11" t="s">
        <v>16071</v>
      </c>
      <c r="XL13" s="12"/>
      <c r="XM13" s="12"/>
      <c r="XN13" s="11" t="s">
        <v>16072</v>
      </c>
      <c r="XO13" s="12"/>
      <c r="XP13" s="12"/>
      <c r="XQ13" s="11" t="s">
        <v>16073</v>
      </c>
      <c r="XR13" s="12"/>
      <c r="XS13" s="12"/>
      <c r="XT13" s="11" t="s">
        <v>16074</v>
      </c>
      <c r="XU13" s="12"/>
      <c r="XV13" s="12"/>
      <c r="XW13" s="11" t="s">
        <v>16075</v>
      </c>
      <c r="XX13" s="12"/>
      <c r="XY13" s="12"/>
      <c r="XZ13" s="11" t="s">
        <v>16076</v>
      </c>
      <c r="YA13" s="12"/>
      <c r="YB13" s="12"/>
      <c r="YC13" s="11" t="s">
        <v>16077</v>
      </c>
      <c r="YD13" s="12"/>
      <c r="YE13" s="12"/>
      <c r="YF13" s="11" t="s">
        <v>16078</v>
      </c>
      <c r="YG13" s="12"/>
      <c r="YH13" s="12"/>
      <c r="YI13" s="11" t="s">
        <v>16079</v>
      </c>
      <c r="YJ13" s="12"/>
      <c r="YK13" s="12"/>
      <c r="YL13" s="11" t="s">
        <v>16080</v>
      </c>
      <c r="YM13" s="12"/>
      <c r="YN13" s="12"/>
      <c r="YO13" s="11" t="s">
        <v>16081</v>
      </c>
      <c r="YP13" s="12"/>
      <c r="YQ13" s="12"/>
      <c r="YR13" s="11" t="s">
        <v>16082</v>
      </c>
      <c r="YS13" s="12"/>
      <c r="YT13" s="12"/>
      <c r="YU13" s="11" t="s">
        <v>16083</v>
      </c>
      <c r="YV13" s="12"/>
      <c r="YW13" s="12"/>
      <c r="YX13" s="11" t="s">
        <v>16084</v>
      </c>
      <c r="YY13" s="12"/>
      <c r="YZ13" s="12"/>
      <c r="ZA13" s="11" t="s">
        <v>16085</v>
      </c>
      <c r="ZB13" s="12"/>
      <c r="ZC13" s="12"/>
      <c r="ZD13" s="11" t="s">
        <v>16086</v>
      </c>
      <c r="ZE13" s="12"/>
      <c r="ZF13" s="12"/>
      <c r="ZG13" s="11" t="s">
        <v>16087</v>
      </c>
      <c r="ZH13" s="12"/>
      <c r="ZI13" s="12"/>
      <c r="ZJ13" s="11" t="s">
        <v>16088</v>
      </c>
      <c r="ZK13" s="12"/>
      <c r="ZL13" s="12"/>
      <c r="ZM13" s="11" t="s">
        <v>16089</v>
      </c>
      <c r="ZN13" s="12"/>
      <c r="ZO13" s="12"/>
      <c r="ZP13" s="11" t="s">
        <v>16090</v>
      </c>
      <c r="ZQ13" s="12"/>
      <c r="ZR13" s="12"/>
      <c r="ZS13" s="11" t="s">
        <v>16091</v>
      </c>
      <c r="ZT13" s="12"/>
      <c r="ZU13" s="12"/>
      <c r="ZV13" s="11" t="s">
        <v>16092</v>
      </c>
      <c r="ZW13" s="12"/>
      <c r="ZX13" s="12"/>
      <c r="ZY13" s="11" t="s">
        <v>16093</v>
      </c>
      <c r="ZZ13" s="12"/>
      <c r="AAA13" s="12"/>
      <c r="AAB13" s="11" t="s">
        <v>16094</v>
      </c>
      <c r="AAC13" s="12"/>
      <c r="AAD13" s="12"/>
      <c r="AAE13" s="11" t="s">
        <v>16095</v>
      </c>
      <c r="AAF13" s="12"/>
      <c r="AAG13" s="12"/>
      <c r="AAH13" s="11" t="s">
        <v>16096</v>
      </c>
      <c r="AAI13" s="12"/>
      <c r="AAJ13" s="12"/>
      <c r="AAK13" s="11" t="s">
        <v>16097</v>
      </c>
      <c r="AAL13" s="12"/>
      <c r="AAM13" s="12"/>
      <c r="AAN13" s="11" t="s">
        <v>16098</v>
      </c>
      <c r="AAO13" s="12"/>
      <c r="AAP13" s="12"/>
      <c r="AAQ13" s="11" t="s">
        <v>16099</v>
      </c>
      <c r="AAR13" s="12"/>
      <c r="AAS13" s="12"/>
      <c r="AAT13" s="11" t="s">
        <v>16100</v>
      </c>
      <c r="AAU13" s="12"/>
      <c r="AAV13" s="12"/>
      <c r="AAW13" s="11" t="s">
        <v>16101</v>
      </c>
      <c r="AAX13" s="12"/>
      <c r="AAY13" s="12"/>
      <c r="AAZ13" s="11" t="s">
        <v>16102</v>
      </c>
      <c r="ABA13" s="12"/>
      <c r="ABB13" s="12"/>
      <c r="ABC13" s="11" t="s">
        <v>16103</v>
      </c>
      <c r="ABD13" s="12"/>
      <c r="ABE13" s="12"/>
      <c r="ABF13" s="11" t="s">
        <v>16104</v>
      </c>
      <c r="ABG13" s="12"/>
      <c r="ABH13" s="12"/>
      <c r="ABI13" s="11" t="s">
        <v>16105</v>
      </c>
      <c r="ABJ13" s="12"/>
      <c r="ABK13" s="12"/>
      <c r="ABL13" s="11" t="s">
        <v>16106</v>
      </c>
      <c r="ABM13" s="12"/>
      <c r="ABN13" s="12"/>
      <c r="ABO13" s="11" t="s">
        <v>16107</v>
      </c>
      <c r="ABP13" s="12"/>
      <c r="ABQ13" s="12"/>
      <c r="ABR13" s="11" t="s">
        <v>16108</v>
      </c>
      <c r="ABS13" s="12"/>
      <c r="ABT13" s="12"/>
      <c r="ABU13" s="11" t="s">
        <v>16109</v>
      </c>
      <c r="ABV13" s="12"/>
      <c r="ABW13" s="12"/>
      <c r="ABX13" s="11" t="s">
        <v>16110</v>
      </c>
      <c r="ABY13" s="12"/>
      <c r="ABZ13" s="12"/>
      <c r="ACA13" s="11" t="s">
        <v>16111</v>
      </c>
      <c r="ACB13" s="12"/>
      <c r="ACC13" s="12"/>
      <c r="ACD13" s="11" t="s">
        <v>16112</v>
      </c>
      <c r="ACE13" s="12"/>
      <c r="ACF13" s="12"/>
      <c r="ACG13" s="11" t="s">
        <v>16113</v>
      </c>
      <c r="ACH13" s="12"/>
      <c r="ACI13" s="12"/>
      <c r="ACJ13" s="11" t="s">
        <v>16114</v>
      </c>
      <c r="ACK13" s="12"/>
      <c r="ACL13" s="12"/>
      <c r="ACM13" s="11" t="s">
        <v>16115</v>
      </c>
      <c r="ACN13" s="12"/>
      <c r="ACO13" s="12"/>
      <c r="ACP13" s="11" t="s">
        <v>16116</v>
      </c>
      <c r="ACQ13" s="12"/>
      <c r="ACR13" s="12"/>
      <c r="ACS13" s="11" t="s">
        <v>16117</v>
      </c>
      <c r="ACT13" s="12"/>
      <c r="ACU13" s="12"/>
      <c r="ACV13" s="11" t="s">
        <v>16118</v>
      </c>
      <c r="ACW13" s="12"/>
      <c r="ACX13" s="12"/>
      <c r="ACY13" s="11" t="s">
        <v>16119</v>
      </c>
      <c r="ACZ13" s="12"/>
      <c r="ADA13" s="12"/>
      <c r="ADB13" s="11" t="s">
        <v>16120</v>
      </c>
      <c r="ADC13" s="12"/>
      <c r="ADD13" s="12"/>
      <c r="ADE13" s="11" t="s">
        <v>16121</v>
      </c>
      <c r="ADF13" s="12"/>
      <c r="ADG13" s="12"/>
      <c r="ADH13" s="11" t="s">
        <v>16122</v>
      </c>
      <c r="ADI13" s="12"/>
      <c r="ADJ13" s="12"/>
      <c r="ADK13" s="11" t="s">
        <v>16123</v>
      </c>
      <c r="ADL13" s="12"/>
      <c r="ADM13" s="12"/>
      <c r="ADN13" s="11" t="s">
        <v>16124</v>
      </c>
      <c r="ADO13" s="12"/>
      <c r="ADP13" s="12"/>
      <c r="ADQ13" s="11" t="s">
        <v>16125</v>
      </c>
      <c r="ADR13" s="12"/>
      <c r="ADS13" s="12"/>
      <c r="ADT13" s="11" t="s">
        <v>16126</v>
      </c>
      <c r="ADU13" s="12"/>
      <c r="ADV13" s="12"/>
      <c r="ADW13" s="11" t="s">
        <v>16127</v>
      </c>
      <c r="ADX13" s="12"/>
      <c r="ADY13" s="12"/>
      <c r="ADZ13" s="11" t="s">
        <v>16128</v>
      </c>
      <c r="AEA13" s="12"/>
      <c r="AEB13" s="12"/>
      <c r="AEC13" s="11" t="s">
        <v>16129</v>
      </c>
      <c r="AED13" s="12"/>
      <c r="AEE13" s="12"/>
      <c r="AEF13" s="11" t="s">
        <v>16130</v>
      </c>
      <c r="AEG13" s="12"/>
      <c r="AEH13" s="12"/>
      <c r="AEI13" s="11" t="s">
        <v>16131</v>
      </c>
      <c r="AEJ13" s="12"/>
      <c r="AEK13" s="12"/>
      <c r="AEL13" s="11" t="s">
        <v>16132</v>
      </c>
      <c r="AEM13" s="12"/>
      <c r="AEN13" s="12"/>
      <c r="AEO13" s="11" t="s">
        <v>16133</v>
      </c>
      <c r="AEP13" s="12"/>
      <c r="AEQ13" s="12"/>
      <c r="AER13" s="11" t="s">
        <v>16134</v>
      </c>
      <c r="AES13" s="12"/>
      <c r="AET13" s="12"/>
      <c r="AEU13" s="11" t="s">
        <v>16135</v>
      </c>
      <c r="AEV13" s="12"/>
      <c r="AEW13" s="12"/>
      <c r="AEX13" s="11" t="s">
        <v>16136</v>
      </c>
      <c r="AEY13" s="12"/>
      <c r="AEZ13" s="12"/>
      <c r="AFA13" s="11" t="s">
        <v>16137</v>
      </c>
      <c r="AFB13" s="12"/>
      <c r="AFC13" s="12"/>
      <c r="AFD13" s="11" t="s">
        <v>16138</v>
      </c>
      <c r="AFE13" s="12"/>
      <c r="AFF13" s="12"/>
      <c r="AFG13" s="11" t="s">
        <v>16139</v>
      </c>
      <c r="AFH13" s="12"/>
      <c r="AFI13" s="12"/>
      <c r="AFJ13" s="11" t="s">
        <v>16140</v>
      </c>
      <c r="AFK13" s="12"/>
      <c r="AFL13" s="12"/>
      <c r="AFM13" s="11" t="s">
        <v>16141</v>
      </c>
      <c r="AFN13" s="12"/>
      <c r="AFO13" s="12"/>
      <c r="AFP13" s="11" t="s">
        <v>16142</v>
      </c>
      <c r="AFQ13" s="12"/>
      <c r="AFR13" s="12"/>
      <c r="AFS13" s="11" t="s">
        <v>16143</v>
      </c>
      <c r="AFT13" s="12"/>
      <c r="AFU13" s="12"/>
      <c r="AFV13" s="11" t="s">
        <v>16144</v>
      </c>
      <c r="AFW13" s="12"/>
      <c r="AFX13" s="12"/>
      <c r="AFY13" s="11" t="s">
        <v>16145</v>
      </c>
      <c r="AFZ13" s="12"/>
      <c r="AGA13" s="12"/>
      <c r="AGB13" s="11" t="s">
        <v>16146</v>
      </c>
      <c r="AGC13" s="12"/>
      <c r="AGD13" s="12"/>
      <c r="AGE13" s="11" t="s">
        <v>16147</v>
      </c>
      <c r="AGF13" s="12"/>
      <c r="AGG13" s="12"/>
      <c r="AGH13" s="11" t="s">
        <v>16148</v>
      </c>
      <c r="AGI13" s="12"/>
      <c r="AGJ13" s="12"/>
      <c r="AGK13" s="11" t="s">
        <v>16149</v>
      </c>
      <c r="AGL13" s="12"/>
      <c r="AGM13" s="12"/>
      <c r="AGN13" s="11" t="s">
        <v>16150</v>
      </c>
      <c r="AGO13" s="12"/>
      <c r="AGP13" s="12"/>
      <c r="AGQ13" s="11" t="s">
        <v>16151</v>
      </c>
      <c r="AGR13" s="12"/>
      <c r="AGS13" s="12"/>
      <c r="AGT13" s="11" t="s">
        <v>16152</v>
      </c>
      <c r="AGU13" s="12"/>
      <c r="AGV13" s="12"/>
      <c r="AGW13" s="11" t="s">
        <v>16153</v>
      </c>
      <c r="AGX13" s="12"/>
      <c r="AGY13" s="12"/>
      <c r="AGZ13" s="11" t="s">
        <v>16154</v>
      </c>
      <c r="AHA13" s="12"/>
      <c r="AHB13" s="12"/>
      <c r="AHC13" s="11" t="s">
        <v>16155</v>
      </c>
      <c r="AHD13" s="12"/>
      <c r="AHE13" s="12"/>
      <c r="AHF13" s="11" t="s">
        <v>16156</v>
      </c>
      <c r="AHG13" s="12"/>
      <c r="AHH13" s="12"/>
      <c r="AHI13" s="11" t="s">
        <v>16157</v>
      </c>
      <c r="AHJ13" s="12"/>
      <c r="AHK13" s="12"/>
      <c r="AHL13" s="11" t="s">
        <v>16158</v>
      </c>
      <c r="AHM13" s="12"/>
      <c r="AHN13" s="12"/>
      <c r="AHO13" s="11" t="s">
        <v>16159</v>
      </c>
      <c r="AHP13" s="12"/>
      <c r="AHQ13" s="12"/>
      <c r="AHR13" s="11" t="s">
        <v>16160</v>
      </c>
      <c r="AHS13" s="12"/>
      <c r="AHT13" s="12"/>
      <c r="AHU13" s="11" t="s">
        <v>16161</v>
      </c>
      <c r="AHV13" s="12"/>
      <c r="AHW13" s="12"/>
      <c r="AHX13" s="11" t="s">
        <v>16162</v>
      </c>
      <c r="AHY13" s="12"/>
      <c r="AHZ13" s="12"/>
      <c r="AIA13" s="11" t="s">
        <v>16163</v>
      </c>
      <c r="AIB13" s="12"/>
      <c r="AIC13" s="12"/>
      <c r="AID13" s="11" t="s">
        <v>16164</v>
      </c>
      <c r="AIE13" s="12"/>
      <c r="AIF13" s="12"/>
      <c r="AIG13" s="11" t="s">
        <v>16165</v>
      </c>
      <c r="AIH13" s="12"/>
      <c r="AII13" s="12"/>
      <c r="AIJ13" s="11" t="s">
        <v>16166</v>
      </c>
      <c r="AIK13" s="12"/>
      <c r="AIL13" s="12"/>
      <c r="AIM13" s="11" t="s">
        <v>16167</v>
      </c>
      <c r="AIN13" s="12"/>
      <c r="AIO13" s="12"/>
      <c r="AIP13" s="11" t="s">
        <v>16168</v>
      </c>
      <c r="AIQ13" s="12"/>
      <c r="AIR13" s="12"/>
      <c r="AIS13" s="11" t="s">
        <v>16169</v>
      </c>
      <c r="AIT13" s="12"/>
      <c r="AIU13" s="12"/>
      <c r="AIV13" s="11" t="s">
        <v>16170</v>
      </c>
      <c r="AIW13" s="12"/>
      <c r="AIX13" s="12"/>
      <c r="AIY13" s="11" t="s">
        <v>16171</v>
      </c>
      <c r="AIZ13" s="12"/>
      <c r="AJA13" s="12"/>
      <c r="AJB13" s="11" t="s">
        <v>16172</v>
      </c>
      <c r="AJC13" s="12"/>
      <c r="AJD13" s="12"/>
      <c r="AJE13" s="11" t="s">
        <v>16173</v>
      </c>
      <c r="AJF13" s="12"/>
      <c r="AJG13" s="12"/>
      <c r="AJH13" s="11" t="s">
        <v>16174</v>
      </c>
      <c r="AJI13" s="12"/>
      <c r="AJJ13" s="12"/>
      <c r="AJK13" s="11" t="s">
        <v>16175</v>
      </c>
      <c r="AJL13" s="12"/>
      <c r="AJM13" s="12"/>
      <c r="AJN13" s="11" t="s">
        <v>16176</v>
      </c>
      <c r="AJO13" s="12"/>
      <c r="AJP13" s="12"/>
      <c r="AJQ13" s="11" t="s">
        <v>16177</v>
      </c>
      <c r="AJR13" s="12"/>
      <c r="AJS13" s="12"/>
      <c r="AJT13" s="11" t="s">
        <v>16178</v>
      </c>
      <c r="AJU13" s="12"/>
      <c r="AJV13" s="12"/>
      <c r="AJW13" s="11" t="s">
        <v>16179</v>
      </c>
      <c r="AJX13" s="12"/>
      <c r="AJY13" s="12"/>
      <c r="AJZ13" s="11" t="s">
        <v>16038</v>
      </c>
      <c r="AKA13" s="12"/>
      <c r="AKB13" s="12"/>
      <c r="AKC13" s="11" t="s">
        <v>16180</v>
      </c>
      <c r="AKD13" s="12"/>
      <c r="AKE13" s="12"/>
      <c r="AKF13" s="11" t="s">
        <v>16181</v>
      </c>
      <c r="AKG13" s="12"/>
      <c r="AKH13" s="12"/>
      <c r="AKI13" s="11" t="s">
        <v>16182</v>
      </c>
      <c r="AKJ13" s="12"/>
      <c r="AKK13" s="12"/>
      <c r="AKL13" s="11" t="s">
        <v>16183</v>
      </c>
      <c r="AKM13" s="12"/>
      <c r="AKN13" s="12"/>
      <c r="AKO13" s="11" t="s">
        <v>16184</v>
      </c>
      <c r="AKP13" s="12"/>
      <c r="AKQ13" s="12"/>
      <c r="AKR13" s="11" t="s">
        <v>16185</v>
      </c>
      <c r="AKS13" s="12"/>
      <c r="AKT13" s="12"/>
      <c r="AKU13" s="11" t="s">
        <v>16186</v>
      </c>
      <c r="AKV13" s="12"/>
      <c r="AKW13" s="12"/>
      <c r="AKX13" s="11" t="s">
        <v>16187</v>
      </c>
      <c r="AKY13" s="12"/>
      <c r="AKZ13" s="12"/>
      <c r="ALA13" s="11" t="s">
        <v>16188</v>
      </c>
      <c r="ALB13" s="12"/>
      <c r="ALC13" s="12"/>
      <c r="ALD13" s="11" t="s">
        <v>16189</v>
      </c>
      <c r="ALE13" s="12"/>
      <c r="ALF13" s="12"/>
      <c r="ALG13" s="11" t="s">
        <v>16190</v>
      </c>
      <c r="ALH13" s="12"/>
      <c r="ALI13" s="12"/>
      <c r="ALJ13" s="11" t="s">
        <v>16191</v>
      </c>
      <c r="ALK13" s="12"/>
      <c r="ALL13" s="12"/>
      <c r="ALM13" s="11" t="s">
        <v>16192</v>
      </c>
      <c r="ALN13" s="12"/>
      <c r="ALO13" s="12"/>
      <c r="ALP13" s="11" t="s">
        <v>16193</v>
      </c>
      <c r="ALQ13" s="12"/>
      <c r="ALR13" s="12"/>
      <c r="ALS13" s="11" t="s">
        <v>16194</v>
      </c>
      <c r="ALT13" s="12"/>
      <c r="ALU13" s="12"/>
      <c r="ALV13" s="11" t="s">
        <v>16195</v>
      </c>
      <c r="ALW13" s="12"/>
      <c r="ALX13" s="12"/>
      <c r="ALY13" s="11" t="s">
        <v>16196</v>
      </c>
      <c r="ALZ13" s="12"/>
      <c r="AMA13" s="12"/>
      <c r="AMB13" s="11" t="s">
        <v>16197</v>
      </c>
      <c r="AMC13" s="12"/>
      <c r="AMD13" s="12"/>
      <c r="AME13" s="11" t="s">
        <v>16198</v>
      </c>
      <c r="AMF13" s="12"/>
      <c r="AMG13" s="12"/>
      <c r="AMH13" s="11" t="s">
        <v>16199</v>
      </c>
      <c r="AMI13" s="12"/>
      <c r="AMJ13" s="12"/>
      <c r="AMK13" s="11" t="s">
        <v>16200</v>
      </c>
      <c r="AML13" s="12"/>
      <c r="AMM13" s="12"/>
      <c r="AMN13" s="11" t="s">
        <v>16201</v>
      </c>
      <c r="AMO13" s="12"/>
      <c r="AMP13" s="12"/>
      <c r="AMQ13" s="11" t="s">
        <v>16202</v>
      </c>
      <c r="AMR13" s="12"/>
      <c r="AMS13" s="12"/>
      <c r="AMT13" s="11" t="s">
        <v>16203</v>
      </c>
      <c r="AMU13" s="12"/>
      <c r="AMV13" s="12"/>
      <c r="AMW13" s="11" t="s">
        <v>16204</v>
      </c>
      <c r="AMX13" s="12"/>
      <c r="AMY13" s="12"/>
      <c r="AMZ13" s="11" t="s">
        <v>16205</v>
      </c>
      <c r="ANA13" s="12"/>
      <c r="ANB13" s="12"/>
      <c r="ANC13" s="11" t="s">
        <v>16206</v>
      </c>
      <c r="AND13" s="12"/>
      <c r="ANE13" s="12"/>
      <c r="ANF13" s="11" t="s">
        <v>16207</v>
      </c>
      <c r="ANG13" s="12"/>
      <c r="ANH13" s="12"/>
      <c r="ANI13" s="11" t="s">
        <v>16208</v>
      </c>
      <c r="ANJ13" s="12"/>
      <c r="ANK13" s="12"/>
      <c r="ANL13" s="11" t="s">
        <v>16209</v>
      </c>
      <c r="ANM13" s="12"/>
      <c r="ANN13" s="12"/>
      <c r="ANO13" s="11" t="s">
        <v>16210</v>
      </c>
      <c r="ANP13" s="12"/>
      <c r="ANQ13" s="12"/>
      <c r="ANR13" s="11" t="s">
        <v>16211</v>
      </c>
      <c r="ANS13" s="12"/>
      <c r="ANT13" s="12"/>
      <c r="ANU13" s="11" t="s">
        <v>16212</v>
      </c>
      <c r="ANV13" s="12"/>
      <c r="ANW13" s="12"/>
      <c r="ANX13" s="11" t="s">
        <v>16213</v>
      </c>
      <c r="ANY13" s="12"/>
      <c r="ANZ13" s="12"/>
      <c r="AOA13" s="11" t="s">
        <v>16214</v>
      </c>
      <c r="AOB13" s="12"/>
      <c r="AOC13" s="12"/>
      <c r="AOD13" s="11" t="s">
        <v>16215</v>
      </c>
      <c r="AOE13" s="12"/>
      <c r="AOF13" s="12"/>
      <c r="AOG13" s="11" t="s">
        <v>16216</v>
      </c>
      <c r="AOH13" s="12"/>
      <c r="AOI13" s="12"/>
      <c r="AOJ13" s="11" t="s">
        <v>16217</v>
      </c>
      <c r="AOK13" s="12"/>
      <c r="AOL13" s="12"/>
      <c r="AOM13" s="11" t="s">
        <v>16218</v>
      </c>
      <c r="AON13" s="12"/>
      <c r="AOO13" s="12"/>
      <c r="AOP13" s="11" t="s">
        <v>16219</v>
      </c>
      <c r="AOQ13" s="12"/>
      <c r="AOR13" s="12"/>
      <c r="AOS13" s="11" t="s">
        <v>16220</v>
      </c>
      <c r="AOT13" s="12"/>
      <c r="AOU13" s="12"/>
      <c r="AOV13" s="11" t="s">
        <v>16221</v>
      </c>
      <c r="AOW13" s="12"/>
      <c r="AOX13" s="12"/>
      <c r="AOY13" s="11" t="s">
        <v>16222</v>
      </c>
      <c r="AOZ13" s="12"/>
      <c r="APA13" s="12"/>
      <c r="APB13" s="11" t="s">
        <v>16223</v>
      </c>
      <c r="APC13" s="12"/>
      <c r="APD13" s="12"/>
      <c r="APE13" s="11" t="s">
        <v>16224</v>
      </c>
      <c r="APF13" s="12"/>
      <c r="APG13" s="12"/>
      <c r="APH13" s="11" t="s">
        <v>16225</v>
      </c>
      <c r="API13" s="12"/>
      <c r="APJ13" s="12"/>
      <c r="APK13" s="11" t="s">
        <v>16226</v>
      </c>
      <c r="APL13" s="12"/>
      <c r="APM13" s="12"/>
      <c r="APN13" s="11" t="s">
        <v>16227</v>
      </c>
      <c r="APO13" s="12"/>
      <c r="APP13" s="12"/>
      <c r="APQ13" s="11" t="s">
        <v>16228</v>
      </c>
      <c r="APR13" s="12"/>
      <c r="APS13" s="12"/>
      <c r="APT13" s="11" t="s">
        <v>16229</v>
      </c>
      <c r="APU13" s="12"/>
      <c r="APV13" s="12"/>
      <c r="APW13" s="11" t="s">
        <v>16230</v>
      </c>
      <c r="APX13" s="12"/>
      <c r="APY13" s="12"/>
      <c r="APZ13" s="11" t="s">
        <v>16231</v>
      </c>
      <c r="AQA13" s="12"/>
      <c r="AQB13" s="12"/>
      <c r="AQC13" s="11" t="s">
        <v>16232</v>
      </c>
      <c r="AQD13" s="12"/>
      <c r="AQE13" s="12"/>
      <c r="AQF13" s="11" t="s">
        <v>16233</v>
      </c>
      <c r="AQG13" s="12"/>
      <c r="AQH13" s="12"/>
      <c r="AQI13" s="11" t="s">
        <v>16234</v>
      </c>
      <c r="AQJ13" s="12"/>
      <c r="AQK13" s="12"/>
      <c r="AQL13" s="11" t="s">
        <v>16235</v>
      </c>
      <c r="AQM13" s="12"/>
      <c r="AQN13" s="12"/>
      <c r="AQO13" s="11" t="s">
        <v>16236</v>
      </c>
      <c r="AQP13" s="12"/>
      <c r="AQQ13" s="12"/>
      <c r="AQR13" s="11" t="s">
        <v>16237</v>
      </c>
      <c r="AQS13" s="12"/>
      <c r="AQT13" s="12"/>
      <c r="AQU13" s="11" t="s">
        <v>16238</v>
      </c>
      <c r="AQV13" s="12"/>
      <c r="AQW13" s="12"/>
      <c r="AQX13" s="11" t="s">
        <v>16239</v>
      </c>
      <c r="AQY13" s="12"/>
      <c r="AQZ13" s="12"/>
      <c r="ARA13" s="11" t="s">
        <v>16240</v>
      </c>
      <c r="ARB13" s="12"/>
      <c r="ARC13" s="12"/>
      <c r="ARD13" s="11" t="s">
        <v>16241</v>
      </c>
      <c r="ARE13" s="12"/>
      <c r="ARF13" s="12"/>
      <c r="ARG13" s="11" t="s">
        <v>16242</v>
      </c>
      <c r="ARH13" s="12"/>
      <c r="ARI13" s="12"/>
      <c r="ARJ13" s="11" t="s">
        <v>16243</v>
      </c>
      <c r="ARK13" s="12"/>
      <c r="ARL13" s="12"/>
      <c r="ARM13" s="11" t="s">
        <v>16244</v>
      </c>
      <c r="ARN13" s="12"/>
      <c r="ARO13" s="12"/>
      <c r="ARP13" s="11" t="s">
        <v>16245</v>
      </c>
      <c r="ARQ13" s="12"/>
      <c r="ARR13" s="12"/>
      <c r="ARS13" s="11" t="s">
        <v>16246</v>
      </c>
      <c r="ART13" s="12"/>
      <c r="ARU13" s="12"/>
      <c r="ARV13" s="11" t="s">
        <v>16247</v>
      </c>
      <c r="ARW13" s="12"/>
      <c r="ARX13" s="12"/>
      <c r="ARY13" s="11" t="s">
        <v>16248</v>
      </c>
      <c r="ARZ13" s="12"/>
      <c r="ASA13" s="12"/>
      <c r="ASB13" s="11" t="s">
        <v>16249</v>
      </c>
      <c r="ASC13" s="12"/>
      <c r="ASD13" s="12"/>
      <c r="ASE13" s="11" t="s">
        <v>16250</v>
      </c>
      <c r="ASF13" s="12"/>
      <c r="ASG13" s="12"/>
      <c r="ASH13" s="11" t="s">
        <v>16251</v>
      </c>
      <c r="ASI13" s="12"/>
      <c r="ASJ13" s="12"/>
      <c r="ASK13" s="11" t="s">
        <v>16252</v>
      </c>
      <c r="ASL13" s="12"/>
      <c r="ASM13" s="12"/>
      <c r="ASN13" s="11" t="s">
        <v>16253</v>
      </c>
      <c r="ASO13" s="12"/>
      <c r="ASP13" s="12"/>
      <c r="ASQ13" s="11" t="s">
        <v>16254</v>
      </c>
      <c r="ASR13" s="12"/>
      <c r="ASS13" s="12"/>
      <c r="AST13" s="11" t="s">
        <v>16255</v>
      </c>
      <c r="ASU13" s="12"/>
      <c r="ASV13" s="12"/>
      <c r="ASW13" s="11" t="s">
        <v>16256</v>
      </c>
      <c r="ASX13" s="12"/>
      <c r="ASY13" s="12"/>
      <c r="ASZ13" s="11" t="s">
        <v>16257</v>
      </c>
      <c r="ATA13" s="12"/>
      <c r="ATB13" s="12"/>
      <c r="ATC13" s="11" t="s">
        <v>16258</v>
      </c>
      <c r="ATD13" s="12"/>
      <c r="ATE13" s="12"/>
      <c r="ATF13" s="11" t="s">
        <v>16259</v>
      </c>
      <c r="ATG13" s="12"/>
      <c r="ATH13" s="12"/>
      <c r="ATI13" s="11" t="s">
        <v>16260</v>
      </c>
      <c r="ATJ13" s="12"/>
      <c r="ATK13" s="12"/>
      <c r="ATL13" s="11" t="s">
        <v>16261</v>
      </c>
      <c r="ATM13" s="12"/>
      <c r="ATN13" s="12"/>
      <c r="ATO13" s="11" t="s">
        <v>16262</v>
      </c>
      <c r="ATP13" s="12"/>
      <c r="ATQ13" s="12"/>
      <c r="ATR13" s="11" t="s">
        <v>16263</v>
      </c>
      <c r="ATS13" s="12"/>
      <c r="ATT13" s="12"/>
      <c r="ATU13" s="11" t="s">
        <v>16264</v>
      </c>
      <c r="ATV13" s="12"/>
      <c r="ATW13" s="12"/>
      <c r="ATX13" s="11" t="s">
        <v>16265</v>
      </c>
      <c r="ATY13" s="12"/>
      <c r="ATZ13" s="12"/>
      <c r="AUA13" s="11" t="s">
        <v>16266</v>
      </c>
      <c r="AUB13" s="12"/>
      <c r="AUC13" s="12"/>
      <c r="AUD13" s="11" t="s">
        <v>16267</v>
      </c>
      <c r="AUE13" s="12"/>
      <c r="AUF13" s="12"/>
      <c r="AUG13" s="11" t="s">
        <v>16268</v>
      </c>
      <c r="AUH13" s="12"/>
      <c r="AUI13" s="12"/>
      <c r="AUJ13" s="11" t="s">
        <v>16269</v>
      </c>
      <c r="AUK13" s="12"/>
      <c r="AUL13" s="12"/>
      <c r="AUM13" s="11" t="s">
        <v>16270</v>
      </c>
      <c r="AUN13" s="12"/>
      <c r="AUO13" s="12"/>
      <c r="AUP13" s="11" t="s">
        <v>16271</v>
      </c>
      <c r="AUQ13" s="12"/>
      <c r="AUR13" s="12"/>
      <c r="AUS13" s="11" t="s">
        <v>16272</v>
      </c>
      <c r="AUT13" s="12"/>
      <c r="AUU13" s="12"/>
      <c r="AUV13" s="11" t="s">
        <v>16273</v>
      </c>
      <c r="AUW13" s="12"/>
      <c r="AUX13" s="12"/>
      <c r="AUY13" s="11" t="s">
        <v>16274</v>
      </c>
      <c r="AUZ13" s="12"/>
      <c r="AVA13" s="12"/>
      <c r="AVB13" s="11" t="s">
        <v>16275</v>
      </c>
      <c r="AVC13" s="12"/>
      <c r="AVD13" s="12"/>
      <c r="AVE13" s="11" t="s">
        <v>16276</v>
      </c>
      <c r="AVF13" s="12"/>
      <c r="AVG13" s="12"/>
      <c r="AVH13" s="11" t="s">
        <v>16277</v>
      </c>
      <c r="AVI13" s="12"/>
      <c r="AVJ13" s="12"/>
      <c r="AVK13" s="11" t="s">
        <v>16278</v>
      </c>
      <c r="AVL13" s="12"/>
      <c r="AVM13" s="12"/>
      <c r="AVN13" s="11" t="s">
        <v>16279</v>
      </c>
      <c r="AVO13" s="12"/>
      <c r="AVP13" s="12"/>
      <c r="AVQ13" s="11" t="s">
        <v>16280</v>
      </c>
      <c r="AVR13" s="12"/>
      <c r="AVS13" s="12"/>
      <c r="AVT13" s="11" t="s">
        <v>16281</v>
      </c>
      <c r="AVU13" s="12"/>
      <c r="AVV13" s="12"/>
      <c r="AVW13" s="11" t="s">
        <v>16282</v>
      </c>
      <c r="AVX13" s="12"/>
      <c r="AVY13" s="12"/>
      <c r="AVZ13" s="11" t="s">
        <v>16283</v>
      </c>
      <c r="AWA13" s="12"/>
      <c r="AWB13" s="12"/>
      <c r="AWC13" s="11" t="s">
        <v>16284</v>
      </c>
      <c r="AWD13" s="12"/>
      <c r="AWE13" s="12"/>
      <c r="AWF13" s="11" t="s">
        <v>16285</v>
      </c>
      <c r="AWG13" s="12"/>
      <c r="AWH13" s="12"/>
      <c r="AWI13" s="11" t="s">
        <v>16286</v>
      </c>
      <c r="AWJ13" s="12"/>
      <c r="AWK13" s="12"/>
      <c r="AWL13" s="11" t="s">
        <v>16287</v>
      </c>
      <c r="AWM13" s="12"/>
      <c r="AWN13" s="12"/>
      <c r="AWO13" s="11" t="s">
        <v>16288</v>
      </c>
      <c r="AWP13" s="12"/>
      <c r="AWQ13" s="12"/>
      <c r="AWR13" s="11" t="s">
        <v>16289</v>
      </c>
      <c r="AWS13" s="12"/>
      <c r="AWT13" s="12"/>
      <c r="AWU13" s="11" t="s">
        <v>16290</v>
      </c>
      <c r="AWV13" s="12"/>
      <c r="AWW13" s="12"/>
      <c r="AWX13" s="11" t="s">
        <v>16291</v>
      </c>
      <c r="AWY13" s="12"/>
      <c r="AWZ13" s="12"/>
      <c r="AXA13" s="11" t="s">
        <v>16292</v>
      </c>
      <c r="AXB13" s="12"/>
      <c r="AXC13" s="12"/>
      <c r="AXD13" s="11" t="s">
        <v>16293</v>
      </c>
      <c r="AXE13" s="12"/>
      <c r="AXF13" s="12"/>
      <c r="AXG13" s="11" t="s">
        <v>16294</v>
      </c>
      <c r="AXH13" s="12"/>
      <c r="AXI13" s="12"/>
      <c r="AXJ13" s="11" t="s">
        <v>16295</v>
      </c>
      <c r="AXK13" s="12"/>
      <c r="AXL13" s="12"/>
      <c r="AXM13" s="11" t="s">
        <v>16296</v>
      </c>
      <c r="AXN13" s="12"/>
      <c r="AXO13" s="12"/>
      <c r="AXP13" s="11" t="s">
        <v>16297</v>
      </c>
      <c r="AXQ13" s="12"/>
      <c r="AXR13" s="12"/>
      <c r="AXS13" s="11" t="s">
        <v>16298</v>
      </c>
      <c r="AXT13" s="12"/>
      <c r="AXU13" s="12"/>
      <c r="AXV13" s="11" t="s">
        <v>16299</v>
      </c>
      <c r="AXW13" s="12"/>
      <c r="AXX13" s="12"/>
      <c r="AXY13" s="11" t="s">
        <v>16300</v>
      </c>
      <c r="AXZ13" s="12"/>
      <c r="AYA13" s="12"/>
      <c r="AYB13" s="11" t="s">
        <v>16301</v>
      </c>
      <c r="AYC13" s="12"/>
      <c r="AYD13" s="12"/>
      <c r="AYE13" s="11" t="s">
        <v>16302</v>
      </c>
      <c r="AYF13" s="12"/>
      <c r="AYG13" s="12"/>
      <c r="AYH13" s="11" t="s">
        <v>16303</v>
      </c>
      <c r="AYI13" s="12"/>
      <c r="AYJ13" s="12"/>
      <c r="AYK13" s="11" t="s">
        <v>16304</v>
      </c>
      <c r="AYL13" s="12"/>
      <c r="AYM13" s="12"/>
      <c r="AYN13" s="11" t="s">
        <v>16305</v>
      </c>
      <c r="AYO13" s="12"/>
      <c r="AYP13" s="12"/>
      <c r="AYQ13" s="11" t="s">
        <v>16306</v>
      </c>
      <c r="AYR13" s="12"/>
      <c r="AYS13" s="12"/>
      <c r="AYT13" s="11" t="s">
        <v>16307</v>
      </c>
      <c r="AYU13" s="12"/>
      <c r="AYV13" s="12"/>
      <c r="AYW13" s="11" t="s">
        <v>16308</v>
      </c>
      <c r="AYX13" s="12"/>
      <c r="AYY13" s="12"/>
      <c r="AYZ13" s="11" t="s">
        <v>16309</v>
      </c>
      <c r="AZA13" s="12"/>
      <c r="AZB13" s="12"/>
      <c r="AZC13" s="11" t="s">
        <v>16310</v>
      </c>
      <c r="AZD13" s="12"/>
      <c r="AZE13" s="12"/>
      <c r="AZF13" s="11" t="s">
        <v>16311</v>
      </c>
      <c r="AZG13" s="12"/>
      <c r="AZH13" s="12"/>
      <c r="AZI13" s="11" t="s">
        <v>16312</v>
      </c>
      <c r="AZJ13" s="12"/>
      <c r="AZK13" s="12"/>
      <c r="AZL13" s="11" t="s">
        <v>16313</v>
      </c>
      <c r="AZM13" s="12"/>
      <c r="AZN13" s="12"/>
      <c r="AZO13" s="11" t="s">
        <v>16314</v>
      </c>
      <c r="AZP13" s="12"/>
      <c r="AZQ13" s="12"/>
      <c r="AZR13" s="11" t="s">
        <v>16315</v>
      </c>
      <c r="AZS13" s="12"/>
      <c r="AZT13" s="12"/>
      <c r="AZU13" s="11" t="s">
        <v>16316</v>
      </c>
      <c r="AZV13" s="12"/>
      <c r="AZW13" s="12"/>
      <c r="AZX13" s="11" t="s">
        <v>16317</v>
      </c>
      <c r="AZY13" s="12"/>
      <c r="AZZ13" s="12"/>
      <c r="BAA13" s="11" t="s">
        <v>16318</v>
      </c>
      <c r="BAB13" s="12"/>
      <c r="BAC13" s="12"/>
      <c r="BAD13" s="11" t="s">
        <v>16319</v>
      </c>
      <c r="BAE13" s="12"/>
      <c r="BAF13" s="12"/>
      <c r="BAG13" s="11" t="s">
        <v>16320</v>
      </c>
      <c r="BAH13" s="12"/>
      <c r="BAI13" s="12"/>
      <c r="BAJ13" s="11" t="s">
        <v>16321</v>
      </c>
      <c r="BAK13" s="12"/>
      <c r="BAL13" s="12"/>
      <c r="BAM13" s="11" t="s">
        <v>16322</v>
      </c>
      <c r="BAN13" s="12"/>
      <c r="BAO13" s="12"/>
      <c r="BAP13" s="11" t="s">
        <v>16323</v>
      </c>
      <c r="BAQ13" s="12"/>
      <c r="BAR13" s="12"/>
      <c r="BAS13" s="11" t="s">
        <v>16324</v>
      </c>
      <c r="BAT13" s="12"/>
      <c r="BAU13" s="12"/>
      <c r="BAV13" s="11" t="s">
        <v>16325</v>
      </c>
      <c r="BAW13" s="12"/>
      <c r="BAX13" s="12"/>
      <c r="BAY13" s="11" t="s">
        <v>16326</v>
      </c>
      <c r="BAZ13" s="12"/>
      <c r="BBA13" s="12"/>
      <c r="BBB13" s="11" t="s">
        <v>16327</v>
      </c>
      <c r="BBC13" s="12"/>
      <c r="BBD13" s="12"/>
      <c r="BBE13" s="11" t="s">
        <v>16328</v>
      </c>
      <c r="BBF13" s="12"/>
      <c r="BBG13" s="12"/>
      <c r="BBH13" s="11" t="s">
        <v>16329</v>
      </c>
      <c r="BBI13" s="12"/>
      <c r="BBJ13" s="12"/>
      <c r="BBK13" s="11" t="s">
        <v>16330</v>
      </c>
      <c r="BBL13" s="12"/>
      <c r="BBM13" s="12"/>
      <c r="BBN13" s="11" t="s">
        <v>16331</v>
      </c>
      <c r="BBO13" s="12"/>
      <c r="BBP13" s="12"/>
      <c r="BBQ13" s="11" t="s">
        <v>16332</v>
      </c>
      <c r="BBR13" s="12"/>
      <c r="BBS13" s="12"/>
      <c r="BBT13" s="11" t="s">
        <v>16333</v>
      </c>
      <c r="BBU13" s="12"/>
      <c r="BBV13" s="12"/>
      <c r="BBW13" s="11" t="s">
        <v>16334</v>
      </c>
      <c r="BBX13" s="12"/>
      <c r="BBY13" s="12"/>
      <c r="BBZ13" s="11" t="s">
        <v>16335</v>
      </c>
      <c r="BCA13" s="12"/>
      <c r="BCB13" s="12"/>
      <c r="BCC13" s="11" t="s">
        <v>16336</v>
      </c>
      <c r="BCD13" s="12"/>
      <c r="BCE13" s="12"/>
      <c r="BCF13" s="11" t="s">
        <v>16337</v>
      </c>
      <c r="BCG13" s="12"/>
      <c r="BCH13" s="12"/>
      <c r="BCI13" s="11" t="s">
        <v>16338</v>
      </c>
      <c r="BCJ13" s="12"/>
      <c r="BCK13" s="12"/>
      <c r="BCL13" s="11" t="s">
        <v>16339</v>
      </c>
      <c r="BCM13" s="12"/>
      <c r="BCN13" s="12"/>
      <c r="BCO13" s="11" t="s">
        <v>16340</v>
      </c>
      <c r="BCP13" s="12"/>
      <c r="BCQ13" s="12"/>
      <c r="BCR13" s="11" t="s">
        <v>16341</v>
      </c>
      <c r="BCS13" s="12"/>
      <c r="BCT13" s="12"/>
      <c r="BCU13" s="11" t="s">
        <v>16342</v>
      </c>
      <c r="BCV13" s="12"/>
      <c r="BCW13" s="12"/>
      <c r="BCX13" s="11" t="s">
        <v>16343</v>
      </c>
      <c r="BCY13" s="12"/>
      <c r="BCZ13" s="12"/>
      <c r="BDA13" s="11" t="s">
        <v>16344</v>
      </c>
      <c r="BDB13" s="12"/>
      <c r="BDC13" s="12"/>
      <c r="BDD13" s="11" t="s">
        <v>16345</v>
      </c>
      <c r="BDE13" s="12"/>
      <c r="BDF13" s="12"/>
      <c r="BDG13" s="11" t="s">
        <v>16346</v>
      </c>
      <c r="BDH13" s="12"/>
      <c r="BDI13" s="12"/>
      <c r="BDJ13" s="11" t="s">
        <v>16347</v>
      </c>
      <c r="BDK13" s="12"/>
      <c r="BDL13" s="12"/>
      <c r="BDM13" s="11" t="s">
        <v>16348</v>
      </c>
      <c r="BDN13" s="12"/>
      <c r="BDO13" s="12"/>
      <c r="BDP13" s="11" t="s">
        <v>16349</v>
      </c>
      <c r="BDQ13" s="12"/>
      <c r="BDR13" s="12"/>
      <c r="BDS13" s="11" t="s">
        <v>16350</v>
      </c>
      <c r="BDT13" s="12"/>
      <c r="BDU13" s="12"/>
      <c r="BDV13" s="11" t="s">
        <v>16351</v>
      </c>
      <c r="BDW13" s="12"/>
      <c r="BDX13" s="12"/>
      <c r="BDY13" s="11" t="s">
        <v>16352</v>
      </c>
      <c r="BDZ13" s="12"/>
      <c r="BEA13" s="12"/>
      <c r="BEB13" s="11" t="s">
        <v>16353</v>
      </c>
      <c r="BEC13" s="12"/>
      <c r="BED13" s="12"/>
      <c r="BEE13" s="11" t="s">
        <v>16354</v>
      </c>
      <c r="BEF13" s="12"/>
      <c r="BEG13" s="12"/>
      <c r="BEH13" s="11" t="s">
        <v>16355</v>
      </c>
      <c r="BEI13" s="12"/>
      <c r="BEJ13" s="12"/>
      <c r="BEK13" s="11" t="s">
        <v>16356</v>
      </c>
      <c r="BEL13" s="12"/>
      <c r="BEM13" s="12"/>
      <c r="BEN13" s="11" t="s">
        <v>16357</v>
      </c>
      <c r="BEO13" s="12"/>
      <c r="BEP13" s="12"/>
      <c r="BEQ13" s="11" t="s">
        <v>16358</v>
      </c>
      <c r="BER13" s="12"/>
      <c r="BES13" s="12"/>
      <c r="BET13" s="11" t="s">
        <v>16359</v>
      </c>
      <c r="BEU13" s="12"/>
      <c r="BEV13" s="12"/>
      <c r="BEW13" s="11" t="s">
        <v>16360</v>
      </c>
      <c r="BEX13" s="12"/>
      <c r="BEY13" s="12"/>
      <c r="BEZ13" s="11" t="s">
        <v>16361</v>
      </c>
      <c r="BFA13" s="12"/>
      <c r="BFB13" s="12"/>
      <c r="BFC13" s="11" t="s">
        <v>16362</v>
      </c>
      <c r="BFD13" s="12"/>
      <c r="BFE13" s="12"/>
      <c r="BFF13" s="11" t="s">
        <v>16363</v>
      </c>
      <c r="BFG13" s="12"/>
      <c r="BFH13" s="12"/>
      <c r="BFI13" s="11" t="s">
        <v>16364</v>
      </c>
      <c r="BFJ13" s="12"/>
      <c r="BFK13" s="12"/>
      <c r="BFL13" s="11" t="s">
        <v>16365</v>
      </c>
      <c r="BFM13" s="12"/>
      <c r="BFN13" s="12"/>
      <c r="BFO13" s="11" t="s">
        <v>16366</v>
      </c>
      <c r="BFP13" s="12"/>
      <c r="BFQ13" s="12"/>
      <c r="BFR13" s="11" t="s">
        <v>16367</v>
      </c>
      <c r="BFS13" s="12"/>
      <c r="BFT13" s="12"/>
      <c r="BFU13" s="11" t="s">
        <v>16368</v>
      </c>
      <c r="BFV13" s="12"/>
      <c r="BFW13" s="12"/>
      <c r="BFX13" s="11" t="s">
        <v>16369</v>
      </c>
      <c r="BFY13" s="12"/>
      <c r="BFZ13" s="12"/>
      <c r="BGA13" s="11" t="s">
        <v>16370</v>
      </c>
      <c r="BGB13" s="12"/>
      <c r="BGC13" s="12"/>
      <c r="BGD13" s="11" t="s">
        <v>16371</v>
      </c>
      <c r="BGE13" s="12"/>
      <c r="BGF13" s="12"/>
      <c r="BGG13" s="11" t="s">
        <v>16372</v>
      </c>
      <c r="BGH13" s="12"/>
      <c r="BGI13" s="12"/>
      <c r="BGJ13" s="11" t="s">
        <v>16373</v>
      </c>
      <c r="BGK13" s="12"/>
      <c r="BGL13" s="12"/>
      <c r="BGM13" s="11" t="s">
        <v>16374</v>
      </c>
      <c r="BGN13" s="12"/>
      <c r="BGO13" s="12"/>
      <c r="BGP13" s="11" t="s">
        <v>16375</v>
      </c>
      <c r="BGQ13" s="12"/>
      <c r="BGR13" s="12"/>
      <c r="BGS13" s="11" t="s">
        <v>16376</v>
      </c>
      <c r="BGT13" s="12"/>
      <c r="BGU13" s="12"/>
      <c r="BGV13" s="11" t="s">
        <v>16377</v>
      </c>
      <c r="BGW13" s="12"/>
      <c r="BGX13" s="12"/>
      <c r="BGY13" s="11" t="s">
        <v>16378</v>
      </c>
      <c r="BGZ13" s="12"/>
      <c r="BHA13" s="12"/>
      <c r="BHB13" s="11" t="s">
        <v>16379</v>
      </c>
      <c r="BHC13" s="12"/>
      <c r="BHD13" s="12"/>
      <c r="BHE13" s="11" t="s">
        <v>16380</v>
      </c>
      <c r="BHF13" s="12"/>
      <c r="BHG13" s="12"/>
      <c r="BHH13" s="11" t="s">
        <v>16381</v>
      </c>
      <c r="BHI13" s="12"/>
      <c r="BHJ13" s="12"/>
      <c r="BHK13" s="11" t="s">
        <v>16382</v>
      </c>
      <c r="BHL13" s="12"/>
      <c r="BHM13" s="12"/>
      <c r="BHN13" s="11" t="s">
        <v>16383</v>
      </c>
      <c r="BHO13" s="12"/>
      <c r="BHP13" s="12"/>
      <c r="BHQ13" s="11" t="s">
        <v>16384</v>
      </c>
      <c r="BHR13" s="12"/>
      <c r="BHS13" s="12"/>
      <c r="BHT13" s="11" t="s">
        <v>16385</v>
      </c>
      <c r="BHU13" s="12"/>
      <c r="BHV13" s="12"/>
      <c r="BHW13" s="11" t="s">
        <v>16386</v>
      </c>
      <c r="BHX13" s="12"/>
      <c r="BHY13" s="12"/>
      <c r="BHZ13" s="11" t="s">
        <v>16387</v>
      </c>
      <c r="BIA13" s="12"/>
      <c r="BIB13" s="12"/>
      <c r="BIC13" s="11" t="s">
        <v>16388</v>
      </c>
      <c r="BID13" s="12"/>
      <c r="BIE13" s="12"/>
      <c r="BIF13" s="11" t="s">
        <v>16389</v>
      </c>
      <c r="BIG13" s="12"/>
      <c r="BIH13" s="12"/>
      <c r="BII13" s="11" t="s">
        <v>16390</v>
      </c>
      <c r="BIJ13" s="12"/>
      <c r="BIK13" s="12"/>
      <c r="BIL13" s="11" t="s">
        <v>16391</v>
      </c>
      <c r="BIM13" s="12"/>
      <c r="BIN13" s="12"/>
      <c r="BIO13" s="11" t="s">
        <v>16392</v>
      </c>
      <c r="BIP13" s="12"/>
      <c r="BIQ13" s="12"/>
      <c r="BIR13" s="11" t="s">
        <v>16393</v>
      </c>
      <c r="BIS13" s="12"/>
      <c r="BIT13" s="12"/>
      <c r="BIU13" s="11" t="s">
        <v>16394</v>
      </c>
      <c r="BIV13" s="12"/>
      <c r="BIW13" s="12"/>
      <c r="BIX13" s="11" t="s">
        <v>15908</v>
      </c>
      <c r="BIY13" s="12"/>
      <c r="BIZ13" s="12"/>
      <c r="BJA13" s="11" t="s">
        <v>16395</v>
      </c>
      <c r="BJB13" s="12"/>
      <c r="BJC13" s="12"/>
      <c r="BJD13" s="11" t="s">
        <v>16396</v>
      </c>
      <c r="BJE13" s="12"/>
      <c r="BJF13" s="12"/>
      <c r="BJG13" s="11" t="s">
        <v>16397</v>
      </c>
      <c r="BJH13" s="12"/>
      <c r="BJI13" s="12"/>
      <c r="BJJ13" s="11" t="s">
        <v>16398</v>
      </c>
      <c r="BJK13" s="12"/>
      <c r="BJL13" s="12"/>
      <c r="BJM13" s="11" t="s">
        <v>16399</v>
      </c>
      <c r="BJN13" s="12"/>
      <c r="BJO13" s="12"/>
      <c r="BJP13" s="11" t="s">
        <v>16400</v>
      </c>
      <c r="BJQ13" s="12"/>
      <c r="BJR13" s="12"/>
      <c r="BJS13" s="11" t="s">
        <v>16401</v>
      </c>
      <c r="BJT13" s="12"/>
      <c r="BJU13" s="12"/>
      <c r="BJV13" s="11" t="s">
        <v>16402</v>
      </c>
      <c r="BJW13" s="12"/>
      <c r="BJX13" s="12"/>
      <c r="BJY13" s="11" t="s">
        <v>16403</v>
      </c>
      <c r="BJZ13" s="12"/>
      <c r="BKA13" s="12"/>
      <c r="BKB13" s="11" t="s">
        <v>16404</v>
      </c>
      <c r="BKC13" s="12"/>
      <c r="BKD13" s="12"/>
      <c r="BKE13" s="11" t="s">
        <v>16405</v>
      </c>
      <c r="BKF13" s="12"/>
      <c r="BKG13" s="12"/>
      <c r="BKH13" s="11" t="s">
        <v>16406</v>
      </c>
      <c r="BKI13" s="12"/>
      <c r="BKJ13" s="12"/>
      <c r="BKK13" s="11" t="s">
        <v>16407</v>
      </c>
      <c r="BKL13" s="12"/>
      <c r="BKM13" s="12"/>
      <c r="BKN13" s="11" t="s">
        <v>16408</v>
      </c>
      <c r="BKO13" s="12"/>
      <c r="BKP13" s="12"/>
      <c r="BKQ13" s="11" t="s">
        <v>16409</v>
      </c>
      <c r="BKR13" s="12"/>
      <c r="BKS13" s="12"/>
      <c r="BKT13" s="11" t="s">
        <v>16410</v>
      </c>
      <c r="BKU13" s="12"/>
      <c r="BKV13" s="12"/>
      <c r="BKW13" s="11" t="s">
        <v>16411</v>
      </c>
      <c r="BKX13" s="12"/>
      <c r="BKY13" s="12"/>
      <c r="BKZ13" s="11" t="s">
        <v>16412</v>
      </c>
      <c r="BLA13" s="12"/>
      <c r="BLB13" s="12"/>
      <c r="BLC13" s="11" t="s">
        <v>16413</v>
      </c>
      <c r="BLD13" s="12"/>
      <c r="BLE13" s="12"/>
      <c r="BLF13" s="11" t="s">
        <v>16414</v>
      </c>
      <c r="BLG13" s="12"/>
      <c r="BLH13" s="12"/>
      <c r="BLI13" s="11" t="s">
        <v>16415</v>
      </c>
      <c r="BLJ13" s="12"/>
      <c r="BLK13" s="12"/>
      <c r="BLL13" s="11" t="s">
        <v>16416</v>
      </c>
      <c r="BLM13" s="12"/>
      <c r="BLN13" s="12"/>
      <c r="BLO13" s="11" t="s">
        <v>16417</v>
      </c>
      <c r="BLP13" s="12"/>
      <c r="BLQ13" s="12"/>
      <c r="BLR13" s="11" t="s">
        <v>16418</v>
      </c>
      <c r="BLS13" s="12"/>
      <c r="BLT13" s="12"/>
      <c r="BLU13" s="11" t="s">
        <v>16419</v>
      </c>
      <c r="BLV13" s="12"/>
      <c r="BLW13" s="12"/>
      <c r="BLX13" s="11" t="s">
        <v>16420</v>
      </c>
      <c r="BLY13" s="12"/>
      <c r="BLZ13" s="12"/>
      <c r="BMA13" s="11" t="s">
        <v>16421</v>
      </c>
      <c r="BMB13" s="12"/>
      <c r="BMC13" s="12"/>
      <c r="BMD13" s="11" t="s">
        <v>16422</v>
      </c>
      <c r="BME13" s="12"/>
      <c r="BMF13" s="12"/>
      <c r="BMG13" s="11" t="s">
        <v>16423</v>
      </c>
      <c r="BMH13" s="12"/>
      <c r="BMI13" s="12"/>
      <c r="BMJ13" s="11" t="s">
        <v>16424</v>
      </c>
      <c r="BMK13" s="12"/>
      <c r="BML13" s="12"/>
      <c r="BMM13" s="11" t="s">
        <v>16425</v>
      </c>
      <c r="BMN13" s="12"/>
      <c r="BMO13" s="12"/>
      <c r="BMP13" s="11" t="s">
        <v>16426</v>
      </c>
      <c r="BMQ13" s="12"/>
      <c r="BMR13" s="12"/>
      <c r="BMS13" s="11" t="s">
        <v>16427</v>
      </c>
      <c r="BMT13" s="12"/>
      <c r="BMU13" s="12"/>
      <c r="BMV13" s="11" t="s">
        <v>16428</v>
      </c>
      <c r="BMW13" s="12"/>
      <c r="BMX13" s="12"/>
      <c r="BMY13" s="11" t="s">
        <v>16429</v>
      </c>
      <c r="BMZ13" s="12"/>
      <c r="BNA13" s="12"/>
      <c r="BNB13" s="11" t="s">
        <v>16430</v>
      </c>
      <c r="BNC13" s="12"/>
      <c r="BND13" s="12"/>
      <c r="BNE13" s="11" t="s">
        <v>16431</v>
      </c>
      <c r="BNF13" s="12"/>
      <c r="BNG13" s="12"/>
      <c r="BNH13" s="11" t="s">
        <v>16432</v>
      </c>
      <c r="BNI13" s="12"/>
      <c r="BNJ13" s="12"/>
      <c r="BNK13" s="11" t="s">
        <v>16433</v>
      </c>
      <c r="BNL13" s="12"/>
      <c r="BNM13" s="12"/>
      <c r="BNN13" s="11" t="s">
        <v>16434</v>
      </c>
      <c r="BNO13" s="12"/>
      <c r="BNP13" s="12"/>
      <c r="BNQ13" s="11" t="s">
        <v>16435</v>
      </c>
      <c r="BNR13" s="12"/>
      <c r="BNS13" s="12"/>
      <c r="BNT13" s="11" t="s">
        <v>16436</v>
      </c>
      <c r="BNU13" s="12"/>
      <c r="BNV13" s="12"/>
      <c r="BNW13" s="11" t="s">
        <v>16437</v>
      </c>
      <c r="BNX13" s="12"/>
      <c r="BNY13" s="12"/>
      <c r="BNZ13" s="11" t="s">
        <v>16367</v>
      </c>
      <c r="BOA13" s="12"/>
      <c r="BOB13" s="12"/>
      <c r="BOC13" s="11" t="s">
        <v>16438</v>
      </c>
      <c r="BOD13" s="12"/>
      <c r="BOE13" s="12"/>
      <c r="BOF13" s="11" t="s">
        <v>16439</v>
      </c>
      <c r="BOG13" s="12"/>
      <c r="BOH13" s="12"/>
      <c r="BOI13" s="11" t="s">
        <v>16440</v>
      </c>
      <c r="BOJ13" s="12"/>
      <c r="BOK13" s="12"/>
      <c r="BOL13" s="11" t="s">
        <v>16441</v>
      </c>
      <c r="BOM13" s="12"/>
      <c r="BON13" s="12"/>
      <c r="BOO13" s="11" t="s">
        <v>16442</v>
      </c>
      <c r="BOP13" s="12"/>
      <c r="BOQ13" s="12"/>
      <c r="BOR13" s="11" t="s">
        <v>16443</v>
      </c>
      <c r="BOS13" s="12"/>
      <c r="BOT13" s="12"/>
      <c r="BOU13" s="11" t="s">
        <v>16444</v>
      </c>
      <c r="BOV13" s="12"/>
      <c r="BOW13" s="12"/>
      <c r="BOX13" s="11" t="s">
        <v>16445</v>
      </c>
      <c r="BOY13" s="12"/>
      <c r="BOZ13" s="12"/>
      <c r="BPA13" s="11" t="s">
        <v>16446</v>
      </c>
      <c r="BPB13" s="12"/>
      <c r="BPC13" s="12"/>
      <c r="BPD13" s="11" t="s">
        <v>16447</v>
      </c>
      <c r="BPE13" s="12"/>
      <c r="BPF13" s="12"/>
      <c r="BPG13" s="11" t="s">
        <v>16448</v>
      </c>
      <c r="BPH13" s="12"/>
      <c r="BPI13" s="12"/>
      <c r="BPJ13" s="11" t="s">
        <v>16449</v>
      </c>
      <c r="BPK13" s="12"/>
      <c r="BPL13" s="12"/>
      <c r="BPM13" s="11" t="s">
        <v>16450</v>
      </c>
      <c r="BPN13" s="12"/>
      <c r="BPO13" s="12"/>
      <c r="BPP13" s="11" t="s">
        <v>16451</v>
      </c>
      <c r="BPQ13" s="12"/>
      <c r="BPR13" s="12"/>
      <c r="BPS13" s="11" t="s">
        <v>16452</v>
      </c>
      <c r="BPT13" s="12"/>
      <c r="BPU13" s="12"/>
      <c r="BPV13" s="11" t="s">
        <v>16453</v>
      </c>
      <c r="BPW13" s="12"/>
      <c r="BPX13" s="12"/>
      <c r="BPY13" s="11" t="s">
        <v>16454</v>
      </c>
      <c r="BPZ13" s="12"/>
      <c r="BQA13" s="12"/>
      <c r="BQB13" s="11" t="s">
        <v>16455</v>
      </c>
      <c r="BQC13" s="12"/>
      <c r="BQD13" s="12"/>
      <c r="BQE13" s="11" t="s">
        <v>16456</v>
      </c>
      <c r="BQF13" s="12"/>
      <c r="BQG13" s="12"/>
      <c r="BQH13" s="11" t="s">
        <v>16457</v>
      </c>
      <c r="BQI13" s="12"/>
      <c r="BQJ13" s="12"/>
      <c r="BQK13" s="11" t="s">
        <v>16458</v>
      </c>
      <c r="BQL13" s="12"/>
      <c r="BQM13" s="12"/>
      <c r="BQN13" s="11" t="s">
        <v>16459</v>
      </c>
      <c r="BQO13" s="12"/>
      <c r="BQP13" s="12"/>
      <c r="BQQ13" s="11" t="s">
        <v>16460</v>
      </c>
      <c r="BQR13" s="12"/>
      <c r="BQS13" s="12"/>
      <c r="BQT13" s="11" t="s">
        <v>16461</v>
      </c>
      <c r="BQU13" s="12"/>
      <c r="BQV13" s="12"/>
      <c r="BQW13" s="11" t="s">
        <v>16462</v>
      </c>
      <c r="BQX13" s="12"/>
      <c r="BQY13" s="12"/>
      <c r="BQZ13" s="11" t="s">
        <v>16463</v>
      </c>
      <c r="BRA13" s="12"/>
      <c r="BRB13" s="12"/>
      <c r="BRC13" s="11" t="s">
        <v>16464</v>
      </c>
      <c r="BRD13" s="12"/>
      <c r="BRE13" s="12"/>
      <c r="BRF13" s="11" t="s">
        <v>16465</v>
      </c>
      <c r="BRG13" s="12"/>
      <c r="BRH13" s="12"/>
      <c r="BRI13" s="11" t="s">
        <v>16466</v>
      </c>
      <c r="BRJ13" s="12"/>
      <c r="BRK13" s="12"/>
      <c r="BRL13" s="11" t="s">
        <v>16467</v>
      </c>
      <c r="BRM13" s="12"/>
      <c r="BRN13" s="12"/>
      <c r="BRO13" s="11" t="s">
        <v>16468</v>
      </c>
      <c r="BRP13" s="12"/>
      <c r="BRQ13" s="12"/>
      <c r="BRR13" s="11" t="s">
        <v>16469</v>
      </c>
      <c r="BRS13" s="12"/>
      <c r="BRT13" s="12"/>
      <c r="BRU13" s="11" t="s">
        <v>16470</v>
      </c>
      <c r="BRV13" s="12"/>
      <c r="BRW13" s="12"/>
      <c r="BRX13" s="11" t="s">
        <v>16471</v>
      </c>
      <c r="BRY13" s="12"/>
      <c r="BRZ13" s="12"/>
      <c r="BSA13" s="11" t="s">
        <v>16472</v>
      </c>
      <c r="BSB13" s="12"/>
      <c r="BSC13" s="12"/>
      <c r="BSD13" s="11" t="s">
        <v>16473</v>
      </c>
      <c r="BSE13" s="12"/>
      <c r="BSF13" s="12"/>
      <c r="BSG13" s="11" t="s">
        <v>16474</v>
      </c>
      <c r="BSH13" s="12"/>
      <c r="BSI13" s="12"/>
      <c r="BSJ13" s="11" t="s">
        <v>16475</v>
      </c>
      <c r="BSK13" s="12"/>
      <c r="BSL13" s="12"/>
      <c r="BSM13" s="11" t="s">
        <v>16476</v>
      </c>
      <c r="BSN13" s="12"/>
      <c r="BSO13" s="12"/>
      <c r="BSP13" s="11" t="s">
        <v>16477</v>
      </c>
      <c r="BSQ13" s="12"/>
      <c r="BSR13" s="12"/>
      <c r="BSS13" s="11" t="s">
        <v>16478</v>
      </c>
      <c r="BST13" s="12"/>
      <c r="BSU13" s="12"/>
      <c r="BSV13" s="11" t="s">
        <v>16479</v>
      </c>
      <c r="BSW13" s="12"/>
      <c r="BSX13" s="12"/>
      <c r="BSY13" s="11" t="s">
        <v>16480</v>
      </c>
      <c r="BSZ13" s="12"/>
      <c r="BTA13" s="12"/>
      <c r="BTB13" s="11" t="s">
        <v>16481</v>
      </c>
      <c r="BTC13" s="12"/>
      <c r="BTD13" s="12"/>
      <c r="BTE13" s="11" t="s">
        <v>16482</v>
      </c>
      <c r="BTF13" s="12"/>
      <c r="BTG13" s="12"/>
      <c r="BTH13" s="11" t="s">
        <v>16483</v>
      </c>
      <c r="BTI13" s="12"/>
      <c r="BTJ13" s="12"/>
      <c r="BTK13" s="11" t="s">
        <v>16484</v>
      </c>
      <c r="BTL13" s="12"/>
      <c r="BTM13" s="12"/>
      <c r="BTN13" s="11" t="s">
        <v>16485</v>
      </c>
      <c r="BTO13" s="12"/>
      <c r="BTP13" s="12"/>
      <c r="BTQ13" s="11" t="s">
        <v>16486</v>
      </c>
      <c r="BTR13" s="12"/>
      <c r="BTS13" s="12"/>
      <c r="BTT13" s="11" t="s">
        <v>16487</v>
      </c>
      <c r="BTU13" s="12"/>
      <c r="BTV13" s="12"/>
      <c r="BTW13" s="11" t="s">
        <v>16488</v>
      </c>
      <c r="BTX13" s="12"/>
      <c r="BTY13" s="12"/>
      <c r="BTZ13" s="11" t="s">
        <v>16489</v>
      </c>
      <c r="BUA13" s="12"/>
      <c r="BUB13" s="12"/>
      <c r="BUC13" s="11" t="s">
        <v>16490</v>
      </c>
      <c r="BUD13" s="12"/>
      <c r="BUE13" s="12"/>
      <c r="BUF13" s="11" t="s">
        <v>16491</v>
      </c>
      <c r="BUG13" s="12"/>
      <c r="BUH13" s="12"/>
      <c r="BUI13" s="11" t="s">
        <v>16492</v>
      </c>
      <c r="BUJ13" s="12"/>
      <c r="BUK13" s="12"/>
      <c r="BUL13" s="11" t="s">
        <v>16493</v>
      </c>
      <c r="BUM13" s="12"/>
      <c r="BUN13" s="12"/>
      <c r="BUO13" s="11" t="s">
        <v>16494</v>
      </c>
      <c r="BUP13" s="12"/>
      <c r="BUQ13" s="12"/>
      <c r="BUR13" s="11" t="s">
        <v>16495</v>
      </c>
      <c r="BUS13" s="12"/>
      <c r="BUT13" s="12"/>
      <c r="BUU13" s="11" t="s">
        <v>16496</v>
      </c>
      <c r="BUV13" s="12"/>
      <c r="BUW13" s="12"/>
      <c r="BUX13" s="11" t="s">
        <v>16497</v>
      </c>
      <c r="BUY13" s="12"/>
      <c r="BUZ13" s="12"/>
      <c r="BVA13" s="11" t="s">
        <v>16498</v>
      </c>
      <c r="BVB13" s="12"/>
      <c r="BVC13" s="12"/>
      <c r="BVD13" s="11" t="s">
        <v>16499</v>
      </c>
      <c r="BVE13" s="12"/>
      <c r="BVF13" s="12"/>
      <c r="BVG13" s="11" t="s">
        <v>16500</v>
      </c>
      <c r="BVH13" s="12"/>
      <c r="BVI13" s="12"/>
      <c r="BVJ13" s="11" t="s">
        <v>16501</v>
      </c>
      <c r="BVK13" s="12"/>
      <c r="BVL13" s="12"/>
      <c r="BVM13" s="11" t="s">
        <v>16502</v>
      </c>
      <c r="BVN13" s="12"/>
      <c r="BVO13" s="12"/>
      <c r="BVP13" s="11" t="s">
        <v>16503</v>
      </c>
      <c r="BVQ13" s="12"/>
      <c r="BVR13" s="12"/>
      <c r="BVS13" s="11" t="s">
        <v>16504</v>
      </c>
      <c r="BVT13" s="12"/>
      <c r="BVU13" s="12"/>
      <c r="BVV13" s="11" t="s">
        <v>16505</v>
      </c>
      <c r="BVW13" s="12"/>
      <c r="BVX13" s="12"/>
      <c r="BVY13" s="11" t="s">
        <v>16506</v>
      </c>
      <c r="BVZ13" s="12"/>
      <c r="BWA13" s="12"/>
      <c r="BWB13" s="11" t="s">
        <v>16507</v>
      </c>
      <c r="BWC13" s="12"/>
      <c r="BWD13" s="12"/>
      <c r="BWE13" s="11" t="s">
        <v>16508</v>
      </c>
      <c r="BWF13" s="12"/>
      <c r="BWG13" s="12"/>
      <c r="BWH13" s="11" t="s">
        <v>16509</v>
      </c>
      <c r="BWI13" s="12"/>
      <c r="BWJ13" s="12"/>
      <c r="BWK13" s="11" t="s">
        <v>16510</v>
      </c>
      <c r="BWL13" s="12"/>
      <c r="BWM13" s="12"/>
      <c r="BWN13" s="11" t="s">
        <v>16511</v>
      </c>
      <c r="BWO13" s="12"/>
      <c r="BWP13" s="12"/>
      <c r="BWQ13" s="11" t="s">
        <v>16512</v>
      </c>
      <c r="BWR13" s="12"/>
      <c r="BWS13" s="12"/>
      <c r="BWT13" s="11" t="s">
        <v>16513</v>
      </c>
      <c r="BWU13" s="12"/>
      <c r="BWV13" s="12"/>
      <c r="BWW13" s="11" t="s">
        <v>16514</v>
      </c>
      <c r="BWX13" s="12"/>
      <c r="BWY13" s="12"/>
      <c r="BWZ13" s="11" t="s">
        <v>16515</v>
      </c>
      <c r="BXA13" s="12"/>
      <c r="BXB13" s="12"/>
      <c r="BXC13" s="11" t="s">
        <v>16516</v>
      </c>
      <c r="BXD13" s="12"/>
      <c r="BXE13" s="12"/>
      <c r="BXF13" s="11" t="s">
        <v>16517</v>
      </c>
      <c r="BXG13" s="12"/>
      <c r="BXH13" s="12"/>
      <c r="BXI13" s="11" t="s">
        <v>16518</v>
      </c>
      <c r="BXJ13" s="12"/>
      <c r="BXK13" s="12"/>
      <c r="BXL13" s="11" t="s">
        <v>16519</v>
      </c>
      <c r="BXM13" s="12"/>
      <c r="BXN13" s="12"/>
      <c r="BXO13" s="11" t="s">
        <v>16520</v>
      </c>
      <c r="BXP13" s="12"/>
      <c r="BXQ13" s="12"/>
      <c r="BXR13" s="11" t="s">
        <v>16521</v>
      </c>
      <c r="BXS13" s="12"/>
      <c r="BXT13" s="12"/>
      <c r="BXU13" s="11" t="s">
        <v>16522</v>
      </c>
      <c r="BXV13" s="12"/>
      <c r="BXW13" s="12"/>
      <c r="BXX13" s="11" t="s">
        <v>16523</v>
      </c>
      <c r="BXY13" s="12"/>
      <c r="BXZ13" s="12"/>
      <c r="BYA13" s="11" t="s">
        <v>16524</v>
      </c>
      <c r="BYB13" s="12"/>
      <c r="BYC13" s="12"/>
      <c r="BYD13" s="11" t="s">
        <v>16525</v>
      </c>
      <c r="BYE13" s="12"/>
      <c r="BYF13" s="12"/>
      <c r="BYG13" s="11" t="s">
        <v>16526</v>
      </c>
      <c r="BYH13" s="12"/>
      <c r="BYI13" s="12"/>
      <c r="BYJ13" s="11" t="s">
        <v>16527</v>
      </c>
      <c r="BYK13" s="12"/>
      <c r="BYL13" s="12"/>
      <c r="BYM13" s="11" t="s">
        <v>16528</v>
      </c>
      <c r="BYN13" s="12"/>
      <c r="BYO13" s="12"/>
    </row>
    <row r="14" spans="1:2017" x14ac:dyDescent="0.25">
      <c r="A14" s="6"/>
      <c r="B14" s="11" t="s">
        <v>16529</v>
      </c>
      <c r="C14" s="12"/>
      <c r="D14" s="12"/>
      <c r="E14" s="11" t="s">
        <v>16530</v>
      </c>
      <c r="F14" s="12"/>
      <c r="G14" s="12"/>
      <c r="H14" s="11" t="s">
        <v>16531</v>
      </c>
      <c r="I14" s="12"/>
      <c r="J14" s="12"/>
      <c r="K14" s="11" t="s">
        <v>16532</v>
      </c>
      <c r="L14" s="12"/>
      <c r="M14" s="12"/>
      <c r="N14" s="11" t="s">
        <v>16533</v>
      </c>
      <c r="O14" s="12"/>
      <c r="P14" s="12"/>
      <c r="Q14" s="11" t="s">
        <v>16534</v>
      </c>
      <c r="R14" s="12"/>
      <c r="S14" s="12"/>
      <c r="T14" s="11" t="s">
        <v>16535</v>
      </c>
      <c r="U14" s="12"/>
      <c r="V14" s="12"/>
      <c r="W14" s="11" t="s">
        <v>16536</v>
      </c>
      <c r="X14" s="12"/>
      <c r="Y14" s="12"/>
      <c r="Z14" s="11" t="s">
        <v>16537</v>
      </c>
      <c r="AA14" s="12"/>
      <c r="AB14" s="12"/>
      <c r="AC14" s="11" t="s">
        <v>16538</v>
      </c>
      <c r="AD14" s="12"/>
      <c r="AE14" s="12"/>
      <c r="AF14" s="11" t="s">
        <v>16539</v>
      </c>
      <c r="AG14" s="12"/>
      <c r="AH14" s="12"/>
      <c r="AI14" s="11" t="s">
        <v>16540</v>
      </c>
      <c r="AJ14" s="12"/>
      <c r="AK14" s="12"/>
      <c r="AL14" s="11" t="s">
        <v>16541</v>
      </c>
      <c r="AM14" s="12"/>
      <c r="AN14" s="12"/>
      <c r="AO14" s="11" t="s">
        <v>16542</v>
      </c>
      <c r="AP14" s="12"/>
      <c r="AQ14" s="12"/>
      <c r="AR14" s="11" t="s">
        <v>16543</v>
      </c>
      <c r="AS14" s="12"/>
      <c r="AT14" s="12"/>
      <c r="AU14" s="11" t="s">
        <v>16544</v>
      </c>
      <c r="AV14" s="12"/>
      <c r="AW14" s="12"/>
      <c r="AX14" s="11" t="s">
        <v>16545</v>
      </c>
      <c r="AY14" s="12"/>
      <c r="AZ14" s="12"/>
      <c r="BA14" s="11" t="s">
        <v>16546</v>
      </c>
      <c r="BB14" s="12"/>
      <c r="BC14" s="12"/>
      <c r="BD14" s="11" t="s">
        <v>16547</v>
      </c>
      <c r="BE14" s="12"/>
      <c r="BF14" s="12"/>
      <c r="BG14" s="11" t="s">
        <v>16548</v>
      </c>
      <c r="BH14" s="12"/>
      <c r="BI14" s="12"/>
      <c r="BJ14" s="11" t="s">
        <v>16549</v>
      </c>
      <c r="BK14" s="12"/>
      <c r="BL14" s="12"/>
      <c r="BM14" s="11" t="s">
        <v>16550</v>
      </c>
      <c r="BN14" s="12"/>
      <c r="BO14" s="12"/>
      <c r="BP14" s="11" t="s">
        <v>16551</v>
      </c>
      <c r="BQ14" s="12"/>
      <c r="BR14" s="12"/>
      <c r="BS14" s="11" t="s">
        <v>16552</v>
      </c>
      <c r="BT14" s="12"/>
      <c r="BU14" s="12"/>
      <c r="BV14" s="11" t="s">
        <v>16553</v>
      </c>
      <c r="BW14" s="12"/>
      <c r="BX14" s="12"/>
      <c r="BY14" s="11" t="s">
        <v>16554</v>
      </c>
      <c r="BZ14" s="12"/>
      <c r="CA14" s="12"/>
      <c r="CB14" s="11" t="s">
        <v>16555</v>
      </c>
      <c r="CC14" s="12"/>
      <c r="CD14" s="12"/>
      <c r="CE14" s="11" t="s">
        <v>16556</v>
      </c>
      <c r="CF14" s="12"/>
      <c r="CG14" s="12"/>
      <c r="CH14" s="11" t="s">
        <v>16557</v>
      </c>
      <c r="CI14" s="12"/>
      <c r="CJ14" s="12"/>
      <c r="CK14" s="11" t="s">
        <v>16558</v>
      </c>
      <c r="CL14" s="12"/>
      <c r="CM14" s="12"/>
      <c r="CN14" s="11" t="s">
        <v>16559</v>
      </c>
      <c r="CO14" s="12"/>
      <c r="CP14" s="12"/>
      <c r="CQ14" s="11" t="s">
        <v>16560</v>
      </c>
      <c r="CR14" s="12"/>
      <c r="CS14" s="12"/>
      <c r="CT14" s="11" t="s">
        <v>16561</v>
      </c>
      <c r="CU14" s="12"/>
      <c r="CV14" s="12"/>
      <c r="CW14" s="11" t="s">
        <v>16562</v>
      </c>
      <c r="CX14" s="12"/>
      <c r="CY14" s="12"/>
      <c r="CZ14" s="11" t="s">
        <v>16563</v>
      </c>
      <c r="DA14" s="12"/>
      <c r="DB14" s="12"/>
      <c r="DC14" s="11" t="s">
        <v>16564</v>
      </c>
      <c r="DD14" s="12"/>
      <c r="DE14" s="12"/>
      <c r="DF14" s="11" t="s">
        <v>16565</v>
      </c>
      <c r="DG14" s="12"/>
      <c r="DH14" s="12"/>
      <c r="DI14" s="11" t="s">
        <v>16566</v>
      </c>
      <c r="DJ14" s="12"/>
      <c r="DK14" s="12"/>
      <c r="DL14" s="11" t="s">
        <v>16567</v>
      </c>
      <c r="DM14" s="12"/>
      <c r="DN14" s="12"/>
      <c r="DO14" s="11" t="s">
        <v>16568</v>
      </c>
      <c r="DP14" s="12"/>
      <c r="DQ14" s="12"/>
      <c r="DR14" s="11" t="s">
        <v>16569</v>
      </c>
      <c r="DS14" s="12"/>
      <c r="DT14" s="12"/>
      <c r="DU14" s="11" t="s">
        <v>16570</v>
      </c>
      <c r="DV14" s="12"/>
      <c r="DW14" s="12"/>
      <c r="DX14" s="11" t="s">
        <v>16571</v>
      </c>
      <c r="DY14" s="12"/>
      <c r="DZ14" s="12"/>
      <c r="EA14" s="11" t="s">
        <v>16572</v>
      </c>
      <c r="EB14" s="12"/>
      <c r="EC14" s="12"/>
      <c r="ED14" s="11" t="s">
        <v>16573</v>
      </c>
      <c r="EE14" s="12"/>
      <c r="EF14" s="12"/>
      <c r="EG14" s="11" t="s">
        <v>16574</v>
      </c>
      <c r="EH14" s="12"/>
      <c r="EI14" s="12"/>
      <c r="EJ14" s="11" t="s">
        <v>16575</v>
      </c>
      <c r="EK14" s="12"/>
      <c r="EL14" s="12"/>
      <c r="EM14" s="11" t="s">
        <v>16576</v>
      </c>
      <c r="EN14" s="12"/>
      <c r="EO14" s="12"/>
      <c r="EP14" s="11" t="s">
        <v>16577</v>
      </c>
      <c r="EQ14" s="12"/>
      <c r="ER14" s="12"/>
      <c r="ES14" s="11" t="s">
        <v>16578</v>
      </c>
      <c r="ET14" s="12"/>
      <c r="EU14" s="12"/>
      <c r="EV14" s="11" t="s">
        <v>16579</v>
      </c>
      <c r="EW14" s="12"/>
      <c r="EX14" s="12"/>
      <c r="EY14" s="11" t="s">
        <v>16555</v>
      </c>
      <c r="EZ14" s="12"/>
      <c r="FA14" s="12"/>
      <c r="FB14" s="11" t="s">
        <v>16580</v>
      </c>
      <c r="FC14" s="12"/>
      <c r="FD14" s="12"/>
      <c r="FE14" s="11" t="s">
        <v>16581</v>
      </c>
      <c r="FF14" s="12"/>
      <c r="FG14" s="12"/>
      <c r="FH14" s="11" t="s">
        <v>16582</v>
      </c>
      <c r="FI14" s="12"/>
      <c r="FJ14" s="12"/>
      <c r="FK14" s="11" t="s">
        <v>16583</v>
      </c>
      <c r="FL14" s="12"/>
      <c r="FM14" s="12"/>
      <c r="FN14" s="11" t="s">
        <v>16584</v>
      </c>
      <c r="FO14" s="12"/>
      <c r="FP14" s="12"/>
      <c r="FQ14" s="11" t="s">
        <v>16585</v>
      </c>
      <c r="FR14" s="12"/>
      <c r="FS14" s="12"/>
      <c r="FT14" s="11" t="s">
        <v>16586</v>
      </c>
      <c r="FU14" s="12"/>
      <c r="FV14" s="12"/>
      <c r="FW14" s="11" t="s">
        <v>16587</v>
      </c>
      <c r="FX14" s="12"/>
      <c r="FY14" s="12"/>
      <c r="FZ14" s="11" t="s">
        <v>16588</v>
      </c>
      <c r="GA14" s="12"/>
      <c r="GB14" s="12"/>
      <c r="GC14" s="11" t="s">
        <v>16589</v>
      </c>
      <c r="GD14" s="12"/>
      <c r="GE14" s="12"/>
      <c r="GF14" s="11" t="s">
        <v>16590</v>
      </c>
      <c r="GG14" s="12"/>
      <c r="GH14" s="12"/>
      <c r="GI14" s="11" t="s">
        <v>16591</v>
      </c>
      <c r="GJ14" s="12"/>
      <c r="GK14" s="12"/>
      <c r="GL14" s="11" t="s">
        <v>16592</v>
      </c>
      <c r="GM14" s="12"/>
      <c r="GN14" s="12"/>
      <c r="GO14" s="11" t="s">
        <v>16593</v>
      </c>
      <c r="GP14" s="12"/>
      <c r="GQ14" s="12"/>
      <c r="GR14" s="11" t="s">
        <v>16594</v>
      </c>
      <c r="GS14" s="12"/>
      <c r="GT14" s="12"/>
      <c r="GU14" s="11" t="s">
        <v>16595</v>
      </c>
      <c r="GV14" s="12"/>
      <c r="GW14" s="12"/>
      <c r="GX14" s="11" t="s">
        <v>16596</v>
      </c>
      <c r="GY14" s="12"/>
      <c r="GZ14" s="12"/>
      <c r="HA14" s="11" t="s">
        <v>16597</v>
      </c>
      <c r="HB14" s="12"/>
      <c r="HC14" s="12"/>
      <c r="HD14" s="11" t="s">
        <v>16598</v>
      </c>
      <c r="HE14" s="12"/>
      <c r="HF14" s="12"/>
      <c r="HG14" s="11" t="s">
        <v>16599</v>
      </c>
      <c r="HH14" s="12"/>
      <c r="HI14" s="12"/>
      <c r="HJ14" s="11" t="s">
        <v>16600</v>
      </c>
      <c r="HK14" s="12"/>
      <c r="HL14" s="12"/>
      <c r="HM14" s="11" t="s">
        <v>16601</v>
      </c>
      <c r="HN14" s="12"/>
      <c r="HO14" s="12"/>
      <c r="HP14" s="11" t="s">
        <v>16602</v>
      </c>
      <c r="HQ14" s="12"/>
      <c r="HR14" s="12"/>
      <c r="HS14" s="11" t="s">
        <v>16603</v>
      </c>
      <c r="HT14" s="12"/>
      <c r="HU14" s="12"/>
      <c r="HV14" s="11" t="s">
        <v>16604</v>
      </c>
      <c r="HW14" s="12"/>
      <c r="HX14" s="12"/>
      <c r="HY14" s="11" t="s">
        <v>16605</v>
      </c>
      <c r="HZ14" s="12"/>
      <c r="IA14" s="12"/>
      <c r="IB14" s="11" t="s">
        <v>16606</v>
      </c>
      <c r="IC14" s="12"/>
      <c r="ID14" s="12"/>
      <c r="IE14" s="11" t="s">
        <v>16607</v>
      </c>
      <c r="IF14" s="12"/>
      <c r="IG14" s="12"/>
      <c r="IH14" s="11" t="s">
        <v>16608</v>
      </c>
      <c r="II14" s="12"/>
      <c r="IJ14" s="12"/>
      <c r="IK14" s="11" t="s">
        <v>16609</v>
      </c>
      <c r="IL14" s="12"/>
      <c r="IM14" s="12"/>
      <c r="IN14" s="11" t="s">
        <v>16610</v>
      </c>
      <c r="IO14" s="12"/>
      <c r="IP14" s="12"/>
      <c r="IQ14" s="11" t="s">
        <v>16611</v>
      </c>
      <c r="IR14" s="12"/>
      <c r="IS14" s="12"/>
      <c r="IT14" s="11" t="s">
        <v>16612</v>
      </c>
      <c r="IU14" s="12"/>
      <c r="IV14" s="12"/>
      <c r="IW14" s="11" t="s">
        <v>16613</v>
      </c>
      <c r="IX14" s="12"/>
      <c r="IY14" s="12"/>
      <c r="IZ14" s="11" t="s">
        <v>16614</v>
      </c>
      <c r="JA14" s="12"/>
      <c r="JB14" s="12"/>
      <c r="JC14" s="11" t="s">
        <v>16615</v>
      </c>
      <c r="JD14" s="12"/>
      <c r="JE14" s="12"/>
      <c r="JF14" s="11" t="s">
        <v>16616</v>
      </c>
      <c r="JG14" s="12"/>
      <c r="JH14" s="12"/>
      <c r="JI14" s="11" t="s">
        <v>16617</v>
      </c>
      <c r="JJ14" s="12"/>
      <c r="JK14" s="12"/>
      <c r="JL14" s="11" t="s">
        <v>16618</v>
      </c>
      <c r="JM14" s="12"/>
      <c r="JN14" s="12"/>
      <c r="JO14" s="11" t="s">
        <v>16619</v>
      </c>
      <c r="JP14" s="12"/>
      <c r="JQ14" s="12"/>
      <c r="JR14" s="11" t="s">
        <v>16620</v>
      </c>
      <c r="JS14" s="12"/>
      <c r="JT14" s="12"/>
      <c r="JU14" s="11" t="s">
        <v>16621</v>
      </c>
      <c r="JV14" s="12"/>
      <c r="JW14" s="12"/>
      <c r="JX14" s="11" t="s">
        <v>16622</v>
      </c>
      <c r="JY14" s="12"/>
      <c r="JZ14" s="12"/>
      <c r="KA14" s="11" t="s">
        <v>16623</v>
      </c>
      <c r="KB14" s="12"/>
      <c r="KC14" s="12"/>
      <c r="KD14" s="11" t="s">
        <v>16624</v>
      </c>
      <c r="KE14" s="12"/>
      <c r="KF14" s="12"/>
      <c r="KG14" s="11" t="s">
        <v>16625</v>
      </c>
      <c r="KH14" s="12"/>
      <c r="KI14" s="12"/>
      <c r="KJ14" s="11" t="s">
        <v>16626</v>
      </c>
      <c r="KK14" s="12"/>
      <c r="KL14" s="12"/>
      <c r="KM14" s="11" t="s">
        <v>16627</v>
      </c>
      <c r="KN14" s="12"/>
      <c r="KO14" s="12"/>
      <c r="KP14" s="11" t="s">
        <v>16628</v>
      </c>
      <c r="KQ14" s="12"/>
      <c r="KR14" s="12"/>
      <c r="KS14" s="11" t="s">
        <v>16629</v>
      </c>
      <c r="KT14" s="12"/>
      <c r="KU14" s="12"/>
      <c r="KV14" s="11" t="s">
        <v>16630</v>
      </c>
      <c r="KW14" s="12"/>
      <c r="KX14" s="12"/>
      <c r="KY14" s="11" t="s">
        <v>16631</v>
      </c>
      <c r="KZ14" s="12"/>
      <c r="LA14" s="12"/>
      <c r="LB14" s="11" t="s">
        <v>16632</v>
      </c>
      <c r="LC14" s="12"/>
      <c r="LD14" s="12"/>
      <c r="LE14" s="11" t="s">
        <v>16633</v>
      </c>
      <c r="LF14" s="12"/>
      <c r="LG14" s="12"/>
      <c r="LH14" s="11" t="s">
        <v>16634</v>
      </c>
      <c r="LI14" s="12"/>
      <c r="LJ14" s="12"/>
      <c r="LK14" s="11" t="s">
        <v>16635</v>
      </c>
      <c r="LL14" s="12"/>
      <c r="LM14" s="12"/>
      <c r="LN14" s="11" t="s">
        <v>16636</v>
      </c>
      <c r="LO14" s="12"/>
      <c r="LP14" s="12"/>
      <c r="LQ14" s="11" t="s">
        <v>16637</v>
      </c>
      <c r="LR14" s="12"/>
      <c r="LS14" s="12"/>
      <c r="LT14" s="11" t="s">
        <v>16638</v>
      </c>
      <c r="LU14" s="12"/>
      <c r="LV14" s="12"/>
      <c r="LW14" s="11" t="s">
        <v>16639</v>
      </c>
      <c r="LX14" s="12"/>
      <c r="LY14" s="12"/>
      <c r="LZ14" s="11" t="s">
        <v>16640</v>
      </c>
      <c r="MA14" s="12"/>
      <c r="MB14" s="12"/>
      <c r="MC14" s="11" t="s">
        <v>16641</v>
      </c>
      <c r="MD14" s="12"/>
      <c r="ME14" s="12"/>
      <c r="MF14" s="11" t="s">
        <v>16642</v>
      </c>
      <c r="MG14" s="12"/>
      <c r="MH14" s="12"/>
      <c r="MI14" s="11" t="s">
        <v>16643</v>
      </c>
      <c r="MJ14" s="12"/>
      <c r="MK14" s="12"/>
      <c r="ML14" s="11" t="s">
        <v>16644</v>
      </c>
      <c r="MM14" s="12"/>
      <c r="MN14" s="12"/>
      <c r="MO14" s="11" t="s">
        <v>16645</v>
      </c>
      <c r="MP14" s="12"/>
      <c r="MQ14" s="12"/>
      <c r="MR14" s="11" t="s">
        <v>16646</v>
      </c>
      <c r="MS14" s="12"/>
      <c r="MT14" s="12"/>
      <c r="MU14" s="11" t="s">
        <v>16647</v>
      </c>
      <c r="MV14" s="12"/>
      <c r="MW14" s="12"/>
      <c r="MX14" s="11" t="s">
        <v>16648</v>
      </c>
      <c r="MY14" s="12"/>
      <c r="MZ14" s="12"/>
      <c r="NA14" s="11" t="s">
        <v>16649</v>
      </c>
      <c r="NB14" s="12"/>
      <c r="NC14" s="12"/>
      <c r="ND14" s="11" t="s">
        <v>16650</v>
      </c>
      <c r="NE14" s="12"/>
      <c r="NF14" s="12"/>
      <c r="NG14" s="11" t="s">
        <v>16564</v>
      </c>
      <c r="NH14" s="12"/>
      <c r="NI14" s="12"/>
      <c r="NJ14" s="11" t="s">
        <v>16651</v>
      </c>
      <c r="NK14" s="12"/>
      <c r="NL14" s="12"/>
      <c r="NM14" s="11" t="s">
        <v>16652</v>
      </c>
      <c r="NN14" s="12"/>
      <c r="NO14" s="12"/>
      <c r="NP14" s="11" t="s">
        <v>16653</v>
      </c>
      <c r="NQ14" s="12"/>
      <c r="NR14" s="12"/>
      <c r="NS14" s="11" t="s">
        <v>16654</v>
      </c>
      <c r="NT14" s="12"/>
      <c r="NU14" s="12"/>
      <c r="NV14" s="11" t="s">
        <v>16655</v>
      </c>
      <c r="NW14" s="12"/>
      <c r="NX14" s="12"/>
      <c r="NY14" s="11" t="s">
        <v>16656</v>
      </c>
      <c r="NZ14" s="12"/>
      <c r="OA14" s="12"/>
      <c r="OB14" s="11" t="s">
        <v>16657</v>
      </c>
      <c r="OC14" s="12"/>
      <c r="OD14" s="12"/>
      <c r="OE14" s="11" t="s">
        <v>16658</v>
      </c>
      <c r="OF14" s="12"/>
      <c r="OG14" s="12"/>
      <c r="OH14" s="11" t="s">
        <v>16659</v>
      </c>
      <c r="OI14" s="12"/>
      <c r="OJ14" s="12"/>
      <c r="OK14" s="11" t="s">
        <v>16660</v>
      </c>
      <c r="OL14" s="12"/>
      <c r="OM14" s="12"/>
      <c r="ON14" s="11" t="s">
        <v>16661</v>
      </c>
      <c r="OO14" s="12"/>
      <c r="OP14" s="12"/>
      <c r="OQ14" s="11" t="s">
        <v>16662</v>
      </c>
      <c r="OR14" s="12"/>
      <c r="OS14" s="12"/>
      <c r="OT14" s="11" t="s">
        <v>16663</v>
      </c>
      <c r="OU14" s="12"/>
      <c r="OV14" s="12"/>
      <c r="OW14" s="11" t="s">
        <v>16664</v>
      </c>
      <c r="OX14" s="12"/>
      <c r="OY14" s="12"/>
      <c r="OZ14" s="11" t="s">
        <v>16665</v>
      </c>
      <c r="PA14" s="12"/>
      <c r="PB14" s="12"/>
      <c r="PC14" s="11" t="s">
        <v>16666</v>
      </c>
      <c r="PD14" s="12"/>
      <c r="PE14" s="12"/>
      <c r="PF14" s="11" t="s">
        <v>16667</v>
      </c>
      <c r="PG14" s="12"/>
      <c r="PH14" s="12"/>
      <c r="PI14" s="11" t="s">
        <v>16668</v>
      </c>
      <c r="PJ14" s="12"/>
      <c r="PK14" s="12"/>
      <c r="PL14" s="11" t="s">
        <v>16669</v>
      </c>
      <c r="PM14" s="12"/>
      <c r="PN14" s="12"/>
      <c r="PO14" s="11" t="s">
        <v>16670</v>
      </c>
      <c r="PP14" s="12"/>
      <c r="PQ14" s="12"/>
      <c r="PR14" s="11" t="s">
        <v>16671</v>
      </c>
      <c r="PS14" s="12"/>
      <c r="PT14" s="12"/>
      <c r="PU14" s="11" t="s">
        <v>16672</v>
      </c>
      <c r="PV14" s="12"/>
      <c r="PW14" s="12"/>
      <c r="PX14" s="11" t="s">
        <v>16673</v>
      </c>
      <c r="PY14" s="12"/>
      <c r="PZ14" s="12"/>
      <c r="QA14" s="11" t="s">
        <v>16674</v>
      </c>
      <c r="QB14" s="12"/>
      <c r="QC14" s="12"/>
      <c r="QD14" s="11" t="s">
        <v>16675</v>
      </c>
      <c r="QE14" s="12"/>
      <c r="QF14" s="12"/>
      <c r="QG14" s="11" t="s">
        <v>16676</v>
      </c>
      <c r="QH14" s="12"/>
      <c r="QI14" s="12"/>
      <c r="QJ14" s="11" t="s">
        <v>16677</v>
      </c>
      <c r="QK14" s="12"/>
      <c r="QL14" s="12"/>
      <c r="QM14" s="11" t="s">
        <v>16678</v>
      </c>
      <c r="QN14" s="12"/>
      <c r="QO14" s="12"/>
      <c r="QP14" s="11" t="s">
        <v>16679</v>
      </c>
      <c r="QQ14" s="12"/>
      <c r="QR14" s="12"/>
      <c r="QS14" s="11" t="s">
        <v>16680</v>
      </c>
      <c r="QT14" s="12"/>
      <c r="QU14" s="12"/>
      <c r="QV14" s="11" t="s">
        <v>16681</v>
      </c>
      <c r="QW14" s="12"/>
      <c r="QX14" s="12"/>
      <c r="QY14" s="11" t="s">
        <v>16682</v>
      </c>
      <c r="QZ14" s="12"/>
      <c r="RA14" s="12"/>
      <c r="RB14" s="11" t="s">
        <v>16683</v>
      </c>
      <c r="RC14" s="12"/>
      <c r="RD14" s="12"/>
      <c r="RE14" s="11" t="s">
        <v>16684</v>
      </c>
      <c r="RF14" s="12"/>
      <c r="RG14" s="12"/>
      <c r="RH14" s="11" t="s">
        <v>16685</v>
      </c>
      <c r="RI14" s="12"/>
      <c r="RJ14" s="12"/>
      <c r="RK14" s="11" t="s">
        <v>16686</v>
      </c>
      <c r="RL14" s="12"/>
      <c r="RM14" s="12"/>
      <c r="RN14" s="11" t="s">
        <v>16687</v>
      </c>
      <c r="RO14" s="12"/>
      <c r="RP14" s="12"/>
      <c r="RQ14" s="11" t="s">
        <v>16688</v>
      </c>
      <c r="RR14" s="12"/>
      <c r="RS14" s="12"/>
      <c r="RT14" s="11" t="s">
        <v>16689</v>
      </c>
      <c r="RU14" s="12"/>
      <c r="RV14" s="12"/>
      <c r="RW14" s="11" t="s">
        <v>16690</v>
      </c>
      <c r="RX14" s="12"/>
      <c r="RY14" s="12"/>
      <c r="RZ14" s="11" t="s">
        <v>16691</v>
      </c>
      <c r="SA14" s="12"/>
      <c r="SB14" s="12"/>
      <c r="SC14" s="11" t="s">
        <v>16692</v>
      </c>
      <c r="SD14" s="12"/>
      <c r="SE14" s="12"/>
      <c r="SF14" s="11" t="s">
        <v>16693</v>
      </c>
      <c r="SG14" s="12"/>
      <c r="SH14" s="12"/>
      <c r="SI14" s="11" t="s">
        <v>16694</v>
      </c>
      <c r="SJ14" s="12"/>
      <c r="SK14" s="12"/>
      <c r="SL14" s="11" t="s">
        <v>16695</v>
      </c>
      <c r="SM14" s="12"/>
      <c r="SN14" s="12"/>
      <c r="SO14" s="11" t="s">
        <v>16696</v>
      </c>
      <c r="SP14" s="12"/>
      <c r="SQ14" s="12"/>
      <c r="SR14" s="11" t="s">
        <v>16697</v>
      </c>
      <c r="SS14" s="12"/>
      <c r="ST14" s="12"/>
      <c r="SU14" s="11" t="s">
        <v>16698</v>
      </c>
      <c r="SV14" s="12"/>
      <c r="SW14" s="12"/>
      <c r="SX14" s="11" t="s">
        <v>16699</v>
      </c>
      <c r="SY14" s="12"/>
      <c r="SZ14" s="12"/>
      <c r="TA14" s="11" t="s">
        <v>16700</v>
      </c>
      <c r="TB14" s="12"/>
      <c r="TC14" s="12"/>
      <c r="TD14" s="11" t="s">
        <v>1832</v>
      </c>
      <c r="TE14" s="12"/>
      <c r="TF14" s="12"/>
      <c r="TG14" s="11" t="s">
        <v>16701</v>
      </c>
      <c r="TH14" s="12"/>
      <c r="TI14" s="12"/>
      <c r="TJ14" s="11" t="s">
        <v>16702</v>
      </c>
      <c r="TK14" s="12"/>
      <c r="TL14" s="12"/>
      <c r="TM14" s="11" t="s">
        <v>16703</v>
      </c>
      <c r="TN14" s="12"/>
      <c r="TO14" s="12"/>
      <c r="TP14" s="11" t="s">
        <v>16704</v>
      </c>
      <c r="TQ14" s="12"/>
      <c r="TR14" s="12"/>
      <c r="TS14" s="11" t="s">
        <v>16705</v>
      </c>
      <c r="TT14" s="12"/>
      <c r="TU14" s="12"/>
      <c r="TV14" s="11" t="s">
        <v>16706</v>
      </c>
      <c r="TW14" s="12"/>
      <c r="TX14" s="12"/>
      <c r="TY14" s="11" t="s">
        <v>16707</v>
      </c>
      <c r="TZ14" s="12"/>
      <c r="UA14" s="12"/>
      <c r="UB14" s="11" t="s">
        <v>16708</v>
      </c>
      <c r="UC14" s="12"/>
      <c r="UD14" s="12"/>
      <c r="UE14" s="11" t="s">
        <v>16709</v>
      </c>
      <c r="UF14" s="12"/>
      <c r="UG14" s="12"/>
      <c r="UH14" s="11" t="s">
        <v>16710</v>
      </c>
      <c r="UI14" s="12"/>
      <c r="UJ14" s="12"/>
      <c r="UK14" s="11" t="s">
        <v>16711</v>
      </c>
      <c r="UL14" s="12"/>
      <c r="UM14" s="12"/>
      <c r="UN14" s="11" t="s">
        <v>16712</v>
      </c>
      <c r="UO14" s="12"/>
      <c r="UP14" s="12"/>
      <c r="UQ14" s="11" t="s">
        <v>16713</v>
      </c>
      <c r="UR14" s="12"/>
      <c r="US14" s="12"/>
      <c r="UT14" s="11" t="s">
        <v>16714</v>
      </c>
      <c r="UU14" s="12"/>
      <c r="UV14" s="12"/>
      <c r="UW14" s="11" t="s">
        <v>16715</v>
      </c>
      <c r="UX14" s="12"/>
      <c r="UY14" s="12"/>
      <c r="UZ14" s="11" t="s">
        <v>16716</v>
      </c>
      <c r="VA14" s="12"/>
      <c r="VB14" s="12"/>
      <c r="VC14" s="11" t="s">
        <v>16717</v>
      </c>
      <c r="VD14" s="12"/>
      <c r="VE14" s="12"/>
      <c r="VF14" s="11" t="s">
        <v>16718</v>
      </c>
      <c r="VG14" s="12"/>
      <c r="VH14" s="12"/>
      <c r="VI14" s="11" t="s">
        <v>16719</v>
      </c>
      <c r="VJ14" s="12"/>
      <c r="VK14" s="12"/>
      <c r="VL14" s="11" t="s">
        <v>16720</v>
      </c>
      <c r="VM14" s="12"/>
      <c r="VN14" s="12"/>
      <c r="VO14" s="11" t="s">
        <v>16721</v>
      </c>
      <c r="VP14" s="12"/>
      <c r="VQ14" s="12"/>
      <c r="VR14" s="11" t="s">
        <v>16722</v>
      </c>
      <c r="VS14" s="12"/>
      <c r="VT14" s="12"/>
      <c r="VU14" s="11" t="s">
        <v>16723</v>
      </c>
      <c r="VV14" s="12"/>
      <c r="VW14" s="12"/>
      <c r="VX14" s="11" t="s">
        <v>16724</v>
      </c>
      <c r="VY14" s="12"/>
      <c r="VZ14" s="12"/>
      <c r="WA14" s="11" t="s">
        <v>16725</v>
      </c>
      <c r="WB14" s="12"/>
      <c r="WC14" s="12"/>
      <c r="WD14" s="11" t="s">
        <v>16726</v>
      </c>
      <c r="WE14" s="12"/>
      <c r="WF14" s="12"/>
      <c r="WG14" s="11" t="s">
        <v>16727</v>
      </c>
      <c r="WH14" s="12"/>
      <c r="WI14" s="12"/>
      <c r="WJ14" s="11" t="s">
        <v>16728</v>
      </c>
      <c r="WK14" s="12"/>
      <c r="WL14" s="12"/>
      <c r="WM14" s="11" t="s">
        <v>16729</v>
      </c>
      <c r="WN14" s="12"/>
      <c r="WO14" s="12"/>
      <c r="WP14" s="11" t="s">
        <v>16730</v>
      </c>
      <c r="WQ14" s="12"/>
      <c r="WR14" s="12"/>
      <c r="WS14" s="11" t="s">
        <v>16731</v>
      </c>
      <c r="WT14" s="12"/>
      <c r="WU14" s="12"/>
      <c r="WV14" s="11" t="s">
        <v>16732</v>
      </c>
      <c r="WW14" s="12"/>
      <c r="WX14" s="12"/>
      <c r="WY14" s="11" t="s">
        <v>16733</v>
      </c>
      <c r="WZ14" s="12"/>
      <c r="XA14" s="12"/>
      <c r="XB14" s="11" t="s">
        <v>16734</v>
      </c>
      <c r="XC14" s="12"/>
      <c r="XD14" s="12"/>
      <c r="XE14" s="11" t="s">
        <v>16735</v>
      </c>
      <c r="XF14" s="12"/>
      <c r="XG14" s="12"/>
      <c r="XH14" s="11" t="s">
        <v>16736</v>
      </c>
      <c r="XI14" s="12"/>
      <c r="XJ14" s="12"/>
      <c r="XK14" s="11" t="s">
        <v>16737</v>
      </c>
      <c r="XL14" s="12"/>
      <c r="XM14" s="12"/>
      <c r="XN14" s="11" t="s">
        <v>16738</v>
      </c>
      <c r="XO14" s="12"/>
      <c r="XP14" s="12"/>
      <c r="XQ14" s="11" t="s">
        <v>16739</v>
      </c>
      <c r="XR14" s="12"/>
      <c r="XS14" s="12"/>
      <c r="XT14" s="11" t="s">
        <v>16740</v>
      </c>
      <c r="XU14" s="12"/>
      <c r="XV14" s="12"/>
      <c r="XW14" s="11" t="s">
        <v>16741</v>
      </c>
      <c r="XX14" s="12"/>
      <c r="XY14" s="12"/>
      <c r="XZ14" s="11" t="s">
        <v>16742</v>
      </c>
      <c r="YA14" s="12"/>
      <c r="YB14" s="12"/>
      <c r="YC14" s="11" t="s">
        <v>16743</v>
      </c>
      <c r="YD14" s="12"/>
      <c r="YE14" s="12"/>
      <c r="YF14" s="11" t="s">
        <v>16744</v>
      </c>
      <c r="YG14" s="12"/>
      <c r="YH14" s="12"/>
      <c r="YI14" s="11" t="s">
        <v>16745</v>
      </c>
      <c r="YJ14" s="12"/>
      <c r="YK14" s="12"/>
      <c r="YL14" s="11" t="s">
        <v>16746</v>
      </c>
      <c r="YM14" s="12"/>
      <c r="YN14" s="12"/>
      <c r="YO14" s="11" t="s">
        <v>16747</v>
      </c>
      <c r="YP14" s="12"/>
      <c r="YQ14" s="12"/>
      <c r="YR14" s="11" t="s">
        <v>16748</v>
      </c>
      <c r="YS14" s="12"/>
      <c r="YT14" s="12"/>
      <c r="YU14" s="11" t="s">
        <v>16749</v>
      </c>
      <c r="YV14" s="12"/>
      <c r="YW14" s="12"/>
      <c r="YX14" s="11" t="s">
        <v>16750</v>
      </c>
      <c r="YY14" s="12"/>
      <c r="YZ14" s="12"/>
      <c r="ZA14" s="11" t="s">
        <v>16751</v>
      </c>
      <c r="ZB14" s="12"/>
      <c r="ZC14" s="12"/>
      <c r="ZD14" s="11" t="s">
        <v>16752</v>
      </c>
      <c r="ZE14" s="12"/>
      <c r="ZF14" s="12"/>
      <c r="ZG14" s="11" t="s">
        <v>16753</v>
      </c>
      <c r="ZH14" s="12"/>
      <c r="ZI14" s="12"/>
      <c r="ZJ14" s="11" t="s">
        <v>16754</v>
      </c>
      <c r="ZK14" s="12"/>
      <c r="ZL14" s="12"/>
      <c r="ZM14" s="11" t="s">
        <v>16755</v>
      </c>
      <c r="ZN14" s="12"/>
      <c r="ZO14" s="12"/>
      <c r="ZP14" s="11" t="s">
        <v>16756</v>
      </c>
      <c r="ZQ14" s="12"/>
      <c r="ZR14" s="12"/>
      <c r="ZS14" s="11" t="s">
        <v>16757</v>
      </c>
      <c r="ZT14" s="12"/>
      <c r="ZU14" s="12"/>
      <c r="ZV14" s="11" t="s">
        <v>16758</v>
      </c>
      <c r="ZW14" s="12"/>
      <c r="ZX14" s="12"/>
      <c r="ZY14" s="11" t="s">
        <v>16759</v>
      </c>
      <c r="ZZ14" s="12"/>
      <c r="AAA14" s="12"/>
      <c r="AAB14" s="11" t="s">
        <v>16760</v>
      </c>
      <c r="AAC14" s="12"/>
      <c r="AAD14" s="12"/>
      <c r="AAE14" s="11" t="s">
        <v>16761</v>
      </c>
      <c r="AAF14" s="12"/>
      <c r="AAG14" s="12"/>
      <c r="AAH14" s="11" t="s">
        <v>16762</v>
      </c>
      <c r="AAI14" s="12"/>
      <c r="AAJ14" s="12"/>
      <c r="AAK14" s="11" t="s">
        <v>16763</v>
      </c>
      <c r="AAL14" s="12"/>
      <c r="AAM14" s="12"/>
      <c r="AAN14" s="11" t="s">
        <v>16764</v>
      </c>
      <c r="AAO14" s="12"/>
      <c r="AAP14" s="12"/>
      <c r="AAQ14" s="11" t="s">
        <v>16765</v>
      </c>
      <c r="AAR14" s="12"/>
      <c r="AAS14" s="12"/>
      <c r="AAT14" s="11" t="s">
        <v>16766</v>
      </c>
      <c r="AAU14" s="12"/>
      <c r="AAV14" s="12"/>
      <c r="AAW14" s="11" t="s">
        <v>16767</v>
      </c>
      <c r="AAX14" s="12"/>
      <c r="AAY14" s="12"/>
      <c r="AAZ14" s="11" t="s">
        <v>16768</v>
      </c>
      <c r="ABA14" s="12"/>
      <c r="ABB14" s="12"/>
      <c r="ABC14" s="11" t="s">
        <v>16769</v>
      </c>
      <c r="ABD14" s="12"/>
      <c r="ABE14" s="12"/>
      <c r="ABF14" s="11" t="s">
        <v>16770</v>
      </c>
      <c r="ABG14" s="12"/>
      <c r="ABH14" s="12"/>
      <c r="ABI14" s="11" t="s">
        <v>16771</v>
      </c>
      <c r="ABJ14" s="12"/>
      <c r="ABK14" s="12"/>
      <c r="ABL14" s="11" t="s">
        <v>16772</v>
      </c>
      <c r="ABM14" s="12"/>
      <c r="ABN14" s="12"/>
      <c r="ABO14" s="11" t="s">
        <v>16773</v>
      </c>
      <c r="ABP14" s="12"/>
      <c r="ABQ14" s="12"/>
      <c r="ABR14" s="11" t="s">
        <v>16774</v>
      </c>
      <c r="ABS14" s="12"/>
      <c r="ABT14" s="12"/>
      <c r="ABU14" s="11" t="s">
        <v>16775</v>
      </c>
      <c r="ABV14" s="12"/>
      <c r="ABW14" s="12"/>
      <c r="ABX14" s="11" t="s">
        <v>16776</v>
      </c>
      <c r="ABY14" s="12"/>
      <c r="ABZ14" s="12"/>
      <c r="ACA14" s="11" t="s">
        <v>16777</v>
      </c>
      <c r="ACB14" s="12"/>
      <c r="ACC14" s="12"/>
      <c r="ACD14" s="11" t="s">
        <v>16778</v>
      </c>
      <c r="ACE14" s="12"/>
      <c r="ACF14" s="12"/>
      <c r="ACG14" s="11" t="s">
        <v>16779</v>
      </c>
      <c r="ACH14" s="12"/>
      <c r="ACI14" s="12"/>
      <c r="ACJ14" s="11" t="s">
        <v>16780</v>
      </c>
      <c r="ACK14" s="12"/>
      <c r="ACL14" s="12"/>
      <c r="ACM14" s="11" t="s">
        <v>16781</v>
      </c>
      <c r="ACN14" s="12"/>
      <c r="ACO14" s="12"/>
      <c r="ACP14" s="11" t="s">
        <v>16782</v>
      </c>
      <c r="ACQ14" s="12"/>
      <c r="ACR14" s="12"/>
      <c r="ACS14" s="11" t="s">
        <v>16783</v>
      </c>
      <c r="ACT14" s="12"/>
      <c r="ACU14" s="12"/>
      <c r="ACV14" s="11" t="s">
        <v>16784</v>
      </c>
      <c r="ACW14" s="12"/>
      <c r="ACX14" s="12"/>
      <c r="ACY14" s="11" t="s">
        <v>16785</v>
      </c>
      <c r="ACZ14" s="12"/>
      <c r="ADA14" s="12"/>
      <c r="ADB14" s="11" t="s">
        <v>16786</v>
      </c>
      <c r="ADC14" s="12"/>
      <c r="ADD14" s="12"/>
      <c r="ADE14" s="11" t="s">
        <v>16787</v>
      </c>
      <c r="ADF14" s="12"/>
      <c r="ADG14" s="12"/>
      <c r="ADH14" s="11" t="s">
        <v>16788</v>
      </c>
      <c r="ADI14" s="12"/>
      <c r="ADJ14" s="12"/>
      <c r="ADK14" s="11" t="s">
        <v>16789</v>
      </c>
      <c r="ADL14" s="12"/>
      <c r="ADM14" s="12"/>
      <c r="ADN14" s="11" t="s">
        <v>16790</v>
      </c>
      <c r="ADO14" s="12"/>
      <c r="ADP14" s="12"/>
      <c r="ADQ14" s="11" t="s">
        <v>16791</v>
      </c>
      <c r="ADR14" s="12"/>
      <c r="ADS14" s="12"/>
      <c r="ADT14" s="11" t="s">
        <v>16792</v>
      </c>
      <c r="ADU14" s="12"/>
      <c r="ADV14" s="12"/>
      <c r="ADW14" s="11" t="s">
        <v>16793</v>
      </c>
      <c r="ADX14" s="12"/>
      <c r="ADY14" s="12"/>
      <c r="ADZ14" s="11" t="s">
        <v>16794</v>
      </c>
      <c r="AEA14" s="12"/>
      <c r="AEB14" s="12"/>
      <c r="AEC14" s="11" t="s">
        <v>16795</v>
      </c>
      <c r="AED14" s="12"/>
      <c r="AEE14" s="12"/>
      <c r="AEF14" s="11" t="s">
        <v>16796</v>
      </c>
      <c r="AEG14" s="12"/>
      <c r="AEH14" s="12"/>
      <c r="AEI14" s="11" t="s">
        <v>16564</v>
      </c>
      <c r="AEJ14" s="12"/>
      <c r="AEK14" s="12"/>
      <c r="AEL14" s="11" t="s">
        <v>16797</v>
      </c>
      <c r="AEM14" s="12"/>
      <c r="AEN14" s="12"/>
      <c r="AEO14" s="11" t="s">
        <v>16798</v>
      </c>
      <c r="AEP14" s="12"/>
      <c r="AEQ14" s="12"/>
      <c r="AER14" s="11" t="s">
        <v>16799</v>
      </c>
      <c r="AES14" s="12"/>
      <c r="AET14" s="12"/>
      <c r="AEU14" s="11" t="s">
        <v>16800</v>
      </c>
      <c r="AEV14" s="12"/>
      <c r="AEW14" s="12"/>
      <c r="AEX14" s="11" t="s">
        <v>16801</v>
      </c>
      <c r="AEY14" s="12"/>
      <c r="AEZ14" s="12"/>
      <c r="AFA14" s="11" t="s">
        <v>16802</v>
      </c>
      <c r="AFB14" s="12"/>
      <c r="AFC14" s="12"/>
      <c r="AFD14" s="11" t="s">
        <v>16803</v>
      </c>
      <c r="AFE14" s="12"/>
      <c r="AFF14" s="12"/>
      <c r="AFG14" s="11" t="s">
        <v>16804</v>
      </c>
      <c r="AFH14" s="12"/>
      <c r="AFI14" s="12"/>
      <c r="AFJ14" s="11" t="s">
        <v>16805</v>
      </c>
      <c r="AFK14" s="12"/>
      <c r="AFL14" s="12"/>
      <c r="AFM14" s="11" t="s">
        <v>16806</v>
      </c>
      <c r="AFN14" s="12"/>
      <c r="AFO14" s="12"/>
      <c r="AFP14" s="11" t="s">
        <v>16807</v>
      </c>
      <c r="AFQ14" s="12"/>
      <c r="AFR14" s="12"/>
      <c r="AFS14" s="11" t="s">
        <v>16808</v>
      </c>
      <c r="AFT14" s="12"/>
      <c r="AFU14" s="12"/>
      <c r="AFV14" s="11" t="s">
        <v>16809</v>
      </c>
      <c r="AFW14" s="12"/>
      <c r="AFX14" s="12"/>
      <c r="AFY14" s="11" t="s">
        <v>16810</v>
      </c>
      <c r="AFZ14" s="12"/>
      <c r="AGA14" s="12"/>
      <c r="AGB14" s="11" t="s">
        <v>16811</v>
      </c>
      <c r="AGC14" s="12"/>
      <c r="AGD14" s="12"/>
      <c r="AGE14" s="11" t="s">
        <v>16812</v>
      </c>
      <c r="AGF14" s="12"/>
      <c r="AGG14" s="12"/>
      <c r="AGH14" s="11" t="s">
        <v>16813</v>
      </c>
      <c r="AGI14" s="12"/>
      <c r="AGJ14" s="12"/>
      <c r="AGK14" s="11" t="s">
        <v>16814</v>
      </c>
      <c r="AGL14" s="12"/>
      <c r="AGM14" s="12"/>
      <c r="AGN14" s="11" t="s">
        <v>16815</v>
      </c>
      <c r="AGO14" s="12"/>
      <c r="AGP14" s="12"/>
      <c r="AGQ14" s="11" t="s">
        <v>16816</v>
      </c>
      <c r="AGR14" s="12"/>
      <c r="AGS14" s="12"/>
      <c r="AGT14" s="11" t="s">
        <v>16817</v>
      </c>
      <c r="AGU14" s="12"/>
      <c r="AGV14" s="12"/>
      <c r="AGW14" s="11" t="s">
        <v>3338</v>
      </c>
      <c r="AGX14" s="12"/>
      <c r="AGY14" s="12"/>
      <c r="AGZ14" s="11" t="s">
        <v>16818</v>
      </c>
      <c r="AHA14" s="12"/>
      <c r="AHB14" s="12"/>
      <c r="AHC14" s="11" t="s">
        <v>16819</v>
      </c>
      <c r="AHD14" s="12"/>
      <c r="AHE14" s="12"/>
      <c r="AHF14" s="11" t="s">
        <v>16820</v>
      </c>
      <c r="AHG14" s="12"/>
      <c r="AHH14" s="12"/>
      <c r="AHI14" s="11" t="s">
        <v>16821</v>
      </c>
      <c r="AHJ14" s="12"/>
      <c r="AHK14" s="12"/>
      <c r="AHL14" s="11" t="s">
        <v>16822</v>
      </c>
      <c r="AHM14" s="12"/>
      <c r="AHN14" s="12"/>
      <c r="AHO14" s="11" t="s">
        <v>16823</v>
      </c>
      <c r="AHP14" s="12"/>
      <c r="AHQ14" s="12"/>
      <c r="AHR14" s="11" t="s">
        <v>16824</v>
      </c>
      <c r="AHS14" s="12"/>
      <c r="AHT14" s="12"/>
      <c r="AHU14" s="11" t="s">
        <v>16825</v>
      </c>
      <c r="AHV14" s="12"/>
      <c r="AHW14" s="12"/>
      <c r="AHX14" s="11" t="s">
        <v>16826</v>
      </c>
      <c r="AHY14" s="12"/>
      <c r="AHZ14" s="12"/>
      <c r="AIA14" s="11" t="s">
        <v>16827</v>
      </c>
      <c r="AIB14" s="12"/>
      <c r="AIC14" s="12"/>
      <c r="AID14" s="11" t="s">
        <v>16828</v>
      </c>
      <c r="AIE14" s="12"/>
      <c r="AIF14" s="12"/>
      <c r="AIG14" s="11" t="s">
        <v>16829</v>
      </c>
      <c r="AIH14" s="12"/>
      <c r="AII14" s="12"/>
      <c r="AIJ14" s="11" t="s">
        <v>16830</v>
      </c>
      <c r="AIK14" s="12"/>
      <c r="AIL14" s="12"/>
      <c r="AIM14" s="11" t="s">
        <v>16831</v>
      </c>
      <c r="AIN14" s="12"/>
      <c r="AIO14" s="12"/>
      <c r="AIP14" s="11" t="s">
        <v>16832</v>
      </c>
      <c r="AIQ14" s="12"/>
      <c r="AIR14" s="12"/>
      <c r="AIS14" s="11" t="s">
        <v>16833</v>
      </c>
      <c r="AIT14" s="12"/>
      <c r="AIU14" s="12"/>
      <c r="AIV14" s="11" t="s">
        <v>16834</v>
      </c>
      <c r="AIW14" s="12"/>
      <c r="AIX14" s="12"/>
      <c r="AIY14" s="11" t="s">
        <v>16835</v>
      </c>
      <c r="AIZ14" s="12"/>
      <c r="AJA14" s="12"/>
      <c r="AJB14" s="11" t="s">
        <v>16836</v>
      </c>
      <c r="AJC14" s="12"/>
      <c r="AJD14" s="12"/>
      <c r="AJE14" s="11" t="s">
        <v>16837</v>
      </c>
      <c r="AJF14" s="12"/>
      <c r="AJG14" s="12"/>
      <c r="AJH14" s="11" t="s">
        <v>16838</v>
      </c>
      <c r="AJI14" s="12"/>
      <c r="AJJ14" s="12"/>
      <c r="AJK14" s="11" t="s">
        <v>16839</v>
      </c>
      <c r="AJL14" s="12"/>
      <c r="AJM14" s="12"/>
      <c r="AJN14" s="11" t="s">
        <v>16840</v>
      </c>
      <c r="AJO14" s="12"/>
      <c r="AJP14" s="12"/>
      <c r="AJQ14" s="11" t="s">
        <v>16841</v>
      </c>
      <c r="AJR14" s="12"/>
      <c r="AJS14" s="12"/>
      <c r="AJT14" s="11" t="s">
        <v>16842</v>
      </c>
      <c r="AJU14" s="12"/>
      <c r="AJV14" s="12"/>
      <c r="AJW14" s="11" t="s">
        <v>16843</v>
      </c>
      <c r="AJX14" s="12"/>
      <c r="AJY14" s="12"/>
      <c r="AJZ14" s="11" t="s">
        <v>16844</v>
      </c>
      <c r="AKA14" s="12"/>
      <c r="AKB14" s="12"/>
      <c r="AKC14" s="11" t="s">
        <v>16845</v>
      </c>
      <c r="AKD14" s="12"/>
      <c r="AKE14" s="12"/>
      <c r="AKF14" s="11" t="s">
        <v>16846</v>
      </c>
      <c r="AKG14" s="12"/>
      <c r="AKH14" s="12"/>
      <c r="AKI14" s="11" t="s">
        <v>16847</v>
      </c>
      <c r="AKJ14" s="12"/>
      <c r="AKK14" s="12"/>
      <c r="AKL14" s="11" t="s">
        <v>16848</v>
      </c>
      <c r="AKM14" s="12"/>
      <c r="AKN14" s="12"/>
      <c r="AKO14" s="11" t="s">
        <v>16849</v>
      </c>
      <c r="AKP14" s="12"/>
      <c r="AKQ14" s="12"/>
      <c r="AKR14" s="11" t="s">
        <v>16850</v>
      </c>
      <c r="AKS14" s="12"/>
      <c r="AKT14" s="12"/>
      <c r="AKU14" s="11" t="s">
        <v>16851</v>
      </c>
      <c r="AKV14" s="12"/>
      <c r="AKW14" s="12"/>
      <c r="AKX14" s="11" t="s">
        <v>16852</v>
      </c>
      <c r="AKY14" s="12"/>
      <c r="AKZ14" s="12"/>
      <c r="ALA14" s="11" t="s">
        <v>16853</v>
      </c>
      <c r="ALB14" s="12"/>
      <c r="ALC14" s="12"/>
      <c r="ALD14" s="11" t="s">
        <v>16854</v>
      </c>
      <c r="ALE14" s="12"/>
      <c r="ALF14" s="12"/>
      <c r="ALG14" s="11" t="s">
        <v>16855</v>
      </c>
      <c r="ALH14" s="12"/>
      <c r="ALI14" s="12"/>
      <c r="ALJ14" s="11" t="s">
        <v>16856</v>
      </c>
      <c r="ALK14" s="12"/>
      <c r="ALL14" s="12"/>
      <c r="ALM14" s="11" t="s">
        <v>16857</v>
      </c>
      <c r="ALN14" s="12"/>
      <c r="ALO14" s="12"/>
      <c r="ALP14" s="11" t="s">
        <v>16858</v>
      </c>
      <c r="ALQ14" s="12"/>
      <c r="ALR14" s="12"/>
      <c r="ALS14" s="11" t="s">
        <v>16859</v>
      </c>
      <c r="ALT14" s="12"/>
      <c r="ALU14" s="12"/>
      <c r="ALV14" s="11" t="s">
        <v>16860</v>
      </c>
      <c r="ALW14" s="12"/>
      <c r="ALX14" s="12"/>
      <c r="ALY14" s="11" t="s">
        <v>16861</v>
      </c>
      <c r="ALZ14" s="12"/>
      <c r="AMA14" s="12"/>
      <c r="AMB14" s="11" t="s">
        <v>16862</v>
      </c>
      <c r="AMC14" s="12"/>
      <c r="AMD14" s="12"/>
      <c r="AME14" s="11" t="s">
        <v>16863</v>
      </c>
      <c r="AMF14" s="12"/>
      <c r="AMG14" s="12"/>
      <c r="AMH14" s="11" t="s">
        <v>16864</v>
      </c>
      <c r="AMI14" s="12"/>
      <c r="AMJ14" s="12"/>
      <c r="AMK14" s="11" t="s">
        <v>16865</v>
      </c>
      <c r="AML14" s="12"/>
      <c r="AMM14" s="12"/>
      <c r="AMN14" s="11" t="s">
        <v>16866</v>
      </c>
      <c r="AMO14" s="12"/>
      <c r="AMP14" s="12"/>
      <c r="AMQ14" s="11" t="s">
        <v>16867</v>
      </c>
      <c r="AMR14" s="12"/>
      <c r="AMS14" s="12"/>
      <c r="AMT14" s="11" t="s">
        <v>16868</v>
      </c>
      <c r="AMU14" s="12"/>
      <c r="AMV14" s="12"/>
      <c r="AMW14" s="11" t="s">
        <v>16869</v>
      </c>
      <c r="AMX14" s="12"/>
      <c r="AMY14" s="12"/>
      <c r="AMZ14" s="11" t="s">
        <v>16870</v>
      </c>
      <c r="ANA14" s="12"/>
      <c r="ANB14" s="12"/>
      <c r="ANC14" s="11" t="s">
        <v>16871</v>
      </c>
      <c r="AND14" s="12"/>
      <c r="ANE14" s="12"/>
      <c r="ANF14" s="11" t="s">
        <v>16872</v>
      </c>
      <c r="ANG14" s="12"/>
      <c r="ANH14" s="12"/>
      <c r="ANI14" s="11" t="s">
        <v>16873</v>
      </c>
      <c r="ANJ14" s="12"/>
      <c r="ANK14" s="12"/>
      <c r="ANL14" s="11" t="s">
        <v>16874</v>
      </c>
      <c r="ANM14" s="12"/>
      <c r="ANN14" s="12"/>
      <c r="ANO14" s="11" t="s">
        <v>16875</v>
      </c>
      <c r="ANP14" s="12"/>
      <c r="ANQ14" s="12"/>
      <c r="ANR14" s="11" t="s">
        <v>16876</v>
      </c>
      <c r="ANS14" s="12"/>
      <c r="ANT14" s="12"/>
      <c r="ANU14" s="11" t="s">
        <v>16877</v>
      </c>
      <c r="ANV14" s="12"/>
      <c r="ANW14" s="12"/>
      <c r="ANX14" s="11" t="s">
        <v>16878</v>
      </c>
      <c r="ANY14" s="12"/>
      <c r="ANZ14" s="12"/>
      <c r="AOA14" s="11" t="s">
        <v>16879</v>
      </c>
      <c r="AOB14" s="12"/>
      <c r="AOC14" s="12"/>
      <c r="AOD14" s="11" t="s">
        <v>16880</v>
      </c>
      <c r="AOE14" s="12"/>
      <c r="AOF14" s="12"/>
      <c r="AOG14" s="11" t="s">
        <v>16881</v>
      </c>
      <c r="AOH14" s="12"/>
      <c r="AOI14" s="12"/>
      <c r="AOJ14" s="11" t="s">
        <v>16882</v>
      </c>
      <c r="AOK14" s="12"/>
      <c r="AOL14" s="12"/>
      <c r="AOM14" s="11" t="s">
        <v>16883</v>
      </c>
      <c r="AON14" s="12"/>
      <c r="AOO14" s="12"/>
      <c r="AOP14" s="11" t="s">
        <v>16884</v>
      </c>
      <c r="AOQ14" s="12"/>
      <c r="AOR14" s="12"/>
      <c r="AOS14" s="11" t="s">
        <v>16885</v>
      </c>
      <c r="AOT14" s="12"/>
      <c r="AOU14" s="12"/>
      <c r="AOV14" s="11" t="s">
        <v>16886</v>
      </c>
      <c r="AOW14" s="12"/>
      <c r="AOX14" s="12"/>
      <c r="AOY14" s="11" t="s">
        <v>16887</v>
      </c>
      <c r="AOZ14" s="12"/>
      <c r="APA14" s="12"/>
      <c r="APB14" s="11" t="s">
        <v>16888</v>
      </c>
      <c r="APC14" s="12"/>
      <c r="APD14" s="12"/>
      <c r="APE14" s="11" t="s">
        <v>16889</v>
      </c>
      <c r="APF14" s="12"/>
      <c r="APG14" s="12"/>
      <c r="APH14" s="11" t="s">
        <v>16890</v>
      </c>
      <c r="API14" s="12"/>
      <c r="APJ14" s="12"/>
      <c r="APK14" s="11" t="s">
        <v>16891</v>
      </c>
      <c r="APL14" s="12"/>
      <c r="APM14" s="12"/>
      <c r="APN14" s="11" t="s">
        <v>16892</v>
      </c>
      <c r="APO14" s="12"/>
      <c r="APP14" s="12"/>
      <c r="APQ14" s="11" t="s">
        <v>16893</v>
      </c>
      <c r="APR14" s="12"/>
      <c r="APS14" s="12"/>
      <c r="APT14" s="11" t="s">
        <v>16894</v>
      </c>
      <c r="APU14" s="12"/>
      <c r="APV14" s="12"/>
      <c r="APW14" s="11" t="s">
        <v>16895</v>
      </c>
      <c r="APX14" s="12"/>
      <c r="APY14" s="12"/>
      <c r="APZ14" s="11" t="s">
        <v>16896</v>
      </c>
      <c r="AQA14" s="12"/>
      <c r="AQB14" s="12"/>
      <c r="AQC14" s="11" t="s">
        <v>16897</v>
      </c>
      <c r="AQD14" s="12"/>
      <c r="AQE14" s="12"/>
      <c r="AQF14" s="11" t="s">
        <v>16898</v>
      </c>
      <c r="AQG14" s="12"/>
      <c r="AQH14" s="12"/>
      <c r="AQI14" s="11" t="s">
        <v>16899</v>
      </c>
      <c r="AQJ14" s="12"/>
      <c r="AQK14" s="12"/>
      <c r="AQL14" s="11" t="s">
        <v>16900</v>
      </c>
      <c r="AQM14" s="12"/>
      <c r="AQN14" s="12"/>
      <c r="AQO14" s="11" t="s">
        <v>16901</v>
      </c>
      <c r="AQP14" s="12"/>
      <c r="AQQ14" s="12"/>
      <c r="AQR14" s="11" t="s">
        <v>16902</v>
      </c>
      <c r="AQS14" s="12"/>
      <c r="AQT14" s="12"/>
      <c r="AQU14" s="11" t="s">
        <v>16903</v>
      </c>
      <c r="AQV14" s="12"/>
      <c r="AQW14" s="12"/>
      <c r="AQX14" s="11" t="s">
        <v>16904</v>
      </c>
      <c r="AQY14" s="12"/>
      <c r="AQZ14" s="12"/>
      <c r="ARA14" s="11" t="s">
        <v>16905</v>
      </c>
      <c r="ARB14" s="12"/>
      <c r="ARC14" s="12"/>
      <c r="ARD14" s="11" t="s">
        <v>16906</v>
      </c>
      <c r="ARE14" s="12"/>
      <c r="ARF14" s="12"/>
      <c r="ARG14" s="11" t="s">
        <v>16907</v>
      </c>
      <c r="ARH14" s="12"/>
      <c r="ARI14" s="12"/>
      <c r="ARJ14" s="11" t="s">
        <v>16908</v>
      </c>
      <c r="ARK14" s="12"/>
      <c r="ARL14" s="12"/>
      <c r="ARM14" s="11" t="s">
        <v>16909</v>
      </c>
      <c r="ARN14" s="12"/>
      <c r="ARO14" s="12"/>
      <c r="ARP14" s="11" t="s">
        <v>16910</v>
      </c>
      <c r="ARQ14" s="12"/>
      <c r="ARR14" s="12"/>
      <c r="ARS14" s="11" t="s">
        <v>16911</v>
      </c>
      <c r="ART14" s="12"/>
      <c r="ARU14" s="12"/>
      <c r="ARV14" s="11" t="s">
        <v>13655</v>
      </c>
      <c r="ARW14" s="12"/>
      <c r="ARX14" s="12"/>
      <c r="ARY14" s="11" t="s">
        <v>16912</v>
      </c>
      <c r="ARZ14" s="12"/>
      <c r="ASA14" s="12"/>
      <c r="ASB14" s="11" t="s">
        <v>16913</v>
      </c>
      <c r="ASC14" s="12"/>
      <c r="ASD14" s="12"/>
      <c r="ASE14" s="11" t="s">
        <v>16914</v>
      </c>
      <c r="ASF14" s="12"/>
      <c r="ASG14" s="12"/>
      <c r="ASH14" s="11" t="s">
        <v>16915</v>
      </c>
      <c r="ASI14" s="12"/>
      <c r="ASJ14" s="12"/>
      <c r="ASK14" s="11" t="s">
        <v>16916</v>
      </c>
      <c r="ASL14" s="12"/>
      <c r="ASM14" s="12"/>
      <c r="ASN14" s="11" t="s">
        <v>16917</v>
      </c>
      <c r="ASO14" s="12"/>
      <c r="ASP14" s="12"/>
      <c r="ASQ14" s="11" t="s">
        <v>16918</v>
      </c>
      <c r="ASR14" s="12"/>
      <c r="ASS14" s="12"/>
      <c r="AST14" s="11" t="s">
        <v>16919</v>
      </c>
      <c r="ASU14" s="12"/>
      <c r="ASV14" s="12"/>
      <c r="ASW14" s="11" t="s">
        <v>16920</v>
      </c>
      <c r="ASX14" s="12"/>
      <c r="ASY14" s="12"/>
      <c r="ASZ14" s="11" t="s">
        <v>16921</v>
      </c>
      <c r="ATA14" s="12"/>
      <c r="ATB14" s="12"/>
      <c r="ATC14" s="11" t="s">
        <v>16922</v>
      </c>
      <c r="ATD14" s="12"/>
      <c r="ATE14" s="12"/>
      <c r="ATF14" s="11" t="s">
        <v>16923</v>
      </c>
      <c r="ATG14" s="12"/>
      <c r="ATH14" s="12"/>
      <c r="ATI14" s="11" t="s">
        <v>16924</v>
      </c>
      <c r="ATJ14" s="12"/>
      <c r="ATK14" s="12"/>
      <c r="ATL14" s="11" t="s">
        <v>16925</v>
      </c>
      <c r="ATM14" s="12"/>
      <c r="ATN14" s="12"/>
      <c r="ATO14" s="11" t="s">
        <v>16926</v>
      </c>
      <c r="ATP14" s="12"/>
      <c r="ATQ14" s="12"/>
      <c r="ATR14" s="11" t="s">
        <v>16927</v>
      </c>
      <c r="ATS14" s="12"/>
      <c r="ATT14" s="12"/>
      <c r="ATU14" s="11" t="s">
        <v>16928</v>
      </c>
      <c r="ATV14" s="12"/>
      <c r="ATW14" s="12"/>
      <c r="ATX14" s="11" t="s">
        <v>16929</v>
      </c>
      <c r="ATY14" s="12"/>
      <c r="ATZ14" s="12"/>
      <c r="AUA14" s="11" t="s">
        <v>16930</v>
      </c>
      <c r="AUB14" s="12"/>
      <c r="AUC14" s="12"/>
      <c r="AUD14" s="11" t="s">
        <v>16931</v>
      </c>
      <c r="AUE14" s="12"/>
      <c r="AUF14" s="12"/>
      <c r="AUG14" s="11" t="s">
        <v>16932</v>
      </c>
      <c r="AUH14" s="12"/>
      <c r="AUI14" s="12"/>
      <c r="AUJ14" s="11" t="s">
        <v>16933</v>
      </c>
      <c r="AUK14" s="12"/>
      <c r="AUL14" s="12"/>
      <c r="AUM14" s="11" t="s">
        <v>16934</v>
      </c>
      <c r="AUN14" s="12"/>
      <c r="AUO14" s="12"/>
      <c r="AUP14" s="11" t="s">
        <v>16935</v>
      </c>
      <c r="AUQ14" s="12"/>
      <c r="AUR14" s="12"/>
      <c r="AUS14" s="11" t="s">
        <v>16936</v>
      </c>
      <c r="AUT14" s="12"/>
      <c r="AUU14" s="12"/>
      <c r="AUV14" s="11" t="s">
        <v>16937</v>
      </c>
      <c r="AUW14" s="12"/>
      <c r="AUX14" s="12"/>
      <c r="AUY14" s="11" t="s">
        <v>16938</v>
      </c>
      <c r="AUZ14" s="12"/>
      <c r="AVA14" s="12"/>
      <c r="AVB14" s="11" t="s">
        <v>16873</v>
      </c>
      <c r="AVC14" s="12"/>
      <c r="AVD14" s="12"/>
      <c r="AVE14" s="11" t="s">
        <v>16939</v>
      </c>
      <c r="AVF14" s="12"/>
      <c r="AVG14" s="12"/>
      <c r="AVH14" s="11" t="s">
        <v>16940</v>
      </c>
      <c r="AVI14" s="12"/>
      <c r="AVJ14" s="12"/>
      <c r="AVK14" s="11" t="s">
        <v>16941</v>
      </c>
      <c r="AVL14" s="12"/>
      <c r="AVM14" s="12"/>
      <c r="AVN14" s="11" t="s">
        <v>16942</v>
      </c>
      <c r="AVO14" s="12"/>
      <c r="AVP14" s="12"/>
      <c r="AVQ14" s="11" t="s">
        <v>16943</v>
      </c>
      <c r="AVR14" s="12"/>
      <c r="AVS14" s="12"/>
      <c r="AVT14" s="11" t="s">
        <v>16944</v>
      </c>
      <c r="AVU14" s="12"/>
      <c r="AVV14" s="12"/>
      <c r="AVW14" s="11" t="s">
        <v>16945</v>
      </c>
      <c r="AVX14" s="12"/>
      <c r="AVY14" s="12"/>
      <c r="AVZ14" s="11" t="s">
        <v>16946</v>
      </c>
      <c r="AWA14" s="12"/>
      <c r="AWB14" s="12"/>
      <c r="AWC14" s="11" t="s">
        <v>16947</v>
      </c>
      <c r="AWD14" s="12"/>
      <c r="AWE14" s="12"/>
      <c r="AWF14" s="11" t="s">
        <v>16948</v>
      </c>
      <c r="AWG14" s="12"/>
      <c r="AWH14" s="12"/>
      <c r="AWI14" s="11" t="s">
        <v>16949</v>
      </c>
      <c r="AWJ14" s="12"/>
      <c r="AWK14" s="12"/>
      <c r="AWL14" s="11" t="s">
        <v>16950</v>
      </c>
      <c r="AWM14" s="12"/>
      <c r="AWN14" s="12"/>
      <c r="AWO14" s="11" t="s">
        <v>16951</v>
      </c>
      <c r="AWP14" s="12"/>
      <c r="AWQ14" s="12"/>
      <c r="AWR14" s="11" t="s">
        <v>16952</v>
      </c>
      <c r="AWS14" s="12"/>
      <c r="AWT14" s="12"/>
      <c r="AWU14" s="11" t="s">
        <v>16953</v>
      </c>
      <c r="AWV14" s="12"/>
      <c r="AWW14" s="12"/>
      <c r="AWX14" s="11" t="s">
        <v>16954</v>
      </c>
      <c r="AWY14" s="12"/>
      <c r="AWZ14" s="12"/>
      <c r="AXA14" s="11" t="s">
        <v>16955</v>
      </c>
      <c r="AXB14" s="12"/>
      <c r="AXC14" s="12"/>
      <c r="AXD14" s="11" t="s">
        <v>16956</v>
      </c>
      <c r="AXE14" s="12"/>
      <c r="AXF14" s="12"/>
      <c r="AXG14" s="11" t="s">
        <v>16957</v>
      </c>
      <c r="AXH14" s="12"/>
      <c r="AXI14" s="12"/>
      <c r="AXJ14" s="11" t="s">
        <v>16958</v>
      </c>
      <c r="AXK14" s="12"/>
      <c r="AXL14" s="12"/>
      <c r="AXM14" s="11" t="s">
        <v>16959</v>
      </c>
      <c r="AXN14" s="12"/>
      <c r="AXO14" s="12"/>
      <c r="AXP14" s="11" t="s">
        <v>16960</v>
      </c>
      <c r="AXQ14" s="12"/>
      <c r="AXR14" s="12"/>
      <c r="AXS14" s="11" t="s">
        <v>16961</v>
      </c>
      <c r="AXT14" s="12"/>
      <c r="AXU14" s="12"/>
      <c r="AXV14" s="11" t="s">
        <v>16962</v>
      </c>
      <c r="AXW14" s="12"/>
      <c r="AXX14" s="12"/>
      <c r="AXY14" s="11" t="s">
        <v>16963</v>
      </c>
      <c r="AXZ14" s="12"/>
      <c r="AYA14" s="12"/>
      <c r="AYB14" s="11" t="s">
        <v>16964</v>
      </c>
      <c r="AYC14" s="12"/>
      <c r="AYD14" s="12"/>
      <c r="AYE14" s="11" t="s">
        <v>16965</v>
      </c>
      <c r="AYF14" s="12"/>
      <c r="AYG14" s="12"/>
      <c r="AYH14" s="11" t="s">
        <v>16966</v>
      </c>
      <c r="AYI14" s="12"/>
      <c r="AYJ14" s="12"/>
      <c r="AYK14" s="11" t="s">
        <v>16967</v>
      </c>
      <c r="AYL14" s="12"/>
      <c r="AYM14" s="12"/>
      <c r="AYN14" s="11" t="s">
        <v>16968</v>
      </c>
      <c r="AYO14" s="12"/>
      <c r="AYP14" s="12"/>
      <c r="AYQ14" s="11" t="s">
        <v>16969</v>
      </c>
      <c r="AYR14" s="12"/>
      <c r="AYS14" s="12"/>
      <c r="AYT14" s="11" t="s">
        <v>16970</v>
      </c>
      <c r="AYU14" s="12"/>
      <c r="AYV14" s="12"/>
      <c r="AYW14" s="11" t="s">
        <v>16971</v>
      </c>
      <c r="AYX14" s="12"/>
      <c r="AYY14" s="12"/>
      <c r="AYZ14" s="11" t="s">
        <v>16972</v>
      </c>
      <c r="AZA14" s="12"/>
      <c r="AZB14" s="12"/>
      <c r="AZC14" s="11" t="s">
        <v>16973</v>
      </c>
      <c r="AZD14" s="12"/>
      <c r="AZE14" s="12"/>
      <c r="AZF14" s="11" t="s">
        <v>16974</v>
      </c>
      <c r="AZG14" s="12"/>
      <c r="AZH14" s="12"/>
      <c r="AZI14" s="11" t="s">
        <v>16975</v>
      </c>
      <c r="AZJ14" s="12"/>
      <c r="AZK14" s="12"/>
      <c r="AZL14" s="11" t="s">
        <v>16976</v>
      </c>
      <c r="AZM14" s="12"/>
      <c r="AZN14" s="12"/>
      <c r="AZO14" s="11" t="s">
        <v>16977</v>
      </c>
      <c r="AZP14" s="12"/>
      <c r="AZQ14" s="12"/>
      <c r="AZR14" s="11" t="s">
        <v>16978</v>
      </c>
      <c r="AZS14" s="12"/>
      <c r="AZT14" s="12"/>
      <c r="AZU14" s="11" t="s">
        <v>16979</v>
      </c>
      <c r="AZV14" s="12"/>
      <c r="AZW14" s="12"/>
      <c r="AZX14" s="11" t="s">
        <v>16980</v>
      </c>
      <c r="AZY14" s="12"/>
      <c r="AZZ14" s="12"/>
      <c r="BAA14" s="11" t="s">
        <v>16981</v>
      </c>
      <c r="BAB14" s="12"/>
      <c r="BAC14" s="12"/>
      <c r="BAD14" s="11" t="s">
        <v>16982</v>
      </c>
      <c r="BAE14" s="12"/>
      <c r="BAF14" s="12"/>
      <c r="BAG14" s="11" t="s">
        <v>16983</v>
      </c>
      <c r="BAH14" s="12"/>
      <c r="BAI14" s="12"/>
      <c r="BAJ14" s="11" t="s">
        <v>16984</v>
      </c>
      <c r="BAK14" s="12"/>
      <c r="BAL14" s="12"/>
      <c r="BAM14" s="11" t="s">
        <v>16985</v>
      </c>
      <c r="BAN14" s="12"/>
      <c r="BAO14" s="12"/>
      <c r="BAP14" s="11" t="s">
        <v>16986</v>
      </c>
      <c r="BAQ14" s="12"/>
      <c r="BAR14" s="12"/>
      <c r="BAS14" s="11" t="s">
        <v>16987</v>
      </c>
      <c r="BAT14" s="12"/>
      <c r="BAU14" s="12"/>
      <c r="BAV14" s="11" t="s">
        <v>16988</v>
      </c>
      <c r="BAW14" s="12"/>
      <c r="BAX14" s="12"/>
      <c r="BAY14" s="11" t="s">
        <v>16989</v>
      </c>
      <c r="BAZ14" s="12"/>
      <c r="BBA14" s="12"/>
      <c r="BBB14" s="11" t="s">
        <v>16990</v>
      </c>
      <c r="BBC14" s="12"/>
      <c r="BBD14" s="12"/>
      <c r="BBE14" s="11" t="s">
        <v>16991</v>
      </c>
      <c r="BBF14" s="12"/>
      <c r="BBG14" s="12"/>
      <c r="BBH14" s="11" t="s">
        <v>16992</v>
      </c>
      <c r="BBI14" s="12"/>
      <c r="BBJ14" s="12"/>
      <c r="BBK14" s="11" t="s">
        <v>16993</v>
      </c>
      <c r="BBL14" s="12"/>
      <c r="BBM14" s="12"/>
      <c r="BBN14" s="11" t="s">
        <v>16994</v>
      </c>
      <c r="BBO14" s="12"/>
      <c r="BBP14" s="12"/>
      <c r="BBQ14" s="11" t="s">
        <v>16995</v>
      </c>
      <c r="BBR14" s="12"/>
      <c r="BBS14" s="12"/>
      <c r="BBT14" s="11" t="s">
        <v>16996</v>
      </c>
      <c r="BBU14" s="12"/>
      <c r="BBV14" s="12"/>
      <c r="BBW14" s="11" t="s">
        <v>16997</v>
      </c>
      <c r="BBX14" s="12"/>
      <c r="BBY14" s="12"/>
      <c r="BBZ14" s="11" t="s">
        <v>16998</v>
      </c>
      <c r="BCA14" s="12"/>
      <c r="BCB14" s="12"/>
      <c r="BCC14" s="11" t="s">
        <v>16999</v>
      </c>
      <c r="BCD14" s="12"/>
      <c r="BCE14" s="12"/>
      <c r="BCF14" s="11" t="s">
        <v>17000</v>
      </c>
      <c r="BCG14" s="12"/>
      <c r="BCH14" s="12"/>
      <c r="BCI14" s="11" t="s">
        <v>17001</v>
      </c>
      <c r="BCJ14" s="12"/>
      <c r="BCK14" s="12"/>
      <c r="BCL14" s="11" t="s">
        <v>17002</v>
      </c>
      <c r="BCM14" s="12"/>
      <c r="BCN14" s="12"/>
      <c r="BCO14" s="11" t="s">
        <v>17003</v>
      </c>
      <c r="BCP14" s="12"/>
      <c r="BCQ14" s="12"/>
      <c r="BCR14" s="11" t="s">
        <v>17004</v>
      </c>
      <c r="BCS14" s="12"/>
      <c r="BCT14" s="12"/>
      <c r="BCU14" s="11" t="s">
        <v>17005</v>
      </c>
      <c r="BCV14" s="12"/>
      <c r="BCW14" s="12"/>
      <c r="BCX14" s="11" t="s">
        <v>17006</v>
      </c>
      <c r="BCY14" s="12"/>
      <c r="BCZ14" s="12"/>
      <c r="BDA14" s="11" t="s">
        <v>17007</v>
      </c>
      <c r="BDB14" s="12"/>
      <c r="BDC14" s="12"/>
      <c r="BDD14" s="11" t="s">
        <v>17008</v>
      </c>
      <c r="BDE14" s="12"/>
      <c r="BDF14" s="12"/>
      <c r="BDG14" s="11" t="s">
        <v>17009</v>
      </c>
      <c r="BDH14" s="12"/>
      <c r="BDI14" s="12"/>
      <c r="BDJ14" s="11" t="s">
        <v>17010</v>
      </c>
      <c r="BDK14" s="12"/>
      <c r="BDL14" s="12"/>
      <c r="BDM14" s="11" t="s">
        <v>17011</v>
      </c>
      <c r="BDN14" s="12"/>
      <c r="BDO14" s="12"/>
      <c r="BDP14" s="11" t="s">
        <v>17012</v>
      </c>
      <c r="BDQ14" s="12"/>
      <c r="BDR14" s="12"/>
      <c r="BDS14" s="11" t="s">
        <v>17013</v>
      </c>
      <c r="BDT14" s="12"/>
      <c r="BDU14" s="12"/>
      <c r="BDV14" s="11" t="s">
        <v>17014</v>
      </c>
      <c r="BDW14" s="12"/>
      <c r="BDX14" s="12"/>
      <c r="BDY14" s="11" t="s">
        <v>17015</v>
      </c>
      <c r="BDZ14" s="12"/>
      <c r="BEA14" s="12"/>
      <c r="BEB14" s="11" t="s">
        <v>17016</v>
      </c>
      <c r="BEC14" s="12"/>
      <c r="BED14" s="12"/>
      <c r="BEE14" s="11" t="s">
        <v>16939</v>
      </c>
      <c r="BEF14" s="12"/>
      <c r="BEG14" s="12"/>
      <c r="BEH14" s="11" t="s">
        <v>17017</v>
      </c>
      <c r="BEI14" s="12"/>
      <c r="BEJ14" s="12"/>
      <c r="BEK14" s="11" t="s">
        <v>17018</v>
      </c>
      <c r="BEL14" s="12"/>
      <c r="BEM14" s="12"/>
      <c r="BEN14" s="11" t="s">
        <v>17019</v>
      </c>
      <c r="BEO14" s="12"/>
      <c r="BEP14" s="12"/>
      <c r="BEQ14" s="11" t="s">
        <v>17020</v>
      </c>
      <c r="BER14" s="12"/>
      <c r="BES14" s="12"/>
      <c r="BET14" s="11" t="s">
        <v>16562</v>
      </c>
      <c r="BEU14" s="12"/>
      <c r="BEV14" s="12"/>
      <c r="BEW14" s="11" t="s">
        <v>17021</v>
      </c>
      <c r="BEX14" s="12"/>
      <c r="BEY14" s="12"/>
      <c r="BEZ14" s="11" t="s">
        <v>16939</v>
      </c>
      <c r="BFA14" s="12"/>
      <c r="BFB14" s="12"/>
      <c r="BFC14" s="11" t="s">
        <v>17022</v>
      </c>
      <c r="BFD14" s="12"/>
      <c r="BFE14" s="12"/>
      <c r="BFF14" s="11" t="s">
        <v>17023</v>
      </c>
      <c r="BFG14" s="12"/>
      <c r="BFH14" s="12"/>
      <c r="BFI14" s="11" t="s">
        <v>17024</v>
      </c>
      <c r="BFJ14" s="12"/>
      <c r="BFK14" s="12"/>
      <c r="BFL14" s="11" t="s">
        <v>17025</v>
      </c>
      <c r="BFM14" s="12"/>
      <c r="BFN14" s="12"/>
      <c r="BFO14" s="11" t="s">
        <v>17026</v>
      </c>
      <c r="BFP14" s="12"/>
      <c r="BFQ14" s="12"/>
      <c r="BFR14" s="11" t="s">
        <v>17027</v>
      </c>
      <c r="BFS14" s="12"/>
      <c r="BFT14" s="12"/>
      <c r="BFU14" s="11" t="s">
        <v>17028</v>
      </c>
      <c r="BFV14" s="12"/>
      <c r="BFW14" s="12"/>
      <c r="BFX14" s="11" t="s">
        <v>17029</v>
      </c>
      <c r="BFY14" s="12"/>
      <c r="BFZ14" s="12"/>
      <c r="BGA14" s="11" t="s">
        <v>17030</v>
      </c>
      <c r="BGB14" s="12"/>
      <c r="BGC14" s="12"/>
      <c r="BGD14" s="11" t="s">
        <v>17031</v>
      </c>
      <c r="BGE14" s="12"/>
      <c r="BGF14" s="12"/>
      <c r="BGG14" s="11" t="s">
        <v>17032</v>
      </c>
      <c r="BGH14" s="12"/>
      <c r="BGI14" s="12"/>
      <c r="BGJ14" s="11" t="s">
        <v>17033</v>
      </c>
      <c r="BGK14" s="12"/>
      <c r="BGL14" s="12"/>
      <c r="BGM14" s="11" t="s">
        <v>17034</v>
      </c>
      <c r="BGN14" s="12"/>
      <c r="BGO14" s="12"/>
      <c r="BGP14" s="11" t="s">
        <v>17035</v>
      </c>
      <c r="BGQ14" s="12"/>
      <c r="BGR14" s="12"/>
      <c r="BGS14" s="11" t="s">
        <v>17036</v>
      </c>
      <c r="BGT14" s="12"/>
      <c r="BGU14" s="12"/>
      <c r="BGV14" s="11" t="s">
        <v>17037</v>
      </c>
      <c r="BGW14" s="12"/>
      <c r="BGX14" s="12"/>
      <c r="BGY14" s="11" t="s">
        <v>17038</v>
      </c>
      <c r="BGZ14" s="12"/>
      <c r="BHA14" s="12"/>
      <c r="BHB14" s="11" t="s">
        <v>17039</v>
      </c>
      <c r="BHC14" s="12"/>
      <c r="BHD14" s="12"/>
      <c r="BHE14" s="11" t="s">
        <v>17040</v>
      </c>
      <c r="BHF14" s="12"/>
      <c r="BHG14" s="12"/>
      <c r="BHH14" s="11" t="s">
        <v>17041</v>
      </c>
      <c r="BHI14" s="12"/>
      <c r="BHJ14" s="12"/>
      <c r="BHK14" s="11" t="s">
        <v>17042</v>
      </c>
      <c r="BHL14" s="12"/>
      <c r="BHM14" s="12"/>
      <c r="BHN14" s="11" t="s">
        <v>17043</v>
      </c>
      <c r="BHO14" s="12"/>
      <c r="BHP14" s="12"/>
      <c r="BHQ14" s="11" t="s">
        <v>17043</v>
      </c>
      <c r="BHR14" s="12"/>
      <c r="BHS14" s="12"/>
      <c r="BHT14" s="11" t="s">
        <v>17044</v>
      </c>
      <c r="BHU14" s="12"/>
      <c r="BHV14" s="12"/>
      <c r="BHW14" s="11" t="s">
        <v>17045</v>
      </c>
      <c r="BHX14" s="12"/>
      <c r="BHY14" s="12"/>
      <c r="BHZ14" s="11" t="s">
        <v>17046</v>
      </c>
      <c r="BIA14" s="12"/>
      <c r="BIB14" s="12"/>
      <c r="BIC14" s="11" t="s">
        <v>17047</v>
      </c>
      <c r="BID14" s="12"/>
      <c r="BIE14" s="12"/>
      <c r="BIF14" s="11" t="s">
        <v>17048</v>
      </c>
      <c r="BIG14" s="12"/>
      <c r="BIH14" s="12"/>
      <c r="BII14" s="11" t="s">
        <v>17049</v>
      </c>
      <c r="BIJ14" s="12"/>
      <c r="BIK14" s="12"/>
      <c r="BIL14" s="11" t="s">
        <v>16981</v>
      </c>
      <c r="BIM14" s="12"/>
      <c r="BIN14" s="12"/>
      <c r="BIO14" s="11" t="s">
        <v>17050</v>
      </c>
      <c r="BIP14" s="12"/>
      <c r="BIQ14" s="12"/>
      <c r="BIR14" s="11" t="s">
        <v>17051</v>
      </c>
      <c r="BIS14" s="12"/>
      <c r="BIT14" s="12"/>
      <c r="BIU14" s="11" t="s">
        <v>17052</v>
      </c>
      <c r="BIV14" s="12"/>
      <c r="BIW14" s="12"/>
      <c r="BIX14" s="11" t="s">
        <v>17053</v>
      </c>
      <c r="BIY14" s="12"/>
      <c r="BIZ14" s="12"/>
      <c r="BJA14" s="11" t="s">
        <v>17054</v>
      </c>
      <c r="BJB14" s="12"/>
      <c r="BJC14" s="12"/>
      <c r="BJD14" s="11" t="s">
        <v>17055</v>
      </c>
      <c r="BJE14" s="12"/>
      <c r="BJF14" s="12"/>
      <c r="BJG14" s="11" t="s">
        <v>17056</v>
      </c>
      <c r="BJH14" s="12"/>
      <c r="BJI14" s="12"/>
      <c r="BJJ14" s="11" t="s">
        <v>16402</v>
      </c>
      <c r="BJK14" s="12"/>
      <c r="BJL14" s="12"/>
      <c r="BJM14" s="11" t="s">
        <v>16969</v>
      </c>
      <c r="BJN14" s="12"/>
      <c r="BJO14" s="12"/>
      <c r="BJP14" s="11" t="s">
        <v>17057</v>
      </c>
      <c r="BJQ14" s="12"/>
      <c r="BJR14" s="12"/>
      <c r="BJS14" s="11" t="s">
        <v>17058</v>
      </c>
      <c r="BJT14" s="12"/>
      <c r="BJU14" s="12"/>
      <c r="BJV14" s="11" t="s">
        <v>17059</v>
      </c>
      <c r="BJW14" s="12"/>
      <c r="BJX14" s="12"/>
      <c r="BJY14" s="11" t="s">
        <v>17060</v>
      </c>
      <c r="BJZ14" s="12"/>
      <c r="BKA14" s="12"/>
      <c r="BKB14" s="11" t="s">
        <v>17061</v>
      </c>
      <c r="BKC14" s="12"/>
      <c r="BKD14" s="12"/>
      <c r="BKE14" s="11" t="s">
        <v>17062</v>
      </c>
      <c r="BKF14" s="12"/>
      <c r="BKG14" s="12"/>
      <c r="BKH14" s="11" t="s">
        <v>17063</v>
      </c>
      <c r="BKI14" s="12"/>
      <c r="BKJ14" s="12"/>
      <c r="BKK14" s="11" t="s">
        <v>17064</v>
      </c>
      <c r="BKL14" s="12"/>
      <c r="BKM14" s="12"/>
      <c r="BKN14" s="11" t="s">
        <v>17065</v>
      </c>
      <c r="BKO14" s="12"/>
      <c r="BKP14" s="12"/>
      <c r="BKQ14" s="11" t="s">
        <v>17066</v>
      </c>
      <c r="BKR14" s="12"/>
      <c r="BKS14" s="12"/>
      <c r="BKT14" s="11" t="s">
        <v>17067</v>
      </c>
      <c r="BKU14" s="12"/>
      <c r="BKV14" s="12"/>
      <c r="BKW14" s="11" t="s">
        <v>17068</v>
      </c>
      <c r="BKX14" s="12"/>
      <c r="BKY14" s="12"/>
      <c r="BKZ14" s="11" t="s">
        <v>17069</v>
      </c>
      <c r="BLA14" s="12"/>
      <c r="BLB14" s="12"/>
      <c r="BLC14" s="11" t="s">
        <v>17070</v>
      </c>
      <c r="BLD14" s="12"/>
      <c r="BLE14" s="12"/>
      <c r="BLF14" s="11" t="s">
        <v>17071</v>
      </c>
      <c r="BLG14" s="12"/>
      <c r="BLH14" s="12"/>
      <c r="BLI14" s="11" t="s">
        <v>17072</v>
      </c>
      <c r="BLJ14" s="12"/>
      <c r="BLK14" s="12"/>
      <c r="BLL14" s="11" t="s">
        <v>17073</v>
      </c>
      <c r="BLM14" s="12"/>
      <c r="BLN14" s="12"/>
      <c r="BLO14" s="11" t="s">
        <v>17074</v>
      </c>
      <c r="BLP14" s="12"/>
      <c r="BLQ14" s="12"/>
      <c r="BLR14" s="11" t="s">
        <v>17075</v>
      </c>
      <c r="BLS14" s="12"/>
      <c r="BLT14" s="12"/>
      <c r="BLU14" s="11" t="s">
        <v>17076</v>
      </c>
      <c r="BLV14" s="12"/>
      <c r="BLW14" s="12"/>
      <c r="BLX14" s="11" t="s">
        <v>17077</v>
      </c>
      <c r="BLY14" s="12"/>
      <c r="BLZ14" s="12"/>
      <c r="BMA14" s="11" t="s">
        <v>17078</v>
      </c>
      <c r="BMB14" s="12"/>
      <c r="BMC14" s="12"/>
      <c r="BMD14" s="11" t="s">
        <v>17079</v>
      </c>
      <c r="BME14" s="12"/>
      <c r="BMF14" s="12"/>
      <c r="BMG14" s="11" t="s">
        <v>17080</v>
      </c>
      <c r="BMH14" s="12"/>
      <c r="BMI14" s="12"/>
      <c r="BMJ14" s="11" t="s">
        <v>17081</v>
      </c>
      <c r="BMK14" s="12"/>
      <c r="BML14" s="12"/>
      <c r="BMM14" s="11" t="s">
        <v>17082</v>
      </c>
      <c r="BMN14" s="12"/>
      <c r="BMO14" s="12"/>
      <c r="BMP14" s="11" t="s">
        <v>17083</v>
      </c>
      <c r="BMQ14" s="12"/>
      <c r="BMR14" s="12"/>
      <c r="BMS14" s="11" t="s">
        <v>17084</v>
      </c>
      <c r="BMT14" s="12"/>
      <c r="BMU14" s="12"/>
      <c r="BMV14" s="11" t="s">
        <v>17085</v>
      </c>
      <c r="BMW14" s="12"/>
      <c r="BMX14" s="12"/>
      <c r="BMY14" s="11" t="s">
        <v>17086</v>
      </c>
      <c r="BMZ14" s="12"/>
      <c r="BNA14" s="12"/>
      <c r="BNB14" s="11" t="s">
        <v>17087</v>
      </c>
      <c r="BNC14" s="12"/>
      <c r="BND14" s="12"/>
      <c r="BNE14" s="11" t="s">
        <v>17088</v>
      </c>
      <c r="BNF14" s="12"/>
      <c r="BNG14" s="12"/>
      <c r="BNH14" s="11" t="s">
        <v>17089</v>
      </c>
      <c r="BNI14" s="12"/>
      <c r="BNJ14" s="12"/>
      <c r="BNK14" s="11" t="s">
        <v>17090</v>
      </c>
      <c r="BNL14" s="12"/>
      <c r="BNM14" s="12"/>
      <c r="BNN14" s="11" t="s">
        <v>17091</v>
      </c>
      <c r="BNO14" s="12"/>
      <c r="BNP14" s="12"/>
      <c r="BNQ14" s="11" t="s">
        <v>17092</v>
      </c>
      <c r="BNR14" s="12"/>
      <c r="BNS14" s="12"/>
      <c r="BNT14" s="11" t="s">
        <v>17093</v>
      </c>
      <c r="BNU14" s="12"/>
      <c r="BNV14" s="12"/>
      <c r="BNW14" s="11" t="s">
        <v>17094</v>
      </c>
      <c r="BNX14" s="12"/>
      <c r="BNY14" s="12"/>
      <c r="BNZ14" s="11" t="s">
        <v>17095</v>
      </c>
      <c r="BOA14" s="12"/>
      <c r="BOB14" s="12"/>
      <c r="BOC14" s="11" t="s">
        <v>17096</v>
      </c>
      <c r="BOD14" s="12"/>
      <c r="BOE14" s="12"/>
      <c r="BOF14" s="11" t="s">
        <v>17097</v>
      </c>
      <c r="BOG14" s="12"/>
      <c r="BOH14" s="12"/>
      <c r="BOI14" s="11" t="s">
        <v>17098</v>
      </c>
      <c r="BOJ14" s="12"/>
      <c r="BOK14" s="12"/>
      <c r="BOL14" s="11" t="s">
        <v>17099</v>
      </c>
      <c r="BOM14" s="12"/>
      <c r="BON14" s="12"/>
      <c r="BOO14" s="11" t="s">
        <v>17100</v>
      </c>
      <c r="BOP14" s="12"/>
      <c r="BOQ14" s="12"/>
      <c r="BOR14" s="11" t="s">
        <v>16808</v>
      </c>
      <c r="BOS14" s="12"/>
      <c r="BOT14" s="12"/>
      <c r="BOU14" s="11" t="s">
        <v>17101</v>
      </c>
      <c r="BOV14" s="12"/>
      <c r="BOW14" s="12"/>
      <c r="BOX14" s="11" t="s">
        <v>17102</v>
      </c>
      <c r="BOY14" s="12"/>
      <c r="BOZ14" s="12"/>
      <c r="BPA14" s="11" t="s">
        <v>17103</v>
      </c>
      <c r="BPB14" s="12"/>
      <c r="BPC14" s="12"/>
      <c r="BPD14" s="11" t="s">
        <v>17104</v>
      </c>
      <c r="BPE14" s="12"/>
      <c r="BPF14" s="12"/>
      <c r="BPG14" s="11" t="s">
        <v>17105</v>
      </c>
      <c r="BPH14" s="12"/>
      <c r="BPI14" s="12"/>
      <c r="BPJ14" s="11" t="s">
        <v>17106</v>
      </c>
      <c r="BPK14" s="12"/>
      <c r="BPL14" s="12"/>
      <c r="BPM14" s="11" t="s">
        <v>17107</v>
      </c>
      <c r="BPN14" s="12"/>
      <c r="BPO14" s="12"/>
      <c r="BPP14" s="11" t="s">
        <v>17108</v>
      </c>
      <c r="BPQ14" s="12"/>
      <c r="BPR14" s="12"/>
      <c r="BPS14" s="11" t="s">
        <v>17109</v>
      </c>
      <c r="BPT14" s="12"/>
      <c r="BPU14" s="12"/>
      <c r="BPV14" s="11" t="s">
        <v>17110</v>
      </c>
      <c r="BPW14" s="12"/>
      <c r="BPX14" s="12"/>
      <c r="BPY14" s="11" t="s">
        <v>17111</v>
      </c>
      <c r="BPZ14" s="12"/>
      <c r="BQA14" s="12"/>
      <c r="BQB14" s="11" t="s">
        <v>17112</v>
      </c>
      <c r="BQC14" s="12"/>
      <c r="BQD14" s="12"/>
      <c r="BQE14" s="11" t="s">
        <v>17113</v>
      </c>
      <c r="BQF14" s="12"/>
      <c r="BQG14" s="12"/>
      <c r="BQH14" s="11" t="s">
        <v>17114</v>
      </c>
      <c r="BQI14" s="12"/>
      <c r="BQJ14" s="12"/>
      <c r="BQK14" s="11" t="s">
        <v>17115</v>
      </c>
      <c r="BQL14" s="12"/>
      <c r="BQM14" s="12"/>
      <c r="BQN14" s="11" t="s">
        <v>17116</v>
      </c>
      <c r="BQO14" s="12"/>
      <c r="BQP14" s="12"/>
      <c r="BQQ14" s="11" t="s">
        <v>17117</v>
      </c>
      <c r="BQR14" s="12"/>
      <c r="BQS14" s="12"/>
      <c r="BQT14" s="11" t="s">
        <v>17118</v>
      </c>
      <c r="BQU14" s="12"/>
      <c r="BQV14" s="12"/>
      <c r="BQW14" s="11" t="s">
        <v>17119</v>
      </c>
      <c r="BQX14" s="12"/>
      <c r="BQY14" s="12"/>
      <c r="BQZ14" s="11" t="s">
        <v>17120</v>
      </c>
      <c r="BRA14" s="12"/>
      <c r="BRB14" s="12"/>
      <c r="BRC14" s="11" t="s">
        <v>17121</v>
      </c>
      <c r="BRD14" s="12"/>
      <c r="BRE14" s="12"/>
      <c r="BRF14" s="11" t="s">
        <v>17122</v>
      </c>
      <c r="BRG14" s="12"/>
      <c r="BRH14" s="12"/>
      <c r="BRI14" s="11" t="s">
        <v>17123</v>
      </c>
      <c r="BRJ14" s="12"/>
      <c r="BRK14" s="12"/>
      <c r="BRL14" s="11" t="s">
        <v>17124</v>
      </c>
      <c r="BRM14" s="12"/>
      <c r="BRN14" s="12"/>
      <c r="BRO14" s="11" t="s">
        <v>17125</v>
      </c>
      <c r="BRP14" s="12"/>
      <c r="BRQ14" s="12"/>
      <c r="BRR14" s="11" t="s">
        <v>17126</v>
      </c>
      <c r="BRS14" s="12"/>
      <c r="BRT14" s="12"/>
      <c r="BRU14" s="11" t="s">
        <v>17127</v>
      </c>
      <c r="BRV14" s="12"/>
      <c r="BRW14" s="12"/>
      <c r="BRX14" s="11" t="s">
        <v>17128</v>
      </c>
      <c r="BRY14" s="12"/>
      <c r="BRZ14" s="12"/>
      <c r="BSA14" s="11" t="s">
        <v>17129</v>
      </c>
      <c r="BSB14" s="12"/>
      <c r="BSC14" s="12"/>
      <c r="BSD14" s="11" t="s">
        <v>17130</v>
      </c>
      <c r="BSE14" s="12"/>
      <c r="BSF14" s="12"/>
      <c r="BSG14" s="11" t="s">
        <v>17131</v>
      </c>
      <c r="BSH14" s="12"/>
      <c r="BSI14" s="12"/>
      <c r="BSJ14" s="11" t="s">
        <v>17132</v>
      </c>
      <c r="BSK14" s="12"/>
      <c r="BSL14" s="12"/>
      <c r="BSM14" s="11" t="s">
        <v>17133</v>
      </c>
      <c r="BSN14" s="12"/>
      <c r="BSO14" s="12"/>
      <c r="BSP14" s="11" t="s">
        <v>17134</v>
      </c>
      <c r="BSQ14" s="12"/>
      <c r="BSR14" s="12"/>
      <c r="BSS14" s="11" t="s">
        <v>17135</v>
      </c>
      <c r="BST14" s="12"/>
      <c r="BSU14" s="12"/>
      <c r="BSV14" s="11" t="s">
        <v>17136</v>
      </c>
      <c r="BSW14" s="12"/>
      <c r="BSX14" s="12"/>
      <c r="BSY14" s="11" t="s">
        <v>17137</v>
      </c>
      <c r="BSZ14" s="12"/>
      <c r="BTA14" s="12"/>
      <c r="BTB14" s="11" t="s">
        <v>17138</v>
      </c>
      <c r="BTC14" s="12"/>
      <c r="BTD14" s="12"/>
      <c r="BTE14" s="11" t="s">
        <v>17139</v>
      </c>
      <c r="BTF14" s="12"/>
      <c r="BTG14" s="12"/>
      <c r="BTH14" s="11" t="s">
        <v>17140</v>
      </c>
      <c r="BTI14" s="12"/>
      <c r="BTJ14" s="12"/>
      <c r="BTK14" s="11" t="s">
        <v>17141</v>
      </c>
      <c r="BTL14" s="12"/>
      <c r="BTM14" s="12"/>
      <c r="BTN14" s="11" t="s">
        <v>17142</v>
      </c>
      <c r="BTO14" s="12"/>
      <c r="BTP14" s="12"/>
      <c r="BTQ14" s="11" t="s">
        <v>17143</v>
      </c>
      <c r="BTR14" s="12"/>
      <c r="BTS14" s="12"/>
      <c r="BTT14" s="11" t="s">
        <v>17144</v>
      </c>
      <c r="BTU14" s="12"/>
      <c r="BTV14" s="12"/>
      <c r="BTW14" s="11" t="s">
        <v>17145</v>
      </c>
      <c r="BTX14" s="12"/>
      <c r="BTY14" s="12"/>
      <c r="BTZ14" s="11" t="s">
        <v>17146</v>
      </c>
      <c r="BUA14" s="12"/>
      <c r="BUB14" s="12"/>
      <c r="BUC14" s="11" t="s">
        <v>17147</v>
      </c>
      <c r="BUD14" s="12"/>
      <c r="BUE14" s="12"/>
      <c r="BUF14" s="11" t="s">
        <v>17148</v>
      </c>
      <c r="BUG14" s="12"/>
      <c r="BUH14" s="12"/>
      <c r="BUI14" s="11" t="s">
        <v>16642</v>
      </c>
      <c r="BUJ14" s="12"/>
      <c r="BUK14" s="12"/>
      <c r="BUL14" s="11" t="s">
        <v>17149</v>
      </c>
      <c r="BUM14" s="12"/>
      <c r="BUN14" s="12"/>
      <c r="BUO14" s="11" t="s">
        <v>17150</v>
      </c>
      <c r="BUP14" s="12"/>
      <c r="BUQ14" s="12"/>
      <c r="BUR14" s="11" t="s">
        <v>17151</v>
      </c>
      <c r="BUS14" s="12"/>
      <c r="BUT14" s="12"/>
      <c r="BUU14" s="11" t="s">
        <v>17152</v>
      </c>
      <c r="BUV14" s="12"/>
      <c r="BUW14" s="12"/>
      <c r="BUX14" s="11" t="s">
        <v>17153</v>
      </c>
      <c r="BUY14" s="12"/>
      <c r="BUZ14" s="12"/>
      <c r="BVA14" s="11" t="s">
        <v>17154</v>
      </c>
      <c r="BVB14" s="12"/>
      <c r="BVC14" s="12"/>
      <c r="BVD14" s="11" t="s">
        <v>17155</v>
      </c>
      <c r="BVE14" s="12"/>
      <c r="BVF14" s="12"/>
      <c r="BVG14" s="11" t="s">
        <v>17156</v>
      </c>
      <c r="BVH14" s="12"/>
      <c r="BVI14" s="12"/>
      <c r="BVJ14" s="11" t="s">
        <v>17157</v>
      </c>
      <c r="BVK14" s="12"/>
      <c r="BVL14" s="12"/>
      <c r="BVM14" s="11" t="s">
        <v>17158</v>
      </c>
      <c r="BVN14" s="12"/>
      <c r="BVO14" s="12"/>
      <c r="BVP14" s="11" t="s">
        <v>17159</v>
      </c>
      <c r="BVQ14" s="12"/>
      <c r="BVR14" s="12"/>
      <c r="BVS14" s="11" t="s">
        <v>17160</v>
      </c>
      <c r="BVT14" s="12"/>
      <c r="BVU14" s="12"/>
      <c r="BVV14" s="11" t="s">
        <v>17161</v>
      </c>
      <c r="BVW14" s="12"/>
      <c r="BVX14" s="12"/>
      <c r="BVY14" s="11" t="s">
        <v>17162</v>
      </c>
      <c r="BVZ14" s="12"/>
      <c r="BWA14" s="12"/>
      <c r="BWB14" s="11" t="s">
        <v>17163</v>
      </c>
      <c r="BWC14" s="12"/>
      <c r="BWD14" s="12"/>
      <c r="BWE14" s="11" t="s">
        <v>17164</v>
      </c>
      <c r="BWF14" s="12"/>
      <c r="BWG14" s="12"/>
      <c r="BWH14" s="11" t="s">
        <v>17165</v>
      </c>
      <c r="BWI14" s="12"/>
      <c r="BWJ14" s="12"/>
      <c r="BWK14" s="11" t="s">
        <v>17166</v>
      </c>
      <c r="BWL14" s="12"/>
      <c r="BWM14" s="12"/>
      <c r="BWN14" s="11" t="s">
        <v>17167</v>
      </c>
      <c r="BWO14" s="12"/>
      <c r="BWP14" s="12"/>
      <c r="BWQ14" s="11" t="s">
        <v>17168</v>
      </c>
      <c r="BWR14" s="12"/>
      <c r="BWS14" s="12"/>
      <c r="BWT14" s="11" t="s">
        <v>17169</v>
      </c>
      <c r="BWU14" s="12"/>
      <c r="BWV14" s="12"/>
      <c r="BWW14" s="11" t="s">
        <v>17170</v>
      </c>
      <c r="BWX14" s="12"/>
      <c r="BWY14" s="12"/>
      <c r="BWZ14" s="11" t="s">
        <v>17171</v>
      </c>
      <c r="BXA14" s="12"/>
      <c r="BXB14" s="12"/>
      <c r="BXC14" s="11" t="s">
        <v>17172</v>
      </c>
      <c r="BXD14" s="12"/>
      <c r="BXE14" s="12"/>
      <c r="BXF14" s="11" t="s">
        <v>17173</v>
      </c>
      <c r="BXG14" s="12"/>
      <c r="BXH14" s="12"/>
      <c r="BXI14" s="11" t="s">
        <v>17174</v>
      </c>
      <c r="BXJ14" s="12"/>
      <c r="BXK14" s="12"/>
      <c r="BXL14" s="11" t="s">
        <v>17175</v>
      </c>
      <c r="BXM14" s="12"/>
      <c r="BXN14" s="12"/>
      <c r="BXO14" s="11" t="s">
        <v>17176</v>
      </c>
      <c r="BXP14" s="12"/>
      <c r="BXQ14" s="12"/>
      <c r="BXR14" s="11" t="s">
        <v>17177</v>
      </c>
      <c r="BXS14" s="12"/>
      <c r="BXT14" s="12"/>
      <c r="BXU14" s="11" t="s">
        <v>17178</v>
      </c>
      <c r="BXV14" s="12"/>
      <c r="BXW14" s="12"/>
      <c r="BXX14" s="11" t="s">
        <v>17179</v>
      </c>
      <c r="BXY14" s="12"/>
      <c r="BXZ14" s="12"/>
      <c r="BYA14" s="11" t="s">
        <v>17180</v>
      </c>
      <c r="BYB14" s="12"/>
      <c r="BYC14" s="12"/>
      <c r="BYD14" s="11" t="s">
        <v>17181</v>
      </c>
      <c r="BYE14" s="12"/>
      <c r="BYF14" s="12"/>
      <c r="BYG14" s="11" t="s">
        <v>17182</v>
      </c>
      <c r="BYH14" s="12"/>
      <c r="BYI14" s="12"/>
      <c r="BYJ14" s="11" t="s">
        <v>17183</v>
      </c>
      <c r="BYK14" s="12"/>
      <c r="BYL14" s="12"/>
      <c r="BYM14" s="11" t="s">
        <v>17184</v>
      </c>
      <c r="BYN14" s="12"/>
      <c r="BYO14" s="12"/>
    </row>
    <row r="15" spans="1:2017" x14ac:dyDescent="0.25">
      <c r="A15" s="6"/>
      <c r="B15" s="11" t="s">
        <v>17185</v>
      </c>
      <c r="C15" s="12"/>
      <c r="D15" s="12"/>
      <c r="E15" s="11" t="s">
        <v>17186</v>
      </c>
      <c r="F15" s="12"/>
      <c r="G15" s="12"/>
      <c r="H15" s="11" t="s">
        <v>17187</v>
      </c>
      <c r="I15" s="12"/>
      <c r="J15" s="12"/>
      <c r="K15" s="11" t="s">
        <v>17188</v>
      </c>
      <c r="L15" s="12"/>
      <c r="M15" s="12"/>
      <c r="N15" s="11" t="s">
        <v>17189</v>
      </c>
      <c r="O15" s="12"/>
      <c r="P15" s="12"/>
      <c r="Q15" s="11" t="s">
        <v>17190</v>
      </c>
      <c r="R15" s="12"/>
      <c r="S15" s="12"/>
      <c r="T15" s="11" t="s">
        <v>17191</v>
      </c>
      <c r="U15" s="12"/>
      <c r="V15" s="12"/>
      <c r="W15" s="11" t="s">
        <v>17192</v>
      </c>
      <c r="X15" s="12"/>
      <c r="Y15" s="12"/>
      <c r="Z15" s="11" t="s">
        <v>17193</v>
      </c>
      <c r="AA15" s="12"/>
      <c r="AB15" s="12"/>
      <c r="AC15" s="11" t="s">
        <v>17194</v>
      </c>
      <c r="AD15" s="12"/>
      <c r="AE15" s="12"/>
      <c r="AF15" s="11" t="s">
        <v>17195</v>
      </c>
      <c r="AG15" s="12"/>
      <c r="AH15" s="12"/>
      <c r="AI15" s="11" t="s">
        <v>17196</v>
      </c>
      <c r="AJ15" s="12"/>
      <c r="AK15" s="12"/>
      <c r="AL15" s="11" t="s">
        <v>17197</v>
      </c>
      <c r="AM15" s="12"/>
      <c r="AN15" s="12"/>
      <c r="AO15" s="11" t="s">
        <v>17198</v>
      </c>
      <c r="AP15" s="12"/>
      <c r="AQ15" s="12"/>
      <c r="AR15" s="11" t="s">
        <v>17199</v>
      </c>
      <c r="AS15" s="12"/>
      <c r="AT15" s="12"/>
      <c r="AU15" s="11" t="s">
        <v>17200</v>
      </c>
      <c r="AV15" s="12"/>
      <c r="AW15" s="12"/>
      <c r="AX15" s="11" t="s">
        <v>17201</v>
      </c>
      <c r="AY15" s="12"/>
      <c r="AZ15" s="12"/>
      <c r="BA15" s="11" t="s">
        <v>17202</v>
      </c>
      <c r="BB15" s="12"/>
      <c r="BC15" s="12"/>
      <c r="BD15" s="11" t="s">
        <v>17203</v>
      </c>
      <c r="BE15" s="12"/>
      <c r="BF15" s="12"/>
      <c r="BG15" s="11" t="s">
        <v>17204</v>
      </c>
      <c r="BH15" s="12"/>
      <c r="BI15" s="12"/>
      <c r="BJ15" s="11" t="s">
        <v>17205</v>
      </c>
      <c r="BK15" s="12"/>
      <c r="BL15" s="12"/>
      <c r="BM15" s="11" t="s">
        <v>17206</v>
      </c>
      <c r="BN15" s="12"/>
      <c r="BO15" s="12"/>
      <c r="BP15" s="11" t="s">
        <v>17207</v>
      </c>
      <c r="BQ15" s="12"/>
      <c r="BR15" s="12"/>
      <c r="BS15" s="11" t="s">
        <v>17208</v>
      </c>
      <c r="BT15" s="12"/>
      <c r="BU15" s="12"/>
      <c r="BV15" s="11" t="s">
        <v>17209</v>
      </c>
      <c r="BW15" s="12"/>
      <c r="BX15" s="12"/>
      <c r="BY15" s="11" t="s">
        <v>17210</v>
      </c>
      <c r="BZ15" s="12"/>
      <c r="CA15" s="12"/>
      <c r="CB15" s="11" t="s">
        <v>17211</v>
      </c>
      <c r="CC15" s="12"/>
      <c r="CD15" s="12"/>
      <c r="CE15" s="11" t="s">
        <v>17212</v>
      </c>
      <c r="CF15" s="12"/>
      <c r="CG15" s="12"/>
      <c r="CH15" s="11" t="s">
        <v>17213</v>
      </c>
      <c r="CI15" s="12"/>
      <c r="CJ15" s="12"/>
      <c r="CK15" s="11" t="s">
        <v>17214</v>
      </c>
      <c r="CL15" s="12"/>
      <c r="CM15" s="12"/>
      <c r="CN15" s="11" t="s">
        <v>17215</v>
      </c>
      <c r="CO15" s="12"/>
      <c r="CP15" s="12"/>
      <c r="CQ15" s="11" t="s">
        <v>17216</v>
      </c>
      <c r="CR15" s="12"/>
      <c r="CS15" s="12"/>
      <c r="CT15" s="11" t="s">
        <v>17217</v>
      </c>
      <c r="CU15" s="12"/>
      <c r="CV15" s="12"/>
      <c r="CW15" s="11" t="s">
        <v>17218</v>
      </c>
      <c r="CX15" s="12"/>
      <c r="CY15" s="12"/>
      <c r="CZ15" s="11" t="s">
        <v>17219</v>
      </c>
      <c r="DA15" s="12"/>
      <c r="DB15" s="12"/>
      <c r="DC15" s="11" t="s">
        <v>17220</v>
      </c>
      <c r="DD15" s="12"/>
      <c r="DE15" s="12"/>
      <c r="DF15" s="11" t="s">
        <v>17221</v>
      </c>
      <c r="DG15" s="12"/>
      <c r="DH15" s="12"/>
      <c r="DI15" s="11" t="s">
        <v>17222</v>
      </c>
      <c r="DJ15" s="12"/>
      <c r="DK15" s="12"/>
      <c r="DL15" s="11" t="s">
        <v>17223</v>
      </c>
      <c r="DM15" s="12"/>
      <c r="DN15" s="12"/>
      <c r="DO15" s="11" t="s">
        <v>17224</v>
      </c>
      <c r="DP15" s="12"/>
      <c r="DQ15" s="12"/>
      <c r="DR15" s="11" t="s">
        <v>17225</v>
      </c>
      <c r="DS15" s="12"/>
      <c r="DT15" s="12"/>
      <c r="DU15" s="11" t="s">
        <v>17226</v>
      </c>
      <c r="DV15" s="12"/>
      <c r="DW15" s="12"/>
      <c r="DX15" s="11" t="s">
        <v>17227</v>
      </c>
      <c r="DY15" s="12"/>
      <c r="DZ15" s="12"/>
      <c r="EA15" s="11" t="s">
        <v>17228</v>
      </c>
      <c r="EB15" s="12"/>
      <c r="EC15" s="12"/>
      <c r="ED15" s="11" t="s">
        <v>17229</v>
      </c>
      <c r="EE15" s="12"/>
      <c r="EF15" s="12"/>
      <c r="EG15" s="11" t="s">
        <v>16939</v>
      </c>
      <c r="EH15" s="12"/>
      <c r="EI15" s="12"/>
      <c r="EJ15" s="11" t="s">
        <v>17230</v>
      </c>
      <c r="EK15" s="12"/>
      <c r="EL15" s="12"/>
      <c r="EM15" s="11" t="s">
        <v>17231</v>
      </c>
      <c r="EN15" s="12"/>
      <c r="EO15" s="12"/>
      <c r="EP15" s="11" t="s">
        <v>16883</v>
      </c>
      <c r="EQ15" s="12"/>
      <c r="ER15" s="12"/>
      <c r="ES15" s="11" t="s">
        <v>17232</v>
      </c>
      <c r="ET15" s="12"/>
      <c r="EU15" s="12"/>
      <c r="EV15" s="11" t="s">
        <v>17233</v>
      </c>
      <c r="EW15" s="12"/>
      <c r="EX15" s="12"/>
      <c r="EY15" s="11" t="s">
        <v>17234</v>
      </c>
      <c r="EZ15" s="12"/>
      <c r="FA15" s="12"/>
      <c r="FB15" s="11" t="s">
        <v>17235</v>
      </c>
      <c r="FC15" s="12"/>
      <c r="FD15" s="12"/>
      <c r="FE15" s="11" t="s">
        <v>17236</v>
      </c>
      <c r="FF15" s="12"/>
      <c r="FG15" s="12"/>
      <c r="FH15" s="11" t="s">
        <v>17237</v>
      </c>
      <c r="FI15" s="12"/>
      <c r="FJ15" s="12"/>
      <c r="FK15" s="11" t="s">
        <v>17238</v>
      </c>
      <c r="FL15" s="12"/>
      <c r="FM15" s="12"/>
      <c r="FN15" s="11" t="s">
        <v>17239</v>
      </c>
      <c r="FO15" s="12"/>
      <c r="FP15" s="12"/>
      <c r="FQ15" s="11" t="s">
        <v>17240</v>
      </c>
      <c r="FR15" s="12"/>
      <c r="FS15" s="12"/>
      <c r="FT15" s="11" t="s">
        <v>17241</v>
      </c>
      <c r="FU15" s="12"/>
      <c r="FV15" s="12"/>
      <c r="FW15" s="11" t="s">
        <v>17242</v>
      </c>
      <c r="FX15" s="12"/>
      <c r="FY15" s="12"/>
      <c r="FZ15" s="11" t="s">
        <v>17243</v>
      </c>
      <c r="GA15" s="12"/>
      <c r="GB15" s="12"/>
      <c r="GC15" s="11" t="s">
        <v>17244</v>
      </c>
      <c r="GD15" s="12"/>
      <c r="GE15" s="12"/>
      <c r="GF15" s="11" t="s">
        <v>17245</v>
      </c>
      <c r="GG15" s="12"/>
      <c r="GH15" s="12"/>
      <c r="GI15" s="11" t="s">
        <v>17246</v>
      </c>
      <c r="GJ15" s="12"/>
      <c r="GK15" s="12"/>
      <c r="GL15" s="11" t="s">
        <v>17247</v>
      </c>
      <c r="GM15" s="12"/>
      <c r="GN15" s="12"/>
      <c r="GO15" s="11" t="s">
        <v>17248</v>
      </c>
      <c r="GP15" s="12"/>
      <c r="GQ15" s="12"/>
      <c r="GR15" s="11" t="s">
        <v>17249</v>
      </c>
      <c r="GS15" s="12"/>
      <c r="GT15" s="12"/>
      <c r="GU15" s="11" t="s">
        <v>17250</v>
      </c>
      <c r="GV15" s="12"/>
      <c r="GW15" s="12"/>
      <c r="GX15" s="11" t="s">
        <v>17251</v>
      </c>
      <c r="GY15" s="12"/>
      <c r="GZ15" s="12"/>
      <c r="HA15" s="11" t="s">
        <v>17252</v>
      </c>
      <c r="HB15" s="12"/>
      <c r="HC15" s="12"/>
      <c r="HD15" s="11" t="s">
        <v>17253</v>
      </c>
      <c r="HE15" s="12"/>
      <c r="HF15" s="12"/>
      <c r="HG15" s="11" t="s">
        <v>17254</v>
      </c>
      <c r="HH15" s="12"/>
      <c r="HI15" s="12"/>
      <c r="HJ15" s="11" t="s">
        <v>17255</v>
      </c>
      <c r="HK15" s="12"/>
      <c r="HL15" s="12"/>
      <c r="HM15" s="11" t="s">
        <v>17256</v>
      </c>
      <c r="HN15" s="12"/>
      <c r="HO15" s="12"/>
      <c r="HP15" s="11" t="s">
        <v>17257</v>
      </c>
      <c r="HQ15" s="12"/>
      <c r="HR15" s="12"/>
      <c r="HS15" s="11" t="s">
        <v>17258</v>
      </c>
      <c r="HT15" s="12"/>
      <c r="HU15" s="12"/>
      <c r="HV15" s="11" t="s">
        <v>17259</v>
      </c>
      <c r="HW15" s="12"/>
      <c r="HX15" s="12"/>
      <c r="HY15" s="11" t="s">
        <v>17260</v>
      </c>
      <c r="HZ15" s="12"/>
      <c r="IA15" s="12"/>
      <c r="IB15" s="11" t="s">
        <v>17261</v>
      </c>
      <c r="IC15" s="12"/>
      <c r="ID15" s="12"/>
      <c r="IE15" s="11" t="s">
        <v>17262</v>
      </c>
      <c r="IF15" s="12"/>
      <c r="IG15" s="12"/>
      <c r="IH15" s="11" t="s">
        <v>17263</v>
      </c>
      <c r="II15" s="12"/>
      <c r="IJ15" s="12"/>
      <c r="IK15" s="11" t="s">
        <v>17264</v>
      </c>
      <c r="IL15" s="12"/>
      <c r="IM15" s="12"/>
      <c r="IN15" s="11" t="s">
        <v>17265</v>
      </c>
      <c r="IO15" s="12"/>
      <c r="IP15" s="12"/>
      <c r="IQ15" s="11" t="s">
        <v>17266</v>
      </c>
      <c r="IR15" s="12"/>
      <c r="IS15" s="12"/>
      <c r="IT15" s="11" t="s">
        <v>17267</v>
      </c>
      <c r="IU15" s="12"/>
      <c r="IV15" s="12"/>
      <c r="IW15" s="11" t="s">
        <v>17268</v>
      </c>
      <c r="IX15" s="12"/>
      <c r="IY15" s="12"/>
      <c r="IZ15" s="11" t="s">
        <v>17269</v>
      </c>
      <c r="JA15" s="12"/>
      <c r="JB15" s="12"/>
      <c r="JC15" s="11" t="s">
        <v>17270</v>
      </c>
      <c r="JD15" s="12"/>
      <c r="JE15" s="12"/>
      <c r="JF15" s="11" t="s">
        <v>17271</v>
      </c>
      <c r="JG15" s="12"/>
      <c r="JH15" s="12"/>
      <c r="JI15" s="11" t="s">
        <v>17272</v>
      </c>
      <c r="JJ15" s="12"/>
      <c r="JK15" s="12"/>
      <c r="JL15" s="11" t="s">
        <v>17273</v>
      </c>
      <c r="JM15" s="12"/>
      <c r="JN15" s="12"/>
      <c r="JO15" s="11" t="s">
        <v>17274</v>
      </c>
      <c r="JP15" s="12"/>
      <c r="JQ15" s="12"/>
      <c r="JR15" s="11" t="s">
        <v>17275</v>
      </c>
      <c r="JS15" s="12"/>
      <c r="JT15" s="12"/>
      <c r="JU15" s="11" t="s">
        <v>17276</v>
      </c>
      <c r="JV15" s="12"/>
      <c r="JW15" s="12"/>
      <c r="JX15" s="11" t="s">
        <v>17277</v>
      </c>
      <c r="JY15" s="12"/>
      <c r="JZ15" s="12"/>
      <c r="KA15" s="11" t="s">
        <v>17278</v>
      </c>
      <c r="KB15" s="12"/>
      <c r="KC15" s="12"/>
      <c r="KD15" s="11" t="s">
        <v>17279</v>
      </c>
      <c r="KE15" s="12"/>
      <c r="KF15" s="12"/>
      <c r="KG15" s="11" t="s">
        <v>17280</v>
      </c>
      <c r="KH15" s="12"/>
      <c r="KI15" s="12"/>
      <c r="KJ15" s="11" t="s">
        <v>17281</v>
      </c>
      <c r="KK15" s="12"/>
      <c r="KL15" s="12"/>
      <c r="KM15" s="11" t="s">
        <v>17282</v>
      </c>
      <c r="KN15" s="12"/>
      <c r="KO15" s="12"/>
      <c r="KP15" s="11" t="s">
        <v>17283</v>
      </c>
      <c r="KQ15" s="12"/>
      <c r="KR15" s="12"/>
      <c r="KS15" s="11" t="s">
        <v>17284</v>
      </c>
      <c r="KT15" s="12"/>
      <c r="KU15" s="12"/>
      <c r="KV15" s="11" t="s">
        <v>17285</v>
      </c>
      <c r="KW15" s="12"/>
      <c r="KX15" s="12"/>
      <c r="KY15" s="11" t="s">
        <v>17286</v>
      </c>
      <c r="KZ15" s="12"/>
      <c r="LA15" s="12"/>
      <c r="LB15" s="11" t="s">
        <v>17287</v>
      </c>
      <c r="LC15" s="12"/>
      <c r="LD15" s="12"/>
      <c r="LE15" s="11" t="s">
        <v>17288</v>
      </c>
      <c r="LF15" s="12"/>
      <c r="LG15" s="12"/>
      <c r="LH15" s="11" t="s">
        <v>17289</v>
      </c>
      <c r="LI15" s="12"/>
      <c r="LJ15" s="12"/>
      <c r="LK15" s="11" t="s">
        <v>17290</v>
      </c>
      <c r="LL15" s="12"/>
      <c r="LM15" s="12"/>
      <c r="LN15" s="11" t="s">
        <v>17291</v>
      </c>
      <c r="LO15" s="12"/>
      <c r="LP15" s="12"/>
      <c r="LQ15" s="11" t="s">
        <v>17292</v>
      </c>
      <c r="LR15" s="12"/>
      <c r="LS15" s="12"/>
      <c r="LT15" s="11" t="s">
        <v>16939</v>
      </c>
      <c r="LU15" s="12"/>
      <c r="LV15" s="12"/>
      <c r="LW15" s="11" t="s">
        <v>17293</v>
      </c>
      <c r="LX15" s="12"/>
      <c r="LY15" s="12"/>
      <c r="LZ15" s="11" t="s">
        <v>17294</v>
      </c>
      <c r="MA15" s="12"/>
      <c r="MB15" s="12"/>
      <c r="MC15" s="11" t="s">
        <v>17295</v>
      </c>
      <c r="MD15" s="12"/>
      <c r="ME15" s="12"/>
      <c r="MF15" s="11" t="s">
        <v>17296</v>
      </c>
      <c r="MG15" s="12"/>
      <c r="MH15" s="12"/>
      <c r="MI15" s="11" t="s">
        <v>17297</v>
      </c>
      <c r="MJ15" s="12"/>
      <c r="MK15" s="12"/>
      <c r="ML15" s="11" t="s">
        <v>17298</v>
      </c>
      <c r="MM15" s="12"/>
      <c r="MN15" s="12"/>
      <c r="MO15" s="11" t="s">
        <v>17299</v>
      </c>
      <c r="MP15" s="12"/>
      <c r="MQ15" s="12"/>
      <c r="MR15" s="11" t="s">
        <v>17300</v>
      </c>
      <c r="MS15" s="12"/>
      <c r="MT15" s="12"/>
      <c r="MU15" s="11" t="s">
        <v>17301</v>
      </c>
      <c r="MV15" s="12"/>
      <c r="MW15" s="12"/>
      <c r="MX15" s="11" t="s">
        <v>17302</v>
      </c>
      <c r="MY15" s="12"/>
      <c r="MZ15" s="12"/>
      <c r="NA15" s="11" t="s">
        <v>17303</v>
      </c>
      <c r="NB15" s="12"/>
      <c r="NC15" s="12"/>
      <c r="ND15" s="11" t="s">
        <v>17304</v>
      </c>
      <c r="NE15" s="12"/>
      <c r="NF15" s="12"/>
      <c r="NG15" s="11" t="s">
        <v>17220</v>
      </c>
      <c r="NH15" s="12"/>
      <c r="NI15" s="12"/>
      <c r="NJ15" s="11" t="s">
        <v>17305</v>
      </c>
      <c r="NK15" s="12"/>
      <c r="NL15" s="12"/>
      <c r="NM15" s="11" t="s">
        <v>17306</v>
      </c>
      <c r="NN15" s="12"/>
      <c r="NO15" s="12"/>
      <c r="NP15" s="11" t="s">
        <v>17307</v>
      </c>
      <c r="NQ15" s="12"/>
      <c r="NR15" s="12"/>
      <c r="NS15" s="11" t="s">
        <v>17308</v>
      </c>
      <c r="NT15" s="12"/>
      <c r="NU15" s="12"/>
      <c r="NV15" s="11" t="s">
        <v>17309</v>
      </c>
      <c r="NW15" s="12"/>
      <c r="NX15" s="12"/>
      <c r="NY15" s="11" t="s">
        <v>17310</v>
      </c>
      <c r="NZ15" s="12"/>
      <c r="OA15" s="12"/>
      <c r="OB15" s="11" t="s">
        <v>17311</v>
      </c>
      <c r="OC15" s="12"/>
      <c r="OD15" s="12"/>
      <c r="OE15" s="11" t="s">
        <v>17312</v>
      </c>
      <c r="OF15" s="12"/>
      <c r="OG15" s="12"/>
      <c r="OH15" s="11" t="s">
        <v>17313</v>
      </c>
      <c r="OI15" s="12"/>
      <c r="OJ15" s="12"/>
      <c r="OK15" s="11" t="s">
        <v>17314</v>
      </c>
      <c r="OL15" s="12"/>
      <c r="OM15" s="12"/>
      <c r="ON15" s="11" t="s">
        <v>17315</v>
      </c>
      <c r="OO15" s="12"/>
      <c r="OP15" s="12"/>
      <c r="OQ15" s="11" t="s">
        <v>17316</v>
      </c>
      <c r="OR15" s="12"/>
      <c r="OS15" s="12"/>
      <c r="OT15" s="11" t="s">
        <v>17317</v>
      </c>
      <c r="OU15" s="12"/>
      <c r="OV15" s="12"/>
      <c r="OW15" s="11" t="s">
        <v>17318</v>
      </c>
      <c r="OX15" s="12"/>
      <c r="OY15" s="12"/>
      <c r="OZ15" s="11" t="s">
        <v>17319</v>
      </c>
      <c r="PA15" s="12"/>
      <c r="PB15" s="12"/>
      <c r="PC15" s="11" t="s">
        <v>17320</v>
      </c>
      <c r="PD15" s="12"/>
      <c r="PE15" s="12"/>
      <c r="PF15" s="11" t="s">
        <v>17321</v>
      </c>
      <c r="PG15" s="12"/>
      <c r="PH15" s="12"/>
      <c r="PI15" s="11" t="s">
        <v>17322</v>
      </c>
      <c r="PJ15" s="12"/>
      <c r="PK15" s="12"/>
      <c r="PL15" s="11" t="s">
        <v>17323</v>
      </c>
      <c r="PM15" s="12"/>
      <c r="PN15" s="12"/>
      <c r="PO15" s="11" t="s">
        <v>17324</v>
      </c>
      <c r="PP15" s="12"/>
      <c r="PQ15" s="12"/>
      <c r="PR15" s="11" t="s">
        <v>17325</v>
      </c>
      <c r="PS15" s="12"/>
      <c r="PT15" s="12"/>
      <c r="PU15" s="11" t="s">
        <v>17326</v>
      </c>
      <c r="PV15" s="12"/>
      <c r="PW15" s="12"/>
      <c r="PX15" s="11" t="s">
        <v>17327</v>
      </c>
      <c r="PY15" s="12"/>
      <c r="PZ15" s="12"/>
      <c r="QA15" s="11" t="s">
        <v>17328</v>
      </c>
      <c r="QB15" s="12"/>
      <c r="QC15" s="12"/>
      <c r="QD15" s="11" t="s">
        <v>17329</v>
      </c>
      <c r="QE15" s="12"/>
      <c r="QF15" s="12"/>
      <c r="QG15" s="11" t="s">
        <v>17330</v>
      </c>
      <c r="QH15" s="12"/>
      <c r="QI15" s="12"/>
      <c r="QJ15" s="11" t="s">
        <v>17331</v>
      </c>
      <c r="QK15" s="12"/>
      <c r="QL15" s="12"/>
      <c r="QM15" s="11" t="s">
        <v>17332</v>
      </c>
      <c r="QN15" s="12"/>
      <c r="QO15" s="12"/>
      <c r="QP15" s="11" t="s">
        <v>17333</v>
      </c>
      <c r="QQ15" s="12"/>
      <c r="QR15" s="12"/>
      <c r="QS15" s="11" t="s">
        <v>17334</v>
      </c>
      <c r="QT15" s="12"/>
      <c r="QU15" s="12"/>
      <c r="QV15" s="11" t="s">
        <v>17335</v>
      </c>
      <c r="QW15" s="12"/>
      <c r="QX15" s="12"/>
      <c r="QY15" s="11" t="s">
        <v>17336</v>
      </c>
      <c r="QZ15" s="12"/>
      <c r="RA15" s="12"/>
      <c r="RB15" s="11" t="s">
        <v>17337</v>
      </c>
      <c r="RC15" s="12"/>
      <c r="RD15" s="12"/>
      <c r="RE15" s="11" t="s">
        <v>17338</v>
      </c>
      <c r="RF15" s="12"/>
      <c r="RG15" s="12"/>
      <c r="RH15" s="11" t="s">
        <v>17339</v>
      </c>
      <c r="RI15" s="12"/>
      <c r="RJ15" s="12"/>
      <c r="RK15" s="11" t="s">
        <v>17340</v>
      </c>
      <c r="RL15" s="12"/>
      <c r="RM15" s="12"/>
      <c r="RN15" s="11" t="s">
        <v>17341</v>
      </c>
      <c r="RO15" s="12"/>
      <c r="RP15" s="12"/>
      <c r="RQ15" s="11" t="s">
        <v>17342</v>
      </c>
      <c r="RR15" s="12"/>
      <c r="RS15" s="12"/>
      <c r="RT15" s="11" t="s">
        <v>17343</v>
      </c>
      <c r="RU15" s="12"/>
      <c r="RV15" s="12"/>
      <c r="RW15" s="11" t="s">
        <v>17344</v>
      </c>
      <c r="RX15" s="12"/>
      <c r="RY15" s="12"/>
      <c r="RZ15" s="11" t="s">
        <v>17345</v>
      </c>
      <c r="SA15" s="12"/>
      <c r="SB15" s="12"/>
      <c r="SC15" s="11" t="s">
        <v>17346</v>
      </c>
      <c r="SD15" s="12"/>
      <c r="SE15" s="12"/>
      <c r="SF15" s="11" t="s">
        <v>17347</v>
      </c>
      <c r="SG15" s="12"/>
      <c r="SH15" s="12"/>
      <c r="SI15" s="11" t="s">
        <v>17348</v>
      </c>
      <c r="SJ15" s="12"/>
      <c r="SK15" s="12"/>
      <c r="SL15" s="11" t="s">
        <v>17349</v>
      </c>
      <c r="SM15" s="12"/>
      <c r="SN15" s="12"/>
      <c r="SO15" s="11" t="s">
        <v>17350</v>
      </c>
      <c r="SP15" s="12"/>
      <c r="SQ15" s="12"/>
      <c r="SR15" s="11" t="s">
        <v>17351</v>
      </c>
      <c r="SS15" s="12"/>
      <c r="ST15" s="12"/>
      <c r="SU15" s="11" t="s">
        <v>17352</v>
      </c>
      <c r="SV15" s="12"/>
      <c r="SW15" s="12"/>
      <c r="SX15" s="11" t="s">
        <v>17353</v>
      </c>
      <c r="SY15" s="12"/>
      <c r="SZ15" s="12"/>
      <c r="TA15" s="11" t="s">
        <v>17354</v>
      </c>
      <c r="TB15" s="12"/>
      <c r="TC15" s="12"/>
      <c r="TD15" s="11" t="s">
        <v>17355</v>
      </c>
      <c r="TE15" s="12"/>
      <c r="TF15" s="12"/>
      <c r="TG15" s="11" t="s">
        <v>17356</v>
      </c>
      <c r="TH15" s="12"/>
      <c r="TI15" s="12"/>
      <c r="TJ15" s="11" t="s">
        <v>17357</v>
      </c>
      <c r="TK15" s="12"/>
      <c r="TL15" s="12"/>
      <c r="TM15" s="11" t="s">
        <v>17358</v>
      </c>
      <c r="TN15" s="12"/>
      <c r="TO15" s="12"/>
      <c r="TP15" s="11" t="s">
        <v>17359</v>
      </c>
      <c r="TQ15" s="12"/>
      <c r="TR15" s="12"/>
      <c r="TS15" s="11" t="s">
        <v>17360</v>
      </c>
      <c r="TT15" s="12"/>
      <c r="TU15" s="12"/>
      <c r="TV15" s="11" t="s">
        <v>17361</v>
      </c>
      <c r="TW15" s="12"/>
      <c r="TX15" s="12"/>
      <c r="TY15" s="11" t="s">
        <v>17362</v>
      </c>
      <c r="TZ15" s="12"/>
      <c r="UA15" s="12"/>
      <c r="UB15" s="11" t="s">
        <v>17363</v>
      </c>
      <c r="UC15" s="12"/>
      <c r="UD15" s="12"/>
      <c r="UE15" s="11" t="s">
        <v>17364</v>
      </c>
      <c r="UF15" s="12"/>
      <c r="UG15" s="12"/>
      <c r="UH15" s="11" t="s">
        <v>17365</v>
      </c>
      <c r="UI15" s="12"/>
      <c r="UJ15" s="12"/>
      <c r="UK15" s="11" t="s">
        <v>17366</v>
      </c>
      <c r="UL15" s="12"/>
      <c r="UM15" s="12"/>
      <c r="UN15" s="11" t="s">
        <v>17367</v>
      </c>
      <c r="UO15" s="12"/>
      <c r="UP15" s="12"/>
      <c r="UQ15" s="11" t="s">
        <v>17368</v>
      </c>
      <c r="UR15" s="12"/>
      <c r="US15" s="12"/>
      <c r="UT15" s="11" t="s">
        <v>17369</v>
      </c>
      <c r="UU15" s="12"/>
      <c r="UV15" s="12"/>
      <c r="UW15" s="11" t="s">
        <v>17370</v>
      </c>
      <c r="UX15" s="12"/>
      <c r="UY15" s="12"/>
      <c r="UZ15" s="11" t="s">
        <v>17371</v>
      </c>
      <c r="VA15" s="12"/>
      <c r="VB15" s="12"/>
      <c r="VC15" s="11" t="s">
        <v>17372</v>
      </c>
      <c r="VD15" s="12"/>
      <c r="VE15" s="12"/>
      <c r="VF15" s="11" t="s">
        <v>17373</v>
      </c>
      <c r="VG15" s="12"/>
      <c r="VH15" s="12"/>
      <c r="VI15" s="11" t="s">
        <v>17374</v>
      </c>
      <c r="VJ15" s="12"/>
      <c r="VK15" s="12"/>
      <c r="VL15" s="11" t="s">
        <v>17375</v>
      </c>
      <c r="VM15" s="12"/>
      <c r="VN15" s="12"/>
      <c r="VO15" s="11" t="s">
        <v>17376</v>
      </c>
      <c r="VP15" s="12"/>
      <c r="VQ15" s="12"/>
      <c r="VR15" s="11" t="s">
        <v>17377</v>
      </c>
      <c r="VS15" s="12"/>
      <c r="VT15" s="12"/>
      <c r="VU15" s="11" t="s">
        <v>16939</v>
      </c>
      <c r="VV15" s="12"/>
      <c r="VW15" s="12"/>
      <c r="VX15" s="11" t="s">
        <v>17378</v>
      </c>
      <c r="VY15" s="12"/>
      <c r="VZ15" s="12"/>
      <c r="WA15" s="11" t="s">
        <v>17379</v>
      </c>
      <c r="WB15" s="12"/>
      <c r="WC15" s="12"/>
      <c r="WD15" s="11" t="s">
        <v>17380</v>
      </c>
      <c r="WE15" s="12"/>
      <c r="WF15" s="12"/>
      <c r="WG15" s="11" t="s">
        <v>17381</v>
      </c>
      <c r="WH15" s="12"/>
      <c r="WI15" s="12"/>
      <c r="WJ15" s="11" t="s">
        <v>17382</v>
      </c>
      <c r="WK15" s="12"/>
      <c r="WL15" s="12"/>
      <c r="WM15" s="11" t="s">
        <v>17383</v>
      </c>
      <c r="WN15" s="12"/>
      <c r="WO15" s="12"/>
      <c r="WP15" s="11" t="s">
        <v>17384</v>
      </c>
      <c r="WQ15" s="12"/>
      <c r="WR15" s="12"/>
      <c r="WS15" s="11" t="s">
        <v>17385</v>
      </c>
      <c r="WT15" s="12"/>
      <c r="WU15" s="12"/>
      <c r="WV15" s="11" t="s">
        <v>17386</v>
      </c>
      <c r="WW15" s="12"/>
      <c r="WX15" s="12"/>
      <c r="WY15" s="11" t="s">
        <v>17387</v>
      </c>
      <c r="WZ15" s="12"/>
      <c r="XA15" s="12"/>
      <c r="XB15" s="11" t="s">
        <v>17388</v>
      </c>
      <c r="XC15" s="12"/>
      <c r="XD15" s="12"/>
      <c r="XE15" s="11" t="s">
        <v>17389</v>
      </c>
      <c r="XF15" s="12"/>
      <c r="XG15" s="12"/>
      <c r="XH15" s="11" t="s">
        <v>17390</v>
      </c>
      <c r="XI15" s="12"/>
      <c r="XJ15" s="12"/>
      <c r="XK15" s="11" t="s">
        <v>17391</v>
      </c>
      <c r="XL15" s="12"/>
      <c r="XM15" s="12"/>
      <c r="XN15" s="11" t="s">
        <v>17392</v>
      </c>
      <c r="XO15" s="12"/>
      <c r="XP15" s="12"/>
      <c r="XQ15" s="11" t="s">
        <v>17393</v>
      </c>
      <c r="XR15" s="12"/>
      <c r="XS15" s="12"/>
      <c r="XT15" s="11" t="s">
        <v>17394</v>
      </c>
      <c r="XU15" s="12"/>
      <c r="XV15" s="12"/>
      <c r="XW15" s="11" t="s">
        <v>17395</v>
      </c>
      <c r="XX15" s="12"/>
      <c r="XY15" s="12"/>
      <c r="XZ15" s="11" t="s">
        <v>17396</v>
      </c>
      <c r="YA15" s="12"/>
      <c r="YB15" s="12"/>
      <c r="YC15" s="11" t="s">
        <v>17397</v>
      </c>
      <c r="YD15" s="12"/>
      <c r="YE15" s="12"/>
      <c r="YF15" s="11" t="s">
        <v>17398</v>
      </c>
      <c r="YG15" s="12"/>
      <c r="YH15" s="12"/>
      <c r="YI15" s="11" t="s">
        <v>17399</v>
      </c>
      <c r="YJ15" s="12"/>
      <c r="YK15" s="12"/>
      <c r="YL15" s="11" t="s">
        <v>17400</v>
      </c>
      <c r="YM15" s="12"/>
      <c r="YN15" s="12"/>
      <c r="YO15" s="11" t="s">
        <v>17401</v>
      </c>
      <c r="YP15" s="12"/>
      <c r="YQ15" s="12"/>
      <c r="YR15" s="11" t="s">
        <v>17402</v>
      </c>
      <c r="YS15" s="12"/>
      <c r="YT15" s="12"/>
      <c r="YU15" s="11" t="s">
        <v>17403</v>
      </c>
      <c r="YV15" s="12"/>
      <c r="YW15" s="12"/>
      <c r="YX15" s="11" t="s">
        <v>17404</v>
      </c>
      <c r="YY15" s="12"/>
      <c r="YZ15" s="12"/>
      <c r="ZA15" s="11" t="s">
        <v>17405</v>
      </c>
      <c r="ZB15" s="12"/>
      <c r="ZC15" s="12"/>
      <c r="ZD15" s="11" t="s">
        <v>17406</v>
      </c>
      <c r="ZE15" s="12"/>
      <c r="ZF15" s="12"/>
      <c r="ZG15" s="11" t="s">
        <v>17407</v>
      </c>
      <c r="ZH15" s="12"/>
      <c r="ZI15" s="12"/>
      <c r="ZJ15" s="11" t="s">
        <v>17408</v>
      </c>
      <c r="ZK15" s="12"/>
      <c r="ZL15" s="12"/>
      <c r="ZM15" s="11" t="s">
        <v>17409</v>
      </c>
      <c r="ZN15" s="12"/>
      <c r="ZO15" s="12"/>
      <c r="ZP15" s="11" t="s">
        <v>17410</v>
      </c>
      <c r="ZQ15" s="12"/>
      <c r="ZR15" s="12"/>
      <c r="ZS15" s="11" t="s">
        <v>17411</v>
      </c>
      <c r="ZT15" s="12"/>
      <c r="ZU15" s="12"/>
      <c r="ZV15" s="11" t="s">
        <v>17412</v>
      </c>
      <c r="ZW15" s="12"/>
      <c r="ZX15" s="12"/>
      <c r="ZY15" s="11" t="s">
        <v>17413</v>
      </c>
      <c r="ZZ15" s="12"/>
      <c r="AAA15" s="12"/>
      <c r="AAB15" s="11" t="s">
        <v>17414</v>
      </c>
      <c r="AAC15" s="12"/>
      <c r="AAD15" s="12"/>
      <c r="AAE15" s="11" t="s">
        <v>17415</v>
      </c>
      <c r="AAF15" s="12"/>
      <c r="AAG15" s="12"/>
      <c r="AAH15" s="11" t="s">
        <v>17416</v>
      </c>
      <c r="AAI15" s="12"/>
      <c r="AAJ15" s="12"/>
      <c r="AAK15" s="11" t="s">
        <v>17417</v>
      </c>
      <c r="AAL15" s="12"/>
      <c r="AAM15" s="12"/>
      <c r="AAN15" s="11" t="s">
        <v>17418</v>
      </c>
      <c r="AAO15" s="12"/>
      <c r="AAP15" s="12"/>
      <c r="AAQ15" s="11" t="s">
        <v>17419</v>
      </c>
      <c r="AAR15" s="12"/>
      <c r="AAS15" s="12"/>
      <c r="AAT15" s="11" t="s">
        <v>17420</v>
      </c>
      <c r="AAU15" s="12"/>
      <c r="AAV15" s="12"/>
      <c r="AAW15" s="11" t="s">
        <v>17421</v>
      </c>
      <c r="AAX15" s="12"/>
      <c r="AAY15" s="12"/>
      <c r="AAZ15" s="11" t="s">
        <v>17422</v>
      </c>
      <c r="ABA15" s="12"/>
      <c r="ABB15" s="12"/>
      <c r="ABC15" s="11" t="s">
        <v>17423</v>
      </c>
      <c r="ABD15" s="12"/>
      <c r="ABE15" s="12"/>
      <c r="ABF15" s="11" t="s">
        <v>17424</v>
      </c>
      <c r="ABG15" s="12"/>
      <c r="ABH15" s="12"/>
      <c r="ABI15" s="11" t="s">
        <v>17425</v>
      </c>
      <c r="ABJ15" s="12"/>
      <c r="ABK15" s="12"/>
      <c r="ABL15" s="11" t="s">
        <v>17426</v>
      </c>
      <c r="ABM15" s="12"/>
      <c r="ABN15" s="12"/>
      <c r="ABO15" s="11" t="s">
        <v>17427</v>
      </c>
      <c r="ABP15" s="12"/>
      <c r="ABQ15" s="12"/>
      <c r="ABR15" s="11" t="s">
        <v>17428</v>
      </c>
      <c r="ABS15" s="12"/>
      <c r="ABT15" s="12"/>
      <c r="ABU15" s="11" t="s">
        <v>17429</v>
      </c>
      <c r="ABV15" s="12"/>
      <c r="ABW15" s="12"/>
      <c r="ABX15" s="11" t="s">
        <v>17430</v>
      </c>
      <c r="ABY15" s="12"/>
      <c r="ABZ15" s="12"/>
      <c r="ACA15" s="11" t="s">
        <v>17431</v>
      </c>
      <c r="ACB15" s="12"/>
      <c r="ACC15" s="12"/>
      <c r="ACD15" s="11" t="s">
        <v>17432</v>
      </c>
      <c r="ACE15" s="12"/>
      <c r="ACF15" s="12"/>
      <c r="ACG15" s="11" t="s">
        <v>17433</v>
      </c>
      <c r="ACH15" s="12"/>
      <c r="ACI15" s="12"/>
      <c r="ACJ15" s="11" t="s">
        <v>17434</v>
      </c>
      <c r="ACK15" s="12"/>
      <c r="ACL15" s="12"/>
      <c r="ACM15" s="11" t="s">
        <v>17435</v>
      </c>
      <c r="ACN15" s="12"/>
      <c r="ACO15" s="12"/>
      <c r="ACP15" s="11" t="s">
        <v>17436</v>
      </c>
      <c r="ACQ15" s="12"/>
      <c r="ACR15" s="12"/>
      <c r="ACS15" s="11" t="s">
        <v>17437</v>
      </c>
      <c r="ACT15" s="12"/>
      <c r="ACU15" s="12"/>
      <c r="ACV15" s="11" t="s">
        <v>17438</v>
      </c>
      <c r="ACW15" s="12"/>
      <c r="ACX15" s="12"/>
      <c r="ACY15" s="11" t="s">
        <v>17439</v>
      </c>
      <c r="ACZ15" s="12"/>
      <c r="ADA15" s="12"/>
      <c r="ADB15" s="11" t="s">
        <v>17440</v>
      </c>
      <c r="ADC15" s="12"/>
      <c r="ADD15" s="12"/>
      <c r="ADE15" s="11" t="s">
        <v>17441</v>
      </c>
      <c r="ADF15" s="12"/>
      <c r="ADG15" s="12"/>
      <c r="ADH15" s="11" t="s">
        <v>17442</v>
      </c>
      <c r="ADI15" s="12"/>
      <c r="ADJ15" s="12"/>
      <c r="ADK15" s="11" t="s">
        <v>17443</v>
      </c>
      <c r="ADL15" s="12"/>
      <c r="ADM15" s="12"/>
      <c r="ADN15" s="11" t="s">
        <v>17444</v>
      </c>
      <c r="ADO15" s="12"/>
      <c r="ADP15" s="12"/>
      <c r="ADQ15" s="11" t="s">
        <v>17445</v>
      </c>
      <c r="ADR15" s="12"/>
      <c r="ADS15" s="12"/>
      <c r="ADT15" s="11" t="s">
        <v>17446</v>
      </c>
      <c r="ADU15" s="12"/>
      <c r="ADV15" s="12"/>
      <c r="ADW15" s="11" t="s">
        <v>17447</v>
      </c>
      <c r="ADX15" s="12"/>
      <c r="ADY15" s="12"/>
      <c r="ADZ15" s="11" t="s">
        <v>17448</v>
      </c>
      <c r="AEA15" s="12"/>
      <c r="AEB15" s="12"/>
      <c r="AEC15" s="11" t="s">
        <v>17449</v>
      </c>
      <c r="AED15" s="12"/>
      <c r="AEE15" s="12"/>
      <c r="AEF15" s="11" t="s">
        <v>17450</v>
      </c>
      <c r="AEG15" s="12"/>
      <c r="AEH15" s="12"/>
      <c r="AEI15" s="11" t="s">
        <v>17220</v>
      </c>
      <c r="AEJ15" s="12"/>
      <c r="AEK15" s="12"/>
      <c r="AEL15" s="11" t="s">
        <v>17451</v>
      </c>
      <c r="AEM15" s="12"/>
      <c r="AEN15" s="12"/>
      <c r="AEO15" s="11" t="s">
        <v>17452</v>
      </c>
      <c r="AEP15" s="12"/>
      <c r="AEQ15" s="12"/>
      <c r="AER15" s="11" t="s">
        <v>17453</v>
      </c>
      <c r="AES15" s="12"/>
      <c r="AET15" s="12"/>
      <c r="AEU15" s="11" t="s">
        <v>17454</v>
      </c>
      <c r="AEV15" s="12"/>
      <c r="AEW15" s="12"/>
      <c r="AEX15" s="11" t="s">
        <v>17455</v>
      </c>
      <c r="AEY15" s="12"/>
      <c r="AEZ15" s="12"/>
      <c r="AFA15" s="11" t="s">
        <v>17456</v>
      </c>
      <c r="AFB15" s="12"/>
      <c r="AFC15" s="12"/>
      <c r="AFD15" s="11" t="s">
        <v>17457</v>
      </c>
      <c r="AFE15" s="12"/>
      <c r="AFF15" s="12"/>
      <c r="AFG15" s="11" t="s">
        <v>17458</v>
      </c>
      <c r="AFH15" s="12"/>
      <c r="AFI15" s="12"/>
      <c r="AFJ15" s="11" t="s">
        <v>17459</v>
      </c>
      <c r="AFK15" s="12"/>
      <c r="AFL15" s="12"/>
      <c r="AFM15" s="11" t="s">
        <v>17460</v>
      </c>
      <c r="AFN15" s="12"/>
      <c r="AFO15" s="12"/>
      <c r="AFP15" s="11" t="s">
        <v>17461</v>
      </c>
      <c r="AFQ15" s="12"/>
      <c r="AFR15" s="12"/>
      <c r="AFS15" s="11" t="s">
        <v>17462</v>
      </c>
      <c r="AFT15" s="12"/>
      <c r="AFU15" s="12"/>
      <c r="AFV15" s="11" t="s">
        <v>17463</v>
      </c>
      <c r="AFW15" s="12"/>
      <c r="AFX15" s="12"/>
      <c r="AFY15" s="11" t="s">
        <v>17464</v>
      </c>
      <c r="AFZ15" s="12"/>
      <c r="AGA15" s="12"/>
      <c r="AGB15" s="11" t="s">
        <v>17465</v>
      </c>
      <c r="AGC15" s="12"/>
      <c r="AGD15" s="12"/>
      <c r="AGE15" s="11" t="s">
        <v>17466</v>
      </c>
      <c r="AGF15" s="12"/>
      <c r="AGG15" s="12"/>
      <c r="AGH15" s="11" t="s">
        <v>17467</v>
      </c>
      <c r="AGI15" s="12"/>
      <c r="AGJ15" s="12"/>
      <c r="AGK15" s="11" t="s">
        <v>17468</v>
      </c>
      <c r="AGL15" s="12"/>
      <c r="AGM15" s="12"/>
      <c r="AGN15" s="11" t="s">
        <v>16939</v>
      </c>
      <c r="AGO15" s="12"/>
      <c r="AGP15" s="12"/>
      <c r="AGQ15" s="11" t="s">
        <v>17469</v>
      </c>
      <c r="AGR15" s="12"/>
      <c r="AGS15" s="12"/>
      <c r="AGT15" s="11" t="s">
        <v>17470</v>
      </c>
      <c r="AGU15" s="12"/>
      <c r="AGV15" s="12"/>
      <c r="AGW15" s="11" t="s">
        <v>17471</v>
      </c>
      <c r="AGX15" s="12"/>
      <c r="AGY15" s="12"/>
      <c r="AGZ15" s="11" t="s">
        <v>17472</v>
      </c>
      <c r="AHA15" s="12"/>
      <c r="AHB15" s="12"/>
      <c r="AHC15" s="11" t="s">
        <v>16975</v>
      </c>
      <c r="AHD15" s="12"/>
      <c r="AHE15" s="12"/>
      <c r="AHF15" s="11" t="s">
        <v>17473</v>
      </c>
      <c r="AHG15" s="12"/>
      <c r="AHH15" s="12"/>
      <c r="AHI15" s="11" t="s">
        <v>17474</v>
      </c>
      <c r="AHJ15" s="12"/>
      <c r="AHK15" s="12"/>
      <c r="AHL15" s="11" t="s">
        <v>17475</v>
      </c>
      <c r="AHM15" s="12"/>
      <c r="AHN15" s="12"/>
      <c r="AHO15" s="11" t="s">
        <v>17476</v>
      </c>
      <c r="AHP15" s="12"/>
      <c r="AHQ15" s="12"/>
      <c r="AHR15" s="11" t="s">
        <v>17477</v>
      </c>
      <c r="AHS15" s="12"/>
      <c r="AHT15" s="12"/>
      <c r="AHU15" s="11" t="s">
        <v>17478</v>
      </c>
      <c r="AHV15" s="12"/>
      <c r="AHW15" s="12"/>
      <c r="AHX15" s="11" t="s">
        <v>17479</v>
      </c>
      <c r="AHY15" s="12"/>
      <c r="AHZ15" s="12"/>
      <c r="AIA15" s="11" t="s">
        <v>17480</v>
      </c>
      <c r="AIB15" s="12"/>
      <c r="AIC15" s="12"/>
      <c r="AID15" s="11" t="s">
        <v>17481</v>
      </c>
      <c r="AIE15" s="12"/>
      <c r="AIF15" s="12"/>
      <c r="AIG15" s="11" t="s">
        <v>17482</v>
      </c>
      <c r="AIH15" s="12"/>
      <c r="AII15" s="12"/>
      <c r="AIJ15" s="11" t="s">
        <v>17483</v>
      </c>
      <c r="AIK15" s="12"/>
      <c r="AIL15" s="12"/>
      <c r="AIM15" s="11" t="s">
        <v>17484</v>
      </c>
      <c r="AIN15" s="12"/>
      <c r="AIO15" s="12"/>
      <c r="AIP15" s="11" t="s">
        <v>17485</v>
      </c>
      <c r="AIQ15" s="12"/>
      <c r="AIR15" s="12"/>
      <c r="AIS15" s="11" t="s">
        <v>17486</v>
      </c>
      <c r="AIT15" s="12"/>
      <c r="AIU15" s="12"/>
      <c r="AIV15" s="11" t="s">
        <v>17487</v>
      </c>
      <c r="AIW15" s="12"/>
      <c r="AIX15" s="12"/>
      <c r="AIY15" s="11" t="s">
        <v>17488</v>
      </c>
      <c r="AIZ15" s="12"/>
      <c r="AJA15" s="12"/>
      <c r="AJB15" s="11" t="s">
        <v>17489</v>
      </c>
      <c r="AJC15" s="12"/>
      <c r="AJD15" s="12"/>
      <c r="AJE15" s="11" t="s">
        <v>17490</v>
      </c>
      <c r="AJF15" s="12"/>
      <c r="AJG15" s="12"/>
      <c r="AJH15" s="11" t="s">
        <v>17491</v>
      </c>
      <c r="AJI15" s="12"/>
      <c r="AJJ15" s="12"/>
      <c r="AJK15" s="11" t="s">
        <v>17492</v>
      </c>
      <c r="AJL15" s="12"/>
      <c r="AJM15" s="12"/>
      <c r="AJN15" s="11" t="s">
        <v>17493</v>
      </c>
      <c r="AJO15" s="12"/>
      <c r="AJP15" s="12"/>
      <c r="AJQ15" s="11" t="s">
        <v>17494</v>
      </c>
      <c r="AJR15" s="12"/>
      <c r="AJS15" s="12"/>
      <c r="AJT15" s="11" t="s">
        <v>17495</v>
      </c>
      <c r="AJU15" s="12"/>
      <c r="AJV15" s="12"/>
      <c r="AJW15" s="11" t="s">
        <v>17496</v>
      </c>
      <c r="AJX15" s="12"/>
      <c r="AJY15" s="12"/>
      <c r="AJZ15" s="11" t="s">
        <v>17497</v>
      </c>
      <c r="AKA15" s="12"/>
      <c r="AKB15" s="12"/>
      <c r="AKC15" s="11" t="s">
        <v>17498</v>
      </c>
      <c r="AKD15" s="12"/>
      <c r="AKE15" s="12"/>
      <c r="AKF15" s="11" t="s">
        <v>17499</v>
      </c>
      <c r="AKG15" s="12"/>
      <c r="AKH15" s="12"/>
      <c r="AKI15" s="11" t="s">
        <v>17500</v>
      </c>
      <c r="AKJ15" s="12"/>
      <c r="AKK15" s="12"/>
      <c r="AKL15" s="11" t="s">
        <v>17501</v>
      </c>
      <c r="AKM15" s="12"/>
      <c r="AKN15" s="12"/>
      <c r="AKO15" s="11" t="s">
        <v>17502</v>
      </c>
      <c r="AKP15" s="12"/>
      <c r="AKQ15" s="12"/>
      <c r="AKR15" s="11" t="s">
        <v>17503</v>
      </c>
      <c r="AKS15" s="12"/>
      <c r="AKT15" s="12"/>
      <c r="AKU15" s="11" t="s">
        <v>17504</v>
      </c>
      <c r="AKV15" s="12"/>
      <c r="AKW15" s="12"/>
      <c r="AKX15" s="11" t="s">
        <v>17505</v>
      </c>
      <c r="AKY15" s="12"/>
      <c r="AKZ15" s="12"/>
      <c r="ALA15" s="11" t="s">
        <v>17506</v>
      </c>
      <c r="ALB15" s="12"/>
      <c r="ALC15" s="12"/>
      <c r="ALD15" s="11" t="s">
        <v>17507</v>
      </c>
      <c r="ALE15" s="12"/>
      <c r="ALF15" s="12"/>
      <c r="ALG15" s="11" t="s">
        <v>17508</v>
      </c>
      <c r="ALH15" s="12"/>
      <c r="ALI15" s="12"/>
      <c r="ALJ15" s="11" t="s">
        <v>17509</v>
      </c>
      <c r="ALK15" s="12"/>
      <c r="ALL15" s="12"/>
      <c r="ALM15" s="11" t="s">
        <v>17510</v>
      </c>
      <c r="ALN15" s="12"/>
      <c r="ALO15" s="12"/>
      <c r="ALP15" s="11" t="s">
        <v>17511</v>
      </c>
      <c r="ALQ15" s="12"/>
      <c r="ALR15" s="12"/>
      <c r="ALS15" s="11" t="s">
        <v>17512</v>
      </c>
      <c r="ALT15" s="12"/>
      <c r="ALU15" s="12"/>
      <c r="ALV15" s="11" t="s">
        <v>17513</v>
      </c>
      <c r="ALW15" s="12"/>
      <c r="ALX15" s="12"/>
      <c r="ALY15" s="11" t="s">
        <v>17514</v>
      </c>
      <c r="ALZ15" s="12"/>
      <c r="AMA15" s="12"/>
      <c r="AMB15" s="11" t="s">
        <v>17515</v>
      </c>
      <c r="AMC15" s="12"/>
      <c r="AMD15" s="12"/>
      <c r="AME15" s="11" t="s">
        <v>17516</v>
      </c>
      <c r="AMF15" s="12"/>
      <c r="AMG15" s="12"/>
      <c r="AMH15" s="11" t="s">
        <v>17517</v>
      </c>
      <c r="AMI15" s="12"/>
      <c r="AMJ15" s="12"/>
      <c r="AMK15" s="11" t="s">
        <v>16939</v>
      </c>
      <c r="AML15" s="12"/>
      <c r="AMM15" s="12"/>
      <c r="AMN15" s="11" t="s">
        <v>17518</v>
      </c>
      <c r="AMO15" s="12"/>
      <c r="AMP15" s="12"/>
      <c r="AMQ15" s="11" t="s">
        <v>17519</v>
      </c>
      <c r="AMR15" s="12"/>
      <c r="AMS15" s="12"/>
      <c r="AMT15" s="11" t="s">
        <v>17520</v>
      </c>
      <c r="AMU15" s="12"/>
      <c r="AMV15" s="12"/>
      <c r="AMW15" s="11" t="s">
        <v>17521</v>
      </c>
      <c r="AMX15" s="12"/>
      <c r="AMY15" s="12"/>
      <c r="AMZ15" s="11" t="s">
        <v>17522</v>
      </c>
      <c r="ANA15" s="12"/>
      <c r="ANB15" s="12"/>
      <c r="ANC15" s="11" t="s">
        <v>17523</v>
      </c>
      <c r="AND15" s="12"/>
      <c r="ANE15" s="12"/>
      <c r="ANF15" s="11" t="s">
        <v>17524</v>
      </c>
      <c r="ANG15" s="12"/>
      <c r="ANH15" s="12"/>
      <c r="ANI15" s="11" t="s">
        <v>17525</v>
      </c>
      <c r="ANJ15" s="12"/>
      <c r="ANK15" s="12"/>
      <c r="ANL15" s="11" t="s">
        <v>17526</v>
      </c>
      <c r="ANM15" s="12"/>
      <c r="ANN15" s="12"/>
      <c r="ANO15" s="11" t="s">
        <v>17527</v>
      </c>
      <c r="ANP15" s="12"/>
      <c r="ANQ15" s="12"/>
      <c r="ANR15" s="11" t="s">
        <v>17528</v>
      </c>
      <c r="ANS15" s="12"/>
      <c r="ANT15" s="12"/>
      <c r="ANU15" s="11" t="s">
        <v>17529</v>
      </c>
      <c r="ANV15" s="12"/>
      <c r="ANW15" s="12"/>
      <c r="ANX15" s="11" t="s">
        <v>17530</v>
      </c>
      <c r="ANY15" s="12"/>
      <c r="ANZ15" s="12"/>
      <c r="AOA15" s="11" t="s">
        <v>17531</v>
      </c>
      <c r="AOB15" s="12"/>
      <c r="AOC15" s="12"/>
      <c r="AOD15" s="11" t="s">
        <v>17532</v>
      </c>
      <c r="AOE15" s="12"/>
      <c r="AOF15" s="12"/>
      <c r="AOG15" s="11" t="s">
        <v>17533</v>
      </c>
      <c r="AOH15" s="12"/>
      <c r="AOI15" s="12"/>
      <c r="AOJ15" s="11" t="s">
        <v>17534</v>
      </c>
      <c r="AOK15" s="12"/>
      <c r="AOL15" s="12"/>
      <c r="AOM15" s="11" t="s">
        <v>17535</v>
      </c>
      <c r="AON15" s="12"/>
      <c r="AOO15" s="12"/>
      <c r="AOP15" s="11" t="s">
        <v>16975</v>
      </c>
      <c r="AOQ15" s="12"/>
      <c r="AOR15" s="12"/>
      <c r="AOS15" s="11" t="s">
        <v>17536</v>
      </c>
      <c r="AOT15" s="12"/>
      <c r="AOU15" s="12"/>
      <c r="AOV15" s="11" t="s">
        <v>17537</v>
      </c>
      <c r="AOW15" s="12"/>
      <c r="AOX15" s="12"/>
      <c r="AOY15" s="11" t="s">
        <v>17538</v>
      </c>
      <c r="AOZ15" s="12"/>
      <c r="APA15" s="12"/>
      <c r="APB15" s="11" t="s">
        <v>17539</v>
      </c>
      <c r="APC15" s="12"/>
      <c r="APD15" s="12"/>
      <c r="APE15" s="11" t="s">
        <v>17540</v>
      </c>
      <c r="APF15" s="12"/>
      <c r="APG15" s="12"/>
      <c r="APH15" s="11" t="s">
        <v>17541</v>
      </c>
      <c r="API15" s="12"/>
      <c r="APJ15" s="12"/>
      <c r="APK15" s="11" t="s">
        <v>17542</v>
      </c>
      <c r="APL15" s="12"/>
      <c r="APM15" s="12"/>
      <c r="APN15" s="11" t="s">
        <v>17543</v>
      </c>
      <c r="APO15" s="12"/>
      <c r="APP15" s="12"/>
      <c r="APQ15" s="11" t="s">
        <v>17544</v>
      </c>
      <c r="APR15" s="12"/>
      <c r="APS15" s="12"/>
      <c r="APT15" s="11" t="s">
        <v>17545</v>
      </c>
      <c r="APU15" s="12"/>
      <c r="APV15" s="12"/>
      <c r="APW15" s="11" t="s">
        <v>17546</v>
      </c>
      <c r="APX15" s="12"/>
      <c r="APY15" s="12"/>
      <c r="APZ15" s="11" t="s">
        <v>17547</v>
      </c>
      <c r="AQA15" s="12"/>
      <c r="AQB15" s="12"/>
      <c r="AQC15" s="11" t="s">
        <v>17548</v>
      </c>
      <c r="AQD15" s="12"/>
      <c r="AQE15" s="12"/>
      <c r="AQF15" s="11" t="s">
        <v>17549</v>
      </c>
      <c r="AQG15" s="12"/>
      <c r="AQH15" s="12"/>
      <c r="AQI15" s="11" t="s">
        <v>17550</v>
      </c>
      <c r="AQJ15" s="12"/>
      <c r="AQK15" s="12"/>
      <c r="AQL15" s="11" t="s">
        <v>17551</v>
      </c>
      <c r="AQM15" s="12"/>
      <c r="AQN15" s="12"/>
      <c r="AQO15" s="11" t="s">
        <v>17552</v>
      </c>
      <c r="AQP15" s="12"/>
      <c r="AQQ15" s="12"/>
      <c r="AQR15" s="11" t="s">
        <v>17553</v>
      </c>
      <c r="AQS15" s="12"/>
      <c r="AQT15" s="12"/>
      <c r="AQU15" s="11" t="s">
        <v>17554</v>
      </c>
      <c r="AQV15" s="12"/>
      <c r="AQW15" s="12"/>
      <c r="AQX15" s="11" t="s">
        <v>17555</v>
      </c>
      <c r="AQY15" s="12"/>
      <c r="AQZ15" s="12"/>
      <c r="ARA15" s="11" t="s">
        <v>17556</v>
      </c>
      <c r="ARB15" s="12"/>
      <c r="ARC15" s="12"/>
      <c r="ARD15" s="11" t="s">
        <v>17557</v>
      </c>
      <c r="ARE15" s="12"/>
      <c r="ARF15" s="12"/>
      <c r="ARG15" s="11" t="s">
        <v>17558</v>
      </c>
      <c r="ARH15" s="12"/>
      <c r="ARI15" s="12"/>
      <c r="ARJ15" s="11" t="s">
        <v>17559</v>
      </c>
      <c r="ARK15" s="12"/>
      <c r="ARL15" s="12"/>
      <c r="ARM15" s="11" t="s">
        <v>17560</v>
      </c>
      <c r="ARN15" s="12"/>
      <c r="ARO15" s="12"/>
      <c r="ARP15" s="11" t="s">
        <v>17561</v>
      </c>
      <c r="ARQ15" s="12"/>
      <c r="ARR15" s="12"/>
      <c r="ARS15" s="11" t="s">
        <v>17562</v>
      </c>
      <c r="ART15" s="12"/>
      <c r="ARU15" s="12"/>
      <c r="ARV15" s="11" t="s">
        <v>17563</v>
      </c>
      <c r="ARW15" s="12"/>
      <c r="ARX15" s="12"/>
      <c r="ARY15" s="11" t="s">
        <v>17564</v>
      </c>
      <c r="ARZ15" s="12"/>
      <c r="ASA15" s="12"/>
      <c r="ASB15" s="11" t="s">
        <v>17565</v>
      </c>
      <c r="ASC15" s="12"/>
      <c r="ASD15" s="12"/>
      <c r="ASE15" s="11" t="s">
        <v>17566</v>
      </c>
      <c r="ASF15" s="12"/>
      <c r="ASG15" s="12"/>
      <c r="ASH15" s="11" t="s">
        <v>17567</v>
      </c>
      <c r="ASI15" s="12"/>
      <c r="ASJ15" s="12"/>
      <c r="ASK15" s="11" t="s">
        <v>17568</v>
      </c>
      <c r="ASL15" s="12"/>
      <c r="ASM15" s="12"/>
      <c r="ASN15" s="11" t="s">
        <v>17569</v>
      </c>
      <c r="ASO15" s="12"/>
      <c r="ASP15" s="12"/>
      <c r="ASQ15" s="11" t="s">
        <v>17570</v>
      </c>
      <c r="ASR15" s="12"/>
      <c r="ASS15" s="12"/>
      <c r="AST15" s="11" t="s">
        <v>17571</v>
      </c>
      <c r="ASU15" s="12"/>
      <c r="ASV15" s="12"/>
      <c r="ASW15" s="11" t="s">
        <v>17572</v>
      </c>
      <c r="ASX15" s="12"/>
      <c r="ASY15" s="12"/>
      <c r="ASZ15" s="11" t="s">
        <v>17573</v>
      </c>
      <c r="ATA15" s="12"/>
      <c r="ATB15" s="12"/>
      <c r="ATC15" s="11" t="s">
        <v>17574</v>
      </c>
      <c r="ATD15" s="12"/>
      <c r="ATE15" s="12"/>
      <c r="ATF15" s="11" t="s">
        <v>17575</v>
      </c>
      <c r="ATG15" s="12"/>
      <c r="ATH15" s="12"/>
      <c r="ATI15" s="11" t="s">
        <v>17576</v>
      </c>
      <c r="ATJ15" s="12"/>
      <c r="ATK15" s="12"/>
      <c r="ATL15" s="11" t="s">
        <v>17577</v>
      </c>
      <c r="ATM15" s="12"/>
      <c r="ATN15" s="12"/>
      <c r="ATO15" s="11" t="s">
        <v>17578</v>
      </c>
      <c r="ATP15" s="12"/>
      <c r="ATQ15" s="12"/>
      <c r="ATR15" s="11" t="s">
        <v>17579</v>
      </c>
      <c r="ATS15" s="12"/>
      <c r="ATT15" s="12"/>
      <c r="ATU15" s="11" t="s">
        <v>17580</v>
      </c>
      <c r="ATV15" s="12"/>
      <c r="ATW15" s="12"/>
      <c r="ATX15" s="11" t="s">
        <v>17581</v>
      </c>
      <c r="ATY15" s="12"/>
      <c r="ATZ15" s="12"/>
      <c r="AUA15" s="11" t="s">
        <v>17582</v>
      </c>
      <c r="AUB15" s="12"/>
      <c r="AUC15" s="12"/>
      <c r="AUD15" s="11" t="s">
        <v>17583</v>
      </c>
      <c r="AUE15" s="12"/>
      <c r="AUF15" s="12"/>
      <c r="AUG15" s="11" t="s">
        <v>17584</v>
      </c>
      <c r="AUH15" s="12"/>
      <c r="AUI15" s="12"/>
      <c r="AUJ15" s="11" t="s">
        <v>17585</v>
      </c>
      <c r="AUK15" s="12"/>
      <c r="AUL15" s="12"/>
      <c r="AUM15" s="11" t="s">
        <v>17586</v>
      </c>
      <c r="AUN15" s="12"/>
      <c r="AUO15" s="12"/>
      <c r="AUP15" s="11" t="s">
        <v>17587</v>
      </c>
      <c r="AUQ15" s="12"/>
      <c r="AUR15" s="12"/>
      <c r="AUS15" s="11" t="s">
        <v>17588</v>
      </c>
      <c r="AUT15" s="12"/>
      <c r="AUU15" s="12"/>
      <c r="AUV15" s="11" t="s">
        <v>17589</v>
      </c>
      <c r="AUW15" s="12"/>
      <c r="AUX15" s="12"/>
      <c r="AUY15" s="11" t="s">
        <v>17590</v>
      </c>
      <c r="AUZ15" s="12"/>
      <c r="AVA15" s="12"/>
      <c r="AVB15" s="11" t="s">
        <v>17525</v>
      </c>
      <c r="AVC15" s="12"/>
      <c r="AVD15" s="12"/>
      <c r="AVE15" s="11" t="s">
        <v>17591</v>
      </c>
      <c r="AVF15" s="12"/>
      <c r="AVG15" s="12"/>
      <c r="AVH15" s="11" t="s">
        <v>17220</v>
      </c>
      <c r="AVI15" s="12"/>
      <c r="AVJ15" s="12"/>
      <c r="AVK15" s="11" t="s">
        <v>17592</v>
      </c>
      <c r="AVL15" s="12"/>
      <c r="AVM15" s="12"/>
      <c r="AVN15" s="11" t="s">
        <v>17593</v>
      </c>
      <c r="AVO15" s="12"/>
      <c r="AVP15" s="12"/>
      <c r="AVQ15" s="11" t="s">
        <v>17594</v>
      </c>
      <c r="AVR15" s="12"/>
      <c r="AVS15" s="12"/>
      <c r="AVT15" s="11" t="s">
        <v>17595</v>
      </c>
      <c r="AVU15" s="12"/>
      <c r="AVV15" s="12"/>
      <c r="AVW15" s="11" t="s">
        <v>17596</v>
      </c>
      <c r="AVX15" s="12"/>
      <c r="AVY15" s="12"/>
      <c r="AVZ15" s="11" t="s">
        <v>17597</v>
      </c>
      <c r="AWA15" s="12"/>
      <c r="AWB15" s="12"/>
      <c r="AWC15" s="11" t="s">
        <v>17598</v>
      </c>
      <c r="AWD15" s="12"/>
      <c r="AWE15" s="12"/>
      <c r="AWF15" s="11" t="s">
        <v>17599</v>
      </c>
      <c r="AWG15" s="12"/>
      <c r="AWH15" s="12"/>
      <c r="AWI15" s="11" t="s">
        <v>17600</v>
      </c>
      <c r="AWJ15" s="12"/>
      <c r="AWK15" s="12"/>
      <c r="AWL15" s="11" t="s">
        <v>17601</v>
      </c>
      <c r="AWM15" s="12"/>
      <c r="AWN15" s="12"/>
      <c r="AWO15" s="11" t="s">
        <v>17602</v>
      </c>
      <c r="AWP15" s="12"/>
      <c r="AWQ15" s="12"/>
      <c r="AWR15" s="11" t="s">
        <v>17603</v>
      </c>
      <c r="AWS15" s="12"/>
      <c r="AWT15" s="12"/>
      <c r="AWU15" s="11" t="s">
        <v>17604</v>
      </c>
      <c r="AWV15" s="12"/>
      <c r="AWW15" s="12"/>
      <c r="AWX15" s="11" t="s">
        <v>17605</v>
      </c>
      <c r="AWY15" s="12"/>
      <c r="AWZ15" s="12"/>
      <c r="AXA15" s="11" t="s">
        <v>17606</v>
      </c>
      <c r="AXB15" s="12"/>
      <c r="AXC15" s="12"/>
      <c r="AXD15" s="11" t="s">
        <v>17607</v>
      </c>
      <c r="AXE15" s="12"/>
      <c r="AXF15" s="12"/>
      <c r="AXG15" s="11" t="s">
        <v>17608</v>
      </c>
      <c r="AXH15" s="12"/>
      <c r="AXI15" s="12"/>
      <c r="AXJ15" s="11" t="s">
        <v>17609</v>
      </c>
      <c r="AXK15" s="12"/>
      <c r="AXL15" s="12"/>
      <c r="AXM15" s="11" t="s">
        <v>17610</v>
      </c>
      <c r="AXN15" s="12"/>
      <c r="AXO15" s="12"/>
      <c r="AXP15" s="11" t="s">
        <v>17611</v>
      </c>
      <c r="AXQ15" s="12"/>
      <c r="AXR15" s="12"/>
      <c r="AXS15" s="11" t="s">
        <v>17612</v>
      </c>
      <c r="AXT15" s="12"/>
      <c r="AXU15" s="12"/>
      <c r="AXV15" s="11" t="s">
        <v>17613</v>
      </c>
      <c r="AXW15" s="12"/>
      <c r="AXX15" s="12"/>
      <c r="AXY15" s="11" t="s">
        <v>17614</v>
      </c>
      <c r="AXZ15" s="12"/>
      <c r="AYA15" s="12"/>
      <c r="AYB15" s="11" t="s">
        <v>17615</v>
      </c>
      <c r="AYC15" s="12"/>
      <c r="AYD15" s="12"/>
      <c r="AYE15" s="11" t="s">
        <v>17616</v>
      </c>
      <c r="AYF15" s="12"/>
      <c r="AYG15" s="12"/>
      <c r="AYH15" s="11" t="s">
        <v>17617</v>
      </c>
      <c r="AYI15" s="12"/>
      <c r="AYJ15" s="12"/>
      <c r="AYK15" s="11" t="s">
        <v>17618</v>
      </c>
      <c r="AYL15" s="12"/>
      <c r="AYM15" s="12"/>
      <c r="AYN15" s="11" t="s">
        <v>17619</v>
      </c>
      <c r="AYO15" s="12"/>
      <c r="AYP15" s="12"/>
      <c r="AYQ15" s="11" t="s">
        <v>17620</v>
      </c>
      <c r="AYR15" s="12"/>
      <c r="AYS15" s="12"/>
      <c r="AYT15" s="11" t="s">
        <v>17621</v>
      </c>
      <c r="AYU15" s="12"/>
      <c r="AYV15" s="12"/>
      <c r="AYW15" s="11" t="s">
        <v>17622</v>
      </c>
      <c r="AYX15" s="12"/>
      <c r="AYY15" s="12"/>
      <c r="AYZ15" s="11" t="s">
        <v>17623</v>
      </c>
      <c r="AZA15" s="12"/>
      <c r="AZB15" s="12"/>
      <c r="AZC15" s="11" t="s">
        <v>17624</v>
      </c>
      <c r="AZD15" s="12"/>
      <c r="AZE15" s="12"/>
      <c r="AZF15" s="11" t="s">
        <v>17625</v>
      </c>
      <c r="AZG15" s="12"/>
      <c r="AZH15" s="12"/>
      <c r="AZI15" s="11" t="s">
        <v>17626</v>
      </c>
      <c r="AZJ15" s="12"/>
      <c r="AZK15" s="12"/>
      <c r="AZL15" s="11" t="s">
        <v>17627</v>
      </c>
      <c r="AZM15" s="12"/>
      <c r="AZN15" s="12"/>
      <c r="AZO15" s="11" t="s">
        <v>17628</v>
      </c>
      <c r="AZP15" s="12"/>
      <c r="AZQ15" s="12"/>
      <c r="AZR15" s="11" t="s">
        <v>17629</v>
      </c>
      <c r="AZS15" s="12"/>
      <c r="AZT15" s="12"/>
      <c r="AZU15" s="11" t="s">
        <v>17630</v>
      </c>
      <c r="AZV15" s="12"/>
      <c r="AZW15" s="12"/>
      <c r="AZX15" s="11" t="s">
        <v>17631</v>
      </c>
      <c r="AZY15" s="12"/>
      <c r="AZZ15" s="12"/>
      <c r="BAA15" s="11" t="s">
        <v>17632</v>
      </c>
      <c r="BAB15" s="12"/>
      <c r="BAC15" s="12"/>
      <c r="BAD15" s="11" t="s">
        <v>17633</v>
      </c>
      <c r="BAE15" s="12"/>
      <c r="BAF15" s="12"/>
      <c r="BAG15" s="11" t="s">
        <v>17634</v>
      </c>
      <c r="BAH15" s="12"/>
      <c r="BAI15" s="12"/>
      <c r="BAJ15" s="11" t="s">
        <v>17635</v>
      </c>
      <c r="BAK15" s="12"/>
      <c r="BAL15" s="12"/>
      <c r="BAM15" s="11" t="s">
        <v>17636</v>
      </c>
      <c r="BAN15" s="12"/>
      <c r="BAO15" s="12"/>
      <c r="BAP15" s="11" t="s">
        <v>17637</v>
      </c>
      <c r="BAQ15" s="12"/>
      <c r="BAR15" s="12"/>
      <c r="BAS15" s="11" t="s">
        <v>17638</v>
      </c>
      <c r="BAT15" s="12"/>
      <c r="BAU15" s="12"/>
      <c r="BAV15" s="11" t="s">
        <v>17639</v>
      </c>
      <c r="BAW15" s="12"/>
      <c r="BAX15" s="12"/>
      <c r="BAY15" s="11" t="s">
        <v>17640</v>
      </c>
      <c r="BAZ15" s="12"/>
      <c r="BBA15" s="12"/>
      <c r="BBB15" s="11" t="s">
        <v>17641</v>
      </c>
      <c r="BBC15" s="12"/>
      <c r="BBD15" s="12"/>
      <c r="BBE15" s="11" t="s">
        <v>17642</v>
      </c>
      <c r="BBF15" s="12"/>
      <c r="BBG15" s="12"/>
      <c r="BBH15" s="11" t="s">
        <v>17643</v>
      </c>
      <c r="BBI15" s="12"/>
      <c r="BBJ15" s="12"/>
      <c r="BBK15" s="11" t="s">
        <v>17644</v>
      </c>
      <c r="BBL15" s="12"/>
      <c r="BBM15" s="12"/>
      <c r="BBN15" s="11" t="s">
        <v>17645</v>
      </c>
      <c r="BBO15" s="12"/>
      <c r="BBP15" s="12"/>
      <c r="BBQ15" s="11" t="s">
        <v>17646</v>
      </c>
      <c r="BBR15" s="12"/>
      <c r="BBS15" s="12"/>
      <c r="BBT15" s="11" t="s">
        <v>17647</v>
      </c>
      <c r="BBU15" s="12"/>
      <c r="BBV15" s="12"/>
      <c r="BBW15" s="11" t="s">
        <v>17648</v>
      </c>
      <c r="BBX15" s="12"/>
      <c r="BBY15" s="12"/>
      <c r="BBZ15" s="11" t="s">
        <v>17649</v>
      </c>
      <c r="BCA15" s="12"/>
      <c r="BCB15" s="12"/>
      <c r="BCC15" s="11" t="s">
        <v>17650</v>
      </c>
      <c r="BCD15" s="12"/>
      <c r="BCE15" s="12"/>
      <c r="BCF15" s="11" t="s">
        <v>17651</v>
      </c>
      <c r="BCG15" s="12"/>
      <c r="BCH15" s="12"/>
      <c r="BCI15" s="11" t="s">
        <v>17652</v>
      </c>
      <c r="BCJ15" s="12"/>
      <c r="BCK15" s="12"/>
      <c r="BCL15" s="11" t="s">
        <v>17653</v>
      </c>
      <c r="BCM15" s="12"/>
      <c r="BCN15" s="12"/>
      <c r="BCO15" s="11" t="s">
        <v>17654</v>
      </c>
      <c r="BCP15" s="12"/>
      <c r="BCQ15" s="12"/>
      <c r="BCR15" s="11" t="s">
        <v>17655</v>
      </c>
      <c r="BCS15" s="12"/>
      <c r="BCT15" s="12"/>
      <c r="BCU15" s="11" t="s">
        <v>17656</v>
      </c>
      <c r="BCV15" s="12"/>
      <c r="BCW15" s="12"/>
      <c r="BCX15" s="11" t="s">
        <v>17657</v>
      </c>
      <c r="BCY15" s="12"/>
      <c r="BCZ15" s="12"/>
      <c r="BDA15" s="11" t="s">
        <v>17658</v>
      </c>
      <c r="BDB15" s="12"/>
      <c r="BDC15" s="12"/>
      <c r="BDD15" s="11" t="s">
        <v>17659</v>
      </c>
      <c r="BDE15" s="12"/>
      <c r="BDF15" s="12"/>
      <c r="BDG15" s="11" t="s">
        <v>17660</v>
      </c>
      <c r="BDH15" s="12"/>
      <c r="BDI15" s="12"/>
      <c r="BDJ15" s="11" t="s">
        <v>17661</v>
      </c>
      <c r="BDK15" s="12"/>
      <c r="BDL15" s="12"/>
      <c r="BDM15" s="11" t="s">
        <v>17662</v>
      </c>
      <c r="BDN15" s="12"/>
      <c r="BDO15" s="12"/>
      <c r="BDP15" s="11" t="s">
        <v>17663</v>
      </c>
      <c r="BDQ15" s="12"/>
      <c r="BDR15" s="12"/>
      <c r="BDS15" s="11" t="s">
        <v>17664</v>
      </c>
      <c r="BDT15" s="12"/>
      <c r="BDU15" s="12"/>
      <c r="BDV15" s="11" t="s">
        <v>17665</v>
      </c>
      <c r="BDW15" s="12"/>
      <c r="BDX15" s="12"/>
      <c r="BDY15" s="11" t="s">
        <v>17666</v>
      </c>
      <c r="BDZ15" s="12"/>
      <c r="BEA15" s="12"/>
      <c r="BEB15" s="11" t="s">
        <v>17667</v>
      </c>
      <c r="BEC15" s="12"/>
      <c r="BED15" s="12"/>
      <c r="BEE15" s="11" t="s">
        <v>17668</v>
      </c>
      <c r="BEF15" s="12"/>
      <c r="BEG15" s="12"/>
      <c r="BEH15" s="11" t="s">
        <v>17669</v>
      </c>
      <c r="BEI15" s="12"/>
      <c r="BEJ15" s="12"/>
      <c r="BEK15" s="11" t="s">
        <v>17670</v>
      </c>
      <c r="BEL15" s="12"/>
      <c r="BEM15" s="12"/>
      <c r="BEN15" s="11" t="s">
        <v>17671</v>
      </c>
      <c r="BEO15" s="12"/>
      <c r="BEP15" s="12"/>
      <c r="BEQ15" s="11" t="s">
        <v>17672</v>
      </c>
      <c r="BER15" s="12"/>
      <c r="BES15" s="12"/>
      <c r="BET15" s="11" t="s">
        <v>17218</v>
      </c>
      <c r="BEU15" s="12"/>
      <c r="BEV15" s="12"/>
      <c r="BEW15" s="11" t="s">
        <v>17673</v>
      </c>
      <c r="BEX15" s="12"/>
      <c r="BEY15" s="12"/>
      <c r="BEZ15" s="11" t="s">
        <v>17674</v>
      </c>
      <c r="BFA15" s="12"/>
      <c r="BFB15" s="12"/>
      <c r="BFC15" s="11" t="s">
        <v>17675</v>
      </c>
      <c r="BFD15" s="12"/>
      <c r="BFE15" s="12"/>
      <c r="BFF15" s="11" t="s">
        <v>17676</v>
      </c>
      <c r="BFG15" s="12"/>
      <c r="BFH15" s="12"/>
      <c r="BFI15" s="11" t="s">
        <v>17677</v>
      </c>
      <c r="BFJ15" s="12"/>
      <c r="BFK15" s="12"/>
      <c r="BFL15" s="11" t="s">
        <v>17678</v>
      </c>
      <c r="BFM15" s="12"/>
      <c r="BFN15" s="12"/>
      <c r="BFO15" s="11" t="s">
        <v>17679</v>
      </c>
      <c r="BFP15" s="12"/>
      <c r="BFQ15" s="12"/>
      <c r="BFR15" s="11" t="s">
        <v>17680</v>
      </c>
      <c r="BFS15" s="12"/>
      <c r="BFT15" s="12"/>
      <c r="BFU15" s="11" t="s">
        <v>17681</v>
      </c>
      <c r="BFV15" s="12"/>
      <c r="BFW15" s="12"/>
      <c r="BFX15" s="11" t="s">
        <v>17682</v>
      </c>
      <c r="BFY15" s="12"/>
      <c r="BFZ15" s="12"/>
      <c r="BGA15" s="11" t="s">
        <v>17683</v>
      </c>
      <c r="BGB15" s="12"/>
      <c r="BGC15" s="12"/>
      <c r="BGD15" s="11" t="s">
        <v>17684</v>
      </c>
      <c r="BGE15" s="12"/>
      <c r="BGF15" s="12"/>
      <c r="BGG15" s="11" t="s">
        <v>17685</v>
      </c>
      <c r="BGH15" s="12"/>
      <c r="BGI15" s="12"/>
      <c r="BGJ15" s="11" t="s">
        <v>17686</v>
      </c>
      <c r="BGK15" s="12"/>
      <c r="BGL15" s="12"/>
      <c r="BGM15" s="11" t="s">
        <v>17687</v>
      </c>
      <c r="BGN15" s="12"/>
      <c r="BGO15" s="12"/>
      <c r="BGP15" s="11" t="s">
        <v>17688</v>
      </c>
      <c r="BGQ15" s="12"/>
      <c r="BGR15" s="12"/>
      <c r="BGS15" s="11" t="s">
        <v>17229</v>
      </c>
      <c r="BGT15" s="12"/>
      <c r="BGU15" s="12"/>
      <c r="BGV15" s="11" t="s">
        <v>17689</v>
      </c>
      <c r="BGW15" s="12"/>
      <c r="BGX15" s="12"/>
      <c r="BGY15" s="11" t="s">
        <v>17690</v>
      </c>
      <c r="BGZ15" s="12"/>
      <c r="BHA15" s="12"/>
      <c r="BHB15" s="11" t="s">
        <v>17691</v>
      </c>
      <c r="BHC15" s="12"/>
      <c r="BHD15" s="12"/>
      <c r="BHE15" s="11" t="s">
        <v>17692</v>
      </c>
      <c r="BHF15" s="12"/>
      <c r="BHG15" s="12"/>
      <c r="BHH15" s="11" t="s">
        <v>17693</v>
      </c>
      <c r="BHI15" s="12"/>
      <c r="BHJ15" s="12"/>
      <c r="BHK15" s="11" t="s">
        <v>17694</v>
      </c>
      <c r="BHL15" s="12"/>
      <c r="BHM15" s="12"/>
      <c r="BHN15" s="11" t="s">
        <v>17695</v>
      </c>
      <c r="BHO15" s="12"/>
      <c r="BHP15" s="12"/>
      <c r="BHQ15" s="11" t="s">
        <v>17696</v>
      </c>
      <c r="BHR15" s="12"/>
      <c r="BHS15" s="12"/>
      <c r="BHT15" s="11" t="s">
        <v>17697</v>
      </c>
      <c r="BHU15" s="12"/>
      <c r="BHV15" s="12"/>
      <c r="BHW15" s="11" t="s">
        <v>17698</v>
      </c>
      <c r="BHX15" s="12"/>
      <c r="BHY15" s="12"/>
      <c r="BHZ15" s="11" t="s">
        <v>17699</v>
      </c>
      <c r="BIA15" s="12"/>
      <c r="BIB15" s="12"/>
      <c r="BIC15" s="11" t="s">
        <v>17700</v>
      </c>
      <c r="BID15" s="12"/>
      <c r="BIE15" s="12"/>
      <c r="BIF15" s="11" t="s">
        <v>17701</v>
      </c>
      <c r="BIG15" s="12"/>
      <c r="BIH15" s="12"/>
      <c r="BII15" s="11" t="s">
        <v>17702</v>
      </c>
      <c r="BIJ15" s="12"/>
      <c r="BIK15" s="12"/>
      <c r="BIL15" s="11" t="s">
        <v>17703</v>
      </c>
      <c r="BIM15" s="12"/>
      <c r="BIN15" s="12"/>
      <c r="BIO15" s="11" t="s">
        <v>17704</v>
      </c>
      <c r="BIP15" s="12"/>
      <c r="BIQ15" s="12"/>
      <c r="BIR15" s="11" t="s">
        <v>17705</v>
      </c>
      <c r="BIS15" s="12"/>
      <c r="BIT15" s="12"/>
      <c r="BIU15" s="11" t="s">
        <v>17706</v>
      </c>
      <c r="BIV15" s="12"/>
      <c r="BIW15" s="12"/>
      <c r="BIX15" s="11" t="s">
        <v>16576</v>
      </c>
      <c r="BIY15" s="12"/>
      <c r="BIZ15" s="12"/>
      <c r="BJA15" s="11" t="s">
        <v>17707</v>
      </c>
      <c r="BJB15" s="12"/>
      <c r="BJC15" s="12"/>
      <c r="BJD15" s="11" t="s">
        <v>17708</v>
      </c>
      <c r="BJE15" s="12"/>
      <c r="BJF15" s="12"/>
      <c r="BJG15" s="11" t="s">
        <v>17709</v>
      </c>
      <c r="BJH15" s="12"/>
      <c r="BJI15" s="12"/>
      <c r="BJJ15" s="11" t="s">
        <v>17619</v>
      </c>
      <c r="BJK15" s="12"/>
      <c r="BJL15" s="12"/>
      <c r="BJM15" s="11" t="s">
        <v>17710</v>
      </c>
      <c r="BJN15" s="12"/>
      <c r="BJO15" s="12"/>
      <c r="BJP15" s="11" t="s">
        <v>17711</v>
      </c>
      <c r="BJQ15" s="12"/>
      <c r="BJR15" s="12"/>
      <c r="BJS15" s="11" t="s">
        <v>17712</v>
      </c>
      <c r="BJT15" s="12"/>
      <c r="BJU15" s="12"/>
      <c r="BJV15" s="11" t="s">
        <v>17713</v>
      </c>
      <c r="BJW15" s="12"/>
      <c r="BJX15" s="12"/>
      <c r="BJY15" s="11" t="s">
        <v>17714</v>
      </c>
      <c r="BJZ15" s="12"/>
      <c r="BKA15" s="12"/>
      <c r="BKB15" s="11" t="s">
        <v>17715</v>
      </c>
      <c r="BKC15" s="12"/>
      <c r="BKD15" s="12"/>
      <c r="BKE15" s="11" t="s">
        <v>17716</v>
      </c>
      <c r="BKF15" s="12"/>
      <c r="BKG15" s="12"/>
      <c r="BKH15" s="11" t="s">
        <v>17717</v>
      </c>
      <c r="BKI15" s="12"/>
      <c r="BKJ15" s="12"/>
      <c r="BKK15" s="11" t="s">
        <v>17718</v>
      </c>
      <c r="BKL15" s="12"/>
      <c r="BKM15" s="12"/>
      <c r="BKN15" s="11" t="s">
        <v>17719</v>
      </c>
      <c r="BKO15" s="12"/>
      <c r="BKP15" s="12"/>
      <c r="BKQ15" s="11" t="s">
        <v>17720</v>
      </c>
      <c r="BKR15" s="12"/>
      <c r="BKS15" s="12"/>
      <c r="BKT15" s="11" t="s">
        <v>17721</v>
      </c>
      <c r="BKU15" s="12"/>
      <c r="BKV15" s="12"/>
      <c r="BKW15" s="11" t="s">
        <v>17722</v>
      </c>
      <c r="BKX15" s="12"/>
      <c r="BKY15" s="12"/>
      <c r="BKZ15" s="11" t="s">
        <v>17723</v>
      </c>
      <c r="BLA15" s="12"/>
      <c r="BLB15" s="12"/>
      <c r="BLC15" s="11" t="s">
        <v>17724</v>
      </c>
      <c r="BLD15" s="12"/>
      <c r="BLE15" s="12"/>
      <c r="BLF15" s="11" t="s">
        <v>17725</v>
      </c>
      <c r="BLG15" s="12"/>
      <c r="BLH15" s="12"/>
      <c r="BLI15" s="11" t="s">
        <v>17726</v>
      </c>
      <c r="BLJ15" s="12"/>
      <c r="BLK15" s="12"/>
      <c r="BLL15" s="11" t="s">
        <v>17727</v>
      </c>
      <c r="BLM15" s="12"/>
      <c r="BLN15" s="12"/>
      <c r="BLO15" s="11" t="s">
        <v>17728</v>
      </c>
      <c r="BLP15" s="12"/>
      <c r="BLQ15" s="12"/>
      <c r="BLR15" s="11" t="s">
        <v>17729</v>
      </c>
      <c r="BLS15" s="12"/>
      <c r="BLT15" s="12"/>
      <c r="BLU15" s="11" t="s">
        <v>17730</v>
      </c>
      <c r="BLV15" s="12"/>
      <c r="BLW15" s="12"/>
      <c r="BLX15" s="11" t="s">
        <v>17731</v>
      </c>
      <c r="BLY15" s="12"/>
      <c r="BLZ15" s="12"/>
      <c r="BMA15" s="11" t="s">
        <v>17732</v>
      </c>
      <c r="BMB15" s="12"/>
      <c r="BMC15" s="12"/>
      <c r="BMD15" s="11" t="s">
        <v>17733</v>
      </c>
      <c r="BME15" s="12"/>
      <c r="BMF15" s="12"/>
      <c r="BMG15" s="11" t="s">
        <v>17734</v>
      </c>
      <c r="BMH15" s="12"/>
      <c r="BMI15" s="12"/>
      <c r="BMJ15" s="11" t="s">
        <v>17735</v>
      </c>
      <c r="BMK15" s="12"/>
      <c r="BML15" s="12"/>
      <c r="BMM15" s="11" t="s">
        <v>17736</v>
      </c>
      <c r="BMN15" s="12"/>
      <c r="BMO15" s="12"/>
      <c r="BMP15" s="11" t="s">
        <v>17737</v>
      </c>
      <c r="BMQ15" s="12"/>
      <c r="BMR15" s="12"/>
      <c r="BMS15" s="11" t="s">
        <v>17738</v>
      </c>
      <c r="BMT15" s="12"/>
      <c r="BMU15" s="12"/>
      <c r="BMV15" s="11" t="s">
        <v>17739</v>
      </c>
      <c r="BMW15" s="12"/>
      <c r="BMX15" s="12"/>
      <c r="BMY15" s="11" t="s">
        <v>17740</v>
      </c>
      <c r="BMZ15" s="12"/>
      <c r="BNA15" s="12"/>
      <c r="BNB15" s="11" t="s">
        <v>17741</v>
      </c>
      <c r="BNC15" s="12"/>
      <c r="BND15" s="12"/>
      <c r="BNE15" s="11" t="s">
        <v>17742</v>
      </c>
      <c r="BNF15" s="12"/>
      <c r="BNG15" s="12"/>
      <c r="BNH15" s="11" t="s">
        <v>17743</v>
      </c>
      <c r="BNI15" s="12"/>
      <c r="BNJ15" s="12"/>
      <c r="BNK15" s="11" t="s">
        <v>17744</v>
      </c>
      <c r="BNL15" s="12"/>
      <c r="BNM15" s="12"/>
      <c r="BNN15" s="11" t="s">
        <v>17745</v>
      </c>
      <c r="BNO15" s="12"/>
      <c r="BNP15" s="12"/>
      <c r="BNQ15" s="11" t="s">
        <v>17746</v>
      </c>
      <c r="BNR15" s="12"/>
      <c r="BNS15" s="12"/>
      <c r="BNT15" s="11" t="s">
        <v>17747</v>
      </c>
      <c r="BNU15" s="12"/>
      <c r="BNV15" s="12"/>
      <c r="BNW15" s="11" t="s">
        <v>17748</v>
      </c>
      <c r="BNX15" s="12"/>
      <c r="BNY15" s="12"/>
      <c r="BNZ15" s="11" t="s">
        <v>17749</v>
      </c>
      <c r="BOA15" s="12"/>
      <c r="BOB15" s="12"/>
      <c r="BOC15" s="11" t="s">
        <v>17750</v>
      </c>
      <c r="BOD15" s="12"/>
      <c r="BOE15" s="12"/>
      <c r="BOF15" s="11" t="s">
        <v>17751</v>
      </c>
      <c r="BOG15" s="12"/>
      <c r="BOH15" s="12"/>
      <c r="BOI15" s="11" t="s">
        <v>17752</v>
      </c>
      <c r="BOJ15" s="12"/>
      <c r="BOK15" s="12"/>
      <c r="BOL15" s="11" t="s">
        <v>17753</v>
      </c>
      <c r="BOM15" s="12"/>
      <c r="BON15" s="12"/>
      <c r="BOO15" s="11" t="s">
        <v>17754</v>
      </c>
      <c r="BOP15" s="12"/>
      <c r="BOQ15" s="12"/>
      <c r="BOR15" s="11" t="s">
        <v>17755</v>
      </c>
      <c r="BOS15" s="12"/>
      <c r="BOT15" s="12"/>
      <c r="BOU15" s="11" t="s">
        <v>17756</v>
      </c>
      <c r="BOV15" s="12"/>
      <c r="BOW15" s="12"/>
      <c r="BOX15" s="11" t="s">
        <v>17757</v>
      </c>
      <c r="BOY15" s="12"/>
      <c r="BOZ15" s="12"/>
      <c r="BPA15" s="11" t="s">
        <v>17758</v>
      </c>
      <c r="BPB15" s="12"/>
      <c r="BPC15" s="12"/>
      <c r="BPD15" s="11" t="s">
        <v>17759</v>
      </c>
      <c r="BPE15" s="12"/>
      <c r="BPF15" s="12"/>
      <c r="BPG15" s="11" t="s">
        <v>17760</v>
      </c>
      <c r="BPH15" s="12"/>
      <c r="BPI15" s="12"/>
      <c r="BPJ15" s="11" t="s">
        <v>17761</v>
      </c>
      <c r="BPK15" s="12"/>
      <c r="BPL15" s="12"/>
      <c r="BPM15" s="11" t="s">
        <v>17762</v>
      </c>
      <c r="BPN15" s="12"/>
      <c r="BPO15" s="12"/>
      <c r="BPP15" s="11" t="s">
        <v>17763</v>
      </c>
      <c r="BPQ15" s="12"/>
      <c r="BPR15" s="12"/>
      <c r="BPS15" s="11" t="s">
        <v>17764</v>
      </c>
      <c r="BPT15" s="12"/>
      <c r="BPU15" s="12"/>
      <c r="BPV15" s="11" t="s">
        <v>17765</v>
      </c>
      <c r="BPW15" s="12"/>
      <c r="BPX15" s="12"/>
      <c r="BPY15" s="11" t="s">
        <v>17766</v>
      </c>
      <c r="BPZ15" s="12"/>
      <c r="BQA15" s="12"/>
      <c r="BQB15" s="11" t="s">
        <v>17767</v>
      </c>
      <c r="BQC15" s="12"/>
      <c r="BQD15" s="12"/>
      <c r="BQE15" s="11" t="s">
        <v>17768</v>
      </c>
      <c r="BQF15" s="12"/>
      <c r="BQG15" s="12"/>
      <c r="BQH15" s="11" t="s">
        <v>17769</v>
      </c>
      <c r="BQI15" s="12"/>
      <c r="BQJ15" s="12"/>
      <c r="BQK15" s="11" t="s">
        <v>17770</v>
      </c>
      <c r="BQL15" s="12"/>
      <c r="BQM15" s="12"/>
      <c r="BQN15" s="11" t="s">
        <v>17771</v>
      </c>
      <c r="BQO15" s="12"/>
      <c r="BQP15" s="12"/>
      <c r="BQQ15" s="11" t="s">
        <v>17772</v>
      </c>
      <c r="BQR15" s="12"/>
      <c r="BQS15" s="12"/>
      <c r="BQT15" s="11" t="s">
        <v>17773</v>
      </c>
      <c r="BQU15" s="12"/>
      <c r="BQV15" s="12"/>
      <c r="BQW15" s="11" t="s">
        <v>17774</v>
      </c>
      <c r="BQX15" s="12"/>
      <c r="BQY15" s="12"/>
      <c r="BQZ15" s="11" t="s">
        <v>17775</v>
      </c>
      <c r="BRA15" s="12"/>
      <c r="BRB15" s="12"/>
      <c r="BRC15" s="11" t="s">
        <v>17776</v>
      </c>
      <c r="BRD15" s="12"/>
      <c r="BRE15" s="12"/>
      <c r="BRF15" s="11" t="s">
        <v>17777</v>
      </c>
      <c r="BRG15" s="12"/>
      <c r="BRH15" s="12"/>
      <c r="BRI15" s="11" t="s">
        <v>17778</v>
      </c>
      <c r="BRJ15" s="12"/>
      <c r="BRK15" s="12"/>
      <c r="BRL15" s="11" t="s">
        <v>17779</v>
      </c>
      <c r="BRM15" s="12"/>
      <c r="BRN15" s="12"/>
      <c r="BRO15" s="11" t="s">
        <v>17780</v>
      </c>
      <c r="BRP15" s="12"/>
      <c r="BRQ15" s="12"/>
      <c r="BRR15" s="11" t="s">
        <v>17781</v>
      </c>
      <c r="BRS15" s="12"/>
      <c r="BRT15" s="12"/>
      <c r="BRU15" s="11" t="s">
        <v>17782</v>
      </c>
      <c r="BRV15" s="12"/>
      <c r="BRW15" s="12"/>
      <c r="BRX15" s="11" t="s">
        <v>17783</v>
      </c>
      <c r="BRY15" s="12"/>
      <c r="BRZ15" s="12"/>
      <c r="BSA15" s="11" t="s">
        <v>17784</v>
      </c>
      <c r="BSB15" s="12"/>
      <c r="BSC15" s="12"/>
      <c r="BSD15" s="11" t="s">
        <v>17785</v>
      </c>
      <c r="BSE15" s="12"/>
      <c r="BSF15" s="12"/>
      <c r="BSG15" s="11" t="s">
        <v>17786</v>
      </c>
      <c r="BSH15" s="12"/>
      <c r="BSI15" s="12"/>
      <c r="BSJ15" s="11" t="s">
        <v>17787</v>
      </c>
      <c r="BSK15" s="12"/>
      <c r="BSL15" s="12"/>
      <c r="BSM15" s="11" t="s">
        <v>17788</v>
      </c>
      <c r="BSN15" s="12"/>
      <c r="BSO15" s="12"/>
      <c r="BSP15" s="11" t="s">
        <v>17789</v>
      </c>
      <c r="BSQ15" s="12"/>
      <c r="BSR15" s="12"/>
      <c r="BSS15" s="11" t="s">
        <v>17790</v>
      </c>
      <c r="BST15" s="12"/>
      <c r="BSU15" s="12"/>
      <c r="BSV15" s="11" t="s">
        <v>17791</v>
      </c>
      <c r="BSW15" s="12"/>
      <c r="BSX15" s="12"/>
      <c r="BSY15" s="11" t="s">
        <v>17792</v>
      </c>
      <c r="BSZ15" s="12"/>
      <c r="BTA15" s="12"/>
      <c r="BTB15" s="11" t="s">
        <v>17793</v>
      </c>
      <c r="BTC15" s="12"/>
      <c r="BTD15" s="12"/>
      <c r="BTE15" s="11" t="s">
        <v>17794</v>
      </c>
      <c r="BTF15" s="12"/>
      <c r="BTG15" s="12"/>
      <c r="BTH15" s="11" t="s">
        <v>17795</v>
      </c>
      <c r="BTI15" s="12"/>
      <c r="BTJ15" s="12"/>
      <c r="BTK15" s="11" t="s">
        <v>17796</v>
      </c>
      <c r="BTL15" s="12"/>
      <c r="BTM15" s="12"/>
      <c r="BTN15" s="11" t="s">
        <v>17797</v>
      </c>
      <c r="BTO15" s="12"/>
      <c r="BTP15" s="12"/>
      <c r="BTQ15" s="11" t="s">
        <v>17798</v>
      </c>
      <c r="BTR15" s="12"/>
      <c r="BTS15" s="12"/>
      <c r="BTT15" s="11" t="s">
        <v>17799</v>
      </c>
      <c r="BTU15" s="12"/>
      <c r="BTV15" s="12"/>
      <c r="BTW15" s="11" t="s">
        <v>17800</v>
      </c>
      <c r="BTX15" s="12"/>
      <c r="BTY15" s="12"/>
      <c r="BTZ15" s="11" t="s">
        <v>17801</v>
      </c>
      <c r="BUA15" s="12"/>
      <c r="BUB15" s="12"/>
      <c r="BUC15" s="11" t="s">
        <v>17802</v>
      </c>
      <c r="BUD15" s="12"/>
      <c r="BUE15" s="12"/>
      <c r="BUF15" s="11" t="s">
        <v>17803</v>
      </c>
      <c r="BUG15" s="12"/>
      <c r="BUH15" s="12"/>
      <c r="BUI15" s="11" t="s">
        <v>17804</v>
      </c>
      <c r="BUJ15" s="12"/>
      <c r="BUK15" s="12"/>
      <c r="BUL15" s="11" t="s">
        <v>17805</v>
      </c>
      <c r="BUM15" s="12"/>
      <c r="BUN15" s="12"/>
      <c r="BUO15" s="11" t="s">
        <v>17806</v>
      </c>
      <c r="BUP15" s="12"/>
      <c r="BUQ15" s="12"/>
      <c r="BUR15" s="11" t="s">
        <v>17807</v>
      </c>
      <c r="BUS15" s="12"/>
      <c r="BUT15" s="12"/>
      <c r="BUU15" s="11" t="s">
        <v>17808</v>
      </c>
      <c r="BUV15" s="12"/>
      <c r="BUW15" s="12"/>
      <c r="BUX15" s="11" t="s">
        <v>17809</v>
      </c>
      <c r="BUY15" s="12"/>
      <c r="BUZ15" s="12"/>
      <c r="BVA15" s="11" t="s">
        <v>17810</v>
      </c>
      <c r="BVB15" s="12"/>
      <c r="BVC15" s="12"/>
      <c r="BVD15" s="11" t="s">
        <v>17811</v>
      </c>
      <c r="BVE15" s="12"/>
      <c r="BVF15" s="12"/>
      <c r="BVG15" s="11" t="s">
        <v>17812</v>
      </c>
      <c r="BVH15" s="12"/>
      <c r="BVI15" s="12"/>
      <c r="BVJ15" s="11" t="s">
        <v>17813</v>
      </c>
      <c r="BVK15" s="12"/>
      <c r="BVL15" s="12"/>
      <c r="BVM15" s="11" t="s">
        <v>17814</v>
      </c>
      <c r="BVN15" s="12"/>
      <c r="BVO15" s="12"/>
      <c r="BVP15" s="11" t="s">
        <v>17815</v>
      </c>
      <c r="BVQ15" s="12"/>
      <c r="BVR15" s="12"/>
      <c r="BVS15" s="11" t="s">
        <v>17816</v>
      </c>
      <c r="BVT15" s="12"/>
      <c r="BVU15" s="12"/>
      <c r="BVV15" s="11" t="s">
        <v>17817</v>
      </c>
      <c r="BVW15" s="12"/>
      <c r="BVX15" s="12"/>
      <c r="BVY15" s="11" t="s">
        <v>17818</v>
      </c>
      <c r="BVZ15" s="12"/>
      <c r="BWA15" s="12"/>
      <c r="BWB15" s="11" t="s">
        <v>17819</v>
      </c>
      <c r="BWC15" s="12"/>
      <c r="BWD15" s="12"/>
      <c r="BWE15" s="11" t="s">
        <v>17820</v>
      </c>
      <c r="BWF15" s="12"/>
      <c r="BWG15" s="12"/>
      <c r="BWH15" s="11" t="s">
        <v>17821</v>
      </c>
      <c r="BWI15" s="12"/>
      <c r="BWJ15" s="12"/>
      <c r="BWK15" s="11" t="s">
        <v>17822</v>
      </c>
      <c r="BWL15" s="12"/>
      <c r="BWM15" s="12"/>
      <c r="BWN15" s="11" t="s">
        <v>17823</v>
      </c>
      <c r="BWO15" s="12"/>
      <c r="BWP15" s="12"/>
      <c r="BWQ15" s="11" t="s">
        <v>17824</v>
      </c>
      <c r="BWR15" s="12"/>
      <c r="BWS15" s="12"/>
      <c r="BWT15" s="11" t="s">
        <v>17825</v>
      </c>
      <c r="BWU15" s="12"/>
      <c r="BWV15" s="12"/>
      <c r="BWW15" s="11" t="s">
        <v>17826</v>
      </c>
      <c r="BWX15" s="12"/>
      <c r="BWY15" s="12"/>
      <c r="BWZ15" s="11" t="s">
        <v>17827</v>
      </c>
      <c r="BXA15" s="12"/>
      <c r="BXB15" s="12"/>
      <c r="BXC15" s="11" t="s">
        <v>17828</v>
      </c>
      <c r="BXD15" s="12"/>
      <c r="BXE15" s="12"/>
      <c r="BXF15" s="11" t="s">
        <v>17829</v>
      </c>
      <c r="BXG15" s="12"/>
      <c r="BXH15" s="12"/>
      <c r="BXI15" s="11" t="s">
        <v>16939</v>
      </c>
      <c r="BXJ15" s="12"/>
      <c r="BXK15" s="12"/>
      <c r="BXL15" s="11" t="s">
        <v>17830</v>
      </c>
      <c r="BXM15" s="12"/>
      <c r="BXN15" s="12"/>
      <c r="BXO15" s="11" t="s">
        <v>17831</v>
      </c>
      <c r="BXP15" s="12"/>
      <c r="BXQ15" s="12"/>
      <c r="BXR15" s="11" t="s">
        <v>17832</v>
      </c>
      <c r="BXS15" s="12"/>
      <c r="BXT15" s="12"/>
      <c r="BXU15" s="11" t="s">
        <v>17833</v>
      </c>
      <c r="BXV15" s="12"/>
      <c r="BXW15" s="12"/>
      <c r="BXX15" s="11" t="s">
        <v>17834</v>
      </c>
      <c r="BXY15" s="12"/>
      <c r="BXZ15" s="12"/>
      <c r="BYA15" s="11" t="s">
        <v>17835</v>
      </c>
      <c r="BYB15" s="12"/>
      <c r="BYC15" s="12"/>
      <c r="BYD15" s="11" t="s">
        <v>17836</v>
      </c>
      <c r="BYE15" s="12"/>
      <c r="BYF15" s="12"/>
      <c r="BYG15" s="11" t="s">
        <v>17837</v>
      </c>
      <c r="BYH15" s="12"/>
      <c r="BYI15" s="12"/>
      <c r="BYJ15" s="11" t="s">
        <v>17838</v>
      </c>
      <c r="BYK15" s="12"/>
      <c r="BYL15" s="12"/>
      <c r="BYM15" s="11" t="s">
        <v>17839</v>
      </c>
      <c r="BYN15" s="12"/>
      <c r="BYO15" s="12"/>
    </row>
    <row r="16" spans="1:2017" x14ac:dyDescent="0.25">
      <c r="A16" s="6"/>
      <c r="B16" s="11" t="s">
        <v>17840</v>
      </c>
      <c r="C16" s="12"/>
      <c r="D16" s="12"/>
      <c r="E16" s="11" t="s">
        <v>17841</v>
      </c>
      <c r="F16" s="12"/>
      <c r="G16" s="12"/>
      <c r="H16" s="11" t="s">
        <v>17842</v>
      </c>
      <c r="I16" s="12"/>
      <c r="J16" s="12"/>
      <c r="K16" s="11" t="s">
        <v>17843</v>
      </c>
      <c r="L16" s="12"/>
      <c r="M16" s="12"/>
      <c r="N16" s="11" t="s">
        <v>17844</v>
      </c>
      <c r="O16" s="12"/>
      <c r="P16" s="12"/>
      <c r="Q16" s="11" t="s">
        <v>17845</v>
      </c>
      <c r="R16" s="12"/>
      <c r="S16" s="12"/>
      <c r="T16" s="11" t="s">
        <v>17846</v>
      </c>
      <c r="U16" s="12"/>
      <c r="V16" s="12"/>
      <c r="W16" s="11" t="s">
        <v>17847</v>
      </c>
      <c r="X16" s="12"/>
      <c r="Y16" s="12"/>
      <c r="Z16" s="11" t="s">
        <v>17848</v>
      </c>
      <c r="AA16" s="12"/>
      <c r="AB16" s="12"/>
      <c r="AC16" s="11" t="s">
        <v>17849</v>
      </c>
      <c r="AD16" s="12"/>
      <c r="AE16" s="12"/>
      <c r="AF16" s="11" t="s">
        <v>17850</v>
      </c>
      <c r="AG16" s="12"/>
      <c r="AH16" s="12"/>
      <c r="AI16" s="11" t="s">
        <v>17851</v>
      </c>
      <c r="AJ16" s="12"/>
      <c r="AK16" s="12"/>
      <c r="AL16" s="11" t="s">
        <v>17852</v>
      </c>
      <c r="AM16" s="12"/>
      <c r="AN16" s="12"/>
      <c r="AO16" s="11" t="s">
        <v>17853</v>
      </c>
      <c r="AP16" s="12"/>
      <c r="AQ16" s="12"/>
      <c r="AR16" s="11" t="s">
        <v>17854</v>
      </c>
      <c r="AS16" s="12"/>
      <c r="AT16" s="12"/>
      <c r="AU16" s="11" t="s">
        <v>17855</v>
      </c>
      <c r="AV16" s="12"/>
      <c r="AW16" s="12"/>
      <c r="AX16" s="11" t="s">
        <v>17856</v>
      </c>
      <c r="AY16" s="12"/>
      <c r="AZ16" s="12"/>
      <c r="BA16" s="11" t="s">
        <v>17857</v>
      </c>
      <c r="BB16" s="12"/>
      <c r="BC16" s="12"/>
      <c r="BD16" s="11" t="s">
        <v>17858</v>
      </c>
      <c r="BE16" s="12"/>
      <c r="BF16" s="12"/>
      <c r="BG16" s="11" t="s">
        <v>17859</v>
      </c>
      <c r="BH16" s="12"/>
      <c r="BI16" s="12"/>
      <c r="BJ16" s="11" t="s">
        <v>17860</v>
      </c>
      <c r="BK16" s="12"/>
      <c r="BL16" s="12"/>
      <c r="BM16" s="11" t="s">
        <v>17861</v>
      </c>
      <c r="BN16" s="12"/>
      <c r="BO16" s="12"/>
      <c r="BP16" s="11" t="s">
        <v>17862</v>
      </c>
      <c r="BQ16" s="12"/>
      <c r="BR16" s="12"/>
      <c r="BS16" s="11" t="s">
        <v>17863</v>
      </c>
      <c r="BT16" s="12"/>
      <c r="BU16" s="12"/>
      <c r="BV16" s="11" t="s">
        <v>17864</v>
      </c>
      <c r="BW16" s="12"/>
      <c r="BX16" s="12"/>
      <c r="BY16" s="11" t="s">
        <v>17865</v>
      </c>
      <c r="BZ16" s="12"/>
      <c r="CA16" s="12"/>
      <c r="CB16" s="11" t="s">
        <v>17866</v>
      </c>
      <c r="CC16" s="12"/>
      <c r="CD16" s="12"/>
      <c r="CE16" s="11" t="s">
        <v>17867</v>
      </c>
      <c r="CF16" s="12"/>
      <c r="CG16" s="12"/>
      <c r="CH16" s="11" t="s">
        <v>17868</v>
      </c>
      <c r="CI16" s="12"/>
      <c r="CJ16" s="12"/>
      <c r="CK16" s="11" t="s">
        <v>17869</v>
      </c>
      <c r="CL16" s="12"/>
      <c r="CM16" s="12"/>
      <c r="CN16" s="11" t="s">
        <v>17870</v>
      </c>
      <c r="CO16" s="12"/>
      <c r="CP16" s="12"/>
      <c r="CQ16" s="11" t="s">
        <v>17871</v>
      </c>
      <c r="CR16" s="12"/>
      <c r="CS16" s="12"/>
      <c r="CT16" s="11" t="s">
        <v>17872</v>
      </c>
      <c r="CU16" s="12"/>
      <c r="CV16" s="12"/>
      <c r="CW16" s="11" t="s">
        <v>17873</v>
      </c>
      <c r="CX16" s="12"/>
      <c r="CY16" s="12"/>
      <c r="CZ16" s="11" t="s">
        <v>17874</v>
      </c>
      <c r="DA16" s="12"/>
      <c r="DB16" s="12"/>
      <c r="DC16" s="11" t="s">
        <v>17875</v>
      </c>
      <c r="DD16" s="12"/>
      <c r="DE16" s="12"/>
      <c r="DF16" s="11" t="s">
        <v>17876</v>
      </c>
      <c r="DG16" s="12"/>
      <c r="DH16" s="12"/>
      <c r="DI16" s="11" t="s">
        <v>17877</v>
      </c>
      <c r="DJ16" s="12"/>
      <c r="DK16" s="12"/>
      <c r="DL16" s="11" t="s">
        <v>17878</v>
      </c>
      <c r="DM16" s="12"/>
      <c r="DN16" s="12"/>
      <c r="DO16" s="11" t="s">
        <v>17879</v>
      </c>
      <c r="DP16" s="12"/>
      <c r="DQ16" s="12"/>
      <c r="DR16" s="11" t="s">
        <v>17880</v>
      </c>
      <c r="DS16" s="12"/>
      <c r="DT16" s="12"/>
      <c r="DU16" s="11" t="s">
        <v>17881</v>
      </c>
      <c r="DV16" s="12"/>
      <c r="DW16" s="12"/>
      <c r="DX16" s="11" t="s">
        <v>17882</v>
      </c>
      <c r="DY16" s="12"/>
      <c r="DZ16" s="12"/>
      <c r="EA16" s="11" t="s">
        <v>17883</v>
      </c>
      <c r="EB16" s="12"/>
      <c r="EC16" s="12"/>
      <c r="ED16" s="11" t="s">
        <v>17884</v>
      </c>
      <c r="EE16" s="12"/>
      <c r="EF16" s="12"/>
      <c r="EG16" s="11" t="s">
        <v>17885</v>
      </c>
      <c r="EH16" s="12"/>
      <c r="EI16" s="12"/>
      <c r="EJ16" s="11" t="s">
        <v>17886</v>
      </c>
      <c r="EK16" s="12"/>
      <c r="EL16" s="12"/>
      <c r="EM16" s="11" t="s">
        <v>17887</v>
      </c>
      <c r="EN16" s="12"/>
      <c r="EO16" s="12"/>
      <c r="EP16" s="11" t="s">
        <v>17888</v>
      </c>
      <c r="EQ16" s="12"/>
      <c r="ER16" s="12"/>
      <c r="ES16" s="11" t="s">
        <v>17889</v>
      </c>
      <c r="ET16" s="12"/>
      <c r="EU16" s="12"/>
      <c r="EV16" s="11" t="s">
        <v>17890</v>
      </c>
      <c r="EW16" s="12"/>
      <c r="EX16" s="12"/>
      <c r="EY16" s="11" t="s">
        <v>17891</v>
      </c>
      <c r="EZ16" s="12"/>
      <c r="FA16" s="12"/>
      <c r="FB16" s="11" t="s">
        <v>17892</v>
      </c>
      <c r="FC16" s="12"/>
      <c r="FD16" s="12"/>
      <c r="FE16" s="11" t="s">
        <v>17893</v>
      </c>
      <c r="FF16" s="12"/>
      <c r="FG16" s="12"/>
      <c r="FH16" s="11" t="s">
        <v>17894</v>
      </c>
      <c r="FI16" s="12"/>
      <c r="FJ16" s="12"/>
      <c r="FK16" s="11" t="s">
        <v>17895</v>
      </c>
      <c r="FL16" s="12"/>
      <c r="FM16" s="12"/>
      <c r="FN16" s="11" t="s">
        <v>17896</v>
      </c>
      <c r="FO16" s="12"/>
      <c r="FP16" s="12"/>
      <c r="FQ16" s="11" t="s">
        <v>17897</v>
      </c>
      <c r="FR16" s="12"/>
      <c r="FS16" s="12"/>
      <c r="FT16" s="11" t="s">
        <v>17898</v>
      </c>
      <c r="FU16" s="12"/>
      <c r="FV16" s="12"/>
      <c r="FW16" s="11" t="s">
        <v>17899</v>
      </c>
      <c r="FX16" s="12"/>
      <c r="FY16" s="12"/>
      <c r="FZ16" s="11" t="s">
        <v>17900</v>
      </c>
      <c r="GA16" s="12"/>
      <c r="GB16" s="12"/>
      <c r="GC16" s="11" t="s">
        <v>17901</v>
      </c>
      <c r="GD16" s="12"/>
      <c r="GE16" s="12"/>
      <c r="GF16" s="11" t="s">
        <v>17902</v>
      </c>
      <c r="GG16" s="12"/>
      <c r="GH16" s="12"/>
      <c r="GI16" s="11" t="s">
        <v>17903</v>
      </c>
      <c r="GJ16" s="12"/>
      <c r="GK16" s="12"/>
      <c r="GL16" s="11" t="s">
        <v>17904</v>
      </c>
      <c r="GM16" s="12"/>
      <c r="GN16" s="12"/>
      <c r="GO16" s="11" t="s">
        <v>17905</v>
      </c>
      <c r="GP16" s="12"/>
      <c r="GQ16" s="12"/>
      <c r="GR16" s="11" t="s">
        <v>17906</v>
      </c>
      <c r="GS16" s="12"/>
      <c r="GT16" s="12"/>
      <c r="GU16" s="11" t="s">
        <v>17907</v>
      </c>
      <c r="GV16" s="12"/>
      <c r="GW16" s="12"/>
      <c r="GX16" s="11" t="s">
        <v>17908</v>
      </c>
      <c r="GY16" s="12"/>
      <c r="GZ16" s="12"/>
      <c r="HA16" s="11" t="s">
        <v>17909</v>
      </c>
      <c r="HB16" s="12"/>
      <c r="HC16" s="12"/>
      <c r="HD16" s="11" t="s">
        <v>17910</v>
      </c>
      <c r="HE16" s="12"/>
      <c r="HF16" s="12"/>
      <c r="HG16" s="11" t="s">
        <v>17911</v>
      </c>
      <c r="HH16" s="12"/>
      <c r="HI16" s="12"/>
      <c r="HJ16" s="11" t="s">
        <v>17912</v>
      </c>
      <c r="HK16" s="12"/>
      <c r="HL16" s="12"/>
      <c r="HM16" s="11" t="s">
        <v>17913</v>
      </c>
      <c r="HN16" s="12"/>
      <c r="HO16" s="12"/>
      <c r="HP16" s="11" t="s">
        <v>17914</v>
      </c>
      <c r="HQ16" s="12"/>
      <c r="HR16" s="12"/>
      <c r="HS16" s="11" t="s">
        <v>17915</v>
      </c>
      <c r="HT16" s="12"/>
      <c r="HU16" s="12"/>
      <c r="HV16" s="11" t="s">
        <v>17916</v>
      </c>
      <c r="HW16" s="12"/>
      <c r="HX16" s="12"/>
      <c r="HY16" s="11" t="s">
        <v>17917</v>
      </c>
      <c r="HZ16" s="12"/>
      <c r="IA16" s="12"/>
      <c r="IB16" s="11" t="s">
        <v>17918</v>
      </c>
      <c r="IC16" s="12"/>
      <c r="ID16" s="12"/>
      <c r="IE16" s="11" t="s">
        <v>17919</v>
      </c>
      <c r="IF16" s="12"/>
      <c r="IG16" s="12"/>
      <c r="IH16" s="11" t="s">
        <v>17920</v>
      </c>
      <c r="II16" s="12"/>
      <c r="IJ16" s="12"/>
      <c r="IK16" s="11" t="s">
        <v>17921</v>
      </c>
      <c r="IL16" s="12"/>
      <c r="IM16" s="12"/>
      <c r="IN16" s="11" t="s">
        <v>17922</v>
      </c>
      <c r="IO16" s="12"/>
      <c r="IP16" s="12"/>
      <c r="IQ16" s="11" t="s">
        <v>17923</v>
      </c>
      <c r="IR16" s="12"/>
      <c r="IS16" s="12"/>
      <c r="IT16" s="11" t="s">
        <v>17924</v>
      </c>
      <c r="IU16" s="12"/>
      <c r="IV16" s="12"/>
      <c r="IW16" s="11" t="s">
        <v>17925</v>
      </c>
      <c r="IX16" s="12"/>
      <c r="IY16" s="12"/>
      <c r="IZ16" s="11" t="s">
        <v>17926</v>
      </c>
      <c r="JA16" s="12"/>
      <c r="JB16" s="12"/>
      <c r="JC16" s="11" t="s">
        <v>17927</v>
      </c>
      <c r="JD16" s="12"/>
      <c r="JE16" s="12"/>
      <c r="JF16" s="11" t="s">
        <v>17928</v>
      </c>
      <c r="JG16" s="12"/>
      <c r="JH16" s="12"/>
      <c r="JI16" s="11" t="s">
        <v>17929</v>
      </c>
      <c r="JJ16" s="12"/>
      <c r="JK16" s="12"/>
      <c r="JL16" s="11" t="s">
        <v>17930</v>
      </c>
      <c r="JM16" s="12"/>
      <c r="JN16" s="12"/>
      <c r="JO16" s="11" t="s">
        <v>17931</v>
      </c>
      <c r="JP16" s="12"/>
      <c r="JQ16" s="12"/>
      <c r="JR16" s="11" t="s">
        <v>17932</v>
      </c>
      <c r="JS16" s="12"/>
      <c r="JT16" s="12"/>
      <c r="JU16" s="11" t="s">
        <v>17933</v>
      </c>
      <c r="JV16" s="12"/>
      <c r="JW16" s="12"/>
      <c r="JX16" s="11" t="s">
        <v>17934</v>
      </c>
      <c r="JY16" s="12"/>
      <c r="JZ16" s="12"/>
      <c r="KA16" s="11" t="s">
        <v>17935</v>
      </c>
      <c r="KB16" s="12"/>
      <c r="KC16" s="12"/>
      <c r="KD16" s="11" t="s">
        <v>17936</v>
      </c>
      <c r="KE16" s="12"/>
      <c r="KF16" s="12"/>
      <c r="KG16" s="11" t="s">
        <v>17937</v>
      </c>
      <c r="KH16" s="12"/>
      <c r="KI16" s="12"/>
      <c r="KJ16" s="11" t="s">
        <v>17938</v>
      </c>
      <c r="KK16" s="12"/>
      <c r="KL16" s="12"/>
      <c r="KM16" s="11" t="s">
        <v>17939</v>
      </c>
      <c r="KN16" s="12"/>
      <c r="KO16" s="12"/>
      <c r="KP16" s="11" t="s">
        <v>17940</v>
      </c>
      <c r="KQ16" s="12"/>
      <c r="KR16" s="12"/>
      <c r="KS16" s="11" t="s">
        <v>17941</v>
      </c>
      <c r="KT16" s="12"/>
      <c r="KU16" s="12"/>
      <c r="KV16" s="11" t="s">
        <v>17942</v>
      </c>
      <c r="KW16" s="12"/>
      <c r="KX16" s="12"/>
      <c r="KY16" s="11" t="s">
        <v>17943</v>
      </c>
      <c r="KZ16" s="12"/>
      <c r="LA16" s="12"/>
      <c r="LB16" s="11" t="s">
        <v>17944</v>
      </c>
      <c r="LC16" s="12"/>
      <c r="LD16" s="12"/>
      <c r="LE16" s="11" t="s">
        <v>17945</v>
      </c>
      <c r="LF16" s="12"/>
      <c r="LG16" s="12"/>
      <c r="LH16" s="11" t="s">
        <v>17946</v>
      </c>
      <c r="LI16" s="12"/>
      <c r="LJ16" s="12"/>
      <c r="LK16" s="11" t="s">
        <v>17947</v>
      </c>
      <c r="LL16" s="12"/>
      <c r="LM16" s="12"/>
      <c r="LN16" s="11" t="s">
        <v>17948</v>
      </c>
      <c r="LO16" s="12"/>
      <c r="LP16" s="12"/>
      <c r="LQ16" s="11" t="s">
        <v>17949</v>
      </c>
      <c r="LR16" s="12"/>
      <c r="LS16" s="12"/>
      <c r="LT16" s="11" t="s">
        <v>17885</v>
      </c>
      <c r="LU16" s="12"/>
      <c r="LV16" s="12"/>
      <c r="LW16" s="11" t="s">
        <v>17950</v>
      </c>
      <c r="LX16" s="12"/>
      <c r="LY16" s="12"/>
      <c r="LZ16" s="11" t="s">
        <v>17951</v>
      </c>
      <c r="MA16" s="12"/>
      <c r="MB16" s="12"/>
      <c r="MC16" s="11" t="s">
        <v>17952</v>
      </c>
      <c r="MD16" s="12"/>
      <c r="ME16" s="12"/>
      <c r="MF16" s="11" t="s">
        <v>17953</v>
      </c>
      <c r="MG16" s="12"/>
      <c r="MH16" s="12"/>
      <c r="MI16" s="11" t="s">
        <v>17954</v>
      </c>
      <c r="MJ16" s="12"/>
      <c r="MK16" s="12"/>
      <c r="ML16" s="11" t="s">
        <v>17955</v>
      </c>
      <c r="MM16" s="12"/>
      <c r="MN16" s="12"/>
      <c r="MO16" s="11" t="s">
        <v>17956</v>
      </c>
      <c r="MP16" s="12"/>
      <c r="MQ16" s="12"/>
      <c r="MR16" s="11" t="s">
        <v>17957</v>
      </c>
      <c r="MS16" s="12"/>
      <c r="MT16" s="12"/>
      <c r="MU16" s="11" t="s">
        <v>17958</v>
      </c>
      <c r="MV16" s="12"/>
      <c r="MW16" s="12"/>
      <c r="MX16" s="11" t="s">
        <v>17959</v>
      </c>
      <c r="MY16" s="12"/>
      <c r="MZ16" s="12"/>
      <c r="NA16" s="11" t="s">
        <v>17960</v>
      </c>
      <c r="NB16" s="12"/>
      <c r="NC16" s="12"/>
      <c r="ND16" s="11" t="s">
        <v>17961</v>
      </c>
      <c r="NE16" s="12"/>
      <c r="NF16" s="12"/>
      <c r="NG16" s="11" t="s">
        <v>17962</v>
      </c>
      <c r="NH16" s="12"/>
      <c r="NI16" s="12"/>
      <c r="NJ16" s="11" t="s">
        <v>17963</v>
      </c>
      <c r="NK16" s="12"/>
      <c r="NL16" s="12"/>
      <c r="NM16" s="11" t="s">
        <v>17964</v>
      </c>
      <c r="NN16" s="12"/>
      <c r="NO16" s="12"/>
      <c r="NP16" s="11" t="s">
        <v>17965</v>
      </c>
      <c r="NQ16" s="12"/>
      <c r="NR16" s="12"/>
      <c r="NS16" s="11" t="s">
        <v>17966</v>
      </c>
      <c r="NT16" s="12"/>
      <c r="NU16" s="12"/>
      <c r="NV16" s="11" t="s">
        <v>17967</v>
      </c>
      <c r="NW16" s="12"/>
      <c r="NX16" s="12"/>
      <c r="NY16" s="11" t="s">
        <v>17968</v>
      </c>
      <c r="NZ16" s="12"/>
      <c r="OA16" s="12"/>
      <c r="OB16" s="11" t="s">
        <v>17969</v>
      </c>
      <c r="OC16" s="12"/>
      <c r="OD16" s="12"/>
      <c r="OE16" s="11" t="s">
        <v>17970</v>
      </c>
      <c r="OF16" s="12"/>
      <c r="OG16" s="12"/>
      <c r="OH16" s="11" t="s">
        <v>17971</v>
      </c>
      <c r="OI16" s="12"/>
      <c r="OJ16" s="12"/>
      <c r="OK16" s="11" t="s">
        <v>17972</v>
      </c>
      <c r="OL16" s="12"/>
      <c r="OM16" s="12"/>
      <c r="ON16" s="11" t="s">
        <v>17973</v>
      </c>
      <c r="OO16" s="12"/>
      <c r="OP16" s="12"/>
      <c r="OQ16" s="11" t="s">
        <v>17974</v>
      </c>
      <c r="OR16" s="12"/>
      <c r="OS16" s="12"/>
      <c r="OT16" s="11" t="s">
        <v>17975</v>
      </c>
      <c r="OU16" s="12"/>
      <c r="OV16" s="12"/>
      <c r="OW16" s="11" t="s">
        <v>17976</v>
      </c>
      <c r="OX16" s="12"/>
      <c r="OY16" s="12"/>
      <c r="OZ16" s="11" t="s">
        <v>17977</v>
      </c>
      <c r="PA16" s="12"/>
      <c r="PB16" s="12"/>
      <c r="PC16" s="11" t="s">
        <v>17978</v>
      </c>
      <c r="PD16" s="12"/>
      <c r="PE16" s="12"/>
      <c r="PF16" s="11" t="s">
        <v>17979</v>
      </c>
      <c r="PG16" s="12"/>
      <c r="PH16" s="12"/>
      <c r="PI16" s="11" t="s">
        <v>17980</v>
      </c>
      <c r="PJ16" s="12"/>
      <c r="PK16" s="12"/>
      <c r="PL16" s="11" t="s">
        <v>17981</v>
      </c>
      <c r="PM16" s="12"/>
      <c r="PN16" s="12"/>
      <c r="PO16" s="11" t="s">
        <v>17982</v>
      </c>
      <c r="PP16" s="12"/>
      <c r="PQ16" s="12"/>
      <c r="PR16" s="11" t="s">
        <v>17983</v>
      </c>
      <c r="PS16" s="12"/>
      <c r="PT16" s="12"/>
      <c r="PU16" s="11" t="s">
        <v>17984</v>
      </c>
      <c r="PV16" s="12"/>
      <c r="PW16" s="12"/>
      <c r="PX16" s="11" t="s">
        <v>17985</v>
      </c>
      <c r="PY16" s="12"/>
      <c r="PZ16" s="12"/>
      <c r="QA16" s="11" t="s">
        <v>17986</v>
      </c>
      <c r="QB16" s="12"/>
      <c r="QC16" s="12"/>
      <c r="QD16" s="11" t="s">
        <v>17987</v>
      </c>
      <c r="QE16" s="12"/>
      <c r="QF16" s="12"/>
      <c r="QG16" s="11" t="s">
        <v>17988</v>
      </c>
      <c r="QH16" s="12"/>
      <c r="QI16" s="12"/>
      <c r="QJ16" s="11" t="s">
        <v>17989</v>
      </c>
      <c r="QK16" s="12"/>
      <c r="QL16" s="12"/>
      <c r="QM16" s="11" t="s">
        <v>17990</v>
      </c>
      <c r="QN16" s="12"/>
      <c r="QO16" s="12"/>
      <c r="QP16" s="11" t="s">
        <v>17991</v>
      </c>
      <c r="QQ16" s="12"/>
      <c r="QR16" s="12"/>
      <c r="QS16" s="11" t="s">
        <v>17992</v>
      </c>
      <c r="QT16" s="12"/>
      <c r="QU16" s="12"/>
      <c r="QV16" s="11" t="s">
        <v>17993</v>
      </c>
      <c r="QW16" s="12"/>
      <c r="QX16" s="12"/>
      <c r="QY16" s="11" t="s">
        <v>17994</v>
      </c>
      <c r="QZ16" s="12"/>
      <c r="RA16" s="12"/>
      <c r="RB16" s="11" t="s">
        <v>17995</v>
      </c>
      <c r="RC16" s="12"/>
      <c r="RD16" s="12"/>
      <c r="RE16" s="11" t="s">
        <v>17996</v>
      </c>
      <c r="RF16" s="12"/>
      <c r="RG16" s="12"/>
      <c r="RH16" s="11" t="s">
        <v>17997</v>
      </c>
      <c r="RI16" s="12"/>
      <c r="RJ16" s="12"/>
      <c r="RK16" s="11" t="s">
        <v>17998</v>
      </c>
      <c r="RL16" s="12"/>
      <c r="RM16" s="12"/>
      <c r="RN16" s="11" t="s">
        <v>17999</v>
      </c>
      <c r="RO16" s="12"/>
      <c r="RP16" s="12"/>
      <c r="RQ16" s="11" t="s">
        <v>18000</v>
      </c>
      <c r="RR16" s="12"/>
      <c r="RS16" s="12"/>
      <c r="RT16" s="11" t="s">
        <v>18001</v>
      </c>
      <c r="RU16" s="12"/>
      <c r="RV16" s="12"/>
      <c r="RW16" s="11" t="s">
        <v>18002</v>
      </c>
      <c r="RX16" s="12"/>
      <c r="RY16" s="12"/>
      <c r="RZ16" s="11" t="s">
        <v>18003</v>
      </c>
      <c r="SA16" s="12"/>
      <c r="SB16" s="12"/>
      <c r="SC16" s="11" t="s">
        <v>18004</v>
      </c>
      <c r="SD16" s="12"/>
      <c r="SE16" s="12"/>
      <c r="SF16" s="11" t="s">
        <v>18005</v>
      </c>
      <c r="SG16" s="12"/>
      <c r="SH16" s="12"/>
      <c r="SI16" s="11" t="s">
        <v>18006</v>
      </c>
      <c r="SJ16" s="12"/>
      <c r="SK16" s="12"/>
      <c r="SL16" s="11" t="s">
        <v>18007</v>
      </c>
      <c r="SM16" s="12"/>
      <c r="SN16" s="12"/>
      <c r="SO16" s="11" t="s">
        <v>18008</v>
      </c>
      <c r="SP16" s="12"/>
      <c r="SQ16" s="12"/>
      <c r="SR16" s="11" t="s">
        <v>18009</v>
      </c>
      <c r="SS16" s="12"/>
      <c r="ST16" s="12"/>
      <c r="SU16" s="11" t="s">
        <v>18010</v>
      </c>
      <c r="SV16" s="12"/>
      <c r="SW16" s="12"/>
      <c r="SX16" s="11" t="s">
        <v>18011</v>
      </c>
      <c r="SY16" s="12"/>
      <c r="SZ16" s="12"/>
      <c r="TA16" s="11" t="s">
        <v>18012</v>
      </c>
      <c r="TB16" s="12"/>
      <c r="TC16" s="12"/>
      <c r="TD16" s="11" t="s">
        <v>18013</v>
      </c>
      <c r="TE16" s="12"/>
      <c r="TF16" s="12"/>
      <c r="TG16" s="11" t="s">
        <v>18014</v>
      </c>
      <c r="TH16" s="12"/>
      <c r="TI16" s="12"/>
      <c r="TJ16" s="11" t="s">
        <v>18015</v>
      </c>
      <c r="TK16" s="12"/>
      <c r="TL16" s="12"/>
      <c r="TM16" s="11" t="s">
        <v>18016</v>
      </c>
      <c r="TN16" s="12"/>
      <c r="TO16" s="12"/>
      <c r="TP16" s="11" t="s">
        <v>18017</v>
      </c>
      <c r="TQ16" s="12"/>
      <c r="TR16" s="12"/>
      <c r="TS16" s="11" t="s">
        <v>18018</v>
      </c>
      <c r="TT16" s="12"/>
      <c r="TU16" s="12"/>
      <c r="TV16" s="11" t="s">
        <v>18019</v>
      </c>
      <c r="TW16" s="12"/>
      <c r="TX16" s="12"/>
      <c r="TY16" s="11" t="s">
        <v>18020</v>
      </c>
      <c r="TZ16" s="12"/>
      <c r="UA16" s="12"/>
      <c r="UB16" s="11" t="s">
        <v>18021</v>
      </c>
      <c r="UC16" s="12"/>
      <c r="UD16" s="12"/>
      <c r="UE16" s="11" t="s">
        <v>18022</v>
      </c>
      <c r="UF16" s="12"/>
      <c r="UG16" s="12"/>
      <c r="UH16" s="11" t="s">
        <v>18023</v>
      </c>
      <c r="UI16" s="12"/>
      <c r="UJ16" s="12"/>
      <c r="UK16" s="11" t="s">
        <v>18024</v>
      </c>
      <c r="UL16" s="12"/>
      <c r="UM16" s="12"/>
      <c r="UN16" s="11" t="s">
        <v>18025</v>
      </c>
      <c r="UO16" s="12"/>
      <c r="UP16" s="12"/>
      <c r="UQ16" s="11" t="s">
        <v>18026</v>
      </c>
      <c r="UR16" s="12"/>
      <c r="US16" s="12"/>
      <c r="UT16" s="11" t="s">
        <v>18027</v>
      </c>
      <c r="UU16" s="12"/>
      <c r="UV16" s="12"/>
      <c r="UW16" s="11" t="s">
        <v>18028</v>
      </c>
      <c r="UX16" s="12"/>
      <c r="UY16" s="12"/>
      <c r="UZ16" s="11" t="s">
        <v>18029</v>
      </c>
      <c r="VA16" s="12"/>
      <c r="VB16" s="12"/>
      <c r="VC16" s="11" t="s">
        <v>18030</v>
      </c>
      <c r="VD16" s="12"/>
      <c r="VE16" s="12"/>
      <c r="VF16" s="11" t="s">
        <v>18031</v>
      </c>
      <c r="VG16" s="12"/>
      <c r="VH16" s="12"/>
      <c r="VI16" s="11" t="s">
        <v>18032</v>
      </c>
      <c r="VJ16" s="12"/>
      <c r="VK16" s="12"/>
      <c r="VL16" s="11" t="s">
        <v>18033</v>
      </c>
      <c r="VM16" s="12"/>
      <c r="VN16" s="12"/>
      <c r="VO16" s="11" t="s">
        <v>18034</v>
      </c>
      <c r="VP16" s="12"/>
      <c r="VQ16" s="12"/>
      <c r="VR16" s="11" t="s">
        <v>18035</v>
      </c>
      <c r="VS16" s="12"/>
      <c r="VT16" s="12"/>
      <c r="VU16" s="11" t="s">
        <v>17018</v>
      </c>
      <c r="VV16" s="12"/>
      <c r="VW16" s="12"/>
      <c r="VX16" s="11" t="s">
        <v>18036</v>
      </c>
      <c r="VY16" s="12"/>
      <c r="VZ16" s="12"/>
      <c r="WA16" s="11" t="s">
        <v>18037</v>
      </c>
      <c r="WB16" s="12"/>
      <c r="WC16" s="12"/>
      <c r="WD16" s="11" t="s">
        <v>18038</v>
      </c>
      <c r="WE16" s="12"/>
      <c r="WF16" s="12"/>
      <c r="WG16" s="11" t="s">
        <v>18039</v>
      </c>
      <c r="WH16" s="12"/>
      <c r="WI16" s="12"/>
      <c r="WJ16" s="11" t="s">
        <v>18040</v>
      </c>
      <c r="WK16" s="12"/>
      <c r="WL16" s="12"/>
      <c r="WM16" s="11" t="s">
        <v>18041</v>
      </c>
      <c r="WN16" s="12"/>
      <c r="WO16" s="12"/>
      <c r="WP16" s="11" t="s">
        <v>18042</v>
      </c>
      <c r="WQ16" s="12"/>
      <c r="WR16" s="12"/>
      <c r="WS16" s="11" t="s">
        <v>18043</v>
      </c>
      <c r="WT16" s="12"/>
      <c r="WU16" s="12"/>
      <c r="WV16" s="11" t="s">
        <v>18044</v>
      </c>
      <c r="WW16" s="12"/>
      <c r="WX16" s="12"/>
      <c r="WY16" s="11" t="s">
        <v>18045</v>
      </c>
      <c r="WZ16" s="12"/>
      <c r="XA16" s="12"/>
      <c r="XB16" s="11" t="s">
        <v>18046</v>
      </c>
      <c r="XC16" s="12"/>
      <c r="XD16" s="12"/>
      <c r="XE16" s="11" t="s">
        <v>18047</v>
      </c>
      <c r="XF16" s="12"/>
      <c r="XG16" s="12"/>
      <c r="XH16" s="11" t="s">
        <v>18048</v>
      </c>
      <c r="XI16" s="12"/>
      <c r="XJ16" s="12"/>
      <c r="XK16" s="11" t="s">
        <v>18049</v>
      </c>
      <c r="XL16" s="12"/>
      <c r="XM16" s="12"/>
      <c r="XN16" s="11" t="s">
        <v>18050</v>
      </c>
      <c r="XO16" s="12"/>
      <c r="XP16" s="12"/>
      <c r="XQ16" s="11" t="s">
        <v>18051</v>
      </c>
      <c r="XR16" s="12"/>
      <c r="XS16" s="12"/>
      <c r="XT16" s="11" t="s">
        <v>18052</v>
      </c>
      <c r="XU16" s="12"/>
      <c r="XV16" s="12"/>
      <c r="XW16" s="11" t="s">
        <v>18053</v>
      </c>
      <c r="XX16" s="12"/>
      <c r="XY16" s="12"/>
      <c r="XZ16" s="11" t="s">
        <v>18054</v>
      </c>
      <c r="YA16" s="12"/>
      <c r="YB16" s="12"/>
      <c r="YC16" s="11" t="s">
        <v>18055</v>
      </c>
      <c r="YD16" s="12"/>
      <c r="YE16" s="12"/>
      <c r="YF16" s="11" t="s">
        <v>18056</v>
      </c>
      <c r="YG16" s="12"/>
      <c r="YH16" s="12"/>
      <c r="YI16" s="11" t="s">
        <v>18057</v>
      </c>
      <c r="YJ16" s="12"/>
      <c r="YK16" s="12"/>
      <c r="YL16" s="11" t="s">
        <v>18058</v>
      </c>
      <c r="YM16" s="12"/>
      <c r="YN16" s="12"/>
      <c r="YO16" s="11" t="s">
        <v>18059</v>
      </c>
      <c r="YP16" s="12"/>
      <c r="YQ16" s="12"/>
      <c r="YR16" s="11" t="s">
        <v>18060</v>
      </c>
      <c r="YS16" s="12"/>
      <c r="YT16" s="12"/>
      <c r="YU16" s="11" t="s">
        <v>18061</v>
      </c>
      <c r="YV16" s="12"/>
      <c r="YW16" s="12"/>
      <c r="YX16" s="11" t="s">
        <v>18062</v>
      </c>
      <c r="YY16" s="12"/>
      <c r="YZ16" s="12"/>
      <c r="ZA16" s="11" t="s">
        <v>18063</v>
      </c>
      <c r="ZB16" s="12"/>
      <c r="ZC16" s="12"/>
      <c r="ZD16" s="11" t="s">
        <v>18064</v>
      </c>
      <c r="ZE16" s="12"/>
      <c r="ZF16" s="12"/>
      <c r="ZG16" s="11" t="s">
        <v>18065</v>
      </c>
      <c r="ZH16" s="12"/>
      <c r="ZI16" s="12"/>
      <c r="ZJ16" s="11" t="s">
        <v>18066</v>
      </c>
      <c r="ZK16" s="12"/>
      <c r="ZL16" s="12"/>
      <c r="ZM16" s="11" t="s">
        <v>18067</v>
      </c>
      <c r="ZN16" s="12"/>
      <c r="ZO16" s="12"/>
      <c r="ZP16" s="11" t="s">
        <v>18068</v>
      </c>
      <c r="ZQ16" s="12"/>
      <c r="ZR16" s="12"/>
      <c r="ZS16" s="11" t="s">
        <v>18069</v>
      </c>
      <c r="ZT16" s="12"/>
      <c r="ZU16" s="12"/>
      <c r="ZV16" s="11" t="s">
        <v>18070</v>
      </c>
      <c r="ZW16" s="12"/>
      <c r="ZX16" s="12"/>
      <c r="ZY16" s="11" t="s">
        <v>18071</v>
      </c>
      <c r="ZZ16" s="12"/>
      <c r="AAA16" s="12"/>
      <c r="AAB16" s="11" t="s">
        <v>18072</v>
      </c>
      <c r="AAC16" s="12"/>
      <c r="AAD16" s="12"/>
      <c r="AAE16" s="11" t="s">
        <v>18073</v>
      </c>
      <c r="AAF16" s="12"/>
      <c r="AAG16" s="12"/>
      <c r="AAH16" s="11" t="s">
        <v>18074</v>
      </c>
      <c r="AAI16" s="12"/>
      <c r="AAJ16" s="12"/>
      <c r="AAK16" s="11" t="s">
        <v>18075</v>
      </c>
      <c r="AAL16" s="12"/>
      <c r="AAM16" s="12"/>
      <c r="AAN16" s="11" t="s">
        <v>18076</v>
      </c>
      <c r="AAO16" s="12"/>
      <c r="AAP16" s="12"/>
      <c r="AAQ16" s="11" t="s">
        <v>18077</v>
      </c>
      <c r="AAR16" s="12"/>
      <c r="AAS16" s="12"/>
      <c r="AAT16" s="11" t="s">
        <v>18078</v>
      </c>
      <c r="AAU16" s="12"/>
      <c r="AAV16" s="12"/>
      <c r="AAW16" s="11" t="s">
        <v>18079</v>
      </c>
      <c r="AAX16" s="12"/>
      <c r="AAY16" s="12"/>
      <c r="AAZ16" s="11" t="s">
        <v>18080</v>
      </c>
      <c r="ABA16" s="12"/>
      <c r="ABB16" s="12"/>
      <c r="ABC16" s="11" t="s">
        <v>18081</v>
      </c>
      <c r="ABD16" s="12"/>
      <c r="ABE16" s="12"/>
      <c r="ABF16" s="11" t="s">
        <v>18082</v>
      </c>
      <c r="ABG16" s="12"/>
      <c r="ABH16" s="12"/>
      <c r="ABI16" s="11" t="s">
        <v>18083</v>
      </c>
      <c r="ABJ16" s="12"/>
      <c r="ABK16" s="12"/>
      <c r="ABL16" s="11" t="s">
        <v>18084</v>
      </c>
      <c r="ABM16" s="12"/>
      <c r="ABN16" s="12"/>
      <c r="ABO16" s="11" t="s">
        <v>18085</v>
      </c>
      <c r="ABP16" s="12"/>
      <c r="ABQ16" s="12"/>
      <c r="ABR16" s="11" t="s">
        <v>18086</v>
      </c>
      <c r="ABS16" s="12"/>
      <c r="ABT16" s="12"/>
      <c r="ABU16" s="11" t="s">
        <v>18087</v>
      </c>
      <c r="ABV16" s="12"/>
      <c r="ABW16" s="12"/>
      <c r="ABX16" s="11" t="s">
        <v>18088</v>
      </c>
      <c r="ABY16" s="12"/>
      <c r="ABZ16" s="12"/>
      <c r="ACA16" s="11" t="s">
        <v>18089</v>
      </c>
      <c r="ACB16" s="12"/>
      <c r="ACC16" s="12"/>
      <c r="ACD16" s="11" t="s">
        <v>18090</v>
      </c>
      <c r="ACE16" s="12"/>
      <c r="ACF16" s="12"/>
      <c r="ACG16" s="11" t="s">
        <v>18091</v>
      </c>
      <c r="ACH16" s="12"/>
      <c r="ACI16" s="12"/>
      <c r="ACJ16" s="11" t="s">
        <v>18092</v>
      </c>
      <c r="ACK16" s="12"/>
      <c r="ACL16" s="12"/>
      <c r="ACM16" s="11" t="s">
        <v>18093</v>
      </c>
      <c r="ACN16" s="12"/>
      <c r="ACO16" s="12"/>
      <c r="ACP16" s="11" t="s">
        <v>18094</v>
      </c>
      <c r="ACQ16" s="12"/>
      <c r="ACR16" s="12"/>
      <c r="ACS16" s="11" t="s">
        <v>18095</v>
      </c>
      <c r="ACT16" s="12"/>
      <c r="ACU16" s="12"/>
      <c r="ACV16" s="11" t="s">
        <v>18096</v>
      </c>
      <c r="ACW16" s="12"/>
      <c r="ACX16" s="12"/>
      <c r="ACY16" s="11" t="s">
        <v>18097</v>
      </c>
      <c r="ACZ16" s="12"/>
      <c r="ADA16" s="12"/>
      <c r="ADB16" s="11" t="s">
        <v>18098</v>
      </c>
      <c r="ADC16" s="12"/>
      <c r="ADD16" s="12"/>
      <c r="ADE16" s="11" t="s">
        <v>18099</v>
      </c>
      <c r="ADF16" s="12"/>
      <c r="ADG16" s="12"/>
      <c r="ADH16" s="11" t="s">
        <v>18100</v>
      </c>
      <c r="ADI16" s="12"/>
      <c r="ADJ16" s="12"/>
      <c r="ADK16" s="11" t="s">
        <v>18101</v>
      </c>
      <c r="ADL16" s="12"/>
      <c r="ADM16" s="12"/>
      <c r="ADN16" s="11" t="s">
        <v>18102</v>
      </c>
      <c r="ADO16" s="12"/>
      <c r="ADP16" s="12"/>
      <c r="ADQ16" s="11" t="s">
        <v>18103</v>
      </c>
      <c r="ADR16" s="12"/>
      <c r="ADS16" s="12"/>
      <c r="ADT16" s="11" t="s">
        <v>18104</v>
      </c>
      <c r="ADU16" s="12"/>
      <c r="ADV16" s="12"/>
      <c r="ADW16" s="11" t="s">
        <v>18105</v>
      </c>
      <c r="ADX16" s="12"/>
      <c r="ADY16" s="12"/>
      <c r="ADZ16" s="11" t="s">
        <v>18106</v>
      </c>
      <c r="AEA16" s="12"/>
      <c r="AEB16" s="12"/>
      <c r="AEC16" s="11" t="s">
        <v>18107</v>
      </c>
      <c r="AED16" s="12"/>
      <c r="AEE16" s="12"/>
      <c r="AEF16" s="11" t="s">
        <v>18108</v>
      </c>
      <c r="AEG16" s="12"/>
      <c r="AEH16" s="12"/>
      <c r="AEI16" s="11" t="s">
        <v>18109</v>
      </c>
      <c r="AEJ16" s="12"/>
      <c r="AEK16" s="12"/>
      <c r="AEL16" s="11" t="s">
        <v>18110</v>
      </c>
      <c r="AEM16" s="12"/>
      <c r="AEN16" s="12"/>
      <c r="AEO16" s="11" t="s">
        <v>18111</v>
      </c>
      <c r="AEP16" s="12"/>
      <c r="AEQ16" s="12"/>
      <c r="AER16" s="11" t="s">
        <v>18112</v>
      </c>
      <c r="AES16" s="12"/>
      <c r="AET16" s="12"/>
      <c r="AEU16" s="11" t="s">
        <v>18113</v>
      </c>
      <c r="AEV16" s="12"/>
      <c r="AEW16" s="12"/>
      <c r="AEX16" s="11" t="s">
        <v>18034</v>
      </c>
      <c r="AEY16" s="12"/>
      <c r="AEZ16" s="12"/>
      <c r="AFA16" s="11" t="s">
        <v>18114</v>
      </c>
      <c r="AFB16" s="12"/>
      <c r="AFC16" s="12"/>
      <c r="AFD16" s="11" t="s">
        <v>18115</v>
      </c>
      <c r="AFE16" s="12"/>
      <c r="AFF16" s="12"/>
      <c r="AFG16" s="11" t="s">
        <v>18116</v>
      </c>
      <c r="AFH16" s="12"/>
      <c r="AFI16" s="12"/>
      <c r="AFJ16" s="11" t="s">
        <v>18117</v>
      </c>
      <c r="AFK16" s="12"/>
      <c r="AFL16" s="12"/>
      <c r="AFM16" s="11" t="s">
        <v>18118</v>
      </c>
      <c r="AFN16" s="12"/>
      <c r="AFO16" s="12"/>
      <c r="AFP16" s="11" t="s">
        <v>18119</v>
      </c>
      <c r="AFQ16" s="12"/>
      <c r="AFR16" s="12"/>
      <c r="AFS16" s="11" t="s">
        <v>18120</v>
      </c>
      <c r="AFT16" s="12"/>
      <c r="AFU16" s="12"/>
      <c r="AFV16" s="11" t="s">
        <v>18121</v>
      </c>
      <c r="AFW16" s="12"/>
      <c r="AFX16" s="12"/>
      <c r="AFY16" s="11" t="s">
        <v>18122</v>
      </c>
      <c r="AFZ16" s="12"/>
      <c r="AGA16" s="12"/>
      <c r="AGB16" s="11" t="s">
        <v>18123</v>
      </c>
      <c r="AGC16" s="12"/>
      <c r="AGD16" s="12"/>
      <c r="AGE16" s="11" t="s">
        <v>18124</v>
      </c>
      <c r="AGF16" s="12"/>
      <c r="AGG16" s="12"/>
      <c r="AGH16" s="11" t="s">
        <v>18125</v>
      </c>
      <c r="AGI16" s="12"/>
      <c r="AGJ16" s="12"/>
      <c r="AGK16" s="11" t="s">
        <v>18126</v>
      </c>
      <c r="AGL16" s="12"/>
      <c r="AGM16" s="12"/>
      <c r="AGN16" s="11" t="s">
        <v>18127</v>
      </c>
      <c r="AGO16" s="12"/>
      <c r="AGP16" s="12"/>
      <c r="AGQ16" s="11" t="s">
        <v>18128</v>
      </c>
      <c r="AGR16" s="12"/>
      <c r="AGS16" s="12"/>
      <c r="AGT16" s="11" t="s">
        <v>18129</v>
      </c>
      <c r="AGU16" s="12"/>
      <c r="AGV16" s="12"/>
      <c r="AGW16" s="11" t="s">
        <v>18130</v>
      </c>
      <c r="AGX16" s="12"/>
      <c r="AGY16" s="12"/>
      <c r="AGZ16" s="11" t="s">
        <v>18131</v>
      </c>
      <c r="AHA16" s="12"/>
      <c r="AHB16" s="12"/>
      <c r="AHC16" s="11" t="s">
        <v>18132</v>
      </c>
      <c r="AHD16" s="12"/>
      <c r="AHE16" s="12"/>
      <c r="AHF16" s="11" t="s">
        <v>18133</v>
      </c>
      <c r="AHG16" s="12"/>
      <c r="AHH16" s="12"/>
      <c r="AHI16" s="11" t="s">
        <v>18134</v>
      </c>
      <c r="AHJ16" s="12"/>
      <c r="AHK16" s="12"/>
      <c r="AHL16" s="11" t="s">
        <v>18135</v>
      </c>
      <c r="AHM16" s="12"/>
      <c r="AHN16" s="12"/>
      <c r="AHO16" s="11" t="s">
        <v>18136</v>
      </c>
      <c r="AHP16" s="12"/>
      <c r="AHQ16" s="12"/>
      <c r="AHR16" s="11" t="s">
        <v>18137</v>
      </c>
      <c r="AHS16" s="12"/>
      <c r="AHT16" s="12"/>
      <c r="AHU16" s="11" t="s">
        <v>18138</v>
      </c>
      <c r="AHV16" s="12"/>
      <c r="AHW16" s="12"/>
      <c r="AHX16" s="11" t="s">
        <v>18139</v>
      </c>
      <c r="AHY16" s="12"/>
      <c r="AHZ16" s="12"/>
      <c r="AIA16" s="11" t="s">
        <v>18140</v>
      </c>
      <c r="AIB16" s="12"/>
      <c r="AIC16" s="12"/>
      <c r="AID16" s="11" t="s">
        <v>18141</v>
      </c>
      <c r="AIE16" s="12"/>
      <c r="AIF16" s="12"/>
      <c r="AIG16" s="11" t="s">
        <v>18142</v>
      </c>
      <c r="AIH16" s="12"/>
      <c r="AII16" s="12"/>
      <c r="AIJ16" s="11" t="s">
        <v>18143</v>
      </c>
      <c r="AIK16" s="12"/>
      <c r="AIL16" s="12"/>
      <c r="AIM16" s="11" t="s">
        <v>18144</v>
      </c>
      <c r="AIN16" s="12"/>
      <c r="AIO16" s="12"/>
      <c r="AIP16" s="11" t="s">
        <v>18145</v>
      </c>
      <c r="AIQ16" s="12"/>
      <c r="AIR16" s="12"/>
      <c r="AIS16" s="11" t="s">
        <v>18146</v>
      </c>
      <c r="AIT16" s="12"/>
      <c r="AIU16" s="12"/>
      <c r="AIV16" s="11" t="s">
        <v>18147</v>
      </c>
      <c r="AIW16" s="12"/>
      <c r="AIX16" s="12"/>
      <c r="AIY16" s="11" t="s">
        <v>18148</v>
      </c>
      <c r="AIZ16" s="12"/>
      <c r="AJA16" s="12"/>
      <c r="AJB16" s="11" t="s">
        <v>18149</v>
      </c>
      <c r="AJC16" s="12"/>
      <c r="AJD16" s="12"/>
      <c r="AJE16" s="11" t="s">
        <v>18150</v>
      </c>
      <c r="AJF16" s="12"/>
      <c r="AJG16" s="12"/>
      <c r="AJH16" s="11" t="s">
        <v>18151</v>
      </c>
      <c r="AJI16" s="12"/>
      <c r="AJJ16" s="12"/>
      <c r="AJK16" s="11" t="s">
        <v>18152</v>
      </c>
      <c r="AJL16" s="12"/>
      <c r="AJM16" s="12"/>
      <c r="AJN16" s="11" t="s">
        <v>18153</v>
      </c>
      <c r="AJO16" s="12"/>
      <c r="AJP16" s="12"/>
      <c r="AJQ16" s="11" t="s">
        <v>18154</v>
      </c>
      <c r="AJR16" s="12"/>
      <c r="AJS16" s="12"/>
      <c r="AJT16" s="11" t="s">
        <v>18155</v>
      </c>
      <c r="AJU16" s="12"/>
      <c r="AJV16" s="12"/>
      <c r="AJW16" s="11" t="s">
        <v>18156</v>
      </c>
      <c r="AJX16" s="12"/>
      <c r="AJY16" s="12"/>
      <c r="AJZ16" s="11" t="s">
        <v>18157</v>
      </c>
      <c r="AKA16" s="12"/>
      <c r="AKB16" s="12"/>
      <c r="AKC16" s="11" t="s">
        <v>18158</v>
      </c>
      <c r="AKD16" s="12"/>
      <c r="AKE16" s="12"/>
      <c r="AKF16" s="11" t="s">
        <v>18159</v>
      </c>
      <c r="AKG16" s="12"/>
      <c r="AKH16" s="12"/>
      <c r="AKI16" s="11" t="s">
        <v>18160</v>
      </c>
      <c r="AKJ16" s="12"/>
      <c r="AKK16" s="12"/>
      <c r="AKL16" s="11" t="s">
        <v>18161</v>
      </c>
      <c r="AKM16" s="12"/>
      <c r="AKN16" s="12"/>
      <c r="AKO16" s="11" t="s">
        <v>18155</v>
      </c>
      <c r="AKP16" s="12"/>
      <c r="AKQ16" s="12"/>
      <c r="AKR16" s="11" t="s">
        <v>18162</v>
      </c>
      <c r="AKS16" s="12"/>
      <c r="AKT16" s="12"/>
      <c r="AKU16" s="11" t="s">
        <v>18163</v>
      </c>
      <c r="AKV16" s="12"/>
      <c r="AKW16" s="12"/>
      <c r="AKX16" s="11" t="s">
        <v>18164</v>
      </c>
      <c r="AKY16" s="12"/>
      <c r="AKZ16" s="12"/>
      <c r="ALA16" s="11" t="s">
        <v>18165</v>
      </c>
      <c r="ALB16" s="12"/>
      <c r="ALC16" s="12"/>
      <c r="ALD16" s="11" t="s">
        <v>18166</v>
      </c>
      <c r="ALE16" s="12"/>
      <c r="ALF16" s="12"/>
      <c r="ALG16" s="11" t="s">
        <v>18167</v>
      </c>
      <c r="ALH16" s="12"/>
      <c r="ALI16" s="12"/>
      <c r="ALJ16" s="11" t="s">
        <v>18168</v>
      </c>
      <c r="ALK16" s="12"/>
      <c r="ALL16" s="12"/>
      <c r="ALM16" s="11" t="s">
        <v>18169</v>
      </c>
      <c r="ALN16" s="12"/>
      <c r="ALO16" s="12"/>
      <c r="ALP16" s="11" t="s">
        <v>18170</v>
      </c>
      <c r="ALQ16" s="12"/>
      <c r="ALR16" s="12"/>
      <c r="ALS16" s="11" t="s">
        <v>18171</v>
      </c>
      <c r="ALT16" s="12"/>
      <c r="ALU16" s="12"/>
      <c r="ALV16" s="11" t="s">
        <v>18031</v>
      </c>
      <c r="ALW16" s="12"/>
      <c r="ALX16" s="12"/>
      <c r="ALY16" s="11" t="s">
        <v>18031</v>
      </c>
      <c r="ALZ16" s="12"/>
      <c r="AMA16" s="12"/>
      <c r="AMB16" s="11" t="s">
        <v>18172</v>
      </c>
      <c r="AMC16" s="12"/>
      <c r="AMD16" s="12"/>
      <c r="AME16" s="11" t="s">
        <v>18173</v>
      </c>
      <c r="AMF16" s="12"/>
      <c r="AMG16" s="12"/>
      <c r="AMH16" s="11" t="s">
        <v>18174</v>
      </c>
      <c r="AMI16" s="12"/>
      <c r="AMJ16" s="12"/>
      <c r="AMK16" s="11" t="s">
        <v>18175</v>
      </c>
      <c r="AML16" s="12"/>
      <c r="AMM16" s="12"/>
      <c r="AMN16" s="11" t="s">
        <v>18176</v>
      </c>
      <c r="AMO16" s="12"/>
      <c r="AMP16" s="12"/>
      <c r="AMQ16" s="11" t="s">
        <v>18177</v>
      </c>
      <c r="AMR16" s="12"/>
      <c r="AMS16" s="12"/>
      <c r="AMT16" s="11" t="s">
        <v>18178</v>
      </c>
      <c r="AMU16" s="12"/>
      <c r="AMV16" s="12"/>
      <c r="AMW16" s="11" t="s">
        <v>18179</v>
      </c>
      <c r="AMX16" s="12"/>
      <c r="AMY16" s="12"/>
      <c r="AMZ16" s="11" t="s">
        <v>18180</v>
      </c>
      <c r="ANA16" s="12"/>
      <c r="ANB16" s="12"/>
      <c r="ANC16" s="11" t="s">
        <v>18181</v>
      </c>
      <c r="AND16" s="12"/>
      <c r="ANE16" s="12"/>
      <c r="ANF16" s="11" t="s">
        <v>18182</v>
      </c>
      <c r="ANG16" s="12"/>
      <c r="ANH16" s="12"/>
      <c r="ANI16" s="11" t="s">
        <v>18183</v>
      </c>
      <c r="ANJ16" s="12"/>
      <c r="ANK16" s="12"/>
      <c r="ANL16" s="11" t="s">
        <v>18184</v>
      </c>
      <c r="ANM16" s="12"/>
      <c r="ANN16" s="12"/>
      <c r="ANO16" s="11" t="s">
        <v>18185</v>
      </c>
      <c r="ANP16" s="12"/>
      <c r="ANQ16" s="12"/>
      <c r="ANR16" s="11" t="s">
        <v>18186</v>
      </c>
      <c r="ANS16" s="12"/>
      <c r="ANT16" s="12"/>
      <c r="ANU16" s="11" t="s">
        <v>18187</v>
      </c>
      <c r="ANV16" s="12"/>
      <c r="ANW16" s="12"/>
      <c r="ANX16" s="11" t="s">
        <v>18188</v>
      </c>
      <c r="ANY16" s="12"/>
      <c r="ANZ16" s="12"/>
      <c r="AOA16" s="11" t="s">
        <v>18189</v>
      </c>
      <c r="AOB16" s="12"/>
      <c r="AOC16" s="12"/>
      <c r="AOD16" s="11" t="s">
        <v>18190</v>
      </c>
      <c r="AOE16" s="12"/>
      <c r="AOF16" s="12"/>
      <c r="AOG16" s="11" t="s">
        <v>18191</v>
      </c>
      <c r="AOH16" s="12"/>
      <c r="AOI16" s="12"/>
      <c r="AOJ16" s="11" t="s">
        <v>18192</v>
      </c>
      <c r="AOK16" s="12"/>
      <c r="AOL16" s="12"/>
      <c r="AOM16" s="11" t="s">
        <v>18193</v>
      </c>
      <c r="AON16" s="12"/>
      <c r="AOO16" s="12"/>
      <c r="AOP16" s="11" t="s">
        <v>18132</v>
      </c>
      <c r="AOQ16" s="12"/>
      <c r="AOR16" s="12"/>
      <c r="AOS16" s="11" t="s">
        <v>18194</v>
      </c>
      <c r="AOT16" s="12"/>
      <c r="AOU16" s="12"/>
      <c r="AOV16" s="11" t="s">
        <v>18195</v>
      </c>
      <c r="AOW16" s="12"/>
      <c r="AOX16" s="12"/>
      <c r="AOY16" s="11" t="s">
        <v>18196</v>
      </c>
      <c r="AOZ16" s="12"/>
      <c r="APA16" s="12"/>
      <c r="APB16" s="11" t="s">
        <v>18197</v>
      </c>
      <c r="APC16" s="12"/>
      <c r="APD16" s="12"/>
      <c r="APE16" s="11" t="s">
        <v>18198</v>
      </c>
      <c r="APF16" s="12"/>
      <c r="APG16" s="12"/>
      <c r="APH16" s="11" t="s">
        <v>18199</v>
      </c>
      <c r="API16" s="12"/>
      <c r="APJ16" s="12"/>
      <c r="APK16" s="11" t="s">
        <v>18200</v>
      </c>
      <c r="APL16" s="12"/>
      <c r="APM16" s="12"/>
      <c r="APN16" s="11" t="s">
        <v>18201</v>
      </c>
      <c r="APO16" s="12"/>
      <c r="APP16" s="12"/>
      <c r="APQ16" s="11" t="s">
        <v>18202</v>
      </c>
      <c r="APR16" s="12"/>
      <c r="APS16" s="12"/>
      <c r="APT16" s="11" t="s">
        <v>18203</v>
      </c>
      <c r="APU16" s="12"/>
      <c r="APV16" s="12"/>
      <c r="APW16" s="11" t="s">
        <v>18204</v>
      </c>
      <c r="APX16" s="12"/>
      <c r="APY16" s="12"/>
      <c r="APZ16" s="11" t="s">
        <v>18205</v>
      </c>
      <c r="AQA16" s="12"/>
      <c r="AQB16" s="12"/>
      <c r="AQC16" s="11" t="s">
        <v>18206</v>
      </c>
      <c r="AQD16" s="12"/>
      <c r="AQE16" s="12"/>
      <c r="AQF16" s="11" t="s">
        <v>18207</v>
      </c>
      <c r="AQG16" s="12"/>
      <c r="AQH16" s="12"/>
      <c r="AQI16" s="11" t="s">
        <v>18208</v>
      </c>
      <c r="AQJ16" s="12"/>
      <c r="AQK16" s="12"/>
      <c r="AQL16" s="11" t="s">
        <v>18209</v>
      </c>
      <c r="AQM16" s="12"/>
      <c r="AQN16" s="12"/>
      <c r="AQO16" s="11" t="s">
        <v>18210</v>
      </c>
      <c r="AQP16" s="12"/>
      <c r="AQQ16" s="12"/>
      <c r="AQR16" s="11" t="s">
        <v>18211</v>
      </c>
      <c r="AQS16" s="12"/>
      <c r="AQT16" s="12"/>
      <c r="AQU16" s="11" t="s">
        <v>18212</v>
      </c>
      <c r="AQV16" s="12"/>
      <c r="AQW16" s="12"/>
      <c r="AQX16" s="11" t="s">
        <v>18213</v>
      </c>
      <c r="AQY16" s="12"/>
      <c r="AQZ16" s="12"/>
      <c r="ARA16" s="11" t="s">
        <v>18214</v>
      </c>
      <c r="ARB16" s="12"/>
      <c r="ARC16" s="12"/>
      <c r="ARD16" s="11" t="s">
        <v>18215</v>
      </c>
      <c r="ARE16" s="12"/>
      <c r="ARF16" s="12"/>
      <c r="ARG16" s="11" t="s">
        <v>18216</v>
      </c>
      <c r="ARH16" s="12"/>
      <c r="ARI16" s="12"/>
      <c r="ARJ16" s="11" t="s">
        <v>18217</v>
      </c>
      <c r="ARK16" s="12"/>
      <c r="ARL16" s="12"/>
      <c r="ARM16" s="11" t="s">
        <v>18218</v>
      </c>
      <c r="ARN16" s="12"/>
      <c r="ARO16" s="12"/>
      <c r="ARP16" s="11" t="s">
        <v>18219</v>
      </c>
      <c r="ARQ16" s="12"/>
      <c r="ARR16" s="12"/>
      <c r="ARS16" s="11" t="s">
        <v>18220</v>
      </c>
      <c r="ART16" s="12"/>
      <c r="ARU16" s="12"/>
      <c r="ARV16" s="11" t="s">
        <v>18221</v>
      </c>
      <c r="ARW16" s="12"/>
      <c r="ARX16" s="12"/>
      <c r="ARY16" s="11" t="s">
        <v>18222</v>
      </c>
      <c r="ARZ16" s="12"/>
      <c r="ASA16" s="12"/>
      <c r="ASB16" s="11" t="s">
        <v>18223</v>
      </c>
      <c r="ASC16" s="12"/>
      <c r="ASD16" s="12"/>
      <c r="ASE16" s="11" t="s">
        <v>18224</v>
      </c>
      <c r="ASF16" s="12"/>
      <c r="ASG16" s="12"/>
      <c r="ASH16" s="11" t="s">
        <v>18225</v>
      </c>
      <c r="ASI16" s="12"/>
      <c r="ASJ16" s="12"/>
      <c r="ASK16" s="11" t="s">
        <v>18226</v>
      </c>
      <c r="ASL16" s="12"/>
      <c r="ASM16" s="12"/>
      <c r="ASN16" s="11" t="s">
        <v>18227</v>
      </c>
      <c r="ASO16" s="12"/>
      <c r="ASP16" s="12"/>
      <c r="ASQ16" s="11" t="s">
        <v>18228</v>
      </c>
      <c r="ASR16" s="12"/>
      <c r="ASS16" s="12"/>
      <c r="AST16" s="11" t="s">
        <v>18229</v>
      </c>
      <c r="ASU16" s="12"/>
      <c r="ASV16" s="12"/>
      <c r="ASW16" s="11" t="s">
        <v>17052</v>
      </c>
      <c r="ASX16" s="12"/>
      <c r="ASY16" s="12"/>
      <c r="ASZ16" s="11" t="s">
        <v>18230</v>
      </c>
      <c r="ATA16" s="12"/>
      <c r="ATB16" s="12"/>
      <c r="ATC16" s="11" t="s">
        <v>18231</v>
      </c>
      <c r="ATD16" s="12"/>
      <c r="ATE16" s="12"/>
      <c r="ATF16" s="11" t="s">
        <v>18232</v>
      </c>
      <c r="ATG16" s="12"/>
      <c r="ATH16" s="12"/>
      <c r="ATI16" s="11" t="s">
        <v>18233</v>
      </c>
      <c r="ATJ16" s="12"/>
      <c r="ATK16" s="12"/>
      <c r="ATL16" s="11" t="s">
        <v>18234</v>
      </c>
      <c r="ATM16" s="12"/>
      <c r="ATN16" s="12"/>
      <c r="ATO16" s="11" t="s">
        <v>18235</v>
      </c>
      <c r="ATP16" s="12"/>
      <c r="ATQ16" s="12"/>
      <c r="ATR16" s="11" t="s">
        <v>18236</v>
      </c>
      <c r="ATS16" s="12"/>
      <c r="ATT16" s="12"/>
      <c r="ATU16" s="11" t="s">
        <v>18237</v>
      </c>
      <c r="ATV16" s="12"/>
      <c r="ATW16" s="12"/>
      <c r="ATX16" s="11" t="s">
        <v>18238</v>
      </c>
      <c r="ATY16" s="12"/>
      <c r="ATZ16" s="12"/>
      <c r="AUA16" s="11" t="s">
        <v>18239</v>
      </c>
      <c r="AUB16" s="12"/>
      <c r="AUC16" s="12"/>
      <c r="AUD16" s="11" t="s">
        <v>18240</v>
      </c>
      <c r="AUE16" s="12"/>
      <c r="AUF16" s="12"/>
      <c r="AUG16" s="11" t="s">
        <v>18241</v>
      </c>
      <c r="AUH16" s="12"/>
      <c r="AUI16" s="12"/>
      <c r="AUJ16" s="11" t="s">
        <v>18242</v>
      </c>
      <c r="AUK16" s="12"/>
      <c r="AUL16" s="12"/>
      <c r="AUM16" s="11" t="s">
        <v>18242</v>
      </c>
      <c r="AUN16" s="12"/>
      <c r="AUO16" s="12"/>
      <c r="AUP16" s="11" t="s">
        <v>18243</v>
      </c>
      <c r="AUQ16" s="12"/>
      <c r="AUR16" s="12"/>
      <c r="AUS16" s="11" t="s">
        <v>17942</v>
      </c>
      <c r="AUT16" s="12"/>
      <c r="AUU16" s="12"/>
      <c r="AUV16" s="11" t="s">
        <v>18242</v>
      </c>
      <c r="AUW16" s="12"/>
      <c r="AUX16" s="12"/>
      <c r="AUY16" s="11" t="s">
        <v>18244</v>
      </c>
      <c r="AUZ16" s="12"/>
      <c r="AVA16" s="12"/>
      <c r="AVB16" s="11" t="s">
        <v>18245</v>
      </c>
      <c r="AVC16" s="12"/>
      <c r="AVD16" s="12"/>
      <c r="AVE16" s="11" t="s">
        <v>18246</v>
      </c>
      <c r="AVF16" s="12"/>
      <c r="AVG16" s="12"/>
      <c r="AVH16" s="11" t="s">
        <v>18247</v>
      </c>
      <c r="AVI16" s="12"/>
      <c r="AVJ16" s="12"/>
      <c r="AVK16" s="11" t="s">
        <v>18248</v>
      </c>
      <c r="AVL16" s="12"/>
      <c r="AVM16" s="12"/>
      <c r="AVN16" s="11" t="s">
        <v>18249</v>
      </c>
      <c r="AVO16" s="12"/>
      <c r="AVP16" s="12"/>
      <c r="AVQ16" s="11" t="s">
        <v>18250</v>
      </c>
      <c r="AVR16" s="12"/>
      <c r="AVS16" s="12"/>
      <c r="AVT16" s="11" t="s">
        <v>18034</v>
      </c>
      <c r="AVU16" s="12"/>
      <c r="AVV16" s="12"/>
      <c r="AVW16" s="11" t="s">
        <v>18251</v>
      </c>
      <c r="AVX16" s="12"/>
      <c r="AVY16" s="12"/>
      <c r="AVZ16" s="11" t="s">
        <v>18252</v>
      </c>
      <c r="AWA16" s="12"/>
      <c r="AWB16" s="12"/>
      <c r="AWC16" s="11" t="s">
        <v>18253</v>
      </c>
      <c r="AWD16" s="12"/>
      <c r="AWE16" s="12"/>
      <c r="AWF16" s="11" t="s">
        <v>18254</v>
      </c>
      <c r="AWG16" s="12"/>
      <c r="AWH16" s="12"/>
      <c r="AWI16" s="11" t="s">
        <v>18255</v>
      </c>
      <c r="AWJ16" s="12"/>
      <c r="AWK16" s="12"/>
      <c r="AWL16" s="11" t="s">
        <v>18256</v>
      </c>
      <c r="AWM16" s="12"/>
      <c r="AWN16" s="12"/>
      <c r="AWO16" s="11" t="s">
        <v>18257</v>
      </c>
      <c r="AWP16" s="12"/>
      <c r="AWQ16" s="12"/>
      <c r="AWR16" s="11" t="s">
        <v>18258</v>
      </c>
      <c r="AWS16" s="12"/>
      <c r="AWT16" s="12"/>
      <c r="AWU16" s="11" t="s">
        <v>18259</v>
      </c>
      <c r="AWV16" s="12"/>
      <c r="AWW16" s="12"/>
      <c r="AWX16" s="11" t="s">
        <v>18260</v>
      </c>
      <c r="AWY16" s="12"/>
      <c r="AWZ16" s="12"/>
      <c r="AXA16" s="11" t="s">
        <v>18261</v>
      </c>
      <c r="AXB16" s="12"/>
      <c r="AXC16" s="12"/>
      <c r="AXD16" s="11" t="s">
        <v>18262</v>
      </c>
      <c r="AXE16" s="12"/>
      <c r="AXF16" s="12"/>
      <c r="AXG16" s="11" t="s">
        <v>18034</v>
      </c>
      <c r="AXH16" s="12"/>
      <c r="AXI16" s="12"/>
      <c r="AXJ16" s="11" t="s">
        <v>18263</v>
      </c>
      <c r="AXK16" s="12"/>
      <c r="AXL16" s="12"/>
      <c r="AXM16" s="11" t="s">
        <v>18264</v>
      </c>
      <c r="AXN16" s="12"/>
      <c r="AXO16" s="12"/>
      <c r="AXP16" s="11" t="s">
        <v>18265</v>
      </c>
      <c r="AXQ16" s="12"/>
      <c r="AXR16" s="12"/>
      <c r="AXS16" s="11" t="s">
        <v>18266</v>
      </c>
      <c r="AXT16" s="12"/>
      <c r="AXU16" s="12"/>
      <c r="AXV16" s="11" t="s">
        <v>18267</v>
      </c>
      <c r="AXW16" s="12"/>
      <c r="AXX16" s="12"/>
      <c r="AXY16" s="11" t="s">
        <v>18268</v>
      </c>
      <c r="AXZ16" s="12"/>
      <c r="AYA16" s="12"/>
      <c r="AYB16" s="11" t="s">
        <v>18269</v>
      </c>
      <c r="AYC16" s="12"/>
      <c r="AYD16" s="12"/>
      <c r="AYE16" s="11" t="s">
        <v>18270</v>
      </c>
      <c r="AYF16" s="12"/>
      <c r="AYG16" s="12"/>
      <c r="AYH16" s="11" t="s">
        <v>18271</v>
      </c>
      <c r="AYI16" s="12"/>
      <c r="AYJ16" s="12"/>
      <c r="AYK16" s="11" t="s">
        <v>18272</v>
      </c>
      <c r="AYL16" s="12"/>
      <c r="AYM16" s="12"/>
      <c r="AYN16" s="11" t="s">
        <v>18273</v>
      </c>
      <c r="AYO16" s="12"/>
      <c r="AYP16" s="12"/>
      <c r="AYQ16" s="11" t="s">
        <v>18274</v>
      </c>
      <c r="AYR16" s="12"/>
      <c r="AYS16" s="12"/>
      <c r="AYT16" s="11" t="s">
        <v>18275</v>
      </c>
      <c r="AYU16" s="12"/>
      <c r="AYV16" s="12"/>
      <c r="AYW16" s="11" t="s">
        <v>18276</v>
      </c>
      <c r="AYX16" s="12"/>
      <c r="AYY16" s="12"/>
      <c r="AYZ16" s="11" t="s">
        <v>18277</v>
      </c>
      <c r="AZA16" s="12"/>
      <c r="AZB16" s="12"/>
      <c r="AZC16" s="11" t="s">
        <v>18278</v>
      </c>
      <c r="AZD16" s="12"/>
      <c r="AZE16" s="12"/>
      <c r="AZF16" s="11" t="s">
        <v>18279</v>
      </c>
      <c r="AZG16" s="12"/>
      <c r="AZH16" s="12"/>
      <c r="AZI16" s="11" t="s">
        <v>18132</v>
      </c>
      <c r="AZJ16" s="12"/>
      <c r="AZK16" s="12"/>
      <c r="AZL16" s="11" t="s">
        <v>18280</v>
      </c>
      <c r="AZM16" s="12"/>
      <c r="AZN16" s="12"/>
      <c r="AZO16" s="11" t="s">
        <v>18281</v>
      </c>
      <c r="AZP16" s="12"/>
      <c r="AZQ16" s="12"/>
      <c r="AZR16" s="11" t="s">
        <v>18282</v>
      </c>
      <c r="AZS16" s="12"/>
      <c r="AZT16" s="12"/>
      <c r="AZU16" s="11" t="s">
        <v>18283</v>
      </c>
      <c r="AZV16" s="12"/>
      <c r="AZW16" s="12"/>
      <c r="AZX16" s="11" t="s">
        <v>18284</v>
      </c>
      <c r="AZY16" s="12"/>
      <c r="AZZ16" s="12"/>
      <c r="BAA16" s="11" t="s">
        <v>18285</v>
      </c>
      <c r="BAB16" s="12"/>
      <c r="BAC16" s="12"/>
      <c r="BAD16" s="11" t="s">
        <v>18286</v>
      </c>
      <c r="BAE16" s="12"/>
      <c r="BAF16" s="12"/>
      <c r="BAG16" s="11" t="s">
        <v>18287</v>
      </c>
      <c r="BAH16" s="12"/>
      <c r="BAI16" s="12"/>
      <c r="BAJ16" s="11" t="s">
        <v>18288</v>
      </c>
      <c r="BAK16" s="12"/>
      <c r="BAL16" s="12"/>
      <c r="BAM16" s="11" t="s">
        <v>18289</v>
      </c>
      <c r="BAN16" s="12"/>
      <c r="BAO16" s="12"/>
      <c r="BAP16" s="11" t="s">
        <v>18290</v>
      </c>
      <c r="BAQ16" s="12"/>
      <c r="BAR16" s="12"/>
      <c r="BAS16" s="11" t="s">
        <v>18291</v>
      </c>
      <c r="BAT16" s="12"/>
      <c r="BAU16" s="12"/>
      <c r="BAV16" s="11" t="s">
        <v>18292</v>
      </c>
      <c r="BAW16" s="12"/>
      <c r="BAX16" s="12"/>
      <c r="BAY16" s="11" t="s">
        <v>18293</v>
      </c>
      <c r="BAZ16" s="12"/>
      <c r="BBA16" s="12"/>
      <c r="BBB16" s="11" t="s">
        <v>18294</v>
      </c>
      <c r="BBC16" s="12"/>
      <c r="BBD16" s="12"/>
      <c r="BBE16" s="11" t="s">
        <v>18295</v>
      </c>
      <c r="BBF16" s="12"/>
      <c r="BBG16" s="12"/>
      <c r="BBH16" s="11" t="s">
        <v>18296</v>
      </c>
      <c r="BBI16" s="12"/>
      <c r="BBJ16" s="12"/>
      <c r="BBK16" s="11" t="s">
        <v>18297</v>
      </c>
      <c r="BBL16" s="12"/>
      <c r="BBM16" s="12"/>
      <c r="BBN16" s="11" t="s">
        <v>18298</v>
      </c>
      <c r="BBO16" s="12"/>
      <c r="BBP16" s="12"/>
      <c r="BBQ16" s="11" t="s">
        <v>18299</v>
      </c>
      <c r="BBR16" s="12"/>
      <c r="BBS16" s="12"/>
      <c r="BBT16" s="11" t="s">
        <v>18300</v>
      </c>
      <c r="BBU16" s="12"/>
      <c r="BBV16" s="12"/>
      <c r="BBW16" s="11" t="s">
        <v>18301</v>
      </c>
      <c r="BBX16" s="12"/>
      <c r="BBY16" s="12"/>
      <c r="BBZ16" s="11" t="s">
        <v>18302</v>
      </c>
      <c r="BCA16" s="12"/>
      <c r="BCB16" s="12"/>
      <c r="BCC16" s="11" t="s">
        <v>18303</v>
      </c>
      <c r="BCD16" s="12"/>
      <c r="BCE16" s="12"/>
      <c r="BCF16" s="11" t="s">
        <v>18304</v>
      </c>
      <c r="BCG16" s="12"/>
      <c r="BCH16" s="12"/>
      <c r="BCI16" s="11" t="s">
        <v>18305</v>
      </c>
      <c r="BCJ16" s="12"/>
      <c r="BCK16" s="12"/>
      <c r="BCL16" s="11" t="s">
        <v>18306</v>
      </c>
      <c r="BCM16" s="12"/>
      <c r="BCN16" s="12"/>
      <c r="BCO16" s="11" t="s">
        <v>18307</v>
      </c>
      <c r="BCP16" s="12"/>
      <c r="BCQ16" s="12"/>
      <c r="BCR16" s="11" t="s">
        <v>18308</v>
      </c>
      <c r="BCS16" s="12"/>
      <c r="BCT16" s="12"/>
      <c r="BCU16" s="11" t="s">
        <v>18309</v>
      </c>
      <c r="BCV16" s="12"/>
      <c r="BCW16" s="12"/>
      <c r="BCX16" s="11" t="s">
        <v>18310</v>
      </c>
      <c r="BCY16" s="12"/>
      <c r="BCZ16" s="12"/>
      <c r="BDA16" s="11" t="s">
        <v>18311</v>
      </c>
      <c r="BDB16" s="12"/>
      <c r="BDC16" s="12"/>
      <c r="BDD16" s="11" t="s">
        <v>18312</v>
      </c>
      <c r="BDE16" s="12"/>
      <c r="BDF16" s="12"/>
      <c r="BDG16" s="11" t="s">
        <v>18313</v>
      </c>
      <c r="BDH16" s="12"/>
      <c r="BDI16" s="12"/>
      <c r="BDJ16" s="11" t="s">
        <v>18314</v>
      </c>
      <c r="BDK16" s="12"/>
      <c r="BDL16" s="12"/>
      <c r="BDM16" s="11" t="s">
        <v>18315</v>
      </c>
      <c r="BDN16" s="12"/>
      <c r="BDO16" s="12"/>
      <c r="BDP16" s="11" t="s">
        <v>18316</v>
      </c>
      <c r="BDQ16" s="12"/>
      <c r="BDR16" s="12"/>
      <c r="BDS16" s="11" t="s">
        <v>18317</v>
      </c>
      <c r="BDT16" s="12"/>
      <c r="BDU16" s="12"/>
      <c r="BDV16" s="11" t="s">
        <v>18318</v>
      </c>
      <c r="BDW16" s="12"/>
      <c r="BDX16" s="12"/>
      <c r="BDY16" s="11" t="s">
        <v>18319</v>
      </c>
      <c r="BDZ16" s="12"/>
      <c r="BEA16" s="12"/>
      <c r="BEB16" s="11" t="s">
        <v>18320</v>
      </c>
      <c r="BEC16" s="12"/>
      <c r="BED16" s="12"/>
      <c r="BEE16" s="11" t="s">
        <v>18321</v>
      </c>
      <c r="BEF16" s="12"/>
      <c r="BEG16" s="12"/>
      <c r="BEH16" s="11" t="s">
        <v>18322</v>
      </c>
      <c r="BEI16" s="12"/>
      <c r="BEJ16" s="12"/>
      <c r="BEK16" s="11" t="s">
        <v>18323</v>
      </c>
      <c r="BEL16" s="12"/>
      <c r="BEM16" s="12"/>
      <c r="BEN16" s="11" t="s">
        <v>18324</v>
      </c>
      <c r="BEO16" s="12"/>
      <c r="BEP16" s="12"/>
      <c r="BEQ16" s="11" t="s">
        <v>18325</v>
      </c>
      <c r="BER16" s="12"/>
      <c r="BES16" s="12"/>
      <c r="BET16" s="11" t="s">
        <v>18326</v>
      </c>
      <c r="BEU16" s="12"/>
      <c r="BEV16" s="12"/>
      <c r="BEW16" s="11" t="s">
        <v>18327</v>
      </c>
      <c r="BEX16" s="12"/>
      <c r="BEY16" s="12"/>
      <c r="BEZ16" s="11" t="s">
        <v>18328</v>
      </c>
      <c r="BFA16" s="12"/>
      <c r="BFB16" s="12"/>
      <c r="BFC16" s="11" t="s">
        <v>18329</v>
      </c>
      <c r="BFD16" s="12"/>
      <c r="BFE16" s="12"/>
      <c r="BFF16" s="11" t="s">
        <v>18330</v>
      </c>
      <c r="BFG16" s="12"/>
      <c r="BFH16" s="12"/>
      <c r="BFI16" s="11" t="s">
        <v>18331</v>
      </c>
      <c r="BFJ16" s="12"/>
      <c r="BFK16" s="12"/>
      <c r="BFL16" s="11" t="s">
        <v>18332</v>
      </c>
      <c r="BFM16" s="12"/>
      <c r="BFN16" s="12"/>
      <c r="BFO16" s="11" t="s">
        <v>18333</v>
      </c>
      <c r="BFP16" s="12"/>
      <c r="BFQ16" s="12"/>
      <c r="BFR16" s="11" t="s">
        <v>18334</v>
      </c>
      <c r="BFS16" s="12"/>
      <c r="BFT16" s="12"/>
      <c r="BFU16" s="11" t="s">
        <v>18335</v>
      </c>
      <c r="BFV16" s="12"/>
      <c r="BFW16" s="12"/>
      <c r="BFX16" s="11" t="s">
        <v>18336</v>
      </c>
      <c r="BFY16" s="12"/>
      <c r="BFZ16" s="12"/>
      <c r="BGA16" s="11" t="s">
        <v>18337</v>
      </c>
      <c r="BGB16" s="12"/>
      <c r="BGC16" s="12"/>
      <c r="BGD16" s="11" t="s">
        <v>18338</v>
      </c>
      <c r="BGE16" s="12"/>
      <c r="BGF16" s="12"/>
      <c r="BGG16" s="11" t="s">
        <v>18339</v>
      </c>
      <c r="BGH16" s="12"/>
      <c r="BGI16" s="12"/>
      <c r="BGJ16" s="11" t="s">
        <v>18340</v>
      </c>
      <c r="BGK16" s="12"/>
      <c r="BGL16" s="12"/>
      <c r="BGM16" s="11" t="s">
        <v>18341</v>
      </c>
      <c r="BGN16" s="12"/>
      <c r="BGO16" s="12"/>
      <c r="BGP16" s="11" t="s">
        <v>18342</v>
      </c>
      <c r="BGQ16" s="12"/>
      <c r="BGR16" s="12"/>
      <c r="BGS16" s="11" t="s">
        <v>18343</v>
      </c>
      <c r="BGT16" s="12"/>
      <c r="BGU16" s="12"/>
      <c r="BGV16" s="11" t="s">
        <v>16939</v>
      </c>
      <c r="BGW16" s="12"/>
      <c r="BGX16" s="12"/>
      <c r="BGY16" s="11" t="s">
        <v>18344</v>
      </c>
      <c r="BGZ16" s="12"/>
      <c r="BHA16" s="12"/>
      <c r="BHB16" s="11" t="s">
        <v>18345</v>
      </c>
      <c r="BHC16" s="12"/>
      <c r="BHD16" s="12"/>
      <c r="BHE16" s="11" t="s">
        <v>18346</v>
      </c>
      <c r="BHF16" s="12"/>
      <c r="BHG16" s="12"/>
      <c r="BHH16" s="11" t="s">
        <v>18347</v>
      </c>
      <c r="BHI16" s="12"/>
      <c r="BHJ16" s="12"/>
      <c r="BHK16" s="11" t="s">
        <v>18348</v>
      </c>
      <c r="BHL16" s="12"/>
      <c r="BHM16" s="12"/>
      <c r="BHN16" s="11" t="s">
        <v>18349</v>
      </c>
      <c r="BHO16" s="12"/>
      <c r="BHP16" s="12"/>
      <c r="BHQ16" s="11" t="s">
        <v>18350</v>
      </c>
      <c r="BHR16" s="12"/>
      <c r="BHS16" s="12"/>
      <c r="BHT16" s="11" t="s">
        <v>18351</v>
      </c>
      <c r="BHU16" s="12"/>
      <c r="BHV16" s="12"/>
      <c r="BHW16" s="11" t="s">
        <v>18352</v>
      </c>
      <c r="BHX16" s="12"/>
      <c r="BHY16" s="12"/>
      <c r="BHZ16" s="11" t="s">
        <v>18353</v>
      </c>
      <c r="BIA16" s="12"/>
      <c r="BIB16" s="12"/>
      <c r="BIC16" s="11" t="s">
        <v>18354</v>
      </c>
      <c r="BID16" s="12"/>
      <c r="BIE16" s="12"/>
      <c r="BIF16" s="11" t="s">
        <v>18355</v>
      </c>
      <c r="BIG16" s="12"/>
      <c r="BIH16" s="12"/>
      <c r="BII16" s="11" t="s">
        <v>18356</v>
      </c>
      <c r="BIJ16" s="12"/>
      <c r="BIK16" s="12"/>
      <c r="BIL16" s="11" t="s">
        <v>18357</v>
      </c>
      <c r="BIM16" s="12"/>
      <c r="BIN16" s="12"/>
      <c r="BIO16" s="11" t="s">
        <v>18049</v>
      </c>
      <c r="BIP16" s="12"/>
      <c r="BIQ16" s="12"/>
      <c r="BIR16" s="11" t="s">
        <v>18358</v>
      </c>
      <c r="BIS16" s="12"/>
      <c r="BIT16" s="12"/>
      <c r="BIU16" s="11" t="s">
        <v>18359</v>
      </c>
      <c r="BIV16" s="12"/>
      <c r="BIW16" s="12"/>
      <c r="BIX16" s="11" t="s">
        <v>18360</v>
      </c>
      <c r="BIY16" s="12"/>
      <c r="BIZ16" s="12"/>
      <c r="BJA16" s="11" t="s">
        <v>18361</v>
      </c>
      <c r="BJB16" s="12"/>
      <c r="BJC16" s="12"/>
      <c r="BJD16" s="11" t="s">
        <v>18362</v>
      </c>
      <c r="BJE16" s="12"/>
      <c r="BJF16" s="12"/>
      <c r="BJG16" s="11" t="s">
        <v>18363</v>
      </c>
      <c r="BJH16" s="12"/>
      <c r="BJI16" s="12"/>
      <c r="BJJ16" s="11" t="s">
        <v>18364</v>
      </c>
      <c r="BJK16" s="12"/>
      <c r="BJL16" s="12"/>
      <c r="BJM16" s="11" t="s">
        <v>18365</v>
      </c>
      <c r="BJN16" s="12"/>
      <c r="BJO16" s="12"/>
      <c r="BJP16" s="11" t="s">
        <v>18366</v>
      </c>
      <c r="BJQ16" s="12"/>
      <c r="BJR16" s="12"/>
      <c r="BJS16" s="11" t="s">
        <v>18367</v>
      </c>
      <c r="BJT16" s="12"/>
      <c r="BJU16" s="12"/>
      <c r="BJV16" s="11" t="s">
        <v>18368</v>
      </c>
      <c r="BJW16" s="12"/>
      <c r="BJX16" s="12"/>
      <c r="BJY16" s="11" t="s">
        <v>18369</v>
      </c>
      <c r="BJZ16" s="12"/>
      <c r="BKA16" s="12"/>
      <c r="BKB16" s="11" t="s">
        <v>18370</v>
      </c>
      <c r="BKC16" s="12"/>
      <c r="BKD16" s="12"/>
      <c r="BKE16" s="11" t="s">
        <v>18371</v>
      </c>
      <c r="BKF16" s="12"/>
      <c r="BKG16" s="12"/>
      <c r="BKH16" s="11" t="s">
        <v>18372</v>
      </c>
      <c r="BKI16" s="12"/>
      <c r="BKJ16" s="12"/>
      <c r="BKK16" s="11" t="s">
        <v>18373</v>
      </c>
      <c r="BKL16" s="12"/>
      <c r="BKM16" s="12"/>
      <c r="BKN16" s="11" t="s">
        <v>18374</v>
      </c>
      <c r="BKO16" s="12"/>
      <c r="BKP16" s="12"/>
      <c r="BKQ16" s="11" t="s">
        <v>18375</v>
      </c>
      <c r="BKR16" s="12"/>
      <c r="BKS16" s="12"/>
      <c r="BKT16" s="11" t="s">
        <v>18376</v>
      </c>
      <c r="BKU16" s="12"/>
      <c r="BKV16" s="12"/>
      <c r="BKW16" s="11" t="s">
        <v>18377</v>
      </c>
      <c r="BKX16" s="12"/>
      <c r="BKY16" s="12"/>
      <c r="BKZ16" s="11" t="s">
        <v>18378</v>
      </c>
      <c r="BLA16" s="12"/>
      <c r="BLB16" s="12"/>
      <c r="BLC16" s="11" t="s">
        <v>18379</v>
      </c>
      <c r="BLD16" s="12"/>
      <c r="BLE16" s="12"/>
      <c r="BLF16" s="11" t="s">
        <v>18380</v>
      </c>
      <c r="BLG16" s="12"/>
      <c r="BLH16" s="12"/>
      <c r="BLI16" s="11" t="s">
        <v>18381</v>
      </c>
      <c r="BLJ16" s="12"/>
      <c r="BLK16" s="12"/>
      <c r="BLL16" s="11" t="s">
        <v>18382</v>
      </c>
      <c r="BLM16" s="12"/>
      <c r="BLN16" s="12"/>
      <c r="BLO16" s="11" t="s">
        <v>18383</v>
      </c>
      <c r="BLP16" s="12"/>
      <c r="BLQ16" s="12"/>
      <c r="BLR16" s="11" t="s">
        <v>18384</v>
      </c>
      <c r="BLS16" s="12"/>
      <c r="BLT16" s="12"/>
      <c r="BLU16" s="11" t="s">
        <v>18385</v>
      </c>
      <c r="BLV16" s="12"/>
      <c r="BLW16" s="12"/>
      <c r="BLX16" s="11" t="s">
        <v>18386</v>
      </c>
      <c r="BLY16" s="12"/>
      <c r="BLZ16" s="12"/>
      <c r="BMA16" s="11" t="s">
        <v>18387</v>
      </c>
      <c r="BMB16" s="12"/>
      <c r="BMC16" s="12"/>
      <c r="BMD16" s="11" t="s">
        <v>18388</v>
      </c>
      <c r="BME16" s="12"/>
      <c r="BMF16" s="12"/>
      <c r="BMG16" s="11" t="s">
        <v>18389</v>
      </c>
      <c r="BMH16" s="12"/>
      <c r="BMI16" s="12"/>
      <c r="BMJ16" s="11" t="s">
        <v>18390</v>
      </c>
      <c r="BMK16" s="12"/>
      <c r="BML16" s="12"/>
      <c r="BMM16" s="11" t="s">
        <v>18391</v>
      </c>
      <c r="BMN16" s="12"/>
      <c r="BMO16" s="12"/>
      <c r="BMP16" s="11" t="s">
        <v>18392</v>
      </c>
      <c r="BMQ16" s="12"/>
      <c r="BMR16" s="12"/>
      <c r="BMS16" s="11" t="s">
        <v>18393</v>
      </c>
      <c r="BMT16" s="12"/>
      <c r="BMU16" s="12"/>
      <c r="BMV16" s="11" t="s">
        <v>18394</v>
      </c>
      <c r="BMW16" s="12"/>
      <c r="BMX16" s="12"/>
      <c r="BMY16" s="11" t="s">
        <v>18395</v>
      </c>
      <c r="BMZ16" s="12"/>
      <c r="BNA16" s="12"/>
      <c r="BNB16" s="11" t="s">
        <v>18396</v>
      </c>
      <c r="BNC16" s="12"/>
      <c r="BND16" s="12"/>
      <c r="BNE16" s="11" t="s">
        <v>18397</v>
      </c>
      <c r="BNF16" s="12"/>
      <c r="BNG16" s="12"/>
      <c r="BNH16" s="11" t="s">
        <v>18398</v>
      </c>
      <c r="BNI16" s="12"/>
      <c r="BNJ16" s="12"/>
      <c r="BNK16" s="11" t="s">
        <v>18399</v>
      </c>
      <c r="BNL16" s="12"/>
      <c r="BNM16" s="12"/>
      <c r="BNN16" s="11" t="s">
        <v>18400</v>
      </c>
      <c r="BNO16" s="12"/>
      <c r="BNP16" s="12"/>
      <c r="BNQ16" s="11" t="s">
        <v>18401</v>
      </c>
      <c r="BNR16" s="12"/>
      <c r="BNS16" s="12"/>
      <c r="BNT16" s="11" t="s">
        <v>18402</v>
      </c>
      <c r="BNU16" s="12"/>
      <c r="BNV16" s="12"/>
      <c r="BNW16" s="11" t="s">
        <v>18403</v>
      </c>
      <c r="BNX16" s="12"/>
      <c r="BNY16" s="12"/>
      <c r="BNZ16" s="11" t="s">
        <v>18110</v>
      </c>
      <c r="BOA16" s="12"/>
      <c r="BOB16" s="12"/>
      <c r="BOC16" s="11" t="s">
        <v>18404</v>
      </c>
      <c r="BOD16" s="12"/>
      <c r="BOE16" s="12"/>
      <c r="BOF16" s="11" t="s">
        <v>18110</v>
      </c>
      <c r="BOG16" s="12"/>
      <c r="BOH16" s="12"/>
      <c r="BOI16" s="11" t="s">
        <v>18405</v>
      </c>
      <c r="BOJ16" s="12"/>
      <c r="BOK16" s="12"/>
      <c r="BOL16" s="11" t="s">
        <v>18406</v>
      </c>
      <c r="BOM16" s="12"/>
      <c r="BON16" s="12"/>
      <c r="BOO16" s="11" t="s">
        <v>18407</v>
      </c>
      <c r="BOP16" s="12"/>
      <c r="BOQ16" s="12"/>
      <c r="BOR16" s="11" t="s">
        <v>18120</v>
      </c>
      <c r="BOS16" s="12"/>
      <c r="BOT16" s="12"/>
      <c r="BOU16" s="11" t="s">
        <v>18408</v>
      </c>
      <c r="BOV16" s="12"/>
      <c r="BOW16" s="12"/>
      <c r="BOX16" s="11" t="s">
        <v>18409</v>
      </c>
      <c r="BOY16" s="12"/>
      <c r="BOZ16" s="12"/>
      <c r="BPA16" s="11" t="s">
        <v>18410</v>
      </c>
      <c r="BPB16" s="12"/>
      <c r="BPC16" s="12"/>
      <c r="BPD16" s="11" t="s">
        <v>18411</v>
      </c>
      <c r="BPE16" s="12"/>
      <c r="BPF16" s="12"/>
      <c r="BPG16" s="11" t="s">
        <v>18412</v>
      </c>
      <c r="BPH16" s="12"/>
      <c r="BPI16" s="12"/>
      <c r="BPJ16" s="11" t="s">
        <v>18413</v>
      </c>
      <c r="BPK16" s="12"/>
      <c r="BPL16" s="12"/>
      <c r="BPM16" s="11" t="s">
        <v>18414</v>
      </c>
      <c r="BPN16" s="12"/>
      <c r="BPO16" s="12"/>
      <c r="BPP16" s="11" t="s">
        <v>18415</v>
      </c>
      <c r="BPQ16" s="12"/>
      <c r="BPR16" s="12"/>
      <c r="BPS16" s="11" t="s">
        <v>18416</v>
      </c>
      <c r="BPT16" s="12"/>
      <c r="BPU16" s="12"/>
      <c r="BPV16" s="11" t="s">
        <v>18417</v>
      </c>
      <c r="BPW16" s="12"/>
      <c r="BPX16" s="12"/>
      <c r="BPY16" s="11" t="s">
        <v>17884</v>
      </c>
      <c r="BPZ16" s="12"/>
      <c r="BQA16" s="12"/>
      <c r="BQB16" s="11" t="s">
        <v>18418</v>
      </c>
      <c r="BQC16" s="12"/>
      <c r="BQD16" s="12"/>
      <c r="BQE16" s="11" t="s">
        <v>18419</v>
      </c>
      <c r="BQF16" s="12"/>
      <c r="BQG16" s="12"/>
      <c r="BQH16" s="11" t="s">
        <v>18420</v>
      </c>
      <c r="BQI16" s="12"/>
      <c r="BQJ16" s="12"/>
      <c r="BQK16" s="11" t="s">
        <v>18421</v>
      </c>
      <c r="BQL16" s="12"/>
      <c r="BQM16" s="12"/>
      <c r="BQN16" s="11" t="s">
        <v>18422</v>
      </c>
      <c r="BQO16" s="12"/>
      <c r="BQP16" s="12"/>
      <c r="BQQ16" s="11" t="s">
        <v>18423</v>
      </c>
      <c r="BQR16" s="12"/>
      <c r="BQS16" s="12"/>
      <c r="BQT16" s="11" t="s">
        <v>18424</v>
      </c>
      <c r="BQU16" s="12"/>
      <c r="BQV16" s="12"/>
      <c r="BQW16" s="11" t="s">
        <v>18425</v>
      </c>
      <c r="BQX16" s="12"/>
      <c r="BQY16" s="12"/>
      <c r="BQZ16" s="11" t="s">
        <v>18426</v>
      </c>
      <c r="BRA16" s="12"/>
      <c r="BRB16" s="12"/>
      <c r="BRC16" s="11" t="s">
        <v>18427</v>
      </c>
      <c r="BRD16" s="12"/>
      <c r="BRE16" s="12"/>
      <c r="BRF16" s="11" t="s">
        <v>18428</v>
      </c>
      <c r="BRG16" s="12"/>
      <c r="BRH16" s="12"/>
      <c r="BRI16" s="11" t="s">
        <v>18429</v>
      </c>
      <c r="BRJ16" s="12"/>
      <c r="BRK16" s="12"/>
      <c r="BRL16" s="11" t="s">
        <v>18430</v>
      </c>
      <c r="BRM16" s="12"/>
      <c r="BRN16" s="12"/>
      <c r="BRO16" s="11" t="s">
        <v>18431</v>
      </c>
      <c r="BRP16" s="12"/>
      <c r="BRQ16" s="12"/>
      <c r="BRR16" s="11" t="s">
        <v>18432</v>
      </c>
      <c r="BRS16" s="12"/>
      <c r="BRT16" s="12"/>
      <c r="BRU16" s="11" t="s">
        <v>18433</v>
      </c>
      <c r="BRV16" s="12"/>
      <c r="BRW16" s="12"/>
      <c r="BRX16" s="11" t="s">
        <v>18434</v>
      </c>
      <c r="BRY16" s="12"/>
      <c r="BRZ16" s="12"/>
      <c r="BSA16" s="11" t="s">
        <v>18435</v>
      </c>
      <c r="BSB16" s="12"/>
      <c r="BSC16" s="12"/>
      <c r="BSD16" s="11" t="s">
        <v>18436</v>
      </c>
      <c r="BSE16" s="12"/>
      <c r="BSF16" s="12"/>
      <c r="BSG16" s="11" t="s">
        <v>18437</v>
      </c>
      <c r="BSH16" s="12"/>
      <c r="BSI16" s="12"/>
      <c r="BSJ16" s="11" t="s">
        <v>18438</v>
      </c>
      <c r="BSK16" s="12"/>
      <c r="BSL16" s="12"/>
      <c r="BSM16" s="11" t="s">
        <v>18439</v>
      </c>
      <c r="BSN16" s="12"/>
      <c r="BSO16" s="12"/>
      <c r="BSP16" s="11" t="s">
        <v>18440</v>
      </c>
      <c r="BSQ16" s="12"/>
      <c r="BSR16" s="12"/>
      <c r="BSS16" s="11" t="s">
        <v>18441</v>
      </c>
      <c r="BST16" s="12"/>
      <c r="BSU16" s="12"/>
      <c r="BSV16" s="11" t="s">
        <v>18442</v>
      </c>
      <c r="BSW16" s="12"/>
      <c r="BSX16" s="12"/>
      <c r="BSY16" s="11" t="s">
        <v>18443</v>
      </c>
      <c r="BSZ16" s="12"/>
      <c r="BTA16" s="12"/>
      <c r="BTB16" s="11" t="s">
        <v>18444</v>
      </c>
      <c r="BTC16" s="12"/>
      <c r="BTD16" s="12"/>
      <c r="BTE16" s="11" t="s">
        <v>18445</v>
      </c>
      <c r="BTF16" s="12"/>
      <c r="BTG16" s="12"/>
      <c r="BTH16" s="11" t="s">
        <v>18446</v>
      </c>
      <c r="BTI16" s="12"/>
      <c r="BTJ16" s="12"/>
      <c r="BTK16" s="11" t="s">
        <v>18447</v>
      </c>
      <c r="BTL16" s="12"/>
      <c r="BTM16" s="12"/>
      <c r="BTN16" s="11" t="s">
        <v>18448</v>
      </c>
      <c r="BTO16" s="12"/>
      <c r="BTP16" s="12"/>
      <c r="BTQ16" s="11" t="s">
        <v>18449</v>
      </c>
      <c r="BTR16" s="12"/>
      <c r="BTS16" s="12"/>
      <c r="BTT16" s="11" t="s">
        <v>18450</v>
      </c>
      <c r="BTU16" s="12"/>
      <c r="BTV16" s="12"/>
      <c r="BTW16" s="11" t="s">
        <v>18451</v>
      </c>
      <c r="BTX16" s="12"/>
      <c r="BTY16" s="12"/>
      <c r="BTZ16" s="11" t="s">
        <v>18452</v>
      </c>
      <c r="BUA16" s="12"/>
      <c r="BUB16" s="12"/>
      <c r="BUC16" s="11" t="s">
        <v>18453</v>
      </c>
      <c r="BUD16" s="12"/>
      <c r="BUE16" s="12"/>
      <c r="BUF16" s="11" t="s">
        <v>18454</v>
      </c>
      <c r="BUG16" s="12"/>
      <c r="BUH16" s="12"/>
      <c r="BUI16" s="11" t="s">
        <v>18455</v>
      </c>
      <c r="BUJ16" s="12"/>
      <c r="BUK16" s="12"/>
      <c r="BUL16" s="11" t="s">
        <v>18456</v>
      </c>
      <c r="BUM16" s="12"/>
      <c r="BUN16" s="12"/>
      <c r="BUO16" s="11" t="s">
        <v>18457</v>
      </c>
      <c r="BUP16" s="12"/>
      <c r="BUQ16" s="12"/>
      <c r="BUR16" s="11" t="s">
        <v>18458</v>
      </c>
      <c r="BUS16" s="12"/>
      <c r="BUT16" s="12"/>
      <c r="BUU16" s="11" t="s">
        <v>18459</v>
      </c>
      <c r="BUV16" s="12"/>
      <c r="BUW16" s="12"/>
      <c r="BUX16" s="11" t="s">
        <v>18460</v>
      </c>
      <c r="BUY16" s="12"/>
      <c r="BUZ16" s="12"/>
      <c r="BVA16" s="11" t="s">
        <v>18461</v>
      </c>
      <c r="BVB16" s="12"/>
      <c r="BVC16" s="12"/>
      <c r="BVD16" s="11" t="s">
        <v>18462</v>
      </c>
      <c r="BVE16" s="12"/>
      <c r="BVF16" s="12"/>
      <c r="BVG16" s="11" t="s">
        <v>18463</v>
      </c>
      <c r="BVH16" s="12"/>
      <c r="BVI16" s="12"/>
      <c r="BVJ16" s="11" t="s">
        <v>18464</v>
      </c>
      <c r="BVK16" s="12"/>
      <c r="BVL16" s="12"/>
      <c r="BVM16" s="11" t="s">
        <v>18465</v>
      </c>
      <c r="BVN16" s="12"/>
      <c r="BVO16" s="12"/>
      <c r="BVP16" s="11" t="s">
        <v>18466</v>
      </c>
      <c r="BVQ16" s="12"/>
      <c r="BVR16" s="12"/>
      <c r="BVS16" s="11" t="s">
        <v>18327</v>
      </c>
      <c r="BVT16" s="12"/>
      <c r="BVU16" s="12"/>
      <c r="BVV16" s="11" t="s">
        <v>18467</v>
      </c>
      <c r="BVW16" s="12"/>
      <c r="BVX16" s="12"/>
      <c r="BVY16" s="11" t="s">
        <v>18468</v>
      </c>
      <c r="BVZ16" s="12"/>
      <c r="BWA16" s="12"/>
      <c r="BWB16" s="11" t="s">
        <v>18469</v>
      </c>
      <c r="BWC16" s="12"/>
      <c r="BWD16" s="12"/>
      <c r="BWE16" s="11" t="s">
        <v>18470</v>
      </c>
      <c r="BWF16" s="12"/>
      <c r="BWG16" s="12"/>
      <c r="BWH16" s="11" t="s">
        <v>18471</v>
      </c>
      <c r="BWI16" s="12"/>
      <c r="BWJ16" s="12"/>
      <c r="BWK16" s="11" t="s">
        <v>18472</v>
      </c>
      <c r="BWL16" s="12"/>
      <c r="BWM16" s="12"/>
      <c r="BWN16" s="11" t="s">
        <v>18473</v>
      </c>
      <c r="BWO16" s="12"/>
      <c r="BWP16" s="12"/>
      <c r="BWQ16" s="11" t="s">
        <v>18474</v>
      </c>
      <c r="BWR16" s="12"/>
      <c r="BWS16" s="12"/>
      <c r="BWT16" s="11" t="s">
        <v>18475</v>
      </c>
      <c r="BWU16" s="12"/>
      <c r="BWV16" s="12"/>
      <c r="BWW16" s="11" t="s">
        <v>18476</v>
      </c>
      <c r="BWX16" s="12"/>
      <c r="BWY16" s="12"/>
      <c r="BWZ16" s="11" t="s">
        <v>18477</v>
      </c>
      <c r="BXA16" s="12"/>
      <c r="BXB16" s="12"/>
      <c r="BXC16" s="11" t="s">
        <v>18478</v>
      </c>
      <c r="BXD16" s="12"/>
      <c r="BXE16" s="12"/>
      <c r="BXF16" s="11" t="s">
        <v>18479</v>
      </c>
      <c r="BXG16" s="12"/>
      <c r="BXH16" s="12"/>
      <c r="BXI16" s="11" t="s">
        <v>18480</v>
      </c>
      <c r="BXJ16" s="12"/>
      <c r="BXK16" s="12"/>
      <c r="BXL16" s="11" t="s">
        <v>18481</v>
      </c>
      <c r="BXM16" s="12"/>
      <c r="BXN16" s="12"/>
      <c r="BXO16" s="11" t="s">
        <v>18482</v>
      </c>
      <c r="BXP16" s="12"/>
      <c r="BXQ16" s="12"/>
      <c r="BXR16" s="11" t="s">
        <v>18483</v>
      </c>
      <c r="BXS16" s="12"/>
      <c r="BXT16" s="12"/>
      <c r="BXU16" s="11" t="s">
        <v>18484</v>
      </c>
      <c r="BXV16" s="12"/>
      <c r="BXW16" s="12"/>
      <c r="BXX16" s="11" t="s">
        <v>18485</v>
      </c>
      <c r="BXY16" s="12"/>
      <c r="BXZ16" s="12"/>
      <c r="BYA16" s="11" t="s">
        <v>18486</v>
      </c>
      <c r="BYB16" s="12"/>
      <c r="BYC16" s="12"/>
      <c r="BYD16" s="11" t="s">
        <v>18487</v>
      </c>
      <c r="BYE16" s="12"/>
      <c r="BYF16" s="12"/>
      <c r="BYG16" s="11" t="s">
        <v>18488</v>
      </c>
      <c r="BYH16" s="12"/>
      <c r="BYI16" s="12"/>
      <c r="BYJ16" s="11" t="s">
        <v>18489</v>
      </c>
      <c r="BYK16" s="12"/>
      <c r="BYL16" s="12"/>
      <c r="BYM16" s="11" t="s">
        <v>18490</v>
      </c>
      <c r="BYN16" s="12"/>
      <c r="BYO16" s="12"/>
    </row>
    <row r="17" spans="1:2017" x14ac:dyDescent="0.25">
      <c r="A17" s="6"/>
      <c r="B17" s="11" t="s">
        <v>18491</v>
      </c>
      <c r="C17" s="12"/>
      <c r="D17" s="12"/>
      <c r="E17" s="11" t="s">
        <v>18492</v>
      </c>
      <c r="F17" s="12"/>
      <c r="G17" s="12"/>
      <c r="H17" s="11" t="s">
        <v>18493</v>
      </c>
      <c r="I17" s="12"/>
      <c r="J17" s="12"/>
      <c r="K17" s="11" t="s">
        <v>18494</v>
      </c>
      <c r="L17" s="12"/>
      <c r="M17" s="12"/>
      <c r="N17" s="11" t="s">
        <v>18495</v>
      </c>
      <c r="O17" s="12"/>
      <c r="P17" s="12"/>
      <c r="Q17" s="11" t="s">
        <v>18496</v>
      </c>
      <c r="R17" s="12"/>
      <c r="S17" s="12"/>
      <c r="T17" s="11" t="s">
        <v>18497</v>
      </c>
      <c r="U17" s="12"/>
      <c r="V17" s="12"/>
      <c r="W17" s="11" t="s">
        <v>18498</v>
      </c>
      <c r="X17" s="12"/>
      <c r="Y17" s="12"/>
      <c r="Z17" s="11" t="s">
        <v>18499</v>
      </c>
      <c r="AA17" s="12"/>
      <c r="AB17" s="12"/>
      <c r="AC17" s="11" t="s">
        <v>18500</v>
      </c>
      <c r="AD17" s="12"/>
      <c r="AE17" s="12"/>
      <c r="AF17" s="11" t="s">
        <v>18501</v>
      </c>
      <c r="AG17" s="12"/>
      <c r="AH17" s="12"/>
      <c r="AI17" s="11" t="s">
        <v>18502</v>
      </c>
      <c r="AJ17" s="12"/>
      <c r="AK17" s="12"/>
      <c r="AL17" s="11" t="s">
        <v>18503</v>
      </c>
      <c r="AM17" s="12"/>
      <c r="AN17" s="12"/>
      <c r="AO17" s="11" t="s">
        <v>18504</v>
      </c>
      <c r="AP17" s="12"/>
      <c r="AQ17" s="12"/>
      <c r="AR17" s="11" t="s">
        <v>18505</v>
      </c>
      <c r="AS17" s="12"/>
      <c r="AT17" s="12"/>
      <c r="AU17" s="11" t="s">
        <v>18506</v>
      </c>
      <c r="AV17" s="12"/>
      <c r="AW17" s="12"/>
      <c r="AX17" s="11" t="s">
        <v>18507</v>
      </c>
      <c r="AY17" s="12"/>
      <c r="AZ17" s="12"/>
      <c r="BA17" s="11" t="s">
        <v>18508</v>
      </c>
      <c r="BB17" s="12"/>
      <c r="BC17" s="12"/>
      <c r="BD17" s="11" t="s">
        <v>18509</v>
      </c>
      <c r="BE17" s="12"/>
      <c r="BF17" s="12"/>
      <c r="BG17" s="11" t="s">
        <v>18510</v>
      </c>
      <c r="BH17" s="12"/>
      <c r="BI17" s="12"/>
      <c r="BJ17" s="11" t="s">
        <v>18511</v>
      </c>
      <c r="BK17" s="12"/>
      <c r="BL17" s="12"/>
      <c r="BM17" s="11" t="s">
        <v>18512</v>
      </c>
      <c r="BN17" s="12"/>
      <c r="BO17" s="12"/>
      <c r="BP17" s="11" t="s">
        <v>18513</v>
      </c>
      <c r="BQ17" s="12"/>
      <c r="BR17" s="12"/>
      <c r="BS17" s="11" t="s">
        <v>18514</v>
      </c>
      <c r="BT17" s="12"/>
      <c r="BU17" s="12"/>
      <c r="BV17" s="11" t="s">
        <v>18515</v>
      </c>
      <c r="BW17" s="12"/>
      <c r="BX17" s="12"/>
      <c r="BY17" s="11" t="s">
        <v>18516</v>
      </c>
      <c r="BZ17" s="12"/>
      <c r="CA17" s="12"/>
      <c r="CB17" s="11" t="s">
        <v>18517</v>
      </c>
      <c r="CC17" s="12"/>
      <c r="CD17" s="12"/>
      <c r="CE17" s="11" t="s">
        <v>18518</v>
      </c>
      <c r="CF17" s="12"/>
      <c r="CG17" s="12"/>
      <c r="CH17" s="11" t="s">
        <v>18519</v>
      </c>
      <c r="CI17" s="12"/>
      <c r="CJ17" s="12"/>
      <c r="CK17" s="11" t="s">
        <v>18520</v>
      </c>
      <c r="CL17" s="12"/>
      <c r="CM17" s="12"/>
      <c r="CN17" s="11" t="s">
        <v>18521</v>
      </c>
      <c r="CO17" s="12"/>
      <c r="CP17" s="12"/>
      <c r="CQ17" s="11" t="s">
        <v>18522</v>
      </c>
      <c r="CR17" s="12"/>
      <c r="CS17" s="12"/>
      <c r="CT17" s="11" t="s">
        <v>18523</v>
      </c>
      <c r="CU17" s="12"/>
      <c r="CV17" s="12"/>
      <c r="CW17" s="11" t="s">
        <v>18524</v>
      </c>
      <c r="CX17" s="12"/>
      <c r="CY17" s="12"/>
      <c r="CZ17" s="11" t="s">
        <v>18525</v>
      </c>
      <c r="DA17" s="12"/>
      <c r="DB17" s="12"/>
      <c r="DC17" s="11" t="s">
        <v>18526</v>
      </c>
      <c r="DD17" s="12"/>
      <c r="DE17" s="12"/>
      <c r="DF17" s="11" t="s">
        <v>18527</v>
      </c>
      <c r="DG17" s="12"/>
      <c r="DH17" s="12"/>
      <c r="DI17" s="11" t="s">
        <v>18528</v>
      </c>
      <c r="DJ17" s="12"/>
      <c r="DK17" s="12"/>
      <c r="DL17" s="11" t="s">
        <v>18529</v>
      </c>
      <c r="DM17" s="12"/>
      <c r="DN17" s="12"/>
      <c r="DO17" s="11" t="s">
        <v>18530</v>
      </c>
      <c r="DP17" s="12"/>
      <c r="DQ17" s="12"/>
      <c r="DR17" s="11" t="s">
        <v>18531</v>
      </c>
      <c r="DS17" s="12"/>
      <c r="DT17" s="12"/>
      <c r="DU17" s="11" t="s">
        <v>18532</v>
      </c>
      <c r="DV17" s="12"/>
      <c r="DW17" s="12"/>
      <c r="DX17" s="11" t="s">
        <v>18533</v>
      </c>
      <c r="DY17" s="12"/>
      <c r="DZ17" s="12"/>
      <c r="EA17" s="11" t="s">
        <v>18534</v>
      </c>
      <c r="EB17" s="12"/>
      <c r="EC17" s="12"/>
      <c r="ED17" s="11" t="s">
        <v>18535</v>
      </c>
      <c r="EE17" s="12"/>
      <c r="EF17" s="12"/>
      <c r="EG17" s="11" t="s">
        <v>18536</v>
      </c>
      <c r="EH17" s="12"/>
      <c r="EI17" s="12"/>
      <c r="EJ17" s="11" t="s">
        <v>18537</v>
      </c>
      <c r="EK17" s="12"/>
      <c r="EL17" s="12"/>
      <c r="EM17" s="11" t="s">
        <v>18538</v>
      </c>
      <c r="EN17" s="12"/>
      <c r="EO17" s="12"/>
      <c r="EP17" s="11" t="s">
        <v>18539</v>
      </c>
      <c r="EQ17" s="12"/>
      <c r="ER17" s="12"/>
      <c r="ES17" s="11" t="s">
        <v>18540</v>
      </c>
      <c r="ET17" s="12"/>
      <c r="EU17" s="12"/>
      <c r="EV17" s="11" t="s">
        <v>18541</v>
      </c>
      <c r="EW17" s="12"/>
      <c r="EX17" s="12"/>
      <c r="EY17" s="11" t="s">
        <v>18542</v>
      </c>
      <c r="EZ17" s="12"/>
      <c r="FA17" s="12"/>
      <c r="FB17" s="11" t="s">
        <v>18543</v>
      </c>
      <c r="FC17" s="12"/>
      <c r="FD17" s="12"/>
      <c r="FE17" s="11" t="s">
        <v>18544</v>
      </c>
      <c r="FF17" s="12"/>
      <c r="FG17" s="12"/>
      <c r="FH17" s="11" t="s">
        <v>18545</v>
      </c>
      <c r="FI17" s="12"/>
      <c r="FJ17" s="12"/>
      <c r="FK17" s="11" t="s">
        <v>18546</v>
      </c>
      <c r="FL17" s="12"/>
      <c r="FM17" s="12"/>
      <c r="FN17" s="11" t="s">
        <v>18547</v>
      </c>
      <c r="FO17" s="12"/>
      <c r="FP17" s="12"/>
      <c r="FQ17" s="11" t="s">
        <v>18548</v>
      </c>
      <c r="FR17" s="12"/>
      <c r="FS17" s="12"/>
      <c r="FT17" s="11" t="s">
        <v>18549</v>
      </c>
      <c r="FU17" s="12"/>
      <c r="FV17" s="12"/>
      <c r="FW17" s="11" t="s">
        <v>18550</v>
      </c>
      <c r="FX17" s="12"/>
      <c r="FY17" s="12"/>
      <c r="FZ17" s="11" t="s">
        <v>18551</v>
      </c>
      <c r="GA17" s="12"/>
      <c r="GB17" s="12"/>
      <c r="GC17" s="11" t="s">
        <v>18552</v>
      </c>
      <c r="GD17" s="12"/>
      <c r="GE17" s="12"/>
      <c r="GF17" s="11" t="s">
        <v>18553</v>
      </c>
      <c r="GG17" s="12"/>
      <c r="GH17" s="12"/>
      <c r="GI17" s="11" t="s">
        <v>18554</v>
      </c>
      <c r="GJ17" s="12"/>
      <c r="GK17" s="12"/>
      <c r="GL17" s="11" t="s">
        <v>18555</v>
      </c>
      <c r="GM17" s="12"/>
      <c r="GN17" s="12"/>
      <c r="GO17" s="11" t="s">
        <v>18556</v>
      </c>
      <c r="GP17" s="12"/>
      <c r="GQ17" s="12"/>
      <c r="GR17" s="11" t="s">
        <v>18557</v>
      </c>
      <c r="GS17" s="12"/>
      <c r="GT17" s="12"/>
      <c r="GU17" s="11" t="s">
        <v>18558</v>
      </c>
      <c r="GV17" s="12"/>
      <c r="GW17" s="12"/>
      <c r="GX17" s="11" t="s">
        <v>18559</v>
      </c>
      <c r="GY17" s="12"/>
      <c r="GZ17" s="12"/>
      <c r="HA17" s="11" t="s">
        <v>18560</v>
      </c>
      <c r="HB17" s="12"/>
      <c r="HC17" s="12"/>
      <c r="HD17" s="11" t="s">
        <v>18561</v>
      </c>
      <c r="HE17" s="12"/>
      <c r="HF17" s="12"/>
      <c r="HG17" s="11" t="s">
        <v>18562</v>
      </c>
      <c r="HH17" s="12"/>
      <c r="HI17" s="12"/>
      <c r="HJ17" s="11" t="s">
        <v>18563</v>
      </c>
      <c r="HK17" s="12"/>
      <c r="HL17" s="12"/>
      <c r="HM17" s="11" t="s">
        <v>18564</v>
      </c>
      <c r="HN17" s="12"/>
      <c r="HO17" s="12"/>
      <c r="HP17" s="11" t="s">
        <v>18565</v>
      </c>
      <c r="HQ17" s="12"/>
      <c r="HR17" s="12"/>
      <c r="HS17" s="11" t="s">
        <v>18566</v>
      </c>
      <c r="HT17" s="12"/>
      <c r="HU17" s="12"/>
      <c r="HV17" s="11" t="s">
        <v>18567</v>
      </c>
      <c r="HW17" s="12"/>
      <c r="HX17" s="12"/>
      <c r="HY17" s="11" t="s">
        <v>18568</v>
      </c>
      <c r="HZ17" s="12"/>
      <c r="IA17" s="12"/>
      <c r="IB17" s="11" t="s">
        <v>18569</v>
      </c>
      <c r="IC17" s="12"/>
      <c r="ID17" s="12"/>
      <c r="IE17" s="11" t="s">
        <v>18570</v>
      </c>
      <c r="IF17" s="12"/>
      <c r="IG17" s="12"/>
      <c r="IH17" s="11" t="s">
        <v>18571</v>
      </c>
      <c r="II17" s="12"/>
      <c r="IJ17" s="12"/>
      <c r="IK17" s="11" t="s">
        <v>18572</v>
      </c>
      <c r="IL17" s="12"/>
      <c r="IM17" s="12"/>
      <c r="IN17" s="11" t="s">
        <v>18573</v>
      </c>
      <c r="IO17" s="12"/>
      <c r="IP17" s="12"/>
      <c r="IQ17" s="11" t="s">
        <v>18574</v>
      </c>
      <c r="IR17" s="12"/>
      <c r="IS17" s="12"/>
      <c r="IT17" s="11" t="s">
        <v>18575</v>
      </c>
      <c r="IU17" s="12"/>
      <c r="IV17" s="12"/>
      <c r="IW17" s="11" t="s">
        <v>18576</v>
      </c>
      <c r="IX17" s="12"/>
      <c r="IY17" s="12"/>
      <c r="IZ17" s="11" t="s">
        <v>18577</v>
      </c>
      <c r="JA17" s="12"/>
      <c r="JB17" s="12"/>
      <c r="JC17" s="11" t="s">
        <v>18578</v>
      </c>
      <c r="JD17" s="12"/>
      <c r="JE17" s="12"/>
      <c r="JF17" s="11" t="s">
        <v>18579</v>
      </c>
      <c r="JG17" s="12"/>
      <c r="JH17" s="12"/>
      <c r="JI17" s="11" t="s">
        <v>18580</v>
      </c>
      <c r="JJ17" s="12"/>
      <c r="JK17" s="12"/>
      <c r="JL17" s="11" t="s">
        <v>18581</v>
      </c>
      <c r="JM17" s="12"/>
      <c r="JN17" s="12"/>
      <c r="JO17" s="11" t="s">
        <v>18582</v>
      </c>
      <c r="JP17" s="12"/>
      <c r="JQ17" s="12"/>
      <c r="JR17" s="11" t="s">
        <v>18583</v>
      </c>
      <c r="JS17" s="12"/>
      <c r="JT17" s="12"/>
      <c r="JU17" s="11" t="s">
        <v>18584</v>
      </c>
      <c r="JV17" s="12"/>
      <c r="JW17" s="12"/>
      <c r="JX17" s="11" t="s">
        <v>18585</v>
      </c>
      <c r="JY17" s="12"/>
      <c r="JZ17" s="12"/>
      <c r="KA17" s="11" t="s">
        <v>18586</v>
      </c>
      <c r="KB17" s="12"/>
      <c r="KC17" s="12"/>
      <c r="KD17" s="11" t="s">
        <v>18587</v>
      </c>
      <c r="KE17" s="12"/>
      <c r="KF17" s="12"/>
      <c r="KG17" s="11" t="s">
        <v>18588</v>
      </c>
      <c r="KH17" s="12"/>
      <c r="KI17" s="12"/>
      <c r="KJ17" s="11" t="s">
        <v>18589</v>
      </c>
      <c r="KK17" s="12"/>
      <c r="KL17" s="12"/>
      <c r="KM17" s="11" t="s">
        <v>18590</v>
      </c>
      <c r="KN17" s="12"/>
      <c r="KO17" s="12"/>
      <c r="KP17" s="11" t="s">
        <v>18591</v>
      </c>
      <c r="KQ17" s="12"/>
      <c r="KR17" s="12"/>
      <c r="KS17" s="11" t="s">
        <v>18592</v>
      </c>
      <c r="KT17" s="12"/>
      <c r="KU17" s="12"/>
      <c r="KV17" s="11" t="s">
        <v>18593</v>
      </c>
      <c r="KW17" s="12"/>
      <c r="KX17" s="12"/>
      <c r="KY17" s="11" t="s">
        <v>18594</v>
      </c>
      <c r="KZ17" s="12"/>
      <c r="LA17" s="12"/>
      <c r="LB17" s="11" t="s">
        <v>18595</v>
      </c>
      <c r="LC17" s="12"/>
      <c r="LD17" s="12"/>
      <c r="LE17" s="11" t="s">
        <v>18596</v>
      </c>
      <c r="LF17" s="12"/>
      <c r="LG17" s="12"/>
      <c r="LH17" s="11" t="s">
        <v>18597</v>
      </c>
      <c r="LI17" s="12"/>
      <c r="LJ17" s="12"/>
      <c r="LK17" s="11" t="s">
        <v>18598</v>
      </c>
      <c r="LL17" s="12"/>
      <c r="LM17" s="12"/>
      <c r="LN17" s="11" t="s">
        <v>18599</v>
      </c>
      <c r="LO17" s="12"/>
      <c r="LP17" s="12"/>
      <c r="LQ17" s="11" t="s">
        <v>18600</v>
      </c>
      <c r="LR17" s="12"/>
      <c r="LS17" s="12"/>
      <c r="LT17" s="11" t="s">
        <v>18601</v>
      </c>
      <c r="LU17" s="12"/>
      <c r="LV17" s="12"/>
      <c r="LW17" s="11" t="s">
        <v>18602</v>
      </c>
      <c r="LX17" s="12"/>
      <c r="LY17" s="12"/>
      <c r="LZ17" s="11" t="s">
        <v>18602</v>
      </c>
      <c r="MA17" s="12"/>
      <c r="MB17" s="12"/>
      <c r="MC17" s="11" t="s">
        <v>18603</v>
      </c>
      <c r="MD17" s="12"/>
      <c r="ME17" s="12"/>
      <c r="MF17" s="11" t="s">
        <v>18604</v>
      </c>
      <c r="MG17" s="12"/>
      <c r="MH17" s="12"/>
      <c r="MI17" s="11" t="s">
        <v>18605</v>
      </c>
      <c r="MJ17" s="12"/>
      <c r="MK17" s="12"/>
      <c r="ML17" s="11" t="s">
        <v>18606</v>
      </c>
      <c r="MM17" s="12"/>
      <c r="MN17" s="12"/>
      <c r="MO17" s="11" t="s">
        <v>18607</v>
      </c>
      <c r="MP17" s="12"/>
      <c r="MQ17" s="12"/>
      <c r="MR17" s="11" t="s">
        <v>18608</v>
      </c>
      <c r="MS17" s="12"/>
      <c r="MT17" s="12"/>
      <c r="MU17" s="11" t="s">
        <v>18609</v>
      </c>
      <c r="MV17" s="12"/>
      <c r="MW17" s="12"/>
      <c r="MX17" s="11" t="s">
        <v>18610</v>
      </c>
      <c r="MY17" s="12"/>
      <c r="MZ17" s="12"/>
      <c r="NA17" s="11" t="s">
        <v>18611</v>
      </c>
      <c r="NB17" s="12"/>
      <c r="NC17" s="12"/>
      <c r="ND17" s="11" t="s">
        <v>18612</v>
      </c>
      <c r="NE17" s="12"/>
      <c r="NF17" s="12"/>
      <c r="NG17" s="11" t="s">
        <v>18613</v>
      </c>
      <c r="NH17" s="12"/>
      <c r="NI17" s="12"/>
      <c r="NJ17" s="11" t="s">
        <v>18614</v>
      </c>
      <c r="NK17" s="12"/>
      <c r="NL17" s="12"/>
      <c r="NM17" s="11" t="s">
        <v>18615</v>
      </c>
      <c r="NN17" s="12"/>
      <c r="NO17" s="12"/>
      <c r="NP17" s="11" t="s">
        <v>18616</v>
      </c>
      <c r="NQ17" s="12"/>
      <c r="NR17" s="12"/>
      <c r="NS17" s="11" t="s">
        <v>18617</v>
      </c>
      <c r="NT17" s="12"/>
      <c r="NU17" s="12"/>
      <c r="NV17" s="11" t="s">
        <v>18618</v>
      </c>
      <c r="NW17" s="12"/>
      <c r="NX17" s="12"/>
      <c r="NY17" s="11" t="s">
        <v>18619</v>
      </c>
      <c r="NZ17" s="12"/>
      <c r="OA17" s="12"/>
      <c r="OB17" s="11" t="s">
        <v>18620</v>
      </c>
      <c r="OC17" s="12"/>
      <c r="OD17" s="12"/>
      <c r="OE17" s="11" t="s">
        <v>18621</v>
      </c>
      <c r="OF17" s="12"/>
      <c r="OG17" s="12"/>
      <c r="OH17" s="11" t="s">
        <v>18622</v>
      </c>
      <c r="OI17" s="12"/>
      <c r="OJ17" s="12"/>
      <c r="OK17" s="11" t="s">
        <v>18623</v>
      </c>
      <c r="OL17" s="12"/>
      <c r="OM17" s="12"/>
      <c r="ON17" s="11" t="s">
        <v>18624</v>
      </c>
      <c r="OO17" s="12"/>
      <c r="OP17" s="12"/>
      <c r="OQ17" s="11" t="s">
        <v>18625</v>
      </c>
      <c r="OR17" s="12"/>
      <c r="OS17" s="12"/>
      <c r="OT17" s="11" t="s">
        <v>18626</v>
      </c>
      <c r="OU17" s="12"/>
      <c r="OV17" s="12"/>
      <c r="OW17" s="11" t="s">
        <v>18627</v>
      </c>
      <c r="OX17" s="12"/>
      <c r="OY17" s="12"/>
      <c r="OZ17" s="11" t="s">
        <v>18628</v>
      </c>
      <c r="PA17" s="12"/>
      <c r="PB17" s="12"/>
      <c r="PC17" s="11" t="s">
        <v>18629</v>
      </c>
      <c r="PD17" s="12"/>
      <c r="PE17" s="12"/>
      <c r="PF17" s="11" t="s">
        <v>18630</v>
      </c>
      <c r="PG17" s="12"/>
      <c r="PH17" s="12"/>
      <c r="PI17" s="11" t="s">
        <v>18631</v>
      </c>
      <c r="PJ17" s="12"/>
      <c r="PK17" s="12"/>
      <c r="PL17" s="11" t="s">
        <v>18632</v>
      </c>
      <c r="PM17" s="12"/>
      <c r="PN17" s="12"/>
      <c r="PO17" s="11" t="s">
        <v>18633</v>
      </c>
      <c r="PP17" s="12"/>
      <c r="PQ17" s="12"/>
      <c r="PR17" s="11" t="s">
        <v>18634</v>
      </c>
      <c r="PS17" s="12"/>
      <c r="PT17" s="12"/>
      <c r="PU17" s="11" t="s">
        <v>18635</v>
      </c>
      <c r="PV17" s="12"/>
      <c r="PW17" s="12"/>
      <c r="PX17" s="11" t="s">
        <v>18636</v>
      </c>
      <c r="PY17" s="12"/>
      <c r="PZ17" s="12"/>
      <c r="QA17" s="11" t="s">
        <v>18637</v>
      </c>
      <c r="QB17" s="12"/>
      <c r="QC17" s="12"/>
      <c r="QD17" s="11" t="s">
        <v>17701</v>
      </c>
      <c r="QE17" s="12"/>
      <c r="QF17" s="12"/>
      <c r="QG17" s="11" t="s">
        <v>18638</v>
      </c>
      <c r="QH17" s="12"/>
      <c r="QI17" s="12"/>
      <c r="QJ17" s="11" t="s">
        <v>18639</v>
      </c>
      <c r="QK17" s="12"/>
      <c r="QL17" s="12"/>
      <c r="QM17" s="11" t="s">
        <v>18640</v>
      </c>
      <c r="QN17" s="12"/>
      <c r="QO17" s="12"/>
      <c r="QP17" s="11" t="s">
        <v>18641</v>
      </c>
      <c r="QQ17" s="12"/>
      <c r="QR17" s="12"/>
      <c r="QS17" s="11" t="s">
        <v>18642</v>
      </c>
      <c r="QT17" s="12"/>
      <c r="QU17" s="12"/>
      <c r="QV17" s="11" t="s">
        <v>18643</v>
      </c>
      <c r="QW17" s="12"/>
      <c r="QX17" s="12"/>
      <c r="QY17" s="11" t="s">
        <v>18644</v>
      </c>
      <c r="QZ17" s="12"/>
      <c r="RA17" s="12"/>
      <c r="RB17" s="11" t="s">
        <v>18645</v>
      </c>
      <c r="RC17" s="12"/>
      <c r="RD17" s="12"/>
      <c r="RE17" s="11" t="s">
        <v>18646</v>
      </c>
      <c r="RF17" s="12"/>
      <c r="RG17" s="12"/>
      <c r="RH17" s="11" t="s">
        <v>18647</v>
      </c>
      <c r="RI17" s="12"/>
      <c r="RJ17" s="12"/>
      <c r="RK17" s="11" t="s">
        <v>18648</v>
      </c>
      <c r="RL17" s="12"/>
      <c r="RM17" s="12"/>
      <c r="RN17" s="11" t="s">
        <v>18649</v>
      </c>
      <c r="RO17" s="12"/>
      <c r="RP17" s="12"/>
      <c r="RQ17" s="11" t="s">
        <v>18650</v>
      </c>
      <c r="RR17" s="12"/>
      <c r="RS17" s="12"/>
      <c r="RT17" s="11" t="s">
        <v>18651</v>
      </c>
      <c r="RU17" s="12"/>
      <c r="RV17" s="12"/>
      <c r="RW17" s="11" t="s">
        <v>18652</v>
      </c>
      <c r="RX17" s="12"/>
      <c r="RY17" s="12"/>
      <c r="RZ17" s="11" t="s">
        <v>18653</v>
      </c>
      <c r="SA17" s="12"/>
      <c r="SB17" s="12"/>
      <c r="SC17" s="11" t="s">
        <v>18654</v>
      </c>
      <c r="SD17" s="12"/>
      <c r="SE17" s="12"/>
      <c r="SF17" s="11" t="s">
        <v>18655</v>
      </c>
      <c r="SG17" s="12"/>
      <c r="SH17" s="12"/>
      <c r="SI17" s="11" t="s">
        <v>18656</v>
      </c>
      <c r="SJ17" s="12"/>
      <c r="SK17" s="12"/>
      <c r="SL17" s="11" t="s">
        <v>18657</v>
      </c>
      <c r="SM17" s="12"/>
      <c r="SN17" s="12"/>
      <c r="SO17" s="11" t="s">
        <v>18658</v>
      </c>
      <c r="SP17" s="12"/>
      <c r="SQ17" s="12"/>
      <c r="SR17" s="11" t="s">
        <v>18659</v>
      </c>
      <c r="SS17" s="12"/>
      <c r="ST17" s="12"/>
      <c r="SU17" s="11" t="s">
        <v>18660</v>
      </c>
      <c r="SV17" s="12"/>
      <c r="SW17" s="12"/>
      <c r="SX17" s="11" t="s">
        <v>18661</v>
      </c>
      <c r="SY17" s="12"/>
      <c r="SZ17" s="12"/>
      <c r="TA17" s="11" t="s">
        <v>18662</v>
      </c>
      <c r="TB17" s="12"/>
      <c r="TC17" s="12"/>
      <c r="TD17" s="11" t="s">
        <v>18663</v>
      </c>
      <c r="TE17" s="12"/>
      <c r="TF17" s="12"/>
      <c r="TG17" s="11" t="s">
        <v>18664</v>
      </c>
      <c r="TH17" s="12"/>
      <c r="TI17" s="12"/>
      <c r="TJ17" s="11" t="s">
        <v>18665</v>
      </c>
      <c r="TK17" s="12"/>
      <c r="TL17" s="12"/>
      <c r="TM17" s="11" t="s">
        <v>18666</v>
      </c>
      <c r="TN17" s="12"/>
      <c r="TO17" s="12"/>
      <c r="TP17" s="11" t="s">
        <v>18667</v>
      </c>
      <c r="TQ17" s="12"/>
      <c r="TR17" s="12"/>
      <c r="TS17" s="11" t="s">
        <v>18668</v>
      </c>
      <c r="TT17" s="12"/>
      <c r="TU17" s="12"/>
      <c r="TV17" s="11" t="s">
        <v>18669</v>
      </c>
      <c r="TW17" s="12"/>
      <c r="TX17" s="12"/>
      <c r="TY17" s="11" t="s">
        <v>18670</v>
      </c>
      <c r="TZ17" s="12"/>
      <c r="UA17" s="12"/>
      <c r="UB17" s="11" t="s">
        <v>18671</v>
      </c>
      <c r="UC17" s="12"/>
      <c r="UD17" s="12"/>
      <c r="UE17" s="11" t="s">
        <v>18672</v>
      </c>
      <c r="UF17" s="12"/>
      <c r="UG17" s="12"/>
      <c r="UH17" s="11" t="s">
        <v>18673</v>
      </c>
      <c r="UI17" s="12"/>
      <c r="UJ17" s="12"/>
      <c r="UK17" s="11" t="s">
        <v>18674</v>
      </c>
      <c r="UL17" s="12"/>
      <c r="UM17" s="12"/>
      <c r="UN17" s="11" t="s">
        <v>18675</v>
      </c>
      <c r="UO17" s="12"/>
      <c r="UP17" s="12"/>
      <c r="UQ17" s="11" t="s">
        <v>18676</v>
      </c>
      <c r="UR17" s="12"/>
      <c r="US17" s="12"/>
      <c r="UT17" s="11" t="s">
        <v>18677</v>
      </c>
      <c r="UU17" s="12"/>
      <c r="UV17" s="12"/>
      <c r="UW17" s="11" t="s">
        <v>18678</v>
      </c>
      <c r="UX17" s="12"/>
      <c r="UY17" s="12"/>
      <c r="UZ17" s="11" t="s">
        <v>18679</v>
      </c>
      <c r="VA17" s="12"/>
      <c r="VB17" s="12"/>
      <c r="VC17" s="11" t="s">
        <v>18680</v>
      </c>
      <c r="VD17" s="12"/>
      <c r="VE17" s="12"/>
      <c r="VF17" s="11" t="s">
        <v>18681</v>
      </c>
      <c r="VG17" s="12"/>
      <c r="VH17" s="12"/>
      <c r="VI17" s="11" t="s">
        <v>18682</v>
      </c>
      <c r="VJ17" s="12"/>
      <c r="VK17" s="12"/>
      <c r="VL17" s="11" t="s">
        <v>18683</v>
      </c>
      <c r="VM17" s="12"/>
      <c r="VN17" s="12"/>
      <c r="VO17" s="11" t="s">
        <v>18684</v>
      </c>
      <c r="VP17" s="12"/>
      <c r="VQ17" s="12"/>
      <c r="VR17" s="11" t="s">
        <v>18685</v>
      </c>
      <c r="VS17" s="12"/>
      <c r="VT17" s="12"/>
      <c r="VU17" s="11" t="s">
        <v>18536</v>
      </c>
      <c r="VV17" s="12"/>
      <c r="VW17" s="12"/>
      <c r="VX17" s="11" t="s">
        <v>18686</v>
      </c>
      <c r="VY17" s="12"/>
      <c r="VZ17" s="12"/>
      <c r="WA17" s="11" t="s">
        <v>18687</v>
      </c>
      <c r="WB17" s="12"/>
      <c r="WC17" s="12"/>
      <c r="WD17" s="11" t="s">
        <v>18688</v>
      </c>
      <c r="WE17" s="12"/>
      <c r="WF17" s="12"/>
      <c r="WG17" s="11" t="s">
        <v>18689</v>
      </c>
      <c r="WH17" s="12"/>
      <c r="WI17" s="12"/>
      <c r="WJ17" s="11" t="s">
        <v>18690</v>
      </c>
      <c r="WK17" s="12"/>
      <c r="WL17" s="12"/>
      <c r="WM17" s="11" t="s">
        <v>18691</v>
      </c>
      <c r="WN17" s="12"/>
      <c r="WO17" s="12"/>
      <c r="WP17" s="11" t="s">
        <v>18692</v>
      </c>
      <c r="WQ17" s="12"/>
      <c r="WR17" s="12"/>
      <c r="WS17" s="11" t="s">
        <v>18693</v>
      </c>
      <c r="WT17" s="12"/>
      <c r="WU17" s="12"/>
      <c r="WV17" s="11" t="s">
        <v>18694</v>
      </c>
      <c r="WW17" s="12"/>
      <c r="WX17" s="12"/>
      <c r="WY17" s="11" t="s">
        <v>18695</v>
      </c>
      <c r="WZ17" s="12"/>
      <c r="XA17" s="12"/>
      <c r="XB17" s="11" t="s">
        <v>18696</v>
      </c>
      <c r="XC17" s="12"/>
      <c r="XD17" s="12"/>
      <c r="XE17" s="11" t="s">
        <v>18697</v>
      </c>
      <c r="XF17" s="12"/>
      <c r="XG17" s="12"/>
      <c r="XH17" s="11" t="s">
        <v>18698</v>
      </c>
      <c r="XI17" s="12"/>
      <c r="XJ17" s="12"/>
      <c r="XK17" s="11" t="s">
        <v>18699</v>
      </c>
      <c r="XL17" s="12"/>
      <c r="XM17" s="12"/>
      <c r="XN17" s="11" t="s">
        <v>18700</v>
      </c>
      <c r="XO17" s="12"/>
      <c r="XP17" s="12"/>
      <c r="XQ17" s="11" t="s">
        <v>18701</v>
      </c>
      <c r="XR17" s="12"/>
      <c r="XS17" s="12"/>
      <c r="XT17" s="11" t="s">
        <v>18702</v>
      </c>
      <c r="XU17" s="12"/>
      <c r="XV17" s="12"/>
      <c r="XW17" s="11" t="s">
        <v>18703</v>
      </c>
      <c r="XX17" s="12"/>
      <c r="XY17" s="12"/>
      <c r="XZ17" s="11" t="s">
        <v>18704</v>
      </c>
      <c r="YA17" s="12"/>
      <c r="YB17" s="12"/>
      <c r="YC17" s="11" t="s">
        <v>18705</v>
      </c>
      <c r="YD17" s="12"/>
      <c r="YE17" s="12"/>
      <c r="YF17" s="11" t="s">
        <v>18706</v>
      </c>
      <c r="YG17" s="12"/>
      <c r="YH17" s="12"/>
      <c r="YI17" s="11" t="s">
        <v>18707</v>
      </c>
      <c r="YJ17" s="12"/>
      <c r="YK17" s="12"/>
      <c r="YL17" s="11" t="s">
        <v>18708</v>
      </c>
      <c r="YM17" s="12"/>
      <c r="YN17" s="12"/>
      <c r="YO17" s="11" t="s">
        <v>18709</v>
      </c>
      <c r="YP17" s="12"/>
      <c r="YQ17" s="12"/>
      <c r="YR17" s="11" t="s">
        <v>18710</v>
      </c>
      <c r="YS17" s="12"/>
      <c r="YT17" s="12"/>
      <c r="YU17" s="11" t="s">
        <v>18711</v>
      </c>
      <c r="YV17" s="12"/>
      <c r="YW17" s="12"/>
      <c r="YX17" s="11" t="s">
        <v>18712</v>
      </c>
      <c r="YY17" s="12"/>
      <c r="YZ17" s="12"/>
      <c r="ZA17" s="11" t="s">
        <v>18713</v>
      </c>
      <c r="ZB17" s="12"/>
      <c r="ZC17" s="12"/>
      <c r="ZD17" s="11" t="s">
        <v>18714</v>
      </c>
      <c r="ZE17" s="12"/>
      <c r="ZF17" s="12"/>
      <c r="ZG17" s="11" t="s">
        <v>18715</v>
      </c>
      <c r="ZH17" s="12"/>
      <c r="ZI17" s="12"/>
      <c r="ZJ17" s="11" t="s">
        <v>18716</v>
      </c>
      <c r="ZK17" s="12"/>
      <c r="ZL17" s="12"/>
      <c r="ZM17" s="11" t="s">
        <v>18717</v>
      </c>
      <c r="ZN17" s="12"/>
      <c r="ZO17" s="12"/>
      <c r="ZP17" s="11" t="s">
        <v>18718</v>
      </c>
      <c r="ZQ17" s="12"/>
      <c r="ZR17" s="12"/>
      <c r="ZS17" s="11" t="s">
        <v>18719</v>
      </c>
      <c r="ZT17" s="12"/>
      <c r="ZU17" s="12"/>
      <c r="ZV17" s="11" t="s">
        <v>18720</v>
      </c>
      <c r="ZW17" s="12"/>
      <c r="ZX17" s="12"/>
      <c r="ZY17" s="11" t="s">
        <v>18721</v>
      </c>
      <c r="ZZ17" s="12"/>
      <c r="AAA17" s="12"/>
      <c r="AAB17" s="11" t="s">
        <v>18722</v>
      </c>
      <c r="AAC17" s="12"/>
      <c r="AAD17" s="12"/>
      <c r="AAE17" s="11" t="s">
        <v>18723</v>
      </c>
      <c r="AAF17" s="12"/>
      <c r="AAG17" s="12"/>
      <c r="AAH17" s="11" t="s">
        <v>18724</v>
      </c>
      <c r="AAI17" s="12"/>
      <c r="AAJ17" s="12"/>
      <c r="AAK17" s="11" t="s">
        <v>18725</v>
      </c>
      <c r="AAL17" s="12"/>
      <c r="AAM17" s="12"/>
      <c r="AAN17" s="11" t="s">
        <v>18726</v>
      </c>
      <c r="AAO17" s="12"/>
      <c r="AAP17" s="12"/>
      <c r="AAQ17" s="11" t="s">
        <v>18727</v>
      </c>
      <c r="AAR17" s="12"/>
      <c r="AAS17" s="12"/>
      <c r="AAT17" s="11" t="s">
        <v>18728</v>
      </c>
      <c r="AAU17" s="12"/>
      <c r="AAV17" s="12"/>
      <c r="AAW17" s="11" t="s">
        <v>18729</v>
      </c>
      <c r="AAX17" s="12"/>
      <c r="AAY17" s="12"/>
      <c r="AAZ17" s="11" t="s">
        <v>18730</v>
      </c>
      <c r="ABA17" s="12"/>
      <c r="ABB17" s="12"/>
      <c r="ABC17" s="11" t="s">
        <v>18731</v>
      </c>
      <c r="ABD17" s="12"/>
      <c r="ABE17" s="12"/>
      <c r="ABF17" s="11" t="s">
        <v>18732</v>
      </c>
      <c r="ABG17" s="12"/>
      <c r="ABH17" s="12"/>
      <c r="ABI17" s="11" t="s">
        <v>18733</v>
      </c>
      <c r="ABJ17" s="12"/>
      <c r="ABK17" s="12"/>
      <c r="ABL17" s="11" t="s">
        <v>18734</v>
      </c>
      <c r="ABM17" s="12"/>
      <c r="ABN17" s="12"/>
      <c r="ABO17" s="11" t="s">
        <v>18735</v>
      </c>
      <c r="ABP17" s="12"/>
      <c r="ABQ17" s="12"/>
      <c r="ABR17" s="11" t="s">
        <v>18736</v>
      </c>
      <c r="ABS17" s="12"/>
      <c r="ABT17" s="12"/>
      <c r="ABU17" s="11" t="s">
        <v>18737</v>
      </c>
      <c r="ABV17" s="12"/>
      <c r="ABW17" s="12"/>
      <c r="ABX17" s="11" t="s">
        <v>18738</v>
      </c>
      <c r="ABY17" s="12"/>
      <c r="ABZ17" s="12"/>
      <c r="ACA17" s="11" t="s">
        <v>18739</v>
      </c>
      <c r="ACB17" s="12"/>
      <c r="ACC17" s="12"/>
      <c r="ACD17" s="11" t="s">
        <v>18740</v>
      </c>
      <c r="ACE17" s="12"/>
      <c r="ACF17" s="12"/>
      <c r="ACG17" s="11" t="s">
        <v>18741</v>
      </c>
      <c r="ACH17" s="12"/>
      <c r="ACI17" s="12"/>
      <c r="ACJ17" s="11" t="s">
        <v>18742</v>
      </c>
      <c r="ACK17" s="12"/>
      <c r="ACL17" s="12"/>
      <c r="ACM17" s="11" t="s">
        <v>18743</v>
      </c>
      <c r="ACN17" s="12"/>
      <c r="ACO17" s="12"/>
      <c r="ACP17" s="11" t="s">
        <v>18744</v>
      </c>
      <c r="ACQ17" s="12"/>
      <c r="ACR17" s="12"/>
      <c r="ACS17" s="11" t="s">
        <v>18745</v>
      </c>
      <c r="ACT17" s="12"/>
      <c r="ACU17" s="12"/>
      <c r="ACV17" s="11" t="s">
        <v>18746</v>
      </c>
      <c r="ACW17" s="12"/>
      <c r="ACX17" s="12"/>
      <c r="ACY17" s="11" t="s">
        <v>18747</v>
      </c>
      <c r="ACZ17" s="12"/>
      <c r="ADA17" s="12"/>
      <c r="ADB17" s="11" t="s">
        <v>18748</v>
      </c>
      <c r="ADC17" s="12"/>
      <c r="ADD17" s="12"/>
      <c r="ADE17" s="11" t="s">
        <v>18749</v>
      </c>
      <c r="ADF17" s="12"/>
      <c r="ADG17" s="12"/>
      <c r="ADH17" s="11" t="s">
        <v>18750</v>
      </c>
      <c r="ADI17" s="12"/>
      <c r="ADJ17" s="12"/>
      <c r="ADK17" s="11" t="s">
        <v>18751</v>
      </c>
      <c r="ADL17" s="12"/>
      <c r="ADM17" s="12"/>
      <c r="ADN17" s="11" t="s">
        <v>18752</v>
      </c>
      <c r="ADO17" s="12"/>
      <c r="ADP17" s="12"/>
      <c r="ADQ17" s="11" t="s">
        <v>18753</v>
      </c>
      <c r="ADR17" s="12"/>
      <c r="ADS17" s="12"/>
      <c r="ADT17" s="11" t="s">
        <v>18754</v>
      </c>
      <c r="ADU17" s="12"/>
      <c r="ADV17" s="12"/>
      <c r="ADW17" s="11" t="s">
        <v>18755</v>
      </c>
      <c r="ADX17" s="12"/>
      <c r="ADY17" s="12"/>
      <c r="ADZ17" s="11" t="s">
        <v>18756</v>
      </c>
      <c r="AEA17" s="12"/>
      <c r="AEB17" s="12"/>
      <c r="AEC17" s="11" t="s">
        <v>18757</v>
      </c>
      <c r="AED17" s="12"/>
      <c r="AEE17" s="12"/>
      <c r="AEF17" s="11" t="s">
        <v>18758</v>
      </c>
      <c r="AEG17" s="12"/>
      <c r="AEH17" s="12"/>
      <c r="AEI17" s="11" t="s">
        <v>18759</v>
      </c>
      <c r="AEJ17" s="12"/>
      <c r="AEK17" s="12"/>
      <c r="AEL17" s="11" t="s">
        <v>18760</v>
      </c>
      <c r="AEM17" s="12"/>
      <c r="AEN17" s="12"/>
      <c r="AEO17" s="11" t="s">
        <v>18761</v>
      </c>
      <c r="AEP17" s="12"/>
      <c r="AEQ17" s="12"/>
      <c r="AER17" s="11" t="s">
        <v>18762</v>
      </c>
      <c r="AES17" s="12"/>
      <c r="AET17" s="12"/>
      <c r="AEU17" s="11" t="s">
        <v>18763</v>
      </c>
      <c r="AEV17" s="12"/>
      <c r="AEW17" s="12"/>
      <c r="AEX17" s="11" t="s">
        <v>18764</v>
      </c>
      <c r="AEY17" s="12"/>
      <c r="AEZ17" s="12"/>
      <c r="AFA17" s="11" t="s">
        <v>18765</v>
      </c>
      <c r="AFB17" s="12"/>
      <c r="AFC17" s="12"/>
      <c r="AFD17" s="11" t="s">
        <v>18766</v>
      </c>
      <c r="AFE17" s="12"/>
      <c r="AFF17" s="12"/>
      <c r="AFG17" s="11" t="s">
        <v>18767</v>
      </c>
      <c r="AFH17" s="12"/>
      <c r="AFI17" s="12"/>
      <c r="AFJ17" s="11" t="s">
        <v>18768</v>
      </c>
      <c r="AFK17" s="12"/>
      <c r="AFL17" s="12"/>
      <c r="AFM17" s="11" t="s">
        <v>18769</v>
      </c>
      <c r="AFN17" s="12"/>
      <c r="AFO17" s="12"/>
      <c r="AFP17" s="11" t="s">
        <v>18770</v>
      </c>
      <c r="AFQ17" s="12"/>
      <c r="AFR17" s="12"/>
      <c r="AFS17" s="11" t="s">
        <v>18771</v>
      </c>
      <c r="AFT17" s="12"/>
      <c r="AFU17" s="12"/>
      <c r="AFV17" s="11" t="s">
        <v>18772</v>
      </c>
      <c r="AFW17" s="12"/>
      <c r="AFX17" s="12"/>
      <c r="AFY17" s="11" t="s">
        <v>18773</v>
      </c>
      <c r="AFZ17" s="12"/>
      <c r="AGA17" s="12"/>
      <c r="AGB17" s="11" t="s">
        <v>18774</v>
      </c>
      <c r="AGC17" s="12"/>
      <c r="AGD17" s="12"/>
      <c r="AGE17" s="11" t="s">
        <v>16813</v>
      </c>
      <c r="AGF17" s="12"/>
      <c r="AGG17" s="12"/>
      <c r="AGH17" s="11" t="s">
        <v>18775</v>
      </c>
      <c r="AGI17" s="12"/>
      <c r="AGJ17" s="12"/>
      <c r="AGK17" s="11" t="s">
        <v>18776</v>
      </c>
      <c r="AGL17" s="12"/>
      <c r="AGM17" s="12"/>
      <c r="AGN17" s="11" t="s">
        <v>18777</v>
      </c>
      <c r="AGO17" s="12"/>
      <c r="AGP17" s="12"/>
      <c r="AGQ17" s="11" t="s">
        <v>18778</v>
      </c>
      <c r="AGR17" s="12"/>
      <c r="AGS17" s="12"/>
      <c r="AGT17" s="11" t="s">
        <v>18779</v>
      </c>
      <c r="AGU17" s="12"/>
      <c r="AGV17" s="12"/>
      <c r="AGW17" s="11" t="s">
        <v>18780</v>
      </c>
      <c r="AGX17" s="12"/>
      <c r="AGY17" s="12"/>
      <c r="AGZ17" s="11" t="s">
        <v>18781</v>
      </c>
      <c r="AHA17" s="12"/>
      <c r="AHB17" s="12"/>
      <c r="AHC17" s="11" t="s">
        <v>18782</v>
      </c>
      <c r="AHD17" s="12"/>
      <c r="AHE17" s="12"/>
      <c r="AHF17" s="11" t="s">
        <v>18783</v>
      </c>
      <c r="AHG17" s="12"/>
      <c r="AHH17" s="12"/>
      <c r="AHI17" s="11" t="s">
        <v>18784</v>
      </c>
      <c r="AHJ17" s="12"/>
      <c r="AHK17" s="12"/>
      <c r="AHL17" s="11" t="s">
        <v>18785</v>
      </c>
      <c r="AHM17" s="12"/>
      <c r="AHN17" s="12"/>
      <c r="AHO17" s="11" t="s">
        <v>18786</v>
      </c>
      <c r="AHP17" s="12"/>
      <c r="AHQ17" s="12"/>
      <c r="AHR17" s="11" t="s">
        <v>18787</v>
      </c>
      <c r="AHS17" s="12"/>
      <c r="AHT17" s="12"/>
      <c r="AHU17" s="11" t="s">
        <v>18788</v>
      </c>
      <c r="AHV17" s="12"/>
      <c r="AHW17" s="12"/>
      <c r="AHX17" s="11" t="s">
        <v>18789</v>
      </c>
      <c r="AHY17" s="12"/>
      <c r="AHZ17" s="12"/>
      <c r="AIA17" s="11" t="s">
        <v>18790</v>
      </c>
      <c r="AIB17" s="12"/>
      <c r="AIC17" s="12"/>
      <c r="AID17" s="11" t="s">
        <v>18791</v>
      </c>
      <c r="AIE17" s="12"/>
      <c r="AIF17" s="12"/>
      <c r="AIG17" s="11" t="s">
        <v>18792</v>
      </c>
      <c r="AIH17" s="12"/>
      <c r="AII17" s="12"/>
      <c r="AIJ17" s="11" t="s">
        <v>18793</v>
      </c>
      <c r="AIK17" s="12"/>
      <c r="AIL17" s="12"/>
      <c r="AIM17" s="11" t="s">
        <v>18794</v>
      </c>
      <c r="AIN17" s="12"/>
      <c r="AIO17" s="12"/>
      <c r="AIP17" s="11" t="s">
        <v>18795</v>
      </c>
      <c r="AIQ17" s="12"/>
      <c r="AIR17" s="12"/>
      <c r="AIS17" s="11" t="s">
        <v>18796</v>
      </c>
      <c r="AIT17" s="12"/>
      <c r="AIU17" s="12"/>
      <c r="AIV17" s="11" t="s">
        <v>18797</v>
      </c>
      <c r="AIW17" s="12"/>
      <c r="AIX17" s="12"/>
      <c r="AIY17" s="11" t="s">
        <v>18798</v>
      </c>
      <c r="AIZ17" s="12"/>
      <c r="AJA17" s="12"/>
      <c r="AJB17" s="11" t="s">
        <v>18799</v>
      </c>
      <c r="AJC17" s="12"/>
      <c r="AJD17" s="12"/>
      <c r="AJE17" s="11" t="s">
        <v>18800</v>
      </c>
      <c r="AJF17" s="12"/>
      <c r="AJG17" s="12"/>
      <c r="AJH17" s="11" t="s">
        <v>18801</v>
      </c>
      <c r="AJI17" s="12"/>
      <c r="AJJ17" s="12"/>
      <c r="AJK17" s="11" t="s">
        <v>18802</v>
      </c>
      <c r="AJL17" s="12"/>
      <c r="AJM17" s="12"/>
      <c r="AJN17" s="11" t="s">
        <v>18803</v>
      </c>
      <c r="AJO17" s="12"/>
      <c r="AJP17" s="12"/>
      <c r="AJQ17" s="11" t="s">
        <v>18804</v>
      </c>
      <c r="AJR17" s="12"/>
      <c r="AJS17" s="12"/>
      <c r="AJT17" s="11" t="s">
        <v>18805</v>
      </c>
      <c r="AJU17" s="12"/>
      <c r="AJV17" s="12"/>
      <c r="AJW17" s="11" t="s">
        <v>18806</v>
      </c>
      <c r="AJX17" s="12"/>
      <c r="AJY17" s="12"/>
      <c r="AJZ17" s="11" t="s">
        <v>18667</v>
      </c>
      <c r="AKA17" s="12"/>
      <c r="AKB17" s="12"/>
      <c r="AKC17" s="11" t="s">
        <v>18807</v>
      </c>
      <c r="AKD17" s="12"/>
      <c r="AKE17" s="12"/>
      <c r="AKF17" s="11" t="s">
        <v>18808</v>
      </c>
      <c r="AKG17" s="12"/>
      <c r="AKH17" s="12"/>
      <c r="AKI17" s="11" t="s">
        <v>18809</v>
      </c>
      <c r="AKJ17" s="12"/>
      <c r="AKK17" s="12"/>
      <c r="AKL17" s="11" t="s">
        <v>18810</v>
      </c>
      <c r="AKM17" s="12"/>
      <c r="AKN17" s="12"/>
      <c r="AKO17" s="11" t="s">
        <v>18811</v>
      </c>
      <c r="AKP17" s="12"/>
      <c r="AKQ17" s="12"/>
      <c r="AKR17" s="11" t="s">
        <v>18812</v>
      </c>
      <c r="AKS17" s="12"/>
      <c r="AKT17" s="12"/>
      <c r="AKU17" s="11" t="s">
        <v>18813</v>
      </c>
      <c r="AKV17" s="12"/>
      <c r="AKW17" s="12"/>
      <c r="AKX17" s="11" t="s">
        <v>18814</v>
      </c>
      <c r="AKY17" s="12"/>
      <c r="AKZ17" s="12"/>
      <c r="ALA17" s="11" t="s">
        <v>18815</v>
      </c>
      <c r="ALB17" s="12"/>
      <c r="ALC17" s="12"/>
      <c r="ALD17" s="11" t="s">
        <v>18816</v>
      </c>
      <c r="ALE17" s="12"/>
      <c r="ALF17" s="12"/>
      <c r="ALG17" s="11" t="s">
        <v>18817</v>
      </c>
      <c r="ALH17" s="12"/>
      <c r="ALI17" s="12"/>
      <c r="ALJ17" s="11" t="s">
        <v>18818</v>
      </c>
      <c r="ALK17" s="12"/>
      <c r="ALL17" s="12"/>
      <c r="ALM17" s="11" t="s">
        <v>18819</v>
      </c>
      <c r="ALN17" s="12"/>
      <c r="ALO17" s="12"/>
      <c r="ALP17" s="11" t="s">
        <v>18820</v>
      </c>
      <c r="ALQ17" s="12"/>
      <c r="ALR17" s="12"/>
      <c r="ALS17" s="11" t="s">
        <v>18821</v>
      </c>
      <c r="ALT17" s="12"/>
      <c r="ALU17" s="12"/>
      <c r="ALV17" s="11" t="s">
        <v>18822</v>
      </c>
      <c r="ALW17" s="12"/>
      <c r="ALX17" s="12"/>
      <c r="ALY17" s="11" t="s">
        <v>18823</v>
      </c>
      <c r="ALZ17" s="12"/>
      <c r="AMA17" s="12"/>
      <c r="AMB17" s="11" t="s">
        <v>18824</v>
      </c>
      <c r="AMC17" s="12"/>
      <c r="AMD17" s="12"/>
      <c r="AME17" s="11" t="s">
        <v>18679</v>
      </c>
      <c r="AMF17" s="12"/>
      <c r="AMG17" s="12"/>
      <c r="AMH17" s="11" t="s">
        <v>18825</v>
      </c>
      <c r="AMI17" s="12"/>
      <c r="AMJ17" s="12"/>
      <c r="AMK17" s="11" t="s">
        <v>18826</v>
      </c>
      <c r="AML17" s="12"/>
      <c r="AMM17" s="12"/>
      <c r="AMN17" s="11" t="s">
        <v>18827</v>
      </c>
      <c r="AMO17" s="12"/>
      <c r="AMP17" s="12"/>
      <c r="AMQ17" s="11" t="s">
        <v>18825</v>
      </c>
      <c r="AMR17" s="12"/>
      <c r="AMS17" s="12"/>
      <c r="AMT17" s="11" t="s">
        <v>18828</v>
      </c>
      <c r="AMU17" s="12"/>
      <c r="AMV17" s="12"/>
      <c r="AMW17" s="11" t="s">
        <v>18829</v>
      </c>
      <c r="AMX17" s="12"/>
      <c r="AMY17" s="12"/>
      <c r="AMZ17" s="11" t="s">
        <v>18830</v>
      </c>
      <c r="ANA17" s="12"/>
      <c r="ANB17" s="12"/>
      <c r="ANC17" s="11" t="s">
        <v>18831</v>
      </c>
      <c r="AND17" s="12"/>
      <c r="ANE17" s="12"/>
      <c r="ANF17" s="11" t="s">
        <v>18832</v>
      </c>
      <c r="ANG17" s="12"/>
      <c r="ANH17" s="12"/>
      <c r="ANI17" s="11" t="s">
        <v>18833</v>
      </c>
      <c r="ANJ17" s="12"/>
      <c r="ANK17" s="12"/>
      <c r="ANL17" s="11" t="s">
        <v>18834</v>
      </c>
      <c r="ANM17" s="12"/>
      <c r="ANN17" s="12"/>
      <c r="ANO17" s="11" t="s">
        <v>18835</v>
      </c>
      <c r="ANP17" s="12"/>
      <c r="ANQ17" s="12"/>
      <c r="ANR17" s="11" t="s">
        <v>18679</v>
      </c>
      <c r="ANS17" s="12"/>
      <c r="ANT17" s="12"/>
      <c r="ANU17" s="11" t="s">
        <v>18836</v>
      </c>
      <c r="ANV17" s="12"/>
      <c r="ANW17" s="12"/>
      <c r="ANX17" s="11" t="s">
        <v>18837</v>
      </c>
      <c r="ANY17" s="12"/>
      <c r="ANZ17" s="12"/>
      <c r="AOA17" s="11" t="s">
        <v>18838</v>
      </c>
      <c r="AOB17" s="12"/>
      <c r="AOC17" s="12"/>
      <c r="AOD17" s="11" t="s">
        <v>18839</v>
      </c>
      <c r="AOE17" s="12"/>
      <c r="AOF17" s="12"/>
      <c r="AOG17" s="11" t="s">
        <v>18840</v>
      </c>
      <c r="AOH17" s="12"/>
      <c r="AOI17" s="12"/>
      <c r="AOJ17" s="11" t="s">
        <v>18841</v>
      </c>
      <c r="AOK17" s="12"/>
      <c r="AOL17" s="12"/>
      <c r="AOM17" s="11" t="s">
        <v>18842</v>
      </c>
      <c r="AON17" s="12"/>
      <c r="AOO17" s="12"/>
      <c r="AOP17" s="11" t="s">
        <v>18843</v>
      </c>
      <c r="AOQ17" s="12"/>
      <c r="AOR17" s="12"/>
      <c r="AOS17" s="11" t="s">
        <v>18844</v>
      </c>
      <c r="AOT17" s="12"/>
      <c r="AOU17" s="12"/>
      <c r="AOV17" s="11" t="s">
        <v>18845</v>
      </c>
      <c r="AOW17" s="12"/>
      <c r="AOX17" s="12"/>
      <c r="AOY17" s="11" t="s">
        <v>18846</v>
      </c>
      <c r="AOZ17" s="12"/>
      <c r="APA17" s="12"/>
      <c r="APB17" s="11" t="s">
        <v>18847</v>
      </c>
      <c r="APC17" s="12"/>
      <c r="APD17" s="12"/>
      <c r="APE17" s="11" t="s">
        <v>18848</v>
      </c>
      <c r="APF17" s="12"/>
      <c r="APG17" s="12"/>
      <c r="APH17" s="11" t="s">
        <v>18849</v>
      </c>
      <c r="API17" s="12"/>
      <c r="APJ17" s="12"/>
      <c r="APK17" s="11" t="s">
        <v>18850</v>
      </c>
      <c r="APL17" s="12"/>
      <c r="APM17" s="12"/>
      <c r="APN17" s="11" t="s">
        <v>18851</v>
      </c>
      <c r="APO17" s="12"/>
      <c r="APP17" s="12"/>
      <c r="APQ17" s="11" t="s">
        <v>18852</v>
      </c>
      <c r="APR17" s="12"/>
      <c r="APS17" s="12"/>
      <c r="APT17" s="11" t="s">
        <v>18853</v>
      </c>
      <c r="APU17" s="12"/>
      <c r="APV17" s="12"/>
      <c r="APW17" s="11" t="s">
        <v>18854</v>
      </c>
      <c r="APX17" s="12"/>
      <c r="APY17" s="12"/>
      <c r="APZ17" s="11" t="s">
        <v>18855</v>
      </c>
      <c r="AQA17" s="12"/>
      <c r="AQB17" s="12"/>
      <c r="AQC17" s="11" t="s">
        <v>18856</v>
      </c>
      <c r="AQD17" s="12"/>
      <c r="AQE17" s="12"/>
      <c r="AQF17" s="11" t="s">
        <v>18857</v>
      </c>
      <c r="AQG17" s="12"/>
      <c r="AQH17" s="12"/>
      <c r="AQI17" s="11" t="s">
        <v>18858</v>
      </c>
      <c r="AQJ17" s="12"/>
      <c r="AQK17" s="12"/>
      <c r="AQL17" s="11" t="s">
        <v>18859</v>
      </c>
      <c r="AQM17" s="12"/>
      <c r="AQN17" s="12"/>
      <c r="AQO17" s="11" t="s">
        <v>18860</v>
      </c>
      <c r="AQP17" s="12"/>
      <c r="AQQ17" s="12"/>
      <c r="AQR17" s="11" t="s">
        <v>18861</v>
      </c>
      <c r="AQS17" s="12"/>
      <c r="AQT17" s="12"/>
      <c r="AQU17" s="11" t="s">
        <v>18862</v>
      </c>
      <c r="AQV17" s="12"/>
      <c r="AQW17" s="12"/>
      <c r="AQX17" s="11" t="s">
        <v>18863</v>
      </c>
      <c r="AQY17" s="12"/>
      <c r="AQZ17" s="12"/>
      <c r="ARA17" s="11" t="s">
        <v>18864</v>
      </c>
      <c r="ARB17" s="12"/>
      <c r="ARC17" s="12"/>
      <c r="ARD17" s="11" t="s">
        <v>18865</v>
      </c>
      <c r="ARE17" s="12"/>
      <c r="ARF17" s="12"/>
      <c r="ARG17" s="11" t="s">
        <v>18866</v>
      </c>
      <c r="ARH17" s="12"/>
      <c r="ARI17" s="12"/>
      <c r="ARJ17" s="11" t="s">
        <v>18867</v>
      </c>
      <c r="ARK17" s="12"/>
      <c r="ARL17" s="12"/>
      <c r="ARM17" s="11" t="s">
        <v>18868</v>
      </c>
      <c r="ARN17" s="12"/>
      <c r="ARO17" s="12"/>
      <c r="ARP17" s="11" t="s">
        <v>16995</v>
      </c>
      <c r="ARQ17" s="12"/>
      <c r="ARR17" s="12"/>
      <c r="ARS17" s="11" t="s">
        <v>16256</v>
      </c>
      <c r="ART17" s="12"/>
      <c r="ARU17" s="12"/>
      <c r="ARV17" s="11" t="s">
        <v>18869</v>
      </c>
      <c r="ARW17" s="12"/>
      <c r="ARX17" s="12"/>
      <c r="ARY17" s="11" t="s">
        <v>18870</v>
      </c>
      <c r="ARZ17" s="12"/>
      <c r="ASA17" s="12"/>
      <c r="ASB17" s="11" t="s">
        <v>18871</v>
      </c>
      <c r="ASC17" s="12"/>
      <c r="ASD17" s="12"/>
      <c r="ASE17" s="11" t="s">
        <v>18872</v>
      </c>
      <c r="ASF17" s="12"/>
      <c r="ASG17" s="12"/>
      <c r="ASH17" s="11" t="s">
        <v>18873</v>
      </c>
      <c r="ASI17" s="12"/>
      <c r="ASJ17" s="12"/>
      <c r="ASK17" s="11" t="s">
        <v>18874</v>
      </c>
      <c r="ASL17" s="12"/>
      <c r="ASM17" s="12"/>
      <c r="ASN17" s="11" t="s">
        <v>18875</v>
      </c>
      <c r="ASO17" s="12"/>
      <c r="ASP17" s="12"/>
      <c r="ASQ17" s="11" t="s">
        <v>18876</v>
      </c>
      <c r="ASR17" s="12"/>
      <c r="ASS17" s="12"/>
      <c r="AST17" s="11" t="s">
        <v>18877</v>
      </c>
      <c r="ASU17" s="12"/>
      <c r="ASV17" s="12"/>
      <c r="ASW17" s="11" t="s">
        <v>18878</v>
      </c>
      <c r="ASX17" s="12"/>
      <c r="ASY17" s="12"/>
      <c r="ASZ17" s="11" t="s">
        <v>18879</v>
      </c>
      <c r="ATA17" s="12"/>
      <c r="ATB17" s="12"/>
      <c r="ATC17" s="11" t="s">
        <v>18880</v>
      </c>
      <c r="ATD17" s="12"/>
      <c r="ATE17" s="12"/>
      <c r="ATF17" s="11" t="s">
        <v>18881</v>
      </c>
      <c r="ATG17" s="12"/>
      <c r="ATH17" s="12"/>
      <c r="ATI17" s="11" t="s">
        <v>18882</v>
      </c>
      <c r="ATJ17" s="12"/>
      <c r="ATK17" s="12"/>
      <c r="ATL17" s="11" t="s">
        <v>18883</v>
      </c>
      <c r="ATM17" s="12"/>
      <c r="ATN17" s="12"/>
      <c r="ATO17" s="11" t="s">
        <v>18884</v>
      </c>
      <c r="ATP17" s="12"/>
      <c r="ATQ17" s="12"/>
      <c r="ATR17" s="11" t="s">
        <v>18885</v>
      </c>
      <c r="ATS17" s="12"/>
      <c r="ATT17" s="12"/>
      <c r="ATU17" s="11" t="s">
        <v>18886</v>
      </c>
      <c r="ATV17" s="12"/>
      <c r="ATW17" s="12"/>
      <c r="ATX17" s="11" t="s">
        <v>18887</v>
      </c>
      <c r="ATY17" s="12"/>
      <c r="ATZ17" s="12"/>
      <c r="AUA17" s="11" t="s">
        <v>18888</v>
      </c>
      <c r="AUB17" s="12"/>
      <c r="AUC17" s="12"/>
      <c r="AUD17" s="11" t="s">
        <v>18889</v>
      </c>
      <c r="AUE17" s="12"/>
      <c r="AUF17" s="12"/>
      <c r="AUG17" s="11" t="s">
        <v>18890</v>
      </c>
      <c r="AUH17" s="12"/>
      <c r="AUI17" s="12"/>
      <c r="AUJ17" s="11" t="s">
        <v>18891</v>
      </c>
      <c r="AUK17" s="12"/>
      <c r="AUL17" s="12"/>
      <c r="AUM17" s="11" t="s">
        <v>18892</v>
      </c>
      <c r="AUN17" s="12"/>
      <c r="AUO17" s="12"/>
      <c r="AUP17" s="11" t="s">
        <v>18893</v>
      </c>
      <c r="AUQ17" s="12"/>
      <c r="AUR17" s="12"/>
      <c r="AUS17" s="11" t="s">
        <v>18894</v>
      </c>
      <c r="AUT17" s="12"/>
      <c r="AUU17" s="12"/>
      <c r="AUV17" s="11" t="s">
        <v>18895</v>
      </c>
      <c r="AUW17" s="12"/>
      <c r="AUX17" s="12"/>
      <c r="AUY17" s="11" t="s">
        <v>18896</v>
      </c>
      <c r="AUZ17" s="12"/>
      <c r="AVA17" s="12"/>
      <c r="AVB17" s="11" t="s">
        <v>18897</v>
      </c>
      <c r="AVC17" s="12"/>
      <c r="AVD17" s="12"/>
      <c r="AVE17" s="11" t="s">
        <v>18898</v>
      </c>
      <c r="AVF17" s="12"/>
      <c r="AVG17" s="12"/>
      <c r="AVH17" s="11" t="s">
        <v>18899</v>
      </c>
      <c r="AVI17" s="12"/>
      <c r="AVJ17" s="12"/>
      <c r="AVK17" s="11" t="s">
        <v>18900</v>
      </c>
      <c r="AVL17" s="12"/>
      <c r="AVM17" s="12"/>
      <c r="AVN17" s="11" t="s">
        <v>18901</v>
      </c>
      <c r="AVO17" s="12"/>
      <c r="AVP17" s="12"/>
      <c r="AVQ17" s="11" t="s">
        <v>18902</v>
      </c>
      <c r="AVR17" s="12"/>
      <c r="AVS17" s="12"/>
      <c r="AVT17" s="11" t="s">
        <v>18903</v>
      </c>
      <c r="AVU17" s="12"/>
      <c r="AVV17" s="12"/>
      <c r="AVW17" s="11" t="s">
        <v>18904</v>
      </c>
      <c r="AVX17" s="12"/>
      <c r="AVY17" s="12"/>
      <c r="AVZ17" s="11" t="s">
        <v>18905</v>
      </c>
      <c r="AWA17" s="12"/>
      <c r="AWB17" s="12"/>
      <c r="AWC17" s="11" t="s">
        <v>18906</v>
      </c>
      <c r="AWD17" s="12"/>
      <c r="AWE17" s="12"/>
      <c r="AWF17" s="11" t="s">
        <v>18907</v>
      </c>
      <c r="AWG17" s="12"/>
      <c r="AWH17" s="12"/>
      <c r="AWI17" s="11" t="s">
        <v>18908</v>
      </c>
      <c r="AWJ17" s="12"/>
      <c r="AWK17" s="12"/>
      <c r="AWL17" s="11" t="s">
        <v>18909</v>
      </c>
      <c r="AWM17" s="12"/>
      <c r="AWN17" s="12"/>
      <c r="AWO17" s="11" t="s">
        <v>18910</v>
      </c>
      <c r="AWP17" s="12"/>
      <c r="AWQ17" s="12"/>
      <c r="AWR17" s="11" t="s">
        <v>18911</v>
      </c>
      <c r="AWS17" s="12"/>
      <c r="AWT17" s="12"/>
      <c r="AWU17" s="11" t="s">
        <v>18912</v>
      </c>
      <c r="AWV17" s="12"/>
      <c r="AWW17" s="12"/>
      <c r="AWX17" s="11" t="s">
        <v>18913</v>
      </c>
      <c r="AWY17" s="12"/>
      <c r="AWZ17" s="12"/>
      <c r="AXA17" s="11" t="s">
        <v>18914</v>
      </c>
      <c r="AXB17" s="12"/>
      <c r="AXC17" s="12"/>
      <c r="AXD17" s="11" t="s">
        <v>18915</v>
      </c>
      <c r="AXE17" s="12"/>
      <c r="AXF17" s="12"/>
      <c r="AXG17" s="11" t="s">
        <v>18916</v>
      </c>
      <c r="AXH17" s="12"/>
      <c r="AXI17" s="12"/>
      <c r="AXJ17" s="11" t="s">
        <v>18917</v>
      </c>
      <c r="AXK17" s="12"/>
      <c r="AXL17" s="12"/>
      <c r="AXM17" s="11" t="s">
        <v>18918</v>
      </c>
      <c r="AXN17" s="12"/>
      <c r="AXO17" s="12"/>
      <c r="AXP17" s="11" t="s">
        <v>18919</v>
      </c>
      <c r="AXQ17" s="12"/>
      <c r="AXR17" s="12"/>
      <c r="AXS17" s="11" t="s">
        <v>18920</v>
      </c>
      <c r="AXT17" s="12"/>
      <c r="AXU17" s="12"/>
      <c r="AXV17" s="11" t="s">
        <v>18921</v>
      </c>
      <c r="AXW17" s="12"/>
      <c r="AXX17" s="12"/>
      <c r="AXY17" s="11" t="s">
        <v>18922</v>
      </c>
      <c r="AXZ17" s="12"/>
      <c r="AYA17" s="12"/>
      <c r="AYB17" s="11" t="s">
        <v>18923</v>
      </c>
      <c r="AYC17" s="12"/>
      <c r="AYD17" s="12"/>
      <c r="AYE17" s="11" t="s">
        <v>18924</v>
      </c>
      <c r="AYF17" s="12"/>
      <c r="AYG17" s="12"/>
      <c r="AYH17" s="11" t="s">
        <v>18925</v>
      </c>
      <c r="AYI17" s="12"/>
      <c r="AYJ17" s="12"/>
      <c r="AYK17" s="11" t="s">
        <v>18926</v>
      </c>
      <c r="AYL17" s="12"/>
      <c r="AYM17" s="12"/>
      <c r="AYN17" s="11" t="s">
        <v>18927</v>
      </c>
      <c r="AYO17" s="12"/>
      <c r="AYP17" s="12"/>
      <c r="AYQ17" s="11" t="s">
        <v>18928</v>
      </c>
      <c r="AYR17" s="12"/>
      <c r="AYS17" s="12"/>
      <c r="AYT17" s="11" t="s">
        <v>18929</v>
      </c>
      <c r="AYU17" s="12"/>
      <c r="AYV17" s="12"/>
      <c r="AYW17" s="11" t="s">
        <v>18930</v>
      </c>
      <c r="AYX17" s="12"/>
      <c r="AYY17" s="12"/>
      <c r="AYZ17" s="11" t="s">
        <v>18931</v>
      </c>
      <c r="AZA17" s="12"/>
      <c r="AZB17" s="12"/>
      <c r="AZC17" s="11" t="s">
        <v>18932</v>
      </c>
      <c r="AZD17" s="12"/>
      <c r="AZE17" s="12"/>
      <c r="AZF17" s="11" t="s">
        <v>18933</v>
      </c>
      <c r="AZG17" s="12"/>
      <c r="AZH17" s="12"/>
      <c r="AZI17" s="11" t="s">
        <v>18934</v>
      </c>
      <c r="AZJ17" s="12"/>
      <c r="AZK17" s="12"/>
      <c r="AZL17" s="11" t="s">
        <v>18935</v>
      </c>
      <c r="AZM17" s="12"/>
      <c r="AZN17" s="12"/>
      <c r="AZO17" s="11" t="s">
        <v>18936</v>
      </c>
      <c r="AZP17" s="12"/>
      <c r="AZQ17" s="12"/>
      <c r="AZR17" s="11" t="s">
        <v>18937</v>
      </c>
      <c r="AZS17" s="12"/>
      <c r="AZT17" s="12"/>
      <c r="AZU17" s="11" t="s">
        <v>18938</v>
      </c>
      <c r="AZV17" s="12"/>
      <c r="AZW17" s="12"/>
      <c r="AZX17" s="11" t="s">
        <v>18939</v>
      </c>
      <c r="AZY17" s="12"/>
      <c r="AZZ17" s="12"/>
      <c r="BAA17" s="11" t="s">
        <v>18940</v>
      </c>
      <c r="BAB17" s="12"/>
      <c r="BAC17" s="12"/>
      <c r="BAD17" s="11" t="s">
        <v>18941</v>
      </c>
      <c r="BAE17" s="12"/>
      <c r="BAF17" s="12"/>
      <c r="BAG17" s="11" t="s">
        <v>18942</v>
      </c>
      <c r="BAH17" s="12"/>
      <c r="BAI17" s="12"/>
      <c r="BAJ17" s="11" t="s">
        <v>18943</v>
      </c>
      <c r="BAK17" s="12"/>
      <c r="BAL17" s="12"/>
      <c r="BAM17" s="11" t="s">
        <v>18944</v>
      </c>
      <c r="BAN17" s="12"/>
      <c r="BAO17" s="12"/>
      <c r="BAP17" s="11" t="s">
        <v>18945</v>
      </c>
      <c r="BAQ17" s="12"/>
      <c r="BAR17" s="12"/>
      <c r="BAS17" s="11" t="s">
        <v>18946</v>
      </c>
      <c r="BAT17" s="12"/>
      <c r="BAU17" s="12"/>
      <c r="BAV17" s="11" t="s">
        <v>18947</v>
      </c>
      <c r="BAW17" s="12"/>
      <c r="BAX17" s="12"/>
      <c r="BAY17" s="11" t="s">
        <v>18948</v>
      </c>
      <c r="BAZ17" s="12"/>
      <c r="BBA17" s="12"/>
      <c r="BBB17" s="11" t="s">
        <v>18949</v>
      </c>
      <c r="BBC17" s="12"/>
      <c r="BBD17" s="12"/>
      <c r="BBE17" s="11" t="s">
        <v>18950</v>
      </c>
      <c r="BBF17" s="12"/>
      <c r="BBG17" s="12"/>
      <c r="BBH17" s="11" t="s">
        <v>18951</v>
      </c>
      <c r="BBI17" s="12"/>
      <c r="BBJ17" s="12"/>
      <c r="BBK17" s="11" t="s">
        <v>18952</v>
      </c>
      <c r="BBL17" s="12"/>
      <c r="BBM17" s="12"/>
      <c r="BBN17" s="11" t="s">
        <v>18953</v>
      </c>
      <c r="BBO17" s="12"/>
      <c r="BBP17" s="12"/>
      <c r="BBQ17" s="11" t="s">
        <v>18954</v>
      </c>
      <c r="BBR17" s="12"/>
      <c r="BBS17" s="12"/>
      <c r="BBT17" s="11" t="s">
        <v>18955</v>
      </c>
      <c r="BBU17" s="12"/>
      <c r="BBV17" s="12"/>
      <c r="BBW17" s="11" t="s">
        <v>18956</v>
      </c>
      <c r="BBX17" s="12"/>
      <c r="BBY17" s="12"/>
      <c r="BBZ17" s="11" t="s">
        <v>18957</v>
      </c>
      <c r="BCA17" s="12"/>
      <c r="BCB17" s="12"/>
      <c r="BCC17" s="11" t="s">
        <v>18958</v>
      </c>
      <c r="BCD17" s="12"/>
      <c r="BCE17" s="12"/>
      <c r="BCF17" s="11" t="s">
        <v>18959</v>
      </c>
      <c r="BCG17" s="12"/>
      <c r="BCH17" s="12"/>
      <c r="BCI17" s="11" t="s">
        <v>18960</v>
      </c>
      <c r="BCJ17" s="12"/>
      <c r="BCK17" s="12"/>
      <c r="BCL17" s="11" t="s">
        <v>18961</v>
      </c>
      <c r="BCM17" s="12"/>
      <c r="BCN17" s="12"/>
      <c r="BCO17" s="11" t="s">
        <v>18962</v>
      </c>
      <c r="BCP17" s="12"/>
      <c r="BCQ17" s="12"/>
      <c r="BCR17" s="11" t="s">
        <v>18963</v>
      </c>
      <c r="BCS17" s="12"/>
      <c r="BCT17" s="12"/>
      <c r="BCU17" s="11" t="s">
        <v>18964</v>
      </c>
      <c r="BCV17" s="12"/>
      <c r="BCW17" s="12"/>
      <c r="BCX17" s="11" t="s">
        <v>18965</v>
      </c>
      <c r="BCY17" s="12"/>
      <c r="BCZ17" s="12"/>
      <c r="BDA17" s="11" t="s">
        <v>18966</v>
      </c>
      <c r="BDB17" s="12"/>
      <c r="BDC17" s="12"/>
      <c r="BDD17" s="11" t="s">
        <v>18967</v>
      </c>
      <c r="BDE17" s="12"/>
      <c r="BDF17" s="12"/>
      <c r="BDG17" s="11" t="s">
        <v>18968</v>
      </c>
      <c r="BDH17" s="12"/>
      <c r="BDI17" s="12"/>
      <c r="BDJ17" s="11" t="s">
        <v>18969</v>
      </c>
      <c r="BDK17" s="12"/>
      <c r="BDL17" s="12"/>
      <c r="BDM17" s="11" t="s">
        <v>18970</v>
      </c>
      <c r="BDN17" s="12"/>
      <c r="BDO17" s="12"/>
      <c r="BDP17" s="11" t="s">
        <v>18971</v>
      </c>
      <c r="BDQ17" s="12"/>
      <c r="BDR17" s="12"/>
      <c r="BDS17" s="11" t="s">
        <v>18972</v>
      </c>
      <c r="BDT17" s="12"/>
      <c r="BDU17" s="12"/>
      <c r="BDV17" s="11" t="s">
        <v>18973</v>
      </c>
      <c r="BDW17" s="12"/>
      <c r="BDX17" s="12"/>
      <c r="BDY17" s="11" t="s">
        <v>18974</v>
      </c>
      <c r="BDZ17" s="12"/>
      <c r="BEA17" s="12"/>
      <c r="BEB17" s="11" t="s">
        <v>18975</v>
      </c>
      <c r="BEC17" s="12"/>
      <c r="BED17" s="12"/>
      <c r="BEE17" s="11" t="s">
        <v>18536</v>
      </c>
      <c r="BEF17" s="12"/>
      <c r="BEG17" s="12"/>
      <c r="BEH17" s="11" t="s">
        <v>18976</v>
      </c>
      <c r="BEI17" s="12"/>
      <c r="BEJ17" s="12"/>
      <c r="BEK17" s="11" t="s">
        <v>18977</v>
      </c>
      <c r="BEL17" s="12"/>
      <c r="BEM17" s="12"/>
      <c r="BEN17" s="11" t="s">
        <v>18978</v>
      </c>
      <c r="BEO17" s="12"/>
      <c r="BEP17" s="12"/>
      <c r="BEQ17" s="11" t="s">
        <v>18979</v>
      </c>
      <c r="BER17" s="12"/>
      <c r="BES17" s="12"/>
      <c r="BET17" s="11" t="s">
        <v>18980</v>
      </c>
      <c r="BEU17" s="12"/>
      <c r="BEV17" s="12"/>
      <c r="BEW17" s="11" t="s">
        <v>18679</v>
      </c>
      <c r="BEX17" s="12"/>
      <c r="BEY17" s="12"/>
      <c r="BEZ17" s="11" t="s">
        <v>18981</v>
      </c>
      <c r="BFA17" s="12"/>
      <c r="BFB17" s="12"/>
      <c r="BFC17" s="11" t="s">
        <v>18982</v>
      </c>
      <c r="BFD17" s="12"/>
      <c r="BFE17" s="12"/>
      <c r="BFF17" s="11" t="s">
        <v>18983</v>
      </c>
      <c r="BFG17" s="12"/>
      <c r="BFH17" s="12"/>
      <c r="BFI17" s="11" t="s">
        <v>18984</v>
      </c>
      <c r="BFJ17" s="12"/>
      <c r="BFK17" s="12"/>
      <c r="BFL17" s="11" t="s">
        <v>18985</v>
      </c>
      <c r="BFM17" s="12"/>
      <c r="BFN17" s="12"/>
      <c r="BFO17" s="11" t="s">
        <v>18986</v>
      </c>
      <c r="BFP17" s="12"/>
      <c r="BFQ17" s="12"/>
      <c r="BFR17" s="11" t="s">
        <v>18987</v>
      </c>
      <c r="BFS17" s="12"/>
      <c r="BFT17" s="12"/>
      <c r="BFU17" s="11" t="s">
        <v>18988</v>
      </c>
      <c r="BFV17" s="12"/>
      <c r="BFW17" s="12"/>
      <c r="BFX17" s="11" t="s">
        <v>18989</v>
      </c>
      <c r="BFY17" s="12"/>
      <c r="BFZ17" s="12"/>
      <c r="BGA17" s="11" t="s">
        <v>18990</v>
      </c>
      <c r="BGB17" s="12"/>
      <c r="BGC17" s="12"/>
      <c r="BGD17" s="11" t="s">
        <v>18991</v>
      </c>
      <c r="BGE17" s="12"/>
      <c r="BGF17" s="12"/>
      <c r="BGG17" s="11" t="s">
        <v>18992</v>
      </c>
      <c r="BGH17" s="12"/>
      <c r="BGI17" s="12"/>
      <c r="BGJ17" s="11" t="s">
        <v>18993</v>
      </c>
      <c r="BGK17" s="12"/>
      <c r="BGL17" s="12"/>
      <c r="BGM17" s="11" t="s">
        <v>18994</v>
      </c>
      <c r="BGN17" s="12"/>
      <c r="BGO17" s="12"/>
      <c r="BGP17" s="11" t="s">
        <v>18995</v>
      </c>
      <c r="BGQ17" s="12"/>
      <c r="BGR17" s="12"/>
      <c r="BGS17" s="11" t="s">
        <v>18996</v>
      </c>
      <c r="BGT17" s="12"/>
      <c r="BGU17" s="12"/>
      <c r="BGV17" s="11" t="s">
        <v>17885</v>
      </c>
      <c r="BGW17" s="12"/>
      <c r="BGX17" s="12"/>
      <c r="BGY17" s="11" t="s">
        <v>18997</v>
      </c>
      <c r="BGZ17" s="12"/>
      <c r="BHA17" s="12"/>
      <c r="BHB17" s="11" t="s">
        <v>18998</v>
      </c>
      <c r="BHC17" s="12"/>
      <c r="BHD17" s="12"/>
      <c r="BHE17" s="11" t="s">
        <v>18999</v>
      </c>
      <c r="BHF17" s="12"/>
      <c r="BHG17" s="12"/>
      <c r="BHH17" s="11" t="s">
        <v>19000</v>
      </c>
      <c r="BHI17" s="12"/>
      <c r="BHJ17" s="12"/>
      <c r="BHK17" s="11" t="s">
        <v>19001</v>
      </c>
      <c r="BHL17" s="12"/>
      <c r="BHM17" s="12"/>
      <c r="BHN17" s="11" t="s">
        <v>19002</v>
      </c>
      <c r="BHO17" s="12"/>
      <c r="BHP17" s="12"/>
      <c r="BHQ17" s="11" t="s">
        <v>19003</v>
      </c>
      <c r="BHR17" s="12"/>
      <c r="BHS17" s="12"/>
      <c r="BHT17" s="11" t="s">
        <v>19004</v>
      </c>
      <c r="BHU17" s="12"/>
      <c r="BHV17" s="12"/>
      <c r="BHW17" s="11" t="s">
        <v>19005</v>
      </c>
      <c r="BHX17" s="12"/>
      <c r="BHY17" s="12"/>
      <c r="BHZ17" s="11" t="s">
        <v>19006</v>
      </c>
      <c r="BIA17" s="12"/>
      <c r="BIB17" s="12"/>
      <c r="BIC17" s="11" t="s">
        <v>19007</v>
      </c>
      <c r="BID17" s="12"/>
      <c r="BIE17" s="12"/>
      <c r="BIF17" s="11" t="s">
        <v>19008</v>
      </c>
      <c r="BIG17" s="12"/>
      <c r="BIH17" s="12"/>
      <c r="BII17" s="11" t="s">
        <v>19009</v>
      </c>
      <c r="BIJ17" s="12"/>
      <c r="BIK17" s="12"/>
      <c r="BIL17" s="11" t="s">
        <v>19010</v>
      </c>
      <c r="BIM17" s="12"/>
      <c r="BIN17" s="12"/>
      <c r="BIO17" s="11" t="s">
        <v>18699</v>
      </c>
      <c r="BIP17" s="12"/>
      <c r="BIQ17" s="12"/>
      <c r="BIR17" s="11" t="s">
        <v>19011</v>
      </c>
      <c r="BIS17" s="12"/>
      <c r="BIT17" s="12"/>
      <c r="BIU17" s="11" t="s">
        <v>19012</v>
      </c>
      <c r="BIV17" s="12"/>
      <c r="BIW17" s="12"/>
      <c r="BIX17" s="11" t="s">
        <v>19013</v>
      </c>
      <c r="BIY17" s="12"/>
      <c r="BIZ17" s="12"/>
      <c r="BJA17" s="11" t="s">
        <v>19014</v>
      </c>
      <c r="BJB17" s="12"/>
      <c r="BJC17" s="12"/>
      <c r="BJD17" s="11" t="s">
        <v>19015</v>
      </c>
      <c r="BJE17" s="12"/>
      <c r="BJF17" s="12"/>
      <c r="BJG17" s="11" t="s">
        <v>19016</v>
      </c>
      <c r="BJH17" s="12"/>
      <c r="BJI17" s="12"/>
      <c r="BJJ17" s="11" t="s">
        <v>19017</v>
      </c>
      <c r="BJK17" s="12"/>
      <c r="BJL17" s="12"/>
      <c r="BJM17" s="11" t="s">
        <v>19018</v>
      </c>
      <c r="BJN17" s="12"/>
      <c r="BJO17" s="12"/>
      <c r="BJP17" s="11" t="s">
        <v>19019</v>
      </c>
      <c r="BJQ17" s="12"/>
      <c r="BJR17" s="12"/>
      <c r="BJS17" s="11" t="s">
        <v>19020</v>
      </c>
      <c r="BJT17" s="12"/>
      <c r="BJU17" s="12"/>
      <c r="BJV17" s="11" t="s">
        <v>19021</v>
      </c>
      <c r="BJW17" s="12"/>
      <c r="BJX17" s="12"/>
      <c r="BJY17" s="11" t="s">
        <v>19022</v>
      </c>
      <c r="BJZ17" s="12"/>
      <c r="BKA17" s="12"/>
      <c r="BKB17" s="11" t="s">
        <v>19023</v>
      </c>
      <c r="BKC17" s="12"/>
      <c r="BKD17" s="12"/>
      <c r="BKE17" s="11" t="s">
        <v>19024</v>
      </c>
      <c r="BKF17" s="12"/>
      <c r="BKG17" s="12"/>
      <c r="BKH17" s="11" t="s">
        <v>19025</v>
      </c>
      <c r="BKI17" s="12"/>
      <c r="BKJ17" s="12"/>
      <c r="BKK17" s="11" t="s">
        <v>19026</v>
      </c>
      <c r="BKL17" s="12"/>
      <c r="BKM17" s="12"/>
      <c r="BKN17" s="11" t="s">
        <v>19027</v>
      </c>
      <c r="BKO17" s="12"/>
      <c r="BKP17" s="12"/>
      <c r="BKQ17" s="11" t="s">
        <v>19028</v>
      </c>
      <c r="BKR17" s="12"/>
      <c r="BKS17" s="12"/>
      <c r="BKT17" s="11" t="s">
        <v>19029</v>
      </c>
      <c r="BKU17" s="12"/>
      <c r="BKV17" s="12"/>
      <c r="BKW17" s="11" t="s">
        <v>19030</v>
      </c>
      <c r="BKX17" s="12"/>
      <c r="BKY17" s="12"/>
      <c r="BKZ17" s="11" t="s">
        <v>19031</v>
      </c>
      <c r="BLA17" s="12"/>
      <c r="BLB17" s="12"/>
      <c r="BLC17" s="11" t="s">
        <v>19032</v>
      </c>
      <c r="BLD17" s="12"/>
      <c r="BLE17" s="12"/>
      <c r="BLF17" s="11" t="s">
        <v>19033</v>
      </c>
      <c r="BLG17" s="12"/>
      <c r="BLH17" s="12"/>
      <c r="BLI17" s="11" t="s">
        <v>19034</v>
      </c>
      <c r="BLJ17" s="12"/>
      <c r="BLK17" s="12"/>
      <c r="BLL17" s="11" t="s">
        <v>19035</v>
      </c>
      <c r="BLM17" s="12"/>
      <c r="BLN17" s="12"/>
      <c r="BLO17" s="11" t="s">
        <v>19036</v>
      </c>
      <c r="BLP17" s="12"/>
      <c r="BLQ17" s="12"/>
      <c r="BLR17" s="11" t="s">
        <v>19037</v>
      </c>
      <c r="BLS17" s="12"/>
      <c r="BLT17" s="12"/>
      <c r="BLU17" s="11" t="s">
        <v>19038</v>
      </c>
      <c r="BLV17" s="12"/>
      <c r="BLW17" s="12"/>
      <c r="BLX17" s="11" t="s">
        <v>19039</v>
      </c>
      <c r="BLY17" s="12"/>
      <c r="BLZ17" s="12"/>
      <c r="BMA17" s="11" t="s">
        <v>19040</v>
      </c>
      <c r="BMB17" s="12"/>
      <c r="BMC17" s="12"/>
      <c r="BMD17" s="11" t="s">
        <v>19041</v>
      </c>
      <c r="BME17" s="12"/>
      <c r="BMF17" s="12"/>
      <c r="BMG17" s="11" t="s">
        <v>19042</v>
      </c>
      <c r="BMH17" s="12"/>
      <c r="BMI17" s="12"/>
      <c r="BMJ17" s="11" t="s">
        <v>19043</v>
      </c>
      <c r="BMK17" s="12"/>
      <c r="BML17" s="12"/>
      <c r="BMM17" s="11" t="s">
        <v>19044</v>
      </c>
      <c r="BMN17" s="12"/>
      <c r="BMO17" s="12"/>
      <c r="BMP17" s="11" t="s">
        <v>19045</v>
      </c>
      <c r="BMQ17" s="12"/>
      <c r="BMR17" s="12"/>
      <c r="BMS17" s="11" t="s">
        <v>19046</v>
      </c>
      <c r="BMT17" s="12"/>
      <c r="BMU17" s="12"/>
      <c r="BMV17" s="11" t="s">
        <v>19047</v>
      </c>
      <c r="BMW17" s="12"/>
      <c r="BMX17" s="12"/>
      <c r="BMY17" s="11" t="s">
        <v>19048</v>
      </c>
      <c r="BMZ17" s="12"/>
      <c r="BNA17" s="12"/>
      <c r="BNB17" s="11" t="s">
        <v>18662</v>
      </c>
      <c r="BNC17" s="12"/>
      <c r="BND17" s="12"/>
      <c r="BNE17" s="11" t="s">
        <v>19049</v>
      </c>
      <c r="BNF17" s="12"/>
      <c r="BNG17" s="12"/>
      <c r="BNH17" s="11" t="s">
        <v>19050</v>
      </c>
      <c r="BNI17" s="12"/>
      <c r="BNJ17" s="12"/>
      <c r="BNK17" s="11" t="s">
        <v>19051</v>
      </c>
      <c r="BNL17" s="12"/>
      <c r="BNM17" s="12"/>
      <c r="BNN17" s="11" t="s">
        <v>19052</v>
      </c>
      <c r="BNO17" s="12"/>
      <c r="BNP17" s="12"/>
      <c r="BNQ17" s="11" t="s">
        <v>19053</v>
      </c>
      <c r="BNR17" s="12"/>
      <c r="BNS17" s="12"/>
      <c r="BNT17" s="11" t="s">
        <v>19054</v>
      </c>
      <c r="BNU17" s="12"/>
      <c r="BNV17" s="12"/>
      <c r="BNW17" s="11" t="s">
        <v>19055</v>
      </c>
      <c r="BNX17" s="12"/>
      <c r="BNY17" s="12"/>
      <c r="BNZ17" s="11" t="s">
        <v>19056</v>
      </c>
      <c r="BOA17" s="12"/>
      <c r="BOB17" s="12"/>
      <c r="BOC17" s="11" t="s">
        <v>19057</v>
      </c>
      <c r="BOD17" s="12"/>
      <c r="BOE17" s="12"/>
      <c r="BOF17" s="11" t="s">
        <v>18679</v>
      </c>
      <c r="BOG17" s="12"/>
      <c r="BOH17" s="12"/>
      <c r="BOI17" s="11" t="s">
        <v>19058</v>
      </c>
      <c r="BOJ17" s="12"/>
      <c r="BOK17" s="12"/>
      <c r="BOL17" s="11" t="s">
        <v>19059</v>
      </c>
      <c r="BOM17" s="12"/>
      <c r="BON17" s="12"/>
      <c r="BOO17" s="11" t="s">
        <v>19060</v>
      </c>
      <c r="BOP17" s="12"/>
      <c r="BOQ17" s="12"/>
      <c r="BOR17" s="11" t="s">
        <v>19061</v>
      </c>
      <c r="BOS17" s="12"/>
      <c r="BOT17" s="12"/>
      <c r="BOU17" s="11" t="s">
        <v>19062</v>
      </c>
      <c r="BOV17" s="12"/>
      <c r="BOW17" s="12"/>
      <c r="BOX17" s="11" t="s">
        <v>19063</v>
      </c>
      <c r="BOY17" s="12"/>
      <c r="BOZ17" s="12"/>
      <c r="BPA17" s="11" t="s">
        <v>19064</v>
      </c>
      <c r="BPB17" s="12"/>
      <c r="BPC17" s="12"/>
      <c r="BPD17" s="11" t="s">
        <v>19065</v>
      </c>
      <c r="BPE17" s="12"/>
      <c r="BPF17" s="12"/>
      <c r="BPG17" s="11" t="s">
        <v>19066</v>
      </c>
      <c r="BPH17" s="12"/>
      <c r="BPI17" s="12"/>
      <c r="BPJ17" s="11" t="s">
        <v>19067</v>
      </c>
      <c r="BPK17" s="12"/>
      <c r="BPL17" s="12"/>
      <c r="BPM17" s="11" t="s">
        <v>19068</v>
      </c>
      <c r="BPN17" s="12"/>
      <c r="BPO17" s="12"/>
      <c r="BPP17" s="11" t="s">
        <v>19069</v>
      </c>
      <c r="BPQ17" s="12"/>
      <c r="BPR17" s="12"/>
      <c r="BPS17" s="11" t="s">
        <v>19070</v>
      </c>
      <c r="BPT17" s="12"/>
      <c r="BPU17" s="12"/>
      <c r="BPV17" s="11" t="s">
        <v>19071</v>
      </c>
      <c r="BPW17" s="12"/>
      <c r="BPX17" s="12"/>
      <c r="BPY17" s="11" t="s">
        <v>19072</v>
      </c>
      <c r="BPZ17" s="12"/>
      <c r="BQA17" s="12"/>
      <c r="BQB17" s="11" t="s">
        <v>19073</v>
      </c>
      <c r="BQC17" s="12"/>
      <c r="BQD17" s="12"/>
      <c r="BQE17" s="11" t="s">
        <v>19074</v>
      </c>
      <c r="BQF17" s="12"/>
      <c r="BQG17" s="12"/>
      <c r="BQH17" s="11" t="s">
        <v>19075</v>
      </c>
      <c r="BQI17" s="12"/>
      <c r="BQJ17" s="12"/>
      <c r="BQK17" s="11" t="s">
        <v>19076</v>
      </c>
      <c r="BQL17" s="12"/>
      <c r="BQM17" s="12"/>
      <c r="BQN17" s="11" t="s">
        <v>19077</v>
      </c>
      <c r="BQO17" s="12"/>
      <c r="BQP17" s="12"/>
      <c r="BQQ17" s="11" t="s">
        <v>19078</v>
      </c>
      <c r="BQR17" s="12"/>
      <c r="BQS17" s="12"/>
      <c r="BQT17" s="11" t="s">
        <v>19079</v>
      </c>
      <c r="BQU17" s="12"/>
      <c r="BQV17" s="12"/>
      <c r="BQW17" s="11" t="s">
        <v>19080</v>
      </c>
      <c r="BQX17" s="12"/>
      <c r="BQY17" s="12"/>
      <c r="BQZ17" s="11" t="s">
        <v>19081</v>
      </c>
      <c r="BRA17" s="12"/>
      <c r="BRB17" s="12"/>
      <c r="BRC17" s="11" t="s">
        <v>19082</v>
      </c>
      <c r="BRD17" s="12"/>
      <c r="BRE17" s="12"/>
      <c r="BRF17" s="11" t="s">
        <v>19083</v>
      </c>
      <c r="BRG17" s="12"/>
      <c r="BRH17" s="12"/>
      <c r="BRI17" s="11" t="s">
        <v>19084</v>
      </c>
      <c r="BRJ17" s="12"/>
      <c r="BRK17" s="12"/>
      <c r="BRL17" s="11" t="s">
        <v>19085</v>
      </c>
      <c r="BRM17" s="12"/>
      <c r="BRN17" s="12"/>
      <c r="BRO17" s="11" t="s">
        <v>19086</v>
      </c>
      <c r="BRP17" s="12"/>
      <c r="BRQ17" s="12"/>
      <c r="BRR17" s="11" t="s">
        <v>19087</v>
      </c>
      <c r="BRS17" s="12"/>
      <c r="BRT17" s="12"/>
      <c r="BRU17" s="11" t="s">
        <v>19088</v>
      </c>
      <c r="BRV17" s="12"/>
      <c r="BRW17" s="12"/>
      <c r="BRX17" s="11" t="s">
        <v>19089</v>
      </c>
      <c r="BRY17" s="12"/>
      <c r="BRZ17" s="12"/>
      <c r="BSA17" s="11" t="s">
        <v>19090</v>
      </c>
      <c r="BSB17" s="12"/>
      <c r="BSC17" s="12"/>
      <c r="BSD17" s="11" t="s">
        <v>19091</v>
      </c>
      <c r="BSE17" s="12"/>
      <c r="BSF17" s="12"/>
      <c r="BSG17" s="11" t="s">
        <v>19092</v>
      </c>
      <c r="BSH17" s="12"/>
      <c r="BSI17" s="12"/>
      <c r="BSJ17" s="11" t="s">
        <v>19093</v>
      </c>
      <c r="BSK17" s="12"/>
      <c r="BSL17" s="12"/>
      <c r="BSM17" s="11" t="s">
        <v>19094</v>
      </c>
      <c r="BSN17" s="12"/>
      <c r="BSO17" s="12"/>
      <c r="BSP17" s="11" t="s">
        <v>19095</v>
      </c>
      <c r="BSQ17" s="12"/>
      <c r="BSR17" s="12"/>
      <c r="BSS17" s="11" t="s">
        <v>19096</v>
      </c>
      <c r="BST17" s="12"/>
      <c r="BSU17" s="12"/>
      <c r="BSV17" s="11" t="s">
        <v>19097</v>
      </c>
      <c r="BSW17" s="12"/>
      <c r="BSX17" s="12"/>
      <c r="BSY17" s="11" t="s">
        <v>19098</v>
      </c>
      <c r="BSZ17" s="12"/>
      <c r="BTA17" s="12"/>
      <c r="BTB17" s="11" t="s">
        <v>18662</v>
      </c>
      <c r="BTC17" s="12"/>
      <c r="BTD17" s="12"/>
      <c r="BTE17" s="11" t="s">
        <v>19099</v>
      </c>
      <c r="BTF17" s="12"/>
      <c r="BTG17" s="12"/>
      <c r="BTH17" s="11" t="s">
        <v>19100</v>
      </c>
      <c r="BTI17" s="12"/>
      <c r="BTJ17" s="12"/>
      <c r="BTK17" s="11" t="s">
        <v>19101</v>
      </c>
      <c r="BTL17" s="12"/>
      <c r="BTM17" s="12"/>
      <c r="BTN17" s="11" t="s">
        <v>19102</v>
      </c>
      <c r="BTO17" s="12"/>
      <c r="BTP17" s="12"/>
      <c r="BTQ17" s="11" t="s">
        <v>19103</v>
      </c>
      <c r="BTR17" s="12"/>
      <c r="BTS17" s="12"/>
      <c r="BTT17" s="11" t="s">
        <v>19104</v>
      </c>
      <c r="BTU17" s="12"/>
      <c r="BTV17" s="12"/>
      <c r="BTW17" s="11" t="s">
        <v>19105</v>
      </c>
      <c r="BTX17" s="12"/>
      <c r="BTY17" s="12"/>
      <c r="BTZ17" s="11" t="s">
        <v>19106</v>
      </c>
      <c r="BUA17" s="12"/>
      <c r="BUB17" s="12"/>
      <c r="BUC17" s="11" t="s">
        <v>19107</v>
      </c>
      <c r="BUD17" s="12"/>
      <c r="BUE17" s="12"/>
      <c r="BUF17" s="11" t="s">
        <v>18984</v>
      </c>
      <c r="BUG17" s="12"/>
      <c r="BUH17" s="12"/>
      <c r="BUI17" s="11" t="s">
        <v>18984</v>
      </c>
      <c r="BUJ17" s="12"/>
      <c r="BUK17" s="12"/>
      <c r="BUL17" s="11" t="s">
        <v>19108</v>
      </c>
      <c r="BUM17" s="12"/>
      <c r="BUN17" s="12"/>
      <c r="BUO17" s="11" t="s">
        <v>18984</v>
      </c>
      <c r="BUP17" s="12"/>
      <c r="BUQ17" s="12"/>
      <c r="BUR17" s="11" t="s">
        <v>19109</v>
      </c>
      <c r="BUS17" s="12"/>
      <c r="BUT17" s="12"/>
      <c r="BUU17" s="11" t="s">
        <v>18984</v>
      </c>
      <c r="BUV17" s="12"/>
      <c r="BUW17" s="12"/>
      <c r="BUX17" s="11" t="s">
        <v>19110</v>
      </c>
      <c r="BUY17" s="12"/>
      <c r="BUZ17" s="12"/>
      <c r="BVA17" s="11" t="s">
        <v>19111</v>
      </c>
      <c r="BVB17" s="12"/>
      <c r="BVC17" s="12"/>
      <c r="BVD17" s="11" t="s">
        <v>19112</v>
      </c>
      <c r="BVE17" s="12"/>
      <c r="BVF17" s="12"/>
      <c r="BVG17" s="11" t="s">
        <v>19113</v>
      </c>
      <c r="BVH17" s="12"/>
      <c r="BVI17" s="12"/>
      <c r="BVJ17" s="11" t="s">
        <v>19114</v>
      </c>
      <c r="BVK17" s="12"/>
      <c r="BVL17" s="12"/>
      <c r="BVM17" s="11" t="s">
        <v>19115</v>
      </c>
      <c r="BVN17" s="12"/>
      <c r="BVO17" s="12"/>
      <c r="BVP17" s="11" t="s">
        <v>19116</v>
      </c>
      <c r="BVQ17" s="12"/>
      <c r="BVR17" s="12"/>
      <c r="BVS17" s="11" t="s">
        <v>19117</v>
      </c>
      <c r="BVT17" s="12"/>
      <c r="BVU17" s="12"/>
      <c r="BVV17" s="11" t="s">
        <v>19118</v>
      </c>
      <c r="BVW17" s="12"/>
      <c r="BVX17" s="12"/>
      <c r="BVY17" s="11" t="s">
        <v>19119</v>
      </c>
      <c r="BVZ17" s="12"/>
      <c r="BWA17" s="12"/>
      <c r="BWB17" s="11" t="s">
        <v>19120</v>
      </c>
      <c r="BWC17" s="12"/>
      <c r="BWD17" s="12"/>
      <c r="BWE17" s="11" t="s">
        <v>19121</v>
      </c>
      <c r="BWF17" s="12"/>
      <c r="BWG17" s="12"/>
      <c r="BWH17" s="11" t="s">
        <v>19122</v>
      </c>
      <c r="BWI17" s="12"/>
      <c r="BWJ17" s="12"/>
      <c r="BWK17" s="11" t="s">
        <v>19123</v>
      </c>
      <c r="BWL17" s="12"/>
      <c r="BWM17" s="12"/>
      <c r="BWN17" s="11" t="s">
        <v>19124</v>
      </c>
      <c r="BWO17" s="12"/>
      <c r="BWP17" s="12"/>
      <c r="BWQ17" s="11" t="s">
        <v>19125</v>
      </c>
      <c r="BWR17" s="12"/>
      <c r="BWS17" s="12"/>
      <c r="BWT17" s="11" t="s">
        <v>19126</v>
      </c>
      <c r="BWU17" s="12"/>
      <c r="BWV17" s="12"/>
      <c r="BWW17" s="11" t="s">
        <v>19127</v>
      </c>
      <c r="BWX17" s="12"/>
      <c r="BWY17" s="12"/>
      <c r="BWZ17" s="11" t="s">
        <v>19128</v>
      </c>
      <c r="BXA17" s="12"/>
      <c r="BXB17" s="12"/>
      <c r="BXC17" s="11" t="s">
        <v>19129</v>
      </c>
      <c r="BXD17" s="12"/>
      <c r="BXE17" s="12"/>
      <c r="BXF17" s="11" t="s">
        <v>19130</v>
      </c>
      <c r="BXG17" s="12"/>
      <c r="BXH17" s="12"/>
      <c r="BXI17" s="11" t="s">
        <v>18536</v>
      </c>
      <c r="BXJ17" s="12"/>
      <c r="BXK17" s="12"/>
      <c r="BXL17" s="11" t="s">
        <v>19131</v>
      </c>
      <c r="BXM17" s="12"/>
      <c r="BXN17" s="12"/>
      <c r="BXO17" s="11" t="s">
        <v>19132</v>
      </c>
      <c r="BXP17" s="12"/>
      <c r="BXQ17" s="12"/>
      <c r="BXR17" s="11" t="s">
        <v>19133</v>
      </c>
      <c r="BXS17" s="12"/>
      <c r="BXT17" s="12"/>
      <c r="BXU17" s="11" t="s">
        <v>19134</v>
      </c>
      <c r="BXV17" s="12"/>
      <c r="BXW17" s="12"/>
      <c r="BXX17" s="11" t="s">
        <v>19135</v>
      </c>
      <c r="BXY17" s="12"/>
      <c r="BXZ17" s="12"/>
      <c r="BYA17" s="11" t="s">
        <v>19136</v>
      </c>
      <c r="BYB17" s="12"/>
      <c r="BYC17" s="12"/>
      <c r="BYD17" s="11" t="s">
        <v>19137</v>
      </c>
      <c r="BYE17" s="12"/>
      <c r="BYF17" s="12"/>
      <c r="BYG17" s="11" t="s">
        <v>19138</v>
      </c>
      <c r="BYH17" s="12"/>
      <c r="BYI17" s="12"/>
      <c r="BYJ17" s="11" t="s">
        <v>19139</v>
      </c>
      <c r="BYK17" s="12"/>
      <c r="BYL17" s="12"/>
      <c r="BYM17" s="11" t="s">
        <v>19140</v>
      </c>
      <c r="BYN17" s="12"/>
      <c r="BYO17" s="12"/>
    </row>
    <row r="18" spans="1:2017" x14ac:dyDescent="0.25">
      <c r="A18" s="7"/>
      <c r="B18" s="11" t="s">
        <v>19141</v>
      </c>
      <c r="C18" s="12"/>
      <c r="D18" s="12"/>
      <c r="E18" s="11" t="s">
        <v>19142</v>
      </c>
      <c r="F18" s="12"/>
      <c r="G18" s="12"/>
      <c r="H18" s="11" t="s">
        <v>19143</v>
      </c>
      <c r="I18" s="12"/>
      <c r="J18" s="12"/>
      <c r="K18" s="11" t="s">
        <v>19144</v>
      </c>
      <c r="L18" s="12"/>
      <c r="M18" s="12"/>
      <c r="N18" s="11" t="s">
        <v>19145</v>
      </c>
      <c r="O18" s="12"/>
      <c r="P18" s="12"/>
      <c r="Q18" s="11" t="s">
        <v>19020</v>
      </c>
      <c r="R18" s="12"/>
      <c r="S18" s="12"/>
      <c r="T18" s="11" t="s">
        <v>19146</v>
      </c>
      <c r="U18" s="12"/>
      <c r="V18" s="12"/>
      <c r="W18" s="11" t="s">
        <v>19147</v>
      </c>
      <c r="X18" s="12"/>
      <c r="Y18" s="12"/>
      <c r="Z18" s="11" t="s">
        <v>19148</v>
      </c>
      <c r="AA18" s="12"/>
      <c r="AB18" s="12"/>
      <c r="AC18" s="11" t="s">
        <v>19149</v>
      </c>
      <c r="AD18" s="12"/>
      <c r="AE18" s="12"/>
      <c r="AF18" s="11" t="s">
        <v>19150</v>
      </c>
      <c r="AG18" s="12"/>
      <c r="AH18" s="12"/>
      <c r="AI18" s="11" t="s">
        <v>19151</v>
      </c>
      <c r="AJ18" s="12"/>
      <c r="AK18" s="12"/>
      <c r="AL18" s="11" t="s">
        <v>19152</v>
      </c>
      <c r="AM18" s="12"/>
      <c r="AN18" s="12"/>
      <c r="AO18" s="11" t="s">
        <v>19153</v>
      </c>
      <c r="AP18" s="12"/>
      <c r="AQ18" s="12"/>
      <c r="AR18" s="11" t="s">
        <v>19154</v>
      </c>
      <c r="AS18" s="12"/>
      <c r="AT18" s="12"/>
      <c r="AU18" s="11" t="s">
        <v>19155</v>
      </c>
      <c r="AV18" s="12"/>
      <c r="AW18" s="12"/>
      <c r="AX18" s="11" t="s">
        <v>19156</v>
      </c>
      <c r="AY18" s="12"/>
      <c r="AZ18" s="12"/>
      <c r="BA18" s="11" t="s">
        <v>19157</v>
      </c>
      <c r="BB18" s="12"/>
      <c r="BC18" s="12"/>
      <c r="BD18" s="11" t="s">
        <v>19158</v>
      </c>
      <c r="BE18" s="12"/>
      <c r="BF18" s="12"/>
      <c r="BG18" s="11" t="s">
        <v>19159</v>
      </c>
      <c r="BH18" s="12"/>
      <c r="BI18" s="12"/>
      <c r="BJ18" s="11" t="s">
        <v>19160</v>
      </c>
      <c r="BK18" s="12"/>
      <c r="BL18" s="12"/>
      <c r="BM18" s="11" t="s">
        <v>19161</v>
      </c>
      <c r="BN18" s="12"/>
      <c r="BO18" s="12"/>
      <c r="BP18" s="11" t="s">
        <v>19162</v>
      </c>
      <c r="BQ18" s="12"/>
      <c r="BR18" s="12"/>
      <c r="BS18" s="11" t="s">
        <v>19163</v>
      </c>
      <c r="BT18" s="12"/>
      <c r="BU18" s="12"/>
      <c r="BV18" s="11" t="s">
        <v>19164</v>
      </c>
      <c r="BW18" s="12"/>
      <c r="BX18" s="12"/>
      <c r="BY18" s="11" t="s">
        <v>19165</v>
      </c>
      <c r="BZ18" s="12"/>
      <c r="CA18" s="12"/>
      <c r="CB18" s="11" t="s">
        <v>19166</v>
      </c>
      <c r="CC18" s="12"/>
      <c r="CD18" s="12"/>
      <c r="CE18" s="11" t="s">
        <v>19167</v>
      </c>
      <c r="CF18" s="12"/>
      <c r="CG18" s="12"/>
      <c r="CH18" s="11" t="s">
        <v>19168</v>
      </c>
      <c r="CI18" s="12"/>
      <c r="CJ18" s="12"/>
      <c r="CK18" s="11" t="s">
        <v>19169</v>
      </c>
      <c r="CL18" s="12"/>
      <c r="CM18" s="12"/>
      <c r="CN18" s="11" t="s">
        <v>19170</v>
      </c>
      <c r="CO18" s="12"/>
      <c r="CP18" s="12"/>
      <c r="CQ18" s="11" t="s">
        <v>19171</v>
      </c>
      <c r="CR18" s="12"/>
      <c r="CS18" s="12"/>
      <c r="CT18" s="11" t="s">
        <v>19172</v>
      </c>
      <c r="CU18" s="12"/>
      <c r="CV18" s="12"/>
      <c r="CW18" s="11" t="s">
        <v>19173</v>
      </c>
      <c r="CX18" s="12"/>
      <c r="CY18" s="12"/>
      <c r="CZ18" s="11" t="s">
        <v>19174</v>
      </c>
      <c r="DA18" s="12"/>
      <c r="DB18" s="12"/>
      <c r="DC18" s="11" t="s">
        <v>19175</v>
      </c>
      <c r="DD18" s="12"/>
      <c r="DE18" s="12"/>
      <c r="DF18" s="11" t="s">
        <v>19176</v>
      </c>
      <c r="DG18" s="12"/>
      <c r="DH18" s="12"/>
      <c r="DI18" s="11" t="s">
        <v>19177</v>
      </c>
      <c r="DJ18" s="12"/>
      <c r="DK18" s="12"/>
      <c r="DL18" s="11" t="s">
        <v>19178</v>
      </c>
      <c r="DM18" s="12"/>
      <c r="DN18" s="12"/>
      <c r="DO18" s="11" t="s">
        <v>19179</v>
      </c>
      <c r="DP18" s="12"/>
      <c r="DQ18" s="12"/>
      <c r="DR18" s="11" t="s">
        <v>19180</v>
      </c>
      <c r="DS18" s="12"/>
      <c r="DT18" s="12"/>
      <c r="DU18" s="11" t="s">
        <v>19181</v>
      </c>
      <c r="DV18" s="12"/>
      <c r="DW18" s="12"/>
      <c r="DX18" s="11" t="s">
        <v>19182</v>
      </c>
      <c r="DY18" s="12"/>
      <c r="DZ18" s="12"/>
      <c r="EA18" s="11" t="s">
        <v>19183</v>
      </c>
      <c r="EB18" s="12"/>
      <c r="EC18" s="12"/>
      <c r="ED18" s="11" t="s">
        <v>19184</v>
      </c>
      <c r="EE18" s="12"/>
      <c r="EF18" s="12"/>
      <c r="EG18" s="11" t="s">
        <v>19185</v>
      </c>
      <c r="EH18" s="12"/>
      <c r="EI18" s="12"/>
      <c r="EJ18" s="11" t="s">
        <v>19186</v>
      </c>
      <c r="EK18" s="12"/>
      <c r="EL18" s="12"/>
      <c r="EM18" s="11" t="s">
        <v>19187</v>
      </c>
      <c r="EN18" s="12"/>
      <c r="EO18" s="12"/>
      <c r="EP18" s="11" t="s">
        <v>19188</v>
      </c>
      <c r="EQ18" s="12"/>
      <c r="ER18" s="12"/>
      <c r="ES18" s="11" t="s">
        <v>19189</v>
      </c>
      <c r="ET18" s="12"/>
      <c r="EU18" s="12"/>
      <c r="EV18" s="11" t="s">
        <v>19190</v>
      </c>
      <c r="EW18" s="12"/>
      <c r="EX18" s="12"/>
      <c r="EY18" s="11" t="s">
        <v>19191</v>
      </c>
      <c r="EZ18" s="12"/>
      <c r="FA18" s="12"/>
      <c r="FB18" s="11" t="s">
        <v>19192</v>
      </c>
      <c r="FC18" s="12"/>
      <c r="FD18" s="12"/>
      <c r="FE18" s="11" t="s">
        <v>19193</v>
      </c>
      <c r="FF18" s="12"/>
      <c r="FG18" s="12"/>
      <c r="FH18" s="11" t="s">
        <v>19194</v>
      </c>
      <c r="FI18" s="12"/>
      <c r="FJ18" s="12"/>
      <c r="FK18" s="11" t="s">
        <v>19195</v>
      </c>
      <c r="FL18" s="12"/>
      <c r="FM18" s="12"/>
      <c r="FN18" s="11" t="s">
        <v>19196</v>
      </c>
      <c r="FO18" s="12"/>
      <c r="FP18" s="12"/>
      <c r="FQ18" s="11" t="s">
        <v>19197</v>
      </c>
      <c r="FR18" s="12"/>
      <c r="FS18" s="12"/>
      <c r="FT18" s="11" t="s">
        <v>19198</v>
      </c>
      <c r="FU18" s="12"/>
      <c r="FV18" s="12"/>
      <c r="FW18" s="11" t="s">
        <v>19199</v>
      </c>
      <c r="FX18" s="12"/>
      <c r="FY18" s="12"/>
      <c r="FZ18" s="11" t="s">
        <v>19200</v>
      </c>
      <c r="GA18" s="12"/>
      <c r="GB18" s="12"/>
      <c r="GC18" s="11" t="s">
        <v>19201</v>
      </c>
      <c r="GD18" s="12"/>
      <c r="GE18" s="12"/>
      <c r="GF18" s="11" t="s">
        <v>19202</v>
      </c>
      <c r="GG18" s="12"/>
      <c r="GH18" s="12"/>
      <c r="GI18" s="11" t="s">
        <v>19203</v>
      </c>
      <c r="GJ18" s="12"/>
      <c r="GK18" s="12"/>
      <c r="GL18" s="11" t="s">
        <v>19204</v>
      </c>
      <c r="GM18" s="12"/>
      <c r="GN18" s="12"/>
      <c r="GO18" s="11" t="s">
        <v>19205</v>
      </c>
      <c r="GP18" s="12"/>
      <c r="GQ18" s="12"/>
      <c r="GR18" s="11" t="s">
        <v>19206</v>
      </c>
      <c r="GS18" s="12"/>
      <c r="GT18" s="12"/>
      <c r="GU18" s="11" t="s">
        <v>19207</v>
      </c>
      <c r="GV18" s="12"/>
      <c r="GW18" s="12"/>
      <c r="GX18" s="11" t="s">
        <v>19208</v>
      </c>
      <c r="GY18" s="12"/>
      <c r="GZ18" s="12"/>
      <c r="HA18" s="11" t="s">
        <v>19209</v>
      </c>
      <c r="HB18" s="12"/>
      <c r="HC18" s="12"/>
      <c r="HD18" s="11" t="s">
        <v>19210</v>
      </c>
      <c r="HE18" s="12"/>
      <c r="HF18" s="12"/>
      <c r="HG18" s="11" t="s">
        <v>19211</v>
      </c>
      <c r="HH18" s="12"/>
      <c r="HI18" s="12"/>
      <c r="HJ18" s="11" t="s">
        <v>19212</v>
      </c>
      <c r="HK18" s="12"/>
      <c r="HL18" s="12"/>
      <c r="HM18" s="11" t="s">
        <v>19213</v>
      </c>
      <c r="HN18" s="12"/>
      <c r="HO18" s="12"/>
      <c r="HP18" s="11" t="s">
        <v>19214</v>
      </c>
      <c r="HQ18" s="12"/>
      <c r="HR18" s="12"/>
      <c r="HS18" s="11" t="s">
        <v>19215</v>
      </c>
      <c r="HT18" s="12"/>
      <c r="HU18" s="12"/>
      <c r="HV18" s="11" t="s">
        <v>19216</v>
      </c>
      <c r="HW18" s="12"/>
      <c r="HX18" s="12"/>
      <c r="HY18" s="11" t="s">
        <v>19217</v>
      </c>
      <c r="HZ18" s="12"/>
      <c r="IA18" s="12"/>
      <c r="IB18" s="11" t="s">
        <v>19218</v>
      </c>
      <c r="IC18" s="12"/>
      <c r="ID18" s="12"/>
      <c r="IE18" s="11" t="s">
        <v>19219</v>
      </c>
      <c r="IF18" s="12"/>
      <c r="IG18" s="12"/>
      <c r="IH18" s="11" t="s">
        <v>19220</v>
      </c>
      <c r="II18" s="12"/>
      <c r="IJ18" s="12"/>
      <c r="IK18" s="11" t="s">
        <v>19221</v>
      </c>
      <c r="IL18" s="12"/>
      <c r="IM18" s="12"/>
      <c r="IN18" s="11" t="s">
        <v>19222</v>
      </c>
      <c r="IO18" s="12"/>
      <c r="IP18" s="12"/>
      <c r="IQ18" s="11" t="s">
        <v>19223</v>
      </c>
      <c r="IR18" s="12"/>
      <c r="IS18" s="12"/>
      <c r="IT18" s="11" t="s">
        <v>19224</v>
      </c>
      <c r="IU18" s="12"/>
      <c r="IV18" s="12"/>
      <c r="IW18" s="11" t="s">
        <v>19225</v>
      </c>
      <c r="IX18" s="12"/>
      <c r="IY18" s="12"/>
      <c r="IZ18" s="11" t="s">
        <v>19226</v>
      </c>
      <c r="JA18" s="12"/>
      <c r="JB18" s="12"/>
      <c r="JC18" s="11" t="s">
        <v>19227</v>
      </c>
      <c r="JD18" s="12"/>
      <c r="JE18" s="12"/>
      <c r="JF18" s="11" t="s">
        <v>19228</v>
      </c>
      <c r="JG18" s="12"/>
      <c r="JH18" s="12"/>
      <c r="JI18" s="11" t="s">
        <v>19229</v>
      </c>
      <c r="JJ18" s="12"/>
      <c r="JK18" s="12"/>
      <c r="JL18" s="11" t="s">
        <v>19230</v>
      </c>
      <c r="JM18" s="12"/>
      <c r="JN18" s="12"/>
      <c r="JO18" s="11" t="s">
        <v>19231</v>
      </c>
      <c r="JP18" s="12"/>
      <c r="JQ18" s="12"/>
      <c r="JR18" s="11" t="s">
        <v>19232</v>
      </c>
      <c r="JS18" s="12"/>
      <c r="JT18" s="12"/>
      <c r="JU18" s="11" t="s">
        <v>19233</v>
      </c>
      <c r="JV18" s="12"/>
      <c r="JW18" s="12"/>
      <c r="JX18" s="11" t="s">
        <v>19234</v>
      </c>
      <c r="JY18" s="12"/>
      <c r="JZ18" s="12"/>
      <c r="KA18" s="11" t="s">
        <v>19235</v>
      </c>
      <c r="KB18" s="12"/>
      <c r="KC18" s="12"/>
      <c r="KD18" s="11" t="s">
        <v>19236</v>
      </c>
      <c r="KE18" s="12"/>
      <c r="KF18" s="12"/>
      <c r="KG18" s="11" t="s">
        <v>19237</v>
      </c>
      <c r="KH18" s="12"/>
      <c r="KI18" s="12"/>
      <c r="KJ18" s="11" t="s">
        <v>19238</v>
      </c>
      <c r="KK18" s="12"/>
      <c r="KL18" s="12"/>
      <c r="KM18" s="11" t="s">
        <v>19239</v>
      </c>
      <c r="KN18" s="12"/>
      <c r="KO18" s="12"/>
      <c r="KP18" s="11" t="s">
        <v>19240</v>
      </c>
      <c r="KQ18" s="12"/>
      <c r="KR18" s="12"/>
      <c r="KS18" s="11" t="s">
        <v>19241</v>
      </c>
      <c r="KT18" s="12"/>
      <c r="KU18" s="12"/>
      <c r="KV18" s="11" t="s">
        <v>19242</v>
      </c>
      <c r="KW18" s="12"/>
      <c r="KX18" s="12"/>
      <c r="KY18" s="11" t="s">
        <v>19243</v>
      </c>
      <c r="KZ18" s="12"/>
      <c r="LA18" s="12"/>
      <c r="LB18" s="11" t="s">
        <v>19244</v>
      </c>
      <c r="LC18" s="12"/>
      <c r="LD18" s="12"/>
      <c r="LE18" s="11" t="s">
        <v>19245</v>
      </c>
      <c r="LF18" s="12"/>
      <c r="LG18" s="12"/>
      <c r="LH18" s="11" t="s">
        <v>19246</v>
      </c>
      <c r="LI18" s="12"/>
      <c r="LJ18" s="12"/>
      <c r="LK18" s="11" t="s">
        <v>19247</v>
      </c>
      <c r="LL18" s="12"/>
      <c r="LM18" s="12"/>
      <c r="LN18" s="11" t="s">
        <v>19248</v>
      </c>
      <c r="LO18" s="12"/>
      <c r="LP18" s="12"/>
      <c r="LQ18" s="11" t="s">
        <v>19249</v>
      </c>
      <c r="LR18" s="12"/>
      <c r="LS18" s="12"/>
      <c r="LT18" s="11" t="s">
        <v>18536</v>
      </c>
      <c r="LU18" s="12"/>
      <c r="LV18" s="12"/>
      <c r="LW18" s="11" t="s">
        <v>19250</v>
      </c>
      <c r="LX18" s="12"/>
      <c r="LY18" s="12"/>
      <c r="LZ18" s="11" t="s">
        <v>19251</v>
      </c>
      <c r="MA18" s="12"/>
      <c r="MB18" s="12"/>
      <c r="MC18" s="11" t="s">
        <v>19252</v>
      </c>
      <c r="MD18" s="12"/>
      <c r="ME18" s="12"/>
      <c r="MF18" s="11" t="s">
        <v>19253</v>
      </c>
      <c r="MG18" s="12"/>
      <c r="MH18" s="12"/>
      <c r="MI18" s="11" t="s">
        <v>19254</v>
      </c>
      <c r="MJ18" s="12"/>
      <c r="MK18" s="12"/>
      <c r="ML18" s="11" t="s">
        <v>19255</v>
      </c>
      <c r="MM18" s="12"/>
      <c r="MN18" s="12"/>
      <c r="MO18" s="11" t="s">
        <v>19256</v>
      </c>
      <c r="MP18" s="12"/>
      <c r="MQ18" s="12"/>
      <c r="MR18" s="11" t="s">
        <v>19257</v>
      </c>
      <c r="MS18" s="12"/>
      <c r="MT18" s="12"/>
      <c r="MU18" s="11" t="s">
        <v>19258</v>
      </c>
      <c r="MV18" s="12"/>
      <c r="MW18" s="12"/>
      <c r="MX18" s="11" t="s">
        <v>19259</v>
      </c>
      <c r="MY18" s="12"/>
      <c r="MZ18" s="12"/>
      <c r="NA18" s="11" t="s">
        <v>19260</v>
      </c>
      <c r="NB18" s="12"/>
      <c r="NC18" s="12"/>
      <c r="ND18" s="11" t="s">
        <v>19261</v>
      </c>
      <c r="NE18" s="12"/>
      <c r="NF18" s="12"/>
      <c r="NG18" s="11" t="s">
        <v>19175</v>
      </c>
      <c r="NH18" s="12"/>
      <c r="NI18" s="12"/>
      <c r="NJ18" s="11" t="s">
        <v>19262</v>
      </c>
      <c r="NK18" s="12"/>
      <c r="NL18" s="12"/>
      <c r="NM18" s="11" t="s">
        <v>19263</v>
      </c>
      <c r="NN18" s="12"/>
      <c r="NO18" s="12"/>
      <c r="NP18" s="11" t="s">
        <v>19264</v>
      </c>
      <c r="NQ18" s="12"/>
      <c r="NR18" s="12"/>
      <c r="NS18" s="11" t="s">
        <v>19265</v>
      </c>
      <c r="NT18" s="12"/>
      <c r="NU18" s="12"/>
      <c r="NV18" s="11" t="s">
        <v>19266</v>
      </c>
      <c r="NW18" s="12"/>
      <c r="NX18" s="12"/>
      <c r="NY18" s="11" t="s">
        <v>19267</v>
      </c>
      <c r="NZ18" s="12"/>
      <c r="OA18" s="12"/>
      <c r="OB18" s="11" t="s">
        <v>19268</v>
      </c>
      <c r="OC18" s="12"/>
      <c r="OD18" s="12"/>
      <c r="OE18" s="11" t="s">
        <v>19269</v>
      </c>
      <c r="OF18" s="12"/>
      <c r="OG18" s="12"/>
      <c r="OH18" s="11" t="s">
        <v>19270</v>
      </c>
      <c r="OI18" s="12"/>
      <c r="OJ18" s="12"/>
      <c r="OK18" s="11" t="s">
        <v>19271</v>
      </c>
      <c r="OL18" s="12"/>
      <c r="OM18" s="12"/>
      <c r="ON18" s="11" t="s">
        <v>19272</v>
      </c>
      <c r="OO18" s="12"/>
      <c r="OP18" s="12"/>
      <c r="OQ18" s="11" t="s">
        <v>16708</v>
      </c>
      <c r="OR18" s="12"/>
      <c r="OS18" s="12"/>
      <c r="OT18" s="11" t="s">
        <v>19273</v>
      </c>
      <c r="OU18" s="12"/>
      <c r="OV18" s="12"/>
      <c r="OW18" s="11" t="s">
        <v>19274</v>
      </c>
      <c r="OX18" s="12"/>
      <c r="OY18" s="12"/>
      <c r="OZ18" s="11" t="s">
        <v>19275</v>
      </c>
      <c r="PA18" s="12"/>
      <c r="PB18" s="12"/>
      <c r="PC18" s="11" t="s">
        <v>19276</v>
      </c>
      <c r="PD18" s="12"/>
      <c r="PE18" s="12"/>
      <c r="PF18" s="11" t="s">
        <v>19277</v>
      </c>
      <c r="PG18" s="12"/>
      <c r="PH18" s="12"/>
      <c r="PI18" s="11" t="s">
        <v>19278</v>
      </c>
      <c r="PJ18" s="12"/>
      <c r="PK18" s="12"/>
      <c r="PL18" s="11" t="s">
        <v>19279</v>
      </c>
      <c r="PM18" s="12"/>
      <c r="PN18" s="12"/>
      <c r="PO18" s="11" t="s">
        <v>19280</v>
      </c>
      <c r="PP18" s="12"/>
      <c r="PQ18" s="12"/>
      <c r="PR18" s="11" t="s">
        <v>19281</v>
      </c>
      <c r="PS18" s="12"/>
      <c r="PT18" s="12"/>
      <c r="PU18" s="11" t="s">
        <v>19282</v>
      </c>
      <c r="PV18" s="12"/>
      <c r="PW18" s="12"/>
      <c r="PX18" s="11" t="s">
        <v>19283</v>
      </c>
      <c r="PY18" s="12"/>
      <c r="PZ18" s="12"/>
      <c r="QA18" s="11" t="s">
        <v>19284</v>
      </c>
      <c r="QB18" s="12"/>
      <c r="QC18" s="12"/>
      <c r="QD18" s="11" t="s">
        <v>19285</v>
      </c>
      <c r="QE18" s="12"/>
      <c r="QF18" s="12"/>
      <c r="QG18" s="11" t="s">
        <v>19286</v>
      </c>
      <c r="QH18" s="12"/>
      <c r="QI18" s="12"/>
      <c r="QJ18" s="11" t="s">
        <v>19287</v>
      </c>
      <c r="QK18" s="12"/>
      <c r="QL18" s="12"/>
      <c r="QM18" s="11" t="s">
        <v>19288</v>
      </c>
      <c r="QN18" s="12"/>
      <c r="QO18" s="12"/>
      <c r="QP18" s="11" t="s">
        <v>19289</v>
      </c>
      <c r="QQ18" s="12"/>
      <c r="QR18" s="12"/>
      <c r="QS18" s="11" t="s">
        <v>19290</v>
      </c>
      <c r="QT18" s="12"/>
      <c r="QU18" s="12"/>
      <c r="QV18" s="11" t="s">
        <v>19291</v>
      </c>
      <c r="QW18" s="12"/>
      <c r="QX18" s="12"/>
      <c r="QY18" s="11" t="s">
        <v>19292</v>
      </c>
      <c r="QZ18" s="12"/>
      <c r="RA18" s="12"/>
      <c r="RB18" s="11" t="s">
        <v>19293</v>
      </c>
      <c r="RC18" s="12"/>
      <c r="RD18" s="12"/>
      <c r="RE18" s="11" t="s">
        <v>19294</v>
      </c>
      <c r="RF18" s="12"/>
      <c r="RG18" s="12"/>
      <c r="RH18" s="11" t="s">
        <v>19295</v>
      </c>
      <c r="RI18" s="12"/>
      <c r="RJ18" s="12"/>
      <c r="RK18" s="11" t="s">
        <v>19296</v>
      </c>
      <c r="RL18" s="12"/>
      <c r="RM18" s="12"/>
      <c r="RN18" s="11" t="s">
        <v>19297</v>
      </c>
      <c r="RO18" s="12"/>
      <c r="RP18" s="12"/>
      <c r="RQ18" s="11" t="s">
        <v>19298</v>
      </c>
      <c r="RR18" s="12"/>
      <c r="RS18" s="12"/>
      <c r="RT18" s="11" t="s">
        <v>19299</v>
      </c>
      <c r="RU18" s="12"/>
      <c r="RV18" s="12"/>
      <c r="RW18" s="11" t="s">
        <v>19300</v>
      </c>
      <c r="RX18" s="12"/>
      <c r="RY18" s="12"/>
      <c r="RZ18" s="11" t="s">
        <v>19301</v>
      </c>
      <c r="SA18" s="12"/>
      <c r="SB18" s="12"/>
      <c r="SC18" s="11" t="s">
        <v>19302</v>
      </c>
      <c r="SD18" s="12"/>
      <c r="SE18" s="12"/>
      <c r="SF18" s="11" t="s">
        <v>19303</v>
      </c>
      <c r="SG18" s="12"/>
      <c r="SH18" s="12"/>
      <c r="SI18" s="11" t="s">
        <v>19304</v>
      </c>
      <c r="SJ18" s="12"/>
      <c r="SK18" s="12"/>
      <c r="SL18" s="11" t="s">
        <v>19305</v>
      </c>
      <c r="SM18" s="12"/>
      <c r="SN18" s="12"/>
      <c r="SO18" s="11" t="s">
        <v>19306</v>
      </c>
      <c r="SP18" s="12"/>
      <c r="SQ18" s="12"/>
      <c r="SR18" s="11" t="s">
        <v>19307</v>
      </c>
      <c r="SS18" s="12"/>
      <c r="ST18" s="12"/>
      <c r="SU18" s="11" t="s">
        <v>19308</v>
      </c>
      <c r="SV18" s="12"/>
      <c r="SW18" s="12"/>
      <c r="SX18" s="11" t="s">
        <v>19309</v>
      </c>
      <c r="SY18" s="12"/>
      <c r="SZ18" s="12"/>
      <c r="TA18" s="11" t="s">
        <v>19310</v>
      </c>
      <c r="TB18" s="12"/>
      <c r="TC18" s="12"/>
      <c r="TD18" s="11" t="s">
        <v>19311</v>
      </c>
      <c r="TE18" s="12"/>
      <c r="TF18" s="12"/>
      <c r="TG18" s="11" t="s">
        <v>19312</v>
      </c>
      <c r="TH18" s="12"/>
      <c r="TI18" s="12"/>
      <c r="TJ18" s="11" t="s">
        <v>19313</v>
      </c>
      <c r="TK18" s="12"/>
      <c r="TL18" s="12"/>
      <c r="TM18" s="11" t="s">
        <v>19314</v>
      </c>
      <c r="TN18" s="12"/>
      <c r="TO18" s="12"/>
      <c r="TP18" s="11" t="s">
        <v>19315</v>
      </c>
      <c r="TQ18" s="12"/>
      <c r="TR18" s="12"/>
      <c r="TS18" s="11" t="s">
        <v>19316</v>
      </c>
      <c r="TT18" s="12"/>
      <c r="TU18" s="12"/>
      <c r="TV18" s="11" t="s">
        <v>19317</v>
      </c>
      <c r="TW18" s="12"/>
      <c r="TX18" s="12"/>
      <c r="TY18" s="11" t="s">
        <v>19318</v>
      </c>
      <c r="TZ18" s="12"/>
      <c r="UA18" s="12"/>
      <c r="UB18" s="11" t="s">
        <v>17316</v>
      </c>
      <c r="UC18" s="12"/>
      <c r="UD18" s="12"/>
      <c r="UE18" s="11" t="s">
        <v>19319</v>
      </c>
      <c r="UF18" s="12"/>
      <c r="UG18" s="12"/>
      <c r="UH18" s="11" t="s">
        <v>19320</v>
      </c>
      <c r="UI18" s="12"/>
      <c r="UJ18" s="12"/>
      <c r="UK18" s="11" t="s">
        <v>19321</v>
      </c>
      <c r="UL18" s="12"/>
      <c r="UM18" s="12"/>
      <c r="UN18" s="11" t="s">
        <v>19322</v>
      </c>
      <c r="UO18" s="12"/>
      <c r="UP18" s="12"/>
      <c r="UQ18" s="11" t="s">
        <v>19323</v>
      </c>
      <c r="UR18" s="12"/>
      <c r="US18" s="12"/>
      <c r="UT18" s="11" t="s">
        <v>19324</v>
      </c>
      <c r="UU18" s="12"/>
      <c r="UV18" s="12"/>
      <c r="UW18" s="11" t="s">
        <v>19325</v>
      </c>
      <c r="UX18" s="12"/>
      <c r="UY18" s="12"/>
      <c r="UZ18" s="11" t="s">
        <v>19326</v>
      </c>
      <c r="VA18" s="12"/>
      <c r="VB18" s="12"/>
      <c r="VC18" s="11" t="s">
        <v>19327</v>
      </c>
      <c r="VD18" s="12"/>
      <c r="VE18" s="12"/>
      <c r="VF18" s="11" t="s">
        <v>19328</v>
      </c>
      <c r="VG18" s="12"/>
      <c r="VH18" s="12"/>
      <c r="VI18" s="11" t="s">
        <v>19329</v>
      </c>
      <c r="VJ18" s="12"/>
      <c r="VK18" s="12"/>
      <c r="VL18" s="11" t="s">
        <v>19330</v>
      </c>
      <c r="VM18" s="12"/>
      <c r="VN18" s="12"/>
      <c r="VO18" s="11" t="s">
        <v>19331</v>
      </c>
      <c r="VP18" s="12"/>
      <c r="VQ18" s="12"/>
      <c r="VR18" s="11" t="s">
        <v>19332</v>
      </c>
      <c r="VS18" s="12"/>
      <c r="VT18" s="12"/>
      <c r="VU18" s="11" t="s">
        <v>19333</v>
      </c>
      <c r="VV18" s="12"/>
      <c r="VW18" s="12"/>
      <c r="VX18" s="11" t="s">
        <v>19175</v>
      </c>
      <c r="VY18" s="12"/>
      <c r="VZ18" s="12"/>
      <c r="WA18" s="11" t="s">
        <v>19334</v>
      </c>
      <c r="WB18" s="12"/>
      <c r="WC18" s="12"/>
      <c r="WD18" s="11" t="s">
        <v>19335</v>
      </c>
      <c r="WE18" s="12"/>
      <c r="WF18" s="12"/>
      <c r="WG18" s="11" t="s">
        <v>19336</v>
      </c>
      <c r="WH18" s="12"/>
      <c r="WI18" s="12"/>
      <c r="WJ18" s="11" t="s">
        <v>19337</v>
      </c>
      <c r="WK18" s="12"/>
      <c r="WL18" s="12"/>
      <c r="WM18" s="11" t="s">
        <v>19338</v>
      </c>
      <c r="WN18" s="12"/>
      <c r="WO18" s="12"/>
      <c r="WP18" s="11" t="s">
        <v>19339</v>
      </c>
      <c r="WQ18" s="12"/>
      <c r="WR18" s="12"/>
      <c r="WS18" s="11" t="s">
        <v>19340</v>
      </c>
      <c r="WT18" s="12"/>
      <c r="WU18" s="12"/>
      <c r="WV18" s="11" t="s">
        <v>19341</v>
      </c>
      <c r="WW18" s="12"/>
      <c r="WX18" s="12"/>
      <c r="WY18" s="11" t="s">
        <v>19342</v>
      </c>
      <c r="WZ18" s="12"/>
      <c r="XA18" s="12"/>
      <c r="XB18" s="11" t="s">
        <v>19343</v>
      </c>
      <c r="XC18" s="12"/>
      <c r="XD18" s="12"/>
      <c r="XE18" s="11" t="s">
        <v>19344</v>
      </c>
      <c r="XF18" s="12"/>
      <c r="XG18" s="12"/>
      <c r="XH18" s="11" t="s">
        <v>19345</v>
      </c>
      <c r="XI18" s="12"/>
      <c r="XJ18" s="12"/>
      <c r="XK18" s="11" t="s">
        <v>19346</v>
      </c>
      <c r="XL18" s="12"/>
      <c r="XM18" s="12"/>
      <c r="XN18" s="11" t="s">
        <v>19347</v>
      </c>
      <c r="XO18" s="12"/>
      <c r="XP18" s="12"/>
      <c r="XQ18" s="11" t="s">
        <v>19348</v>
      </c>
      <c r="XR18" s="12"/>
      <c r="XS18" s="12"/>
      <c r="XT18" s="11" t="s">
        <v>19349</v>
      </c>
      <c r="XU18" s="12"/>
      <c r="XV18" s="12"/>
      <c r="XW18" s="11" t="s">
        <v>19350</v>
      </c>
      <c r="XX18" s="12"/>
      <c r="XY18" s="12"/>
      <c r="XZ18" s="11" t="s">
        <v>19351</v>
      </c>
      <c r="YA18" s="12"/>
      <c r="YB18" s="12"/>
      <c r="YC18" s="11" t="s">
        <v>19352</v>
      </c>
      <c r="YD18" s="12"/>
      <c r="YE18" s="12"/>
      <c r="YF18" s="11" t="s">
        <v>19353</v>
      </c>
      <c r="YG18" s="12"/>
      <c r="YH18" s="12"/>
      <c r="YI18" s="11" t="s">
        <v>19354</v>
      </c>
      <c r="YJ18" s="12"/>
      <c r="YK18" s="12"/>
      <c r="YL18" s="11" t="s">
        <v>19355</v>
      </c>
      <c r="YM18" s="12"/>
      <c r="YN18" s="12"/>
      <c r="YO18" s="11" t="s">
        <v>19356</v>
      </c>
      <c r="YP18" s="12"/>
      <c r="YQ18" s="12"/>
      <c r="YR18" s="11" t="s">
        <v>19357</v>
      </c>
      <c r="YS18" s="12"/>
      <c r="YT18" s="12"/>
      <c r="YU18" s="11" t="s">
        <v>19358</v>
      </c>
      <c r="YV18" s="12"/>
      <c r="YW18" s="12"/>
      <c r="YX18" s="11" t="s">
        <v>19359</v>
      </c>
      <c r="YY18" s="12"/>
      <c r="YZ18" s="12"/>
      <c r="ZA18" s="11" t="s">
        <v>19360</v>
      </c>
      <c r="ZB18" s="12"/>
      <c r="ZC18" s="12"/>
      <c r="ZD18" s="11" t="s">
        <v>19361</v>
      </c>
      <c r="ZE18" s="12"/>
      <c r="ZF18" s="12"/>
      <c r="ZG18" s="11" t="s">
        <v>19362</v>
      </c>
      <c r="ZH18" s="12"/>
      <c r="ZI18" s="12"/>
      <c r="ZJ18" s="11" t="s">
        <v>19363</v>
      </c>
      <c r="ZK18" s="12"/>
      <c r="ZL18" s="12"/>
      <c r="ZM18" s="11" t="s">
        <v>19364</v>
      </c>
      <c r="ZN18" s="12"/>
      <c r="ZO18" s="12"/>
      <c r="ZP18" s="11" t="s">
        <v>19365</v>
      </c>
      <c r="ZQ18" s="12"/>
      <c r="ZR18" s="12"/>
      <c r="ZS18" s="11" t="s">
        <v>19366</v>
      </c>
      <c r="ZT18" s="12"/>
      <c r="ZU18" s="12"/>
      <c r="ZV18" s="11" t="s">
        <v>19367</v>
      </c>
      <c r="ZW18" s="12"/>
      <c r="ZX18" s="12"/>
      <c r="ZY18" s="11" t="s">
        <v>19368</v>
      </c>
      <c r="ZZ18" s="12"/>
      <c r="AAA18" s="12"/>
      <c r="AAB18" s="11" t="s">
        <v>19369</v>
      </c>
      <c r="AAC18" s="12"/>
      <c r="AAD18" s="12"/>
      <c r="AAE18" s="11" t="s">
        <v>19370</v>
      </c>
      <c r="AAF18" s="12"/>
      <c r="AAG18" s="12"/>
      <c r="AAH18" s="11" t="s">
        <v>19371</v>
      </c>
      <c r="AAI18" s="12"/>
      <c r="AAJ18" s="12"/>
      <c r="AAK18" s="11" t="s">
        <v>19372</v>
      </c>
      <c r="AAL18" s="12"/>
      <c r="AAM18" s="12"/>
      <c r="AAN18" s="11" t="s">
        <v>19373</v>
      </c>
      <c r="AAO18" s="12"/>
      <c r="AAP18" s="12"/>
      <c r="AAQ18" s="11" t="s">
        <v>19374</v>
      </c>
      <c r="AAR18" s="12"/>
      <c r="AAS18" s="12"/>
      <c r="AAT18" s="11" t="s">
        <v>19375</v>
      </c>
      <c r="AAU18" s="12"/>
      <c r="AAV18" s="12"/>
      <c r="AAW18" s="11" t="s">
        <v>19376</v>
      </c>
      <c r="AAX18" s="12"/>
      <c r="AAY18" s="12"/>
      <c r="AAZ18" s="11" t="s">
        <v>19377</v>
      </c>
      <c r="ABA18" s="12"/>
      <c r="ABB18" s="12"/>
      <c r="ABC18" s="11" t="s">
        <v>19378</v>
      </c>
      <c r="ABD18" s="12"/>
      <c r="ABE18" s="12"/>
      <c r="ABF18" s="11" t="s">
        <v>19379</v>
      </c>
      <c r="ABG18" s="12"/>
      <c r="ABH18" s="12"/>
      <c r="ABI18" s="11" t="s">
        <v>19380</v>
      </c>
      <c r="ABJ18" s="12"/>
      <c r="ABK18" s="12"/>
      <c r="ABL18" s="11" t="s">
        <v>19381</v>
      </c>
      <c r="ABM18" s="12"/>
      <c r="ABN18" s="12"/>
      <c r="ABO18" s="11" t="s">
        <v>19382</v>
      </c>
      <c r="ABP18" s="12"/>
      <c r="ABQ18" s="12"/>
      <c r="ABR18" s="11" t="s">
        <v>19383</v>
      </c>
      <c r="ABS18" s="12"/>
      <c r="ABT18" s="12"/>
      <c r="ABU18" s="11" t="s">
        <v>19384</v>
      </c>
      <c r="ABV18" s="12"/>
      <c r="ABW18" s="12"/>
      <c r="ABX18" s="11" t="s">
        <v>19385</v>
      </c>
      <c r="ABY18" s="12"/>
      <c r="ABZ18" s="12"/>
      <c r="ACA18" s="11" t="s">
        <v>19386</v>
      </c>
      <c r="ACB18" s="12"/>
      <c r="ACC18" s="12"/>
      <c r="ACD18" s="11" t="s">
        <v>19387</v>
      </c>
      <c r="ACE18" s="12"/>
      <c r="ACF18" s="12"/>
      <c r="ACG18" s="11" t="s">
        <v>19388</v>
      </c>
      <c r="ACH18" s="12"/>
      <c r="ACI18" s="12"/>
      <c r="ACJ18" s="11" t="s">
        <v>19389</v>
      </c>
      <c r="ACK18" s="12"/>
      <c r="ACL18" s="12"/>
      <c r="ACM18" s="11" t="s">
        <v>19390</v>
      </c>
      <c r="ACN18" s="12"/>
      <c r="ACO18" s="12"/>
      <c r="ACP18" s="11" t="s">
        <v>19391</v>
      </c>
      <c r="ACQ18" s="12"/>
      <c r="ACR18" s="12"/>
      <c r="ACS18" s="11" t="s">
        <v>19392</v>
      </c>
      <c r="ACT18" s="12"/>
      <c r="ACU18" s="12"/>
      <c r="ACV18" s="11" t="s">
        <v>19393</v>
      </c>
      <c r="ACW18" s="12"/>
      <c r="ACX18" s="12"/>
      <c r="ACY18" s="11" t="s">
        <v>19394</v>
      </c>
      <c r="ACZ18" s="12"/>
      <c r="ADA18" s="12"/>
      <c r="ADB18" s="11" t="s">
        <v>19395</v>
      </c>
      <c r="ADC18" s="12"/>
      <c r="ADD18" s="12"/>
      <c r="ADE18" s="11" t="s">
        <v>19396</v>
      </c>
      <c r="ADF18" s="12"/>
      <c r="ADG18" s="12"/>
      <c r="ADH18" s="11" t="s">
        <v>19397</v>
      </c>
      <c r="ADI18" s="12"/>
      <c r="ADJ18" s="12"/>
      <c r="ADK18" s="11" t="s">
        <v>19398</v>
      </c>
      <c r="ADL18" s="12"/>
      <c r="ADM18" s="12"/>
      <c r="ADN18" s="11" t="s">
        <v>19396</v>
      </c>
      <c r="ADO18" s="12"/>
      <c r="ADP18" s="12"/>
      <c r="ADQ18" s="11" t="s">
        <v>19399</v>
      </c>
      <c r="ADR18" s="12"/>
      <c r="ADS18" s="12"/>
      <c r="ADT18" s="11" t="s">
        <v>19400</v>
      </c>
      <c r="ADU18" s="12"/>
      <c r="ADV18" s="12"/>
      <c r="ADW18" s="11" t="s">
        <v>19401</v>
      </c>
      <c r="ADX18" s="12"/>
      <c r="ADY18" s="12"/>
      <c r="ADZ18" s="11" t="s">
        <v>19402</v>
      </c>
      <c r="AEA18" s="12"/>
      <c r="AEB18" s="12"/>
      <c r="AEC18" s="11" t="s">
        <v>19403</v>
      </c>
      <c r="AED18" s="12"/>
      <c r="AEE18" s="12"/>
      <c r="AEF18" s="11" t="s">
        <v>19404</v>
      </c>
      <c r="AEG18" s="12"/>
      <c r="AEH18" s="12"/>
      <c r="AEI18" s="11" t="s">
        <v>19175</v>
      </c>
      <c r="AEJ18" s="12"/>
      <c r="AEK18" s="12"/>
      <c r="AEL18" s="11" t="s">
        <v>19175</v>
      </c>
      <c r="AEM18" s="12"/>
      <c r="AEN18" s="12"/>
      <c r="AEO18" s="11" t="s">
        <v>19405</v>
      </c>
      <c r="AEP18" s="12"/>
      <c r="AEQ18" s="12"/>
      <c r="AER18" s="11" t="s">
        <v>19175</v>
      </c>
      <c r="AES18" s="12"/>
      <c r="AET18" s="12"/>
      <c r="AEU18" s="11" t="s">
        <v>19406</v>
      </c>
      <c r="AEV18" s="12"/>
      <c r="AEW18" s="12"/>
      <c r="AEX18" s="11" t="s">
        <v>19407</v>
      </c>
      <c r="AEY18" s="12"/>
      <c r="AEZ18" s="12"/>
      <c r="AFA18" s="11" t="s">
        <v>19408</v>
      </c>
      <c r="AFB18" s="12"/>
      <c r="AFC18" s="12"/>
      <c r="AFD18" s="11" t="s">
        <v>19409</v>
      </c>
      <c r="AFE18" s="12"/>
      <c r="AFF18" s="12"/>
      <c r="AFG18" s="11" t="s">
        <v>19410</v>
      </c>
      <c r="AFH18" s="12"/>
      <c r="AFI18" s="12"/>
      <c r="AFJ18" s="11" t="s">
        <v>19411</v>
      </c>
      <c r="AFK18" s="12"/>
      <c r="AFL18" s="12"/>
      <c r="AFM18" s="11" t="s">
        <v>19412</v>
      </c>
      <c r="AFN18" s="12"/>
      <c r="AFO18" s="12"/>
      <c r="AFP18" s="11" t="s">
        <v>19413</v>
      </c>
      <c r="AFQ18" s="12"/>
      <c r="AFR18" s="12"/>
      <c r="AFS18" s="11" t="s">
        <v>19414</v>
      </c>
      <c r="AFT18" s="12"/>
      <c r="AFU18" s="12"/>
      <c r="AFV18" s="11" t="s">
        <v>19415</v>
      </c>
      <c r="AFW18" s="12"/>
      <c r="AFX18" s="12"/>
      <c r="AFY18" s="11" t="s">
        <v>19416</v>
      </c>
      <c r="AFZ18" s="12"/>
      <c r="AGA18" s="12"/>
      <c r="AGB18" s="11" t="s">
        <v>19417</v>
      </c>
      <c r="AGC18" s="12"/>
      <c r="AGD18" s="12"/>
      <c r="AGE18" s="11" t="s">
        <v>19418</v>
      </c>
      <c r="AGF18" s="12"/>
      <c r="AGG18" s="12"/>
      <c r="AGH18" s="11" t="s">
        <v>19419</v>
      </c>
      <c r="AGI18" s="12"/>
      <c r="AGJ18" s="12"/>
      <c r="AGK18" s="11" t="s">
        <v>19420</v>
      </c>
      <c r="AGL18" s="12"/>
      <c r="AGM18" s="12"/>
      <c r="AGN18" s="11" t="s">
        <v>19421</v>
      </c>
      <c r="AGO18" s="12"/>
      <c r="AGP18" s="12"/>
      <c r="AGQ18" s="11" t="s">
        <v>19422</v>
      </c>
      <c r="AGR18" s="12"/>
      <c r="AGS18" s="12"/>
      <c r="AGT18" s="11" t="s">
        <v>19423</v>
      </c>
      <c r="AGU18" s="12"/>
      <c r="AGV18" s="12"/>
      <c r="AGW18" s="11" t="s">
        <v>19424</v>
      </c>
      <c r="AGX18" s="12"/>
      <c r="AGY18" s="12"/>
      <c r="AGZ18" s="11" t="s">
        <v>19425</v>
      </c>
      <c r="AHA18" s="12"/>
      <c r="AHB18" s="12"/>
      <c r="AHC18" s="11" t="s">
        <v>19426</v>
      </c>
      <c r="AHD18" s="12"/>
      <c r="AHE18" s="12"/>
      <c r="AHF18" s="11" t="s">
        <v>19427</v>
      </c>
      <c r="AHG18" s="12"/>
      <c r="AHH18" s="12"/>
      <c r="AHI18" s="11" t="s">
        <v>19428</v>
      </c>
      <c r="AHJ18" s="12"/>
      <c r="AHK18" s="12"/>
      <c r="AHL18" s="11" t="s">
        <v>19429</v>
      </c>
      <c r="AHM18" s="12"/>
      <c r="AHN18" s="12"/>
      <c r="AHO18" s="11" t="s">
        <v>19430</v>
      </c>
      <c r="AHP18" s="12"/>
      <c r="AHQ18" s="12"/>
      <c r="AHR18" s="11" t="s">
        <v>19431</v>
      </c>
      <c r="AHS18" s="12"/>
      <c r="AHT18" s="12"/>
      <c r="AHU18" s="11" t="s">
        <v>19432</v>
      </c>
      <c r="AHV18" s="12"/>
      <c r="AHW18" s="12"/>
      <c r="AHX18" s="11" t="s">
        <v>19433</v>
      </c>
      <c r="AHY18" s="12"/>
      <c r="AHZ18" s="12"/>
      <c r="AIA18" s="11" t="s">
        <v>19434</v>
      </c>
      <c r="AIB18" s="12"/>
      <c r="AIC18" s="12"/>
      <c r="AID18" s="11" t="s">
        <v>19435</v>
      </c>
      <c r="AIE18" s="12"/>
      <c r="AIF18" s="12"/>
      <c r="AIG18" s="11" t="s">
        <v>19436</v>
      </c>
      <c r="AIH18" s="12"/>
      <c r="AII18" s="12"/>
      <c r="AIJ18" s="11" t="s">
        <v>19437</v>
      </c>
      <c r="AIK18" s="12"/>
      <c r="AIL18" s="12"/>
      <c r="AIM18" s="11" t="s">
        <v>19438</v>
      </c>
      <c r="AIN18" s="12"/>
      <c r="AIO18" s="12"/>
      <c r="AIP18" s="11" t="s">
        <v>19439</v>
      </c>
      <c r="AIQ18" s="12"/>
      <c r="AIR18" s="12"/>
      <c r="AIS18" s="11" t="s">
        <v>19440</v>
      </c>
      <c r="AIT18" s="12"/>
      <c r="AIU18" s="12"/>
      <c r="AIV18" s="11" t="s">
        <v>19441</v>
      </c>
      <c r="AIW18" s="12"/>
      <c r="AIX18" s="12"/>
      <c r="AIY18" s="11" t="s">
        <v>19442</v>
      </c>
      <c r="AIZ18" s="12"/>
      <c r="AJA18" s="12"/>
      <c r="AJB18" s="11" t="s">
        <v>19443</v>
      </c>
      <c r="AJC18" s="12"/>
      <c r="AJD18" s="12"/>
      <c r="AJE18" s="11" t="s">
        <v>19444</v>
      </c>
      <c r="AJF18" s="12"/>
      <c r="AJG18" s="12"/>
      <c r="AJH18" s="11" t="s">
        <v>19445</v>
      </c>
      <c r="AJI18" s="12"/>
      <c r="AJJ18" s="12"/>
      <c r="AJK18" s="11" t="s">
        <v>19446</v>
      </c>
      <c r="AJL18" s="12"/>
      <c r="AJM18" s="12"/>
      <c r="AJN18" s="11" t="s">
        <v>19447</v>
      </c>
      <c r="AJO18" s="12"/>
      <c r="AJP18" s="12"/>
      <c r="AJQ18" s="11" t="s">
        <v>19448</v>
      </c>
      <c r="AJR18" s="12"/>
      <c r="AJS18" s="12"/>
      <c r="AJT18" s="11" t="s">
        <v>19449</v>
      </c>
      <c r="AJU18" s="12"/>
      <c r="AJV18" s="12"/>
      <c r="AJW18" s="11" t="s">
        <v>19450</v>
      </c>
      <c r="AJX18" s="12"/>
      <c r="AJY18" s="12"/>
      <c r="AJZ18" s="11" t="s">
        <v>19315</v>
      </c>
      <c r="AKA18" s="12"/>
      <c r="AKB18" s="12"/>
      <c r="AKC18" s="11" t="s">
        <v>19451</v>
      </c>
      <c r="AKD18" s="12"/>
      <c r="AKE18" s="12"/>
      <c r="AKF18" s="11" t="s">
        <v>19452</v>
      </c>
      <c r="AKG18" s="12"/>
      <c r="AKH18" s="12"/>
      <c r="AKI18" s="11" t="s">
        <v>19453</v>
      </c>
      <c r="AKJ18" s="12"/>
      <c r="AKK18" s="12"/>
      <c r="AKL18" s="11" t="s">
        <v>19454</v>
      </c>
      <c r="AKM18" s="12"/>
      <c r="AKN18" s="12"/>
      <c r="AKO18" s="11" t="s">
        <v>19455</v>
      </c>
      <c r="AKP18" s="12"/>
      <c r="AKQ18" s="12"/>
      <c r="AKR18" s="11" t="s">
        <v>19456</v>
      </c>
      <c r="AKS18" s="12"/>
      <c r="AKT18" s="12"/>
      <c r="AKU18" s="11" t="s">
        <v>19308</v>
      </c>
      <c r="AKV18" s="12"/>
      <c r="AKW18" s="12"/>
      <c r="AKX18" s="11" t="s">
        <v>19457</v>
      </c>
      <c r="AKY18" s="12"/>
      <c r="AKZ18" s="12"/>
      <c r="ALA18" s="11" t="s">
        <v>19458</v>
      </c>
      <c r="ALB18" s="12"/>
      <c r="ALC18" s="12"/>
      <c r="ALD18" s="11" t="s">
        <v>19459</v>
      </c>
      <c r="ALE18" s="12"/>
      <c r="ALF18" s="12"/>
      <c r="ALG18" s="11" t="s">
        <v>19460</v>
      </c>
      <c r="ALH18" s="12"/>
      <c r="ALI18" s="12"/>
      <c r="ALJ18" s="11" t="s">
        <v>19461</v>
      </c>
      <c r="ALK18" s="12"/>
      <c r="ALL18" s="12"/>
      <c r="ALM18" s="11" t="s">
        <v>19462</v>
      </c>
      <c r="ALN18" s="12"/>
      <c r="ALO18" s="12"/>
      <c r="ALP18" s="11" t="s">
        <v>19463</v>
      </c>
      <c r="ALQ18" s="12"/>
      <c r="ALR18" s="12"/>
      <c r="ALS18" s="11" t="s">
        <v>19464</v>
      </c>
      <c r="ALT18" s="12"/>
      <c r="ALU18" s="12"/>
      <c r="ALV18" s="11" t="s">
        <v>19465</v>
      </c>
      <c r="ALW18" s="12"/>
      <c r="ALX18" s="12"/>
      <c r="ALY18" s="11" t="s">
        <v>19466</v>
      </c>
      <c r="ALZ18" s="12"/>
      <c r="AMA18" s="12"/>
      <c r="AMB18" s="11" t="s">
        <v>19467</v>
      </c>
      <c r="AMC18" s="12"/>
      <c r="AMD18" s="12"/>
      <c r="AME18" s="11" t="s">
        <v>19468</v>
      </c>
      <c r="AMF18" s="12"/>
      <c r="AMG18" s="12"/>
      <c r="AMH18" s="11" t="s">
        <v>19469</v>
      </c>
      <c r="AMI18" s="12"/>
      <c r="AMJ18" s="12"/>
      <c r="AMK18" s="11" t="s">
        <v>18536</v>
      </c>
      <c r="AML18" s="12"/>
      <c r="AMM18" s="12"/>
      <c r="AMN18" s="11" t="s">
        <v>19470</v>
      </c>
      <c r="AMO18" s="12"/>
      <c r="AMP18" s="12"/>
      <c r="AMQ18" s="11" t="s">
        <v>19471</v>
      </c>
      <c r="AMR18" s="12"/>
      <c r="AMS18" s="12"/>
      <c r="AMT18" s="11" t="s">
        <v>19467</v>
      </c>
      <c r="AMU18" s="12"/>
      <c r="AMV18" s="12"/>
      <c r="AMW18" s="11" t="s">
        <v>19472</v>
      </c>
      <c r="AMX18" s="12"/>
      <c r="AMY18" s="12"/>
      <c r="AMZ18" s="11" t="s">
        <v>19473</v>
      </c>
      <c r="ANA18" s="12"/>
      <c r="ANB18" s="12"/>
      <c r="ANC18" s="11" t="s">
        <v>19474</v>
      </c>
      <c r="AND18" s="12"/>
      <c r="ANE18" s="12"/>
      <c r="ANF18" s="11" t="s">
        <v>19475</v>
      </c>
      <c r="ANG18" s="12"/>
      <c r="ANH18" s="12"/>
      <c r="ANI18" s="11" t="s">
        <v>19476</v>
      </c>
      <c r="ANJ18" s="12"/>
      <c r="ANK18" s="12"/>
      <c r="ANL18" s="11" t="s">
        <v>19477</v>
      </c>
      <c r="ANM18" s="12"/>
      <c r="ANN18" s="12"/>
      <c r="ANO18" s="11" t="s">
        <v>19478</v>
      </c>
      <c r="ANP18" s="12"/>
      <c r="ANQ18" s="12"/>
      <c r="ANR18" s="11" t="s">
        <v>19408</v>
      </c>
      <c r="ANS18" s="12"/>
      <c r="ANT18" s="12"/>
      <c r="ANU18" s="11" t="s">
        <v>19479</v>
      </c>
      <c r="ANV18" s="12"/>
      <c r="ANW18" s="12"/>
      <c r="ANX18" s="11" t="s">
        <v>19480</v>
      </c>
      <c r="ANY18" s="12"/>
      <c r="ANZ18" s="12"/>
      <c r="AOA18" s="11" t="s">
        <v>19481</v>
      </c>
      <c r="AOB18" s="12"/>
      <c r="AOC18" s="12"/>
      <c r="AOD18" s="11" t="s">
        <v>19482</v>
      </c>
      <c r="AOE18" s="12"/>
      <c r="AOF18" s="12"/>
      <c r="AOG18" s="11" t="s">
        <v>19483</v>
      </c>
      <c r="AOH18" s="12"/>
      <c r="AOI18" s="12"/>
      <c r="AOJ18" s="11" t="s">
        <v>19484</v>
      </c>
      <c r="AOK18" s="12"/>
      <c r="AOL18" s="12"/>
      <c r="AOM18" s="11" t="s">
        <v>19485</v>
      </c>
      <c r="AON18" s="12"/>
      <c r="AOO18" s="12"/>
      <c r="AOP18" s="11" t="s">
        <v>19486</v>
      </c>
      <c r="AOQ18" s="12"/>
      <c r="AOR18" s="12"/>
      <c r="AOS18" s="11" t="s">
        <v>19487</v>
      </c>
      <c r="AOT18" s="12"/>
      <c r="AOU18" s="12"/>
      <c r="AOV18" s="11" t="s">
        <v>19488</v>
      </c>
      <c r="AOW18" s="12"/>
      <c r="AOX18" s="12"/>
      <c r="AOY18" s="11" t="s">
        <v>19489</v>
      </c>
      <c r="AOZ18" s="12"/>
      <c r="APA18" s="12"/>
      <c r="APB18" s="11" t="s">
        <v>19490</v>
      </c>
      <c r="APC18" s="12"/>
      <c r="APD18" s="12"/>
      <c r="APE18" s="11" t="s">
        <v>19491</v>
      </c>
      <c r="APF18" s="12"/>
      <c r="APG18" s="12"/>
      <c r="APH18" s="11" t="s">
        <v>19492</v>
      </c>
      <c r="API18" s="12"/>
      <c r="APJ18" s="12"/>
      <c r="APK18" s="11" t="s">
        <v>19493</v>
      </c>
      <c r="APL18" s="12"/>
      <c r="APM18" s="12"/>
      <c r="APN18" s="11" t="s">
        <v>19494</v>
      </c>
      <c r="APO18" s="12"/>
      <c r="APP18" s="12"/>
      <c r="APQ18" s="11" t="s">
        <v>19495</v>
      </c>
      <c r="APR18" s="12"/>
      <c r="APS18" s="12"/>
      <c r="APT18" s="11" t="s">
        <v>19496</v>
      </c>
      <c r="APU18" s="12"/>
      <c r="APV18" s="12"/>
      <c r="APW18" s="11" t="s">
        <v>19497</v>
      </c>
      <c r="APX18" s="12"/>
      <c r="APY18" s="12"/>
      <c r="APZ18" s="11" t="s">
        <v>19498</v>
      </c>
      <c r="AQA18" s="12"/>
      <c r="AQB18" s="12"/>
      <c r="AQC18" s="11" t="s">
        <v>19499</v>
      </c>
      <c r="AQD18" s="12"/>
      <c r="AQE18" s="12"/>
      <c r="AQF18" s="11" t="s">
        <v>19500</v>
      </c>
      <c r="AQG18" s="12"/>
      <c r="AQH18" s="12"/>
      <c r="AQI18" s="11" t="s">
        <v>19501</v>
      </c>
      <c r="AQJ18" s="12"/>
      <c r="AQK18" s="12"/>
      <c r="AQL18" s="11" t="s">
        <v>19502</v>
      </c>
      <c r="AQM18" s="12"/>
      <c r="AQN18" s="12"/>
      <c r="AQO18" s="11" t="s">
        <v>19503</v>
      </c>
      <c r="AQP18" s="12"/>
      <c r="AQQ18" s="12"/>
      <c r="AQR18" s="11" t="s">
        <v>19504</v>
      </c>
      <c r="AQS18" s="12"/>
      <c r="AQT18" s="12"/>
      <c r="AQU18" s="11" t="s">
        <v>19505</v>
      </c>
      <c r="AQV18" s="12"/>
      <c r="AQW18" s="12"/>
      <c r="AQX18" s="11" t="s">
        <v>19506</v>
      </c>
      <c r="AQY18" s="12"/>
      <c r="AQZ18" s="12"/>
      <c r="ARA18" s="11" t="s">
        <v>19507</v>
      </c>
      <c r="ARB18" s="12"/>
      <c r="ARC18" s="12"/>
      <c r="ARD18" s="11" t="s">
        <v>19508</v>
      </c>
      <c r="ARE18" s="12"/>
      <c r="ARF18" s="12"/>
      <c r="ARG18" s="11" t="s">
        <v>19509</v>
      </c>
      <c r="ARH18" s="12"/>
      <c r="ARI18" s="12"/>
      <c r="ARJ18" s="11" t="s">
        <v>19510</v>
      </c>
      <c r="ARK18" s="12"/>
      <c r="ARL18" s="12"/>
      <c r="ARM18" s="11" t="s">
        <v>19511</v>
      </c>
      <c r="ARN18" s="12"/>
      <c r="ARO18" s="12"/>
      <c r="ARP18" s="11" t="s">
        <v>19512</v>
      </c>
      <c r="ARQ18" s="12"/>
      <c r="ARR18" s="12"/>
      <c r="ARS18" s="11" t="s">
        <v>19513</v>
      </c>
      <c r="ART18" s="12"/>
      <c r="ARU18" s="12"/>
      <c r="ARV18" s="11" t="s">
        <v>19514</v>
      </c>
      <c r="ARW18" s="12"/>
      <c r="ARX18" s="12"/>
      <c r="ARY18" s="11" t="s">
        <v>19515</v>
      </c>
      <c r="ARZ18" s="12"/>
      <c r="ASA18" s="12"/>
      <c r="ASB18" s="11" t="s">
        <v>19516</v>
      </c>
      <c r="ASC18" s="12"/>
      <c r="ASD18" s="12"/>
      <c r="ASE18" s="11" t="s">
        <v>19517</v>
      </c>
      <c r="ASF18" s="12"/>
      <c r="ASG18" s="12"/>
      <c r="ASH18" s="11" t="s">
        <v>19518</v>
      </c>
      <c r="ASI18" s="12"/>
      <c r="ASJ18" s="12"/>
      <c r="ASK18" s="11" t="s">
        <v>19519</v>
      </c>
      <c r="ASL18" s="12"/>
      <c r="ASM18" s="12"/>
      <c r="ASN18" s="11" t="s">
        <v>19520</v>
      </c>
      <c r="ASO18" s="12"/>
      <c r="ASP18" s="12"/>
      <c r="ASQ18" s="11" t="s">
        <v>19521</v>
      </c>
      <c r="ASR18" s="12"/>
      <c r="ASS18" s="12"/>
      <c r="AST18" s="11" t="s">
        <v>19522</v>
      </c>
      <c r="ASU18" s="12"/>
      <c r="ASV18" s="12"/>
      <c r="ASW18" s="11" t="s">
        <v>19523</v>
      </c>
      <c r="ASX18" s="12"/>
      <c r="ASY18" s="12"/>
      <c r="ASZ18" s="11" t="s">
        <v>19524</v>
      </c>
      <c r="ATA18" s="12"/>
      <c r="ATB18" s="12"/>
      <c r="ATC18" s="11" t="s">
        <v>19525</v>
      </c>
      <c r="ATD18" s="12"/>
      <c r="ATE18" s="12"/>
      <c r="ATF18" s="11" t="s">
        <v>19526</v>
      </c>
      <c r="ATG18" s="12"/>
      <c r="ATH18" s="12"/>
      <c r="ATI18" s="11" t="s">
        <v>19527</v>
      </c>
      <c r="ATJ18" s="12"/>
      <c r="ATK18" s="12"/>
      <c r="ATL18" s="11" t="s">
        <v>19528</v>
      </c>
      <c r="ATM18" s="12"/>
      <c r="ATN18" s="12"/>
      <c r="ATO18" s="11" t="s">
        <v>19529</v>
      </c>
      <c r="ATP18" s="12"/>
      <c r="ATQ18" s="12"/>
      <c r="ATR18" s="11" t="s">
        <v>19530</v>
      </c>
      <c r="ATS18" s="12"/>
      <c r="ATT18" s="12"/>
      <c r="ATU18" s="11" t="s">
        <v>19531</v>
      </c>
      <c r="ATV18" s="12"/>
      <c r="ATW18" s="12"/>
      <c r="ATX18" s="11" t="s">
        <v>19532</v>
      </c>
      <c r="ATY18" s="12"/>
      <c r="ATZ18" s="12"/>
      <c r="AUA18" s="11" t="s">
        <v>19533</v>
      </c>
      <c r="AUB18" s="12"/>
      <c r="AUC18" s="12"/>
      <c r="AUD18" s="11" t="s">
        <v>19534</v>
      </c>
      <c r="AUE18" s="12"/>
      <c r="AUF18" s="12"/>
      <c r="AUG18" s="11" t="s">
        <v>19535</v>
      </c>
      <c r="AUH18" s="12"/>
      <c r="AUI18" s="12"/>
      <c r="AUJ18" s="11" t="s">
        <v>19536</v>
      </c>
      <c r="AUK18" s="12"/>
      <c r="AUL18" s="12"/>
      <c r="AUM18" s="11" t="s">
        <v>19537</v>
      </c>
      <c r="AUN18" s="12"/>
      <c r="AUO18" s="12"/>
      <c r="AUP18" s="11" t="s">
        <v>19538</v>
      </c>
      <c r="AUQ18" s="12"/>
      <c r="AUR18" s="12"/>
      <c r="AUS18" s="11" t="s">
        <v>19539</v>
      </c>
      <c r="AUT18" s="12"/>
      <c r="AUU18" s="12"/>
      <c r="AUV18" s="11" t="s">
        <v>19540</v>
      </c>
      <c r="AUW18" s="12"/>
      <c r="AUX18" s="12"/>
      <c r="AUY18" s="11" t="s">
        <v>19541</v>
      </c>
      <c r="AUZ18" s="12"/>
      <c r="AVA18" s="12"/>
      <c r="AVB18" s="11" t="s">
        <v>19542</v>
      </c>
      <c r="AVC18" s="12"/>
      <c r="AVD18" s="12"/>
      <c r="AVE18" s="11" t="s">
        <v>19543</v>
      </c>
      <c r="AVF18" s="12"/>
      <c r="AVG18" s="12"/>
      <c r="AVH18" s="11" t="s">
        <v>19175</v>
      </c>
      <c r="AVI18" s="12"/>
      <c r="AVJ18" s="12"/>
      <c r="AVK18" s="11" t="s">
        <v>19544</v>
      </c>
      <c r="AVL18" s="12"/>
      <c r="AVM18" s="12"/>
      <c r="AVN18" s="11" t="s">
        <v>19545</v>
      </c>
      <c r="AVO18" s="12"/>
      <c r="AVP18" s="12"/>
      <c r="AVQ18" s="11" t="s">
        <v>19410</v>
      </c>
      <c r="AVR18" s="12"/>
      <c r="AVS18" s="12"/>
      <c r="AVT18" s="11" t="s">
        <v>19546</v>
      </c>
      <c r="AVU18" s="12"/>
      <c r="AVV18" s="12"/>
      <c r="AVW18" s="11" t="s">
        <v>19410</v>
      </c>
      <c r="AVX18" s="12"/>
      <c r="AVY18" s="12"/>
      <c r="AVZ18" s="11" t="s">
        <v>19547</v>
      </c>
      <c r="AWA18" s="12"/>
      <c r="AWB18" s="12"/>
      <c r="AWC18" s="11" t="s">
        <v>19548</v>
      </c>
      <c r="AWD18" s="12"/>
      <c r="AWE18" s="12"/>
      <c r="AWF18" s="11" t="s">
        <v>19549</v>
      </c>
      <c r="AWG18" s="12"/>
      <c r="AWH18" s="12"/>
      <c r="AWI18" s="11" t="s">
        <v>19550</v>
      </c>
      <c r="AWJ18" s="12"/>
      <c r="AWK18" s="12"/>
      <c r="AWL18" s="11" t="s">
        <v>19551</v>
      </c>
      <c r="AWM18" s="12"/>
      <c r="AWN18" s="12"/>
      <c r="AWO18" s="11" t="s">
        <v>19552</v>
      </c>
      <c r="AWP18" s="12"/>
      <c r="AWQ18" s="12"/>
      <c r="AWR18" s="11" t="s">
        <v>19553</v>
      </c>
      <c r="AWS18" s="12"/>
      <c r="AWT18" s="12"/>
      <c r="AWU18" s="11" t="s">
        <v>19554</v>
      </c>
      <c r="AWV18" s="12"/>
      <c r="AWW18" s="12"/>
      <c r="AWX18" s="11" t="s">
        <v>19555</v>
      </c>
      <c r="AWY18" s="12"/>
      <c r="AWZ18" s="12"/>
      <c r="AXA18" s="11" t="s">
        <v>19556</v>
      </c>
      <c r="AXB18" s="12"/>
      <c r="AXC18" s="12"/>
      <c r="AXD18" s="11" t="s">
        <v>19557</v>
      </c>
      <c r="AXE18" s="12"/>
      <c r="AXF18" s="12"/>
      <c r="AXG18" s="11" t="s">
        <v>19558</v>
      </c>
      <c r="AXH18" s="12"/>
      <c r="AXI18" s="12"/>
      <c r="AXJ18" s="11" t="s">
        <v>19559</v>
      </c>
      <c r="AXK18" s="12"/>
      <c r="AXL18" s="12"/>
      <c r="AXM18" s="11" t="s">
        <v>19560</v>
      </c>
      <c r="AXN18" s="12"/>
      <c r="AXO18" s="12"/>
      <c r="AXP18" s="11" t="s">
        <v>19561</v>
      </c>
      <c r="AXQ18" s="12"/>
      <c r="AXR18" s="12"/>
      <c r="AXS18" s="11" t="s">
        <v>19562</v>
      </c>
      <c r="AXT18" s="12"/>
      <c r="AXU18" s="12"/>
      <c r="AXV18" s="11" t="s">
        <v>19563</v>
      </c>
      <c r="AXW18" s="12"/>
      <c r="AXX18" s="12"/>
      <c r="AXY18" s="11" t="s">
        <v>19564</v>
      </c>
      <c r="AXZ18" s="12"/>
      <c r="AYA18" s="12"/>
      <c r="AYB18" s="11" t="s">
        <v>19565</v>
      </c>
      <c r="AYC18" s="12"/>
      <c r="AYD18" s="12"/>
      <c r="AYE18" s="11" t="s">
        <v>19566</v>
      </c>
      <c r="AYF18" s="12"/>
      <c r="AYG18" s="12"/>
      <c r="AYH18" s="11" t="s">
        <v>19567</v>
      </c>
      <c r="AYI18" s="12"/>
      <c r="AYJ18" s="12"/>
      <c r="AYK18" s="11" t="s">
        <v>19568</v>
      </c>
      <c r="AYL18" s="12"/>
      <c r="AYM18" s="12"/>
      <c r="AYN18" s="11" t="s">
        <v>19569</v>
      </c>
      <c r="AYO18" s="12"/>
      <c r="AYP18" s="12"/>
      <c r="AYQ18" s="11" t="s">
        <v>19570</v>
      </c>
      <c r="AYR18" s="12"/>
      <c r="AYS18" s="12"/>
      <c r="AYT18" s="11" t="s">
        <v>19571</v>
      </c>
      <c r="AYU18" s="12"/>
      <c r="AYV18" s="12"/>
      <c r="AYW18" s="11" t="s">
        <v>19572</v>
      </c>
      <c r="AYX18" s="12"/>
      <c r="AYY18" s="12"/>
      <c r="AYZ18" s="11" t="s">
        <v>19573</v>
      </c>
      <c r="AZA18" s="12"/>
      <c r="AZB18" s="12"/>
      <c r="AZC18" s="11" t="s">
        <v>19574</v>
      </c>
      <c r="AZD18" s="12"/>
      <c r="AZE18" s="12"/>
      <c r="AZF18" s="11" t="s">
        <v>19575</v>
      </c>
      <c r="AZG18" s="12"/>
      <c r="AZH18" s="12"/>
      <c r="AZI18" s="11" t="s">
        <v>19576</v>
      </c>
      <c r="AZJ18" s="12"/>
      <c r="AZK18" s="12"/>
      <c r="AZL18" s="11" t="s">
        <v>19577</v>
      </c>
      <c r="AZM18" s="12"/>
      <c r="AZN18" s="12"/>
      <c r="AZO18" s="11" t="s">
        <v>19578</v>
      </c>
      <c r="AZP18" s="12"/>
      <c r="AZQ18" s="12"/>
      <c r="AZR18" s="11" t="s">
        <v>19579</v>
      </c>
      <c r="AZS18" s="12"/>
      <c r="AZT18" s="12"/>
      <c r="AZU18" s="11" t="s">
        <v>19580</v>
      </c>
      <c r="AZV18" s="12"/>
      <c r="AZW18" s="12"/>
      <c r="AZX18" s="11" t="s">
        <v>19581</v>
      </c>
      <c r="AZY18" s="12"/>
      <c r="AZZ18" s="12"/>
      <c r="BAA18" s="11" t="s">
        <v>19582</v>
      </c>
      <c r="BAB18" s="12"/>
      <c r="BAC18" s="12"/>
      <c r="BAD18" s="11" t="s">
        <v>19583</v>
      </c>
      <c r="BAE18" s="12"/>
      <c r="BAF18" s="12"/>
      <c r="BAG18" s="11" t="s">
        <v>19584</v>
      </c>
      <c r="BAH18" s="12"/>
      <c r="BAI18" s="12"/>
      <c r="BAJ18" s="11" t="s">
        <v>19585</v>
      </c>
      <c r="BAK18" s="12"/>
      <c r="BAL18" s="12"/>
      <c r="BAM18" s="11" t="s">
        <v>19586</v>
      </c>
      <c r="BAN18" s="12"/>
      <c r="BAO18" s="12"/>
      <c r="BAP18" s="11" t="s">
        <v>19587</v>
      </c>
      <c r="BAQ18" s="12"/>
      <c r="BAR18" s="12"/>
      <c r="BAS18" s="11" t="s">
        <v>19588</v>
      </c>
      <c r="BAT18" s="12"/>
      <c r="BAU18" s="12"/>
      <c r="BAV18" s="11" t="s">
        <v>19589</v>
      </c>
      <c r="BAW18" s="12"/>
      <c r="BAX18" s="12"/>
      <c r="BAY18" s="11" t="s">
        <v>19590</v>
      </c>
      <c r="BAZ18" s="12"/>
      <c r="BBA18" s="12"/>
      <c r="BBB18" s="11" t="s">
        <v>19591</v>
      </c>
      <c r="BBC18" s="12"/>
      <c r="BBD18" s="12"/>
      <c r="BBE18" s="11" t="s">
        <v>19592</v>
      </c>
      <c r="BBF18" s="12"/>
      <c r="BBG18" s="12"/>
      <c r="BBH18" s="11" t="s">
        <v>19593</v>
      </c>
      <c r="BBI18" s="12"/>
      <c r="BBJ18" s="12"/>
      <c r="BBK18" s="11" t="s">
        <v>19594</v>
      </c>
      <c r="BBL18" s="12"/>
      <c r="BBM18" s="12"/>
      <c r="BBN18" s="11" t="s">
        <v>19595</v>
      </c>
      <c r="BBO18" s="12"/>
      <c r="BBP18" s="12"/>
      <c r="BBQ18" s="11" t="s">
        <v>19596</v>
      </c>
      <c r="BBR18" s="12"/>
      <c r="BBS18" s="12"/>
      <c r="BBT18" s="11" t="s">
        <v>19597</v>
      </c>
      <c r="BBU18" s="12"/>
      <c r="BBV18" s="12"/>
      <c r="BBW18" s="11" t="s">
        <v>19598</v>
      </c>
      <c r="BBX18" s="12"/>
      <c r="BBY18" s="12"/>
      <c r="BBZ18" s="11" t="s">
        <v>19599</v>
      </c>
      <c r="BCA18" s="12"/>
      <c r="BCB18" s="12"/>
      <c r="BCC18" s="11" t="s">
        <v>19600</v>
      </c>
      <c r="BCD18" s="12"/>
      <c r="BCE18" s="12"/>
      <c r="BCF18" s="11" t="s">
        <v>19601</v>
      </c>
      <c r="BCG18" s="12"/>
      <c r="BCH18" s="12"/>
      <c r="BCI18" s="11" t="s">
        <v>19602</v>
      </c>
      <c r="BCJ18" s="12"/>
      <c r="BCK18" s="12"/>
      <c r="BCL18" s="11" t="s">
        <v>19603</v>
      </c>
      <c r="BCM18" s="12"/>
      <c r="BCN18" s="12"/>
      <c r="BCO18" s="11" t="s">
        <v>19604</v>
      </c>
      <c r="BCP18" s="12"/>
      <c r="BCQ18" s="12"/>
      <c r="BCR18" s="11" t="s">
        <v>19605</v>
      </c>
      <c r="BCS18" s="12"/>
      <c r="BCT18" s="12"/>
      <c r="BCU18" s="11" t="s">
        <v>19606</v>
      </c>
      <c r="BCV18" s="12"/>
      <c r="BCW18" s="12"/>
      <c r="BCX18" s="11" t="s">
        <v>19607</v>
      </c>
      <c r="BCY18" s="12"/>
      <c r="BCZ18" s="12"/>
      <c r="BDA18" s="11" t="s">
        <v>19608</v>
      </c>
      <c r="BDB18" s="12"/>
      <c r="BDC18" s="12"/>
      <c r="BDD18" s="11" t="s">
        <v>19609</v>
      </c>
      <c r="BDE18" s="12"/>
      <c r="BDF18" s="12"/>
      <c r="BDG18" s="11" t="s">
        <v>19610</v>
      </c>
      <c r="BDH18" s="12"/>
      <c r="BDI18" s="12"/>
      <c r="BDJ18" s="11" t="s">
        <v>19611</v>
      </c>
      <c r="BDK18" s="12"/>
      <c r="BDL18" s="12"/>
      <c r="BDM18" s="11" t="s">
        <v>19612</v>
      </c>
      <c r="BDN18" s="12"/>
      <c r="BDO18" s="12"/>
      <c r="BDP18" s="11" t="s">
        <v>19613</v>
      </c>
      <c r="BDQ18" s="12"/>
      <c r="BDR18" s="12"/>
      <c r="BDS18" s="11" t="s">
        <v>19614</v>
      </c>
      <c r="BDT18" s="12"/>
      <c r="BDU18" s="12"/>
      <c r="BDV18" s="11" t="s">
        <v>19615</v>
      </c>
      <c r="BDW18" s="12"/>
      <c r="BDX18" s="12"/>
      <c r="BDY18" s="11" t="s">
        <v>19616</v>
      </c>
      <c r="BDZ18" s="12"/>
      <c r="BEA18" s="12"/>
      <c r="BEB18" s="11" t="s">
        <v>19617</v>
      </c>
      <c r="BEC18" s="12"/>
      <c r="BED18" s="12"/>
      <c r="BEE18" s="11" t="s">
        <v>19618</v>
      </c>
      <c r="BEF18" s="12"/>
      <c r="BEG18" s="12"/>
      <c r="BEH18" s="11" t="s">
        <v>19619</v>
      </c>
      <c r="BEI18" s="12"/>
      <c r="BEJ18" s="12"/>
      <c r="BEK18" s="11" t="s">
        <v>19620</v>
      </c>
      <c r="BEL18" s="12"/>
      <c r="BEM18" s="12"/>
      <c r="BEN18" s="11" t="s">
        <v>19621</v>
      </c>
      <c r="BEO18" s="12"/>
      <c r="BEP18" s="12"/>
      <c r="BEQ18" s="11" t="s">
        <v>19622</v>
      </c>
      <c r="BER18" s="12"/>
      <c r="BES18" s="12"/>
      <c r="BET18" s="11" t="s">
        <v>19623</v>
      </c>
      <c r="BEU18" s="12"/>
      <c r="BEV18" s="12"/>
      <c r="BEW18" s="11" t="s">
        <v>19624</v>
      </c>
      <c r="BEX18" s="12"/>
      <c r="BEY18" s="12"/>
      <c r="BEZ18" s="11" t="s">
        <v>19625</v>
      </c>
      <c r="BFA18" s="12"/>
      <c r="BFB18" s="12"/>
      <c r="BFC18" s="11" t="s">
        <v>19626</v>
      </c>
      <c r="BFD18" s="12"/>
      <c r="BFE18" s="12"/>
      <c r="BFF18" s="11" t="s">
        <v>19627</v>
      </c>
      <c r="BFG18" s="12"/>
      <c r="BFH18" s="12"/>
      <c r="BFI18" s="11" t="s">
        <v>19628</v>
      </c>
      <c r="BFJ18" s="12"/>
      <c r="BFK18" s="12"/>
      <c r="BFL18" s="11" t="s">
        <v>19629</v>
      </c>
      <c r="BFM18" s="12"/>
      <c r="BFN18" s="12"/>
      <c r="BFO18" s="11" t="s">
        <v>19630</v>
      </c>
      <c r="BFP18" s="12"/>
      <c r="BFQ18" s="12"/>
      <c r="BFR18" s="11" t="s">
        <v>19631</v>
      </c>
      <c r="BFS18" s="12"/>
      <c r="BFT18" s="12"/>
      <c r="BFU18" s="11" t="s">
        <v>19632</v>
      </c>
      <c r="BFV18" s="12"/>
      <c r="BFW18" s="12"/>
      <c r="BFX18" s="11" t="s">
        <v>19633</v>
      </c>
      <c r="BFY18" s="12"/>
      <c r="BFZ18" s="12"/>
      <c r="BGA18" s="11" t="s">
        <v>19634</v>
      </c>
      <c r="BGB18" s="12"/>
      <c r="BGC18" s="12"/>
      <c r="BGD18" s="11" t="s">
        <v>19635</v>
      </c>
      <c r="BGE18" s="12"/>
      <c r="BGF18" s="12"/>
      <c r="BGG18" s="11" t="s">
        <v>19636</v>
      </c>
      <c r="BGH18" s="12"/>
      <c r="BGI18" s="12"/>
      <c r="BGJ18" s="11" t="s">
        <v>19637</v>
      </c>
      <c r="BGK18" s="12"/>
      <c r="BGL18" s="12"/>
      <c r="BGM18" s="11" t="s">
        <v>19638</v>
      </c>
      <c r="BGN18" s="12"/>
      <c r="BGO18" s="12"/>
      <c r="BGP18" s="11" t="s">
        <v>19639</v>
      </c>
      <c r="BGQ18" s="12"/>
      <c r="BGR18" s="12"/>
      <c r="BGS18" s="11" t="s">
        <v>19640</v>
      </c>
      <c r="BGT18" s="12"/>
      <c r="BGU18" s="12"/>
      <c r="BGV18" s="11" t="s">
        <v>19185</v>
      </c>
      <c r="BGW18" s="12"/>
      <c r="BGX18" s="12"/>
      <c r="BGY18" s="11" t="s">
        <v>19641</v>
      </c>
      <c r="BGZ18" s="12"/>
      <c r="BHA18" s="12"/>
      <c r="BHB18" s="11" t="s">
        <v>19642</v>
      </c>
      <c r="BHC18" s="12"/>
      <c r="BHD18" s="12"/>
      <c r="BHE18" s="11" t="s">
        <v>19189</v>
      </c>
      <c r="BHF18" s="12"/>
      <c r="BHG18" s="12"/>
      <c r="BHH18" s="11" t="s">
        <v>19643</v>
      </c>
      <c r="BHI18" s="12"/>
      <c r="BHJ18" s="12"/>
      <c r="BHK18" s="11" t="s">
        <v>19644</v>
      </c>
      <c r="BHL18" s="12"/>
      <c r="BHM18" s="12"/>
      <c r="BHN18" s="11" t="s">
        <v>19645</v>
      </c>
      <c r="BHO18" s="12"/>
      <c r="BHP18" s="12"/>
      <c r="BHQ18" s="11" t="s">
        <v>19646</v>
      </c>
      <c r="BHR18" s="12"/>
      <c r="BHS18" s="12"/>
      <c r="BHT18" s="11" t="s">
        <v>19647</v>
      </c>
      <c r="BHU18" s="12"/>
      <c r="BHV18" s="12"/>
      <c r="BHW18" s="11" t="s">
        <v>19648</v>
      </c>
      <c r="BHX18" s="12"/>
      <c r="BHY18" s="12"/>
      <c r="BHZ18" s="11" t="s">
        <v>19649</v>
      </c>
      <c r="BIA18" s="12"/>
      <c r="BIB18" s="12"/>
      <c r="BIC18" s="11" t="s">
        <v>19650</v>
      </c>
      <c r="BID18" s="12"/>
      <c r="BIE18" s="12"/>
      <c r="BIF18" s="11" t="s">
        <v>19651</v>
      </c>
      <c r="BIG18" s="12"/>
      <c r="BIH18" s="12"/>
      <c r="BII18" s="11" t="s">
        <v>19652</v>
      </c>
      <c r="BIJ18" s="12"/>
      <c r="BIK18" s="12"/>
      <c r="BIL18" s="11" t="s">
        <v>19653</v>
      </c>
      <c r="BIM18" s="12"/>
      <c r="BIN18" s="12"/>
      <c r="BIO18" s="11" t="s">
        <v>19346</v>
      </c>
      <c r="BIP18" s="12"/>
      <c r="BIQ18" s="12"/>
      <c r="BIR18" s="11" t="s">
        <v>19654</v>
      </c>
      <c r="BIS18" s="12"/>
      <c r="BIT18" s="12"/>
      <c r="BIU18" s="11" t="s">
        <v>19655</v>
      </c>
      <c r="BIV18" s="12"/>
      <c r="BIW18" s="12"/>
      <c r="BIX18" s="11" t="s">
        <v>19656</v>
      </c>
      <c r="BIY18" s="12"/>
      <c r="BIZ18" s="12"/>
      <c r="BJA18" s="11" t="s">
        <v>19657</v>
      </c>
      <c r="BJB18" s="12"/>
      <c r="BJC18" s="12"/>
      <c r="BJD18" s="11" t="s">
        <v>19658</v>
      </c>
      <c r="BJE18" s="12"/>
      <c r="BJF18" s="12"/>
      <c r="BJG18" s="11" t="s">
        <v>19659</v>
      </c>
      <c r="BJH18" s="12"/>
      <c r="BJI18" s="12"/>
      <c r="BJJ18" s="11" t="s">
        <v>19660</v>
      </c>
      <c r="BJK18" s="12"/>
      <c r="BJL18" s="12"/>
      <c r="BJM18" s="11" t="s">
        <v>19661</v>
      </c>
      <c r="BJN18" s="12"/>
      <c r="BJO18" s="12"/>
      <c r="BJP18" s="11" t="s">
        <v>19662</v>
      </c>
      <c r="BJQ18" s="12"/>
      <c r="BJR18" s="12"/>
      <c r="BJS18" s="11" t="s">
        <v>19663</v>
      </c>
      <c r="BJT18" s="12"/>
      <c r="BJU18" s="12"/>
      <c r="BJV18" s="11" t="s">
        <v>19664</v>
      </c>
      <c r="BJW18" s="12"/>
      <c r="BJX18" s="12"/>
      <c r="BJY18" s="11" t="s">
        <v>19665</v>
      </c>
      <c r="BJZ18" s="12"/>
      <c r="BKA18" s="12"/>
      <c r="BKB18" s="11" t="s">
        <v>19666</v>
      </c>
      <c r="BKC18" s="12"/>
      <c r="BKD18" s="12"/>
      <c r="BKE18" s="11" t="s">
        <v>19667</v>
      </c>
      <c r="BKF18" s="12"/>
      <c r="BKG18" s="12"/>
      <c r="BKH18" s="11" t="s">
        <v>19668</v>
      </c>
      <c r="BKI18" s="12"/>
      <c r="BKJ18" s="12"/>
      <c r="BKK18" s="11" t="s">
        <v>19669</v>
      </c>
      <c r="BKL18" s="12"/>
      <c r="BKM18" s="12"/>
      <c r="BKN18" s="11" t="s">
        <v>19670</v>
      </c>
      <c r="BKO18" s="12"/>
      <c r="BKP18" s="12"/>
      <c r="BKQ18" s="11" t="s">
        <v>19671</v>
      </c>
      <c r="BKR18" s="12"/>
      <c r="BKS18" s="12"/>
      <c r="BKT18" s="11" t="s">
        <v>19672</v>
      </c>
      <c r="BKU18" s="12"/>
      <c r="BKV18" s="12"/>
      <c r="BKW18" s="11" t="s">
        <v>19673</v>
      </c>
      <c r="BKX18" s="12"/>
      <c r="BKY18" s="12"/>
      <c r="BKZ18" s="11" t="s">
        <v>19674</v>
      </c>
      <c r="BLA18" s="12"/>
      <c r="BLB18" s="12"/>
      <c r="BLC18" s="11" t="s">
        <v>19675</v>
      </c>
      <c r="BLD18" s="12"/>
      <c r="BLE18" s="12"/>
      <c r="BLF18" s="11" t="s">
        <v>19676</v>
      </c>
      <c r="BLG18" s="12"/>
      <c r="BLH18" s="12"/>
      <c r="BLI18" s="11" t="s">
        <v>19677</v>
      </c>
      <c r="BLJ18" s="12"/>
      <c r="BLK18" s="12"/>
      <c r="BLL18" s="11" t="s">
        <v>19678</v>
      </c>
      <c r="BLM18" s="12"/>
      <c r="BLN18" s="12"/>
      <c r="BLO18" s="11" t="s">
        <v>19679</v>
      </c>
      <c r="BLP18" s="12"/>
      <c r="BLQ18" s="12"/>
      <c r="BLR18" s="11" t="s">
        <v>19680</v>
      </c>
      <c r="BLS18" s="12"/>
      <c r="BLT18" s="12"/>
      <c r="BLU18" s="11" t="s">
        <v>19681</v>
      </c>
      <c r="BLV18" s="12"/>
      <c r="BLW18" s="12"/>
      <c r="BLX18" s="11" t="s">
        <v>19682</v>
      </c>
      <c r="BLY18" s="12"/>
      <c r="BLZ18" s="12"/>
      <c r="BMA18" s="11" t="s">
        <v>19683</v>
      </c>
      <c r="BMB18" s="12"/>
      <c r="BMC18" s="12"/>
      <c r="BMD18" s="11" t="s">
        <v>19684</v>
      </c>
      <c r="BME18" s="12"/>
      <c r="BMF18" s="12"/>
      <c r="BMG18" s="11" t="s">
        <v>19685</v>
      </c>
      <c r="BMH18" s="12"/>
      <c r="BMI18" s="12"/>
      <c r="BMJ18" s="11" t="s">
        <v>19686</v>
      </c>
      <c r="BMK18" s="12"/>
      <c r="BML18" s="12"/>
      <c r="BMM18" s="11" t="s">
        <v>19687</v>
      </c>
      <c r="BMN18" s="12"/>
      <c r="BMO18" s="12"/>
      <c r="BMP18" s="11" t="s">
        <v>19688</v>
      </c>
      <c r="BMQ18" s="12"/>
      <c r="BMR18" s="12"/>
      <c r="BMS18" s="11" t="s">
        <v>19689</v>
      </c>
      <c r="BMT18" s="12"/>
      <c r="BMU18" s="12"/>
      <c r="BMV18" s="11" t="s">
        <v>19690</v>
      </c>
      <c r="BMW18" s="12"/>
      <c r="BMX18" s="12"/>
      <c r="BMY18" s="11" t="s">
        <v>19691</v>
      </c>
      <c r="BMZ18" s="12"/>
      <c r="BNA18" s="12"/>
      <c r="BNB18" s="11" t="s">
        <v>19310</v>
      </c>
      <c r="BNC18" s="12"/>
      <c r="BND18" s="12"/>
      <c r="BNE18" s="11" t="s">
        <v>19692</v>
      </c>
      <c r="BNF18" s="12"/>
      <c r="BNG18" s="12"/>
      <c r="BNH18" s="11" t="s">
        <v>19693</v>
      </c>
      <c r="BNI18" s="12"/>
      <c r="BNJ18" s="12"/>
      <c r="BNK18" s="11" t="s">
        <v>19694</v>
      </c>
      <c r="BNL18" s="12"/>
      <c r="BNM18" s="12"/>
      <c r="BNN18" s="11" t="s">
        <v>19695</v>
      </c>
      <c r="BNO18" s="12"/>
      <c r="BNP18" s="12"/>
      <c r="BNQ18" s="11" t="s">
        <v>19696</v>
      </c>
      <c r="BNR18" s="12"/>
      <c r="BNS18" s="12"/>
      <c r="BNT18" s="11" t="s">
        <v>19697</v>
      </c>
      <c r="BNU18" s="12"/>
      <c r="BNV18" s="12"/>
      <c r="BNW18" s="11" t="s">
        <v>19698</v>
      </c>
      <c r="BNX18" s="12"/>
      <c r="BNY18" s="12"/>
      <c r="BNZ18" s="11" t="s">
        <v>19175</v>
      </c>
      <c r="BOA18" s="12"/>
      <c r="BOB18" s="12"/>
      <c r="BOC18" s="11" t="s">
        <v>19699</v>
      </c>
      <c r="BOD18" s="12"/>
      <c r="BOE18" s="12"/>
      <c r="BOF18" s="11" t="s">
        <v>19700</v>
      </c>
      <c r="BOG18" s="12"/>
      <c r="BOH18" s="12"/>
      <c r="BOI18" s="11" t="s">
        <v>19701</v>
      </c>
      <c r="BOJ18" s="12"/>
      <c r="BOK18" s="12"/>
      <c r="BOL18" s="11" t="s">
        <v>19633</v>
      </c>
      <c r="BOM18" s="12"/>
      <c r="BON18" s="12"/>
      <c r="BOO18" s="11" t="s">
        <v>19702</v>
      </c>
      <c r="BOP18" s="12"/>
      <c r="BOQ18" s="12"/>
      <c r="BOR18" s="11" t="s">
        <v>19703</v>
      </c>
      <c r="BOS18" s="12"/>
      <c r="BOT18" s="12"/>
      <c r="BOU18" s="11" t="s">
        <v>19704</v>
      </c>
      <c r="BOV18" s="12"/>
      <c r="BOW18" s="12"/>
      <c r="BOX18" s="11" t="s">
        <v>19705</v>
      </c>
      <c r="BOY18" s="12"/>
      <c r="BOZ18" s="12"/>
      <c r="BPA18" s="11" t="s">
        <v>19706</v>
      </c>
      <c r="BPB18" s="12"/>
      <c r="BPC18" s="12"/>
      <c r="BPD18" s="11" t="s">
        <v>19707</v>
      </c>
      <c r="BPE18" s="12"/>
      <c r="BPF18" s="12"/>
      <c r="BPG18" s="11" t="s">
        <v>19708</v>
      </c>
      <c r="BPH18" s="12"/>
      <c r="BPI18" s="12"/>
      <c r="BPJ18" s="11" t="s">
        <v>19709</v>
      </c>
      <c r="BPK18" s="12"/>
      <c r="BPL18" s="12"/>
      <c r="BPM18" s="11" t="s">
        <v>19710</v>
      </c>
      <c r="BPN18" s="12"/>
      <c r="BPO18" s="12"/>
      <c r="BPP18" s="11" t="s">
        <v>19711</v>
      </c>
      <c r="BPQ18" s="12"/>
      <c r="BPR18" s="12"/>
      <c r="BPS18" s="11" t="s">
        <v>17885</v>
      </c>
      <c r="BPT18" s="12"/>
      <c r="BPU18" s="12"/>
      <c r="BPV18" s="11" t="s">
        <v>19712</v>
      </c>
      <c r="BPW18" s="12"/>
      <c r="BPX18" s="12"/>
      <c r="BPY18" s="11" t="s">
        <v>19184</v>
      </c>
      <c r="BPZ18" s="12"/>
      <c r="BQA18" s="12"/>
      <c r="BQB18" s="11" t="s">
        <v>19713</v>
      </c>
      <c r="BQC18" s="12"/>
      <c r="BQD18" s="12"/>
      <c r="BQE18" s="11" t="s">
        <v>19714</v>
      </c>
      <c r="BQF18" s="12"/>
      <c r="BQG18" s="12"/>
      <c r="BQH18" s="11" t="s">
        <v>19715</v>
      </c>
      <c r="BQI18" s="12"/>
      <c r="BQJ18" s="12"/>
      <c r="BQK18" s="11" t="s">
        <v>19716</v>
      </c>
      <c r="BQL18" s="12"/>
      <c r="BQM18" s="12"/>
      <c r="BQN18" s="11" t="s">
        <v>19717</v>
      </c>
      <c r="BQO18" s="12"/>
      <c r="BQP18" s="12"/>
      <c r="BQQ18" s="11" t="s">
        <v>19718</v>
      </c>
      <c r="BQR18" s="12"/>
      <c r="BQS18" s="12"/>
      <c r="BQT18" s="11" t="s">
        <v>19719</v>
      </c>
      <c r="BQU18" s="12"/>
      <c r="BQV18" s="12"/>
      <c r="BQW18" s="11" t="s">
        <v>19720</v>
      </c>
      <c r="BQX18" s="12"/>
      <c r="BQY18" s="12"/>
      <c r="BQZ18" s="11" t="s">
        <v>19721</v>
      </c>
      <c r="BRA18" s="12"/>
      <c r="BRB18" s="12"/>
      <c r="BRC18" s="11" t="s">
        <v>19722</v>
      </c>
      <c r="BRD18" s="12"/>
      <c r="BRE18" s="12"/>
      <c r="BRF18" s="11" t="s">
        <v>19723</v>
      </c>
      <c r="BRG18" s="12"/>
      <c r="BRH18" s="12"/>
      <c r="BRI18" s="11" t="s">
        <v>19724</v>
      </c>
      <c r="BRJ18" s="12"/>
      <c r="BRK18" s="12"/>
      <c r="BRL18" s="11" t="s">
        <v>19725</v>
      </c>
      <c r="BRM18" s="12"/>
      <c r="BRN18" s="12"/>
      <c r="BRO18" s="11" t="s">
        <v>19726</v>
      </c>
      <c r="BRP18" s="12"/>
      <c r="BRQ18" s="12"/>
      <c r="BRR18" s="11" t="s">
        <v>19727</v>
      </c>
      <c r="BRS18" s="12"/>
      <c r="BRT18" s="12"/>
      <c r="BRU18" s="11" t="s">
        <v>19728</v>
      </c>
      <c r="BRV18" s="12"/>
      <c r="BRW18" s="12"/>
      <c r="BRX18" s="11" t="s">
        <v>19729</v>
      </c>
      <c r="BRY18" s="12"/>
      <c r="BRZ18" s="12"/>
      <c r="BSA18" s="11" t="s">
        <v>19730</v>
      </c>
      <c r="BSB18" s="12"/>
      <c r="BSC18" s="12"/>
      <c r="BSD18" s="11" t="s">
        <v>19731</v>
      </c>
      <c r="BSE18" s="12"/>
      <c r="BSF18" s="12"/>
      <c r="BSG18" s="11" t="s">
        <v>19732</v>
      </c>
      <c r="BSH18" s="12"/>
      <c r="BSI18" s="12"/>
      <c r="BSJ18" s="11" t="s">
        <v>19733</v>
      </c>
      <c r="BSK18" s="12"/>
      <c r="BSL18" s="12"/>
      <c r="BSM18" s="11" t="s">
        <v>19734</v>
      </c>
      <c r="BSN18" s="12"/>
      <c r="BSO18" s="12"/>
      <c r="BSP18" s="11" t="s">
        <v>19735</v>
      </c>
      <c r="BSQ18" s="12"/>
      <c r="BSR18" s="12"/>
      <c r="BSS18" s="11" t="s">
        <v>19736</v>
      </c>
      <c r="BST18" s="12"/>
      <c r="BSU18" s="12"/>
      <c r="BSV18" s="11" t="s">
        <v>19737</v>
      </c>
      <c r="BSW18" s="12"/>
      <c r="BSX18" s="12"/>
      <c r="BSY18" s="11" t="s">
        <v>19738</v>
      </c>
      <c r="BSZ18" s="12"/>
      <c r="BTA18" s="12"/>
      <c r="BTB18" s="11" t="s">
        <v>19739</v>
      </c>
      <c r="BTC18" s="12"/>
      <c r="BTD18" s="12"/>
      <c r="BTE18" s="11" t="s">
        <v>19740</v>
      </c>
      <c r="BTF18" s="12"/>
      <c r="BTG18" s="12"/>
      <c r="BTH18" s="11" t="s">
        <v>19741</v>
      </c>
      <c r="BTI18" s="12"/>
      <c r="BTJ18" s="12"/>
      <c r="BTK18" s="11" t="s">
        <v>19742</v>
      </c>
      <c r="BTL18" s="12"/>
      <c r="BTM18" s="12"/>
      <c r="BTN18" s="11" t="s">
        <v>19743</v>
      </c>
      <c r="BTO18" s="12"/>
      <c r="BTP18" s="12"/>
      <c r="BTQ18" s="11" t="s">
        <v>19744</v>
      </c>
      <c r="BTR18" s="12"/>
      <c r="BTS18" s="12"/>
      <c r="BTT18" s="11" t="s">
        <v>19745</v>
      </c>
      <c r="BTU18" s="12"/>
      <c r="BTV18" s="12"/>
      <c r="BTW18" s="11" t="s">
        <v>19746</v>
      </c>
      <c r="BTX18" s="12"/>
      <c r="BTY18" s="12"/>
      <c r="BTZ18" s="11" t="s">
        <v>19747</v>
      </c>
      <c r="BUA18" s="12"/>
      <c r="BUB18" s="12"/>
      <c r="BUC18" s="11" t="s">
        <v>19748</v>
      </c>
      <c r="BUD18" s="12"/>
      <c r="BUE18" s="12"/>
      <c r="BUF18" s="11" t="s">
        <v>19749</v>
      </c>
      <c r="BUG18" s="12"/>
      <c r="BUH18" s="12"/>
      <c r="BUI18" s="11" t="s">
        <v>19750</v>
      </c>
      <c r="BUJ18" s="12"/>
      <c r="BUK18" s="12"/>
      <c r="BUL18" s="11" t="s">
        <v>19751</v>
      </c>
      <c r="BUM18" s="12"/>
      <c r="BUN18" s="12"/>
      <c r="BUO18" s="11" t="s">
        <v>19752</v>
      </c>
      <c r="BUP18" s="12"/>
      <c r="BUQ18" s="12"/>
      <c r="BUR18" s="11" t="s">
        <v>19753</v>
      </c>
      <c r="BUS18" s="12"/>
      <c r="BUT18" s="12"/>
      <c r="BUU18" s="11" t="s">
        <v>19754</v>
      </c>
      <c r="BUV18" s="12"/>
      <c r="BUW18" s="12"/>
      <c r="BUX18" s="11" t="s">
        <v>19755</v>
      </c>
      <c r="BUY18" s="12"/>
      <c r="BUZ18" s="12"/>
      <c r="BVA18" s="11" t="s">
        <v>19756</v>
      </c>
      <c r="BVB18" s="12"/>
      <c r="BVC18" s="12"/>
      <c r="BVD18" s="11" t="s">
        <v>19396</v>
      </c>
      <c r="BVE18" s="12"/>
      <c r="BVF18" s="12"/>
      <c r="BVG18" s="11" t="s">
        <v>19757</v>
      </c>
      <c r="BVH18" s="12"/>
      <c r="BVI18" s="12"/>
      <c r="BVJ18" s="11" t="s">
        <v>19758</v>
      </c>
      <c r="BVK18" s="12"/>
      <c r="BVL18" s="12"/>
      <c r="BVM18" s="11" t="s">
        <v>19759</v>
      </c>
      <c r="BVN18" s="12"/>
      <c r="BVO18" s="12"/>
      <c r="BVP18" s="11" t="s">
        <v>19760</v>
      </c>
      <c r="BVQ18" s="12"/>
      <c r="BVR18" s="12"/>
      <c r="BVS18" s="11" t="s">
        <v>19546</v>
      </c>
      <c r="BVT18" s="12"/>
      <c r="BVU18" s="12"/>
      <c r="BVV18" s="11" t="s">
        <v>19761</v>
      </c>
      <c r="BVW18" s="12"/>
      <c r="BVX18" s="12"/>
      <c r="BVY18" s="11" t="s">
        <v>19408</v>
      </c>
      <c r="BVZ18" s="12"/>
      <c r="BWA18" s="12"/>
      <c r="BWB18" s="11" t="s">
        <v>19762</v>
      </c>
      <c r="BWC18" s="12"/>
      <c r="BWD18" s="12"/>
      <c r="BWE18" s="11" t="s">
        <v>19763</v>
      </c>
      <c r="BWF18" s="12"/>
      <c r="BWG18" s="12"/>
      <c r="BWH18" s="11" t="s">
        <v>19764</v>
      </c>
      <c r="BWI18" s="12"/>
      <c r="BWJ18" s="12"/>
      <c r="BWK18" s="11" t="s">
        <v>19763</v>
      </c>
      <c r="BWL18" s="12"/>
      <c r="BWM18" s="12"/>
      <c r="BWN18" s="11" t="s">
        <v>19763</v>
      </c>
      <c r="BWO18" s="12"/>
      <c r="BWP18" s="12"/>
      <c r="BWQ18" s="11" t="s">
        <v>19765</v>
      </c>
      <c r="BWR18" s="12"/>
      <c r="BWS18" s="12"/>
      <c r="BWT18" s="11" t="s">
        <v>19766</v>
      </c>
      <c r="BWU18" s="12"/>
      <c r="BWV18" s="12"/>
      <c r="BWW18" s="11" t="s">
        <v>19767</v>
      </c>
      <c r="BWX18" s="12"/>
      <c r="BWY18" s="12"/>
      <c r="BWZ18" s="11" t="s">
        <v>19768</v>
      </c>
      <c r="BXA18" s="12"/>
      <c r="BXB18" s="12"/>
      <c r="BXC18" s="11" t="s">
        <v>19769</v>
      </c>
      <c r="BXD18" s="12"/>
      <c r="BXE18" s="12"/>
      <c r="BXF18" s="11" t="s">
        <v>19770</v>
      </c>
      <c r="BXG18" s="12"/>
      <c r="BXH18" s="12"/>
      <c r="BXI18" s="11" t="s">
        <v>19771</v>
      </c>
      <c r="BXJ18" s="12"/>
      <c r="BXK18" s="12"/>
      <c r="BXL18" s="11" t="s">
        <v>19772</v>
      </c>
      <c r="BXM18" s="12"/>
      <c r="BXN18" s="12"/>
      <c r="BXO18" s="11" t="s">
        <v>19773</v>
      </c>
      <c r="BXP18" s="12"/>
      <c r="BXQ18" s="12"/>
      <c r="BXR18" s="11" t="s">
        <v>19774</v>
      </c>
      <c r="BXS18" s="12"/>
      <c r="BXT18" s="12"/>
      <c r="BXU18" s="11" t="s">
        <v>19775</v>
      </c>
      <c r="BXV18" s="12"/>
      <c r="BXW18" s="12"/>
      <c r="BXX18" s="11" t="s">
        <v>19776</v>
      </c>
      <c r="BXY18" s="12"/>
      <c r="BXZ18" s="12"/>
      <c r="BYA18" s="11" t="s">
        <v>19777</v>
      </c>
      <c r="BYB18" s="12"/>
      <c r="BYC18" s="12"/>
      <c r="BYD18" s="11" t="s">
        <v>19778</v>
      </c>
      <c r="BYE18" s="12"/>
      <c r="BYF18" s="12"/>
      <c r="BYG18" s="11" t="s">
        <v>19779</v>
      </c>
      <c r="BYH18" s="12"/>
      <c r="BYI18" s="12"/>
      <c r="BYJ18" s="11" t="s">
        <v>19780</v>
      </c>
      <c r="BYK18" s="12"/>
      <c r="BYL18" s="12"/>
      <c r="BYM18" s="11" t="s">
        <v>19781</v>
      </c>
      <c r="BYN18" s="12"/>
      <c r="BYO18" s="12"/>
    </row>
    <row r="19" spans="1:2017" x14ac:dyDescent="0.25">
      <c r="A19" s="5" t="s">
        <v>2704</v>
      </c>
      <c r="B19" s="11" t="s">
        <v>19782</v>
      </c>
      <c r="C19" s="12"/>
      <c r="D19" s="12"/>
      <c r="E19" s="11" t="s">
        <v>19783</v>
      </c>
      <c r="F19" s="12"/>
      <c r="G19" s="12"/>
      <c r="H19" s="11" t="s">
        <v>19784</v>
      </c>
      <c r="I19" s="12"/>
      <c r="J19" s="12"/>
      <c r="K19" s="11" t="s">
        <v>19785</v>
      </c>
      <c r="L19" s="12"/>
      <c r="M19" s="12"/>
      <c r="N19" s="11" t="s">
        <v>19786</v>
      </c>
      <c r="O19" s="12"/>
      <c r="P19" s="12"/>
      <c r="Q19" s="11" t="s">
        <v>19787</v>
      </c>
      <c r="R19" s="12"/>
      <c r="S19" s="12"/>
      <c r="T19" s="11" t="s">
        <v>19788</v>
      </c>
      <c r="U19" s="12"/>
      <c r="V19" s="12"/>
      <c r="W19" s="11" t="s">
        <v>19789</v>
      </c>
      <c r="X19" s="12"/>
      <c r="Y19" s="12"/>
      <c r="Z19" s="11" t="s">
        <v>19790</v>
      </c>
      <c r="AA19" s="12"/>
      <c r="AB19" s="12"/>
      <c r="AC19" s="11" t="s">
        <v>19791</v>
      </c>
      <c r="AD19" s="12"/>
      <c r="AE19" s="12"/>
      <c r="AF19" s="11" t="s">
        <v>19792</v>
      </c>
      <c r="AG19" s="12"/>
      <c r="AH19" s="12"/>
      <c r="AI19" s="11" t="s">
        <v>19793</v>
      </c>
      <c r="AJ19" s="12"/>
      <c r="AK19" s="12"/>
      <c r="AL19" s="11" t="s">
        <v>19794</v>
      </c>
      <c r="AM19" s="12"/>
      <c r="AN19" s="12"/>
      <c r="AO19" s="11" t="s">
        <v>19795</v>
      </c>
      <c r="AP19" s="12"/>
      <c r="AQ19" s="12"/>
      <c r="AR19" s="11" t="s">
        <v>19796</v>
      </c>
      <c r="AS19" s="12"/>
      <c r="AT19" s="12"/>
      <c r="AU19" s="11" t="s">
        <v>19797</v>
      </c>
      <c r="AV19" s="12"/>
      <c r="AW19" s="12"/>
      <c r="AX19" s="11" t="s">
        <v>19798</v>
      </c>
      <c r="AY19" s="12"/>
      <c r="AZ19" s="12"/>
      <c r="BA19" s="11" t="s">
        <v>19799</v>
      </c>
      <c r="BB19" s="12"/>
      <c r="BC19" s="12"/>
      <c r="BD19" s="11" t="s">
        <v>19800</v>
      </c>
      <c r="BE19" s="12"/>
      <c r="BF19" s="12"/>
      <c r="BG19" s="11" t="s">
        <v>19801</v>
      </c>
      <c r="BH19" s="12"/>
      <c r="BI19" s="12"/>
      <c r="BJ19" s="11" t="s">
        <v>19802</v>
      </c>
      <c r="BK19" s="12"/>
      <c r="BL19" s="12"/>
      <c r="BM19" s="11" t="s">
        <v>19803</v>
      </c>
      <c r="BN19" s="12"/>
      <c r="BO19" s="12"/>
      <c r="BP19" s="11" t="s">
        <v>19804</v>
      </c>
      <c r="BQ19" s="12"/>
      <c r="BR19" s="12"/>
      <c r="BS19" s="11" t="s">
        <v>19805</v>
      </c>
      <c r="BT19" s="12"/>
      <c r="BU19" s="12"/>
      <c r="BV19" s="11" t="s">
        <v>19806</v>
      </c>
      <c r="BW19" s="12"/>
      <c r="BX19" s="12"/>
      <c r="BY19" s="11" t="s">
        <v>19807</v>
      </c>
      <c r="BZ19" s="12"/>
      <c r="CA19" s="12"/>
      <c r="CB19" s="11" t="s">
        <v>19808</v>
      </c>
      <c r="CC19" s="12"/>
      <c r="CD19" s="12"/>
      <c r="CE19" s="11" t="s">
        <v>19809</v>
      </c>
      <c r="CF19" s="12"/>
      <c r="CG19" s="12"/>
      <c r="CH19" s="11" t="s">
        <v>19810</v>
      </c>
      <c r="CI19" s="12"/>
      <c r="CJ19" s="12"/>
      <c r="CK19" s="11" t="s">
        <v>19811</v>
      </c>
      <c r="CL19" s="12"/>
      <c r="CM19" s="12"/>
      <c r="CN19" s="11" t="s">
        <v>19812</v>
      </c>
      <c r="CO19" s="12"/>
      <c r="CP19" s="12"/>
      <c r="CQ19" s="11" t="s">
        <v>19813</v>
      </c>
      <c r="CR19" s="12"/>
      <c r="CS19" s="12"/>
      <c r="CT19" s="11" t="s">
        <v>19814</v>
      </c>
      <c r="CU19" s="12"/>
      <c r="CV19" s="12"/>
      <c r="CW19" s="11" t="s">
        <v>19815</v>
      </c>
      <c r="CX19" s="12"/>
      <c r="CY19" s="12"/>
      <c r="CZ19" s="11" t="s">
        <v>19816</v>
      </c>
      <c r="DA19" s="12"/>
      <c r="DB19" s="12"/>
      <c r="DC19" s="11" t="s">
        <v>19817</v>
      </c>
      <c r="DD19" s="12"/>
      <c r="DE19" s="12"/>
      <c r="DF19" s="11" t="s">
        <v>19818</v>
      </c>
      <c r="DG19" s="12"/>
      <c r="DH19" s="12"/>
      <c r="DI19" s="11" t="s">
        <v>19819</v>
      </c>
      <c r="DJ19" s="12"/>
      <c r="DK19" s="12"/>
      <c r="DL19" s="11" t="s">
        <v>19820</v>
      </c>
      <c r="DM19" s="12"/>
      <c r="DN19" s="12"/>
      <c r="DO19" s="11" t="s">
        <v>19821</v>
      </c>
      <c r="DP19" s="12"/>
      <c r="DQ19" s="12"/>
      <c r="DR19" s="11" t="s">
        <v>19822</v>
      </c>
      <c r="DS19" s="12"/>
      <c r="DT19" s="12"/>
      <c r="DU19" s="11" t="s">
        <v>19823</v>
      </c>
      <c r="DV19" s="12"/>
      <c r="DW19" s="12"/>
      <c r="DX19" s="11" t="s">
        <v>19824</v>
      </c>
      <c r="DY19" s="12"/>
      <c r="DZ19" s="12"/>
      <c r="EA19" s="11" t="s">
        <v>19825</v>
      </c>
      <c r="EB19" s="12"/>
      <c r="EC19" s="12"/>
      <c r="ED19" s="11" t="s">
        <v>19826</v>
      </c>
      <c r="EE19" s="12"/>
      <c r="EF19" s="12"/>
      <c r="EG19" s="11" t="s">
        <v>19827</v>
      </c>
      <c r="EH19" s="12"/>
      <c r="EI19" s="12"/>
      <c r="EJ19" s="11" t="s">
        <v>19828</v>
      </c>
      <c r="EK19" s="12"/>
      <c r="EL19" s="12"/>
      <c r="EM19" s="11" t="s">
        <v>19829</v>
      </c>
      <c r="EN19" s="12"/>
      <c r="EO19" s="12"/>
      <c r="EP19" s="11" t="s">
        <v>19830</v>
      </c>
      <c r="EQ19" s="12"/>
      <c r="ER19" s="12"/>
      <c r="ES19" s="11" t="s">
        <v>19830</v>
      </c>
      <c r="ET19" s="12"/>
      <c r="EU19" s="12"/>
      <c r="EV19" s="11" t="s">
        <v>19831</v>
      </c>
      <c r="EW19" s="12"/>
      <c r="EX19" s="12"/>
      <c r="EY19" s="11" t="s">
        <v>19832</v>
      </c>
      <c r="EZ19" s="12"/>
      <c r="FA19" s="12"/>
      <c r="FB19" s="11" t="s">
        <v>19833</v>
      </c>
      <c r="FC19" s="12"/>
      <c r="FD19" s="12"/>
      <c r="FE19" s="11" t="s">
        <v>19834</v>
      </c>
      <c r="FF19" s="12"/>
      <c r="FG19" s="12"/>
      <c r="FH19" s="11" t="s">
        <v>19835</v>
      </c>
      <c r="FI19" s="12"/>
      <c r="FJ19" s="12"/>
      <c r="FK19" s="11" t="s">
        <v>19836</v>
      </c>
      <c r="FL19" s="12"/>
      <c r="FM19" s="12"/>
      <c r="FN19" s="11" t="s">
        <v>19837</v>
      </c>
      <c r="FO19" s="12"/>
      <c r="FP19" s="12"/>
      <c r="FQ19" s="11" t="s">
        <v>19838</v>
      </c>
      <c r="FR19" s="12"/>
      <c r="FS19" s="12"/>
      <c r="FT19" s="11" t="s">
        <v>19839</v>
      </c>
      <c r="FU19" s="12"/>
      <c r="FV19" s="12"/>
      <c r="FW19" s="11" t="s">
        <v>19840</v>
      </c>
      <c r="FX19" s="12"/>
      <c r="FY19" s="12"/>
      <c r="FZ19" s="11" t="s">
        <v>19841</v>
      </c>
      <c r="GA19" s="12"/>
      <c r="GB19" s="12"/>
      <c r="GC19" s="11" t="s">
        <v>19842</v>
      </c>
      <c r="GD19" s="12"/>
      <c r="GE19" s="12"/>
      <c r="GF19" s="11" t="s">
        <v>19843</v>
      </c>
      <c r="GG19" s="12"/>
      <c r="GH19" s="12"/>
      <c r="GI19" s="11" t="s">
        <v>19844</v>
      </c>
      <c r="GJ19" s="12"/>
      <c r="GK19" s="12"/>
      <c r="GL19" s="11" t="s">
        <v>19845</v>
      </c>
      <c r="GM19" s="12"/>
      <c r="GN19" s="12"/>
      <c r="GO19" s="11" t="s">
        <v>19846</v>
      </c>
      <c r="GP19" s="12"/>
      <c r="GQ19" s="12"/>
      <c r="GR19" s="11" t="s">
        <v>19847</v>
      </c>
      <c r="GS19" s="12"/>
      <c r="GT19" s="12"/>
      <c r="GU19" s="11" t="s">
        <v>19848</v>
      </c>
      <c r="GV19" s="12"/>
      <c r="GW19" s="12"/>
      <c r="GX19" s="11" t="s">
        <v>19849</v>
      </c>
      <c r="GY19" s="12"/>
      <c r="GZ19" s="12"/>
      <c r="HA19" s="11" t="s">
        <v>19850</v>
      </c>
      <c r="HB19" s="12"/>
      <c r="HC19" s="12"/>
      <c r="HD19" s="11" t="s">
        <v>19851</v>
      </c>
      <c r="HE19" s="12"/>
      <c r="HF19" s="12"/>
      <c r="HG19" s="11" t="s">
        <v>19852</v>
      </c>
      <c r="HH19" s="12"/>
      <c r="HI19" s="12"/>
      <c r="HJ19" s="11" t="s">
        <v>19853</v>
      </c>
      <c r="HK19" s="12"/>
      <c r="HL19" s="12"/>
      <c r="HM19" s="11" t="s">
        <v>18959</v>
      </c>
      <c r="HN19" s="12"/>
      <c r="HO19" s="12"/>
      <c r="HP19" s="11" t="s">
        <v>19854</v>
      </c>
      <c r="HQ19" s="12"/>
      <c r="HR19" s="12"/>
      <c r="HS19" s="11" t="s">
        <v>19855</v>
      </c>
      <c r="HT19" s="12"/>
      <c r="HU19" s="12"/>
      <c r="HV19" s="11" t="s">
        <v>19856</v>
      </c>
      <c r="HW19" s="12"/>
      <c r="HX19" s="12"/>
      <c r="HY19" s="11" t="s">
        <v>19857</v>
      </c>
      <c r="HZ19" s="12"/>
      <c r="IA19" s="12"/>
      <c r="IB19" s="11" t="s">
        <v>19858</v>
      </c>
      <c r="IC19" s="12"/>
      <c r="ID19" s="12"/>
      <c r="IE19" s="11" t="s">
        <v>19859</v>
      </c>
      <c r="IF19" s="12"/>
      <c r="IG19" s="12"/>
      <c r="IH19" s="11" t="s">
        <v>19860</v>
      </c>
      <c r="II19" s="12"/>
      <c r="IJ19" s="12"/>
      <c r="IK19" s="11" t="s">
        <v>19861</v>
      </c>
      <c r="IL19" s="12"/>
      <c r="IM19" s="12"/>
      <c r="IN19" s="11" t="s">
        <v>19862</v>
      </c>
      <c r="IO19" s="12"/>
      <c r="IP19" s="12"/>
      <c r="IQ19" s="11" t="s">
        <v>19863</v>
      </c>
      <c r="IR19" s="12"/>
      <c r="IS19" s="12"/>
      <c r="IT19" s="11" t="s">
        <v>19864</v>
      </c>
      <c r="IU19" s="12"/>
      <c r="IV19" s="12"/>
      <c r="IW19" s="11" t="s">
        <v>19865</v>
      </c>
      <c r="IX19" s="12"/>
      <c r="IY19" s="12"/>
      <c r="IZ19" s="11" t="s">
        <v>19866</v>
      </c>
      <c r="JA19" s="12"/>
      <c r="JB19" s="12"/>
      <c r="JC19" s="11" t="s">
        <v>19867</v>
      </c>
      <c r="JD19" s="12"/>
      <c r="JE19" s="12"/>
      <c r="JF19" s="11" t="s">
        <v>19868</v>
      </c>
      <c r="JG19" s="12"/>
      <c r="JH19" s="12"/>
      <c r="JI19" s="11" t="s">
        <v>19869</v>
      </c>
      <c r="JJ19" s="12"/>
      <c r="JK19" s="12"/>
      <c r="JL19" s="11" t="s">
        <v>19870</v>
      </c>
      <c r="JM19" s="12"/>
      <c r="JN19" s="12"/>
      <c r="JO19" s="11" t="s">
        <v>19871</v>
      </c>
      <c r="JP19" s="12"/>
      <c r="JQ19" s="12"/>
      <c r="JR19" s="11" t="s">
        <v>19872</v>
      </c>
      <c r="JS19" s="12"/>
      <c r="JT19" s="12"/>
      <c r="JU19" s="11" t="s">
        <v>19873</v>
      </c>
      <c r="JV19" s="12"/>
      <c r="JW19" s="12"/>
      <c r="JX19" s="11" t="s">
        <v>19874</v>
      </c>
      <c r="JY19" s="12"/>
      <c r="JZ19" s="12"/>
      <c r="KA19" s="11" t="s">
        <v>19875</v>
      </c>
      <c r="KB19" s="12"/>
      <c r="KC19" s="12"/>
      <c r="KD19" s="11" t="s">
        <v>19876</v>
      </c>
      <c r="KE19" s="12"/>
      <c r="KF19" s="12"/>
      <c r="KG19" s="11" t="s">
        <v>19877</v>
      </c>
      <c r="KH19" s="12"/>
      <c r="KI19" s="12"/>
      <c r="KJ19" s="11" t="s">
        <v>19878</v>
      </c>
      <c r="KK19" s="12"/>
      <c r="KL19" s="12"/>
      <c r="KM19" s="11" t="s">
        <v>19879</v>
      </c>
      <c r="KN19" s="12"/>
      <c r="KO19" s="12"/>
      <c r="KP19" s="11" t="s">
        <v>19880</v>
      </c>
      <c r="KQ19" s="12"/>
      <c r="KR19" s="12"/>
      <c r="KS19" s="11" t="s">
        <v>19881</v>
      </c>
      <c r="KT19" s="12"/>
      <c r="KU19" s="12"/>
      <c r="KV19" s="11" t="s">
        <v>19882</v>
      </c>
      <c r="KW19" s="12"/>
      <c r="KX19" s="12"/>
      <c r="KY19" s="11" t="s">
        <v>19883</v>
      </c>
      <c r="KZ19" s="12"/>
      <c r="LA19" s="12"/>
      <c r="LB19" s="11" t="s">
        <v>19884</v>
      </c>
      <c r="LC19" s="12"/>
      <c r="LD19" s="12"/>
      <c r="LE19" s="11" t="s">
        <v>19885</v>
      </c>
      <c r="LF19" s="12"/>
      <c r="LG19" s="12"/>
      <c r="LH19" s="11" t="s">
        <v>19886</v>
      </c>
      <c r="LI19" s="12"/>
      <c r="LJ19" s="12"/>
      <c r="LK19" s="11" t="s">
        <v>19887</v>
      </c>
      <c r="LL19" s="12"/>
      <c r="LM19" s="12"/>
      <c r="LN19" s="11" t="s">
        <v>19888</v>
      </c>
      <c r="LO19" s="12"/>
      <c r="LP19" s="12"/>
      <c r="LQ19" s="11" t="s">
        <v>19889</v>
      </c>
      <c r="LR19" s="12"/>
      <c r="LS19" s="12"/>
      <c r="LT19" s="11" t="s">
        <v>19890</v>
      </c>
      <c r="LU19" s="12"/>
      <c r="LV19" s="12"/>
      <c r="LW19" s="11" t="s">
        <v>19891</v>
      </c>
      <c r="LX19" s="12"/>
      <c r="LY19" s="12"/>
      <c r="LZ19" s="11" t="s">
        <v>19892</v>
      </c>
      <c r="MA19" s="12"/>
      <c r="MB19" s="12"/>
      <c r="MC19" s="11" t="s">
        <v>19893</v>
      </c>
      <c r="MD19" s="12"/>
      <c r="ME19" s="12"/>
      <c r="MF19" s="11" t="s">
        <v>19894</v>
      </c>
      <c r="MG19" s="12"/>
      <c r="MH19" s="12"/>
      <c r="MI19" s="11" t="s">
        <v>19895</v>
      </c>
      <c r="MJ19" s="12"/>
      <c r="MK19" s="12"/>
      <c r="ML19" s="11" t="s">
        <v>19896</v>
      </c>
      <c r="MM19" s="12"/>
      <c r="MN19" s="12"/>
      <c r="MO19" s="11" t="s">
        <v>19897</v>
      </c>
      <c r="MP19" s="12"/>
      <c r="MQ19" s="12"/>
      <c r="MR19" s="11" t="s">
        <v>19898</v>
      </c>
      <c r="MS19" s="12"/>
      <c r="MT19" s="12"/>
      <c r="MU19" s="11" t="s">
        <v>19899</v>
      </c>
      <c r="MV19" s="12"/>
      <c r="MW19" s="12"/>
      <c r="MX19" s="11" t="s">
        <v>19900</v>
      </c>
      <c r="MY19" s="12"/>
      <c r="MZ19" s="12"/>
      <c r="NA19" s="11" t="s">
        <v>19901</v>
      </c>
      <c r="NB19" s="12"/>
      <c r="NC19" s="12"/>
      <c r="ND19" s="11" t="s">
        <v>19902</v>
      </c>
      <c r="NE19" s="12"/>
      <c r="NF19" s="12"/>
      <c r="NG19" s="11" t="s">
        <v>19903</v>
      </c>
      <c r="NH19" s="12"/>
      <c r="NI19" s="12"/>
      <c r="NJ19" s="11" t="s">
        <v>19904</v>
      </c>
      <c r="NK19" s="12"/>
      <c r="NL19" s="12"/>
      <c r="NM19" s="11" t="s">
        <v>19905</v>
      </c>
      <c r="NN19" s="12"/>
      <c r="NO19" s="12"/>
      <c r="NP19" s="11" t="s">
        <v>19906</v>
      </c>
      <c r="NQ19" s="12"/>
      <c r="NR19" s="12"/>
      <c r="NS19" s="11" t="s">
        <v>19907</v>
      </c>
      <c r="NT19" s="12"/>
      <c r="NU19" s="12"/>
      <c r="NV19" s="11" t="s">
        <v>19908</v>
      </c>
      <c r="NW19" s="12"/>
      <c r="NX19" s="12"/>
      <c r="NY19" s="11" t="s">
        <v>19909</v>
      </c>
      <c r="NZ19" s="12"/>
      <c r="OA19" s="12"/>
      <c r="OB19" s="11" t="s">
        <v>19910</v>
      </c>
      <c r="OC19" s="12"/>
      <c r="OD19" s="12"/>
      <c r="OE19" s="11" t="s">
        <v>19911</v>
      </c>
      <c r="OF19" s="12"/>
      <c r="OG19" s="12"/>
      <c r="OH19" s="11" t="s">
        <v>19912</v>
      </c>
      <c r="OI19" s="12"/>
      <c r="OJ19" s="12"/>
      <c r="OK19" s="11" t="s">
        <v>19831</v>
      </c>
      <c r="OL19" s="12"/>
      <c r="OM19" s="12"/>
      <c r="ON19" s="11" t="s">
        <v>19913</v>
      </c>
      <c r="OO19" s="12"/>
      <c r="OP19" s="12"/>
      <c r="OQ19" s="11" t="s">
        <v>19914</v>
      </c>
      <c r="OR19" s="12"/>
      <c r="OS19" s="12"/>
      <c r="OT19" s="11" t="s">
        <v>19915</v>
      </c>
      <c r="OU19" s="12"/>
      <c r="OV19" s="12"/>
      <c r="OW19" s="11" t="s">
        <v>19916</v>
      </c>
      <c r="OX19" s="12"/>
      <c r="OY19" s="12"/>
      <c r="OZ19" s="11" t="s">
        <v>19917</v>
      </c>
      <c r="PA19" s="12"/>
      <c r="PB19" s="12"/>
      <c r="PC19" s="11" t="s">
        <v>19918</v>
      </c>
      <c r="PD19" s="12"/>
      <c r="PE19" s="12"/>
      <c r="PF19" s="11" t="s">
        <v>19919</v>
      </c>
      <c r="PG19" s="12"/>
      <c r="PH19" s="12"/>
      <c r="PI19" s="11" t="s">
        <v>19920</v>
      </c>
      <c r="PJ19" s="12"/>
      <c r="PK19" s="12"/>
      <c r="PL19" s="11" t="s">
        <v>19921</v>
      </c>
      <c r="PM19" s="12"/>
      <c r="PN19" s="12"/>
      <c r="PO19" s="11" t="s">
        <v>19922</v>
      </c>
      <c r="PP19" s="12"/>
      <c r="PQ19" s="12"/>
      <c r="PR19" s="11" t="s">
        <v>19923</v>
      </c>
      <c r="PS19" s="12"/>
      <c r="PT19" s="12"/>
      <c r="PU19" s="11" t="s">
        <v>19924</v>
      </c>
      <c r="PV19" s="12"/>
      <c r="PW19" s="12"/>
      <c r="PX19" s="11" t="s">
        <v>19925</v>
      </c>
      <c r="PY19" s="12"/>
      <c r="PZ19" s="12"/>
      <c r="QA19" s="11" t="s">
        <v>19926</v>
      </c>
      <c r="QB19" s="12"/>
      <c r="QC19" s="12"/>
      <c r="QD19" s="11" t="s">
        <v>19927</v>
      </c>
      <c r="QE19" s="12"/>
      <c r="QF19" s="12"/>
      <c r="QG19" s="11" t="s">
        <v>19928</v>
      </c>
      <c r="QH19" s="12"/>
      <c r="QI19" s="12"/>
      <c r="QJ19" s="11" t="s">
        <v>19929</v>
      </c>
      <c r="QK19" s="12"/>
      <c r="QL19" s="12"/>
      <c r="QM19" s="11" t="s">
        <v>19930</v>
      </c>
      <c r="QN19" s="12"/>
      <c r="QO19" s="12"/>
      <c r="QP19" s="11" t="s">
        <v>19931</v>
      </c>
      <c r="QQ19" s="12"/>
      <c r="QR19" s="12"/>
      <c r="QS19" s="11" t="s">
        <v>19932</v>
      </c>
      <c r="QT19" s="12"/>
      <c r="QU19" s="12"/>
      <c r="QV19" s="11" t="s">
        <v>19933</v>
      </c>
      <c r="QW19" s="12"/>
      <c r="QX19" s="12"/>
      <c r="QY19" s="11" t="s">
        <v>19934</v>
      </c>
      <c r="QZ19" s="12"/>
      <c r="RA19" s="12"/>
      <c r="RB19" s="11" t="s">
        <v>19935</v>
      </c>
      <c r="RC19" s="12"/>
      <c r="RD19" s="12"/>
      <c r="RE19" s="11" t="s">
        <v>19936</v>
      </c>
      <c r="RF19" s="12"/>
      <c r="RG19" s="12"/>
      <c r="RH19" s="11" t="s">
        <v>19937</v>
      </c>
      <c r="RI19" s="12"/>
      <c r="RJ19" s="12"/>
      <c r="RK19" s="11" t="s">
        <v>19938</v>
      </c>
      <c r="RL19" s="12"/>
      <c r="RM19" s="12"/>
      <c r="RN19" s="11" t="s">
        <v>19939</v>
      </c>
      <c r="RO19" s="12"/>
      <c r="RP19" s="12"/>
      <c r="RQ19" s="11" t="s">
        <v>19940</v>
      </c>
      <c r="RR19" s="12"/>
      <c r="RS19" s="12"/>
      <c r="RT19" s="11" t="s">
        <v>19941</v>
      </c>
      <c r="RU19" s="12"/>
      <c r="RV19" s="12"/>
      <c r="RW19" s="11" t="s">
        <v>19942</v>
      </c>
      <c r="RX19" s="12"/>
      <c r="RY19" s="12"/>
      <c r="RZ19" s="11" t="s">
        <v>19943</v>
      </c>
      <c r="SA19" s="12"/>
      <c r="SB19" s="12"/>
      <c r="SC19" s="11" t="s">
        <v>19944</v>
      </c>
      <c r="SD19" s="12"/>
      <c r="SE19" s="12"/>
      <c r="SF19" s="11" t="s">
        <v>19945</v>
      </c>
      <c r="SG19" s="12"/>
      <c r="SH19" s="12"/>
      <c r="SI19" s="11" t="s">
        <v>19946</v>
      </c>
      <c r="SJ19" s="12"/>
      <c r="SK19" s="12"/>
      <c r="SL19" s="11" t="s">
        <v>19947</v>
      </c>
      <c r="SM19" s="12"/>
      <c r="SN19" s="12"/>
      <c r="SO19" s="11" t="s">
        <v>19948</v>
      </c>
      <c r="SP19" s="12"/>
      <c r="SQ19" s="12"/>
      <c r="SR19" s="11" t="s">
        <v>19949</v>
      </c>
      <c r="SS19" s="12"/>
      <c r="ST19" s="12"/>
      <c r="SU19" s="11" t="s">
        <v>19950</v>
      </c>
      <c r="SV19" s="12"/>
      <c r="SW19" s="12"/>
      <c r="SX19" s="11" t="s">
        <v>19951</v>
      </c>
      <c r="SY19" s="12"/>
      <c r="SZ19" s="12"/>
      <c r="TA19" s="11" t="s">
        <v>19952</v>
      </c>
      <c r="TB19" s="12"/>
      <c r="TC19" s="12"/>
      <c r="TD19" s="11" t="s">
        <v>19953</v>
      </c>
      <c r="TE19" s="12"/>
      <c r="TF19" s="12"/>
      <c r="TG19" s="11" t="s">
        <v>19954</v>
      </c>
      <c r="TH19" s="12"/>
      <c r="TI19" s="12"/>
      <c r="TJ19" s="11" t="s">
        <v>19955</v>
      </c>
      <c r="TK19" s="12"/>
      <c r="TL19" s="12"/>
      <c r="TM19" s="11" t="s">
        <v>19956</v>
      </c>
      <c r="TN19" s="12"/>
      <c r="TO19" s="12"/>
      <c r="TP19" s="11" t="s">
        <v>19957</v>
      </c>
      <c r="TQ19" s="12"/>
      <c r="TR19" s="12"/>
      <c r="TS19" s="11" t="s">
        <v>19958</v>
      </c>
      <c r="TT19" s="12"/>
      <c r="TU19" s="12"/>
      <c r="TV19" s="11" t="s">
        <v>19959</v>
      </c>
      <c r="TW19" s="12"/>
      <c r="TX19" s="12"/>
      <c r="TY19" s="11" t="s">
        <v>19960</v>
      </c>
      <c r="TZ19" s="12"/>
      <c r="UA19" s="12"/>
      <c r="UB19" s="11" t="s">
        <v>19961</v>
      </c>
      <c r="UC19" s="12"/>
      <c r="UD19" s="12"/>
      <c r="UE19" s="11" t="s">
        <v>19962</v>
      </c>
      <c r="UF19" s="12"/>
      <c r="UG19" s="12"/>
      <c r="UH19" s="11" t="s">
        <v>19963</v>
      </c>
      <c r="UI19" s="12"/>
      <c r="UJ19" s="12"/>
      <c r="UK19" s="11" t="s">
        <v>19964</v>
      </c>
      <c r="UL19" s="12"/>
      <c r="UM19" s="12"/>
      <c r="UN19" s="11" t="s">
        <v>19965</v>
      </c>
      <c r="UO19" s="12"/>
      <c r="UP19" s="12"/>
      <c r="UQ19" s="11" t="s">
        <v>19966</v>
      </c>
      <c r="UR19" s="12"/>
      <c r="US19" s="12"/>
      <c r="UT19" s="11" t="s">
        <v>19967</v>
      </c>
      <c r="UU19" s="12"/>
      <c r="UV19" s="12"/>
      <c r="UW19" s="11" t="s">
        <v>19968</v>
      </c>
      <c r="UX19" s="12"/>
      <c r="UY19" s="12"/>
      <c r="UZ19" s="11" t="s">
        <v>19969</v>
      </c>
      <c r="VA19" s="12"/>
      <c r="VB19" s="12"/>
      <c r="VC19" s="11" t="s">
        <v>19970</v>
      </c>
      <c r="VD19" s="12"/>
      <c r="VE19" s="12"/>
      <c r="VF19" s="11" t="s">
        <v>19971</v>
      </c>
      <c r="VG19" s="12"/>
      <c r="VH19" s="12"/>
      <c r="VI19" s="11" t="s">
        <v>19972</v>
      </c>
      <c r="VJ19" s="12"/>
      <c r="VK19" s="12"/>
      <c r="VL19" s="11" t="s">
        <v>19973</v>
      </c>
      <c r="VM19" s="12"/>
      <c r="VN19" s="12"/>
      <c r="VO19" s="11" t="s">
        <v>19974</v>
      </c>
      <c r="VP19" s="12"/>
      <c r="VQ19" s="12"/>
      <c r="VR19" s="11" t="s">
        <v>19975</v>
      </c>
      <c r="VS19" s="12"/>
      <c r="VT19" s="12"/>
      <c r="VU19" s="11" t="s">
        <v>19976</v>
      </c>
      <c r="VV19" s="12"/>
      <c r="VW19" s="12"/>
      <c r="VX19" s="11" t="s">
        <v>19977</v>
      </c>
      <c r="VY19" s="12"/>
      <c r="VZ19" s="12"/>
      <c r="WA19" s="11" t="s">
        <v>19978</v>
      </c>
      <c r="WB19" s="12"/>
      <c r="WC19" s="12"/>
      <c r="WD19" s="11" t="s">
        <v>19979</v>
      </c>
      <c r="WE19" s="12"/>
      <c r="WF19" s="12"/>
      <c r="WG19" s="11" t="s">
        <v>19980</v>
      </c>
      <c r="WH19" s="12"/>
      <c r="WI19" s="12"/>
      <c r="WJ19" s="11" t="s">
        <v>19981</v>
      </c>
      <c r="WK19" s="12"/>
      <c r="WL19" s="12"/>
      <c r="WM19" s="11" t="s">
        <v>19982</v>
      </c>
      <c r="WN19" s="12"/>
      <c r="WO19" s="12"/>
      <c r="WP19" s="11" t="s">
        <v>19983</v>
      </c>
      <c r="WQ19" s="12"/>
      <c r="WR19" s="12"/>
      <c r="WS19" s="11" t="s">
        <v>19984</v>
      </c>
      <c r="WT19" s="12"/>
      <c r="WU19" s="12"/>
      <c r="WV19" s="11" t="s">
        <v>19985</v>
      </c>
      <c r="WW19" s="12"/>
      <c r="WX19" s="12"/>
      <c r="WY19" s="11" t="s">
        <v>19986</v>
      </c>
      <c r="WZ19" s="12"/>
      <c r="XA19" s="12"/>
      <c r="XB19" s="11" t="s">
        <v>19987</v>
      </c>
      <c r="XC19" s="12"/>
      <c r="XD19" s="12"/>
      <c r="XE19" s="11" t="s">
        <v>19988</v>
      </c>
      <c r="XF19" s="12"/>
      <c r="XG19" s="12"/>
      <c r="XH19" s="11" t="s">
        <v>19989</v>
      </c>
      <c r="XI19" s="12"/>
      <c r="XJ19" s="12"/>
      <c r="XK19" s="11" t="s">
        <v>19990</v>
      </c>
      <c r="XL19" s="12"/>
      <c r="XM19" s="12"/>
      <c r="XN19" s="11" t="s">
        <v>19991</v>
      </c>
      <c r="XO19" s="12"/>
      <c r="XP19" s="12"/>
      <c r="XQ19" s="11" t="s">
        <v>19992</v>
      </c>
      <c r="XR19" s="12"/>
      <c r="XS19" s="12"/>
      <c r="XT19" s="11" t="s">
        <v>19993</v>
      </c>
      <c r="XU19" s="12"/>
      <c r="XV19" s="12"/>
      <c r="XW19" s="11" t="s">
        <v>19994</v>
      </c>
      <c r="XX19" s="12"/>
      <c r="XY19" s="12"/>
      <c r="XZ19" s="11" t="s">
        <v>19995</v>
      </c>
      <c r="YA19" s="12"/>
      <c r="YB19" s="12"/>
      <c r="YC19" s="11" t="s">
        <v>19996</v>
      </c>
      <c r="YD19" s="12"/>
      <c r="YE19" s="12"/>
      <c r="YF19" s="11" t="s">
        <v>19997</v>
      </c>
      <c r="YG19" s="12"/>
      <c r="YH19" s="12"/>
      <c r="YI19" s="11" t="s">
        <v>19998</v>
      </c>
      <c r="YJ19" s="12"/>
      <c r="YK19" s="12"/>
      <c r="YL19" s="11" t="s">
        <v>19999</v>
      </c>
      <c r="YM19" s="12"/>
      <c r="YN19" s="12"/>
      <c r="YO19" s="11" t="s">
        <v>20000</v>
      </c>
      <c r="YP19" s="12"/>
      <c r="YQ19" s="12"/>
      <c r="YR19" s="11" t="s">
        <v>20001</v>
      </c>
      <c r="YS19" s="12"/>
      <c r="YT19" s="12"/>
      <c r="YU19" s="11" t="s">
        <v>20002</v>
      </c>
      <c r="YV19" s="12"/>
      <c r="YW19" s="12"/>
      <c r="YX19" s="11" t="s">
        <v>20003</v>
      </c>
      <c r="YY19" s="12"/>
      <c r="YZ19" s="12"/>
      <c r="ZA19" s="11" t="s">
        <v>20004</v>
      </c>
      <c r="ZB19" s="12"/>
      <c r="ZC19" s="12"/>
      <c r="ZD19" s="11" t="s">
        <v>20005</v>
      </c>
      <c r="ZE19" s="12"/>
      <c r="ZF19" s="12"/>
      <c r="ZG19" s="11" t="s">
        <v>20006</v>
      </c>
      <c r="ZH19" s="12"/>
      <c r="ZI19" s="12"/>
      <c r="ZJ19" s="11" t="s">
        <v>20007</v>
      </c>
      <c r="ZK19" s="12"/>
      <c r="ZL19" s="12"/>
      <c r="ZM19" s="11" t="s">
        <v>20008</v>
      </c>
      <c r="ZN19" s="12"/>
      <c r="ZO19" s="12"/>
      <c r="ZP19" s="11" t="s">
        <v>20009</v>
      </c>
      <c r="ZQ19" s="12"/>
      <c r="ZR19" s="12"/>
      <c r="ZS19" s="11" t="s">
        <v>20010</v>
      </c>
      <c r="ZT19" s="12"/>
      <c r="ZU19" s="12"/>
      <c r="ZV19" s="11" t="s">
        <v>20011</v>
      </c>
      <c r="ZW19" s="12"/>
      <c r="ZX19" s="12"/>
      <c r="ZY19" s="11" t="s">
        <v>20012</v>
      </c>
      <c r="ZZ19" s="12"/>
      <c r="AAA19" s="12"/>
      <c r="AAB19" s="11" t="s">
        <v>20013</v>
      </c>
      <c r="AAC19" s="12"/>
      <c r="AAD19" s="12"/>
      <c r="AAE19" s="11" t="s">
        <v>20014</v>
      </c>
      <c r="AAF19" s="12"/>
      <c r="AAG19" s="12"/>
      <c r="AAH19" s="11" t="s">
        <v>20015</v>
      </c>
      <c r="AAI19" s="12"/>
      <c r="AAJ19" s="12"/>
      <c r="AAK19" s="11" t="s">
        <v>20016</v>
      </c>
      <c r="AAL19" s="12"/>
      <c r="AAM19" s="12"/>
      <c r="AAN19" s="11" t="s">
        <v>20017</v>
      </c>
      <c r="AAO19" s="12"/>
      <c r="AAP19" s="12"/>
      <c r="AAQ19" s="11" t="s">
        <v>20018</v>
      </c>
      <c r="AAR19" s="12"/>
      <c r="AAS19" s="12"/>
      <c r="AAT19" s="11" t="s">
        <v>20019</v>
      </c>
      <c r="AAU19" s="12"/>
      <c r="AAV19" s="12"/>
      <c r="AAW19" s="11" t="s">
        <v>20020</v>
      </c>
      <c r="AAX19" s="12"/>
      <c r="AAY19" s="12"/>
      <c r="AAZ19" s="11" t="s">
        <v>20021</v>
      </c>
      <c r="ABA19" s="12"/>
      <c r="ABB19" s="12"/>
      <c r="ABC19" s="11" t="s">
        <v>20022</v>
      </c>
      <c r="ABD19" s="12"/>
      <c r="ABE19" s="12"/>
      <c r="ABF19" s="11" t="s">
        <v>20023</v>
      </c>
      <c r="ABG19" s="12"/>
      <c r="ABH19" s="12"/>
      <c r="ABI19" s="11" t="s">
        <v>20024</v>
      </c>
      <c r="ABJ19" s="12"/>
      <c r="ABK19" s="12"/>
      <c r="ABL19" s="11" t="s">
        <v>20025</v>
      </c>
      <c r="ABM19" s="12"/>
      <c r="ABN19" s="12"/>
      <c r="ABO19" s="11" t="s">
        <v>20026</v>
      </c>
      <c r="ABP19" s="12"/>
      <c r="ABQ19" s="12"/>
      <c r="ABR19" s="11" t="s">
        <v>20027</v>
      </c>
      <c r="ABS19" s="12"/>
      <c r="ABT19" s="12"/>
      <c r="ABU19" s="11" t="s">
        <v>20028</v>
      </c>
      <c r="ABV19" s="12"/>
      <c r="ABW19" s="12"/>
      <c r="ABX19" s="11" t="s">
        <v>20029</v>
      </c>
      <c r="ABY19" s="12"/>
      <c r="ABZ19" s="12"/>
      <c r="ACA19" s="11" t="s">
        <v>20030</v>
      </c>
      <c r="ACB19" s="12"/>
      <c r="ACC19" s="12"/>
      <c r="ACD19" s="11" t="s">
        <v>20031</v>
      </c>
      <c r="ACE19" s="12"/>
      <c r="ACF19" s="12"/>
      <c r="ACG19" s="11" t="s">
        <v>20032</v>
      </c>
      <c r="ACH19" s="12"/>
      <c r="ACI19" s="12"/>
      <c r="ACJ19" s="11" t="s">
        <v>20033</v>
      </c>
      <c r="ACK19" s="12"/>
      <c r="ACL19" s="12"/>
      <c r="ACM19" s="11" t="s">
        <v>20034</v>
      </c>
      <c r="ACN19" s="12"/>
      <c r="ACO19" s="12"/>
      <c r="ACP19" s="11" t="s">
        <v>20035</v>
      </c>
      <c r="ACQ19" s="12"/>
      <c r="ACR19" s="12"/>
      <c r="ACS19" s="11" t="s">
        <v>20036</v>
      </c>
      <c r="ACT19" s="12"/>
      <c r="ACU19" s="12"/>
      <c r="ACV19" s="11" t="s">
        <v>20037</v>
      </c>
      <c r="ACW19" s="12"/>
      <c r="ACX19" s="12"/>
      <c r="ACY19" s="11" t="s">
        <v>20038</v>
      </c>
      <c r="ACZ19" s="12"/>
      <c r="ADA19" s="12"/>
      <c r="ADB19" s="11" t="s">
        <v>20039</v>
      </c>
      <c r="ADC19" s="12"/>
      <c r="ADD19" s="12"/>
      <c r="ADE19" s="11" t="s">
        <v>20040</v>
      </c>
      <c r="ADF19" s="12"/>
      <c r="ADG19" s="12"/>
      <c r="ADH19" s="11" t="s">
        <v>20041</v>
      </c>
      <c r="ADI19" s="12"/>
      <c r="ADJ19" s="12"/>
      <c r="ADK19" s="11" t="s">
        <v>20042</v>
      </c>
      <c r="ADL19" s="12"/>
      <c r="ADM19" s="12"/>
      <c r="ADN19" s="11" t="s">
        <v>20043</v>
      </c>
      <c r="ADO19" s="12"/>
      <c r="ADP19" s="12"/>
      <c r="ADQ19" s="11" t="s">
        <v>20044</v>
      </c>
      <c r="ADR19" s="12"/>
      <c r="ADS19" s="12"/>
      <c r="ADT19" s="11" t="s">
        <v>20045</v>
      </c>
      <c r="ADU19" s="12"/>
      <c r="ADV19" s="12"/>
      <c r="ADW19" s="11" t="s">
        <v>20046</v>
      </c>
      <c r="ADX19" s="12"/>
      <c r="ADY19" s="12"/>
      <c r="ADZ19" s="11" t="s">
        <v>20047</v>
      </c>
      <c r="AEA19" s="12"/>
      <c r="AEB19" s="12"/>
      <c r="AEC19" s="11" t="s">
        <v>20048</v>
      </c>
      <c r="AED19" s="12"/>
      <c r="AEE19" s="12"/>
      <c r="AEF19" s="11" t="s">
        <v>20049</v>
      </c>
      <c r="AEG19" s="12"/>
      <c r="AEH19" s="12"/>
      <c r="AEI19" s="11" t="s">
        <v>20050</v>
      </c>
      <c r="AEJ19" s="12"/>
      <c r="AEK19" s="12"/>
      <c r="AEL19" s="11" t="s">
        <v>20051</v>
      </c>
      <c r="AEM19" s="12"/>
      <c r="AEN19" s="12"/>
      <c r="AEO19" s="11" t="s">
        <v>20052</v>
      </c>
      <c r="AEP19" s="12"/>
      <c r="AEQ19" s="12"/>
      <c r="AER19" s="11" t="s">
        <v>20053</v>
      </c>
      <c r="AES19" s="12"/>
      <c r="AET19" s="12"/>
      <c r="AEU19" s="11" t="s">
        <v>20054</v>
      </c>
      <c r="AEV19" s="12"/>
      <c r="AEW19" s="12"/>
      <c r="AEX19" s="11" t="s">
        <v>20055</v>
      </c>
      <c r="AEY19" s="12"/>
      <c r="AEZ19" s="12"/>
      <c r="AFA19" s="11" t="s">
        <v>20056</v>
      </c>
      <c r="AFB19" s="12"/>
      <c r="AFC19" s="12"/>
      <c r="AFD19" s="11" t="s">
        <v>20057</v>
      </c>
      <c r="AFE19" s="12"/>
      <c r="AFF19" s="12"/>
      <c r="AFG19" s="11" t="s">
        <v>20058</v>
      </c>
      <c r="AFH19" s="12"/>
      <c r="AFI19" s="12"/>
      <c r="AFJ19" s="11" t="s">
        <v>20059</v>
      </c>
      <c r="AFK19" s="12"/>
      <c r="AFL19" s="12"/>
      <c r="AFM19" s="11" t="s">
        <v>20060</v>
      </c>
      <c r="AFN19" s="12"/>
      <c r="AFO19" s="12"/>
      <c r="AFP19" s="11" t="s">
        <v>20061</v>
      </c>
      <c r="AFQ19" s="12"/>
      <c r="AFR19" s="12"/>
      <c r="AFS19" s="11" t="s">
        <v>20062</v>
      </c>
      <c r="AFT19" s="12"/>
      <c r="AFU19" s="12"/>
      <c r="AFV19" s="11" t="s">
        <v>20063</v>
      </c>
      <c r="AFW19" s="12"/>
      <c r="AFX19" s="12"/>
      <c r="AFY19" s="11" t="s">
        <v>20064</v>
      </c>
      <c r="AFZ19" s="12"/>
      <c r="AGA19" s="12"/>
      <c r="AGB19" s="11" t="s">
        <v>20065</v>
      </c>
      <c r="AGC19" s="12"/>
      <c r="AGD19" s="12"/>
      <c r="AGE19" s="11" t="s">
        <v>20066</v>
      </c>
      <c r="AGF19" s="12"/>
      <c r="AGG19" s="12"/>
      <c r="AGH19" s="11" t="s">
        <v>20067</v>
      </c>
      <c r="AGI19" s="12"/>
      <c r="AGJ19" s="12"/>
      <c r="AGK19" s="11" t="s">
        <v>20068</v>
      </c>
      <c r="AGL19" s="12"/>
      <c r="AGM19" s="12"/>
      <c r="AGN19" s="11" t="s">
        <v>20069</v>
      </c>
      <c r="AGO19" s="12"/>
      <c r="AGP19" s="12"/>
      <c r="AGQ19" s="11" t="s">
        <v>20070</v>
      </c>
      <c r="AGR19" s="12"/>
      <c r="AGS19" s="12"/>
      <c r="AGT19" s="11" t="s">
        <v>20071</v>
      </c>
      <c r="AGU19" s="12"/>
      <c r="AGV19" s="12"/>
      <c r="AGW19" s="11" t="s">
        <v>20072</v>
      </c>
      <c r="AGX19" s="12"/>
      <c r="AGY19" s="12"/>
      <c r="AGZ19" s="11" t="s">
        <v>20073</v>
      </c>
      <c r="AHA19" s="12"/>
      <c r="AHB19" s="12"/>
      <c r="AHC19" s="11" t="s">
        <v>20074</v>
      </c>
      <c r="AHD19" s="12"/>
      <c r="AHE19" s="12"/>
      <c r="AHF19" s="11" t="s">
        <v>20075</v>
      </c>
      <c r="AHG19" s="12"/>
      <c r="AHH19" s="12"/>
      <c r="AHI19" s="11" t="s">
        <v>20076</v>
      </c>
      <c r="AHJ19" s="12"/>
      <c r="AHK19" s="12"/>
      <c r="AHL19" s="11" t="s">
        <v>20077</v>
      </c>
      <c r="AHM19" s="12"/>
      <c r="AHN19" s="12"/>
      <c r="AHO19" s="11" t="s">
        <v>20078</v>
      </c>
      <c r="AHP19" s="12"/>
      <c r="AHQ19" s="12"/>
      <c r="AHR19" s="11" t="s">
        <v>20079</v>
      </c>
      <c r="AHS19" s="12"/>
      <c r="AHT19" s="12"/>
      <c r="AHU19" s="11" t="s">
        <v>20080</v>
      </c>
      <c r="AHV19" s="12"/>
      <c r="AHW19" s="12"/>
      <c r="AHX19" s="11" t="s">
        <v>20081</v>
      </c>
      <c r="AHY19" s="12"/>
      <c r="AHZ19" s="12"/>
      <c r="AIA19" s="11" t="s">
        <v>20082</v>
      </c>
      <c r="AIB19" s="12"/>
      <c r="AIC19" s="12"/>
      <c r="AID19" s="11" t="s">
        <v>20083</v>
      </c>
      <c r="AIE19" s="12"/>
      <c r="AIF19" s="12"/>
      <c r="AIG19" s="11" t="s">
        <v>20084</v>
      </c>
      <c r="AIH19" s="12"/>
      <c r="AII19" s="12"/>
      <c r="AIJ19" s="11" t="s">
        <v>20085</v>
      </c>
      <c r="AIK19" s="12"/>
      <c r="AIL19" s="12"/>
      <c r="AIM19" s="11" t="s">
        <v>20086</v>
      </c>
      <c r="AIN19" s="12"/>
      <c r="AIO19" s="12"/>
      <c r="AIP19" s="11" t="s">
        <v>20087</v>
      </c>
      <c r="AIQ19" s="12"/>
      <c r="AIR19" s="12"/>
      <c r="AIS19" s="11" t="s">
        <v>20088</v>
      </c>
      <c r="AIT19" s="12"/>
      <c r="AIU19" s="12"/>
      <c r="AIV19" s="11" t="s">
        <v>20089</v>
      </c>
      <c r="AIW19" s="12"/>
      <c r="AIX19" s="12"/>
      <c r="AIY19" s="11" t="s">
        <v>20090</v>
      </c>
      <c r="AIZ19" s="12"/>
      <c r="AJA19" s="12"/>
      <c r="AJB19" s="11" t="s">
        <v>20091</v>
      </c>
      <c r="AJC19" s="12"/>
      <c r="AJD19" s="12"/>
      <c r="AJE19" s="11" t="s">
        <v>20092</v>
      </c>
      <c r="AJF19" s="12"/>
      <c r="AJG19" s="12"/>
      <c r="AJH19" s="11" t="s">
        <v>20093</v>
      </c>
      <c r="AJI19" s="12"/>
      <c r="AJJ19" s="12"/>
      <c r="AJK19" s="11" t="s">
        <v>20094</v>
      </c>
      <c r="AJL19" s="12"/>
      <c r="AJM19" s="12"/>
      <c r="AJN19" s="11" t="s">
        <v>20095</v>
      </c>
      <c r="AJO19" s="12"/>
      <c r="AJP19" s="12"/>
      <c r="AJQ19" s="11" t="s">
        <v>20096</v>
      </c>
      <c r="AJR19" s="12"/>
      <c r="AJS19" s="12"/>
      <c r="AJT19" s="11" t="s">
        <v>20097</v>
      </c>
      <c r="AJU19" s="12"/>
      <c r="AJV19" s="12"/>
      <c r="AJW19" s="11" t="s">
        <v>20098</v>
      </c>
      <c r="AJX19" s="12"/>
      <c r="AJY19" s="12"/>
      <c r="AJZ19" s="11" t="s">
        <v>20099</v>
      </c>
      <c r="AKA19" s="12"/>
      <c r="AKB19" s="12"/>
      <c r="AKC19" s="11" t="s">
        <v>20100</v>
      </c>
      <c r="AKD19" s="12"/>
      <c r="AKE19" s="12"/>
      <c r="AKF19" s="11" t="s">
        <v>20101</v>
      </c>
      <c r="AKG19" s="12"/>
      <c r="AKH19" s="12"/>
      <c r="AKI19" s="11" t="s">
        <v>20102</v>
      </c>
      <c r="AKJ19" s="12"/>
      <c r="AKK19" s="12"/>
      <c r="AKL19" s="11" t="s">
        <v>20103</v>
      </c>
      <c r="AKM19" s="12"/>
      <c r="AKN19" s="12"/>
      <c r="AKO19" s="11" t="s">
        <v>20104</v>
      </c>
      <c r="AKP19" s="12"/>
      <c r="AKQ19" s="12"/>
      <c r="AKR19" s="11" t="s">
        <v>20105</v>
      </c>
      <c r="AKS19" s="12"/>
      <c r="AKT19" s="12"/>
      <c r="AKU19" s="11" t="s">
        <v>20106</v>
      </c>
      <c r="AKV19" s="12"/>
      <c r="AKW19" s="12"/>
      <c r="AKX19" s="11" t="s">
        <v>20107</v>
      </c>
      <c r="AKY19" s="12"/>
      <c r="AKZ19" s="12"/>
      <c r="ALA19" s="11" t="s">
        <v>20108</v>
      </c>
      <c r="ALB19" s="12"/>
      <c r="ALC19" s="12"/>
      <c r="ALD19" s="11" t="s">
        <v>20109</v>
      </c>
      <c r="ALE19" s="12"/>
      <c r="ALF19" s="12"/>
      <c r="ALG19" s="11" t="s">
        <v>20110</v>
      </c>
      <c r="ALH19" s="12"/>
      <c r="ALI19" s="12"/>
      <c r="ALJ19" s="11" t="s">
        <v>20111</v>
      </c>
      <c r="ALK19" s="12"/>
      <c r="ALL19" s="12"/>
      <c r="ALM19" s="11" t="s">
        <v>20112</v>
      </c>
      <c r="ALN19" s="12"/>
      <c r="ALO19" s="12"/>
      <c r="ALP19" s="11" t="s">
        <v>20113</v>
      </c>
      <c r="ALQ19" s="12"/>
      <c r="ALR19" s="12"/>
      <c r="ALS19" s="11" t="s">
        <v>20114</v>
      </c>
      <c r="ALT19" s="12"/>
      <c r="ALU19" s="12"/>
      <c r="ALV19" s="11" t="s">
        <v>20115</v>
      </c>
      <c r="ALW19" s="12"/>
      <c r="ALX19" s="12"/>
      <c r="ALY19" s="11" t="s">
        <v>20116</v>
      </c>
      <c r="ALZ19" s="12"/>
      <c r="AMA19" s="12"/>
      <c r="AMB19" s="11" t="s">
        <v>20117</v>
      </c>
      <c r="AMC19" s="12"/>
      <c r="AMD19" s="12"/>
      <c r="AME19" s="11" t="s">
        <v>20118</v>
      </c>
      <c r="AMF19" s="12"/>
      <c r="AMG19" s="12"/>
      <c r="AMH19" s="11" t="s">
        <v>20119</v>
      </c>
      <c r="AMI19" s="12"/>
      <c r="AMJ19" s="12"/>
      <c r="AMK19" s="11" t="s">
        <v>20120</v>
      </c>
      <c r="AML19" s="12"/>
      <c r="AMM19" s="12"/>
      <c r="AMN19" s="11" t="s">
        <v>20121</v>
      </c>
      <c r="AMO19" s="12"/>
      <c r="AMP19" s="12"/>
      <c r="AMQ19" s="11" t="s">
        <v>20122</v>
      </c>
      <c r="AMR19" s="12"/>
      <c r="AMS19" s="12"/>
      <c r="AMT19" s="11" t="s">
        <v>20123</v>
      </c>
      <c r="AMU19" s="12"/>
      <c r="AMV19" s="12"/>
      <c r="AMW19" s="11" t="s">
        <v>20124</v>
      </c>
      <c r="AMX19" s="12"/>
      <c r="AMY19" s="12"/>
      <c r="AMZ19" s="11" t="s">
        <v>20125</v>
      </c>
      <c r="ANA19" s="12"/>
      <c r="ANB19" s="12"/>
      <c r="ANC19" s="11" t="s">
        <v>20126</v>
      </c>
      <c r="AND19" s="12"/>
      <c r="ANE19" s="12"/>
      <c r="ANF19" s="11" t="s">
        <v>20127</v>
      </c>
      <c r="ANG19" s="12"/>
      <c r="ANH19" s="12"/>
      <c r="ANI19" s="11" t="s">
        <v>20128</v>
      </c>
      <c r="ANJ19" s="12"/>
      <c r="ANK19" s="12"/>
      <c r="ANL19" s="11" t="s">
        <v>20129</v>
      </c>
      <c r="ANM19" s="12"/>
      <c r="ANN19" s="12"/>
      <c r="ANO19" s="11" t="s">
        <v>20130</v>
      </c>
      <c r="ANP19" s="12"/>
      <c r="ANQ19" s="12"/>
      <c r="ANR19" s="11" t="s">
        <v>20131</v>
      </c>
      <c r="ANS19" s="12"/>
      <c r="ANT19" s="12"/>
      <c r="ANU19" s="11" t="s">
        <v>20132</v>
      </c>
      <c r="ANV19" s="12"/>
      <c r="ANW19" s="12"/>
      <c r="ANX19" s="11" t="s">
        <v>20133</v>
      </c>
      <c r="ANY19" s="12"/>
      <c r="ANZ19" s="12"/>
      <c r="AOA19" s="11" t="s">
        <v>20134</v>
      </c>
      <c r="AOB19" s="12"/>
      <c r="AOC19" s="12"/>
      <c r="AOD19" s="11" t="s">
        <v>20135</v>
      </c>
      <c r="AOE19" s="12"/>
      <c r="AOF19" s="12"/>
      <c r="AOG19" s="11" t="s">
        <v>20136</v>
      </c>
      <c r="AOH19" s="12"/>
      <c r="AOI19" s="12"/>
      <c r="AOJ19" s="11" t="s">
        <v>20137</v>
      </c>
      <c r="AOK19" s="12"/>
      <c r="AOL19" s="12"/>
      <c r="AOM19" s="11" t="s">
        <v>20138</v>
      </c>
      <c r="AON19" s="12"/>
      <c r="AOO19" s="12"/>
      <c r="AOP19" s="11" t="s">
        <v>20139</v>
      </c>
      <c r="AOQ19" s="12"/>
      <c r="AOR19" s="12"/>
      <c r="AOS19" s="11" t="s">
        <v>20140</v>
      </c>
      <c r="AOT19" s="12"/>
      <c r="AOU19" s="12"/>
      <c r="AOV19" s="11" t="s">
        <v>20141</v>
      </c>
      <c r="AOW19" s="12"/>
      <c r="AOX19" s="12"/>
      <c r="AOY19" s="11" t="s">
        <v>20142</v>
      </c>
      <c r="AOZ19" s="12"/>
      <c r="APA19" s="12"/>
      <c r="APB19" s="11" t="s">
        <v>20143</v>
      </c>
      <c r="APC19" s="12"/>
      <c r="APD19" s="12"/>
      <c r="APE19" s="11" t="s">
        <v>20144</v>
      </c>
      <c r="APF19" s="12"/>
      <c r="APG19" s="12"/>
      <c r="APH19" s="11" t="s">
        <v>20145</v>
      </c>
      <c r="API19" s="12"/>
      <c r="APJ19" s="12"/>
      <c r="APK19" s="11" t="s">
        <v>20146</v>
      </c>
      <c r="APL19" s="12"/>
      <c r="APM19" s="12"/>
      <c r="APN19" s="11" t="s">
        <v>20147</v>
      </c>
      <c r="APO19" s="12"/>
      <c r="APP19" s="12"/>
      <c r="APQ19" s="11" t="s">
        <v>20148</v>
      </c>
      <c r="APR19" s="12"/>
      <c r="APS19" s="12"/>
      <c r="APT19" s="11" t="s">
        <v>20149</v>
      </c>
      <c r="APU19" s="12"/>
      <c r="APV19" s="12"/>
      <c r="APW19" s="11" t="s">
        <v>20150</v>
      </c>
      <c r="APX19" s="12"/>
      <c r="APY19" s="12"/>
      <c r="APZ19" s="11" t="s">
        <v>20151</v>
      </c>
      <c r="AQA19" s="12"/>
      <c r="AQB19" s="12"/>
      <c r="AQC19" s="11" t="s">
        <v>20152</v>
      </c>
      <c r="AQD19" s="12"/>
      <c r="AQE19" s="12"/>
      <c r="AQF19" s="11" t="s">
        <v>20153</v>
      </c>
      <c r="AQG19" s="12"/>
      <c r="AQH19" s="12"/>
      <c r="AQI19" s="11" t="s">
        <v>20154</v>
      </c>
      <c r="AQJ19" s="12"/>
      <c r="AQK19" s="12"/>
      <c r="AQL19" s="11" t="s">
        <v>20155</v>
      </c>
      <c r="AQM19" s="12"/>
      <c r="AQN19" s="12"/>
      <c r="AQO19" s="11" t="s">
        <v>20156</v>
      </c>
      <c r="AQP19" s="12"/>
      <c r="AQQ19" s="12"/>
      <c r="AQR19" s="11" t="s">
        <v>20157</v>
      </c>
      <c r="AQS19" s="12"/>
      <c r="AQT19" s="12"/>
      <c r="AQU19" s="11" t="s">
        <v>20158</v>
      </c>
      <c r="AQV19" s="12"/>
      <c r="AQW19" s="12"/>
      <c r="AQX19" s="11" t="s">
        <v>20159</v>
      </c>
      <c r="AQY19" s="12"/>
      <c r="AQZ19" s="12"/>
      <c r="ARA19" s="11" t="s">
        <v>20160</v>
      </c>
      <c r="ARB19" s="12"/>
      <c r="ARC19" s="12"/>
      <c r="ARD19" s="11" t="s">
        <v>20161</v>
      </c>
      <c r="ARE19" s="12"/>
      <c r="ARF19" s="12"/>
      <c r="ARG19" s="11" t="s">
        <v>20162</v>
      </c>
      <c r="ARH19" s="12"/>
      <c r="ARI19" s="12"/>
      <c r="ARJ19" s="11" t="s">
        <v>20163</v>
      </c>
      <c r="ARK19" s="12"/>
      <c r="ARL19" s="12"/>
      <c r="ARM19" s="11" t="s">
        <v>20164</v>
      </c>
      <c r="ARN19" s="12"/>
      <c r="ARO19" s="12"/>
      <c r="ARP19" s="11" t="s">
        <v>20165</v>
      </c>
      <c r="ARQ19" s="12"/>
      <c r="ARR19" s="12"/>
      <c r="ARS19" s="11" t="s">
        <v>20166</v>
      </c>
      <c r="ART19" s="12"/>
      <c r="ARU19" s="12"/>
      <c r="ARV19" s="11" t="s">
        <v>20167</v>
      </c>
      <c r="ARW19" s="12"/>
      <c r="ARX19" s="12"/>
      <c r="ARY19" s="11" t="s">
        <v>20168</v>
      </c>
      <c r="ARZ19" s="12"/>
      <c r="ASA19" s="12"/>
      <c r="ASB19" s="11" t="s">
        <v>20169</v>
      </c>
      <c r="ASC19" s="12"/>
      <c r="ASD19" s="12"/>
      <c r="ASE19" s="11" t="s">
        <v>20170</v>
      </c>
      <c r="ASF19" s="12"/>
      <c r="ASG19" s="12"/>
      <c r="ASH19" s="11" t="s">
        <v>20171</v>
      </c>
      <c r="ASI19" s="12"/>
      <c r="ASJ19" s="12"/>
      <c r="ASK19" s="11" t="s">
        <v>20172</v>
      </c>
      <c r="ASL19" s="12"/>
      <c r="ASM19" s="12"/>
      <c r="ASN19" s="11" t="s">
        <v>20173</v>
      </c>
      <c r="ASO19" s="12"/>
      <c r="ASP19" s="12"/>
      <c r="ASQ19" s="11" t="s">
        <v>20174</v>
      </c>
      <c r="ASR19" s="12"/>
      <c r="ASS19" s="12"/>
      <c r="AST19" s="11" t="s">
        <v>20175</v>
      </c>
      <c r="ASU19" s="12"/>
      <c r="ASV19" s="12"/>
      <c r="ASW19" s="11" t="s">
        <v>20176</v>
      </c>
      <c r="ASX19" s="12"/>
      <c r="ASY19" s="12"/>
      <c r="ASZ19" s="11" t="s">
        <v>20177</v>
      </c>
      <c r="ATA19" s="12"/>
      <c r="ATB19" s="12"/>
      <c r="ATC19" s="11" t="s">
        <v>20178</v>
      </c>
      <c r="ATD19" s="12"/>
      <c r="ATE19" s="12"/>
      <c r="ATF19" s="11" t="s">
        <v>20179</v>
      </c>
      <c r="ATG19" s="12"/>
      <c r="ATH19" s="12"/>
      <c r="ATI19" s="11" t="s">
        <v>20180</v>
      </c>
      <c r="ATJ19" s="12"/>
      <c r="ATK19" s="12"/>
      <c r="ATL19" s="11" t="s">
        <v>20181</v>
      </c>
      <c r="ATM19" s="12"/>
      <c r="ATN19" s="12"/>
      <c r="ATO19" s="11" t="s">
        <v>20182</v>
      </c>
      <c r="ATP19" s="12"/>
      <c r="ATQ19" s="12"/>
      <c r="ATR19" s="11" t="s">
        <v>20183</v>
      </c>
      <c r="ATS19" s="12"/>
      <c r="ATT19" s="12"/>
      <c r="ATU19" s="11" t="s">
        <v>20184</v>
      </c>
      <c r="ATV19" s="12"/>
      <c r="ATW19" s="12"/>
      <c r="ATX19" s="11" t="s">
        <v>20185</v>
      </c>
      <c r="ATY19" s="12"/>
      <c r="ATZ19" s="12"/>
      <c r="AUA19" s="11" t="s">
        <v>20186</v>
      </c>
      <c r="AUB19" s="12"/>
      <c r="AUC19" s="12"/>
      <c r="AUD19" s="11" t="s">
        <v>20187</v>
      </c>
      <c r="AUE19" s="12"/>
      <c r="AUF19" s="12"/>
      <c r="AUG19" s="11" t="s">
        <v>20188</v>
      </c>
      <c r="AUH19" s="12"/>
      <c r="AUI19" s="12"/>
      <c r="AUJ19" s="11" t="s">
        <v>20189</v>
      </c>
      <c r="AUK19" s="12"/>
      <c r="AUL19" s="12"/>
      <c r="AUM19" s="11" t="s">
        <v>20190</v>
      </c>
      <c r="AUN19" s="12"/>
      <c r="AUO19" s="12"/>
      <c r="AUP19" s="11" t="s">
        <v>20191</v>
      </c>
      <c r="AUQ19" s="12"/>
      <c r="AUR19" s="12"/>
      <c r="AUS19" s="11" t="s">
        <v>20192</v>
      </c>
      <c r="AUT19" s="12"/>
      <c r="AUU19" s="12"/>
      <c r="AUV19" s="11" t="s">
        <v>20193</v>
      </c>
      <c r="AUW19" s="12"/>
      <c r="AUX19" s="12"/>
      <c r="AUY19" s="11" t="s">
        <v>20194</v>
      </c>
      <c r="AUZ19" s="12"/>
      <c r="AVA19" s="12"/>
      <c r="AVB19" s="11" t="s">
        <v>20195</v>
      </c>
      <c r="AVC19" s="12"/>
      <c r="AVD19" s="12"/>
      <c r="AVE19" s="11" t="s">
        <v>20196</v>
      </c>
      <c r="AVF19" s="12"/>
      <c r="AVG19" s="12"/>
      <c r="AVH19" s="11" t="s">
        <v>20197</v>
      </c>
      <c r="AVI19" s="12"/>
      <c r="AVJ19" s="12"/>
      <c r="AVK19" s="11" t="s">
        <v>20198</v>
      </c>
      <c r="AVL19" s="12"/>
      <c r="AVM19" s="12"/>
      <c r="AVN19" s="11" t="s">
        <v>20199</v>
      </c>
      <c r="AVO19" s="12"/>
      <c r="AVP19" s="12"/>
      <c r="AVQ19" s="11" t="s">
        <v>20200</v>
      </c>
      <c r="AVR19" s="12"/>
      <c r="AVS19" s="12"/>
      <c r="AVT19" s="11" t="s">
        <v>20201</v>
      </c>
      <c r="AVU19" s="12"/>
      <c r="AVV19" s="12"/>
      <c r="AVW19" s="11" t="s">
        <v>20202</v>
      </c>
      <c r="AVX19" s="12"/>
      <c r="AVY19" s="12"/>
      <c r="AVZ19" s="11" t="s">
        <v>20203</v>
      </c>
      <c r="AWA19" s="12"/>
      <c r="AWB19" s="12"/>
      <c r="AWC19" s="11" t="s">
        <v>20204</v>
      </c>
      <c r="AWD19" s="12"/>
      <c r="AWE19" s="12"/>
      <c r="AWF19" s="11" t="s">
        <v>20205</v>
      </c>
      <c r="AWG19" s="12"/>
      <c r="AWH19" s="12"/>
      <c r="AWI19" s="11" t="s">
        <v>20206</v>
      </c>
      <c r="AWJ19" s="12"/>
      <c r="AWK19" s="12"/>
      <c r="AWL19" s="11" t="s">
        <v>20207</v>
      </c>
      <c r="AWM19" s="12"/>
      <c r="AWN19" s="12"/>
      <c r="AWO19" s="11" t="s">
        <v>20208</v>
      </c>
      <c r="AWP19" s="12"/>
      <c r="AWQ19" s="12"/>
      <c r="AWR19" s="11" t="s">
        <v>20209</v>
      </c>
      <c r="AWS19" s="12"/>
      <c r="AWT19" s="12"/>
      <c r="AWU19" s="11" t="s">
        <v>20210</v>
      </c>
      <c r="AWV19" s="12"/>
      <c r="AWW19" s="12"/>
      <c r="AWX19" s="11" t="s">
        <v>20211</v>
      </c>
      <c r="AWY19" s="12"/>
      <c r="AWZ19" s="12"/>
      <c r="AXA19" s="11" t="s">
        <v>20212</v>
      </c>
      <c r="AXB19" s="12"/>
      <c r="AXC19" s="12"/>
      <c r="AXD19" s="11" t="s">
        <v>20213</v>
      </c>
      <c r="AXE19" s="12"/>
      <c r="AXF19" s="12"/>
      <c r="AXG19" s="11" t="s">
        <v>20214</v>
      </c>
      <c r="AXH19" s="12"/>
      <c r="AXI19" s="12"/>
      <c r="AXJ19" s="11" t="s">
        <v>20215</v>
      </c>
      <c r="AXK19" s="12"/>
      <c r="AXL19" s="12"/>
      <c r="AXM19" s="11" t="s">
        <v>20216</v>
      </c>
      <c r="AXN19" s="12"/>
      <c r="AXO19" s="12"/>
      <c r="AXP19" s="11" t="s">
        <v>20217</v>
      </c>
      <c r="AXQ19" s="12"/>
      <c r="AXR19" s="12"/>
      <c r="AXS19" s="11" t="s">
        <v>20218</v>
      </c>
      <c r="AXT19" s="12"/>
      <c r="AXU19" s="12"/>
      <c r="AXV19" s="11" t="s">
        <v>20219</v>
      </c>
      <c r="AXW19" s="12"/>
      <c r="AXX19" s="12"/>
      <c r="AXY19" s="11" t="s">
        <v>20220</v>
      </c>
      <c r="AXZ19" s="12"/>
      <c r="AYA19" s="12"/>
      <c r="AYB19" s="11" t="s">
        <v>20221</v>
      </c>
      <c r="AYC19" s="12"/>
      <c r="AYD19" s="12"/>
      <c r="AYE19" s="11" t="s">
        <v>20222</v>
      </c>
      <c r="AYF19" s="12"/>
      <c r="AYG19" s="12"/>
      <c r="AYH19" s="11" t="s">
        <v>20223</v>
      </c>
      <c r="AYI19" s="12"/>
      <c r="AYJ19" s="12"/>
      <c r="AYK19" s="11" t="s">
        <v>20224</v>
      </c>
      <c r="AYL19" s="12"/>
      <c r="AYM19" s="12"/>
      <c r="AYN19" s="11" t="s">
        <v>20225</v>
      </c>
      <c r="AYO19" s="12"/>
      <c r="AYP19" s="12"/>
      <c r="AYQ19" s="11" t="s">
        <v>20226</v>
      </c>
      <c r="AYR19" s="12"/>
      <c r="AYS19" s="12"/>
      <c r="AYT19" s="11" t="s">
        <v>20227</v>
      </c>
      <c r="AYU19" s="12"/>
      <c r="AYV19" s="12"/>
      <c r="AYW19" s="11" t="s">
        <v>20228</v>
      </c>
      <c r="AYX19" s="12"/>
      <c r="AYY19" s="12"/>
      <c r="AYZ19" s="11" t="s">
        <v>20229</v>
      </c>
      <c r="AZA19" s="12"/>
      <c r="AZB19" s="12"/>
      <c r="AZC19" s="11" t="s">
        <v>20230</v>
      </c>
      <c r="AZD19" s="12"/>
      <c r="AZE19" s="12"/>
      <c r="AZF19" s="11" t="s">
        <v>20231</v>
      </c>
      <c r="AZG19" s="12"/>
      <c r="AZH19" s="12"/>
      <c r="AZI19" s="11" t="s">
        <v>20232</v>
      </c>
      <c r="AZJ19" s="12"/>
      <c r="AZK19" s="12"/>
      <c r="AZL19" s="11" t="s">
        <v>20233</v>
      </c>
      <c r="AZM19" s="12"/>
      <c r="AZN19" s="12"/>
      <c r="AZO19" s="11" t="s">
        <v>20234</v>
      </c>
      <c r="AZP19" s="12"/>
      <c r="AZQ19" s="12"/>
      <c r="AZR19" s="11" t="s">
        <v>20235</v>
      </c>
      <c r="AZS19" s="12"/>
      <c r="AZT19" s="12"/>
      <c r="AZU19" s="11" t="s">
        <v>20236</v>
      </c>
      <c r="AZV19" s="12"/>
      <c r="AZW19" s="12"/>
      <c r="AZX19" s="11" t="s">
        <v>20237</v>
      </c>
      <c r="AZY19" s="12"/>
      <c r="AZZ19" s="12"/>
      <c r="BAA19" s="11" t="s">
        <v>20238</v>
      </c>
      <c r="BAB19" s="12"/>
      <c r="BAC19" s="12"/>
      <c r="BAD19" s="11" t="s">
        <v>20239</v>
      </c>
      <c r="BAE19" s="12"/>
      <c r="BAF19" s="12"/>
      <c r="BAG19" s="11" t="s">
        <v>20240</v>
      </c>
      <c r="BAH19" s="12"/>
      <c r="BAI19" s="12"/>
      <c r="BAJ19" s="11" t="s">
        <v>20241</v>
      </c>
      <c r="BAK19" s="12"/>
      <c r="BAL19" s="12"/>
      <c r="BAM19" s="11" t="s">
        <v>20242</v>
      </c>
      <c r="BAN19" s="12"/>
      <c r="BAO19" s="12"/>
      <c r="BAP19" s="11" t="s">
        <v>20243</v>
      </c>
      <c r="BAQ19" s="12"/>
      <c r="BAR19" s="12"/>
      <c r="BAS19" s="11" t="s">
        <v>20244</v>
      </c>
      <c r="BAT19" s="12"/>
      <c r="BAU19" s="12"/>
      <c r="BAV19" s="11" t="s">
        <v>20245</v>
      </c>
      <c r="BAW19" s="12"/>
      <c r="BAX19" s="12"/>
      <c r="BAY19" s="11" t="s">
        <v>20246</v>
      </c>
      <c r="BAZ19" s="12"/>
      <c r="BBA19" s="12"/>
      <c r="BBB19" s="11" t="s">
        <v>20247</v>
      </c>
      <c r="BBC19" s="12"/>
      <c r="BBD19" s="12"/>
      <c r="BBE19" s="11" t="s">
        <v>20248</v>
      </c>
      <c r="BBF19" s="12"/>
      <c r="BBG19" s="12"/>
      <c r="BBH19" s="11" t="s">
        <v>20249</v>
      </c>
      <c r="BBI19" s="12"/>
      <c r="BBJ19" s="12"/>
      <c r="BBK19" s="11" t="s">
        <v>20250</v>
      </c>
      <c r="BBL19" s="12"/>
      <c r="BBM19" s="12"/>
      <c r="BBN19" s="11" t="s">
        <v>20251</v>
      </c>
      <c r="BBO19" s="12"/>
      <c r="BBP19" s="12"/>
      <c r="BBQ19" s="11" t="s">
        <v>20252</v>
      </c>
      <c r="BBR19" s="12"/>
      <c r="BBS19" s="12"/>
      <c r="BBT19" s="11" t="s">
        <v>20253</v>
      </c>
      <c r="BBU19" s="12"/>
      <c r="BBV19" s="12"/>
      <c r="BBW19" s="11" t="s">
        <v>20254</v>
      </c>
      <c r="BBX19" s="12"/>
      <c r="BBY19" s="12"/>
      <c r="BBZ19" s="11" t="s">
        <v>20255</v>
      </c>
      <c r="BCA19" s="12"/>
      <c r="BCB19" s="12"/>
      <c r="BCC19" s="11" t="s">
        <v>20256</v>
      </c>
      <c r="BCD19" s="12"/>
      <c r="BCE19" s="12"/>
      <c r="BCF19" s="11" t="s">
        <v>20257</v>
      </c>
      <c r="BCG19" s="12"/>
      <c r="BCH19" s="12"/>
      <c r="BCI19" s="11" t="s">
        <v>20258</v>
      </c>
      <c r="BCJ19" s="12"/>
      <c r="BCK19" s="12"/>
      <c r="BCL19" s="11" t="s">
        <v>20259</v>
      </c>
      <c r="BCM19" s="12"/>
      <c r="BCN19" s="12"/>
      <c r="BCO19" s="11" t="s">
        <v>20260</v>
      </c>
      <c r="BCP19" s="12"/>
      <c r="BCQ19" s="12"/>
      <c r="BCR19" s="11" t="s">
        <v>20261</v>
      </c>
      <c r="BCS19" s="12"/>
      <c r="BCT19" s="12"/>
      <c r="BCU19" s="11" t="s">
        <v>20262</v>
      </c>
      <c r="BCV19" s="12"/>
      <c r="BCW19" s="12"/>
      <c r="BCX19" s="11" t="s">
        <v>20263</v>
      </c>
      <c r="BCY19" s="12"/>
      <c r="BCZ19" s="12"/>
      <c r="BDA19" s="11" t="s">
        <v>20264</v>
      </c>
      <c r="BDB19" s="12"/>
      <c r="BDC19" s="12"/>
      <c r="BDD19" s="11" t="s">
        <v>20265</v>
      </c>
      <c r="BDE19" s="12"/>
      <c r="BDF19" s="12"/>
      <c r="BDG19" s="11" t="s">
        <v>20266</v>
      </c>
      <c r="BDH19" s="12"/>
      <c r="BDI19" s="12"/>
      <c r="BDJ19" s="11" t="s">
        <v>20267</v>
      </c>
      <c r="BDK19" s="12"/>
      <c r="BDL19" s="12"/>
      <c r="BDM19" s="11" t="s">
        <v>20268</v>
      </c>
      <c r="BDN19" s="12"/>
      <c r="BDO19" s="12"/>
      <c r="BDP19" s="11" t="s">
        <v>20269</v>
      </c>
      <c r="BDQ19" s="12"/>
      <c r="BDR19" s="12"/>
      <c r="BDS19" s="11" t="s">
        <v>20270</v>
      </c>
      <c r="BDT19" s="12"/>
      <c r="BDU19" s="12"/>
      <c r="BDV19" s="11" t="s">
        <v>20271</v>
      </c>
      <c r="BDW19" s="12"/>
      <c r="BDX19" s="12"/>
      <c r="BDY19" s="11" t="s">
        <v>20272</v>
      </c>
      <c r="BDZ19" s="12"/>
      <c r="BEA19" s="12"/>
      <c r="BEB19" s="11" t="s">
        <v>20273</v>
      </c>
      <c r="BEC19" s="12"/>
      <c r="BED19" s="12"/>
      <c r="BEE19" s="11" t="s">
        <v>20274</v>
      </c>
      <c r="BEF19" s="12"/>
      <c r="BEG19" s="12"/>
      <c r="BEH19" s="11" t="s">
        <v>20275</v>
      </c>
      <c r="BEI19" s="12"/>
      <c r="BEJ19" s="12"/>
      <c r="BEK19" s="11" t="s">
        <v>20276</v>
      </c>
      <c r="BEL19" s="12"/>
      <c r="BEM19" s="12"/>
      <c r="BEN19" s="11" t="s">
        <v>20277</v>
      </c>
      <c r="BEO19" s="12"/>
      <c r="BEP19" s="12"/>
      <c r="BEQ19" s="11" t="s">
        <v>20278</v>
      </c>
      <c r="BER19" s="12"/>
      <c r="BES19" s="12"/>
      <c r="BET19" s="11" t="s">
        <v>20279</v>
      </c>
      <c r="BEU19" s="12"/>
      <c r="BEV19" s="12"/>
      <c r="BEW19" s="11" t="s">
        <v>20280</v>
      </c>
      <c r="BEX19" s="12"/>
      <c r="BEY19" s="12"/>
      <c r="BEZ19" s="11" t="s">
        <v>20281</v>
      </c>
      <c r="BFA19" s="12"/>
      <c r="BFB19" s="12"/>
      <c r="BFC19" s="11" t="s">
        <v>20282</v>
      </c>
      <c r="BFD19" s="12"/>
      <c r="BFE19" s="12"/>
      <c r="BFF19" s="11" t="s">
        <v>20283</v>
      </c>
      <c r="BFG19" s="12"/>
      <c r="BFH19" s="12"/>
      <c r="BFI19" s="11" t="s">
        <v>20284</v>
      </c>
      <c r="BFJ19" s="12"/>
      <c r="BFK19" s="12"/>
      <c r="BFL19" s="11" t="s">
        <v>20285</v>
      </c>
      <c r="BFM19" s="12"/>
      <c r="BFN19" s="12"/>
      <c r="BFO19" s="11" t="s">
        <v>20286</v>
      </c>
      <c r="BFP19" s="12"/>
      <c r="BFQ19" s="12"/>
      <c r="BFR19" s="11" t="s">
        <v>20287</v>
      </c>
      <c r="BFS19" s="12"/>
      <c r="BFT19" s="12"/>
      <c r="BFU19" s="11" t="s">
        <v>20288</v>
      </c>
      <c r="BFV19" s="12"/>
      <c r="BFW19" s="12"/>
      <c r="BFX19" s="11" t="s">
        <v>20289</v>
      </c>
      <c r="BFY19" s="12"/>
      <c r="BFZ19" s="12"/>
      <c r="BGA19" s="11" t="s">
        <v>20290</v>
      </c>
      <c r="BGB19" s="12"/>
      <c r="BGC19" s="12"/>
      <c r="BGD19" s="11" t="s">
        <v>20291</v>
      </c>
      <c r="BGE19" s="12"/>
      <c r="BGF19" s="12"/>
      <c r="BGG19" s="11" t="s">
        <v>20292</v>
      </c>
      <c r="BGH19" s="12"/>
      <c r="BGI19" s="12"/>
      <c r="BGJ19" s="11" t="s">
        <v>20293</v>
      </c>
      <c r="BGK19" s="12"/>
      <c r="BGL19" s="12"/>
      <c r="BGM19" s="11" t="s">
        <v>20294</v>
      </c>
      <c r="BGN19" s="12"/>
      <c r="BGO19" s="12"/>
      <c r="BGP19" s="11" t="s">
        <v>20295</v>
      </c>
      <c r="BGQ19" s="12"/>
      <c r="BGR19" s="12"/>
      <c r="BGS19" s="11" t="s">
        <v>20296</v>
      </c>
      <c r="BGT19" s="12"/>
      <c r="BGU19" s="12"/>
      <c r="BGV19" s="11" t="s">
        <v>20297</v>
      </c>
      <c r="BGW19" s="12"/>
      <c r="BGX19" s="12"/>
      <c r="BGY19" s="11" t="s">
        <v>20298</v>
      </c>
      <c r="BGZ19" s="12"/>
      <c r="BHA19" s="12"/>
      <c r="BHB19" s="11" t="s">
        <v>20299</v>
      </c>
      <c r="BHC19" s="12"/>
      <c r="BHD19" s="12"/>
      <c r="BHE19" s="11" t="s">
        <v>19830</v>
      </c>
      <c r="BHF19" s="12"/>
      <c r="BHG19" s="12"/>
      <c r="BHH19" s="11" t="s">
        <v>20300</v>
      </c>
      <c r="BHI19" s="12"/>
      <c r="BHJ19" s="12"/>
      <c r="BHK19" s="11" t="s">
        <v>20301</v>
      </c>
      <c r="BHL19" s="12"/>
      <c r="BHM19" s="12"/>
      <c r="BHN19" s="11" t="s">
        <v>20302</v>
      </c>
      <c r="BHO19" s="12"/>
      <c r="BHP19" s="12"/>
      <c r="BHQ19" s="11" t="s">
        <v>20303</v>
      </c>
      <c r="BHR19" s="12"/>
      <c r="BHS19" s="12"/>
      <c r="BHT19" s="11" t="s">
        <v>20304</v>
      </c>
      <c r="BHU19" s="12"/>
      <c r="BHV19" s="12"/>
      <c r="BHW19" s="11" t="s">
        <v>20305</v>
      </c>
      <c r="BHX19" s="12"/>
      <c r="BHY19" s="12"/>
      <c r="BHZ19" s="11" t="s">
        <v>20306</v>
      </c>
      <c r="BIA19" s="12"/>
      <c r="BIB19" s="12"/>
      <c r="BIC19" s="11" t="s">
        <v>20307</v>
      </c>
      <c r="BID19" s="12"/>
      <c r="BIE19" s="12"/>
      <c r="BIF19" s="11" t="s">
        <v>20308</v>
      </c>
      <c r="BIG19" s="12"/>
      <c r="BIH19" s="12"/>
      <c r="BII19" s="11" t="s">
        <v>20309</v>
      </c>
      <c r="BIJ19" s="12"/>
      <c r="BIK19" s="12"/>
      <c r="BIL19" s="11" t="s">
        <v>20310</v>
      </c>
      <c r="BIM19" s="12"/>
      <c r="BIN19" s="12"/>
      <c r="BIO19" s="11" t="s">
        <v>20311</v>
      </c>
      <c r="BIP19" s="12"/>
      <c r="BIQ19" s="12"/>
      <c r="BIR19" s="11" t="s">
        <v>20312</v>
      </c>
      <c r="BIS19" s="12"/>
      <c r="BIT19" s="12"/>
      <c r="BIU19" s="11" t="s">
        <v>20313</v>
      </c>
      <c r="BIV19" s="12"/>
      <c r="BIW19" s="12"/>
      <c r="BIX19" s="11" t="s">
        <v>19829</v>
      </c>
      <c r="BIY19" s="12"/>
      <c r="BIZ19" s="12"/>
      <c r="BJA19" s="11" t="s">
        <v>20314</v>
      </c>
      <c r="BJB19" s="12"/>
      <c r="BJC19" s="12"/>
      <c r="BJD19" s="11" t="s">
        <v>20315</v>
      </c>
      <c r="BJE19" s="12"/>
      <c r="BJF19" s="12"/>
      <c r="BJG19" s="11" t="s">
        <v>20316</v>
      </c>
      <c r="BJH19" s="12"/>
      <c r="BJI19" s="12"/>
      <c r="BJJ19" s="11" t="s">
        <v>20317</v>
      </c>
      <c r="BJK19" s="12"/>
      <c r="BJL19" s="12"/>
      <c r="BJM19" s="11" t="s">
        <v>20318</v>
      </c>
      <c r="BJN19" s="12"/>
      <c r="BJO19" s="12"/>
      <c r="BJP19" s="11" t="s">
        <v>20319</v>
      </c>
      <c r="BJQ19" s="12"/>
      <c r="BJR19" s="12"/>
      <c r="BJS19" s="11" t="s">
        <v>20320</v>
      </c>
      <c r="BJT19" s="12"/>
      <c r="BJU19" s="12"/>
      <c r="BJV19" s="11" t="s">
        <v>20321</v>
      </c>
      <c r="BJW19" s="12"/>
      <c r="BJX19" s="12"/>
      <c r="BJY19" s="11" t="s">
        <v>20322</v>
      </c>
      <c r="BJZ19" s="12"/>
      <c r="BKA19" s="12"/>
      <c r="BKB19" s="11" t="s">
        <v>20323</v>
      </c>
      <c r="BKC19" s="12"/>
      <c r="BKD19" s="12"/>
      <c r="BKE19" s="11" t="s">
        <v>20324</v>
      </c>
      <c r="BKF19" s="12"/>
      <c r="BKG19" s="12"/>
      <c r="BKH19" s="11" t="s">
        <v>20325</v>
      </c>
      <c r="BKI19" s="12"/>
      <c r="BKJ19" s="12"/>
      <c r="BKK19" s="11" t="s">
        <v>20326</v>
      </c>
      <c r="BKL19" s="12"/>
      <c r="BKM19" s="12"/>
      <c r="BKN19" s="11" t="s">
        <v>20327</v>
      </c>
      <c r="BKO19" s="12"/>
      <c r="BKP19" s="12"/>
      <c r="BKQ19" s="11" t="s">
        <v>20328</v>
      </c>
      <c r="BKR19" s="12"/>
      <c r="BKS19" s="12"/>
      <c r="BKT19" s="11" t="s">
        <v>20329</v>
      </c>
      <c r="BKU19" s="12"/>
      <c r="BKV19" s="12"/>
      <c r="BKW19" s="11" t="s">
        <v>20330</v>
      </c>
      <c r="BKX19" s="12"/>
      <c r="BKY19" s="12"/>
      <c r="BKZ19" s="11" t="s">
        <v>20331</v>
      </c>
      <c r="BLA19" s="12"/>
      <c r="BLB19" s="12"/>
      <c r="BLC19" s="11" t="s">
        <v>20332</v>
      </c>
      <c r="BLD19" s="12"/>
      <c r="BLE19" s="12"/>
      <c r="BLF19" s="11" t="s">
        <v>20333</v>
      </c>
      <c r="BLG19" s="12"/>
      <c r="BLH19" s="12"/>
      <c r="BLI19" s="11" t="s">
        <v>20334</v>
      </c>
      <c r="BLJ19" s="12"/>
      <c r="BLK19" s="12"/>
      <c r="BLL19" s="11" t="s">
        <v>20335</v>
      </c>
      <c r="BLM19" s="12"/>
      <c r="BLN19" s="12"/>
      <c r="BLO19" s="11" t="s">
        <v>20336</v>
      </c>
      <c r="BLP19" s="12"/>
      <c r="BLQ19" s="12"/>
      <c r="BLR19" s="11" t="s">
        <v>20337</v>
      </c>
      <c r="BLS19" s="12"/>
      <c r="BLT19" s="12"/>
      <c r="BLU19" s="11" t="s">
        <v>20338</v>
      </c>
      <c r="BLV19" s="12"/>
      <c r="BLW19" s="12"/>
      <c r="BLX19" s="11" t="s">
        <v>20339</v>
      </c>
      <c r="BLY19" s="12"/>
      <c r="BLZ19" s="12"/>
      <c r="BMA19" s="11" t="s">
        <v>20340</v>
      </c>
      <c r="BMB19" s="12"/>
      <c r="BMC19" s="12"/>
      <c r="BMD19" s="11" t="s">
        <v>20341</v>
      </c>
      <c r="BME19" s="12"/>
      <c r="BMF19" s="12"/>
      <c r="BMG19" s="11" t="s">
        <v>20342</v>
      </c>
      <c r="BMH19" s="12"/>
      <c r="BMI19" s="12"/>
      <c r="BMJ19" s="11" t="s">
        <v>20343</v>
      </c>
      <c r="BMK19" s="12"/>
      <c r="BML19" s="12"/>
      <c r="BMM19" s="11" t="s">
        <v>20344</v>
      </c>
      <c r="BMN19" s="12"/>
      <c r="BMO19" s="12"/>
      <c r="BMP19" s="11" t="s">
        <v>20345</v>
      </c>
      <c r="BMQ19" s="12"/>
      <c r="BMR19" s="12"/>
      <c r="BMS19" s="11" t="s">
        <v>20346</v>
      </c>
      <c r="BMT19" s="12"/>
      <c r="BMU19" s="12"/>
      <c r="BMV19" s="11" t="s">
        <v>20347</v>
      </c>
      <c r="BMW19" s="12"/>
      <c r="BMX19" s="12"/>
      <c r="BMY19" s="11" t="s">
        <v>20348</v>
      </c>
      <c r="BMZ19" s="12"/>
      <c r="BNA19" s="12"/>
      <c r="BNB19" s="11" t="s">
        <v>20349</v>
      </c>
      <c r="BNC19" s="12"/>
      <c r="BND19" s="12"/>
      <c r="BNE19" s="11" t="s">
        <v>20350</v>
      </c>
      <c r="BNF19" s="12"/>
      <c r="BNG19" s="12"/>
      <c r="BNH19" s="11" t="s">
        <v>20351</v>
      </c>
      <c r="BNI19" s="12"/>
      <c r="BNJ19" s="12"/>
      <c r="BNK19" s="11" t="s">
        <v>20352</v>
      </c>
      <c r="BNL19" s="12"/>
      <c r="BNM19" s="12"/>
      <c r="BNN19" s="11" t="s">
        <v>20353</v>
      </c>
      <c r="BNO19" s="12"/>
      <c r="BNP19" s="12"/>
      <c r="BNQ19" s="11" t="s">
        <v>20354</v>
      </c>
      <c r="BNR19" s="12"/>
      <c r="BNS19" s="12"/>
      <c r="BNT19" s="11" t="s">
        <v>20355</v>
      </c>
      <c r="BNU19" s="12"/>
      <c r="BNV19" s="12"/>
      <c r="BNW19" s="11" t="s">
        <v>20356</v>
      </c>
      <c r="BNX19" s="12"/>
      <c r="BNY19" s="12"/>
      <c r="BNZ19" s="11" t="s">
        <v>20357</v>
      </c>
      <c r="BOA19" s="12"/>
      <c r="BOB19" s="12"/>
      <c r="BOC19" s="11" t="s">
        <v>20358</v>
      </c>
      <c r="BOD19" s="12"/>
      <c r="BOE19" s="12"/>
      <c r="BOF19" s="11" t="s">
        <v>20359</v>
      </c>
      <c r="BOG19" s="12"/>
      <c r="BOH19" s="12"/>
      <c r="BOI19" s="11" t="s">
        <v>20360</v>
      </c>
      <c r="BOJ19" s="12"/>
      <c r="BOK19" s="12"/>
      <c r="BOL19" s="11" t="s">
        <v>20361</v>
      </c>
      <c r="BOM19" s="12"/>
      <c r="BON19" s="12"/>
      <c r="BOO19" s="11" t="s">
        <v>20362</v>
      </c>
      <c r="BOP19" s="12"/>
      <c r="BOQ19" s="12"/>
      <c r="BOR19" s="11" t="s">
        <v>20363</v>
      </c>
      <c r="BOS19" s="12"/>
      <c r="BOT19" s="12"/>
      <c r="BOU19" s="11" t="s">
        <v>20364</v>
      </c>
      <c r="BOV19" s="12"/>
      <c r="BOW19" s="12"/>
      <c r="BOX19" s="11" t="s">
        <v>20365</v>
      </c>
      <c r="BOY19" s="12"/>
      <c r="BOZ19" s="12"/>
      <c r="BPA19" s="11" t="s">
        <v>20366</v>
      </c>
      <c r="BPB19" s="12"/>
      <c r="BPC19" s="12"/>
      <c r="BPD19" s="11" t="s">
        <v>20367</v>
      </c>
      <c r="BPE19" s="12"/>
      <c r="BPF19" s="12"/>
      <c r="BPG19" s="11" t="s">
        <v>20368</v>
      </c>
      <c r="BPH19" s="12"/>
      <c r="BPI19" s="12"/>
      <c r="BPJ19" s="11" t="s">
        <v>20369</v>
      </c>
      <c r="BPK19" s="12"/>
      <c r="BPL19" s="12"/>
      <c r="BPM19" s="11" t="s">
        <v>20370</v>
      </c>
      <c r="BPN19" s="12"/>
      <c r="BPO19" s="12"/>
      <c r="BPP19" s="11" t="s">
        <v>20371</v>
      </c>
      <c r="BPQ19" s="12"/>
      <c r="BPR19" s="12"/>
      <c r="BPS19" s="11" t="s">
        <v>20372</v>
      </c>
      <c r="BPT19" s="12"/>
      <c r="BPU19" s="12"/>
      <c r="BPV19" s="11" t="s">
        <v>20373</v>
      </c>
      <c r="BPW19" s="12"/>
      <c r="BPX19" s="12"/>
      <c r="BPY19" s="11" t="s">
        <v>20374</v>
      </c>
      <c r="BPZ19" s="12"/>
      <c r="BQA19" s="12"/>
      <c r="BQB19" s="11" t="s">
        <v>20375</v>
      </c>
      <c r="BQC19" s="12"/>
      <c r="BQD19" s="12"/>
      <c r="BQE19" s="11" t="s">
        <v>20376</v>
      </c>
      <c r="BQF19" s="12"/>
      <c r="BQG19" s="12"/>
      <c r="BQH19" s="11" t="s">
        <v>20377</v>
      </c>
      <c r="BQI19" s="12"/>
      <c r="BQJ19" s="12"/>
      <c r="BQK19" s="11" t="s">
        <v>20378</v>
      </c>
      <c r="BQL19" s="12"/>
      <c r="BQM19" s="12"/>
      <c r="BQN19" s="11" t="s">
        <v>20379</v>
      </c>
      <c r="BQO19" s="12"/>
      <c r="BQP19" s="12"/>
      <c r="BQQ19" s="11" t="s">
        <v>20380</v>
      </c>
      <c r="BQR19" s="12"/>
      <c r="BQS19" s="12"/>
      <c r="BQT19" s="11" t="s">
        <v>20381</v>
      </c>
      <c r="BQU19" s="12"/>
      <c r="BQV19" s="12"/>
      <c r="BQW19" s="11" t="s">
        <v>20382</v>
      </c>
      <c r="BQX19" s="12"/>
      <c r="BQY19" s="12"/>
      <c r="BQZ19" s="11" t="s">
        <v>20383</v>
      </c>
      <c r="BRA19" s="12"/>
      <c r="BRB19" s="12"/>
      <c r="BRC19" s="11" t="s">
        <v>20384</v>
      </c>
      <c r="BRD19" s="12"/>
      <c r="BRE19" s="12"/>
      <c r="BRF19" s="11" t="s">
        <v>20385</v>
      </c>
      <c r="BRG19" s="12"/>
      <c r="BRH19" s="12"/>
      <c r="BRI19" s="11" t="s">
        <v>20386</v>
      </c>
      <c r="BRJ19" s="12"/>
      <c r="BRK19" s="12"/>
      <c r="BRL19" s="11" t="s">
        <v>20387</v>
      </c>
      <c r="BRM19" s="12"/>
      <c r="BRN19" s="12"/>
      <c r="BRO19" s="11" t="s">
        <v>20388</v>
      </c>
      <c r="BRP19" s="12"/>
      <c r="BRQ19" s="12"/>
      <c r="BRR19" s="11" t="s">
        <v>20389</v>
      </c>
      <c r="BRS19" s="12"/>
      <c r="BRT19" s="12"/>
      <c r="BRU19" s="11" t="s">
        <v>20390</v>
      </c>
      <c r="BRV19" s="12"/>
      <c r="BRW19" s="12"/>
      <c r="BRX19" s="11" t="s">
        <v>20391</v>
      </c>
      <c r="BRY19" s="12"/>
      <c r="BRZ19" s="12"/>
      <c r="BSA19" s="11" t="s">
        <v>20392</v>
      </c>
      <c r="BSB19" s="12"/>
      <c r="BSC19" s="12"/>
      <c r="BSD19" s="11" t="s">
        <v>20393</v>
      </c>
      <c r="BSE19" s="12"/>
      <c r="BSF19" s="12"/>
      <c r="BSG19" s="11" t="s">
        <v>20394</v>
      </c>
      <c r="BSH19" s="12"/>
      <c r="BSI19" s="12"/>
      <c r="BSJ19" s="11" t="s">
        <v>20395</v>
      </c>
      <c r="BSK19" s="12"/>
      <c r="BSL19" s="12"/>
      <c r="BSM19" s="11" t="s">
        <v>20396</v>
      </c>
      <c r="BSN19" s="12"/>
      <c r="BSO19" s="12"/>
      <c r="BSP19" s="11" t="s">
        <v>20397</v>
      </c>
      <c r="BSQ19" s="12"/>
      <c r="BSR19" s="12"/>
      <c r="BSS19" s="11" t="s">
        <v>20398</v>
      </c>
      <c r="BST19" s="12"/>
      <c r="BSU19" s="12"/>
      <c r="BSV19" s="11" t="s">
        <v>20399</v>
      </c>
      <c r="BSW19" s="12"/>
      <c r="BSX19" s="12"/>
      <c r="BSY19" s="11" t="s">
        <v>20400</v>
      </c>
      <c r="BSZ19" s="12"/>
      <c r="BTA19" s="12"/>
      <c r="BTB19" s="11" t="s">
        <v>20401</v>
      </c>
      <c r="BTC19" s="12"/>
      <c r="BTD19" s="12"/>
      <c r="BTE19" s="11" t="s">
        <v>20402</v>
      </c>
      <c r="BTF19" s="12"/>
      <c r="BTG19" s="12"/>
      <c r="BTH19" s="11" t="s">
        <v>20403</v>
      </c>
      <c r="BTI19" s="12"/>
      <c r="BTJ19" s="12"/>
      <c r="BTK19" s="11" t="s">
        <v>20404</v>
      </c>
      <c r="BTL19" s="12"/>
      <c r="BTM19" s="12"/>
      <c r="BTN19" s="11" t="s">
        <v>20405</v>
      </c>
      <c r="BTO19" s="12"/>
      <c r="BTP19" s="12"/>
      <c r="BTQ19" s="11" t="s">
        <v>20406</v>
      </c>
      <c r="BTR19" s="12"/>
      <c r="BTS19" s="12"/>
      <c r="BTT19" s="11" t="s">
        <v>20407</v>
      </c>
      <c r="BTU19" s="12"/>
      <c r="BTV19" s="12"/>
      <c r="BTW19" s="11" t="s">
        <v>20408</v>
      </c>
      <c r="BTX19" s="12"/>
      <c r="BTY19" s="12"/>
      <c r="BTZ19" s="11" t="s">
        <v>20409</v>
      </c>
      <c r="BUA19" s="12"/>
      <c r="BUB19" s="12"/>
      <c r="BUC19" s="11" t="s">
        <v>20410</v>
      </c>
      <c r="BUD19" s="12"/>
      <c r="BUE19" s="12"/>
      <c r="BUF19" s="11" t="s">
        <v>20411</v>
      </c>
      <c r="BUG19" s="12"/>
      <c r="BUH19" s="12"/>
      <c r="BUI19" s="11" t="s">
        <v>20412</v>
      </c>
      <c r="BUJ19" s="12"/>
      <c r="BUK19" s="12"/>
      <c r="BUL19" s="11" t="s">
        <v>20413</v>
      </c>
      <c r="BUM19" s="12"/>
      <c r="BUN19" s="12"/>
      <c r="BUO19" s="11" t="s">
        <v>20414</v>
      </c>
      <c r="BUP19" s="12"/>
      <c r="BUQ19" s="12"/>
      <c r="BUR19" s="11" t="s">
        <v>20415</v>
      </c>
      <c r="BUS19" s="12"/>
      <c r="BUT19" s="12"/>
      <c r="BUU19" s="11" t="s">
        <v>20416</v>
      </c>
      <c r="BUV19" s="12"/>
      <c r="BUW19" s="12"/>
      <c r="BUX19" s="11" t="s">
        <v>20417</v>
      </c>
      <c r="BUY19" s="12"/>
      <c r="BUZ19" s="12"/>
      <c r="BVA19" s="11" t="s">
        <v>20418</v>
      </c>
      <c r="BVB19" s="12"/>
      <c r="BVC19" s="12"/>
      <c r="BVD19" s="11" t="s">
        <v>20419</v>
      </c>
      <c r="BVE19" s="12"/>
      <c r="BVF19" s="12"/>
      <c r="BVG19" s="11" t="s">
        <v>20420</v>
      </c>
      <c r="BVH19" s="12"/>
      <c r="BVI19" s="12"/>
      <c r="BVJ19" s="11" t="s">
        <v>20421</v>
      </c>
      <c r="BVK19" s="12"/>
      <c r="BVL19" s="12"/>
      <c r="BVM19" s="11" t="s">
        <v>20422</v>
      </c>
      <c r="BVN19" s="12"/>
      <c r="BVO19" s="12"/>
      <c r="BVP19" s="11" t="s">
        <v>20423</v>
      </c>
      <c r="BVQ19" s="12"/>
      <c r="BVR19" s="12"/>
      <c r="BVS19" s="11" t="s">
        <v>20424</v>
      </c>
      <c r="BVT19" s="12"/>
      <c r="BVU19" s="12"/>
      <c r="BVV19" s="11" t="s">
        <v>20425</v>
      </c>
      <c r="BVW19" s="12"/>
      <c r="BVX19" s="12"/>
      <c r="BVY19" s="11" t="s">
        <v>20426</v>
      </c>
      <c r="BVZ19" s="12"/>
      <c r="BWA19" s="12"/>
      <c r="BWB19" s="11" t="s">
        <v>20427</v>
      </c>
      <c r="BWC19" s="12"/>
      <c r="BWD19" s="12"/>
      <c r="BWE19" s="11" t="s">
        <v>20428</v>
      </c>
      <c r="BWF19" s="12"/>
      <c r="BWG19" s="12"/>
      <c r="BWH19" s="11" t="s">
        <v>20429</v>
      </c>
      <c r="BWI19" s="12"/>
      <c r="BWJ19" s="12"/>
      <c r="BWK19" s="11" t="s">
        <v>20430</v>
      </c>
      <c r="BWL19" s="12"/>
      <c r="BWM19" s="12"/>
      <c r="BWN19" s="11" t="s">
        <v>20431</v>
      </c>
      <c r="BWO19" s="12"/>
      <c r="BWP19" s="12"/>
      <c r="BWQ19" s="11" t="s">
        <v>20432</v>
      </c>
      <c r="BWR19" s="12"/>
      <c r="BWS19" s="12"/>
      <c r="BWT19" s="11" t="s">
        <v>20433</v>
      </c>
      <c r="BWU19" s="12"/>
      <c r="BWV19" s="12"/>
      <c r="BWW19" s="11" t="s">
        <v>20434</v>
      </c>
      <c r="BWX19" s="12"/>
      <c r="BWY19" s="12"/>
      <c r="BWZ19" s="11" t="s">
        <v>20435</v>
      </c>
      <c r="BXA19" s="12"/>
      <c r="BXB19" s="12"/>
      <c r="BXC19" s="11" t="s">
        <v>20436</v>
      </c>
      <c r="BXD19" s="12"/>
      <c r="BXE19" s="12"/>
      <c r="BXF19" s="11" t="s">
        <v>20437</v>
      </c>
      <c r="BXG19" s="12"/>
      <c r="BXH19" s="12"/>
      <c r="BXI19" s="11" t="s">
        <v>20438</v>
      </c>
      <c r="BXJ19" s="12"/>
      <c r="BXK19" s="12"/>
      <c r="BXL19" s="11" t="s">
        <v>20439</v>
      </c>
      <c r="BXM19" s="12"/>
      <c r="BXN19" s="12"/>
      <c r="BXO19" s="11" t="s">
        <v>20440</v>
      </c>
      <c r="BXP19" s="12"/>
      <c r="BXQ19" s="12"/>
      <c r="BXR19" s="11" t="s">
        <v>20441</v>
      </c>
      <c r="BXS19" s="12"/>
      <c r="BXT19" s="12"/>
      <c r="BXU19" s="11" t="s">
        <v>20442</v>
      </c>
      <c r="BXV19" s="12"/>
      <c r="BXW19" s="12"/>
      <c r="BXX19" s="11" t="s">
        <v>20443</v>
      </c>
      <c r="BXY19" s="12"/>
      <c r="BXZ19" s="12"/>
      <c r="BYA19" s="11" t="s">
        <v>20444</v>
      </c>
      <c r="BYB19" s="12"/>
      <c r="BYC19" s="12"/>
      <c r="BYD19" s="11" t="s">
        <v>20445</v>
      </c>
      <c r="BYE19" s="12"/>
      <c r="BYF19" s="12"/>
      <c r="BYG19" s="11" t="s">
        <v>20446</v>
      </c>
      <c r="BYH19" s="12"/>
      <c r="BYI19" s="12"/>
      <c r="BYJ19" s="11" t="s">
        <v>20447</v>
      </c>
      <c r="BYK19" s="12"/>
      <c r="BYL19" s="12"/>
      <c r="BYM19" s="11" t="s">
        <v>20448</v>
      </c>
      <c r="BYN19" s="12"/>
      <c r="BYO19" s="12"/>
    </row>
    <row r="20" spans="1:2017" x14ac:dyDescent="0.25">
      <c r="A20" s="6"/>
      <c r="B20" s="11" t="s">
        <v>20449</v>
      </c>
      <c r="C20" s="12"/>
      <c r="D20" s="12"/>
      <c r="E20" s="11" t="s">
        <v>20450</v>
      </c>
      <c r="F20" s="12"/>
      <c r="G20" s="12"/>
      <c r="H20" s="11" t="s">
        <v>20451</v>
      </c>
      <c r="I20" s="12"/>
      <c r="J20" s="12"/>
      <c r="K20" s="11" t="s">
        <v>20452</v>
      </c>
      <c r="L20" s="12"/>
      <c r="M20" s="12"/>
      <c r="N20" s="11" t="s">
        <v>20453</v>
      </c>
      <c r="O20" s="12"/>
      <c r="P20" s="12"/>
      <c r="Q20" s="11" t="s">
        <v>20454</v>
      </c>
      <c r="R20" s="12"/>
      <c r="S20" s="12"/>
      <c r="T20" s="11" t="s">
        <v>20455</v>
      </c>
      <c r="U20" s="12"/>
      <c r="V20" s="12"/>
      <c r="W20" s="11" t="s">
        <v>20456</v>
      </c>
      <c r="X20" s="12"/>
      <c r="Y20" s="12"/>
      <c r="Z20" s="11" t="s">
        <v>20457</v>
      </c>
      <c r="AA20" s="12"/>
      <c r="AB20" s="12"/>
      <c r="AC20" s="11" t="s">
        <v>20458</v>
      </c>
      <c r="AD20" s="12"/>
      <c r="AE20" s="12"/>
      <c r="AF20" s="11" t="s">
        <v>20459</v>
      </c>
      <c r="AG20" s="12"/>
      <c r="AH20" s="12"/>
      <c r="AI20" s="11" t="s">
        <v>20460</v>
      </c>
      <c r="AJ20" s="12"/>
      <c r="AK20" s="12"/>
      <c r="AL20" s="11" t="s">
        <v>20461</v>
      </c>
      <c r="AM20" s="12"/>
      <c r="AN20" s="12"/>
      <c r="AO20" s="11" t="s">
        <v>20462</v>
      </c>
      <c r="AP20" s="12"/>
      <c r="AQ20" s="12"/>
      <c r="AR20" s="11" t="s">
        <v>20463</v>
      </c>
      <c r="AS20" s="12"/>
      <c r="AT20" s="12"/>
      <c r="AU20" s="11" t="s">
        <v>20464</v>
      </c>
      <c r="AV20" s="12"/>
      <c r="AW20" s="12"/>
      <c r="AX20" s="11" t="s">
        <v>20465</v>
      </c>
      <c r="AY20" s="12"/>
      <c r="AZ20" s="12"/>
      <c r="BA20" s="11" t="s">
        <v>20466</v>
      </c>
      <c r="BB20" s="12"/>
      <c r="BC20" s="12"/>
      <c r="BD20" s="11" t="s">
        <v>20467</v>
      </c>
      <c r="BE20" s="12"/>
      <c r="BF20" s="12"/>
      <c r="BG20" s="11" t="s">
        <v>20468</v>
      </c>
      <c r="BH20" s="12"/>
      <c r="BI20" s="12"/>
      <c r="BJ20" s="11" t="s">
        <v>20469</v>
      </c>
      <c r="BK20" s="12"/>
      <c r="BL20" s="12"/>
      <c r="BM20" s="11" t="s">
        <v>20470</v>
      </c>
      <c r="BN20" s="12"/>
      <c r="BO20" s="12"/>
      <c r="BP20" s="11" t="s">
        <v>20471</v>
      </c>
      <c r="BQ20" s="12"/>
      <c r="BR20" s="12"/>
      <c r="BS20" s="11" t="s">
        <v>20472</v>
      </c>
      <c r="BT20" s="12"/>
      <c r="BU20" s="12"/>
      <c r="BV20" s="11" t="s">
        <v>20473</v>
      </c>
      <c r="BW20" s="12"/>
      <c r="BX20" s="12"/>
      <c r="BY20" s="11" t="s">
        <v>20474</v>
      </c>
      <c r="BZ20" s="12"/>
      <c r="CA20" s="12"/>
      <c r="CB20" s="11" t="s">
        <v>20475</v>
      </c>
      <c r="CC20" s="12"/>
      <c r="CD20" s="12"/>
      <c r="CE20" s="11" t="s">
        <v>20476</v>
      </c>
      <c r="CF20" s="12"/>
      <c r="CG20" s="12"/>
      <c r="CH20" s="11" t="s">
        <v>20477</v>
      </c>
      <c r="CI20" s="12"/>
      <c r="CJ20" s="12"/>
      <c r="CK20" s="11" t="s">
        <v>20478</v>
      </c>
      <c r="CL20" s="12"/>
      <c r="CM20" s="12"/>
      <c r="CN20" s="11" t="s">
        <v>20479</v>
      </c>
      <c r="CO20" s="12"/>
      <c r="CP20" s="12"/>
      <c r="CQ20" s="11" t="s">
        <v>20480</v>
      </c>
      <c r="CR20" s="12"/>
      <c r="CS20" s="12"/>
      <c r="CT20" s="11" t="s">
        <v>20481</v>
      </c>
      <c r="CU20" s="12"/>
      <c r="CV20" s="12"/>
      <c r="CW20" s="11" t="s">
        <v>20482</v>
      </c>
      <c r="CX20" s="12"/>
      <c r="CY20" s="12"/>
      <c r="CZ20" s="11" t="s">
        <v>20483</v>
      </c>
      <c r="DA20" s="12"/>
      <c r="DB20" s="12"/>
      <c r="DC20" s="11" t="s">
        <v>20484</v>
      </c>
      <c r="DD20" s="12"/>
      <c r="DE20" s="12"/>
      <c r="DF20" s="11" t="s">
        <v>20485</v>
      </c>
      <c r="DG20" s="12"/>
      <c r="DH20" s="12"/>
      <c r="DI20" s="11" t="s">
        <v>20486</v>
      </c>
      <c r="DJ20" s="12"/>
      <c r="DK20" s="12"/>
      <c r="DL20" s="11" t="s">
        <v>20487</v>
      </c>
      <c r="DM20" s="12"/>
      <c r="DN20" s="12"/>
      <c r="DO20" s="11" t="s">
        <v>20474</v>
      </c>
      <c r="DP20" s="12"/>
      <c r="DQ20" s="12"/>
      <c r="DR20" s="11" t="s">
        <v>20488</v>
      </c>
      <c r="DS20" s="12"/>
      <c r="DT20" s="12"/>
      <c r="DU20" s="11" t="s">
        <v>20489</v>
      </c>
      <c r="DV20" s="12"/>
      <c r="DW20" s="12"/>
      <c r="DX20" s="11" t="s">
        <v>20490</v>
      </c>
      <c r="DY20" s="12"/>
      <c r="DZ20" s="12"/>
      <c r="EA20" s="11" t="s">
        <v>20491</v>
      </c>
      <c r="EB20" s="12"/>
      <c r="EC20" s="12"/>
      <c r="ED20" s="11" t="s">
        <v>20492</v>
      </c>
      <c r="EE20" s="12"/>
      <c r="EF20" s="12"/>
      <c r="EG20" s="11" t="s">
        <v>18826</v>
      </c>
      <c r="EH20" s="12"/>
      <c r="EI20" s="12"/>
      <c r="EJ20" s="11" t="s">
        <v>20493</v>
      </c>
      <c r="EK20" s="12"/>
      <c r="EL20" s="12"/>
      <c r="EM20" s="11" t="s">
        <v>20494</v>
      </c>
      <c r="EN20" s="12"/>
      <c r="EO20" s="12"/>
      <c r="EP20" s="11" t="s">
        <v>20495</v>
      </c>
      <c r="EQ20" s="12"/>
      <c r="ER20" s="12"/>
      <c r="ES20" s="11" t="s">
        <v>20496</v>
      </c>
      <c r="ET20" s="12"/>
      <c r="EU20" s="12"/>
      <c r="EV20" s="11" t="s">
        <v>20497</v>
      </c>
      <c r="EW20" s="12"/>
      <c r="EX20" s="12"/>
      <c r="EY20" s="11" t="s">
        <v>20498</v>
      </c>
      <c r="EZ20" s="12"/>
      <c r="FA20" s="12"/>
      <c r="FB20" s="11" t="s">
        <v>20499</v>
      </c>
      <c r="FC20" s="12"/>
      <c r="FD20" s="12"/>
      <c r="FE20" s="11" t="s">
        <v>20500</v>
      </c>
      <c r="FF20" s="12"/>
      <c r="FG20" s="12"/>
      <c r="FH20" s="11" t="s">
        <v>20501</v>
      </c>
      <c r="FI20" s="12"/>
      <c r="FJ20" s="12"/>
      <c r="FK20" s="11" t="s">
        <v>20502</v>
      </c>
      <c r="FL20" s="12"/>
      <c r="FM20" s="12"/>
      <c r="FN20" s="11" t="s">
        <v>20503</v>
      </c>
      <c r="FO20" s="12"/>
      <c r="FP20" s="12"/>
      <c r="FQ20" s="11" t="s">
        <v>20504</v>
      </c>
      <c r="FR20" s="12"/>
      <c r="FS20" s="12"/>
      <c r="FT20" s="11" t="s">
        <v>20505</v>
      </c>
      <c r="FU20" s="12"/>
      <c r="FV20" s="12"/>
      <c r="FW20" s="11" t="s">
        <v>20506</v>
      </c>
      <c r="FX20" s="12"/>
      <c r="FY20" s="12"/>
      <c r="FZ20" s="11" t="s">
        <v>20507</v>
      </c>
      <c r="GA20" s="12"/>
      <c r="GB20" s="12"/>
      <c r="GC20" s="11" t="s">
        <v>20508</v>
      </c>
      <c r="GD20" s="12"/>
      <c r="GE20" s="12"/>
      <c r="GF20" s="11" t="s">
        <v>20509</v>
      </c>
      <c r="GG20" s="12"/>
      <c r="GH20" s="12"/>
      <c r="GI20" s="11" t="s">
        <v>20510</v>
      </c>
      <c r="GJ20" s="12"/>
      <c r="GK20" s="12"/>
      <c r="GL20" s="11" t="s">
        <v>20511</v>
      </c>
      <c r="GM20" s="12"/>
      <c r="GN20" s="12"/>
      <c r="GO20" s="11" t="s">
        <v>20512</v>
      </c>
      <c r="GP20" s="12"/>
      <c r="GQ20" s="12"/>
      <c r="GR20" s="11" t="s">
        <v>20513</v>
      </c>
      <c r="GS20" s="12"/>
      <c r="GT20" s="12"/>
      <c r="GU20" s="11" t="s">
        <v>20514</v>
      </c>
      <c r="GV20" s="12"/>
      <c r="GW20" s="12"/>
      <c r="GX20" s="11" t="s">
        <v>20515</v>
      </c>
      <c r="GY20" s="12"/>
      <c r="GZ20" s="12"/>
      <c r="HA20" s="11" t="s">
        <v>20516</v>
      </c>
      <c r="HB20" s="12"/>
      <c r="HC20" s="12"/>
      <c r="HD20" s="11" t="s">
        <v>20517</v>
      </c>
      <c r="HE20" s="12"/>
      <c r="HF20" s="12"/>
      <c r="HG20" s="11" t="s">
        <v>20518</v>
      </c>
      <c r="HH20" s="12"/>
      <c r="HI20" s="12"/>
      <c r="HJ20" s="11" t="s">
        <v>20519</v>
      </c>
      <c r="HK20" s="12"/>
      <c r="HL20" s="12"/>
      <c r="HM20" s="11" t="s">
        <v>20520</v>
      </c>
      <c r="HN20" s="12"/>
      <c r="HO20" s="12"/>
      <c r="HP20" s="11" t="s">
        <v>20521</v>
      </c>
      <c r="HQ20" s="12"/>
      <c r="HR20" s="12"/>
      <c r="HS20" s="11" t="s">
        <v>20522</v>
      </c>
      <c r="HT20" s="12"/>
      <c r="HU20" s="12"/>
      <c r="HV20" s="11" t="s">
        <v>20523</v>
      </c>
      <c r="HW20" s="12"/>
      <c r="HX20" s="12"/>
      <c r="HY20" s="11" t="s">
        <v>20524</v>
      </c>
      <c r="HZ20" s="12"/>
      <c r="IA20" s="12"/>
      <c r="IB20" s="11" t="s">
        <v>20525</v>
      </c>
      <c r="IC20" s="12"/>
      <c r="ID20" s="12"/>
      <c r="IE20" s="11" t="s">
        <v>20526</v>
      </c>
      <c r="IF20" s="12"/>
      <c r="IG20" s="12"/>
      <c r="IH20" s="11" t="s">
        <v>20527</v>
      </c>
      <c r="II20" s="12"/>
      <c r="IJ20" s="12"/>
      <c r="IK20" s="11" t="s">
        <v>20528</v>
      </c>
      <c r="IL20" s="12"/>
      <c r="IM20" s="12"/>
      <c r="IN20" s="11" t="s">
        <v>20529</v>
      </c>
      <c r="IO20" s="12"/>
      <c r="IP20" s="12"/>
      <c r="IQ20" s="11" t="s">
        <v>20530</v>
      </c>
      <c r="IR20" s="12"/>
      <c r="IS20" s="12"/>
      <c r="IT20" s="11" t="s">
        <v>20531</v>
      </c>
      <c r="IU20" s="12"/>
      <c r="IV20" s="12"/>
      <c r="IW20" s="11" t="s">
        <v>20532</v>
      </c>
      <c r="IX20" s="12"/>
      <c r="IY20" s="12"/>
      <c r="IZ20" s="11" t="s">
        <v>20533</v>
      </c>
      <c r="JA20" s="12"/>
      <c r="JB20" s="12"/>
      <c r="JC20" s="11" t="s">
        <v>20534</v>
      </c>
      <c r="JD20" s="12"/>
      <c r="JE20" s="12"/>
      <c r="JF20" s="11" t="s">
        <v>20535</v>
      </c>
      <c r="JG20" s="12"/>
      <c r="JH20" s="12"/>
      <c r="JI20" s="11" t="s">
        <v>20536</v>
      </c>
      <c r="JJ20" s="12"/>
      <c r="JK20" s="12"/>
      <c r="JL20" s="11" t="s">
        <v>20537</v>
      </c>
      <c r="JM20" s="12"/>
      <c r="JN20" s="12"/>
      <c r="JO20" s="11" t="s">
        <v>20538</v>
      </c>
      <c r="JP20" s="12"/>
      <c r="JQ20" s="12"/>
      <c r="JR20" s="11" t="s">
        <v>20539</v>
      </c>
      <c r="JS20" s="12"/>
      <c r="JT20" s="12"/>
      <c r="JU20" s="11" t="s">
        <v>20540</v>
      </c>
      <c r="JV20" s="12"/>
      <c r="JW20" s="12"/>
      <c r="JX20" s="11" t="s">
        <v>20541</v>
      </c>
      <c r="JY20" s="12"/>
      <c r="JZ20" s="12"/>
      <c r="KA20" s="11" t="s">
        <v>20542</v>
      </c>
      <c r="KB20" s="12"/>
      <c r="KC20" s="12"/>
      <c r="KD20" s="11" t="s">
        <v>20543</v>
      </c>
      <c r="KE20" s="12"/>
      <c r="KF20" s="12"/>
      <c r="KG20" s="11" t="s">
        <v>20544</v>
      </c>
      <c r="KH20" s="12"/>
      <c r="KI20" s="12"/>
      <c r="KJ20" s="11" t="s">
        <v>20545</v>
      </c>
      <c r="KK20" s="12"/>
      <c r="KL20" s="12"/>
      <c r="KM20" s="11" t="s">
        <v>20474</v>
      </c>
      <c r="KN20" s="12"/>
      <c r="KO20" s="12"/>
      <c r="KP20" s="11" t="s">
        <v>20546</v>
      </c>
      <c r="KQ20" s="12"/>
      <c r="KR20" s="12"/>
      <c r="KS20" s="11" t="s">
        <v>20547</v>
      </c>
      <c r="KT20" s="12"/>
      <c r="KU20" s="12"/>
      <c r="KV20" s="11" t="s">
        <v>20480</v>
      </c>
      <c r="KW20" s="12"/>
      <c r="KX20" s="12"/>
      <c r="KY20" s="11" t="s">
        <v>20480</v>
      </c>
      <c r="KZ20" s="12"/>
      <c r="LA20" s="12"/>
      <c r="LB20" s="11" t="s">
        <v>20480</v>
      </c>
      <c r="LC20" s="12"/>
      <c r="LD20" s="12"/>
      <c r="LE20" s="11" t="s">
        <v>20480</v>
      </c>
      <c r="LF20" s="12"/>
      <c r="LG20" s="12"/>
      <c r="LH20" s="11" t="s">
        <v>20480</v>
      </c>
      <c r="LI20" s="12"/>
      <c r="LJ20" s="12"/>
      <c r="LK20" s="11" t="s">
        <v>20548</v>
      </c>
      <c r="LL20" s="12"/>
      <c r="LM20" s="12"/>
      <c r="LN20" s="11" t="s">
        <v>20549</v>
      </c>
      <c r="LO20" s="12"/>
      <c r="LP20" s="12"/>
      <c r="LQ20" s="11" t="s">
        <v>20480</v>
      </c>
      <c r="LR20" s="12"/>
      <c r="LS20" s="12"/>
      <c r="LT20" s="11" t="s">
        <v>18826</v>
      </c>
      <c r="LU20" s="12"/>
      <c r="LV20" s="12"/>
      <c r="LW20" s="11" t="s">
        <v>20550</v>
      </c>
      <c r="LX20" s="12"/>
      <c r="LY20" s="12"/>
      <c r="LZ20" s="11" t="s">
        <v>20551</v>
      </c>
      <c r="MA20" s="12"/>
      <c r="MB20" s="12"/>
      <c r="MC20" s="11" t="s">
        <v>20552</v>
      </c>
      <c r="MD20" s="12"/>
      <c r="ME20" s="12"/>
      <c r="MF20" s="11" t="s">
        <v>20553</v>
      </c>
      <c r="MG20" s="12"/>
      <c r="MH20" s="12"/>
      <c r="MI20" s="11" t="s">
        <v>20554</v>
      </c>
      <c r="MJ20" s="12"/>
      <c r="MK20" s="12"/>
      <c r="ML20" s="11" t="s">
        <v>20555</v>
      </c>
      <c r="MM20" s="12"/>
      <c r="MN20" s="12"/>
      <c r="MO20" s="11" t="s">
        <v>20556</v>
      </c>
      <c r="MP20" s="12"/>
      <c r="MQ20" s="12"/>
      <c r="MR20" s="11" t="s">
        <v>20557</v>
      </c>
      <c r="MS20" s="12"/>
      <c r="MT20" s="12"/>
      <c r="MU20" s="11" t="s">
        <v>20558</v>
      </c>
      <c r="MV20" s="12"/>
      <c r="MW20" s="12"/>
      <c r="MX20" s="11" t="s">
        <v>20559</v>
      </c>
      <c r="MY20" s="12"/>
      <c r="MZ20" s="12"/>
      <c r="NA20" s="11" t="s">
        <v>20560</v>
      </c>
      <c r="NB20" s="12"/>
      <c r="NC20" s="12"/>
      <c r="ND20" s="11" t="s">
        <v>20561</v>
      </c>
      <c r="NE20" s="12"/>
      <c r="NF20" s="12"/>
      <c r="NG20" s="11" t="s">
        <v>20562</v>
      </c>
      <c r="NH20" s="12"/>
      <c r="NI20" s="12"/>
      <c r="NJ20" s="11" t="s">
        <v>20563</v>
      </c>
      <c r="NK20" s="12"/>
      <c r="NL20" s="12"/>
      <c r="NM20" s="11" t="s">
        <v>20564</v>
      </c>
      <c r="NN20" s="12"/>
      <c r="NO20" s="12"/>
      <c r="NP20" s="11" t="s">
        <v>20565</v>
      </c>
      <c r="NQ20" s="12"/>
      <c r="NR20" s="12"/>
      <c r="NS20" s="11" t="s">
        <v>18826</v>
      </c>
      <c r="NT20" s="12"/>
      <c r="NU20" s="12"/>
      <c r="NV20" s="11" t="s">
        <v>20566</v>
      </c>
      <c r="NW20" s="12"/>
      <c r="NX20" s="12"/>
      <c r="NY20" s="11" t="s">
        <v>20567</v>
      </c>
      <c r="NZ20" s="12"/>
      <c r="OA20" s="12"/>
      <c r="OB20" s="11" t="s">
        <v>20568</v>
      </c>
      <c r="OC20" s="12"/>
      <c r="OD20" s="12"/>
      <c r="OE20" s="11" t="s">
        <v>20569</v>
      </c>
      <c r="OF20" s="12"/>
      <c r="OG20" s="12"/>
      <c r="OH20" s="11" t="s">
        <v>20570</v>
      </c>
      <c r="OI20" s="12"/>
      <c r="OJ20" s="12"/>
      <c r="OK20" s="11" t="s">
        <v>20571</v>
      </c>
      <c r="OL20" s="12"/>
      <c r="OM20" s="12"/>
      <c r="ON20" s="11" t="s">
        <v>20572</v>
      </c>
      <c r="OO20" s="12"/>
      <c r="OP20" s="12"/>
      <c r="OQ20" s="11" t="s">
        <v>20573</v>
      </c>
      <c r="OR20" s="12"/>
      <c r="OS20" s="12"/>
      <c r="OT20" s="11" t="s">
        <v>20574</v>
      </c>
      <c r="OU20" s="12"/>
      <c r="OV20" s="12"/>
      <c r="OW20" s="11" t="s">
        <v>20575</v>
      </c>
      <c r="OX20" s="12"/>
      <c r="OY20" s="12"/>
      <c r="OZ20" s="11" t="s">
        <v>20576</v>
      </c>
      <c r="PA20" s="12"/>
      <c r="PB20" s="12"/>
      <c r="PC20" s="11" t="s">
        <v>20577</v>
      </c>
      <c r="PD20" s="12"/>
      <c r="PE20" s="12"/>
      <c r="PF20" s="11" t="s">
        <v>20578</v>
      </c>
      <c r="PG20" s="12"/>
      <c r="PH20" s="12"/>
      <c r="PI20" s="11" t="s">
        <v>20579</v>
      </c>
      <c r="PJ20" s="12"/>
      <c r="PK20" s="12"/>
      <c r="PL20" s="11" t="s">
        <v>20580</v>
      </c>
      <c r="PM20" s="12"/>
      <c r="PN20" s="12"/>
      <c r="PO20" s="11" t="s">
        <v>20581</v>
      </c>
      <c r="PP20" s="12"/>
      <c r="PQ20" s="12"/>
      <c r="PR20" s="11" t="s">
        <v>20582</v>
      </c>
      <c r="PS20" s="12"/>
      <c r="PT20" s="12"/>
      <c r="PU20" s="11" t="s">
        <v>20583</v>
      </c>
      <c r="PV20" s="12"/>
      <c r="PW20" s="12"/>
      <c r="PX20" s="11" t="s">
        <v>20584</v>
      </c>
      <c r="PY20" s="12"/>
      <c r="PZ20" s="12"/>
      <c r="QA20" s="11" t="s">
        <v>20585</v>
      </c>
      <c r="QB20" s="12"/>
      <c r="QC20" s="12"/>
      <c r="QD20" s="11" t="s">
        <v>20586</v>
      </c>
      <c r="QE20" s="12"/>
      <c r="QF20" s="12"/>
      <c r="QG20" s="11" t="s">
        <v>20587</v>
      </c>
      <c r="QH20" s="12"/>
      <c r="QI20" s="12"/>
      <c r="QJ20" s="11" t="s">
        <v>20588</v>
      </c>
      <c r="QK20" s="12"/>
      <c r="QL20" s="12"/>
      <c r="QM20" s="11" t="s">
        <v>20589</v>
      </c>
      <c r="QN20" s="12"/>
      <c r="QO20" s="12"/>
      <c r="QP20" s="11" t="s">
        <v>20590</v>
      </c>
      <c r="QQ20" s="12"/>
      <c r="QR20" s="12"/>
      <c r="QS20" s="11" t="s">
        <v>20591</v>
      </c>
      <c r="QT20" s="12"/>
      <c r="QU20" s="12"/>
      <c r="QV20" s="11" t="s">
        <v>20592</v>
      </c>
      <c r="QW20" s="12"/>
      <c r="QX20" s="12"/>
      <c r="QY20" s="11" t="s">
        <v>20593</v>
      </c>
      <c r="QZ20" s="12"/>
      <c r="RA20" s="12"/>
      <c r="RB20" s="11" t="s">
        <v>20594</v>
      </c>
      <c r="RC20" s="12"/>
      <c r="RD20" s="12"/>
      <c r="RE20" s="11" t="s">
        <v>20595</v>
      </c>
      <c r="RF20" s="12"/>
      <c r="RG20" s="12"/>
      <c r="RH20" s="11" t="s">
        <v>20596</v>
      </c>
      <c r="RI20" s="12"/>
      <c r="RJ20" s="12"/>
      <c r="RK20" s="11" t="s">
        <v>20597</v>
      </c>
      <c r="RL20" s="12"/>
      <c r="RM20" s="12"/>
      <c r="RN20" s="11" t="s">
        <v>20598</v>
      </c>
      <c r="RO20" s="12"/>
      <c r="RP20" s="12"/>
      <c r="RQ20" s="11" t="s">
        <v>20599</v>
      </c>
      <c r="RR20" s="12"/>
      <c r="RS20" s="12"/>
      <c r="RT20" s="11" t="s">
        <v>20600</v>
      </c>
      <c r="RU20" s="12"/>
      <c r="RV20" s="12"/>
      <c r="RW20" s="11" t="s">
        <v>20601</v>
      </c>
      <c r="RX20" s="12"/>
      <c r="RY20" s="12"/>
      <c r="RZ20" s="11" t="s">
        <v>20602</v>
      </c>
      <c r="SA20" s="12"/>
      <c r="SB20" s="12"/>
      <c r="SC20" s="11" t="s">
        <v>20603</v>
      </c>
      <c r="SD20" s="12"/>
      <c r="SE20" s="12"/>
      <c r="SF20" s="11" t="s">
        <v>20604</v>
      </c>
      <c r="SG20" s="12"/>
      <c r="SH20" s="12"/>
      <c r="SI20" s="11" t="s">
        <v>20605</v>
      </c>
      <c r="SJ20" s="12"/>
      <c r="SK20" s="12"/>
      <c r="SL20" s="11" t="s">
        <v>20606</v>
      </c>
      <c r="SM20" s="12"/>
      <c r="SN20" s="12"/>
      <c r="SO20" s="11" t="s">
        <v>20607</v>
      </c>
      <c r="SP20" s="12"/>
      <c r="SQ20" s="12"/>
      <c r="SR20" s="11" t="s">
        <v>20608</v>
      </c>
      <c r="SS20" s="12"/>
      <c r="ST20" s="12"/>
      <c r="SU20" s="11" t="s">
        <v>20609</v>
      </c>
      <c r="SV20" s="12"/>
      <c r="SW20" s="12"/>
      <c r="SX20" s="11" t="s">
        <v>20610</v>
      </c>
      <c r="SY20" s="12"/>
      <c r="SZ20" s="12"/>
      <c r="TA20" s="11" t="s">
        <v>20611</v>
      </c>
      <c r="TB20" s="12"/>
      <c r="TC20" s="12"/>
      <c r="TD20" s="11" t="s">
        <v>20612</v>
      </c>
      <c r="TE20" s="12"/>
      <c r="TF20" s="12"/>
      <c r="TG20" s="11" t="s">
        <v>20613</v>
      </c>
      <c r="TH20" s="12"/>
      <c r="TI20" s="12"/>
      <c r="TJ20" s="11" t="s">
        <v>20614</v>
      </c>
      <c r="TK20" s="12"/>
      <c r="TL20" s="12"/>
      <c r="TM20" s="11" t="s">
        <v>20615</v>
      </c>
      <c r="TN20" s="12"/>
      <c r="TO20" s="12"/>
      <c r="TP20" s="11" t="s">
        <v>20616</v>
      </c>
      <c r="TQ20" s="12"/>
      <c r="TR20" s="12"/>
      <c r="TS20" s="11" t="s">
        <v>20617</v>
      </c>
      <c r="TT20" s="12"/>
      <c r="TU20" s="12"/>
      <c r="TV20" s="11" t="s">
        <v>20618</v>
      </c>
      <c r="TW20" s="12"/>
      <c r="TX20" s="12"/>
      <c r="TY20" s="11" t="s">
        <v>20619</v>
      </c>
      <c r="TZ20" s="12"/>
      <c r="UA20" s="12"/>
      <c r="UB20" s="11" t="s">
        <v>20620</v>
      </c>
      <c r="UC20" s="12"/>
      <c r="UD20" s="12"/>
      <c r="UE20" s="11" t="s">
        <v>20621</v>
      </c>
      <c r="UF20" s="12"/>
      <c r="UG20" s="12"/>
      <c r="UH20" s="11" t="s">
        <v>20622</v>
      </c>
      <c r="UI20" s="12"/>
      <c r="UJ20" s="12"/>
      <c r="UK20" s="11" t="s">
        <v>20623</v>
      </c>
      <c r="UL20" s="12"/>
      <c r="UM20" s="12"/>
      <c r="UN20" s="11" t="s">
        <v>20624</v>
      </c>
      <c r="UO20" s="12"/>
      <c r="UP20" s="12"/>
      <c r="UQ20" s="11" t="s">
        <v>20625</v>
      </c>
      <c r="UR20" s="12"/>
      <c r="US20" s="12"/>
      <c r="UT20" s="11" t="s">
        <v>20626</v>
      </c>
      <c r="UU20" s="12"/>
      <c r="UV20" s="12"/>
      <c r="UW20" s="11" t="s">
        <v>20627</v>
      </c>
      <c r="UX20" s="12"/>
      <c r="UY20" s="12"/>
      <c r="UZ20" s="11" t="s">
        <v>20628</v>
      </c>
      <c r="VA20" s="12"/>
      <c r="VB20" s="12"/>
      <c r="VC20" s="11" t="s">
        <v>20629</v>
      </c>
      <c r="VD20" s="12"/>
      <c r="VE20" s="12"/>
      <c r="VF20" s="11" t="s">
        <v>20630</v>
      </c>
      <c r="VG20" s="12"/>
      <c r="VH20" s="12"/>
      <c r="VI20" s="11" t="s">
        <v>20631</v>
      </c>
      <c r="VJ20" s="12"/>
      <c r="VK20" s="12"/>
      <c r="VL20" s="11" t="s">
        <v>20552</v>
      </c>
      <c r="VM20" s="12"/>
      <c r="VN20" s="12"/>
      <c r="VO20" s="11" t="s">
        <v>20632</v>
      </c>
      <c r="VP20" s="12"/>
      <c r="VQ20" s="12"/>
      <c r="VR20" s="11" t="s">
        <v>20633</v>
      </c>
      <c r="VS20" s="12"/>
      <c r="VT20" s="12"/>
      <c r="VU20" s="11" t="s">
        <v>20634</v>
      </c>
      <c r="VV20" s="12"/>
      <c r="VW20" s="12"/>
      <c r="VX20" s="11" t="s">
        <v>20635</v>
      </c>
      <c r="VY20" s="12"/>
      <c r="VZ20" s="12"/>
      <c r="WA20" s="11" t="s">
        <v>20636</v>
      </c>
      <c r="WB20" s="12"/>
      <c r="WC20" s="12"/>
      <c r="WD20" s="11" t="s">
        <v>20637</v>
      </c>
      <c r="WE20" s="12"/>
      <c r="WF20" s="12"/>
      <c r="WG20" s="11" t="s">
        <v>20638</v>
      </c>
      <c r="WH20" s="12"/>
      <c r="WI20" s="12"/>
      <c r="WJ20" s="11" t="s">
        <v>20639</v>
      </c>
      <c r="WK20" s="12"/>
      <c r="WL20" s="12"/>
      <c r="WM20" s="11" t="s">
        <v>20640</v>
      </c>
      <c r="WN20" s="12"/>
      <c r="WO20" s="12"/>
      <c r="WP20" s="11" t="s">
        <v>20488</v>
      </c>
      <c r="WQ20" s="12"/>
      <c r="WR20" s="12"/>
      <c r="WS20" s="11" t="s">
        <v>20641</v>
      </c>
      <c r="WT20" s="12"/>
      <c r="WU20" s="12"/>
      <c r="WV20" s="11" t="s">
        <v>20642</v>
      </c>
      <c r="WW20" s="12"/>
      <c r="WX20" s="12"/>
      <c r="WY20" s="11" t="s">
        <v>20643</v>
      </c>
      <c r="WZ20" s="12"/>
      <c r="XA20" s="12"/>
      <c r="XB20" s="11" t="s">
        <v>20644</v>
      </c>
      <c r="XC20" s="12"/>
      <c r="XD20" s="12"/>
      <c r="XE20" s="11" t="s">
        <v>20645</v>
      </c>
      <c r="XF20" s="12"/>
      <c r="XG20" s="12"/>
      <c r="XH20" s="11" t="s">
        <v>20646</v>
      </c>
      <c r="XI20" s="12"/>
      <c r="XJ20" s="12"/>
      <c r="XK20" s="11" t="s">
        <v>20647</v>
      </c>
      <c r="XL20" s="12"/>
      <c r="XM20" s="12"/>
      <c r="XN20" s="11" t="s">
        <v>20648</v>
      </c>
      <c r="XO20" s="12"/>
      <c r="XP20" s="12"/>
      <c r="XQ20" s="11" t="s">
        <v>20649</v>
      </c>
      <c r="XR20" s="12"/>
      <c r="XS20" s="12"/>
      <c r="XT20" s="11" t="s">
        <v>20650</v>
      </c>
      <c r="XU20" s="12"/>
      <c r="XV20" s="12"/>
      <c r="XW20" s="11" t="s">
        <v>20651</v>
      </c>
      <c r="XX20" s="12"/>
      <c r="XY20" s="12"/>
      <c r="XZ20" s="11" t="s">
        <v>20652</v>
      </c>
      <c r="YA20" s="12"/>
      <c r="YB20" s="12"/>
      <c r="YC20" s="11" t="s">
        <v>20653</v>
      </c>
      <c r="YD20" s="12"/>
      <c r="YE20" s="12"/>
      <c r="YF20" s="11" t="s">
        <v>20654</v>
      </c>
      <c r="YG20" s="12"/>
      <c r="YH20" s="12"/>
      <c r="YI20" s="11" t="s">
        <v>20655</v>
      </c>
      <c r="YJ20" s="12"/>
      <c r="YK20" s="12"/>
      <c r="YL20" s="11" t="s">
        <v>20656</v>
      </c>
      <c r="YM20" s="12"/>
      <c r="YN20" s="12"/>
      <c r="YO20" s="11" t="s">
        <v>20657</v>
      </c>
      <c r="YP20" s="12"/>
      <c r="YQ20" s="12"/>
      <c r="YR20" s="11" t="s">
        <v>20658</v>
      </c>
      <c r="YS20" s="12"/>
      <c r="YT20" s="12"/>
      <c r="YU20" s="11" t="s">
        <v>20659</v>
      </c>
      <c r="YV20" s="12"/>
      <c r="YW20" s="12"/>
      <c r="YX20" s="11" t="s">
        <v>20660</v>
      </c>
      <c r="YY20" s="12"/>
      <c r="YZ20" s="12"/>
      <c r="ZA20" s="11" t="s">
        <v>20661</v>
      </c>
      <c r="ZB20" s="12"/>
      <c r="ZC20" s="12"/>
      <c r="ZD20" s="11" t="s">
        <v>20662</v>
      </c>
      <c r="ZE20" s="12"/>
      <c r="ZF20" s="12"/>
      <c r="ZG20" s="11" t="s">
        <v>20663</v>
      </c>
      <c r="ZH20" s="12"/>
      <c r="ZI20" s="12"/>
      <c r="ZJ20" s="11" t="s">
        <v>20664</v>
      </c>
      <c r="ZK20" s="12"/>
      <c r="ZL20" s="12"/>
      <c r="ZM20" s="11" t="s">
        <v>20665</v>
      </c>
      <c r="ZN20" s="12"/>
      <c r="ZO20" s="12"/>
      <c r="ZP20" s="11" t="s">
        <v>20666</v>
      </c>
      <c r="ZQ20" s="12"/>
      <c r="ZR20" s="12"/>
      <c r="ZS20" s="11" t="s">
        <v>20667</v>
      </c>
      <c r="ZT20" s="12"/>
      <c r="ZU20" s="12"/>
      <c r="ZV20" s="11" t="s">
        <v>20668</v>
      </c>
      <c r="ZW20" s="12"/>
      <c r="ZX20" s="12"/>
      <c r="ZY20" s="11" t="s">
        <v>20669</v>
      </c>
      <c r="ZZ20" s="12"/>
      <c r="AAA20" s="12"/>
      <c r="AAB20" s="11" t="s">
        <v>20670</v>
      </c>
      <c r="AAC20" s="12"/>
      <c r="AAD20" s="12"/>
      <c r="AAE20" s="11" t="s">
        <v>20671</v>
      </c>
      <c r="AAF20" s="12"/>
      <c r="AAG20" s="12"/>
      <c r="AAH20" s="11" t="s">
        <v>20672</v>
      </c>
      <c r="AAI20" s="12"/>
      <c r="AAJ20" s="12"/>
      <c r="AAK20" s="11" t="s">
        <v>20673</v>
      </c>
      <c r="AAL20" s="12"/>
      <c r="AAM20" s="12"/>
      <c r="AAN20" s="11" t="s">
        <v>20674</v>
      </c>
      <c r="AAO20" s="12"/>
      <c r="AAP20" s="12"/>
      <c r="AAQ20" s="11" t="s">
        <v>20675</v>
      </c>
      <c r="AAR20" s="12"/>
      <c r="AAS20" s="12"/>
      <c r="AAT20" s="11" t="s">
        <v>20676</v>
      </c>
      <c r="AAU20" s="12"/>
      <c r="AAV20" s="12"/>
      <c r="AAW20" s="11" t="s">
        <v>20677</v>
      </c>
      <c r="AAX20" s="12"/>
      <c r="AAY20" s="12"/>
      <c r="AAZ20" s="11" t="s">
        <v>20678</v>
      </c>
      <c r="ABA20" s="12"/>
      <c r="ABB20" s="12"/>
      <c r="ABC20" s="11" t="s">
        <v>20679</v>
      </c>
      <c r="ABD20" s="12"/>
      <c r="ABE20" s="12"/>
      <c r="ABF20" s="11" t="s">
        <v>20680</v>
      </c>
      <c r="ABG20" s="12"/>
      <c r="ABH20" s="12"/>
      <c r="ABI20" s="11" t="s">
        <v>20681</v>
      </c>
      <c r="ABJ20" s="12"/>
      <c r="ABK20" s="12"/>
      <c r="ABL20" s="11" t="s">
        <v>20682</v>
      </c>
      <c r="ABM20" s="12"/>
      <c r="ABN20" s="12"/>
      <c r="ABO20" s="11" t="s">
        <v>20683</v>
      </c>
      <c r="ABP20" s="12"/>
      <c r="ABQ20" s="12"/>
      <c r="ABR20" s="11" t="s">
        <v>20684</v>
      </c>
      <c r="ABS20" s="12"/>
      <c r="ABT20" s="12"/>
      <c r="ABU20" s="11" t="s">
        <v>20685</v>
      </c>
      <c r="ABV20" s="12"/>
      <c r="ABW20" s="12"/>
      <c r="ABX20" s="11" t="s">
        <v>20686</v>
      </c>
      <c r="ABY20" s="12"/>
      <c r="ABZ20" s="12"/>
      <c r="ACA20" s="11" t="s">
        <v>20687</v>
      </c>
      <c r="ACB20" s="12"/>
      <c r="ACC20" s="12"/>
      <c r="ACD20" s="11" t="s">
        <v>20688</v>
      </c>
      <c r="ACE20" s="12"/>
      <c r="ACF20" s="12"/>
      <c r="ACG20" s="11" t="s">
        <v>20689</v>
      </c>
      <c r="ACH20" s="12"/>
      <c r="ACI20" s="12"/>
      <c r="ACJ20" s="11" t="s">
        <v>20690</v>
      </c>
      <c r="ACK20" s="12"/>
      <c r="ACL20" s="12"/>
      <c r="ACM20" s="11" t="s">
        <v>20691</v>
      </c>
      <c r="ACN20" s="12"/>
      <c r="ACO20" s="12"/>
      <c r="ACP20" s="11" t="s">
        <v>20692</v>
      </c>
      <c r="ACQ20" s="12"/>
      <c r="ACR20" s="12"/>
      <c r="ACS20" s="11" t="s">
        <v>20693</v>
      </c>
      <c r="ACT20" s="12"/>
      <c r="ACU20" s="12"/>
      <c r="ACV20" s="11" t="s">
        <v>20694</v>
      </c>
      <c r="ACW20" s="12"/>
      <c r="ACX20" s="12"/>
      <c r="ACY20" s="11" t="s">
        <v>20695</v>
      </c>
      <c r="ACZ20" s="12"/>
      <c r="ADA20" s="12"/>
      <c r="ADB20" s="11" t="s">
        <v>20480</v>
      </c>
      <c r="ADC20" s="12"/>
      <c r="ADD20" s="12"/>
      <c r="ADE20" s="11" t="s">
        <v>20696</v>
      </c>
      <c r="ADF20" s="12"/>
      <c r="ADG20" s="12"/>
      <c r="ADH20" s="11" t="s">
        <v>20697</v>
      </c>
      <c r="ADI20" s="12"/>
      <c r="ADJ20" s="12"/>
      <c r="ADK20" s="11" t="s">
        <v>20698</v>
      </c>
      <c r="ADL20" s="12"/>
      <c r="ADM20" s="12"/>
      <c r="ADN20" s="11" t="s">
        <v>20699</v>
      </c>
      <c r="ADO20" s="12"/>
      <c r="ADP20" s="12"/>
      <c r="ADQ20" s="11" t="s">
        <v>20700</v>
      </c>
      <c r="ADR20" s="12"/>
      <c r="ADS20" s="12"/>
      <c r="ADT20" s="11" t="s">
        <v>20701</v>
      </c>
      <c r="ADU20" s="12"/>
      <c r="ADV20" s="12"/>
      <c r="ADW20" s="11" t="s">
        <v>20702</v>
      </c>
      <c r="ADX20" s="12"/>
      <c r="ADY20" s="12"/>
      <c r="ADZ20" s="11" t="s">
        <v>20703</v>
      </c>
      <c r="AEA20" s="12"/>
      <c r="AEB20" s="12"/>
      <c r="AEC20" s="11" t="s">
        <v>20704</v>
      </c>
      <c r="AED20" s="12"/>
      <c r="AEE20" s="12"/>
      <c r="AEF20" s="11" t="s">
        <v>20705</v>
      </c>
      <c r="AEG20" s="12"/>
      <c r="AEH20" s="12"/>
      <c r="AEI20" s="11" t="s">
        <v>20706</v>
      </c>
      <c r="AEJ20" s="12"/>
      <c r="AEK20" s="12"/>
      <c r="AEL20" s="11" t="s">
        <v>20707</v>
      </c>
      <c r="AEM20" s="12"/>
      <c r="AEN20" s="12"/>
      <c r="AEO20" s="11" t="s">
        <v>20708</v>
      </c>
      <c r="AEP20" s="12"/>
      <c r="AEQ20" s="12"/>
      <c r="AER20" s="11" t="s">
        <v>20709</v>
      </c>
      <c r="AES20" s="12"/>
      <c r="AET20" s="12"/>
      <c r="AEU20" s="11" t="s">
        <v>20710</v>
      </c>
      <c r="AEV20" s="12"/>
      <c r="AEW20" s="12"/>
      <c r="AEX20" s="11" t="s">
        <v>20474</v>
      </c>
      <c r="AEY20" s="12"/>
      <c r="AEZ20" s="12"/>
      <c r="AFA20" s="11" t="s">
        <v>20711</v>
      </c>
      <c r="AFB20" s="12"/>
      <c r="AFC20" s="12"/>
      <c r="AFD20" s="11" t="s">
        <v>20712</v>
      </c>
      <c r="AFE20" s="12"/>
      <c r="AFF20" s="12"/>
      <c r="AFG20" s="11" t="s">
        <v>20713</v>
      </c>
      <c r="AFH20" s="12"/>
      <c r="AFI20" s="12"/>
      <c r="AFJ20" s="11" t="s">
        <v>20714</v>
      </c>
      <c r="AFK20" s="12"/>
      <c r="AFL20" s="12"/>
      <c r="AFM20" s="11" t="s">
        <v>20715</v>
      </c>
      <c r="AFN20" s="12"/>
      <c r="AFO20" s="12"/>
      <c r="AFP20" s="11" t="s">
        <v>20716</v>
      </c>
      <c r="AFQ20" s="12"/>
      <c r="AFR20" s="12"/>
      <c r="AFS20" s="11" t="s">
        <v>18826</v>
      </c>
      <c r="AFT20" s="12"/>
      <c r="AFU20" s="12"/>
      <c r="AFV20" s="11" t="s">
        <v>20717</v>
      </c>
      <c r="AFW20" s="12"/>
      <c r="AFX20" s="12"/>
      <c r="AFY20" s="11" t="s">
        <v>20718</v>
      </c>
      <c r="AFZ20" s="12"/>
      <c r="AGA20" s="12"/>
      <c r="AGB20" s="11" t="s">
        <v>20719</v>
      </c>
      <c r="AGC20" s="12"/>
      <c r="AGD20" s="12"/>
      <c r="AGE20" s="11" t="s">
        <v>20720</v>
      </c>
      <c r="AGF20" s="12"/>
      <c r="AGG20" s="12"/>
      <c r="AGH20" s="11" t="s">
        <v>20721</v>
      </c>
      <c r="AGI20" s="12"/>
      <c r="AGJ20" s="12"/>
      <c r="AGK20" s="11" t="s">
        <v>20722</v>
      </c>
      <c r="AGL20" s="12"/>
      <c r="AGM20" s="12"/>
      <c r="AGN20" s="11" t="s">
        <v>18826</v>
      </c>
      <c r="AGO20" s="12"/>
      <c r="AGP20" s="12"/>
      <c r="AGQ20" s="11" t="s">
        <v>20723</v>
      </c>
      <c r="AGR20" s="12"/>
      <c r="AGS20" s="12"/>
      <c r="AGT20" s="11" t="s">
        <v>20724</v>
      </c>
      <c r="AGU20" s="12"/>
      <c r="AGV20" s="12"/>
      <c r="AGW20" s="11" t="s">
        <v>20725</v>
      </c>
      <c r="AGX20" s="12"/>
      <c r="AGY20" s="12"/>
      <c r="AGZ20" s="11" t="s">
        <v>20726</v>
      </c>
      <c r="AHA20" s="12"/>
      <c r="AHB20" s="12"/>
      <c r="AHC20" s="11" t="s">
        <v>20727</v>
      </c>
      <c r="AHD20" s="12"/>
      <c r="AHE20" s="12"/>
      <c r="AHF20" s="11" t="s">
        <v>20728</v>
      </c>
      <c r="AHG20" s="12"/>
      <c r="AHH20" s="12"/>
      <c r="AHI20" s="11" t="s">
        <v>20729</v>
      </c>
      <c r="AHJ20" s="12"/>
      <c r="AHK20" s="12"/>
      <c r="AHL20" s="11" t="s">
        <v>20730</v>
      </c>
      <c r="AHM20" s="12"/>
      <c r="AHN20" s="12"/>
      <c r="AHO20" s="11" t="s">
        <v>20731</v>
      </c>
      <c r="AHP20" s="12"/>
      <c r="AHQ20" s="12"/>
      <c r="AHR20" s="11" t="s">
        <v>20732</v>
      </c>
      <c r="AHS20" s="12"/>
      <c r="AHT20" s="12"/>
      <c r="AHU20" s="11" t="s">
        <v>20733</v>
      </c>
      <c r="AHV20" s="12"/>
      <c r="AHW20" s="12"/>
      <c r="AHX20" s="11" t="s">
        <v>20734</v>
      </c>
      <c r="AHY20" s="12"/>
      <c r="AHZ20" s="12"/>
      <c r="AIA20" s="11" t="s">
        <v>20735</v>
      </c>
      <c r="AIB20" s="12"/>
      <c r="AIC20" s="12"/>
      <c r="AID20" s="11" t="s">
        <v>20736</v>
      </c>
      <c r="AIE20" s="12"/>
      <c r="AIF20" s="12"/>
      <c r="AIG20" s="11" t="s">
        <v>20737</v>
      </c>
      <c r="AIH20" s="12"/>
      <c r="AII20" s="12"/>
      <c r="AIJ20" s="11" t="s">
        <v>20738</v>
      </c>
      <c r="AIK20" s="12"/>
      <c r="AIL20" s="12"/>
      <c r="AIM20" s="11" t="s">
        <v>20739</v>
      </c>
      <c r="AIN20" s="12"/>
      <c r="AIO20" s="12"/>
      <c r="AIP20" s="11" t="s">
        <v>20740</v>
      </c>
      <c r="AIQ20" s="12"/>
      <c r="AIR20" s="12"/>
      <c r="AIS20" s="11" t="s">
        <v>20741</v>
      </c>
      <c r="AIT20" s="12"/>
      <c r="AIU20" s="12"/>
      <c r="AIV20" s="11" t="s">
        <v>20742</v>
      </c>
      <c r="AIW20" s="12"/>
      <c r="AIX20" s="12"/>
      <c r="AIY20" s="11" t="s">
        <v>20743</v>
      </c>
      <c r="AIZ20" s="12"/>
      <c r="AJA20" s="12"/>
      <c r="AJB20" s="11" t="s">
        <v>20744</v>
      </c>
      <c r="AJC20" s="12"/>
      <c r="AJD20" s="12"/>
      <c r="AJE20" s="11" t="s">
        <v>20745</v>
      </c>
      <c r="AJF20" s="12"/>
      <c r="AJG20" s="12"/>
      <c r="AJH20" s="11" t="s">
        <v>20746</v>
      </c>
      <c r="AJI20" s="12"/>
      <c r="AJJ20" s="12"/>
      <c r="AJK20" s="11" t="s">
        <v>20747</v>
      </c>
      <c r="AJL20" s="12"/>
      <c r="AJM20" s="12"/>
      <c r="AJN20" s="11" t="s">
        <v>20748</v>
      </c>
      <c r="AJO20" s="12"/>
      <c r="AJP20" s="12"/>
      <c r="AJQ20" s="11" t="s">
        <v>20749</v>
      </c>
      <c r="AJR20" s="12"/>
      <c r="AJS20" s="12"/>
      <c r="AJT20" s="11" t="s">
        <v>20750</v>
      </c>
      <c r="AJU20" s="12"/>
      <c r="AJV20" s="12"/>
      <c r="AJW20" s="11" t="s">
        <v>20751</v>
      </c>
      <c r="AJX20" s="12"/>
      <c r="AJY20" s="12"/>
      <c r="AJZ20" s="11" t="s">
        <v>20752</v>
      </c>
      <c r="AKA20" s="12"/>
      <c r="AKB20" s="12"/>
      <c r="AKC20" s="11" t="s">
        <v>20753</v>
      </c>
      <c r="AKD20" s="12"/>
      <c r="AKE20" s="12"/>
      <c r="AKF20" s="11" t="s">
        <v>20754</v>
      </c>
      <c r="AKG20" s="12"/>
      <c r="AKH20" s="12"/>
      <c r="AKI20" s="11" t="s">
        <v>20755</v>
      </c>
      <c r="AKJ20" s="12"/>
      <c r="AKK20" s="12"/>
      <c r="AKL20" s="11" t="s">
        <v>20756</v>
      </c>
      <c r="AKM20" s="12"/>
      <c r="AKN20" s="12"/>
      <c r="AKO20" s="11" t="s">
        <v>20757</v>
      </c>
      <c r="AKP20" s="12"/>
      <c r="AKQ20" s="12"/>
      <c r="AKR20" s="11" t="s">
        <v>20758</v>
      </c>
      <c r="AKS20" s="12"/>
      <c r="AKT20" s="12"/>
      <c r="AKU20" s="11" t="s">
        <v>20759</v>
      </c>
      <c r="AKV20" s="12"/>
      <c r="AKW20" s="12"/>
      <c r="AKX20" s="11" t="s">
        <v>20760</v>
      </c>
      <c r="AKY20" s="12"/>
      <c r="AKZ20" s="12"/>
      <c r="ALA20" s="11" t="s">
        <v>20761</v>
      </c>
      <c r="ALB20" s="12"/>
      <c r="ALC20" s="12"/>
      <c r="ALD20" s="11" t="s">
        <v>20762</v>
      </c>
      <c r="ALE20" s="12"/>
      <c r="ALF20" s="12"/>
      <c r="ALG20" s="11" t="s">
        <v>20763</v>
      </c>
      <c r="ALH20" s="12"/>
      <c r="ALI20" s="12"/>
      <c r="ALJ20" s="11" t="s">
        <v>20764</v>
      </c>
      <c r="ALK20" s="12"/>
      <c r="ALL20" s="12"/>
      <c r="ALM20" s="11" t="s">
        <v>20765</v>
      </c>
      <c r="ALN20" s="12"/>
      <c r="ALO20" s="12"/>
      <c r="ALP20" s="11" t="s">
        <v>20766</v>
      </c>
      <c r="ALQ20" s="12"/>
      <c r="ALR20" s="12"/>
      <c r="ALS20" s="11" t="s">
        <v>20767</v>
      </c>
      <c r="ALT20" s="12"/>
      <c r="ALU20" s="12"/>
      <c r="ALV20" s="11" t="s">
        <v>20474</v>
      </c>
      <c r="ALW20" s="12"/>
      <c r="ALX20" s="12"/>
      <c r="ALY20" s="11" t="s">
        <v>20474</v>
      </c>
      <c r="ALZ20" s="12"/>
      <c r="AMA20" s="12"/>
      <c r="AMB20" s="11" t="s">
        <v>20480</v>
      </c>
      <c r="AMC20" s="12"/>
      <c r="AMD20" s="12"/>
      <c r="AME20" s="11" t="s">
        <v>20768</v>
      </c>
      <c r="AMF20" s="12"/>
      <c r="AMG20" s="12"/>
      <c r="AMH20" s="11" t="s">
        <v>20769</v>
      </c>
      <c r="AMI20" s="12"/>
      <c r="AMJ20" s="12"/>
      <c r="AMK20" s="11" t="s">
        <v>20770</v>
      </c>
      <c r="AML20" s="12"/>
      <c r="AMM20" s="12"/>
      <c r="AMN20" s="11" t="s">
        <v>20771</v>
      </c>
      <c r="AMO20" s="12"/>
      <c r="AMP20" s="12"/>
      <c r="AMQ20" s="11" t="s">
        <v>20772</v>
      </c>
      <c r="AMR20" s="12"/>
      <c r="AMS20" s="12"/>
      <c r="AMT20" s="11" t="s">
        <v>20480</v>
      </c>
      <c r="AMU20" s="12"/>
      <c r="AMV20" s="12"/>
      <c r="AMW20" s="11" t="s">
        <v>20773</v>
      </c>
      <c r="AMX20" s="12"/>
      <c r="AMY20" s="12"/>
      <c r="AMZ20" s="11" t="s">
        <v>20774</v>
      </c>
      <c r="ANA20" s="12"/>
      <c r="ANB20" s="12"/>
      <c r="ANC20" s="11" t="s">
        <v>20480</v>
      </c>
      <c r="AND20" s="12"/>
      <c r="ANE20" s="12"/>
      <c r="ANF20" s="11" t="s">
        <v>20775</v>
      </c>
      <c r="ANG20" s="12"/>
      <c r="ANH20" s="12"/>
      <c r="ANI20" s="11" t="s">
        <v>20776</v>
      </c>
      <c r="ANJ20" s="12"/>
      <c r="ANK20" s="12"/>
      <c r="ANL20" s="11" t="s">
        <v>20777</v>
      </c>
      <c r="ANM20" s="12"/>
      <c r="ANN20" s="12"/>
      <c r="ANO20" s="11" t="s">
        <v>20778</v>
      </c>
      <c r="ANP20" s="12"/>
      <c r="ANQ20" s="12"/>
      <c r="ANR20" s="11" t="s">
        <v>20779</v>
      </c>
      <c r="ANS20" s="12"/>
      <c r="ANT20" s="12"/>
      <c r="ANU20" s="11" t="s">
        <v>20488</v>
      </c>
      <c r="ANV20" s="12"/>
      <c r="ANW20" s="12"/>
      <c r="ANX20" s="11" t="s">
        <v>20780</v>
      </c>
      <c r="ANY20" s="12"/>
      <c r="ANZ20" s="12"/>
      <c r="AOA20" s="11" t="s">
        <v>20781</v>
      </c>
      <c r="AOB20" s="12"/>
      <c r="AOC20" s="12"/>
      <c r="AOD20" s="11" t="s">
        <v>20782</v>
      </c>
      <c r="AOE20" s="12"/>
      <c r="AOF20" s="12"/>
      <c r="AOG20" s="11" t="s">
        <v>20783</v>
      </c>
      <c r="AOH20" s="12"/>
      <c r="AOI20" s="12"/>
      <c r="AOJ20" s="11" t="s">
        <v>20784</v>
      </c>
      <c r="AOK20" s="12"/>
      <c r="AOL20" s="12"/>
      <c r="AOM20" s="11" t="s">
        <v>20785</v>
      </c>
      <c r="AON20" s="12"/>
      <c r="AOO20" s="12"/>
      <c r="AOP20" s="11" t="s">
        <v>20786</v>
      </c>
      <c r="AOQ20" s="12"/>
      <c r="AOR20" s="12"/>
      <c r="AOS20" s="11" t="s">
        <v>20787</v>
      </c>
      <c r="AOT20" s="12"/>
      <c r="AOU20" s="12"/>
      <c r="AOV20" s="11" t="s">
        <v>20788</v>
      </c>
      <c r="AOW20" s="12"/>
      <c r="AOX20" s="12"/>
      <c r="AOY20" s="11" t="s">
        <v>20789</v>
      </c>
      <c r="AOZ20" s="12"/>
      <c r="APA20" s="12"/>
      <c r="APB20" s="11" t="s">
        <v>20790</v>
      </c>
      <c r="APC20" s="12"/>
      <c r="APD20" s="12"/>
      <c r="APE20" s="11" t="s">
        <v>20791</v>
      </c>
      <c r="APF20" s="12"/>
      <c r="APG20" s="12"/>
      <c r="APH20" s="11" t="s">
        <v>20792</v>
      </c>
      <c r="API20" s="12"/>
      <c r="APJ20" s="12"/>
      <c r="APK20" s="11" t="s">
        <v>20793</v>
      </c>
      <c r="APL20" s="12"/>
      <c r="APM20" s="12"/>
      <c r="APN20" s="11" t="s">
        <v>20794</v>
      </c>
      <c r="APO20" s="12"/>
      <c r="APP20" s="12"/>
      <c r="APQ20" s="11" t="s">
        <v>20795</v>
      </c>
      <c r="APR20" s="12"/>
      <c r="APS20" s="12"/>
      <c r="APT20" s="11" t="s">
        <v>20796</v>
      </c>
      <c r="APU20" s="12"/>
      <c r="APV20" s="12"/>
      <c r="APW20" s="11" t="s">
        <v>20797</v>
      </c>
      <c r="APX20" s="12"/>
      <c r="APY20" s="12"/>
      <c r="APZ20" s="11" t="s">
        <v>20798</v>
      </c>
      <c r="AQA20" s="12"/>
      <c r="AQB20" s="12"/>
      <c r="AQC20" s="11" t="s">
        <v>20799</v>
      </c>
      <c r="AQD20" s="12"/>
      <c r="AQE20" s="12"/>
      <c r="AQF20" s="11" t="s">
        <v>20800</v>
      </c>
      <c r="AQG20" s="12"/>
      <c r="AQH20" s="12"/>
      <c r="AQI20" s="11" t="s">
        <v>20801</v>
      </c>
      <c r="AQJ20" s="12"/>
      <c r="AQK20" s="12"/>
      <c r="AQL20" s="11" t="s">
        <v>20802</v>
      </c>
      <c r="AQM20" s="12"/>
      <c r="AQN20" s="12"/>
      <c r="AQO20" s="11" t="s">
        <v>20803</v>
      </c>
      <c r="AQP20" s="12"/>
      <c r="AQQ20" s="12"/>
      <c r="AQR20" s="11" t="s">
        <v>20804</v>
      </c>
      <c r="AQS20" s="12"/>
      <c r="AQT20" s="12"/>
      <c r="AQU20" s="11" t="s">
        <v>20805</v>
      </c>
      <c r="AQV20" s="12"/>
      <c r="AQW20" s="12"/>
      <c r="AQX20" s="11" t="s">
        <v>20806</v>
      </c>
      <c r="AQY20" s="12"/>
      <c r="AQZ20" s="12"/>
      <c r="ARA20" s="11" t="s">
        <v>20807</v>
      </c>
      <c r="ARB20" s="12"/>
      <c r="ARC20" s="12"/>
      <c r="ARD20" s="11" t="s">
        <v>20808</v>
      </c>
      <c r="ARE20" s="12"/>
      <c r="ARF20" s="12"/>
      <c r="ARG20" s="11" t="s">
        <v>20809</v>
      </c>
      <c r="ARH20" s="12"/>
      <c r="ARI20" s="12"/>
      <c r="ARJ20" s="11" t="s">
        <v>20810</v>
      </c>
      <c r="ARK20" s="12"/>
      <c r="ARL20" s="12"/>
      <c r="ARM20" s="11" t="s">
        <v>20811</v>
      </c>
      <c r="ARN20" s="12"/>
      <c r="ARO20" s="12"/>
      <c r="ARP20" s="11" t="s">
        <v>20812</v>
      </c>
      <c r="ARQ20" s="12"/>
      <c r="ARR20" s="12"/>
      <c r="ARS20" s="11" t="s">
        <v>20813</v>
      </c>
      <c r="ART20" s="12"/>
      <c r="ARU20" s="12"/>
      <c r="ARV20" s="11" t="s">
        <v>20814</v>
      </c>
      <c r="ARW20" s="12"/>
      <c r="ARX20" s="12"/>
      <c r="ARY20" s="11" t="s">
        <v>20815</v>
      </c>
      <c r="ARZ20" s="12"/>
      <c r="ASA20" s="12"/>
      <c r="ASB20" s="11" t="s">
        <v>20816</v>
      </c>
      <c r="ASC20" s="12"/>
      <c r="ASD20" s="12"/>
      <c r="ASE20" s="11" t="s">
        <v>20817</v>
      </c>
      <c r="ASF20" s="12"/>
      <c r="ASG20" s="12"/>
      <c r="ASH20" s="11" t="s">
        <v>20818</v>
      </c>
      <c r="ASI20" s="12"/>
      <c r="ASJ20" s="12"/>
      <c r="ASK20" s="11" t="s">
        <v>20819</v>
      </c>
      <c r="ASL20" s="12"/>
      <c r="ASM20" s="12"/>
      <c r="ASN20" s="11" t="s">
        <v>20820</v>
      </c>
      <c r="ASO20" s="12"/>
      <c r="ASP20" s="12"/>
      <c r="ASQ20" s="11" t="s">
        <v>20821</v>
      </c>
      <c r="ASR20" s="12"/>
      <c r="ASS20" s="12"/>
      <c r="AST20" s="11" t="s">
        <v>20822</v>
      </c>
      <c r="ASU20" s="12"/>
      <c r="ASV20" s="12"/>
      <c r="ASW20" s="11" t="s">
        <v>20823</v>
      </c>
      <c r="ASX20" s="12"/>
      <c r="ASY20" s="12"/>
      <c r="ASZ20" s="11" t="s">
        <v>20824</v>
      </c>
      <c r="ATA20" s="12"/>
      <c r="ATB20" s="12"/>
      <c r="ATC20" s="11" t="s">
        <v>20825</v>
      </c>
      <c r="ATD20" s="12"/>
      <c r="ATE20" s="12"/>
      <c r="ATF20" s="11" t="s">
        <v>20826</v>
      </c>
      <c r="ATG20" s="12"/>
      <c r="ATH20" s="12"/>
      <c r="ATI20" s="11" t="s">
        <v>20827</v>
      </c>
      <c r="ATJ20" s="12"/>
      <c r="ATK20" s="12"/>
      <c r="ATL20" s="11" t="s">
        <v>20828</v>
      </c>
      <c r="ATM20" s="12"/>
      <c r="ATN20" s="12"/>
      <c r="ATO20" s="11" t="s">
        <v>20829</v>
      </c>
      <c r="ATP20" s="12"/>
      <c r="ATQ20" s="12"/>
      <c r="ATR20" s="11" t="s">
        <v>20830</v>
      </c>
      <c r="ATS20" s="12"/>
      <c r="ATT20" s="12"/>
      <c r="ATU20" s="11" t="s">
        <v>20831</v>
      </c>
      <c r="ATV20" s="12"/>
      <c r="ATW20" s="12"/>
      <c r="ATX20" s="11" t="s">
        <v>20832</v>
      </c>
      <c r="ATY20" s="12"/>
      <c r="ATZ20" s="12"/>
      <c r="AUA20" s="11" t="s">
        <v>20833</v>
      </c>
      <c r="AUB20" s="12"/>
      <c r="AUC20" s="12"/>
      <c r="AUD20" s="11" t="s">
        <v>20834</v>
      </c>
      <c r="AUE20" s="12"/>
      <c r="AUF20" s="12"/>
      <c r="AUG20" s="11" t="s">
        <v>20835</v>
      </c>
      <c r="AUH20" s="12"/>
      <c r="AUI20" s="12"/>
      <c r="AUJ20" s="11" t="s">
        <v>20836</v>
      </c>
      <c r="AUK20" s="12"/>
      <c r="AUL20" s="12"/>
      <c r="AUM20" s="11" t="s">
        <v>20480</v>
      </c>
      <c r="AUN20" s="12"/>
      <c r="AUO20" s="12"/>
      <c r="AUP20" s="11" t="s">
        <v>20837</v>
      </c>
      <c r="AUQ20" s="12"/>
      <c r="AUR20" s="12"/>
      <c r="AUS20" s="11" t="s">
        <v>20838</v>
      </c>
      <c r="AUT20" s="12"/>
      <c r="AUU20" s="12"/>
      <c r="AUV20" s="11" t="s">
        <v>20480</v>
      </c>
      <c r="AUW20" s="12"/>
      <c r="AUX20" s="12"/>
      <c r="AUY20" s="11" t="s">
        <v>20474</v>
      </c>
      <c r="AUZ20" s="12"/>
      <c r="AVA20" s="12"/>
      <c r="AVB20" s="11" t="s">
        <v>20839</v>
      </c>
      <c r="AVC20" s="12"/>
      <c r="AVD20" s="12"/>
      <c r="AVE20" s="11" t="s">
        <v>18826</v>
      </c>
      <c r="AVF20" s="12"/>
      <c r="AVG20" s="12"/>
      <c r="AVH20" s="11" t="s">
        <v>20840</v>
      </c>
      <c r="AVI20" s="12"/>
      <c r="AVJ20" s="12"/>
      <c r="AVK20" s="11" t="s">
        <v>20841</v>
      </c>
      <c r="AVL20" s="12"/>
      <c r="AVM20" s="12"/>
      <c r="AVN20" s="11" t="s">
        <v>20842</v>
      </c>
      <c r="AVO20" s="12"/>
      <c r="AVP20" s="12"/>
      <c r="AVQ20" s="11" t="s">
        <v>20713</v>
      </c>
      <c r="AVR20" s="12"/>
      <c r="AVS20" s="12"/>
      <c r="AVT20" s="11" t="s">
        <v>20843</v>
      </c>
      <c r="AVU20" s="12"/>
      <c r="AVV20" s="12"/>
      <c r="AVW20" s="11" t="s">
        <v>20713</v>
      </c>
      <c r="AVX20" s="12"/>
      <c r="AVY20" s="12"/>
      <c r="AVZ20" s="11" t="s">
        <v>20474</v>
      </c>
      <c r="AWA20" s="12"/>
      <c r="AWB20" s="12"/>
      <c r="AWC20" s="11" t="s">
        <v>20474</v>
      </c>
      <c r="AWD20" s="12"/>
      <c r="AWE20" s="12"/>
      <c r="AWF20" s="11" t="s">
        <v>20844</v>
      </c>
      <c r="AWG20" s="12"/>
      <c r="AWH20" s="12"/>
      <c r="AWI20" s="11" t="s">
        <v>20845</v>
      </c>
      <c r="AWJ20" s="12"/>
      <c r="AWK20" s="12"/>
      <c r="AWL20" s="11" t="s">
        <v>20846</v>
      </c>
      <c r="AWM20" s="12"/>
      <c r="AWN20" s="12"/>
      <c r="AWO20" s="11" t="s">
        <v>20847</v>
      </c>
      <c r="AWP20" s="12"/>
      <c r="AWQ20" s="12"/>
      <c r="AWR20" s="11" t="s">
        <v>20848</v>
      </c>
      <c r="AWS20" s="12"/>
      <c r="AWT20" s="12"/>
      <c r="AWU20" s="11" t="s">
        <v>20849</v>
      </c>
      <c r="AWV20" s="12"/>
      <c r="AWW20" s="12"/>
      <c r="AWX20" s="11" t="s">
        <v>20850</v>
      </c>
      <c r="AWY20" s="12"/>
      <c r="AWZ20" s="12"/>
      <c r="AXA20" s="11" t="s">
        <v>20851</v>
      </c>
      <c r="AXB20" s="12"/>
      <c r="AXC20" s="12"/>
      <c r="AXD20" s="11" t="s">
        <v>20852</v>
      </c>
      <c r="AXE20" s="12"/>
      <c r="AXF20" s="12"/>
      <c r="AXG20" s="11" t="s">
        <v>20853</v>
      </c>
      <c r="AXH20" s="12"/>
      <c r="AXI20" s="12"/>
      <c r="AXJ20" s="11" t="s">
        <v>20854</v>
      </c>
      <c r="AXK20" s="12"/>
      <c r="AXL20" s="12"/>
      <c r="AXM20" s="11" t="s">
        <v>20855</v>
      </c>
      <c r="AXN20" s="12"/>
      <c r="AXO20" s="12"/>
      <c r="AXP20" s="11" t="s">
        <v>20856</v>
      </c>
      <c r="AXQ20" s="12"/>
      <c r="AXR20" s="12"/>
      <c r="AXS20" s="11" t="s">
        <v>20857</v>
      </c>
      <c r="AXT20" s="12"/>
      <c r="AXU20" s="12"/>
      <c r="AXV20" s="11" t="s">
        <v>20858</v>
      </c>
      <c r="AXW20" s="12"/>
      <c r="AXX20" s="12"/>
      <c r="AXY20" s="11" t="s">
        <v>20859</v>
      </c>
      <c r="AXZ20" s="12"/>
      <c r="AYA20" s="12"/>
      <c r="AYB20" s="11" t="s">
        <v>20860</v>
      </c>
      <c r="AYC20" s="12"/>
      <c r="AYD20" s="12"/>
      <c r="AYE20" s="11" t="s">
        <v>20861</v>
      </c>
      <c r="AYF20" s="12"/>
      <c r="AYG20" s="12"/>
      <c r="AYH20" s="11" t="s">
        <v>20862</v>
      </c>
      <c r="AYI20" s="12"/>
      <c r="AYJ20" s="12"/>
      <c r="AYK20" s="11" t="s">
        <v>20863</v>
      </c>
      <c r="AYL20" s="12"/>
      <c r="AYM20" s="12"/>
      <c r="AYN20" s="11" t="s">
        <v>20864</v>
      </c>
      <c r="AYO20" s="12"/>
      <c r="AYP20" s="12"/>
      <c r="AYQ20" s="11" t="s">
        <v>20865</v>
      </c>
      <c r="AYR20" s="12"/>
      <c r="AYS20" s="12"/>
      <c r="AYT20" s="11" t="s">
        <v>20866</v>
      </c>
      <c r="AYU20" s="12"/>
      <c r="AYV20" s="12"/>
      <c r="AYW20" s="11" t="s">
        <v>20867</v>
      </c>
      <c r="AYX20" s="12"/>
      <c r="AYY20" s="12"/>
      <c r="AYZ20" s="11" t="s">
        <v>20868</v>
      </c>
      <c r="AZA20" s="12"/>
      <c r="AZB20" s="12"/>
      <c r="AZC20" s="11" t="s">
        <v>20869</v>
      </c>
      <c r="AZD20" s="12"/>
      <c r="AZE20" s="12"/>
      <c r="AZF20" s="11" t="s">
        <v>20870</v>
      </c>
      <c r="AZG20" s="12"/>
      <c r="AZH20" s="12"/>
      <c r="AZI20" s="11" t="s">
        <v>20871</v>
      </c>
      <c r="AZJ20" s="12"/>
      <c r="AZK20" s="12"/>
      <c r="AZL20" s="11" t="s">
        <v>20872</v>
      </c>
      <c r="AZM20" s="12"/>
      <c r="AZN20" s="12"/>
      <c r="AZO20" s="11" t="s">
        <v>20873</v>
      </c>
      <c r="AZP20" s="12"/>
      <c r="AZQ20" s="12"/>
      <c r="AZR20" s="11" t="s">
        <v>20874</v>
      </c>
      <c r="AZS20" s="12"/>
      <c r="AZT20" s="12"/>
      <c r="AZU20" s="11" t="s">
        <v>20875</v>
      </c>
      <c r="AZV20" s="12"/>
      <c r="AZW20" s="12"/>
      <c r="AZX20" s="11" t="s">
        <v>20876</v>
      </c>
      <c r="AZY20" s="12"/>
      <c r="AZZ20" s="12"/>
      <c r="BAA20" s="11" t="s">
        <v>20877</v>
      </c>
      <c r="BAB20" s="12"/>
      <c r="BAC20" s="12"/>
      <c r="BAD20" s="11" t="s">
        <v>20878</v>
      </c>
      <c r="BAE20" s="12"/>
      <c r="BAF20" s="12"/>
      <c r="BAG20" s="11" t="s">
        <v>20879</v>
      </c>
      <c r="BAH20" s="12"/>
      <c r="BAI20" s="12"/>
      <c r="BAJ20" s="11" t="s">
        <v>20880</v>
      </c>
      <c r="BAK20" s="12"/>
      <c r="BAL20" s="12"/>
      <c r="BAM20" s="11" t="s">
        <v>20881</v>
      </c>
      <c r="BAN20" s="12"/>
      <c r="BAO20" s="12"/>
      <c r="BAP20" s="11" t="s">
        <v>20882</v>
      </c>
      <c r="BAQ20" s="12"/>
      <c r="BAR20" s="12"/>
      <c r="BAS20" s="11" t="s">
        <v>20883</v>
      </c>
      <c r="BAT20" s="12"/>
      <c r="BAU20" s="12"/>
      <c r="BAV20" s="11" t="s">
        <v>20884</v>
      </c>
      <c r="BAW20" s="12"/>
      <c r="BAX20" s="12"/>
      <c r="BAY20" s="11" t="s">
        <v>20885</v>
      </c>
      <c r="BAZ20" s="12"/>
      <c r="BBA20" s="12"/>
      <c r="BBB20" s="11" t="s">
        <v>20886</v>
      </c>
      <c r="BBC20" s="12"/>
      <c r="BBD20" s="12"/>
      <c r="BBE20" s="11" t="s">
        <v>20887</v>
      </c>
      <c r="BBF20" s="12"/>
      <c r="BBG20" s="12"/>
      <c r="BBH20" s="11" t="s">
        <v>20888</v>
      </c>
      <c r="BBI20" s="12"/>
      <c r="BBJ20" s="12"/>
      <c r="BBK20" s="11" t="s">
        <v>20889</v>
      </c>
      <c r="BBL20" s="12"/>
      <c r="BBM20" s="12"/>
      <c r="BBN20" s="11" t="s">
        <v>20890</v>
      </c>
      <c r="BBO20" s="12"/>
      <c r="BBP20" s="12"/>
      <c r="BBQ20" s="11" t="s">
        <v>20891</v>
      </c>
      <c r="BBR20" s="12"/>
      <c r="BBS20" s="12"/>
      <c r="BBT20" s="11" t="s">
        <v>20892</v>
      </c>
      <c r="BBU20" s="12"/>
      <c r="BBV20" s="12"/>
      <c r="BBW20" s="11" t="s">
        <v>20893</v>
      </c>
      <c r="BBX20" s="12"/>
      <c r="BBY20" s="12"/>
      <c r="BBZ20" s="11" t="s">
        <v>20894</v>
      </c>
      <c r="BCA20" s="12"/>
      <c r="BCB20" s="12"/>
      <c r="BCC20" s="11" t="s">
        <v>20895</v>
      </c>
      <c r="BCD20" s="12"/>
      <c r="BCE20" s="12"/>
      <c r="BCF20" s="11" t="s">
        <v>20896</v>
      </c>
      <c r="BCG20" s="12"/>
      <c r="BCH20" s="12"/>
      <c r="BCI20" s="11" t="s">
        <v>20897</v>
      </c>
      <c r="BCJ20" s="12"/>
      <c r="BCK20" s="12"/>
      <c r="BCL20" s="11" t="s">
        <v>20898</v>
      </c>
      <c r="BCM20" s="12"/>
      <c r="BCN20" s="12"/>
      <c r="BCO20" s="11" t="s">
        <v>20899</v>
      </c>
      <c r="BCP20" s="12"/>
      <c r="BCQ20" s="12"/>
      <c r="BCR20" s="11" t="s">
        <v>20900</v>
      </c>
      <c r="BCS20" s="12"/>
      <c r="BCT20" s="12"/>
      <c r="BCU20" s="11" t="s">
        <v>20901</v>
      </c>
      <c r="BCV20" s="12"/>
      <c r="BCW20" s="12"/>
      <c r="BCX20" s="11" t="s">
        <v>20902</v>
      </c>
      <c r="BCY20" s="12"/>
      <c r="BCZ20" s="12"/>
      <c r="BDA20" s="11" t="s">
        <v>20903</v>
      </c>
      <c r="BDB20" s="12"/>
      <c r="BDC20" s="12"/>
      <c r="BDD20" s="11" t="s">
        <v>20904</v>
      </c>
      <c r="BDE20" s="12"/>
      <c r="BDF20" s="12"/>
      <c r="BDG20" s="11" t="s">
        <v>20905</v>
      </c>
      <c r="BDH20" s="12"/>
      <c r="BDI20" s="12"/>
      <c r="BDJ20" s="11" t="s">
        <v>20906</v>
      </c>
      <c r="BDK20" s="12"/>
      <c r="BDL20" s="12"/>
      <c r="BDM20" s="11" t="s">
        <v>20907</v>
      </c>
      <c r="BDN20" s="12"/>
      <c r="BDO20" s="12"/>
      <c r="BDP20" s="11" t="s">
        <v>20908</v>
      </c>
      <c r="BDQ20" s="12"/>
      <c r="BDR20" s="12"/>
      <c r="BDS20" s="11" t="s">
        <v>20909</v>
      </c>
      <c r="BDT20" s="12"/>
      <c r="BDU20" s="12"/>
      <c r="BDV20" s="11" t="s">
        <v>20910</v>
      </c>
      <c r="BDW20" s="12"/>
      <c r="BDX20" s="12"/>
      <c r="BDY20" s="11" t="s">
        <v>20911</v>
      </c>
      <c r="BDZ20" s="12"/>
      <c r="BEA20" s="12"/>
      <c r="BEB20" s="11" t="s">
        <v>20912</v>
      </c>
      <c r="BEC20" s="12"/>
      <c r="BED20" s="12"/>
      <c r="BEE20" s="11" t="s">
        <v>18826</v>
      </c>
      <c r="BEF20" s="12"/>
      <c r="BEG20" s="12"/>
      <c r="BEH20" s="11" t="s">
        <v>18826</v>
      </c>
      <c r="BEI20" s="12"/>
      <c r="BEJ20" s="12"/>
      <c r="BEK20" s="11" t="s">
        <v>18826</v>
      </c>
      <c r="BEL20" s="12"/>
      <c r="BEM20" s="12"/>
      <c r="BEN20" s="11" t="s">
        <v>20913</v>
      </c>
      <c r="BEO20" s="12"/>
      <c r="BEP20" s="12"/>
      <c r="BEQ20" s="11" t="s">
        <v>20914</v>
      </c>
      <c r="BER20" s="12"/>
      <c r="BES20" s="12"/>
      <c r="BET20" s="11" t="s">
        <v>20915</v>
      </c>
      <c r="BEU20" s="12"/>
      <c r="BEV20" s="12"/>
      <c r="BEW20" s="11" t="s">
        <v>20474</v>
      </c>
      <c r="BEX20" s="12"/>
      <c r="BEY20" s="12"/>
      <c r="BEZ20" s="11" t="s">
        <v>20916</v>
      </c>
      <c r="BFA20" s="12"/>
      <c r="BFB20" s="12"/>
      <c r="BFC20" s="11" t="s">
        <v>20917</v>
      </c>
      <c r="BFD20" s="12"/>
      <c r="BFE20" s="12"/>
      <c r="BFF20" s="11" t="s">
        <v>20918</v>
      </c>
      <c r="BFG20" s="12"/>
      <c r="BFH20" s="12"/>
      <c r="BFI20" s="11" t="s">
        <v>20474</v>
      </c>
      <c r="BFJ20" s="12"/>
      <c r="BFK20" s="12"/>
      <c r="BFL20" s="11" t="s">
        <v>20480</v>
      </c>
      <c r="BFM20" s="12"/>
      <c r="BFN20" s="12"/>
      <c r="BFO20" s="11" t="s">
        <v>20919</v>
      </c>
      <c r="BFP20" s="12"/>
      <c r="BFQ20" s="12"/>
      <c r="BFR20" s="11" t="s">
        <v>20920</v>
      </c>
      <c r="BFS20" s="12"/>
      <c r="BFT20" s="12"/>
      <c r="BFU20" s="11" t="s">
        <v>20921</v>
      </c>
      <c r="BFV20" s="12"/>
      <c r="BFW20" s="12"/>
      <c r="BFX20" s="11" t="s">
        <v>20922</v>
      </c>
      <c r="BFY20" s="12"/>
      <c r="BFZ20" s="12"/>
      <c r="BGA20" s="11" t="s">
        <v>20923</v>
      </c>
      <c r="BGB20" s="12"/>
      <c r="BGC20" s="12"/>
      <c r="BGD20" s="11" t="s">
        <v>20924</v>
      </c>
      <c r="BGE20" s="12"/>
      <c r="BGF20" s="12"/>
      <c r="BGG20" s="11" t="s">
        <v>20488</v>
      </c>
      <c r="BGH20" s="12"/>
      <c r="BGI20" s="12"/>
      <c r="BGJ20" s="11" t="s">
        <v>20925</v>
      </c>
      <c r="BGK20" s="12"/>
      <c r="BGL20" s="12"/>
      <c r="BGM20" s="11" t="s">
        <v>20926</v>
      </c>
      <c r="BGN20" s="12"/>
      <c r="BGO20" s="12"/>
      <c r="BGP20" s="11" t="s">
        <v>20926</v>
      </c>
      <c r="BGQ20" s="12"/>
      <c r="BGR20" s="12"/>
      <c r="BGS20" s="11" t="s">
        <v>20927</v>
      </c>
      <c r="BGT20" s="12"/>
      <c r="BGU20" s="12"/>
      <c r="BGV20" s="11" t="s">
        <v>18826</v>
      </c>
      <c r="BGW20" s="12"/>
      <c r="BGX20" s="12"/>
      <c r="BGY20" s="11" t="s">
        <v>20928</v>
      </c>
      <c r="BGZ20" s="12"/>
      <c r="BHA20" s="12"/>
      <c r="BHB20" s="11" t="s">
        <v>20929</v>
      </c>
      <c r="BHC20" s="12"/>
      <c r="BHD20" s="12"/>
      <c r="BHE20" s="11" t="s">
        <v>20496</v>
      </c>
      <c r="BHF20" s="12"/>
      <c r="BHG20" s="12"/>
      <c r="BHH20" s="11" t="s">
        <v>20930</v>
      </c>
      <c r="BHI20" s="12"/>
      <c r="BHJ20" s="12"/>
      <c r="BHK20" s="11" t="s">
        <v>20931</v>
      </c>
      <c r="BHL20" s="12"/>
      <c r="BHM20" s="12"/>
      <c r="BHN20" s="11" t="s">
        <v>20932</v>
      </c>
      <c r="BHO20" s="12"/>
      <c r="BHP20" s="12"/>
      <c r="BHQ20" s="11" t="s">
        <v>20933</v>
      </c>
      <c r="BHR20" s="12"/>
      <c r="BHS20" s="12"/>
      <c r="BHT20" s="11" t="s">
        <v>20934</v>
      </c>
      <c r="BHU20" s="12"/>
      <c r="BHV20" s="12"/>
      <c r="BHW20" s="11" t="s">
        <v>20935</v>
      </c>
      <c r="BHX20" s="12"/>
      <c r="BHY20" s="12"/>
      <c r="BHZ20" s="11" t="s">
        <v>20936</v>
      </c>
      <c r="BIA20" s="12"/>
      <c r="BIB20" s="12"/>
      <c r="BIC20" s="11" t="s">
        <v>20937</v>
      </c>
      <c r="BID20" s="12"/>
      <c r="BIE20" s="12"/>
      <c r="BIF20" s="11" t="s">
        <v>20938</v>
      </c>
      <c r="BIG20" s="12"/>
      <c r="BIH20" s="12"/>
      <c r="BII20" s="11" t="s">
        <v>20939</v>
      </c>
      <c r="BIJ20" s="12"/>
      <c r="BIK20" s="12"/>
      <c r="BIL20" s="11" t="s">
        <v>20940</v>
      </c>
      <c r="BIM20" s="12"/>
      <c r="BIN20" s="12"/>
      <c r="BIO20" s="11" t="s">
        <v>20647</v>
      </c>
      <c r="BIP20" s="12"/>
      <c r="BIQ20" s="12"/>
      <c r="BIR20" s="11" t="s">
        <v>20941</v>
      </c>
      <c r="BIS20" s="12"/>
      <c r="BIT20" s="12"/>
      <c r="BIU20" s="11" t="s">
        <v>20942</v>
      </c>
      <c r="BIV20" s="12"/>
      <c r="BIW20" s="12"/>
      <c r="BIX20" s="11" t="s">
        <v>20494</v>
      </c>
      <c r="BIY20" s="12"/>
      <c r="BIZ20" s="12"/>
      <c r="BJA20" s="11" t="s">
        <v>20943</v>
      </c>
      <c r="BJB20" s="12"/>
      <c r="BJC20" s="12"/>
      <c r="BJD20" s="11" t="s">
        <v>20944</v>
      </c>
      <c r="BJE20" s="12"/>
      <c r="BJF20" s="12"/>
      <c r="BJG20" s="11" t="s">
        <v>20945</v>
      </c>
      <c r="BJH20" s="12"/>
      <c r="BJI20" s="12"/>
      <c r="BJJ20" s="11" t="s">
        <v>20946</v>
      </c>
      <c r="BJK20" s="12"/>
      <c r="BJL20" s="12"/>
      <c r="BJM20" s="11" t="s">
        <v>20947</v>
      </c>
      <c r="BJN20" s="12"/>
      <c r="BJO20" s="12"/>
      <c r="BJP20" s="11" t="s">
        <v>20948</v>
      </c>
      <c r="BJQ20" s="12"/>
      <c r="BJR20" s="12"/>
      <c r="BJS20" s="11" t="s">
        <v>20949</v>
      </c>
      <c r="BJT20" s="12"/>
      <c r="BJU20" s="12"/>
      <c r="BJV20" s="11" t="s">
        <v>20950</v>
      </c>
      <c r="BJW20" s="12"/>
      <c r="BJX20" s="12"/>
      <c r="BJY20" s="11" t="s">
        <v>20951</v>
      </c>
      <c r="BJZ20" s="12"/>
      <c r="BKA20" s="12"/>
      <c r="BKB20" s="11" t="s">
        <v>20952</v>
      </c>
      <c r="BKC20" s="12"/>
      <c r="BKD20" s="12"/>
      <c r="BKE20" s="11" t="s">
        <v>20953</v>
      </c>
      <c r="BKF20" s="12"/>
      <c r="BKG20" s="12"/>
      <c r="BKH20" s="11" t="s">
        <v>20954</v>
      </c>
      <c r="BKI20" s="12"/>
      <c r="BKJ20" s="12"/>
      <c r="BKK20" s="11" t="s">
        <v>20955</v>
      </c>
      <c r="BKL20" s="12"/>
      <c r="BKM20" s="12"/>
      <c r="BKN20" s="11" t="s">
        <v>20956</v>
      </c>
      <c r="BKO20" s="12"/>
      <c r="BKP20" s="12"/>
      <c r="BKQ20" s="11" t="s">
        <v>20957</v>
      </c>
      <c r="BKR20" s="12"/>
      <c r="BKS20" s="12"/>
      <c r="BKT20" s="11" t="s">
        <v>20958</v>
      </c>
      <c r="BKU20" s="12"/>
      <c r="BKV20" s="12"/>
      <c r="BKW20" s="11" t="s">
        <v>20959</v>
      </c>
      <c r="BKX20" s="12"/>
      <c r="BKY20" s="12"/>
      <c r="BKZ20" s="11" t="s">
        <v>20960</v>
      </c>
      <c r="BLA20" s="12"/>
      <c r="BLB20" s="12"/>
      <c r="BLC20" s="11" t="s">
        <v>20961</v>
      </c>
      <c r="BLD20" s="12"/>
      <c r="BLE20" s="12"/>
      <c r="BLF20" s="11" t="s">
        <v>20962</v>
      </c>
      <c r="BLG20" s="12"/>
      <c r="BLH20" s="12"/>
      <c r="BLI20" s="11" t="s">
        <v>20963</v>
      </c>
      <c r="BLJ20" s="12"/>
      <c r="BLK20" s="12"/>
      <c r="BLL20" s="11" t="s">
        <v>20964</v>
      </c>
      <c r="BLM20" s="12"/>
      <c r="BLN20" s="12"/>
      <c r="BLO20" s="11" t="s">
        <v>20965</v>
      </c>
      <c r="BLP20" s="12"/>
      <c r="BLQ20" s="12"/>
      <c r="BLR20" s="11" t="s">
        <v>20966</v>
      </c>
      <c r="BLS20" s="12"/>
      <c r="BLT20" s="12"/>
      <c r="BLU20" s="11" t="s">
        <v>20967</v>
      </c>
      <c r="BLV20" s="12"/>
      <c r="BLW20" s="12"/>
      <c r="BLX20" s="11" t="s">
        <v>20968</v>
      </c>
      <c r="BLY20" s="12"/>
      <c r="BLZ20" s="12"/>
      <c r="BMA20" s="11" t="s">
        <v>20969</v>
      </c>
      <c r="BMB20" s="12"/>
      <c r="BMC20" s="12"/>
      <c r="BMD20" s="11" t="s">
        <v>20970</v>
      </c>
      <c r="BME20" s="12"/>
      <c r="BMF20" s="12"/>
      <c r="BMG20" s="11" t="s">
        <v>20971</v>
      </c>
      <c r="BMH20" s="12"/>
      <c r="BMI20" s="12"/>
      <c r="BMJ20" s="11" t="s">
        <v>20972</v>
      </c>
      <c r="BMK20" s="12"/>
      <c r="BML20" s="12"/>
      <c r="BMM20" s="11" t="s">
        <v>20973</v>
      </c>
      <c r="BMN20" s="12"/>
      <c r="BMO20" s="12"/>
      <c r="BMP20" s="11" t="s">
        <v>20974</v>
      </c>
      <c r="BMQ20" s="12"/>
      <c r="BMR20" s="12"/>
      <c r="BMS20" s="11" t="s">
        <v>20975</v>
      </c>
      <c r="BMT20" s="12"/>
      <c r="BMU20" s="12"/>
      <c r="BMV20" s="11" t="s">
        <v>20976</v>
      </c>
      <c r="BMW20" s="12"/>
      <c r="BMX20" s="12"/>
      <c r="BMY20" s="11" t="s">
        <v>20977</v>
      </c>
      <c r="BMZ20" s="12"/>
      <c r="BNA20" s="12"/>
      <c r="BNB20" s="11" t="s">
        <v>20978</v>
      </c>
      <c r="BNC20" s="12"/>
      <c r="BND20" s="12"/>
      <c r="BNE20" s="11" t="s">
        <v>20979</v>
      </c>
      <c r="BNF20" s="12"/>
      <c r="BNG20" s="12"/>
      <c r="BNH20" s="11" t="s">
        <v>20980</v>
      </c>
      <c r="BNI20" s="12"/>
      <c r="BNJ20" s="12"/>
      <c r="BNK20" s="11" t="s">
        <v>20981</v>
      </c>
      <c r="BNL20" s="12"/>
      <c r="BNM20" s="12"/>
      <c r="BNN20" s="11" t="s">
        <v>20982</v>
      </c>
      <c r="BNO20" s="12"/>
      <c r="BNP20" s="12"/>
      <c r="BNQ20" s="11" t="s">
        <v>20983</v>
      </c>
      <c r="BNR20" s="12"/>
      <c r="BNS20" s="12"/>
      <c r="BNT20" s="11" t="s">
        <v>20984</v>
      </c>
      <c r="BNU20" s="12"/>
      <c r="BNV20" s="12"/>
      <c r="BNW20" s="11" t="s">
        <v>20985</v>
      </c>
      <c r="BNX20" s="12"/>
      <c r="BNY20" s="12"/>
      <c r="BNZ20" s="11" t="s">
        <v>20986</v>
      </c>
      <c r="BOA20" s="12"/>
      <c r="BOB20" s="12"/>
      <c r="BOC20" s="11" t="s">
        <v>20987</v>
      </c>
      <c r="BOD20" s="12"/>
      <c r="BOE20" s="12"/>
      <c r="BOF20" s="11" t="s">
        <v>20986</v>
      </c>
      <c r="BOG20" s="12"/>
      <c r="BOH20" s="12"/>
      <c r="BOI20" s="11" t="s">
        <v>20988</v>
      </c>
      <c r="BOJ20" s="12"/>
      <c r="BOK20" s="12"/>
      <c r="BOL20" s="11" t="s">
        <v>20474</v>
      </c>
      <c r="BOM20" s="12"/>
      <c r="BON20" s="12"/>
      <c r="BOO20" s="11" t="s">
        <v>20989</v>
      </c>
      <c r="BOP20" s="12"/>
      <c r="BOQ20" s="12"/>
      <c r="BOR20" s="11" t="s">
        <v>18826</v>
      </c>
      <c r="BOS20" s="12"/>
      <c r="BOT20" s="12"/>
      <c r="BOU20" s="11" t="s">
        <v>20990</v>
      </c>
      <c r="BOV20" s="12"/>
      <c r="BOW20" s="12"/>
      <c r="BOX20" s="11" t="s">
        <v>20991</v>
      </c>
      <c r="BOY20" s="12"/>
      <c r="BOZ20" s="12"/>
      <c r="BPA20" s="11" t="s">
        <v>20488</v>
      </c>
      <c r="BPB20" s="12"/>
      <c r="BPC20" s="12"/>
      <c r="BPD20" s="11" t="s">
        <v>18826</v>
      </c>
      <c r="BPE20" s="12"/>
      <c r="BPF20" s="12"/>
      <c r="BPG20" s="11" t="s">
        <v>20992</v>
      </c>
      <c r="BPH20" s="12"/>
      <c r="BPI20" s="12"/>
      <c r="BPJ20" s="11" t="s">
        <v>20993</v>
      </c>
      <c r="BPK20" s="12"/>
      <c r="BPL20" s="12"/>
      <c r="BPM20" s="11" t="s">
        <v>20994</v>
      </c>
      <c r="BPN20" s="12"/>
      <c r="BPO20" s="12"/>
      <c r="BPP20" s="11" t="s">
        <v>20995</v>
      </c>
      <c r="BPQ20" s="12"/>
      <c r="BPR20" s="12"/>
      <c r="BPS20" s="11" t="s">
        <v>20996</v>
      </c>
      <c r="BPT20" s="12"/>
      <c r="BPU20" s="12"/>
      <c r="BPV20" s="11" t="s">
        <v>20997</v>
      </c>
      <c r="BPW20" s="12"/>
      <c r="BPX20" s="12"/>
      <c r="BPY20" s="11" t="s">
        <v>20998</v>
      </c>
      <c r="BPZ20" s="12"/>
      <c r="BQA20" s="12"/>
      <c r="BQB20" s="11" t="s">
        <v>20999</v>
      </c>
      <c r="BQC20" s="12"/>
      <c r="BQD20" s="12"/>
      <c r="BQE20" s="11" t="s">
        <v>21000</v>
      </c>
      <c r="BQF20" s="12"/>
      <c r="BQG20" s="12"/>
      <c r="BQH20" s="11" t="s">
        <v>21001</v>
      </c>
      <c r="BQI20" s="12"/>
      <c r="BQJ20" s="12"/>
      <c r="BQK20" s="11" t="s">
        <v>21002</v>
      </c>
      <c r="BQL20" s="12"/>
      <c r="BQM20" s="12"/>
      <c r="BQN20" s="11" t="s">
        <v>21003</v>
      </c>
      <c r="BQO20" s="12"/>
      <c r="BQP20" s="12"/>
      <c r="BQQ20" s="11" t="s">
        <v>21004</v>
      </c>
      <c r="BQR20" s="12"/>
      <c r="BQS20" s="12"/>
      <c r="BQT20" s="11" t="s">
        <v>21005</v>
      </c>
      <c r="BQU20" s="12"/>
      <c r="BQV20" s="12"/>
      <c r="BQW20" s="11" t="s">
        <v>21006</v>
      </c>
      <c r="BQX20" s="12"/>
      <c r="BQY20" s="12"/>
      <c r="BQZ20" s="11" t="s">
        <v>21007</v>
      </c>
      <c r="BRA20" s="12"/>
      <c r="BRB20" s="12"/>
      <c r="BRC20" s="11" t="s">
        <v>21008</v>
      </c>
      <c r="BRD20" s="12"/>
      <c r="BRE20" s="12"/>
      <c r="BRF20" s="11" t="s">
        <v>21009</v>
      </c>
      <c r="BRG20" s="12"/>
      <c r="BRH20" s="12"/>
      <c r="BRI20" s="11" t="s">
        <v>21010</v>
      </c>
      <c r="BRJ20" s="12"/>
      <c r="BRK20" s="12"/>
      <c r="BRL20" s="11" t="s">
        <v>21011</v>
      </c>
      <c r="BRM20" s="12"/>
      <c r="BRN20" s="12"/>
      <c r="BRO20" s="11" t="s">
        <v>21012</v>
      </c>
      <c r="BRP20" s="12"/>
      <c r="BRQ20" s="12"/>
      <c r="BRR20" s="11" t="s">
        <v>21013</v>
      </c>
      <c r="BRS20" s="12"/>
      <c r="BRT20" s="12"/>
      <c r="BRU20" s="11" t="s">
        <v>21014</v>
      </c>
      <c r="BRV20" s="12"/>
      <c r="BRW20" s="12"/>
      <c r="BRX20" s="11" t="s">
        <v>21015</v>
      </c>
      <c r="BRY20" s="12"/>
      <c r="BRZ20" s="12"/>
      <c r="BSA20" s="11" t="s">
        <v>21016</v>
      </c>
      <c r="BSB20" s="12"/>
      <c r="BSC20" s="12"/>
      <c r="BSD20" s="11" t="s">
        <v>21017</v>
      </c>
      <c r="BSE20" s="12"/>
      <c r="BSF20" s="12"/>
      <c r="BSG20" s="11" t="s">
        <v>21018</v>
      </c>
      <c r="BSH20" s="12"/>
      <c r="BSI20" s="12"/>
      <c r="BSJ20" s="11" t="s">
        <v>21019</v>
      </c>
      <c r="BSK20" s="12"/>
      <c r="BSL20" s="12"/>
      <c r="BSM20" s="11" t="s">
        <v>21020</v>
      </c>
      <c r="BSN20" s="12"/>
      <c r="BSO20" s="12"/>
      <c r="BSP20" s="11" t="s">
        <v>21021</v>
      </c>
      <c r="BSQ20" s="12"/>
      <c r="BSR20" s="12"/>
      <c r="BSS20" s="11" t="s">
        <v>21022</v>
      </c>
      <c r="BST20" s="12"/>
      <c r="BSU20" s="12"/>
      <c r="BSV20" s="11" t="s">
        <v>21023</v>
      </c>
      <c r="BSW20" s="12"/>
      <c r="BSX20" s="12"/>
      <c r="BSY20" s="11" t="s">
        <v>21024</v>
      </c>
      <c r="BSZ20" s="12"/>
      <c r="BTA20" s="12"/>
      <c r="BTB20" s="11" t="s">
        <v>21025</v>
      </c>
      <c r="BTC20" s="12"/>
      <c r="BTD20" s="12"/>
      <c r="BTE20" s="11" t="s">
        <v>21026</v>
      </c>
      <c r="BTF20" s="12"/>
      <c r="BTG20" s="12"/>
      <c r="BTH20" s="11" t="s">
        <v>21027</v>
      </c>
      <c r="BTI20" s="12"/>
      <c r="BTJ20" s="12"/>
      <c r="BTK20" s="11" t="s">
        <v>21028</v>
      </c>
      <c r="BTL20" s="12"/>
      <c r="BTM20" s="12"/>
      <c r="BTN20" s="11" t="s">
        <v>21029</v>
      </c>
      <c r="BTO20" s="12"/>
      <c r="BTP20" s="12"/>
      <c r="BTQ20" s="11" t="s">
        <v>20836</v>
      </c>
      <c r="BTR20" s="12"/>
      <c r="BTS20" s="12"/>
      <c r="BTT20" s="11" t="s">
        <v>21030</v>
      </c>
      <c r="BTU20" s="12"/>
      <c r="BTV20" s="12"/>
      <c r="BTW20" s="11" t="s">
        <v>21031</v>
      </c>
      <c r="BTX20" s="12"/>
      <c r="BTY20" s="12"/>
      <c r="BTZ20" s="11" t="s">
        <v>21032</v>
      </c>
      <c r="BUA20" s="12"/>
      <c r="BUB20" s="12"/>
      <c r="BUC20" s="11" t="s">
        <v>21033</v>
      </c>
      <c r="BUD20" s="12"/>
      <c r="BUE20" s="12"/>
      <c r="BUF20" s="11" t="s">
        <v>20480</v>
      </c>
      <c r="BUG20" s="12"/>
      <c r="BUH20" s="12"/>
      <c r="BUI20" s="11" t="s">
        <v>21034</v>
      </c>
      <c r="BUJ20" s="12"/>
      <c r="BUK20" s="12"/>
      <c r="BUL20" s="11" t="s">
        <v>21035</v>
      </c>
      <c r="BUM20" s="12"/>
      <c r="BUN20" s="12"/>
      <c r="BUO20" s="11" t="s">
        <v>20480</v>
      </c>
      <c r="BUP20" s="12"/>
      <c r="BUQ20" s="12"/>
      <c r="BUR20" s="11" t="s">
        <v>21036</v>
      </c>
      <c r="BUS20" s="12"/>
      <c r="BUT20" s="12"/>
      <c r="BUU20" s="11" t="s">
        <v>20480</v>
      </c>
      <c r="BUV20" s="12"/>
      <c r="BUW20" s="12"/>
      <c r="BUX20" s="11" t="s">
        <v>21037</v>
      </c>
      <c r="BUY20" s="12"/>
      <c r="BUZ20" s="12"/>
      <c r="BVA20" s="11" t="s">
        <v>21038</v>
      </c>
      <c r="BVB20" s="12"/>
      <c r="BVC20" s="12"/>
      <c r="BVD20" s="11" t="s">
        <v>21039</v>
      </c>
      <c r="BVE20" s="12"/>
      <c r="BVF20" s="12"/>
      <c r="BVG20" s="11" t="s">
        <v>21040</v>
      </c>
      <c r="BVH20" s="12"/>
      <c r="BVI20" s="12"/>
      <c r="BVJ20" s="11" t="s">
        <v>21041</v>
      </c>
      <c r="BVK20" s="12"/>
      <c r="BVL20" s="12"/>
      <c r="BVM20" s="11" t="s">
        <v>21042</v>
      </c>
      <c r="BVN20" s="12"/>
      <c r="BVO20" s="12"/>
      <c r="BVP20" s="11" t="s">
        <v>21043</v>
      </c>
      <c r="BVQ20" s="12"/>
      <c r="BVR20" s="12"/>
      <c r="BVS20" s="11" t="s">
        <v>21044</v>
      </c>
      <c r="BVT20" s="12"/>
      <c r="BVU20" s="12"/>
      <c r="BVV20" s="11" t="s">
        <v>21045</v>
      </c>
      <c r="BVW20" s="12"/>
      <c r="BVX20" s="12"/>
      <c r="BVY20" s="11" t="s">
        <v>20779</v>
      </c>
      <c r="BVZ20" s="12"/>
      <c r="BWA20" s="12"/>
      <c r="BWB20" s="11" t="s">
        <v>21046</v>
      </c>
      <c r="BWC20" s="12"/>
      <c r="BWD20" s="12"/>
      <c r="BWE20" s="11" t="s">
        <v>20474</v>
      </c>
      <c r="BWF20" s="12"/>
      <c r="BWG20" s="12"/>
      <c r="BWH20" s="11" t="s">
        <v>21047</v>
      </c>
      <c r="BWI20" s="12"/>
      <c r="BWJ20" s="12"/>
      <c r="BWK20" s="11" t="s">
        <v>20474</v>
      </c>
      <c r="BWL20" s="12"/>
      <c r="BWM20" s="12"/>
      <c r="BWN20" s="11" t="s">
        <v>20474</v>
      </c>
      <c r="BWO20" s="12"/>
      <c r="BWP20" s="12"/>
      <c r="BWQ20" s="11" t="s">
        <v>21048</v>
      </c>
      <c r="BWR20" s="12"/>
      <c r="BWS20" s="12"/>
      <c r="BWT20" s="11" t="s">
        <v>21049</v>
      </c>
      <c r="BWU20" s="12"/>
      <c r="BWV20" s="12"/>
      <c r="BWW20" s="11" t="s">
        <v>21050</v>
      </c>
      <c r="BWX20" s="12"/>
      <c r="BWY20" s="12"/>
      <c r="BWZ20" s="11" t="s">
        <v>21051</v>
      </c>
      <c r="BXA20" s="12"/>
      <c r="BXB20" s="12"/>
      <c r="BXC20" s="11" t="s">
        <v>20488</v>
      </c>
      <c r="BXD20" s="12"/>
      <c r="BXE20" s="12"/>
      <c r="BXF20" s="11" t="s">
        <v>21052</v>
      </c>
      <c r="BXG20" s="12"/>
      <c r="BXH20" s="12"/>
      <c r="BXI20" s="11" t="s">
        <v>18826</v>
      </c>
      <c r="BXJ20" s="12"/>
      <c r="BXK20" s="12"/>
      <c r="BXL20" s="11" t="s">
        <v>21053</v>
      </c>
      <c r="BXM20" s="12"/>
      <c r="BXN20" s="12"/>
      <c r="BXO20" s="11" t="s">
        <v>21054</v>
      </c>
      <c r="BXP20" s="12"/>
      <c r="BXQ20" s="12"/>
      <c r="BXR20" s="11" t="s">
        <v>21055</v>
      </c>
      <c r="BXS20" s="12"/>
      <c r="BXT20" s="12"/>
      <c r="BXU20" s="11" t="s">
        <v>21056</v>
      </c>
      <c r="BXV20" s="12"/>
      <c r="BXW20" s="12"/>
      <c r="BXX20" s="11" t="s">
        <v>21057</v>
      </c>
      <c r="BXY20" s="12"/>
      <c r="BXZ20" s="12"/>
      <c r="BYA20" s="11" t="s">
        <v>21058</v>
      </c>
      <c r="BYB20" s="12"/>
      <c r="BYC20" s="12"/>
      <c r="BYD20" s="11" t="s">
        <v>21059</v>
      </c>
      <c r="BYE20" s="12"/>
      <c r="BYF20" s="12"/>
      <c r="BYG20" s="11" t="s">
        <v>21060</v>
      </c>
      <c r="BYH20" s="12"/>
      <c r="BYI20" s="12"/>
      <c r="BYJ20" s="11" t="s">
        <v>21061</v>
      </c>
      <c r="BYK20" s="12"/>
      <c r="BYL20" s="12"/>
      <c r="BYM20" s="11" t="s">
        <v>21062</v>
      </c>
      <c r="BYN20" s="12"/>
      <c r="BYO20" s="12"/>
    </row>
    <row r="21" spans="1:2017" x14ac:dyDescent="0.25">
      <c r="A21" s="6"/>
      <c r="B21" s="11" t="s">
        <v>21063</v>
      </c>
      <c r="C21" s="12"/>
      <c r="D21" s="12"/>
      <c r="E21" s="11" t="s">
        <v>21064</v>
      </c>
      <c r="F21" s="12"/>
      <c r="G21" s="12"/>
      <c r="H21" s="11" t="s">
        <v>21065</v>
      </c>
      <c r="I21" s="12"/>
      <c r="J21" s="12"/>
      <c r="K21" s="11" t="s">
        <v>21066</v>
      </c>
      <c r="L21" s="12"/>
      <c r="M21" s="12"/>
      <c r="N21" s="11" t="s">
        <v>21067</v>
      </c>
      <c r="O21" s="12"/>
      <c r="P21" s="12"/>
      <c r="Q21" s="11" t="s">
        <v>21068</v>
      </c>
      <c r="R21" s="12"/>
      <c r="S21" s="12"/>
      <c r="T21" s="11" t="s">
        <v>21069</v>
      </c>
      <c r="U21" s="12"/>
      <c r="V21" s="12"/>
      <c r="W21" s="11" t="s">
        <v>21070</v>
      </c>
      <c r="X21" s="12"/>
      <c r="Y21" s="12"/>
      <c r="Z21" s="11" t="s">
        <v>21071</v>
      </c>
      <c r="AA21" s="12"/>
      <c r="AB21" s="12"/>
      <c r="AC21" s="11" t="s">
        <v>21072</v>
      </c>
      <c r="AD21" s="12"/>
      <c r="AE21" s="12"/>
      <c r="AF21" s="11" t="s">
        <v>21073</v>
      </c>
      <c r="AG21" s="12"/>
      <c r="AH21" s="12"/>
      <c r="AI21" s="11" t="s">
        <v>21074</v>
      </c>
      <c r="AJ21" s="12"/>
      <c r="AK21" s="12"/>
      <c r="AL21" s="11" t="s">
        <v>21075</v>
      </c>
      <c r="AM21" s="12"/>
      <c r="AN21" s="12"/>
      <c r="AO21" s="11" t="s">
        <v>21076</v>
      </c>
      <c r="AP21" s="12"/>
      <c r="AQ21" s="12"/>
      <c r="AR21" s="11" t="s">
        <v>21077</v>
      </c>
      <c r="AS21" s="12"/>
      <c r="AT21" s="12"/>
      <c r="AU21" s="11" t="s">
        <v>21078</v>
      </c>
      <c r="AV21" s="12"/>
      <c r="AW21" s="12"/>
      <c r="AX21" s="11" t="s">
        <v>21079</v>
      </c>
      <c r="AY21" s="12"/>
      <c r="AZ21" s="12"/>
      <c r="BA21" s="11" t="s">
        <v>21080</v>
      </c>
      <c r="BB21" s="12"/>
      <c r="BC21" s="12"/>
      <c r="BD21" s="11" t="s">
        <v>21081</v>
      </c>
      <c r="BE21" s="12"/>
      <c r="BF21" s="12"/>
      <c r="BG21" s="11" t="s">
        <v>21082</v>
      </c>
      <c r="BH21" s="12"/>
      <c r="BI21" s="12"/>
      <c r="BJ21" s="11" t="s">
        <v>21083</v>
      </c>
      <c r="BK21" s="12"/>
      <c r="BL21" s="12"/>
      <c r="BM21" s="11" t="s">
        <v>21084</v>
      </c>
      <c r="BN21" s="12"/>
      <c r="BO21" s="12"/>
      <c r="BP21" s="11" t="s">
        <v>21085</v>
      </c>
      <c r="BQ21" s="12"/>
      <c r="BR21" s="12"/>
      <c r="BS21" s="11" t="s">
        <v>21086</v>
      </c>
      <c r="BT21" s="12"/>
      <c r="BU21" s="12"/>
      <c r="BV21" s="11" t="s">
        <v>21087</v>
      </c>
      <c r="BW21" s="12"/>
      <c r="BX21" s="12"/>
      <c r="BY21" s="11" t="s">
        <v>21088</v>
      </c>
      <c r="BZ21" s="12"/>
      <c r="CA21" s="12"/>
      <c r="CB21" s="11" t="s">
        <v>21089</v>
      </c>
      <c r="CC21" s="12"/>
      <c r="CD21" s="12"/>
      <c r="CE21" s="11" t="s">
        <v>21090</v>
      </c>
      <c r="CF21" s="12"/>
      <c r="CG21" s="12"/>
      <c r="CH21" s="11" t="s">
        <v>21091</v>
      </c>
      <c r="CI21" s="12"/>
      <c r="CJ21" s="12"/>
      <c r="CK21" s="11" t="s">
        <v>21092</v>
      </c>
      <c r="CL21" s="12"/>
      <c r="CM21" s="12"/>
      <c r="CN21" s="11" t="s">
        <v>21093</v>
      </c>
      <c r="CO21" s="12"/>
      <c r="CP21" s="12"/>
      <c r="CQ21" s="11" t="s">
        <v>21094</v>
      </c>
      <c r="CR21" s="12"/>
      <c r="CS21" s="12"/>
      <c r="CT21" s="11" t="s">
        <v>21095</v>
      </c>
      <c r="CU21" s="12"/>
      <c r="CV21" s="12"/>
      <c r="CW21" s="11" t="s">
        <v>21096</v>
      </c>
      <c r="CX21" s="12"/>
      <c r="CY21" s="12"/>
      <c r="CZ21" s="11" t="s">
        <v>21097</v>
      </c>
      <c r="DA21" s="12"/>
      <c r="DB21" s="12"/>
      <c r="DC21" s="11" t="s">
        <v>21098</v>
      </c>
      <c r="DD21" s="12"/>
      <c r="DE21" s="12"/>
      <c r="DF21" s="11" t="s">
        <v>21099</v>
      </c>
      <c r="DG21" s="12"/>
      <c r="DH21" s="12"/>
      <c r="DI21" s="11" t="s">
        <v>21100</v>
      </c>
      <c r="DJ21" s="12"/>
      <c r="DK21" s="12"/>
      <c r="DL21" s="11" t="s">
        <v>21101</v>
      </c>
      <c r="DM21" s="12"/>
      <c r="DN21" s="12"/>
      <c r="DO21" s="11" t="s">
        <v>21102</v>
      </c>
      <c r="DP21" s="12"/>
      <c r="DQ21" s="12"/>
      <c r="DR21" s="11" t="s">
        <v>21103</v>
      </c>
      <c r="DS21" s="12"/>
      <c r="DT21" s="12"/>
      <c r="DU21" s="11" t="s">
        <v>21104</v>
      </c>
      <c r="DV21" s="12"/>
      <c r="DW21" s="12"/>
      <c r="DX21" s="11" t="s">
        <v>21105</v>
      </c>
      <c r="DY21" s="12"/>
      <c r="DZ21" s="12"/>
      <c r="EA21" s="11" t="s">
        <v>21106</v>
      </c>
      <c r="EB21" s="12"/>
      <c r="EC21" s="12"/>
      <c r="ED21" s="11" t="s">
        <v>21107</v>
      </c>
      <c r="EE21" s="12"/>
      <c r="EF21" s="12"/>
      <c r="EG21" s="11" t="s">
        <v>21108</v>
      </c>
      <c r="EH21" s="12"/>
      <c r="EI21" s="12"/>
      <c r="EJ21" s="11" t="s">
        <v>21109</v>
      </c>
      <c r="EK21" s="12"/>
      <c r="EL21" s="12"/>
      <c r="EM21" s="11" t="s">
        <v>21110</v>
      </c>
      <c r="EN21" s="12"/>
      <c r="EO21" s="12"/>
      <c r="EP21" s="11" t="s">
        <v>21111</v>
      </c>
      <c r="EQ21" s="12"/>
      <c r="ER21" s="12"/>
      <c r="ES21" s="11" t="s">
        <v>21111</v>
      </c>
      <c r="ET21" s="12"/>
      <c r="EU21" s="12"/>
      <c r="EV21" s="11" t="s">
        <v>21112</v>
      </c>
      <c r="EW21" s="12"/>
      <c r="EX21" s="12"/>
      <c r="EY21" s="11" t="s">
        <v>21089</v>
      </c>
      <c r="EZ21" s="12"/>
      <c r="FA21" s="12"/>
      <c r="FB21" s="11" t="s">
        <v>21113</v>
      </c>
      <c r="FC21" s="12"/>
      <c r="FD21" s="12"/>
      <c r="FE21" s="11" t="s">
        <v>21114</v>
      </c>
      <c r="FF21" s="12"/>
      <c r="FG21" s="12"/>
      <c r="FH21" s="11" t="s">
        <v>21115</v>
      </c>
      <c r="FI21" s="12"/>
      <c r="FJ21" s="12"/>
      <c r="FK21" s="11" t="s">
        <v>21116</v>
      </c>
      <c r="FL21" s="12"/>
      <c r="FM21" s="12"/>
      <c r="FN21" s="11" t="s">
        <v>21117</v>
      </c>
      <c r="FO21" s="12"/>
      <c r="FP21" s="12"/>
      <c r="FQ21" s="11" t="s">
        <v>21118</v>
      </c>
      <c r="FR21" s="12"/>
      <c r="FS21" s="12"/>
      <c r="FT21" s="11" t="s">
        <v>21119</v>
      </c>
      <c r="FU21" s="12"/>
      <c r="FV21" s="12"/>
      <c r="FW21" s="11" t="s">
        <v>21120</v>
      </c>
      <c r="FX21" s="12"/>
      <c r="FY21" s="12"/>
      <c r="FZ21" s="11" t="s">
        <v>21121</v>
      </c>
      <c r="GA21" s="12"/>
      <c r="GB21" s="12"/>
      <c r="GC21" s="11" t="s">
        <v>21122</v>
      </c>
      <c r="GD21" s="12"/>
      <c r="GE21" s="12"/>
      <c r="GF21" s="11" t="s">
        <v>21123</v>
      </c>
      <c r="GG21" s="12"/>
      <c r="GH21" s="12"/>
      <c r="GI21" s="11" t="s">
        <v>21124</v>
      </c>
      <c r="GJ21" s="12"/>
      <c r="GK21" s="12"/>
      <c r="GL21" s="11" t="s">
        <v>21125</v>
      </c>
      <c r="GM21" s="12"/>
      <c r="GN21" s="12"/>
      <c r="GO21" s="11" t="s">
        <v>21126</v>
      </c>
      <c r="GP21" s="12"/>
      <c r="GQ21" s="12"/>
      <c r="GR21" s="11" t="s">
        <v>21127</v>
      </c>
      <c r="GS21" s="12"/>
      <c r="GT21" s="12"/>
      <c r="GU21" s="11" t="s">
        <v>21128</v>
      </c>
      <c r="GV21" s="12"/>
      <c r="GW21" s="12"/>
      <c r="GX21" s="11" t="s">
        <v>21129</v>
      </c>
      <c r="GY21" s="12"/>
      <c r="GZ21" s="12"/>
      <c r="HA21" s="11" t="s">
        <v>21130</v>
      </c>
      <c r="HB21" s="12"/>
      <c r="HC21" s="12"/>
      <c r="HD21" s="11" t="s">
        <v>21131</v>
      </c>
      <c r="HE21" s="12"/>
      <c r="HF21" s="12"/>
      <c r="HG21" s="11" t="s">
        <v>21132</v>
      </c>
      <c r="HH21" s="12"/>
      <c r="HI21" s="12"/>
      <c r="HJ21" s="11" t="s">
        <v>21133</v>
      </c>
      <c r="HK21" s="12"/>
      <c r="HL21" s="12"/>
      <c r="HM21" s="11" t="s">
        <v>21134</v>
      </c>
      <c r="HN21" s="12"/>
      <c r="HO21" s="12"/>
      <c r="HP21" s="11" t="s">
        <v>21135</v>
      </c>
      <c r="HQ21" s="12"/>
      <c r="HR21" s="12"/>
      <c r="HS21" s="11" t="s">
        <v>21136</v>
      </c>
      <c r="HT21" s="12"/>
      <c r="HU21" s="12"/>
      <c r="HV21" s="11" t="s">
        <v>21137</v>
      </c>
      <c r="HW21" s="12"/>
      <c r="HX21" s="12"/>
      <c r="HY21" s="11" t="s">
        <v>21138</v>
      </c>
      <c r="HZ21" s="12"/>
      <c r="IA21" s="12"/>
      <c r="IB21" s="11" t="s">
        <v>21139</v>
      </c>
      <c r="IC21" s="12"/>
      <c r="ID21" s="12"/>
      <c r="IE21" s="11" t="s">
        <v>21140</v>
      </c>
      <c r="IF21" s="12"/>
      <c r="IG21" s="12"/>
      <c r="IH21" s="11" t="s">
        <v>21141</v>
      </c>
      <c r="II21" s="12"/>
      <c r="IJ21" s="12"/>
      <c r="IK21" s="11" t="s">
        <v>21142</v>
      </c>
      <c r="IL21" s="12"/>
      <c r="IM21" s="12"/>
      <c r="IN21" s="11" t="s">
        <v>21143</v>
      </c>
      <c r="IO21" s="12"/>
      <c r="IP21" s="12"/>
      <c r="IQ21" s="11" t="s">
        <v>21144</v>
      </c>
      <c r="IR21" s="12"/>
      <c r="IS21" s="12"/>
      <c r="IT21" s="11" t="s">
        <v>21145</v>
      </c>
      <c r="IU21" s="12"/>
      <c r="IV21" s="12"/>
      <c r="IW21" s="11" t="s">
        <v>21146</v>
      </c>
      <c r="IX21" s="12"/>
      <c r="IY21" s="12"/>
      <c r="IZ21" s="11" t="s">
        <v>21147</v>
      </c>
      <c r="JA21" s="12"/>
      <c r="JB21" s="12"/>
      <c r="JC21" s="11" t="s">
        <v>21148</v>
      </c>
      <c r="JD21" s="12"/>
      <c r="JE21" s="12"/>
      <c r="JF21" s="11" t="s">
        <v>21149</v>
      </c>
      <c r="JG21" s="12"/>
      <c r="JH21" s="12"/>
      <c r="JI21" s="11" t="s">
        <v>21150</v>
      </c>
      <c r="JJ21" s="12"/>
      <c r="JK21" s="12"/>
      <c r="JL21" s="11" t="s">
        <v>21151</v>
      </c>
      <c r="JM21" s="12"/>
      <c r="JN21" s="12"/>
      <c r="JO21" s="11" t="s">
        <v>21152</v>
      </c>
      <c r="JP21" s="12"/>
      <c r="JQ21" s="12"/>
      <c r="JR21" s="11" t="s">
        <v>21153</v>
      </c>
      <c r="JS21" s="12"/>
      <c r="JT21" s="12"/>
      <c r="JU21" s="11" t="s">
        <v>21154</v>
      </c>
      <c r="JV21" s="12"/>
      <c r="JW21" s="12"/>
      <c r="JX21" s="11" t="s">
        <v>21155</v>
      </c>
      <c r="JY21" s="12"/>
      <c r="JZ21" s="12"/>
      <c r="KA21" s="11" t="s">
        <v>21156</v>
      </c>
      <c r="KB21" s="12"/>
      <c r="KC21" s="12"/>
      <c r="KD21" s="11" t="s">
        <v>21157</v>
      </c>
      <c r="KE21" s="12"/>
      <c r="KF21" s="12"/>
      <c r="KG21" s="11" t="s">
        <v>21158</v>
      </c>
      <c r="KH21" s="12"/>
      <c r="KI21" s="12"/>
      <c r="KJ21" s="11" t="s">
        <v>21159</v>
      </c>
      <c r="KK21" s="12"/>
      <c r="KL21" s="12"/>
      <c r="KM21" s="11" t="s">
        <v>21160</v>
      </c>
      <c r="KN21" s="12"/>
      <c r="KO21" s="12"/>
      <c r="KP21" s="11" t="s">
        <v>21161</v>
      </c>
      <c r="KQ21" s="12"/>
      <c r="KR21" s="12"/>
      <c r="KS21" s="11" t="s">
        <v>19250</v>
      </c>
      <c r="KT21" s="12"/>
      <c r="KU21" s="12"/>
      <c r="KV21" s="11" t="s">
        <v>21162</v>
      </c>
      <c r="KW21" s="12"/>
      <c r="KX21" s="12"/>
      <c r="KY21" s="11" t="s">
        <v>21163</v>
      </c>
      <c r="KZ21" s="12"/>
      <c r="LA21" s="12"/>
      <c r="LB21" s="11" t="s">
        <v>21164</v>
      </c>
      <c r="LC21" s="12"/>
      <c r="LD21" s="12"/>
      <c r="LE21" s="11" t="s">
        <v>21165</v>
      </c>
      <c r="LF21" s="12"/>
      <c r="LG21" s="12"/>
      <c r="LH21" s="11" t="s">
        <v>21166</v>
      </c>
      <c r="LI21" s="12"/>
      <c r="LJ21" s="12"/>
      <c r="LK21" s="11" t="s">
        <v>21167</v>
      </c>
      <c r="LL21" s="12"/>
      <c r="LM21" s="12"/>
      <c r="LN21" s="11" t="s">
        <v>21168</v>
      </c>
      <c r="LO21" s="12"/>
      <c r="LP21" s="12"/>
      <c r="LQ21" s="11" t="s">
        <v>21169</v>
      </c>
      <c r="LR21" s="12"/>
      <c r="LS21" s="12"/>
      <c r="LT21" s="11" t="s">
        <v>21170</v>
      </c>
      <c r="LU21" s="12"/>
      <c r="LV21" s="12"/>
      <c r="LW21" s="11" t="s">
        <v>21171</v>
      </c>
      <c r="LX21" s="12"/>
      <c r="LY21" s="12"/>
      <c r="LZ21" s="11" t="s">
        <v>21172</v>
      </c>
      <c r="MA21" s="12"/>
      <c r="MB21" s="12"/>
      <c r="MC21" s="11" t="s">
        <v>21173</v>
      </c>
      <c r="MD21" s="12"/>
      <c r="ME21" s="12"/>
      <c r="MF21" s="11" t="s">
        <v>21174</v>
      </c>
      <c r="MG21" s="12"/>
      <c r="MH21" s="12"/>
      <c r="MI21" s="11" t="s">
        <v>21175</v>
      </c>
      <c r="MJ21" s="12"/>
      <c r="MK21" s="12"/>
      <c r="ML21" s="11" t="s">
        <v>21176</v>
      </c>
      <c r="MM21" s="12"/>
      <c r="MN21" s="12"/>
      <c r="MO21" s="11" t="s">
        <v>21177</v>
      </c>
      <c r="MP21" s="12"/>
      <c r="MQ21" s="12"/>
      <c r="MR21" s="11" t="s">
        <v>21178</v>
      </c>
      <c r="MS21" s="12"/>
      <c r="MT21" s="12"/>
      <c r="MU21" s="11" t="s">
        <v>21179</v>
      </c>
      <c r="MV21" s="12"/>
      <c r="MW21" s="12"/>
      <c r="MX21" s="11" t="s">
        <v>21180</v>
      </c>
      <c r="MY21" s="12"/>
      <c r="MZ21" s="12"/>
      <c r="NA21" s="11" t="s">
        <v>21181</v>
      </c>
      <c r="NB21" s="12"/>
      <c r="NC21" s="12"/>
      <c r="ND21" s="11" t="s">
        <v>21182</v>
      </c>
      <c r="NE21" s="12"/>
      <c r="NF21" s="12"/>
      <c r="NG21" s="11" t="s">
        <v>21089</v>
      </c>
      <c r="NH21" s="12"/>
      <c r="NI21" s="12"/>
      <c r="NJ21" s="11" t="s">
        <v>21183</v>
      </c>
      <c r="NK21" s="12"/>
      <c r="NL21" s="12"/>
      <c r="NM21" s="11" t="s">
        <v>21184</v>
      </c>
      <c r="NN21" s="12"/>
      <c r="NO21" s="12"/>
      <c r="NP21" s="11" t="s">
        <v>21185</v>
      </c>
      <c r="NQ21" s="12"/>
      <c r="NR21" s="12"/>
      <c r="NS21" s="11" t="s">
        <v>21186</v>
      </c>
      <c r="NT21" s="12"/>
      <c r="NU21" s="12"/>
      <c r="NV21" s="11" t="s">
        <v>21187</v>
      </c>
      <c r="NW21" s="12"/>
      <c r="NX21" s="12"/>
      <c r="NY21" s="11" t="s">
        <v>21188</v>
      </c>
      <c r="NZ21" s="12"/>
      <c r="OA21" s="12"/>
      <c r="OB21" s="11" t="s">
        <v>21189</v>
      </c>
      <c r="OC21" s="12"/>
      <c r="OD21" s="12"/>
      <c r="OE21" s="11" t="s">
        <v>21190</v>
      </c>
      <c r="OF21" s="12"/>
      <c r="OG21" s="12"/>
      <c r="OH21" s="11" t="s">
        <v>21191</v>
      </c>
      <c r="OI21" s="12"/>
      <c r="OJ21" s="12"/>
      <c r="OK21" s="11" t="s">
        <v>21192</v>
      </c>
      <c r="OL21" s="12"/>
      <c r="OM21" s="12"/>
      <c r="ON21" s="11" t="s">
        <v>21193</v>
      </c>
      <c r="OO21" s="12"/>
      <c r="OP21" s="12"/>
      <c r="OQ21" s="11" t="s">
        <v>21194</v>
      </c>
      <c r="OR21" s="12"/>
      <c r="OS21" s="12"/>
      <c r="OT21" s="11" t="s">
        <v>21195</v>
      </c>
      <c r="OU21" s="12"/>
      <c r="OV21" s="12"/>
      <c r="OW21" s="11" t="s">
        <v>21196</v>
      </c>
      <c r="OX21" s="12"/>
      <c r="OY21" s="12"/>
      <c r="OZ21" s="11" t="s">
        <v>21197</v>
      </c>
      <c r="PA21" s="12"/>
      <c r="PB21" s="12"/>
      <c r="PC21" s="11" t="s">
        <v>21198</v>
      </c>
      <c r="PD21" s="12"/>
      <c r="PE21" s="12"/>
      <c r="PF21" s="11" t="s">
        <v>21199</v>
      </c>
      <c r="PG21" s="12"/>
      <c r="PH21" s="12"/>
      <c r="PI21" s="11" t="s">
        <v>21200</v>
      </c>
      <c r="PJ21" s="12"/>
      <c r="PK21" s="12"/>
      <c r="PL21" s="11" t="s">
        <v>21201</v>
      </c>
      <c r="PM21" s="12"/>
      <c r="PN21" s="12"/>
      <c r="PO21" s="11" t="s">
        <v>21202</v>
      </c>
      <c r="PP21" s="12"/>
      <c r="PQ21" s="12"/>
      <c r="PR21" s="11" t="s">
        <v>21203</v>
      </c>
      <c r="PS21" s="12"/>
      <c r="PT21" s="12"/>
      <c r="PU21" s="11" t="s">
        <v>21204</v>
      </c>
      <c r="PV21" s="12"/>
      <c r="PW21" s="12"/>
      <c r="PX21" s="11" t="s">
        <v>21205</v>
      </c>
      <c r="PY21" s="12"/>
      <c r="PZ21" s="12"/>
      <c r="QA21" s="11" t="s">
        <v>21206</v>
      </c>
      <c r="QB21" s="12"/>
      <c r="QC21" s="12"/>
      <c r="QD21" s="11" t="s">
        <v>21207</v>
      </c>
      <c r="QE21" s="12"/>
      <c r="QF21" s="12"/>
      <c r="QG21" s="11" t="s">
        <v>21208</v>
      </c>
      <c r="QH21" s="12"/>
      <c r="QI21" s="12"/>
      <c r="QJ21" s="11" t="s">
        <v>21209</v>
      </c>
      <c r="QK21" s="12"/>
      <c r="QL21" s="12"/>
      <c r="QM21" s="11" t="s">
        <v>21210</v>
      </c>
      <c r="QN21" s="12"/>
      <c r="QO21" s="12"/>
      <c r="QP21" s="11" t="s">
        <v>21211</v>
      </c>
      <c r="QQ21" s="12"/>
      <c r="QR21" s="12"/>
      <c r="QS21" s="11" t="s">
        <v>21212</v>
      </c>
      <c r="QT21" s="12"/>
      <c r="QU21" s="12"/>
      <c r="QV21" s="11" t="s">
        <v>21213</v>
      </c>
      <c r="QW21" s="12"/>
      <c r="QX21" s="12"/>
      <c r="QY21" s="11" t="s">
        <v>21214</v>
      </c>
      <c r="QZ21" s="12"/>
      <c r="RA21" s="12"/>
      <c r="RB21" s="11" t="s">
        <v>21215</v>
      </c>
      <c r="RC21" s="12"/>
      <c r="RD21" s="12"/>
      <c r="RE21" s="11" t="s">
        <v>21216</v>
      </c>
      <c r="RF21" s="12"/>
      <c r="RG21" s="12"/>
      <c r="RH21" s="11" t="s">
        <v>21217</v>
      </c>
      <c r="RI21" s="12"/>
      <c r="RJ21" s="12"/>
      <c r="RK21" s="11" t="s">
        <v>21218</v>
      </c>
      <c r="RL21" s="12"/>
      <c r="RM21" s="12"/>
      <c r="RN21" s="11" t="s">
        <v>21219</v>
      </c>
      <c r="RO21" s="12"/>
      <c r="RP21" s="12"/>
      <c r="RQ21" s="11" t="s">
        <v>21220</v>
      </c>
      <c r="RR21" s="12"/>
      <c r="RS21" s="12"/>
      <c r="RT21" s="11" t="s">
        <v>21221</v>
      </c>
      <c r="RU21" s="12"/>
      <c r="RV21" s="12"/>
      <c r="RW21" s="11" t="s">
        <v>21222</v>
      </c>
      <c r="RX21" s="12"/>
      <c r="RY21" s="12"/>
      <c r="RZ21" s="11" t="s">
        <v>21223</v>
      </c>
      <c r="SA21" s="12"/>
      <c r="SB21" s="12"/>
      <c r="SC21" s="11" t="s">
        <v>21224</v>
      </c>
      <c r="SD21" s="12"/>
      <c r="SE21" s="12"/>
      <c r="SF21" s="11" t="s">
        <v>21225</v>
      </c>
      <c r="SG21" s="12"/>
      <c r="SH21" s="12"/>
      <c r="SI21" s="11" t="s">
        <v>21226</v>
      </c>
      <c r="SJ21" s="12"/>
      <c r="SK21" s="12"/>
      <c r="SL21" s="11" t="s">
        <v>21227</v>
      </c>
      <c r="SM21" s="12"/>
      <c r="SN21" s="12"/>
      <c r="SO21" s="11" t="s">
        <v>21228</v>
      </c>
      <c r="SP21" s="12"/>
      <c r="SQ21" s="12"/>
      <c r="SR21" s="11" t="s">
        <v>21229</v>
      </c>
      <c r="SS21" s="12"/>
      <c r="ST21" s="12"/>
      <c r="SU21" s="11" t="s">
        <v>21230</v>
      </c>
      <c r="SV21" s="12"/>
      <c r="SW21" s="12"/>
      <c r="SX21" s="11" t="s">
        <v>21231</v>
      </c>
      <c r="SY21" s="12"/>
      <c r="SZ21" s="12"/>
      <c r="TA21" s="11" t="s">
        <v>21232</v>
      </c>
      <c r="TB21" s="12"/>
      <c r="TC21" s="12"/>
      <c r="TD21" s="11" t="s">
        <v>21233</v>
      </c>
      <c r="TE21" s="12"/>
      <c r="TF21" s="12"/>
      <c r="TG21" s="11" t="s">
        <v>21234</v>
      </c>
      <c r="TH21" s="12"/>
      <c r="TI21" s="12"/>
      <c r="TJ21" s="11" t="s">
        <v>21235</v>
      </c>
      <c r="TK21" s="12"/>
      <c r="TL21" s="12"/>
      <c r="TM21" s="11" t="s">
        <v>21236</v>
      </c>
      <c r="TN21" s="12"/>
      <c r="TO21" s="12"/>
      <c r="TP21" s="11" t="s">
        <v>21237</v>
      </c>
      <c r="TQ21" s="12"/>
      <c r="TR21" s="12"/>
      <c r="TS21" s="11" t="s">
        <v>21238</v>
      </c>
      <c r="TT21" s="12"/>
      <c r="TU21" s="12"/>
      <c r="TV21" s="11" t="s">
        <v>21239</v>
      </c>
      <c r="TW21" s="12"/>
      <c r="TX21" s="12"/>
      <c r="TY21" s="11" t="s">
        <v>21240</v>
      </c>
      <c r="TZ21" s="12"/>
      <c r="UA21" s="12"/>
      <c r="UB21" s="11" t="s">
        <v>21241</v>
      </c>
      <c r="UC21" s="12"/>
      <c r="UD21" s="12"/>
      <c r="UE21" s="11" t="s">
        <v>21242</v>
      </c>
      <c r="UF21" s="12"/>
      <c r="UG21" s="12"/>
      <c r="UH21" s="11" t="s">
        <v>21243</v>
      </c>
      <c r="UI21" s="12"/>
      <c r="UJ21" s="12"/>
      <c r="UK21" s="11" t="s">
        <v>21244</v>
      </c>
      <c r="UL21" s="12"/>
      <c r="UM21" s="12"/>
      <c r="UN21" s="11" t="s">
        <v>21245</v>
      </c>
      <c r="UO21" s="12"/>
      <c r="UP21" s="12"/>
      <c r="UQ21" s="11" t="s">
        <v>21246</v>
      </c>
      <c r="UR21" s="12"/>
      <c r="US21" s="12"/>
      <c r="UT21" s="11" t="s">
        <v>21247</v>
      </c>
      <c r="UU21" s="12"/>
      <c r="UV21" s="12"/>
      <c r="UW21" s="11" t="s">
        <v>21248</v>
      </c>
      <c r="UX21" s="12"/>
      <c r="UY21" s="12"/>
      <c r="UZ21" s="11" t="s">
        <v>21249</v>
      </c>
      <c r="VA21" s="12"/>
      <c r="VB21" s="12"/>
      <c r="VC21" s="11" t="s">
        <v>21250</v>
      </c>
      <c r="VD21" s="12"/>
      <c r="VE21" s="12"/>
      <c r="VF21" s="11" t="s">
        <v>21251</v>
      </c>
      <c r="VG21" s="12"/>
      <c r="VH21" s="12"/>
      <c r="VI21" s="11" t="s">
        <v>21252</v>
      </c>
      <c r="VJ21" s="12"/>
      <c r="VK21" s="12"/>
      <c r="VL21" s="11" t="s">
        <v>21253</v>
      </c>
      <c r="VM21" s="12"/>
      <c r="VN21" s="12"/>
      <c r="VO21" s="11" t="s">
        <v>21254</v>
      </c>
      <c r="VP21" s="12"/>
      <c r="VQ21" s="12"/>
      <c r="VR21" s="11" t="s">
        <v>21255</v>
      </c>
      <c r="VS21" s="12"/>
      <c r="VT21" s="12"/>
      <c r="VU21" s="11" t="s">
        <v>21256</v>
      </c>
      <c r="VV21" s="12"/>
      <c r="VW21" s="12"/>
      <c r="VX21" s="11" t="s">
        <v>21257</v>
      </c>
      <c r="VY21" s="12"/>
      <c r="VZ21" s="12"/>
      <c r="WA21" s="11" t="s">
        <v>21258</v>
      </c>
      <c r="WB21" s="12"/>
      <c r="WC21" s="12"/>
      <c r="WD21" s="11" t="s">
        <v>21259</v>
      </c>
      <c r="WE21" s="12"/>
      <c r="WF21" s="12"/>
      <c r="WG21" s="11" t="s">
        <v>21260</v>
      </c>
      <c r="WH21" s="12"/>
      <c r="WI21" s="12"/>
      <c r="WJ21" s="11" t="s">
        <v>21261</v>
      </c>
      <c r="WK21" s="12"/>
      <c r="WL21" s="12"/>
      <c r="WM21" s="11" t="s">
        <v>21262</v>
      </c>
      <c r="WN21" s="12"/>
      <c r="WO21" s="12"/>
      <c r="WP21" s="11" t="s">
        <v>21263</v>
      </c>
      <c r="WQ21" s="12"/>
      <c r="WR21" s="12"/>
      <c r="WS21" s="11" t="s">
        <v>21264</v>
      </c>
      <c r="WT21" s="12"/>
      <c r="WU21" s="12"/>
      <c r="WV21" s="11" t="s">
        <v>18044</v>
      </c>
      <c r="WW21" s="12"/>
      <c r="WX21" s="12"/>
      <c r="WY21" s="11" t="s">
        <v>21265</v>
      </c>
      <c r="WZ21" s="12"/>
      <c r="XA21" s="12"/>
      <c r="XB21" s="11" t="s">
        <v>21266</v>
      </c>
      <c r="XC21" s="12"/>
      <c r="XD21" s="12"/>
      <c r="XE21" s="11" t="s">
        <v>21267</v>
      </c>
      <c r="XF21" s="12"/>
      <c r="XG21" s="12"/>
      <c r="XH21" s="11" t="s">
        <v>21268</v>
      </c>
      <c r="XI21" s="12"/>
      <c r="XJ21" s="12"/>
      <c r="XK21" s="11" t="s">
        <v>21269</v>
      </c>
      <c r="XL21" s="12"/>
      <c r="XM21" s="12"/>
      <c r="XN21" s="11" t="s">
        <v>21270</v>
      </c>
      <c r="XO21" s="12"/>
      <c r="XP21" s="12"/>
      <c r="XQ21" s="11" t="s">
        <v>21271</v>
      </c>
      <c r="XR21" s="12"/>
      <c r="XS21" s="12"/>
      <c r="XT21" s="11" t="s">
        <v>21272</v>
      </c>
      <c r="XU21" s="12"/>
      <c r="XV21" s="12"/>
      <c r="XW21" s="11" t="s">
        <v>21273</v>
      </c>
      <c r="XX21" s="12"/>
      <c r="XY21" s="12"/>
      <c r="XZ21" s="11" t="s">
        <v>21274</v>
      </c>
      <c r="YA21" s="12"/>
      <c r="YB21" s="12"/>
      <c r="YC21" s="11" t="s">
        <v>21275</v>
      </c>
      <c r="YD21" s="12"/>
      <c r="YE21" s="12"/>
      <c r="YF21" s="11" t="s">
        <v>21276</v>
      </c>
      <c r="YG21" s="12"/>
      <c r="YH21" s="12"/>
      <c r="YI21" s="11" t="s">
        <v>21277</v>
      </c>
      <c r="YJ21" s="12"/>
      <c r="YK21" s="12"/>
      <c r="YL21" s="11" t="s">
        <v>21278</v>
      </c>
      <c r="YM21" s="12"/>
      <c r="YN21" s="12"/>
      <c r="YO21" s="11" t="s">
        <v>21279</v>
      </c>
      <c r="YP21" s="12"/>
      <c r="YQ21" s="12"/>
      <c r="YR21" s="11" t="s">
        <v>21280</v>
      </c>
      <c r="YS21" s="12"/>
      <c r="YT21" s="12"/>
      <c r="YU21" s="11" t="s">
        <v>21281</v>
      </c>
      <c r="YV21" s="12"/>
      <c r="YW21" s="12"/>
      <c r="YX21" s="11" t="s">
        <v>21282</v>
      </c>
      <c r="YY21" s="12"/>
      <c r="YZ21" s="12"/>
      <c r="ZA21" s="11" t="s">
        <v>21283</v>
      </c>
      <c r="ZB21" s="12"/>
      <c r="ZC21" s="12"/>
      <c r="ZD21" s="11" t="s">
        <v>21284</v>
      </c>
      <c r="ZE21" s="12"/>
      <c r="ZF21" s="12"/>
      <c r="ZG21" s="11" t="s">
        <v>21285</v>
      </c>
      <c r="ZH21" s="12"/>
      <c r="ZI21" s="12"/>
      <c r="ZJ21" s="11" t="s">
        <v>21286</v>
      </c>
      <c r="ZK21" s="12"/>
      <c r="ZL21" s="12"/>
      <c r="ZM21" s="11" t="s">
        <v>21287</v>
      </c>
      <c r="ZN21" s="12"/>
      <c r="ZO21" s="12"/>
      <c r="ZP21" s="11" t="s">
        <v>21288</v>
      </c>
      <c r="ZQ21" s="12"/>
      <c r="ZR21" s="12"/>
      <c r="ZS21" s="11" t="s">
        <v>21289</v>
      </c>
      <c r="ZT21" s="12"/>
      <c r="ZU21" s="12"/>
      <c r="ZV21" s="11" t="s">
        <v>21290</v>
      </c>
      <c r="ZW21" s="12"/>
      <c r="ZX21" s="12"/>
      <c r="ZY21" s="11" t="s">
        <v>21291</v>
      </c>
      <c r="ZZ21" s="12"/>
      <c r="AAA21" s="12"/>
      <c r="AAB21" s="11" t="s">
        <v>21292</v>
      </c>
      <c r="AAC21" s="12"/>
      <c r="AAD21" s="12"/>
      <c r="AAE21" s="11" t="s">
        <v>21293</v>
      </c>
      <c r="AAF21" s="12"/>
      <c r="AAG21" s="12"/>
      <c r="AAH21" s="11" t="s">
        <v>21294</v>
      </c>
      <c r="AAI21" s="12"/>
      <c r="AAJ21" s="12"/>
      <c r="AAK21" s="11" t="s">
        <v>21295</v>
      </c>
      <c r="AAL21" s="12"/>
      <c r="AAM21" s="12"/>
      <c r="AAN21" s="11" t="s">
        <v>21296</v>
      </c>
      <c r="AAO21" s="12"/>
      <c r="AAP21" s="12"/>
      <c r="AAQ21" s="11" t="s">
        <v>21297</v>
      </c>
      <c r="AAR21" s="12"/>
      <c r="AAS21" s="12"/>
      <c r="AAT21" s="11" t="s">
        <v>21298</v>
      </c>
      <c r="AAU21" s="12"/>
      <c r="AAV21" s="12"/>
      <c r="AAW21" s="11" t="s">
        <v>21299</v>
      </c>
      <c r="AAX21" s="12"/>
      <c r="AAY21" s="12"/>
      <c r="AAZ21" s="11" t="s">
        <v>21300</v>
      </c>
      <c r="ABA21" s="12"/>
      <c r="ABB21" s="12"/>
      <c r="ABC21" s="11" t="s">
        <v>21301</v>
      </c>
      <c r="ABD21" s="12"/>
      <c r="ABE21" s="12"/>
      <c r="ABF21" s="11" t="s">
        <v>21302</v>
      </c>
      <c r="ABG21" s="12"/>
      <c r="ABH21" s="12"/>
      <c r="ABI21" s="11" t="s">
        <v>21303</v>
      </c>
      <c r="ABJ21" s="12"/>
      <c r="ABK21" s="12"/>
      <c r="ABL21" s="11" t="s">
        <v>21304</v>
      </c>
      <c r="ABM21" s="12"/>
      <c r="ABN21" s="12"/>
      <c r="ABO21" s="11" t="s">
        <v>21305</v>
      </c>
      <c r="ABP21" s="12"/>
      <c r="ABQ21" s="12"/>
      <c r="ABR21" s="11" t="s">
        <v>21306</v>
      </c>
      <c r="ABS21" s="12"/>
      <c r="ABT21" s="12"/>
      <c r="ABU21" s="11" t="s">
        <v>21307</v>
      </c>
      <c r="ABV21" s="12"/>
      <c r="ABW21" s="12"/>
      <c r="ABX21" s="11" t="s">
        <v>21308</v>
      </c>
      <c r="ABY21" s="12"/>
      <c r="ABZ21" s="12"/>
      <c r="ACA21" s="11" t="s">
        <v>21309</v>
      </c>
      <c r="ACB21" s="12"/>
      <c r="ACC21" s="12"/>
      <c r="ACD21" s="11" t="s">
        <v>21310</v>
      </c>
      <c r="ACE21" s="12"/>
      <c r="ACF21" s="12"/>
      <c r="ACG21" s="11" t="s">
        <v>21311</v>
      </c>
      <c r="ACH21" s="12"/>
      <c r="ACI21" s="12"/>
      <c r="ACJ21" s="11" t="s">
        <v>21312</v>
      </c>
      <c r="ACK21" s="12"/>
      <c r="ACL21" s="12"/>
      <c r="ACM21" s="11" t="s">
        <v>21313</v>
      </c>
      <c r="ACN21" s="12"/>
      <c r="ACO21" s="12"/>
      <c r="ACP21" s="11" t="s">
        <v>21314</v>
      </c>
      <c r="ACQ21" s="12"/>
      <c r="ACR21" s="12"/>
      <c r="ACS21" s="11" t="s">
        <v>21315</v>
      </c>
      <c r="ACT21" s="12"/>
      <c r="ACU21" s="12"/>
      <c r="ACV21" s="11" t="s">
        <v>21089</v>
      </c>
      <c r="ACW21" s="12"/>
      <c r="ACX21" s="12"/>
      <c r="ACY21" s="11" t="s">
        <v>21316</v>
      </c>
      <c r="ACZ21" s="12"/>
      <c r="ADA21" s="12"/>
      <c r="ADB21" s="11" t="s">
        <v>21317</v>
      </c>
      <c r="ADC21" s="12"/>
      <c r="ADD21" s="12"/>
      <c r="ADE21" s="11" t="s">
        <v>21318</v>
      </c>
      <c r="ADF21" s="12"/>
      <c r="ADG21" s="12"/>
      <c r="ADH21" s="11" t="s">
        <v>21319</v>
      </c>
      <c r="ADI21" s="12"/>
      <c r="ADJ21" s="12"/>
      <c r="ADK21" s="11" t="s">
        <v>21320</v>
      </c>
      <c r="ADL21" s="12"/>
      <c r="ADM21" s="12"/>
      <c r="ADN21" s="11" t="s">
        <v>21321</v>
      </c>
      <c r="ADO21" s="12"/>
      <c r="ADP21" s="12"/>
      <c r="ADQ21" s="11" t="s">
        <v>21322</v>
      </c>
      <c r="ADR21" s="12"/>
      <c r="ADS21" s="12"/>
      <c r="ADT21" s="11" t="s">
        <v>21323</v>
      </c>
      <c r="ADU21" s="12"/>
      <c r="ADV21" s="12"/>
      <c r="ADW21" s="11" t="s">
        <v>21324</v>
      </c>
      <c r="ADX21" s="12"/>
      <c r="ADY21" s="12"/>
      <c r="ADZ21" s="11" t="s">
        <v>21325</v>
      </c>
      <c r="AEA21" s="12"/>
      <c r="AEB21" s="12"/>
      <c r="AEC21" s="11" t="s">
        <v>21326</v>
      </c>
      <c r="AED21" s="12"/>
      <c r="AEE21" s="12"/>
      <c r="AEF21" s="11" t="s">
        <v>21327</v>
      </c>
      <c r="AEG21" s="12"/>
      <c r="AEH21" s="12"/>
      <c r="AEI21" s="11" t="s">
        <v>21098</v>
      </c>
      <c r="AEJ21" s="12"/>
      <c r="AEK21" s="12"/>
      <c r="AEL21" s="11" t="s">
        <v>21328</v>
      </c>
      <c r="AEM21" s="12"/>
      <c r="AEN21" s="12"/>
      <c r="AEO21" s="11" t="s">
        <v>21329</v>
      </c>
      <c r="AEP21" s="12"/>
      <c r="AEQ21" s="12"/>
      <c r="AER21" s="11" t="s">
        <v>21330</v>
      </c>
      <c r="AES21" s="12"/>
      <c r="AET21" s="12"/>
      <c r="AEU21" s="11" t="s">
        <v>21331</v>
      </c>
      <c r="AEV21" s="12"/>
      <c r="AEW21" s="12"/>
      <c r="AEX21" s="11" t="s">
        <v>21332</v>
      </c>
      <c r="AEY21" s="12"/>
      <c r="AEZ21" s="12"/>
      <c r="AFA21" s="11" t="s">
        <v>21333</v>
      </c>
      <c r="AFB21" s="12"/>
      <c r="AFC21" s="12"/>
      <c r="AFD21" s="11" t="s">
        <v>21334</v>
      </c>
      <c r="AFE21" s="12"/>
      <c r="AFF21" s="12"/>
      <c r="AFG21" s="11" t="s">
        <v>21335</v>
      </c>
      <c r="AFH21" s="12"/>
      <c r="AFI21" s="12"/>
      <c r="AFJ21" s="11" t="s">
        <v>21336</v>
      </c>
      <c r="AFK21" s="12"/>
      <c r="AFL21" s="12"/>
      <c r="AFM21" s="11" t="s">
        <v>21337</v>
      </c>
      <c r="AFN21" s="12"/>
      <c r="AFO21" s="12"/>
      <c r="AFP21" s="11" t="s">
        <v>21338</v>
      </c>
      <c r="AFQ21" s="12"/>
      <c r="AFR21" s="12"/>
      <c r="AFS21" s="11" t="s">
        <v>21339</v>
      </c>
      <c r="AFT21" s="12"/>
      <c r="AFU21" s="12"/>
      <c r="AFV21" s="11" t="s">
        <v>21340</v>
      </c>
      <c r="AFW21" s="12"/>
      <c r="AFX21" s="12"/>
      <c r="AFY21" s="11" t="s">
        <v>21341</v>
      </c>
      <c r="AFZ21" s="12"/>
      <c r="AGA21" s="12"/>
      <c r="AGB21" s="11" t="s">
        <v>21342</v>
      </c>
      <c r="AGC21" s="12"/>
      <c r="AGD21" s="12"/>
      <c r="AGE21" s="11" t="s">
        <v>21343</v>
      </c>
      <c r="AGF21" s="12"/>
      <c r="AGG21" s="12"/>
      <c r="AGH21" s="11" t="s">
        <v>21344</v>
      </c>
      <c r="AGI21" s="12"/>
      <c r="AGJ21" s="12"/>
      <c r="AGK21" s="11" t="s">
        <v>21170</v>
      </c>
      <c r="AGL21" s="12"/>
      <c r="AGM21" s="12"/>
      <c r="AGN21" s="11" t="s">
        <v>21256</v>
      </c>
      <c r="AGO21" s="12"/>
      <c r="AGP21" s="12"/>
      <c r="AGQ21" s="11" t="s">
        <v>21345</v>
      </c>
      <c r="AGR21" s="12"/>
      <c r="AGS21" s="12"/>
      <c r="AGT21" s="11" t="s">
        <v>21346</v>
      </c>
      <c r="AGU21" s="12"/>
      <c r="AGV21" s="12"/>
      <c r="AGW21" s="11" t="s">
        <v>21347</v>
      </c>
      <c r="AGX21" s="12"/>
      <c r="AGY21" s="12"/>
      <c r="AGZ21" s="11" t="s">
        <v>21348</v>
      </c>
      <c r="AHA21" s="12"/>
      <c r="AHB21" s="12"/>
      <c r="AHC21" s="11" t="s">
        <v>21349</v>
      </c>
      <c r="AHD21" s="12"/>
      <c r="AHE21" s="12"/>
      <c r="AHF21" s="11" t="s">
        <v>21350</v>
      </c>
      <c r="AHG21" s="12"/>
      <c r="AHH21" s="12"/>
      <c r="AHI21" s="11" t="s">
        <v>21351</v>
      </c>
      <c r="AHJ21" s="12"/>
      <c r="AHK21" s="12"/>
      <c r="AHL21" s="11" t="s">
        <v>21352</v>
      </c>
      <c r="AHM21" s="12"/>
      <c r="AHN21" s="12"/>
      <c r="AHO21" s="11" t="s">
        <v>20661</v>
      </c>
      <c r="AHP21" s="12"/>
      <c r="AHQ21" s="12"/>
      <c r="AHR21" s="11" t="s">
        <v>21353</v>
      </c>
      <c r="AHS21" s="12"/>
      <c r="AHT21" s="12"/>
      <c r="AHU21" s="11" t="s">
        <v>21354</v>
      </c>
      <c r="AHV21" s="12"/>
      <c r="AHW21" s="12"/>
      <c r="AHX21" s="11" t="s">
        <v>21355</v>
      </c>
      <c r="AHY21" s="12"/>
      <c r="AHZ21" s="12"/>
      <c r="AIA21" s="11" t="s">
        <v>21356</v>
      </c>
      <c r="AIB21" s="12"/>
      <c r="AIC21" s="12"/>
      <c r="AID21" s="11" t="s">
        <v>21357</v>
      </c>
      <c r="AIE21" s="12"/>
      <c r="AIF21" s="12"/>
      <c r="AIG21" s="11" t="s">
        <v>21358</v>
      </c>
      <c r="AIH21" s="12"/>
      <c r="AII21" s="12"/>
      <c r="AIJ21" s="11" t="s">
        <v>21359</v>
      </c>
      <c r="AIK21" s="12"/>
      <c r="AIL21" s="12"/>
      <c r="AIM21" s="11" t="s">
        <v>21360</v>
      </c>
      <c r="AIN21" s="12"/>
      <c r="AIO21" s="12"/>
      <c r="AIP21" s="11" t="s">
        <v>21361</v>
      </c>
      <c r="AIQ21" s="12"/>
      <c r="AIR21" s="12"/>
      <c r="AIS21" s="11" t="s">
        <v>21362</v>
      </c>
      <c r="AIT21" s="12"/>
      <c r="AIU21" s="12"/>
      <c r="AIV21" s="11" t="s">
        <v>21363</v>
      </c>
      <c r="AIW21" s="12"/>
      <c r="AIX21" s="12"/>
      <c r="AIY21" s="11" t="s">
        <v>21364</v>
      </c>
      <c r="AIZ21" s="12"/>
      <c r="AJA21" s="12"/>
      <c r="AJB21" s="11" t="s">
        <v>21365</v>
      </c>
      <c r="AJC21" s="12"/>
      <c r="AJD21" s="12"/>
      <c r="AJE21" s="11" t="s">
        <v>21366</v>
      </c>
      <c r="AJF21" s="12"/>
      <c r="AJG21" s="12"/>
      <c r="AJH21" s="11" t="s">
        <v>21367</v>
      </c>
      <c r="AJI21" s="12"/>
      <c r="AJJ21" s="12"/>
      <c r="AJK21" s="11" t="s">
        <v>21368</v>
      </c>
      <c r="AJL21" s="12"/>
      <c r="AJM21" s="12"/>
      <c r="AJN21" s="11" t="s">
        <v>21369</v>
      </c>
      <c r="AJO21" s="12"/>
      <c r="AJP21" s="12"/>
      <c r="AJQ21" s="11" t="s">
        <v>21370</v>
      </c>
      <c r="AJR21" s="12"/>
      <c r="AJS21" s="12"/>
      <c r="AJT21" s="11" t="s">
        <v>21371</v>
      </c>
      <c r="AJU21" s="12"/>
      <c r="AJV21" s="12"/>
      <c r="AJW21" s="11" t="s">
        <v>21372</v>
      </c>
      <c r="AJX21" s="12"/>
      <c r="AJY21" s="12"/>
      <c r="AJZ21" s="11" t="s">
        <v>21373</v>
      </c>
      <c r="AKA21" s="12"/>
      <c r="AKB21" s="12"/>
      <c r="AKC21" s="11" t="s">
        <v>21374</v>
      </c>
      <c r="AKD21" s="12"/>
      <c r="AKE21" s="12"/>
      <c r="AKF21" s="11" t="s">
        <v>21375</v>
      </c>
      <c r="AKG21" s="12"/>
      <c r="AKH21" s="12"/>
      <c r="AKI21" s="11" t="s">
        <v>21376</v>
      </c>
      <c r="AKJ21" s="12"/>
      <c r="AKK21" s="12"/>
      <c r="AKL21" s="11" t="s">
        <v>21377</v>
      </c>
      <c r="AKM21" s="12"/>
      <c r="AKN21" s="12"/>
      <c r="AKO21" s="11" t="s">
        <v>21378</v>
      </c>
      <c r="AKP21" s="12"/>
      <c r="AKQ21" s="12"/>
      <c r="AKR21" s="11" t="s">
        <v>21379</v>
      </c>
      <c r="AKS21" s="12"/>
      <c r="AKT21" s="12"/>
      <c r="AKU21" s="11" t="s">
        <v>21380</v>
      </c>
      <c r="AKV21" s="12"/>
      <c r="AKW21" s="12"/>
      <c r="AKX21" s="11" t="s">
        <v>21381</v>
      </c>
      <c r="AKY21" s="12"/>
      <c r="AKZ21" s="12"/>
      <c r="ALA21" s="11" t="s">
        <v>21382</v>
      </c>
      <c r="ALB21" s="12"/>
      <c r="ALC21" s="12"/>
      <c r="ALD21" s="11" t="s">
        <v>21383</v>
      </c>
      <c r="ALE21" s="12"/>
      <c r="ALF21" s="12"/>
      <c r="ALG21" s="11" t="s">
        <v>21384</v>
      </c>
      <c r="ALH21" s="12"/>
      <c r="ALI21" s="12"/>
      <c r="ALJ21" s="11" t="s">
        <v>21385</v>
      </c>
      <c r="ALK21" s="12"/>
      <c r="ALL21" s="12"/>
      <c r="ALM21" s="11" t="s">
        <v>21386</v>
      </c>
      <c r="ALN21" s="12"/>
      <c r="ALO21" s="12"/>
      <c r="ALP21" s="11" t="s">
        <v>21387</v>
      </c>
      <c r="ALQ21" s="12"/>
      <c r="ALR21" s="12"/>
      <c r="ALS21" s="11" t="s">
        <v>21388</v>
      </c>
      <c r="ALT21" s="12"/>
      <c r="ALU21" s="12"/>
      <c r="ALV21" s="11" t="s">
        <v>21389</v>
      </c>
      <c r="ALW21" s="12"/>
      <c r="ALX21" s="12"/>
      <c r="ALY21" s="11" t="s">
        <v>21390</v>
      </c>
      <c r="ALZ21" s="12"/>
      <c r="AMA21" s="12"/>
      <c r="AMB21" s="11" t="s">
        <v>21391</v>
      </c>
      <c r="AMC21" s="12"/>
      <c r="AMD21" s="12"/>
      <c r="AME21" s="11" t="s">
        <v>21392</v>
      </c>
      <c r="AMF21" s="12"/>
      <c r="AMG21" s="12"/>
      <c r="AMH21" s="11" t="s">
        <v>21393</v>
      </c>
      <c r="AMI21" s="12"/>
      <c r="AMJ21" s="12"/>
      <c r="AMK21" s="11" t="s">
        <v>21394</v>
      </c>
      <c r="AML21" s="12"/>
      <c r="AMM21" s="12"/>
      <c r="AMN21" s="11" t="s">
        <v>21395</v>
      </c>
      <c r="AMO21" s="12"/>
      <c r="AMP21" s="12"/>
      <c r="AMQ21" s="11" t="s">
        <v>21396</v>
      </c>
      <c r="AMR21" s="12"/>
      <c r="AMS21" s="12"/>
      <c r="AMT21" s="11" t="s">
        <v>21397</v>
      </c>
      <c r="AMU21" s="12"/>
      <c r="AMV21" s="12"/>
      <c r="AMW21" s="11" t="s">
        <v>21398</v>
      </c>
      <c r="AMX21" s="12"/>
      <c r="AMY21" s="12"/>
      <c r="AMZ21" s="11" t="s">
        <v>21399</v>
      </c>
      <c r="ANA21" s="12"/>
      <c r="ANB21" s="12"/>
      <c r="ANC21" s="11" t="s">
        <v>21400</v>
      </c>
      <c r="AND21" s="12"/>
      <c r="ANE21" s="12"/>
      <c r="ANF21" s="11" t="s">
        <v>21401</v>
      </c>
      <c r="ANG21" s="12"/>
      <c r="ANH21" s="12"/>
      <c r="ANI21" s="11" t="s">
        <v>21402</v>
      </c>
      <c r="ANJ21" s="12"/>
      <c r="ANK21" s="12"/>
      <c r="ANL21" s="11" t="s">
        <v>21403</v>
      </c>
      <c r="ANM21" s="12"/>
      <c r="ANN21" s="12"/>
      <c r="ANO21" s="11" t="s">
        <v>21404</v>
      </c>
      <c r="ANP21" s="12"/>
      <c r="ANQ21" s="12"/>
      <c r="ANR21" s="11" t="s">
        <v>21405</v>
      </c>
      <c r="ANS21" s="12"/>
      <c r="ANT21" s="12"/>
      <c r="ANU21" s="11" t="s">
        <v>21406</v>
      </c>
      <c r="ANV21" s="12"/>
      <c r="ANW21" s="12"/>
      <c r="ANX21" s="11" t="s">
        <v>21407</v>
      </c>
      <c r="ANY21" s="12"/>
      <c r="ANZ21" s="12"/>
      <c r="AOA21" s="11" t="s">
        <v>21408</v>
      </c>
      <c r="AOB21" s="12"/>
      <c r="AOC21" s="12"/>
      <c r="AOD21" s="11" t="s">
        <v>21409</v>
      </c>
      <c r="AOE21" s="12"/>
      <c r="AOF21" s="12"/>
      <c r="AOG21" s="11" t="s">
        <v>21410</v>
      </c>
      <c r="AOH21" s="12"/>
      <c r="AOI21" s="12"/>
      <c r="AOJ21" s="11" t="s">
        <v>21411</v>
      </c>
      <c r="AOK21" s="12"/>
      <c r="AOL21" s="12"/>
      <c r="AOM21" s="11" t="s">
        <v>21111</v>
      </c>
      <c r="AON21" s="12"/>
      <c r="AOO21" s="12"/>
      <c r="AOP21" s="11" t="s">
        <v>21412</v>
      </c>
      <c r="AOQ21" s="12"/>
      <c r="AOR21" s="12"/>
      <c r="AOS21" s="11" t="s">
        <v>21413</v>
      </c>
      <c r="AOT21" s="12"/>
      <c r="AOU21" s="12"/>
      <c r="AOV21" s="11" t="s">
        <v>21414</v>
      </c>
      <c r="AOW21" s="12"/>
      <c r="AOX21" s="12"/>
      <c r="AOY21" s="11" t="s">
        <v>21415</v>
      </c>
      <c r="AOZ21" s="12"/>
      <c r="APA21" s="12"/>
      <c r="APB21" s="11" t="s">
        <v>21416</v>
      </c>
      <c r="APC21" s="12"/>
      <c r="APD21" s="12"/>
      <c r="APE21" s="11" t="s">
        <v>21417</v>
      </c>
      <c r="APF21" s="12"/>
      <c r="APG21" s="12"/>
      <c r="APH21" s="11" t="s">
        <v>21418</v>
      </c>
      <c r="API21" s="12"/>
      <c r="APJ21" s="12"/>
      <c r="APK21" s="11" t="s">
        <v>21419</v>
      </c>
      <c r="APL21" s="12"/>
      <c r="APM21" s="12"/>
      <c r="APN21" s="11" t="s">
        <v>21420</v>
      </c>
      <c r="APO21" s="12"/>
      <c r="APP21" s="12"/>
      <c r="APQ21" s="11" t="s">
        <v>21421</v>
      </c>
      <c r="APR21" s="12"/>
      <c r="APS21" s="12"/>
      <c r="APT21" s="11" t="s">
        <v>21422</v>
      </c>
      <c r="APU21" s="12"/>
      <c r="APV21" s="12"/>
      <c r="APW21" s="11" t="s">
        <v>21423</v>
      </c>
      <c r="APX21" s="12"/>
      <c r="APY21" s="12"/>
      <c r="APZ21" s="11" t="s">
        <v>21424</v>
      </c>
      <c r="AQA21" s="12"/>
      <c r="AQB21" s="12"/>
      <c r="AQC21" s="11" t="s">
        <v>21425</v>
      </c>
      <c r="AQD21" s="12"/>
      <c r="AQE21" s="12"/>
      <c r="AQF21" s="11" t="s">
        <v>21426</v>
      </c>
      <c r="AQG21" s="12"/>
      <c r="AQH21" s="12"/>
      <c r="AQI21" s="11" t="s">
        <v>21427</v>
      </c>
      <c r="AQJ21" s="12"/>
      <c r="AQK21" s="12"/>
      <c r="AQL21" s="11" t="s">
        <v>21428</v>
      </c>
      <c r="AQM21" s="12"/>
      <c r="AQN21" s="12"/>
      <c r="AQO21" s="11" t="s">
        <v>21429</v>
      </c>
      <c r="AQP21" s="12"/>
      <c r="AQQ21" s="12"/>
      <c r="AQR21" s="11" t="s">
        <v>21430</v>
      </c>
      <c r="AQS21" s="12"/>
      <c r="AQT21" s="12"/>
      <c r="AQU21" s="11" t="s">
        <v>21431</v>
      </c>
      <c r="AQV21" s="12"/>
      <c r="AQW21" s="12"/>
      <c r="AQX21" s="11" t="s">
        <v>21432</v>
      </c>
      <c r="AQY21" s="12"/>
      <c r="AQZ21" s="12"/>
      <c r="ARA21" s="11" t="s">
        <v>21433</v>
      </c>
      <c r="ARB21" s="12"/>
      <c r="ARC21" s="12"/>
      <c r="ARD21" s="11" t="s">
        <v>21434</v>
      </c>
      <c r="ARE21" s="12"/>
      <c r="ARF21" s="12"/>
      <c r="ARG21" s="11" t="s">
        <v>21435</v>
      </c>
      <c r="ARH21" s="12"/>
      <c r="ARI21" s="12"/>
      <c r="ARJ21" s="11" t="s">
        <v>21436</v>
      </c>
      <c r="ARK21" s="12"/>
      <c r="ARL21" s="12"/>
      <c r="ARM21" s="11" t="s">
        <v>21437</v>
      </c>
      <c r="ARN21" s="12"/>
      <c r="ARO21" s="12"/>
      <c r="ARP21" s="11" t="s">
        <v>21438</v>
      </c>
      <c r="ARQ21" s="12"/>
      <c r="ARR21" s="12"/>
      <c r="ARS21" s="11" t="s">
        <v>21439</v>
      </c>
      <c r="ART21" s="12"/>
      <c r="ARU21" s="12"/>
      <c r="ARV21" s="11" t="s">
        <v>21440</v>
      </c>
      <c r="ARW21" s="12"/>
      <c r="ARX21" s="12"/>
      <c r="ARY21" s="11" t="s">
        <v>21441</v>
      </c>
      <c r="ARZ21" s="12"/>
      <c r="ASA21" s="12"/>
      <c r="ASB21" s="11" t="s">
        <v>21442</v>
      </c>
      <c r="ASC21" s="12"/>
      <c r="ASD21" s="12"/>
      <c r="ASE21" s="11" t="s">
        <v>21443</v>
      </c>
      <c r="ASF21" s="12"/>
      <c r="ASG21" s="12"/>
      <c r="ASH21" s="11" t="s">
        <v>21444</v>
      </c>
      <c r="ASI21" s="12"/>
      <c r="ASJ21" s="12"/>
      <c r="ASK21" s="11" t="s">
        <v>21445</v>
      </c>
      <c r="ASL21" s="12"/>
      <c r="ASM21" s="12"/>
      <c r="ASN21" s="11" t="s">
        <v>21446</v>
      </c>
      <c r="ASO21" s="12"/>
      <c r="ASP21" s="12"/>
      <c r="ASQ21" s="11" t="s">
        <v>21447</v>
      </c>
      <c r="ASR21" s="12"/>
      <c r="ASS21" s="12"/>
      <c r="AST21" s="11" t="s">
        <v>21448</v>
      </c>
      <c r="ASU21" s="12"/>
      <c r="ASV21" s="12"/>
      <c r="ASW21" s="11" t="s">
        <v>21449</v>
      </c>
      <c r="ASX21" s="12"/>
      <c r="ASY21" s="12"/>
      <c r="ASZ21" s="11" t="s">
        <v>21450</v>
      </c>
      <c r="ATA21" s="12"/>
      <c r="ATB21" s="12"/>
      <c r="ATC21" s="11" t="s">
        <v>21451</v>
      </c>
      <c r="ATD21" s="12"/>
      <c r="ATE21" s="12"/>
      <c r="ATF21" s="11" t="s">
        <v>21452</v>
      </c>
      <c r="ATG21" s="12"/>
      <c r="ATH21" s="12"/>
      <c r="ATI21" s="11" t="s">
        <v>21453</v>
      </c>
      <c r="ATJ21" s="12"/>
      <c r="ATK21" s="12"/>
      <c r="ATL21" s="11" t="s">
        <v>21454</v>
      </c>
      <c r="ATM21" s="12"/>
      <c r="ATN21" s="12"/>
      <c r="ATO21" s="11" t="s">
        <v>21455</v>
      </c>
      <c r="ATP21" s="12"/>
      <c r="ATQ21" s="12"/>
      <c r="ATR21" s="11" t="s">
        <v>21456</v>
      </c>
      <c r="ATS21" s="12"/>
      <c r="ATT21" s="12"/>
      <c r="ATU21" s="11" t="s">
        <v>21457</v>
      </c>
      <c r="ATV21" s="12"/>
      <c r="ATW21" s="12"/>
      <c r="ATX21" s="11" t="s">
        <v>21458</v>
      </c>
      <c r="ATY21" s="12"/>
      <c r="ATZ21" s="12"/>
      <c r="AUA21" s="11" t="s">
        <v>21459</v>
      </c>
      <c r="AUB21" s="12"/>
      <c r="AUC21" s="12"/>
      <c r="AUD21" s="11" t="s">
        <v>21460</v>
      </c>
      <c r="AUE21" s="12"/>
      <c r="AUF21" s="12"/>
      <c r="AUG21" s="11" t="s">
        <v>21461</v>
      </c>
      <c r="AUH21" s="12"/>
      <c r="AUI21" s="12"/>
      <c r="AUJ21" s="11" t="s">
        <v>21462</v>
      </c>
      <c r="AUK21" s="12"/>
      <c r="AUL21" s="12"/>
      <c r="AUM21" s="11" t="s">
        <v>21463</v>
      </c>
      <c r="AUN21" s="12"/>
      <c r="AUO21" s="12"/>
      <c r="AUP21" s="11" t="s">
        <v>21464</v>
      </c>
      <c r="AUQ21" s="12"/>
      <c r="AUR21" s="12"/>
      <c r="AUS21" s="11" t="s">
        <v>21465</v>
      </c>
      <c r="AUT21" s="12"/>
      <c r="AUU21" s="12"/>
      <c r="AUV21" s="11" t="s">
        <v>21466</v>
      </c>
      <c r="AUW21" s="12"/>
      <c r="AUX21" s="12"/>
      <c r="AUY21" s="11" t="s">
        <v>21467</v>
      </c>
      <c r="AUZ21" s="12"/>
      <c r="AVA21" s="12"/>
      <c r="AVB21" s="11" t="s">
        <v>21468</v>
      </c>
      <c r="AVC21" s="12"/>
      <c r="AVD21" s="12"/>
      <c r="AVE21" s="11" t="s">
        <v>21170</v>
      </c>
      <c r="AVF21" s="12"/>
      <c r="AVG21" s="12"/>
      <c r="AVH21" s="11" t="s">
        <v>21469</v>
      </c>
      <c r="AVI21" s="12"/>
      <c r="AVJ21" s="12"/>
      <c r="AVK21" s="11" t="s">
        <v>21470</v>
      </c>
      <c r="AVL21" s="12"/>
      <c r="AVM21" s="12"/>
      <c r="AVN21" s="11" t="s">
        <v>21471</v>
      </c>
      <c r="AVO21" s="12"/>
      <c r="AVP21" s="12"/>
      <c r="AVQ21" s="11" t="s">
        <v>21472</v>
      </c>
      <c r="AVR21" s="12"/>
      <c r="AVS21" s="12"/>
      <c r="AVT21" s="11" t="s">
        <v>21473</v>
      </c>
      <c r="AVU21" s="12"/>
      <c r="AVV21" s="12"/>
      <c r="AVW21" s="11" t="s">
        <v>21474</v>
      </c>
      <c r="AVX21" s="12"/>
      <c r="AVY21" s="12"/>
      <c r="AVZ21" s="11" t="s">
        <v>21475</v>
      </c>
      <c r="AWA21" s="12"/>
      <c r="AWB21" s="12"/>
      <c r="AWC21" s="11" t="s">
        <v>21476</v>
      </c>
      <c r="AWD21" s="12"/>
      <c r="AWE21" s="12"/>
      <c r="AWF21" s="11" t="s">
        <v>21477</v>
      </c>
      <c r="AWG21" s="12"/>
      <c r="AWH21" s="12"/>
      <c r="AWI21" s="11" t="s">
        <v>21478</v>
      </c>
      <c r="AWJ21" s="12"/>
      <c r="AWK21" s="12"/>
      <c r="AWL21" s="11" t="s">
        <v>21479</v>
      </c>
      <c r="AWM21" s="12"/>
      <c r="AWN21" s="12"/>
      <c r="AWO21" s="11" t="s">
        <v>21480</v>
      </c>
      <c r="AWP21" s="12"/>
      <c r="AWQ21" s="12"/>
      <c r="AWR21" s="11" t="s">
        <v>21481</v>
      </c>
      <c r="AWS21" s="12"/>
      <c r="AWT21" s="12"/>
      <c r="AWU21" s="11" t="s">
        <v>21482</v>
      </c>
      <c r="AWV21" s="12"/>
      <c r="AWW21" s="12"/>
      <c r="AWX21" s="11" t="s">
        <v>21483</v>
      </c>
      <c r="AWY21" s="12"/>
      <c r="AWZ21" s="12"/>
      <c r="AXA21" s="11" t="s">
        <v>21484</v>
      </c>
      <c r="AXB21" s="12"/>
      <c r="AXC21" s="12"/>
      <c r="AXD21" s="11" t="s">
        <v>21485</v>
      </c>
      <c r="AXE21" s="12"/>
      <c r="AXF21" s="12"/>
      <c r="AXG21" s="11" t="s">
        <v>21486</v>
      </c>
      <c r="AXH21" s="12"/>
      <c r="AXI21" s="12"/>
      <c r="AXJ21" s="11" t="s">
        <v>21487</v>
      </c>
      <c r="AXK21" s="12"/>
      <c r="AXL21" s="12"/>
      <c r="AXM21" s="11" t="s">
        <v>21488</v>
      </c>
      <c r="AXN21" s="12"/>
      <c r="AXO21" s="12"/>
      <c r="AXP21" s="11" t="s">
        <v>21489</v>
      </c>
      <c r="AXQ21" s="12"/>
      <c r="AXR21" s="12"/>
      <c r="AXS21" s="11" t="s">
        <v>21490</v>
      </c>
      <c r="AXT21" s="12"/>
      <c r="AXU21" s="12"/>
      <c r="AXV21" s="11" t="s">
        <v>21491</v>
      </c>
      <c r="AXW21" s="12"/>
      <c r="AXX21" s="12"/>
      <c r="AXY21" s="11" t="s">
        <v>21492</v>
      </c>
      <c r="AXZ21" s="12"/>
      <c r="AYA21" s="12"/>
      <c r="AYB21" s="11" t="s">
        <v>21493</v>
      </c>
      <c r="AYC21" s="12"/>
      <c r="AYD21" s="12"/>
      <c r="AYE21" s="11" t="s">
        <v>21494</v>
      </c>
      <c r="AYF21" s="12"/>
      <c r="AYG21" s="12"/>
      <c r="AYH21" s="11" t="s">
        <v>21495</v>
      </c>
      <c r="AYI21" s="12"/>
      <c r="AYJ21" s="12"/>
      <c r="AYK21" s="11" t="s">
        <v>21496</v>
      </c>
      <c r="AYL21" s="12"/>
      <c r="AYM21" s="12"/>
      <c r="AYN21" s="11" t="s">
        <v>21497</v>
      </c>
      <c r="AYO21" s="12"/>
      <c r="AYP21" s="12"/>
      <c r="AYQ21" s="11" t="s">
        <v>21498</v>
      </c>
      <c r="AYR21" s="12"/>
      <c r="AYS21" s="12"/>
      <c r="AYT21" s="11" t="s">
        <v>21499</v>
      </c>
      <c r="AYU21" s="12"/>
      <c r="AYV21" s="12"/>
      <c r="AYW21" s="11" t="s">
        <v>21500</v>
      </c>
      <c r="AYX21" s="12"/>
      <c r="AYY21" s="12"/>
      <c r="AYZ21" s="11" t="s">
        <v>21501</v>
      </c>
      <c r="AZA21" s="12"/>
      <c r="AZB21" s="12"/>
      <c r="AZC21" s="11" t="s">
        <v>21502</v>
      </c>
      <c r="AZD21" s="12"/>
      <c r="AZE21" s="12"/>
      <c r="AZF21" s="11" t="s">
        <v>21503</v>
      </c>
      <c r="AZG21" s="12"/>
      <c r="AZH21" s="12"/>
      <c r="AZI21" s="11" t="s">
        <v>21349</v>
      </c>
      <c r="AZJ21" s="12"/>
      <c r="AZK21" s="12"/>
      <c r="AZL21" s="11" t="s">
        <v>21504</v>
      </c>
      <c r="AZM21" s="12"/>
      <c r="AZN21" s="12"/>
      <c r="AZO21" s="11" t="s">
        <v>21505</v>
      </c>
      <c r="AZP21" s="12"/>
      <c r="AZQ21" s="12"/>
      <c r="AZR21" s="11" t="s">
        <v>21506</v>
      </c>
      <c r="AZS21" s="12"/>
      <c r="AZT21" s="12"/>
      <c r="AZU21" s="11" t="s">
        <v>21507</v>
      </c>
      <c r="AZV21" s="12"/>
      <c r="AZW21" s="12"/>
      <c r="AZX21" s="11" t="s">
        <v>21508</v>
      </c>
      <c r="AZY21" s="12"/>
      <c r="AZZ21" s="12"/>
      <c r="BAA21" s="11" t="s">
        <v>21509</v>
      </c>
      <c r="BAB21" s="12"/>
      <c r="BAC21" s="12"/>
      <c r="BAD21" s="11" t="s">
        <v>21510</v>
      </c>
      <c r="BAE21" s="12"/>
      <c r="BAF21" s="12"/>
      <c r="BAG21" s="11" t="s">
        <v>21511</v>
      </c>
      <c r="BAH21" s="12"/>
      <c r="BAI21" s="12"/>
      <c r="BAJ21" s="11" t="s">
        <v>21512</v>
      </c>
      <c r="BAK21" s="12"/>
      <c r="BAL21" s="12"/>
      <c r="BAM21" s="11" t="s">
        <v>21513</v>
      </c>
      <c r="BAN21" s="12"/>
      <c r="BAO21" s="12"/>
      <c r="BAP21" s="11" t="s">
        <v>21514</v>
      </c>
      <c r="BAQ21" s="12"/>
      <c r="BAR21" s="12"/>
      <c r="BAS21" s="11" t="s">
        <v>21515</v>
      </c>
      <c r="BAT21" s="12"/>
      <c r="BAU21" s="12"/>
      <c r="BAV21" s="11" t="s">
        <v>21516</v>
      </c>
      <c r="BAW21" s="12"/>
      <c r="BAX21" s="12"/>
      <c r="BAY21" s="11" t="s">
        <v>21517</v>
      </c>
      <c r="BAZ21" s="12"/>
      <c r="BBA21" s="12"/>
      <c r="BBB21" s="11" t="s">
        <v>21518</v>
      </c>
      <c r="BBC21" s="12"/>
      <c r="BBD21" s="12"/>
      <c r="BBE21" s="11" t="s">
        <v>21519</v>
      </c>
      <c r="BBF21" s="12"/>
      <c r="BBG21" s="12"/>
      <c r="BBH21" s="11" t="s">
        <v>21520</v>
      </c>
      <c r="BBI21" s="12"/>
      <c r="BBJ21" s="12"/>
      <c r="BBK21" s="11" t="s">
        <v>21521</v>
      </c>
      <c r="BBL21" s="12"/>
      <c r="BBM21" s="12"/>
      <c r="BBN21" s="11" t="s">
        <v>21522</v>
      </c>
      <c r="BBO21" s="12"/>
      <c r="BBP21" s="12"/>
      <c r="BBQ21" s="11" t="s">
        <v>21523</v>
      </c>
      <c r="BBR21" s="12"/>
      <c r="BBS21" s="12"/>
      <c r="BBT21" s="11" t="s">
        <v>21524</v>
      </c>
      <c r="BBU21" s="12"/>
      <c r="BBV21" s="12"/>
      <c r="BBW21" s="11" t="s">
        <v>21525</v>
      </c>
      <c r="BBX21" s="12"/>
      <c r="BBY21" s="12"/>
      <c r="BBZ21" s="11" t="s">
        <v>21526</v>
      </c>
      <c r="BCA21" s="12"/>
      <c r="BCB21" s="12"/>
      <c r="BCC21" s="11" t="s">
        <v>21527</v>
      </c>
      <c r="BCD21" s="12"/>
      <c r="BCE21" s="12"/>
      <c r="BCF21" s="11" t="s">
        <v>21528</v>
      </c>
      <c r="BCG21" s="12"/>
      <c r="BCH21" s="12"/>
      <c r="BCI21" s="11" t="s">
        <v>21529</v>
      </c>
      <c r="BCJ21" s="12"/>
      <c r="BCK21" s="12"/>
      <c r="BCL21" s="11" t="s">
        <v>15025</v>
      </c>
      <c r="BCM21" s="12"/>
      <c r="BCN21" s="12"/>
      <c r="BCO21" s="11" t="s">
        <v>21530</v>
      </c>
      <c r="BCP21" s="12"/>
      <c r="BCQ21" s="12"/>
      <c r="BCR21" s="11" t="s">
        <v>21531</v>
      </c>
      <c r="BCS21" s="12"/>
      <c r="BCT21" s="12"/>
      <c r="BCU21" s="11" t="s">
        <v>21532</v>
      </c>
      <c r="BCV21" s="12"/>
      <c r="BCW21" s="12"/>
      <c r="BCX21" s="11" t="s">
        <v>21533</v>
      </c>
      <c r="BCY21" s="12"/>
      <c r="BCZ21" s="12"/>
      <c r="BDA21" s="11" t="s">
        <v>21534</v>
      </c>
      <c r="BDB21" s="12"/>
      <c r="BDC21" s="12"/>
      <c r="BDD21" s="11" t="s">
        <v>21535</v>
      </c>
      <c r="BDE21" s="12"/>
      <c r="BDF21" s="12"/>
      <c r="BDG21" s="11" t="s">
        <v>21536</v>
      </c>
      <c r="BDH21" s="12"/>
      <c r="BDI21" s="12"/>
      <c r="BDJ21" s="11" t="s">
        <v>21537</v>
      </c>
      <c r="BDK21" s="12"/>
      <c r="BDL21" s="12"/>
      <c r="BDM21" s="11" t="s">
        <v>21538</v>
      </c>
      <c r="BDN21" s="12"/>
      <c r="BDO21" s="12"/>
      <c r="BDP21" s="11" t="s">
        <v>21539</v>
      </c>
      <c r="BDQ21" s="12"/>
      <c r="BDR21" s="12"/>
      <c r="BDS21" s="11" t="s">
        <v>21540</v>
      </c>
      <c r="BDT21" s="12"/>
      <c r="BDU21" s="12"/>
      <c r="BDV21" s="11" t="s">
        <v>21541</v>
      </c>
      <c r="BDW21" s="12"/>
      <c r="BDX21" s="12"/>
      <c r="BDY21" s="11" t="s">
        <v>21542</v>
      </c>
      <c r="BDZ21" s="12"/>
      <c r="BEA21" s="12"/>
      <c r="BEB21" s="11" t="s">
        <v>21543</v>
      </c>
      <c r="BEC21" s="12"/>
      <c r="BED21" s="12"/>
      <c r="BEE21" s="11" t="s">
        <v>21170</v>
      </c>
      <c r="BEF21" s="12"/>
      <c r="BEG21" s="12"/>
      <c r="BEH21" s="11" t="s">
        <v>21544</v>
      </c>
      <c r="BEI21" s="12"/>
      <c r="BEJ21" s="12"/>
      <c r="BEK21" s="11" t="s">
        <v>21545</v>
      </c>
      <c r="BEL21" s="12"/>
      <c r="BEM21" s="12"/>
      <c r="BEN21" s="11" t="s">
        <v>21546</v>
      </c>
      <c r="BEO21" s="12"/>
      <c r="BEP21" s="12"/>
      <c r="BEQ21" s="11" t="s">
        <v>21547</v>
      </c>
      <c r="BER21" s="12"/>
      <c r="BES21" s="12"/>
      <c r="BET21" s="11" t="s">
        <v>21548</v>
      </c>
      <c r="BEU21" s="12"/>
      <c r="BEV21" s="12"/>
      <c r="BEW21" s="11" t="s">
        <v>21549</v>
      </c>
      <c r="BEX21" s="12"/>
      <c r="BEY21" s="12"/>
      <c r="BEZ21" s="11" t="s">
        <v>21550</v>
      </c>
      <c r="BFA21" s="12"/>
      <c r="BFB21" s="12"/>
      <c r="BFC21" s="11" t="s">
        <v>21551</v>
      </c>
      <c r="BFD21" s="12"/>
      <c r="BFE21" s="12"/>
      <c r="BFF21" s="11" t="s">
        <v>21552</v>
      </c>
      <c r="BFG21" s="12"/>
      <c r="BFH21" s="12"/>
      <c r="BFI21" s="11" t="s">
        <v>21553</v>
      </c>
      <c r="BFJ21" s="12"/>
      <c r="BFK21" s="12"/>
      <c r="BFL21" s="11" t="s">
        <v>21554</v>
      </c>
      <c r="BFM21" s="12"/>
      <c r="BFN21" s="12"/>
      <c r="BFO21" s="11" t="s">
        <v>21555</v>
      </c>
      <c r="BFP21" s="12"/>
      <c r="BFQ21" s="12"/>
      <c r="BFR21" s="11" t="s">
        <v>21556</v>
      </c>
      <c r="BFS21" s="12"/>
      <c r="BFT21" s="12"/>
      <c r="BFU21" s="11" t="s">
        <v>21557</v>
      </c>
      <c r="BFV21" s="12"/>
      <c r="BFW21" s="12"/>
      <c r="BFX21" s="11" t="s">
        <v>20474</v>
      </c>
      <c r="BFY21" s="12"/>
      <c r="BFZ21" s="12"/>
      <c r="BGA21" s="11" t="s">
        <v>21558</v>
      </c>
      <c r="BGB21" s="12"/>
      <c r="BGC21" s="12"/>
      <c r="BGD21" s="11" t="s">
        <v>21559</v>
      </c>
      <c r="BGE21" s="12"/>
      <c r="BGF21" s="12"/>
      <c r="BGG21" s="11" t="s">
        <v>21560</v>
      </c>
      <c r="BGH21" s="12"/>
      <c r="BGI21" s="12"/>
      <c r="BGJ21" s="11" t="s">
        <v>21561</v>
      </c>
      <c r="BGK21" s="12"/>
      <c r="BGL21" s="12"/>
      <c r="BGM21" s="11" t="s">
        <v>21562</v>
      </c>
      <c r="BGN21" s="12"/>
      <c r="BGO21" s="12"/>
      <c r="BGP21" s="11" t="s">
        <v>21563</v>
      </c>
      <c r="BGQ21" s="12"/>
      <c r="BGR21" s="12"/>
      <c r="BGS21" s="11" t="s">
        <v>21564</v>
      </c>
      <c r="BGT21" s="12"/>
      <c r="BGU21" s="12"/>
      <c r="BGV21" s="11" t="s">
        <v>21256</v>
      </c>
      <c r="BGW21" s="12"/>
      <c r="BGX21" s="12"/>
      <c r="BGY21" s="11" t="s">
        <v>21565</v>
      </c>
      <c r="BGZ21" s="12"/>
      <c r="BHA21" s="12"/>
      <c r="BHB21" s="11" t="s">
        <v>21566</v>
      </c>
      <c r="BHC21" s="12"/>
      <c r="BHD21" s="12"/>
      <c r="BHE21" s="11" t="s">
        <v>21111</v>
      </c>
      <c r="BHF21" s="12"/>
      <c r="BHG21" s="12"/>
      <c r="BHH21" s="11" t="s">
        <v>21567</v>
      </c>
      <c r="BHI21" s="12"/>
      <c r="BHJ21" s="12"/>
      <c r="BHK21" s="11" t="s">
        <v>21568</v>
      </c>
      <c r="BHL21" s="12"/>
      <c r="BHM21" s="12"/>
      <c r="BHN21" s="11" t="s">
        <v>21569</v>
      </c>
      <c r="BHO21" s="12"/>
      <c r="BHP21" s="12"/>
      <c r="BHQ21" s="11" t="s">
        <v>21570</v>
      </c>
      <c r="BHR21" s="12"/>
      <c r="BHS21" s="12"/>
      <c r="BHT21" s="11" t="s">
        <v>21571</v>
      </c>
      <c r="BHU21" s="12"/>
      <c r="BHV21" s="12"/>
      <c r="BHW21" s="11" t="s">
        <v>21572</v>
      </c>
      <c r="BHX21" s="12"/>
      <c r="BHY21" s="12"/>
      <c r="BHZ21" s="11" t="s">
        <v>18374</v>
      </c>
      <c r="BIA21" s="12"/>
      <c r="BIB21" s="12"/>
      <c r="BIC21" s="11" t="s">
        <v>21573</v>
      </c>
      <c r="BID21" s="12"/>
      <c r="BIE21" s="12"/>
      <c r="BIF21" s="11" t="s">
        <v>21574</v>
      </c>
      <c r="BIG21" s="12"/>
      <c r="BIH21" s="12"/>
      <c r="BII21" s="11" t="s">
        <v>21575</v>
      </c>
      <c r="BIJ21" s="12"/>
      <c r="BIK21" s="12"/>
      <c r="BIL21" s="11" t="s">
        <v>21576</v>
      </c>
      <c r="BIM21" s="12"/>
      <c r="BIN21" s="12"/>
      <c r="BIO21" s="11" t="s">
        <v>21269</v>
      </c>
      <c r="BIP21" s="12"/>
      <c r="BIQ21" s="12"/>
      <c r="BIR21" s="11" t="s">
        <v>21577</v>
      </c>
      <c r="BIS21" s="12"/>
      <c r="BIT21" s="12"/>
      <c r="BIU21" s="11" t="s">
        <v>21578</v>
      </c>
      <c r="BIV21" s="12"/>
      <c r="BIW21" s="12"/>
      <c r="BIX21" s="11" t="s">
        <v>21579</v>
      </c>
      <c r="BIY21" s="12"/>
      <c r="BIZ21" s="12"/>
      <c r="BJA21" s="11" t="s">
        <v>21580</v>
      </c>
      <c r="BJB21" s="12"/>
      <c r="BJC21" s="12"/>
      <c r="BJD21" s="11" t="s">
        <v>21581</v>
      </c>
      <c r="BJE21" s="12"/>
      <c r="BJF21" s="12"/>
      <c r="BJG21" s="11" t="s">
        <v>21582</v>
      </c>
      <c r="BJH21" s="12"/>
      <c r="BJI21" s="12"/>
      <c r="BJJ21" s="11" t="s">
        <v>21583</v>
      </c>
      <c r="BJK21" s="12"/>
      <c r="BJL21" s="12"/>
      <c r="BJM21" s="11" t="s">
        <v>21584</v>
      </c>
      <c r="BJN21" s="12"/>
      <c r="BJO21" s="12"/>
      <c r="BJP21" s="11" t="s">
        <v>21585</v>
      </c>
      <c r="BJQ21" s="12"/>
      <c r="BJR21" s="12"/>
      <c r="BJS21" s="11" t="s">
        <v>21586</v>
      </c>
      <c r="BJT21" s="12"/>
      <c r="BJU21" s="12"/>
      <c r="BJV21" s="11" t="s">
        <v>21587</v>
      </c>
      <c r="BJW21" s="12"/>
      <c r="BJX21" s="12"/>
      <c r="BJY21" s="11" t="s">
        <v>21588</v>
      </c>
      <c r="BJZ21" s="12"/>
      <c r="BKA21" s="12"/>
      <c r="BKB21" s="11" t="s">
        <v>21589</v>
      </c>
      <c r="BKC21" s="12"/>
      <c r="BKD21" s="12"/>
      <c r="BKE21" s="11" t="s">
        <v>21590</v>
      </c>
      <c r="BKF21" s="12"/>
      <c r="BKG21" s="12"/>
      <c r="BKH21" s="11" t="s">
        <v>21591</v>
      </c>
      <c r="BKI21" s="12"/>
      <c r="BKJ21" s="12"/>
      <c r="BKK21" s="11" t="s">
        <v>21592</v>
      </c>
      <c r="BKL21" s="12"/>
      <c r="BKM21" s="12"/>
      <c r="BKN21" s="11" t="s">
        <v>21593</v>
      </c>
      <c r="BKO21" s="12"/>
      <c r="BKP21" s="12"/>
      <c r="BKQ21" s="11" t="s">
        <v>21594</v>
      </c>
      <c r="BKR21" s="12"/>
      <c r="BKS21" s="12"/>
      <c r="BKT21" s="11" t="s">
        <v>21595</v>
      </c>
      <c r="BKU21" s="12"/>
      <c r="BKV21" s="12"/>
      <c r="BKW21" s="11" t="s">
        <v>21596</v>
      </c>
      <c r="BKX21" s="12"/>
      <c r="BKY21" s="12"/>
      <c r="BKZ21" s="11" t="s">
        <v>21597</v>
      </c>
      <c r="BLA21" s="12"/>
      <c r="BLB21" s="12"/>
      <c r="BLC21" s="11" t="s">
        <v>21598</v>
      </c>
      <c r="BLD21" s="12"/>
      <c r="BLE21" s="12"/>
      <c r="BLF21" s="11" t="s">
        <v>21599</v>
      </c>
      <c r="BLG21" s="12"/>
      <c r="BLH21" s="12"/>
      <c r="BLI21" s="11" t="s">
        <v>21600</v>
      </c>
      <c r="BLJ21" s="12"/>
      <c r="BLK21" s="12"/>
      <c r="BLL21" s="11" t="s">
        <v>21601</v>
      </c>
      <c r="BLM21" s="12"/>
      <c r="BLN21" s="12"/>
      <c r="BLO21" s="11" t="s">
        <v>21602</v>
      </c>
      <c r="BLP21" s="12"/>
      <c r="BLQ21" s="12"/>
      <c r="BLR21" s="11" t="s">
        <v>21603</v>
      </c>
      <c r="BLS21" s="12"/>
      <c r="BLT21" s="12"/>
      <c r="BLU21" s="11" t="s">
        <v>21604</v>
      </c>
      <c r="BLV21" s="12"/>
      <c r="BLW21" s="12"/>
      <c r="BLX21" s="11" t="s">
        <v>21605</v>
      </c>
      <c r="BLY21" s="12"/>
      <c r="BLZ21" s="12"/>
      <c r="BMA21" s="11" t="s">
        <v>21606</v>
      </c>
      <c r="BMB21" s="12"/>
      <c r="BMC21" s="12"/>
      <c r="BMD21" s="11" t="s">
        <v>21607</v>
      </c>
      <c r="BME21" s="12"/>
      <c r="BMF21" s="12"/>
      <c r="BMG21" s="11" t="s">
        <v>21608</v>
      </c>
      <c r="BMH21" s="12"/>
      <c r="BMI21" s="12"/>
      <c r="BMJ21" s="11" t="s">
        <v>21609</v>
      </c>
      <c r="BMK21" s="12"/>
      <c r="BML21" s="12"/>
      <c r="BMM21" s="11" t="s">
        <v>21610</v>
      </c>
      <c r="BMN21" s="12"/>
      <c r="BMO21" s="12"/>
      <c r="BMP21" s="11" t="s">
        <v>21611</v>
      </c>
      <c r="BMQ21" s="12"/>
      <c r="BMR21" s="12"/>
      <c r="BMS21" s="11" t="s">
        <v>21612</v>
      </c>
      <c r="BMT21" s="12"/>
      <c r="BMU21" s="12"/>
      <c r="BMV21" s="11" t="s">
        <v>21613</v>
      </c>
      <c r="BMW21" s="12"/>
      <c r="BMX21" s="12"/>
      <c r="BMY21" s="11" t="s">
        <v>21614</v>
      </c>
      <c r="BMZ21" s="12"/>
      <c r="BNA21" s="12"/>
      <c r="BNB21" s="11" t="s">
        <v>21615</v>
      </c>
      <c r="BNC21" s="12"/>
      <c r="BND21" s="12"/>
      <c r="BNE21" s="11" t="s">
        <v>21616</v>
      </c>
      <c r="BNF21" s="12"/>
      <c r="BNG21" s="12"/>
      <c r="BNH21" s="11" t="s">
        <v>21617</v>
      </c>
      <c r="BNI21" s="12"/>
      <c r="BNJ21" s="12"/>
      <c r="BNK21" s="11" t="s">
        <v>21618</v>
      </c>
      <c r="BNL21" s="12"/>
      <c r="BNM21" s="12"/>
      <c r="BNN21" s="11" t="s">
        <v>21619</v>
      </c>
      <c r="BNO21" s="12"/>
      <c r="BNP21" s="12"/>
      <c r="BNQ21" s="11" t="s">
        <v>21620</v>
      </c>
      <c r="BNR21" s="12"/>
      <c r="BNS21" s="12"/>
      <c r="BNT21" s="11" t="s">
        <v>21621</v>
      </c>
      <c r="BNU21" s="12"/>
      <c r="BNV21" s="12"/>
      <c r="BNW21" s="11" t="s">
        <v>21622</v>
      </c>
      <c r="BNX21" s="12"/>
      <c r="BNY21" s="12"/>
      <c r="BNZ21" s="11" t="s">
        <v>21623</v>
      </c>
      <c r="BOA21" s="12"/>
      <c r="BOB21" s="12"/>
      <c r="BOC21" s="11" t="s">
        <v>21624</v>
      </c>
      <c r="BOD21" s="12"/>
      <c r="BOE21" s="12"/>
      <c r="BOF21" s="11" t="s">
        <v>21625</v>
      </c>
      <c r="BOG21" s="12"/>
      <c r="BOH21" s="12"/>
      <c r="BOI21" s="11" t="s">
        <v>21626</v>
      </c>
      <c r="BOJ21" s="12"/>
      <c r="BOK21" s="12"/>
      <c r="BOL21" s="11" t="s">
        <v>21476</v>
      </c>
      <c r="BOM21" s="12"/>
      <c r="BON21" s="12"/>
      <c r="BOO21" s="11" t="s">
        <v>21627</v>
      </c>
      <c r="BOP21" s="12"/>
      <c r="BOQ21" s="12"/>
      <c r="BOR21" s="11" t="s">
        <v>21628</v>
      </c>
      <c r="BOS21" s="12"/>
      <c r="BOT21" s="12"/>
      <c r="BOU21" s="11" t="s">
        <v>21629</v>
      </c>
      <c r="BOV21" s="12"/>
      <c r="BOW21" s="12"/>
      <c r="BOX21" s="11" t="s">
        <v>21630</v>
      </c>
      <c r="BOY21" s="12"/>
      <c r="BOZ21" s="12"/>
      <c r="BPA21" s="11" t="s">
        <v>21631</v>
      </c>
      <c r="BPB21" s="12"/>
      <c r="BPC21" s="12"/>
      <c r="BPD21" s="11" t="s">
        <v>21632</v>
      </c>
      <c r="BPE21" s="12"/>
      <c r="BPF21" s="12"/>
      <c r="BPG21" s="11" t="s">
        <v>21633</v>
      </c>
      <c r="BPH21" s="12"/>
      <c r="BPI21" s="12"/>
      <c r="BPJ21" s="11" t="s">
        <v>21634</v>
      </c>
      <c r="BPK21" s="12"/>
      <c r="BPL21" s="12"/>
      <c r="BPM21" s="11" t="s">
        <v>21635</v>
      </c>
      <c r="BPN21" s="12"/>
      <c r="BPO21" s="12"/>
      <c r="BPP21" s="11" t="s">
        <v>21636</v>
      </c>
      <c r="BPQ21" s="12"/>
      <c r="BPR21" s="12"/>
      <c r="BPS21" s="11" t="s">
        <v>21170</v>
      </c>
      <c r="BPT21" s="12"/>
      <c r="BPU21" s="12"/>
      <c r="BPV21" s="11" t="s">
        <v>21637</v>
      </c>
      <c r="BPW21" s="12"/>
      <c r="BPX21" s="12"/>
      <c r="BPY21" s="11" t="s">
        <v>21638</v>
      </c>
      <c r="BPZ21" s="12"/>
      <c r="BQA21" s="12"/>
      <c r="BQB21" s="11" t="s">
        <v>21639</v>
      </c>
      <c r="BQC21" s="12"/>
      <c r="BQD21" s="12"/>
      <c r="BQE21" s="11" t="s">
        <v>21640</v>
      </c>
      <c r="BQF21" s="12"/>
      <c r="BQG21" s="12"/>
      <c r="BQH21" s="11" t="s">
        <v>21641</v>
      </c>
      <c r="BQI21" s="12"/>
      <c r="BQJ21" s="12"/>
      <c r="BQK21" s="11" t="s">
        <v>21642</v>
      </c>
      <c r="BQL21" s="12"/>
      <c r="BQM21" s="12"/>
      <c r="BQN21" s="11" t="s">
        <v>21643</v>
      </c>
      <c r="BQO21" s="12"/>
      <c r="BQP21" s="12"/>
      <c r="BQQ21" s="11" t="s">
        <v>21644</v>
      </c>
      <c r="BQR21" s="12"/>
      <c r="BQS21" s="12"/>
      <c r="BQT21" s="11" t="s">
        <v>21645</v>
      </c>
      <c r="BQU21" s="12"/>
      <c r="BQV21" s="12"/>
      <c r="BQW21" s="11" t="s">
        <v>21646</v>
      </c>
      <c r="BQX21" s="12"/>
      <c r="BQY21" s="12"/>
      <c r="BQZ21" s="11" t="s">
        <v>21647</v>
      </c>
      <c r="BRA21" s="12"/>
      <c r="BRB21" s="12"/>
      <c r="BRC21" s="11" t="s">
        <v>21648</v>
      </c>
      <c r="BRD21" s="12"/>
      <c r="BRE21" s="12"/>
      <c r="BRF21" s="11" t="s">
        <v>21649</v>
      </c>
      <c r="BRG21" s="12"/>
      <c r="BRH21" s="12"/>
      <c r="BRI21" s="11" t="s">
        <v>21650</v>
      </c>
      <c r="BRJ21" s="12"/>
      <c r="BRK21" s="12"/>
      <c r="BRL21" s="11" t="s">
        <v>21651</v>
      </c>
      <c r="BRM21" s="12"/>
      <c r="BRN21" s="12"/>
      <c r="BRO21" s="11" t="s">
        <v>21652</v>
      </c>
      <c r="BRP21" s="12"/>
      <c r="BRQ21" s="12"/>
      <c r="BRR21" s="11" t="s">
        <v>21653</v>
      </c>
      <c r="BRS21" s="12"/>
      <c r="BRT21" s="12"/>
      <c r="BRU21" s="11" t="s">
        <v>21654</v>
      </c>
      <c r="BRV21" s="12"/>
      <c r="BRW21" s="12"/>
      <c r="BRX21" s="11" t="s">
        <v>21655</v>
      </c>
      <c r="BRY21" s="12"/>
      <c r="BRZ21" s="12"/>
      <c r="BSA21" s="11" t="s">
        <v>21656</v>
      </c>
      <c r="BSB21" s="12"/>
      <c r="BSC21" s="12"/>
      <c r="BSD21" s="11" t="s">
        <v>21657</v>
      </c>
      <c r="BSE21" s="12"/>
      <c r="BSF21" s="12"/>
      <c r="BSG21" s="11" t="s">
        <v>21658</v>
      </c>
      <c r="BSH21" s="12"/>
      <c r="BSI21" s="12"/>
      <c r="BSJ21" s="11" t="s">
        <v>21659</v>
      </c>
      <c r="BSK21" s="12"/>
      <c r="BSL21" s="12"/>
      <c r="BSM21" s="11" t="s">
        <v>21660</v>
      </c>
      <c r="BSN21" s="12"/>
      <c r="BSO21" s="12"/>
      <c r="BSP21" s="11" t="s">
        <v>21661</v>
      </c>
      <c r="BSQ21" s="12"/>
      <c r="BSR21" s="12"/>
      <c r="BSS21" s="11" t="s">
        <v>21662</v>
      </c>
      <c r="BST21" s="12"/>
      <c r="BSU21" s="12"/>
      <c r="BSV21" s="11" t="s">
        <v>21663</v>
      </c>
      <c r="BSW21" s="12"/>
      <c r="BSX21" s="12"/>
      <c r="BSY21" s="11" t="s">
        <v>21664</v>
      </c>
      <c r="BSZ21" s="12"/>
      <c r="BTA21" s="12"/>
      <c r="BTB21" s="11" t="s">
        <v>21665</v>
      </c>
      <c r="BTC21" s="12"/>
      <c r="BTD21" s="12"/>
      <c r="BTE21" s="11" t="s">
        <v>21666</v>
      </c>
      <c r="BTF21" s="12"/>
      <c r="BTG21" s="12"/>
      <c r="BTH21" s="11" t="s">
        <v>21667</v>
      </c>
      <c r="BTI21" s="12"/>
      <c r="BTJ21" s="12"/>
      <c r="BTK21" s="11" t="s">
        <v>21668</v>
      </c>
      <c r="BTL21" s="12"/>
      <c r="BTM21" s="12"/>
      <c r="BTN21" s="11" t="s">
        <v>21669</v>
      </c>
      <c r="BTO21" s="12"/>
      <c r="BTP21" s="12"/>
      <c r="BTQ21" s="11" t="s">
        <v>21670</v>
      </c>
      <c r="BTR21" s="12"/>
      <c r="BTS21" s="12"/>
      <c r="BTT21" s="11" t="s">
        <v>21671</v>
      </c>
      <c r="BTU21" s="12"/>
      <c r="BTV21" s="12"/>
      <c r="BTW21" s="11" t="s">
        <v>21672</v>
      </c>
      <c r="BTX21" s="12"/>
      <c r="BTY21" s="12"/>
      <c r="BTZ21" s="11" t="s">
        <v>21673</v>
      </c>
      <c r="BUA21" s="12"/>
      <c r="BUB21" s="12"/>
      <c r="BUC21" s="11" t="s">
        <v>21674</v>
      </c>
      <c r="BUD21" s="12"/>
      <c r="BUE21" s="12"/>
      <c r="BUF21" s="11" t="s">
        <v>21675</v>
      </c>
      <c r="BUG21" s="12"/>
      <c r="BUH21" s="12"/>
      <c r="BUI21" s="11" t="s">
        <v>21676</v>
      </c>
      <c r="BUJ21" s="12"/>
      <c r="BUK21" s="12"/>
      <c r="BUL21" s="11" t="s">
        <v>21677</v>
      </c>
      <c r="BUM21" s="12"/>
      <c r="BUN21" s="12"/>
      <c r="BUO21" s="11" t="s">
        <v>21678</v>
      </c>
      <c r="BUP21" s="12"/>
      <c r="BUQ21" s="12"/>
      <c r="BUR21" s="11" t="s">
        <v>21679</v>
      </c>
      <c r="BUS21" s="12"/>
      <c r="BUT21" s="12"/>
      <c r="BUU21" s="11" t="s">
        <v>21680</v>
      </c>
      <c r="BUV21" s="12"/>
      <c r="BUW21" s="12"/>
      <c r="BUX21" s="11" t="s">
        <v>21681</v>
      </c>
      <c r="BUY21" s="12"/>
      <c r="BUZ21" s="12"/>
      <c r="BVA21" s="11" t="s">
        <v>21682</v>
      </c>
      <c r="BVB21" s="12"/>
      <c r="BVC21" s="12"/>
      <c r="BVD21" s="11" t="s">
        <v>21683</v>
      </c>
      <c r="BVE21" s="12"/>
      <c r="BVF21" s="12"/>
      <c r="BVG21" s="11" t="s">
        <v>21684</v>
      </c>
      <c r="BVH21" s="12"/>
      <c r="BVI21" s="12"/>
      <c r="BVJ21" s="11" t="s">
        <v>21685</v>
      </c>
      <c r="BVK21" s="12"/>
      <c r="BVL21" s="12"/>
      <c r="BVM21" s="11" t="s">
        <v>21686</v>
      </c>
      <c r="BVN21" s="12"/>
      <c r="BVO21" s="12"/>
      <c r="BVP21" s="11" t="s">
        <v>21687</v>
      </c>
      <c r="BVQ21" s="12"/>
      <c r="BVR21" s="12"/>
      <c r="BVS21" s="11" t="s">
        <v>21688</v>
      </c>
      <c r="BVT21" s="12"/>
      <c r="BVU21" s="12"/>
      <c r="BVV21" s="11" t="s">
        <v>21689</v>
      </c>
      <c r="BVW21" s="12"/>
      <c r="BVX21" s="12"/>
      <c r="BVY21" s="11" t="s">
        <v>21690</v>
      </c>
      <c r="BVZ21" s="12"/>
      <c r="BWA21" s="12"/>
      <c r="BWB21" s="11" t="s">
        <v>21691</v>
      </c>
      <c r="BWC21" s="12"/>
      <c r="BWD21" s="12"/>
      <c r="BWE21" s="11" t="s">
        <v>21692</v>
      </c>
      <c r="BWF21" s="12"/>
      <c r="BWG21" s="12"/>
      <c r="BWH21" s="11" t="s">
        <v>21693</v>
      </c>
      <c r="BWI21" s="12"/>
      <c r="BWJ21" s="12"/>
      <c r="BWK21" s="11" t="s">
        <v>21692</v>
      </c>
      <c r="BWL21" s="12"/>
      <c r="BWM21" s="12"/>
      <c r="BWN21" s="11" t="s">
        <v>21692</v>
      </c>
      <c r="BWO21" s="12"/>
      <c r="BWP21" s="12"/>
      <c r="BWQ21" s="11" t="s">
        <v>21694</v>
      </c>
      <c r="BWR21" s="12"/>
      <c r="BWS21" s="12"/>
      <c r="BWT21" s="11" t="s">
        <v>21695</v>
      </c>
      <c r="BWU21" s="12"/>
      <c r="BWV21" s="12"/>
      <c r="BWW21" s="11" t="s">
        <v>21696</v>
      </c>
      <c r="BWX21" s="12"/>
      <c r="BWY21" s="12"/>
      <c r="BWZ21" s="11" t="s">
        <v>21697</v>
      </c>
      <c r="BXA21" s="12"/>
      <c r="BXB21" s="12"/>
      <c r="BXC21" s="11" t="s">
        <v>21698</v>
      </c>
      <c r="BXD21" s="12"/>
      <c r="BXE21" s="12"/>
      <c r="BXF21" s="11" t="s">
        <v>21699</v>
      </c>
      <c r="BXG21" s="12"/>
      <c r="BXH21" s="12"/>
      <c r="BXI21" s="11" t="s">
        <v>21700</v>
      </c>
      <c r="BXJ21" s="12"/>
      <c r="BXK21" s="12"/>
      <c r="BXL21" s="11" t="s">
        <v>21701</v>
      </c>
      <c r="BXM21" s="12"/>
      <c r="BXN21" s="12"/>
      <c r="BXO21" s="11" t="s">
        <v>21702</v>
      </c>
      <c r="BXP21" s="12"/>
      <c r="BXQ21" s="12"/>
      <c r="BXR21" s="11" t="s">
        <v>21703</v>
      </c>
      <c r="BXS21" s="12"/>
      <c r="BXT21" s="12"/>
      <c r="BXU21" s="11" t="s">
        <v>21704</v>
      </c>
      <c r="BXV21" s="12"/>
      <c r="BXW21" s="12"/>
      <c r="BXX21" s="11" t="s">
        <v>21705</v>
      </c>
      <c r="BXY21" s="12"/>
      <c r="BXZ21" s="12"/>
      <c r="BYA21" s="11" t="s">
        <v>21706</v>
      </c>
      <c r="BYB21" s="12"/>
      <c r="BYC21" s="12"/>
      <c r="BYD21" s="11" t="s">
        <v>21707</v>
      </c>
      <c r="BYE21" s="12"/>
      <c r="BYF21" s="12"/>
      <c r="BYG21" s="11" t="s">
        <v>21708</v>
      </c>
      <c r="BYH21" s="12"/>
      <c r="BYI21" s="12"/>
      <c r="BYJ21" s="11" t="s">
        <v>21709</v>
      </c>
      <c r="BYK21" s="12"/>
      <c r="BYL21" s="12"/>
      <c r="BYM21" s="11" t="s">
        <v>21710</v>
      </c>
      <c r="BYN21" s="12"/>
      <c r="BYO21" s="12"/>
    </row>
    <row r="22" spans="1:2017" x14ac:dyDescent="0.25">
      <c r="A22" s="6"/>
      <c r="B22" s="11" t="s">
        <v>21711</v>
      </c>
      <c r="C22" s="12"/>
      <c r="D22" s="12"/>
      <c r="E22" s="11" t="s">
        <v>21712</v>
      </c>
      <c r="F22" s="12"/>
      <c r="G22" s="12"/>
      <c r="H22" s="11" t="s">
        <v>21713</v>
      </c>
      <c r="I22" s="12"/>
      <c r="J22" s="12"/>
      <c r="K22" s="11" t="s">
        <v>21714</v>
      </c>
      <c r="L22" s="12"/>
      <c r="M22" s="12"/>
      <c r="N22" s="11" t="s">
        <v>21715</v>
      </c>
      <c r="O22" s="12"/>
      <c r="P22" s="12"/>
      <c r="Q22" s="11" t="s">
        <v>21716</v>
      </c>
      <c r="R22" s="12"/>
      <c r="S22" s="12"/>
      <c r="T22" s="11" t="s">
        <v>21717</v>
      </c>
      <c r="U22" s="12"/>
      <c r="V22" s="12"/>
      <c r="W22" s="11" t="s">
        <v>21718</v>
      </c>
      <c r="X22" s="12"/>
      <c r="Y22" s="12"/>
      <c r="Z22" s="11" t="s">
        <v>21719</v>
      </c>
      <c r="AA22" s="12"/>
      <c r="AB22" s="12"/>
      <c r="AC22" s="11" t="s">
        <v>21720</v>
      </c>
      <c r="AD22" s="12"/>
      <c r="AE22" s="12"/>
      <c r="AF22" s="11" t="s">
        <v>21721</v>
      </c>
      <c r="AG22" s="12"/>
      <c r="AH22" s="12"/>
      <c r="AI22" s="11" t="s">
        <v>21722</v>
      </c>
      <c r="AJ22" s="12"/>
      <c r="AK22" s="12"/>
      <c r="AL22" s="11" t="s">
        <v>21723</v>
      </c>
      <c r="AM22" s="12"/>
      <c r="AN22" s="12"/>
      <c r="AO22" s="11" t="s">
        <v>21724</v>
      </c>
      <c r="AP22" s="12"/>
      <c r="AQ22" s="12"/>
      <c r="AR22" s="11" t="s">
        <v>21725</v>
      </c>
      <c r="AS22" s="12"/>
      <c r="AT22" s="12"/>
      <c r="AU22" s="11" t="s">
        <v>21726</v>
      </c>
      <c r="AV22" s="12"/>
      <c r="AW22" s="12"/>
      <c r="AX22" s="11" t="s">
        <v>21727</v>
      </c>
      <c r="AY22" s="12"/>
      <c r="AZ22" s="12"/>
      <c r="BA22" s="11" t="s">
        <v>21728</v>
      </c>
      <c r="BB22" s="12"/>
      <c r="BC22" s="12"/>
      <c r="BD22" s="11" t="s">
        <v>21729</v>
      </c>
      <c r="BE22" s="12"/>
      <c r="BF22" s="12"/>
      <c r="BG22" s="11" t="s">
        <v>21730</v>
      </c>
      <c r="BH22" s="12"/>
      <c r="BI22" s="12"/>
      <c r="BJ22" s="11" t="s">
        <v>21731</v>
      </c>
      <c r="BK22" s="12"/>
      <c r="BL22" s="12"/>
      <c r="BM22" s="11" t="s">
        <v>21732</v>
      </c>
      <c r="BN22" s="12"/>
      <c r="BO22" s="12"/>
      <c r="BP22" s="11" t="s">
        <v>21733</v>
      </c>
      <c r="BQ22" s="12"/>
      <c r="BR22" s="12"/>
      <c r="BS22" s="11" t="s">
        <v>21734</v>
      </c>
      <c r="BT22" s="12"/>
      <c r="BU22" s="12"/>
      <c r="BV22" s="11" t="s">
        <v>21735</v>
      </c>
      <c r="BW22" s="12"/>
      <c r="BX22" s="12"/>
      <c r="BY22" s="11" t="s">
        <v>21736</v>
      </c>
      <c r="BZ22" s="12"/>
      <c r="CA22" s="12"/>
      <c r="CB22" s="11" t="s">
        <v>21737</v>
      </c>
      <c r="CC22" s="12"/>
      <c r="CD22" s="12"/>
      <c r="CE22" s="11" t="s">
        <v>21738</v>
      </c>
      <c r="CF22" s="12"/>
      <c r="CG22" s="12"/>
      <c r="CH22" s="11" t="s">
        <v>21739</v>
      </c>
      <c r="CI22" s="12"/>
      <c r="CJ22" s="12"/>
      <c r="CK22" s="11" t="s">
        <v>21740</v>
      </c>
      <c r="CL22" s="12"/>
      <c r="CM22" s="12"/>
      <c r="CN22" s="11" t="s">
        <v>21741</v>
      </c>
      <c r="CO22" s="12"/>
      <c r="CP22" s="12"/>
      <c r="CQ22" s="11" t="s">
        <v>21742</v>
      </c>
      <c r="CR22" s="12"/>
      <c r="CS22" s="12"/>
      <c r="CT22" s="11" t="s">
        <v>21743</v>
      </c>
      <c r="CU22" s="12"/>
      <c r="CV22" s="12"/>
      <c r="CW22" s="11" t="s">
        <v>21744</v>
      </c>
      <c r="CX22" s="12"/>
      <c r="CY22" s="12"/>
      <c r="CZ22" s="11" t="s">
        <v>21745</v>
      </c>
      <c r="DA22" s="12"/>
      <c r="DB22" s="12"/>
      <c r="DC22" s="11" t="s">
        <v>21746</v>
      </c>
      <c r="DD22" s="12"/>
      <c r="DE22" s="12"/>
      <c r="DF22" s="11" t="s">
        <v>21747</v>
      </c>
      <c r="DG22" s="12"/>
      <c r="DH22" s="12"/>
      <c r="DI22" s="11" t="s">
        <v>21748</v>
      </c>
      <c r="DJ22" s="12"/>
      <c r="DK22" s="12"/>
      <c r="DL22" s="11" t="s">
        <v>21749</v>
      </c>
      <c r="DM22" s="12"/>
      <c r="DN22" s="12"/>
      <c r="DO22" s="11" t="s">
        <v>21750</v>
      </c>
      <c r="DP22" s="12"/>
      <c r="DQ22" s="12"/>
      <c r="DR22" s="11" t="s">
        <v>21751</v>
      </c>
      <c r="DS22" s="12"/>
      <c r="DT22" s="12"/>
      <c r="DU22" s="11" t="s">
        <v>21752</v>
      </c>
      <c r="DV22" s="12"/>
      <c r="DW22" s="12"/>
      <c r="DX22" s="11" t="s">
        <v>21753</v>
      </c>
      <c r="DY22" s="12"/>
      <c r="DZ22" s="12"/>
      <c r="EA22" s="11" t="s">
        <v>21754</v>
      </c>
      <c r="EB22" s="12"/>
      <c r="EC22" s="12"/>
      <c r="ED22" s="11" t="s">
        <v>21755</v>
      </c>
      <c r="EE22" s="12"/>
      <c r="EF22" s="12"/>
      <c r="EG22" s="11" t="s">
        <v>21632</v>
      </c>
      <c r="EH22" s="12"/>
      <c r="EI22" s="12"/>
      <c r="EJ22" s="11" t="s">
        <v>21756</v>
      </c>
      <c r="EK22" s="12"/>
      <c r="EL22" s="12"/>
      <c r="EM22" s="11" t="s">
        <v>21757</v>
      </c>
      <c r="EN22" s="12"/>
      <c r="EO22" s="12"/>
      <c r="EP22" s="11" t="s">
        <v>21758</v>
      </c>
      <c r="EQ22" s="12"/>
      <c r="ER22" s="12"/>
      <c r="ES22" s="11" t="s">
        <v>21759</v>
      </c>
      <c r="ET22" s="12"/>
      <c r="EU22" s="12"/>
      <c r="EV22" s="11" t="s">
        <v>21760</v>
      </c>
      <c r="EW22" s="12"/>
      <c r="EX22" s="12"/>
      <c r="EY22" s="11" t="s">
        <v>21761</v>
      </c>
      <c r="EZ22" s="12"/>
      <c r="FA22" s="12"/>
      <c r="FB22" s="11" t="s">
        <v>21762</v>
      </c>
      <c r="FC22" s="12"/>
      <c r="FD22" s="12"/>
      <c r="FE22" s="11" t="s">
        <v>21763</v>
      </c>
      <c r="FF22" s="12"/>
      <c r="FG22" s="12"/>
      <c r="FH22" s="11" t="s">
        <v>21764</v>
      </c>
      <c r="FI22" s="12"/>
      <c r="FJ22" s="12"/>
      <c r="FK22" s="11" t="s">
        <v>21765</v>
      </c>
      <c r="FL22" s="12"/>
      <c r="FM22" s="12"/>
      <c r="FN22" s="11" t="s">
        <v>21766</v>
      </c>
      <c r="FO22" s="12"/>
      <c r="FP22" s="12"/>
      <c r="FQ22" s="11" t="s">
        <v>21767</v>
      </c>
      <c r="FR22" s="12"/>
      <c r="FS22" s="12"/>
      <c r="FT22" s="11" t="s">
        <v>21768</v>
      </c>
      <c r="FU22" s="12"/>
      <c r="FV22" s="12"/>
      <c r="FW22" s="11" t="s">
        <v>21769</v>
      </c>
      <c r="FX22" s="12"/>
      <c r="FY22" s="12"/>
      <c r="FZ22" s="11" t="s">
        <v>21770</v>
      </c>
      <c r="GA22" s="12"/>
      <c r="GB22" s="12"/>
      <c r="GC22" s="11" t="s">
        <v>21771</v>
      </c>
      <c r="GD22" s="12"/>
      <c r="GE22" s="12"/>
      <c r="GF22" s="11" t="s">
        <v>21772</v>
      </c>
      <c r="GG22" s="12"/>
      <c r="GH22" s="12"/>
      <c r="GI22" s="11" t="s">
        <v>21773</v>
      </c>
      <c r="GJ22" s="12"/>
      <c r="GK22" s="12"/>
      <c r="GL22" s="11" t="s">
        <v>21774</v>
      </c>
      <c r="GM22" s="12"/>
      <c r="GN22" s="12"/>
      <c r="GO22" s="11" t="s">
        <v>21775</v>
      </c>
      <c r="GP22" s="12"/>
      <c r="GQ22" s="12"/>
      <c r="GR22" s="11" t="s">
        <v>21776</v>
      </c>
      <c r="GS22" s="12"/>
      <c r="GT22" s="12"/>
      <c r="GU22" s="11" t="s">
        <v>21777</v>
      </c>
      <c r="GV22" s="12"/>
      <c r="GW22" s="12"/>
      <c r="GX22" s="11" t="s">
        <v>21778</v>
      </c>
      <c r="GY22" s="12"/>
      <c r="GZ22" s="12"/>
      <c r="HA22" s="11" t="s">
        <v>21779</v>
      </c>
      <c r="HB22" s="12"/>
      <c r="HC22" s="12"/>
      <c r="HD22" s="11" t="s">
        <v>21780</v>
      </c>
      <c r="HE22" s="12"/>
      <c r="HF22" s="12"/>
      <c r="HG22" s="11" t="s">
        <v>21781</v>
      </c>
      <c r="HH22" s="12"/>
      <c r="HI22" s="12"/>
      <c r="HJ22" s="11" t="s">
        <v>21782</v>
      </c>
      <c r="HK22" s="12"/>
      <c r="HL22" s="12"/>
      <c r="HM22" s="11" t="s">
        <v>21783</v>
      </c>
      <c r="HN22" s="12"/>
      <c r="HO22" s="12"/>
      <c r="HP22" s="11" t="s">
        <v>21784</v>
      </c>
      <c r="HQ22" s="12"/>
      <c r="HR22" s="12"/>
      <c r="HS22" s="11" t="s">
        <v>21785</v>
      </c>
      <c r="HT22" s="12"/>
      <c r="HU22" s="12"/>
      <c r="HV22" s="11" t="s">
        <v>21786</v>
      </c>
      <c r="HW22" s="12"/>
      <c r="HX22" s="12"/>
      <c r="HY22" s="11" t="s">
        <v>21787</v>
      </c>
      <c r="HZ22" s="12"/>
      <c r="IA22" s="12"/>
      <c r="IB22" s="11" t="s">
        <v>21788</v>
      </c>
      <c r="IC22" s="12"/>
      <c r="ID22" s="12"/>
      <c r="IE22" s="11" t="s">
        <v>21789</v>
      </c>
      <c r="IF22" s="12"/>
      <c r="IG22" s="12"/>
      <c r="IH22" s="11" t="s">
        <v>21790</v>
      </c>
      <c r="II22" s="12"/>
      <c r="IJ22" s="12"/>
      <c r="IK22" s="11" t="s">
        <v>21791</v>
      </c>
      <c r="IL22" s="12"/>
      <c r="IM22" s="12"/>
      <c r="IN22" s="11" t="s">
        <v>21792</v>
      </c>
      <c r="IO22" s="12"/>
      <c r="IP22" s="12"/>
      <c r="IQ22" s="11" t="s">
        <v>21793</v>
      </c>
      <c r="IR22" s="12"/>
      <c r="IS22" s="12"/>
      <c r="IT22" s="11" t="s">
        <v>21794</v>
      </c>
      <c r="IU22" s="12"/>
      <c r="IV22" s="12"/>
      <c r="IW22" s="11" t="s">
        <v>21795</v>
      </c>
      <c r="IX22" s="12"/>
      <c r="IY22" s="12"/>
      <c r="IZ22" s="11" t="s">
        <v>21796</v>
      </c>
      <c r="JA22" s="12"/>
      <c r="JB22" s="12"/>
      <c r="JC22" s="11" t="s">
        <v>21797</v>
      </c>
      <c r="JD22" s="12"/>
      <c r="JE22" s="12"/>
      <c r="JF22" s="11" t="s">
        <v>21798</v>
      </c>
      <c r="JG22" s="12"/>
      <c r="JH22" s="12"/>
      <c r="JI22" s="11" t="s">
        <v>21799</v>
      </c>
      <c r="JJ22" s="12"/>
      <c r="JK22" s="12"/>
      <c r="JL22" s="11" t="s">
        <v>21800</v>
      </c>
      <c r="JM22" s="12"/>
      <c r="JN22" s="12"/>
      <c r="JO22" s="11" t="s">
        <v>21801</v>
      </c>
      <c r="JP22" s="12"/>
      <c r="JQ22" s="12"/>
      <c r="JR22" s="11" t="s">
        <v>21802</v>
      </c>
      <c r="JS22" s="12"/>
      <c r="JT22" s="12"/>
      <c r="JU22" s="11" t="s">
        <v>21803</v>
      </c>
      <c r="JV22" s="12"/>
      <c r="JW22" s="12"/>
      <c r="JX22" s="11" t="s">
        <v>21804</v>
      </c>
      <c r="JY22" s="12"/>
      <c r="JZ22" s="12"/>
      <c r="KA22" s="11" t="s">
        <v>21805</v>
      </c>
      <c r="KB22" s="12"/>
      <c r="KC22" s="12"/>
      <c r="KD22" s="11" t="s">
        <v>21806</v>
      </c>
      <c r="KE22" s="12"/>
      <c r="KF22" s="12"/>
      <c r="KG22" s="11" t="s">
        <v>21807</v>
      </c>
      <c r="KH22" s="12"/>
      <c r="KI22" s="12"/>
      <c r="KJ22" s="11" t="s">
        <v>21808</v>
      </c>
      <c r="KK22" s="12"/>
      <c r="KL22" s="12"/>
      <c r="KM22" s="11" t="s">
        <v>21809</v>
      </c>
      <c r="KN22" s="12"/>
      <c r="KO22" s="12"/>
      <c r="KP22" s="11" t="s">
        <v>21810</v>
      </c>
      <c r="KQ22" s="12"/>
      <c r="KR22" s="12"/>
      <c r="KS22" s="11" t="s">
        <v>21811</v>
      </c>
      <c r="KT22" s="12"/>
      <c r="KU22" s="12"/>
      <c r="KV22" s="11" t="s">
        <v>21812</v>
      </c>
      <c r="KW22" s="12"/>
      <c r="KX22" s="12"/>
      <c r="KY22" s="11" t="s">
        <v>21813</v>
      </c>
      <c r="KZ22" s="12"/>
      <c r="LA22" s="12"/>
      <c r="LB22" s="11" t="s">
        <v>21814</v>
      </c>
      <c r="LC22" s="12"/>
      <c r="LD22" s="12"/>
      <c r="LE22" s="11" t="s">
        <v>21815</v>
      </c>
      <c r="LF22" s="12"/>
      <c r="LG22" s="12"/>
      <c r="LH22" s="11" t="s">
        <v>21816</v>
      </c>
      <c r="LI22" s="12"/>
      <c r="LJ22" s="12"/>
      <c r="LK22" s="11" t="s">
        <v>21817</v>
      </c>
      <c r="LL22" s="12"/>
      <c r="LM22" s="12"/>
      <c r="LN22" s="11" t="s">
        <v>21818</v>
      </c>
      <c r="LO22" s="12"/>
      <c r="LP22" s="12"/>
      <c r="LQ22" s="11" t="s">
        <v>21819</v>
      </c>
      <c r="LR22" s="12"/>
      <c r="LS22" s="12"/>
      <c r="LT22" s="11" t="s">
        <v>21820</v>
      </c>
      <c r="LU22" s="12"/>
      <c r="LV22" s="12"/>
      <c r="LW22" s="11" t="s">
        <v>21821</v>
      </c>
      <c r="LX22" s="12"/>
      <c r="LY22" s="12"/>
      <c r="LZ22" s="11" t="s">
        <v>21822</v>
      </c>
      <c r="MA22" s="12"/>
      <c r="MB22" s="12"/>
      <c r="MC22" s="11" t="s">
        <v>21823</v>
      </c>
      <c r="MD22" s="12"/>
      <c r="ME22" s="12"/>
      <c r="MF22" s="11" t="s">
        <v>21824</v>
      </c>
      <c r="MG22" s="12"/>
      <c r="MH22" s="12"/>
      <c r="MI22" s="11" t="s">
        <v>21825</v>
      </c>
      <c r="MJ22" s="12"/>
      <c r="MK22" s="12"/>
      <c r="ML22" s="11" t="s">
        <v>21826</v>
      </c>
      <c r="MM22" s="12"/>
      <c r="MN22" s="12"/>
      <c r="MO22" s="11" t="s">
        <v>21827</v>
      </c>
      <c r="MP22" s="12"/>
      <c r="MQ22" s="12"/>
      <c r="MR22" s="11" t="s">
        <v>21828</v>
      </c>
      <c r="MS22" s="12"/>
      <c r="MT22" s="12"/>
      <c r="MU22" s="11" t="s">
        <v>21829</v>
      </c>
      <c r="MV22" s="12"/>
      <c r="MW22" s="12"/>
      <c r="MX22" s="11" t="s">
        <v>21830</v>
      </c>
      <c r="MY22" s="12"/>
      <c r="MZ22" s="12"/>
      <c r="NA22" s="11" t="s">
        <v>21831</v>
      </c>
      <c r="NB22" s="12"/>
      <c r="NC22" s="12"/>
      <c r="ND22" s="11" t="s">
        <v>21832</v>
      </c>
      <c r="NE22" s="12"/>
      <c r="NF22" s="12"/>
      <c r="NG22" s="11" t="s">
        <v>21746</v>
      </c>
      <c r="NH22" s="12"/>
      <c r="NI22" s="12"/>
      <c r="NJ22" s="11" t="s">
        <v>21833</v>
      </c>
      <c r="NK22" s="12"/>
      <c r="NL22" s="12"/>
      <c r="NM22" s="11" t="s">
        <v>21834</v>
      </c>
      <c r="NN22" s="12"/>
      <c r="NO22" s="12"/>
      <c r="NP22" s="11" t="s">
        <v>21835</v>
      </c>
      <c r="NQ22" s="12"/>
      <c r="NR22" s="12"/>
      <c r="NS22" s="11" t="s">
        <v>21836</v>
      </c>
      <c r="NT22" s="12"/>
      <c r="NU22" s="12"/>
      <c r="NV22" s="11" t="s">
        <v>21837</v>
      </c>
      <c r="NW22" s="12"/>
      <c r="NX22" s="12"/>
      <c r="NY22" s="11" t="s">
        <v>21838</v>
      </c>
      <c r="NZ22" s="12"/>
      <c r="OA22" s="12"/>
      <c r="OB22" s="11" t="s">
        <v>21839</v>
      </c>
      <c r="OC22" s="12"/>
      <c r="OD22" s="12"/>
      <c r="OE22" s="11" t="s">
        <v>21840</v>
      </c>
      <c r="OF22" s="12"/>
      <c r="OG22" s="12"/>
      <c r="OH22" s="11" t="s">
        <v>21841</v>
      </c>
      <c r="OI22" s="12"/>
      <c r="OJ22" s="12"/>
      <c r="OK22" s="11" t="s">
        <v>21842</v>
      </c>
      <c r="OL22" s="12"/>
      <c r="OM22" s="12"/>
      <c r="ON22" s="11" t="s">
        <v>21843</v>
      </c>
      <c r="OO22" s="12"/>
      <c r="OP22" s="12"/>
      <c r="OQ22" s="11" t="s">
        <v>21844</v>
      </c>
      <c r="OR22" s="12"/>
      <c r="OS22" s="12"/>
      <c r="OT22" s="11" t="s">
        <v>21845</v>
      </c>
      <c r="OU22" s="12"/>
      <c r="OV22" s="12"/>
      <c r="OW22" s="11" t="s">
        <v>21846</v>
      </c>
      <c r="OX22" s="12"/>
      <c r="OY22" s="12"/>
      <c r="OZ22" s="11" t="s">
        <v>21847</v>
      </c>
      <c r="PA22" s="12"/>
      <c r="PB22" s="12"/>
      <c r="PC22" s="11" t="s">
        <v>21848</v>
      </c>
      <c r="PD22" s="12"/>
      <c r="PE22" s="12"/>
      <c r="PF22" s="11" t="s">
        <v>21849</v>
      </c>
      <c r="PG22" s="12"/>
      <c r="PH22" s="12"/>
      <c r="PI22" s="11" t="s">
        <v>21850</v>
      </c>
      <c r="PJ22" s="12"/>
      <c r="PK22" s="12"/>
      <c r="PL22" s="11" t="s">
        <v>21851</v>
      </c>
      <c r="PM22" s="12"/>
      <c r="PN22" s="12"/>
      <c r="PO22" s="11" t="s">
        <v>21852</v>
      </c>
      <c r="PP22" s="12"/>
      <c r="PQ22" s="12"/>
      <c r="PR22" s="11" t="s">
        <v>21853</v>
      </c>
      <c r="PS22" s="12"/>
      <c r="PT22" s="12"/>
      <c r="PU22" s="11" t="s">
        <v>21854</v>
      </c>
      <c r="PV22" s="12"/>
      <c r="PW22" s="12"/>
      <c r="PX22" s="11" t="s">
        <v>21855</v>
      </c>
      <c r="PY22" s="12"/>
      <c r="PZ22" s="12"/>
      <c r="QA22" s="11" t="s">
        <v>21856</v>
      </c>
      <c r="QB22" s="12"/>
      <c r="QC22" s="12"/>
      <c r="QD22" s="11" t="s">
        <v>21857</v>
      </c>
      <c r="QE22" s="12"/>
      <c r="QF22" s="12"/>
      <c r="QG22" s="11" t="s">
        <v>21858</v>
      </c>
      <c r="QH22" s="12"/>
      <c r="QI22" s="12"/>
      <c r="QJ22" s="11" t="s">
        <v>21859</v>
      </c>
      <c r="QK22" s="12"/>
      <c r="QL22" s="12"/>
      <c r="QM22" s="11" t="s">
        <v>21860</v>
      </c>
      <c r="QN22" s="12"/>
      <c r="QO22" s="12"/>
      <c r="QP22" s="11" t="s">
        <v>21861</v>
      </c>
      <c r="QQ22" s="12"/>
      <c r="QR22" s="12"/>
      <c r="QS22" s="11" t="s">
        <v>21862</v>
      </c>
      <c r="QT22" s="12"/>
      <c r="QU22" s="12"/>
      <c r="QV22" s="11" t="s">
        <v>21863</v>
      </c>
      <c r="QW22" s="12"/>
      <c r="QX22" s="12"/>
      <c r="QY22" s="11" t="s">
        <v>21864</v>
      </c>
      <c r="QZ22" s="12"/>
      <c r="RA22" s="12"/>
      <c r="RB22" s="11" t="s">
        <v>21865</v>
      </c>
      <c r="RC22" s="12"/>
      <c r="RD22" s="12"/>
      <c r="RE22" s="11" t="s">
        <v>21866</v>
      </c>
      <c r="RF22" s="12"/>
      <c r="RG22" s="12"/>
      <c r="RH22" s="11" t="s">
        <v>21867</v>
      </c>
      <c r="RI22" s="12"/>
      <c r="RJ22" s="12"/>
      <c r="RK22" s="11" t="s">
        <v>21868</v>
      </c>
      <c r="RL22" s="12"/>
      <c r="RM22" s="12"/>
      <c r="RN22" s="11" t="s">
        <v>21869</v>
      </c>
      <c r="RO22" s="12"/>
      <c r="RP22" s="12"/>
      <c r="RQ22" s="11" t="s">
        <v>21870</v>
      </c>
      <c r="RR22" s="12"/>
      <c r="RS22" s="12"/>
      <c r="RT22" s="11" t="s">
        <v>21871</v>
      </c>
      <c r="RU22" s="12"/>
      <c r="RV22" s="12"/>
      <c r="RW22" s="11" t="s">
        <v>21872</v>
      </c>
      <c r="RX22" s="12"/>
      <c r="RY22" s="12"/>
      <c r="RZ22" s="11" t="s">
        <v>21873</v>
      </c>
      <c r="SA22" s="12"/>
      <c r="SB22" s="12"/>
      <c r="SC22" s="11" t="s">
        <v>21874</v>
      </c>
      <c r="SD22" s="12"/>
      <c r="SE22" s="12"/>
      <c r="SF22" s="11" t="s">
        <v>21875</v>
      </c>
      <c r="SG22" s="12"/>
      <c r="SH22" s="12"/>
      <c r="SI22" s="11" t="s">
        <v>21876</v>
      </c>
      <c r="SJ22" s="12"/>
      <c r="SK22" s="12"/>
      <c r="SL22" s="11" t="s">
        <v>21877</v>
      </c>
      <c r="SM22" s="12"/>
      <c r="SN22" s="12"/>
      <c r="SO22" s="11" t="s">
        <v>21878</v>
      </c>
      <c r="SP22" s="12"/>
      <c r="SQ22" s="12"/>
      <c r="SR22" s="11" t="s">
        <v>21879</v>
      </c>
      <c r="SS22" s="12"/>
      <c r="ST22" s="12"/>
      <c r="SU22" s="11" t="s">
        <v>21880</v>
      </c>
      <c r="SV22" s="12"/>
      <c r="SW22" s="12"/>
      <c r="SX22" s="11" t="s">
        <v>21881</v>
      </c>
      <c r="SY22" s="12"/>
      <c r="SZ22" s="12"/>
      <c r="TA22" s="11" t="s">
        <v>21882</v>
      </c>
      <c r="TB22" s="12"/>
      <c r="TC22" s="12"/>
      <c r="TD22" s="11" t="s">
        <v>21883</v>
      </c>
      <c r="TE22" s="12"/>
      <c r="TF22" s="12"/>
      <c r="TG22" s="11" t="s">
        <v>21884</v>
      </c>
      <c r="TH22" s="12"/>
      <c r="TI22" s="12"/>
      <c r="TJ22" s="11" t="s">
        <v>21885</v>
      </c>
      <c r="TK22" s="12"/>
      <c r="TL22" s="12"/>
      <c r="TM22" s="11" t="s">
        <v>21886</v>
      </c>
      <c r="TN22" s="12"/>
      <c r="TO22" s="12"/>
      <c r="TP22" s="11" t="s">
        <v>21887</v>
      </c>
      <c r="TQ22" s="12"/>
      <c r="TR22" s="12"/>
      <c r="TS22" s="11" t="s">
        <v>21888</v>
      </c>
      <c r="TT22" s="12"/>
      <c r="TU22" s="12"/>
      <c r="TV22" s="11" t="s">
        <v>21889</v>
      </c>
      <c r="TW22" s="12"/>
      <c r="TX22" s="12"/>
      <c r="TY22" s="11" t="s">
        <v>21890</v>
      </c>
      <c r="TZ22" s="12"/>
      <c r="UA22" s="12"/>
      <c r="UB22" s="11" t="s">
        <v>21891</v>
      </c>
      <c r="UC22" s="12"/>
      <c r="UD22" s="12"/>
      <c r="UE22" s="11" t="s">
        <v>21892</v>
      </c>
      <c r="UF22" s="12"/>
      <c r="UG22" s="12"/>
      <c r="UH22" s="11" t="s">
        <v>21893</v>
      </c>
      <c r="UI22" s="12"/>
      <c r="UJ22" s="12"/>
      <c r="UK22" s="11" t="s">
        <v>21894</v>
      </c>
      <c r="UL22" s="12"/>
      <c r="UM22" s="12"/>
      <c r="UN22" s="11" t="s">
        <v>21895</v>
      </c>
      <c r="UO22" s="12"/>
      <c r="UP22" s="12"/>
      <c r="UQ22" s="11" t="s">
        <v>21896</v>
      </c>
      <c r="UR22" s="12"/>
      <c r="US22" s="12"/>
      <c r="UT22" s="11" t="s">
        <v>21897</v>
      </c>
      <c r="UU22" s="12"/>
      <c r="UV22" s="12"/>
      <c r="UW22" s="11" t="s">
        <v>21898</v>
      </c>
      <c r="UX22" s="12"/>
      <c r="UY22" s="12"/>
      <c r="UZ22" s="11" t="s">
        <v>21899</v>
      </c>
      <c r="VA22" s="12"/>
      <c r="VB22" s="12"/>
      <c r="VC22" s="11" t="s">
        <v>21900</v>
      </c>
      <c r="VD22" s="12"/>
      <c r="VE22" s="12"/>
      <c r="VF22" s="11" t="s">
        <v>21901</v>
      </c>
      <c r="VG22" s="12"/>
      <c r="VH22" s="12"/>
      <c r="VI22" s="11" t="s">
        <v>21902</v>
      </c>
      <c r="VJ22" s="12"/>
      <c r="VK22" s="12"/>
      <c r="VL22" s="11" t="s">
        <v>21903</v>
      </c>
      <c r="VM22" s="12"/>
      <c r="VN22" s="12"/>
      <c r="VO22" s="11" t="s">
        <v>21904</v>
      </c>
      <c r="VP22" s="12"/>
      <c r="VQ22" s="12"/>
      <c r="VR22" s="11" t="s">
        <v>21905</v>
      </c>
      <c r="VS22" s="12"/>
      <c r="VT22" s="12"/>
      <c r="VU22" s="11" t="s">
        <v>21906</v>
      </c>
      <c r="VV22" s="12"/>
      <c r="VW22" s="12"/>
      <c r="VX22" s="11" t="s">
        <v>21907</v>
      </c>
      <c r="VY22" s="12"/>
      <c r="VZ22" s="12"/>
      <c r="WA22" s="11" t="s">
        <v>21908</v>
      </c>
      <c r="WB22" s="12"/>
      <c r="WC22" s="12"/>
      <c r="WD22" s="11" t="s">
        <v>21909</v>
      </c>
      <c r="WE22" s="12"/>
      <c r="WF22" s="12"/>
      <c r="WG22" s="11" t="s">
        <v>21910</v>
      </c>
      <c r="WH22" s="12"/>
      <c r="WI22" s="12"/>
      <c r="WJ22" s="11" t="s">
        <v>21911</v>
      </c>
      <c r="WK22" s="12"/>
      <c r="WL22" s="12"/>
      <c r="WM22" s="11" t="s">
        <v>21912</v>
      </c>
      <c r="WN22" s="12"/>
      <c r="WO22" s="12"/>
      <c r="WP22" s="11" t="s">
        <v>21913</v>
      </c>
      <c r="WQ22" s="12"/>
      <c r="WR22" s="12"/>
      <c r="WS22" s="11" t="s">
        <v>21914</v>
      </c>
      <c r="WT22" s="12"/>
      <c r="WU22" s="12"/>
      <c r="WV22" s="11" t="s">
        <v>18694</v>
      </c>
      <c r="WW22" s="12"/>
      <c r="WX22" s="12"/>
      <c r="WY22" s="11" t="s">
        <v>21915</v>
      </c>
      <c r="WZ22" s="12"/>
      <c r="XA22" s="12"/>
      <c r="XB22" s="11" t="s">
        <v>21916</v>
      </c>
      <c r="XC22" s="12"/>
      <c r="XD22" s="12"/>
      <c r="XE22" s="11" t="s">
        <v>21917</v>
      </c>
      <c r="XF22" s="12"/>
      <c r="XG22" s="12"/>
      <c r="XH22" s="11" t="s">
        <v>21918</v>
      </c>
      <c r="XI22" s="12"/>
      <c r="XJ22" s="12"/>
      <c r="XK22" s="11" t="s">
        <v>21919</v>
      </c>
      <c r="XL22" s="12"/>
      <c r="XM22" s="12"/>
      <c r="XN22" s="11" t="s">
        <v>21920</v>
      </c>
      <c r="XO22" s="12"/>
      <c r="XP22" s="12"/>
      <c r="XQ22" s="11" t="s">
        <v>21921</v>
      </c>
      <c r="XR22" s="12"/>
      <c r="XS22" s="12"/>
      <c r="XT22" s="11" t="s">
        <v>21922</v>
      </c>
      <c r="XU22" s="12"/>
      <c r="XV22" s="12"/>
      <c r="XW22" s="11" t="s">
        <v>21923</v>
      </c>
      <c r="XX22" s="12"/>
      <c r="XY22" s="12"/>
      <c r="XZ22" s="11" t="s">
        <v>21924</v>
      </c>
      <c r="YA22" s="12"/>
      <c r="YB22" s="12"/>
      <c r="YC22" s="11" t="s">
        <v>21925</v>
      </c>
      <c r="YD22" s="12"/>
      <c r="YE22" s="12"/>
      <c r="YF22" s="11" t="s">
        <v>21926</v>
      </c>
      <c r="YG22" s="12"/>
      <c r="YH22" s="12"/>
      <c r="YI22" s="11" t="s">
        <v>21927</v>
      </c>
      <c r="YJ22" s="12"/>
      <c r="YK22" s="12"/>
      <c r="YL22" s="11" t="s">
        <v>21928</v>
      </c>
      <c r="YM22" s="12"/>
      <c r="YN22" s="12"/>
      <c r="YO22" s="11" t="s">
        <v>21929</v>
      </c>
      <c r="YP22" s="12"/>
      <c r="YQ22" s="12"/>
      <c r="YR22" s="11" t="s">
        <v>21930</v>
      </c>
      <c r="YS22" s="12"/>
      <c r="YT22" s="12"/>
      <c r="YU22" s="11" t="s">
        <v>21931</v>
      </c>
      <c r="YV22" s="12"/>
      <c r="YW22" s="12"/>
      <c r="YX22" s="11" t="s">
        <v>21932</v>
      </c>
      <c r="YY22" s="12"/>
      <c r="YZ22" s="12"/>
      <c r="ZA22" s="11" t="s">
        <v>21933</v>
      </c>
      <c r="ZB22" s="12"/>
      <c r="ZC22" s="12"/>
      <c r="ZD22" s="11" t="s">
        <v>21934</v>
      </c>
      <c r="ZE22" s="12"/>
      <c r="ZF22" s="12"/>
      <c r="ZG22" s="11" t="s">
        <v>21935</v>
      </c>
      <c r="ZH22" s="12"/>
      <c r="ZI22" s="12"/>
      <c r="ZJ22" s="11" t="s">
        <v>21936</v>
      </c>
      <c r="ZK22" s="12"/>
      <c r="ZL22" s="12"/>
      <c r="ZM22" s="11" t="s">
        <v>21937</v>
      </c>
      <c r="ZN22" s="12"/>
      <c r="ZO22" s="12"/>
      <c r="ZP22" s="11" t="s">
        <v>21938</v>
      </c>
      <c r="ZQ22" s="12"/>
      <c r="ZR22" s="12"/>
      <c r="ZS22" s="11" t="s">
        <v>21939</v>
      </c>
      <c r="ZT22" s="12"/>
      <c r="ZU22" s="12"/>
      <c r="ZV22" s="11" t="s">
        <v>21940</v>
      </c>
      <c r="ZW22" s="12"/>
      <c r="ZX22" s="12"/>
      <c r="ZY22" s="11" t="s">
        <v>21941</v>
      </c>
      <c r="ZZ22" s="12"/>
      <c r="AAA22" s="12"/>
      <c r="AAB22" s="11" t="s">
        <v>21942</v>
      </c>
      <c r="AAC22" s="12"/>
      <c r="AAD22" s="12"/>
      <c r="AAE22" s="11" t="s">
        <v>21943</v>
      </c>
      <c r="AAF22" s="12"/>
      <c r="AAG22" s="12"/>
      <c r="AAH22" s="11" t="s">
        <v>21944</v>
      </c>
      <c r="AAI22" s="12"/>
      <c r="AAJ22" s="12"/>
      <c r="AAK22" s="11" t="s">
        <v>21945</v>
      </c>
      <c r="AAL22" s="12"/>
      <c r="AAM22" s="12"/>
      <c r="AAN22" s="11" t="s">
        <v>21946</v>
      </c>
      <c r="AAO22" s="12"/>
      <c r="AAP22" s="12"/>
      <c r="AAQ22" s="11" t="s">
        <v>21947</v>
      </c>
      <c r="AAR22" s="12"/>
      <c r="AAS22" s="12"/>
      <c r="AAT22" s="11" t="s">
        <v>21948</v>
      </c>
      <c r="AAU22" s="12"/>
      <c r="AAV22" s="12"/>
      <c r="AAW22" s="11" t="s">
        <v>21949</v>
      </c>
      <c r="AAX22" s="12"/>
      <c r="AAY22" s="12"/>
      <c r="AAZ22" s="11" t="s">
        <v>21950</v>
      </c>
      <c r="ABA22" s="12"/>
      <c r="ABB22" s="12"/>
      <c r="ABC22" s="11" t="s">
        <v>21951</v>
      </c>
      <c r="ABD22" s="12"/>
      <c r="ABE22" s="12"/>
      <c r="ABF22" s="11" t="s">
        <v>21952</v>
      </c>
      <c r="ABG22" s="12"/>
      <c r="ABH22" s="12"/>
      <c r="ABI22" s="11" t="s">
        <v>21953</v>
      </c>
      <c r="ABJ22" s="12"/>
      <c r="ABK22" s="12"/>
      <c r="ABL22" s="11" t="s">
        <v>21954</v>
      </c>
      <c r="ABM22" s="12"/>
      <c r="ABN22" s="12"/>
      <c r="ABO22" s="11" t="s">
        <v>21955</v>
      </c>
      <c r="ABP22" s="12"/>
      <c r="ABQ22" s="12"/>
      <c r="ABR22" s="11" t="s">
        <v>21956</v>
      </c>
      <c r="ABS22" s="12"/>
      <c r="ABT22" s="12"/>
      <c r="ABU22" s="11" t="s">
        <v>21957</v>
      </c>
      <c r="ABV22" s="12"/>
      <c r="ABW22" s="12"/>
      <c r="ABX22" s="11" t="s">
        <v>21958</v>
      </c>
      <c r="ABY22" s="12"/>
      <c r="ABZ22" s="12"/>
      <c r="ACA22" s="11" t="s">
        <v>21959</v>
      </c>
      <c r="ACB22" s="12"/>
      <c r="ACC22" s="12"/>
      <c r="ACD22" s="11" t="s">
        <v>21960</v>
      </c>
      <c r="ACE22" s="12"/>
      <c r="ACF22" s="12"/>
      <c r="ACG22" s="11" t="s">
        <v>21961</v>
      </c>
      <c r="ACH22" s="12"/>
      <c r="ACI22" s="12"/>
      <c r="ACJ22" s="11" t="s">
        <v>21962</v>
      </c>
      <c r="ACK22" s="12"/>
      <c r="ACL22" s="12"/>
      <c r="ACM22" s="11" t="s">
        <v>21963</v>
      </c>
      <c r="ACN22" s="12"/>
      <c r="ACO22" s="12"/>
      <c r="ACP22" s="11" t="s">
        <v>21964</v>
      </c>
      <c r="ACQ22" s="12"/>
      <c r="ACR22" s="12"/>
      <c r="ACS22" s="11" t="s">
        <v>21965</v>
      </c>
      <c r="ACT22" s="12"/>
      <c r="ACU22" s="12"/>
      <c r="ACV22" s="11" t="s">
        <v>21966</v>
      </c>
      <c r="ACW22" s="12"/>
      <c r="ACX22" s="12"/>
      <c r="ACY22" s="11" t="s">
        <v>21967</v>
      </c>
      <c r="ACZ22" s="12"/>
      <c r="ADA22" s="12"/>
      <c r="ADB22" s="11" t="s">
        <v>21968</v>
      </c>
      <c r="ADC22" s="12"/>
      <c r="ADD22" s="12"/>
      <c r="ADE22" s="11" t="s">
        <v>21969</v>
      </c>
      <c r="ADF22" s="12"/>
      <c r="ADG22" s="12"/>
      <c r="ADH22" s="11" t="s">
        <v>21970</v>
      </c>
      <c r="ADI22" s="12"/>
      <c r="ADJ22" s="12"/>
      <c r="ADK22" s="11" t="s">
        <v>21971</v>
      </c>
      <c r="ADL22" s="12"/>
      <c r="ADM22" s="12"/>
      <c r="ADN22" s="11" t="s">
        <v>21972</v>
      </c>
      <c r="ADO22" s="12"/>
      <c r="ADP22" s="12"/>
      <c r="ADQ22" s="11" t="s">
        <v>21973</v>
      </c>
      <c r="ADR22" s="12"/>
      <c r="ADS22" s="12"/>
      <c r="ADT22" s="11" t="s">
        <v>21974</v>
      </c>
      <c r="ADU22" s="12"/>
      <c r="ADV22" s="12"/>
      <c r="ADW22" s="11" t="s">
        <v>21975</v>
      </c>
      <c r="ADX22" s="12"/>
      <c r="ADY22" s="12"/>
      <c r="ADZ22" s="11" t="s">
        <v>21976</v>
      </c>
      <c r="AEA22" s="12"/>
      <c r="AEB22" s="12"/>
      <c r="AEC22" s="11" t="s">
        <v>21977</v>
      </c>
      <c r="AED22" s="12"/>
      <c r="AEE22" s="12"/>
      <c r="AEF22" s="11" t="s">
        <v>21978</v>
      </c>
      <c r="AEG22" s="12"/>
      <c r="AEH22" s="12"/>
      <c r="AEI22" s="11" t="s">
        <v>21746</v>
      </c>
      <c r="AEJ22" s="12"/>
      <c r="AEK22" s="12"/>
      <c r="AEL22" s="11" t="s">
        <v>21979</v>
      </c>
      <c r="AEM22" s="12"/>
      <c r="AEN22" s="12"/>
      <c r="AEO22" s="11" t="s">
        <v>21980</v>
      </c>
      <c r="AEP22" s="12"/>
      <c r="AEQ22" s="12"/>
      <c r="AER22" s="11" t="s">
        <v>21981</v>
      </c>
      <c r="AES22" s="12"/>
      <c r="AET22" s="12"/>
      <c r="AEU22" s="11" t="s">
        <v>21982</v>
      </c>
      <c r="AEV22" s="12"/>
      <c r="AEW22" s="12"/>
      <c r="AEX22" s="11" t="s">
        <v>21983</v>
      </c>
      <c r="AEY22" s="12"/>
      <c r="AEZ22" s="12"/>
      <c r="AFA22" s="11" t="s">
        <v>21984</v>
      </c>
      <c r="AFB22" s="12"/>
      <c r="AFC22" s="12"/>
      <c r="AFD22" s="11" t="s">
        <v>21985</v>
      </c>
      <c r="AFE22" s="12"/>
      <c r="AFF22" s="12"/>
      <c r="AFG22" s="11" t="s">
        <v>21986</v>
      </c>
      <c r="AFH22" s="12"/>
      <c r="AFI22" s="12"/>
      <c r="AFJ22" s="11" t="s">
        <v>21987</v>
      </c>
      <c r="AFK22" s="12"/>
      <c r="AFL22" s="12"/>
      <c r="AFM22" s="11" t="s">
        <v>21988</v>
      </c>
      <c r="AFN22" s="12"/>
      <c r="AFO22" s="12"/>
      <c r="AFP22" s="11" t="s">
        <v>21989</v>
      </c>
      <c r="AFQ22" s="12"/>
      <c r="AFR22" s="12"/>
      <c r="AFS22" s="11" t="s">
        <v>21990</v>
      </c>
      <c r="AFT22" s="12"/>
      <c r="AFU22" s="12"/>
      <c r="AFV22" s="11" t="s">
        <v>21991</v>
      </c>
      <c r="AFW22" s="12"/>
      <c r="AFX22" s="12"/>
      <c r="AFY22" s="11" t="s">
        <v>21992</v>
      </c>
      <c r="AFZ22" s="12"/>
      <c r="AGA22" s="12"/>
      <c r="AGB22" s="11" t="s">
        <v>21993</v>
      </c>
      <c r="AGC22" s="12"/>
      <c r="AGD22" s="12"/>
      <c r="AGE22" s="11" t="s">
        <v>21994</v>
      </c>
      <c r="AGF22" s="12"/>
      <c r="AGG22" s="12"/>
      <c r="AGH22" s="11" t="s">
        <v>21994</v>
      </c>
      <c r="AGI22" s="12"/>
      <c r="AGJ22" s="12"/>
      <c r="AGK22" s="11" t="s">
        <v>21995</v>
      </c>
      <c r="AGL22" s="12"/>
      <c r="AGM22" s="12"/>
      <c r="AGN22" s="11" t="s">
        <v>21632</v>
      </c>
      <c r="AGO22" s="12"/>
      <c r="AGP22" s="12"/>
      <c r="AGQ22" s="11" t="s">
        <v>21996</v>
      </c>
      <c r="AGR22" s="12"/>
      <c r="AGS22" s="12"/>
      <c r="AGT22" s="11" t="s">
        <v>21997</v>
      </c>
      <c r="AGU22" s="12"/>
      <c r="AGV22" s="12"/>
      <c r="AGW22" s="11" t="s">
        <v>3040</v>
      </c>
      <c r="AGX22" s="12"/>
      <c r="AGY22" s="12"/>
      <c r="AGZ22" s="11" t="s">
        <v>21998</v>
      </c>
      <c r="AHA22" s="12"/>
      <c r="AHB22" s="12"/>
      <c r="AHC22" s="11" t="s">
        <v>21999</v>
      </c>
      <c r="AHD22" s="12"/>
      <c r="AHE22" s="12"/>
      <c r="AHF22" s="11" t="s">
        <v>22000</v>
      </c>
      <c r="AHG22" s="12"/>
      <c r="AHH22" s="12"/>
      <c r="AHI22" s="11" t="s">
        <v>22001</v>
      </c>
      <c r="AHJ22" s="12"/>
      <c r="AHK22" s="12"/>
      <c r="AHL22" s="11" t="s">
        <v>22002</v>
      </c>
      <c r="AHM22" s="12"/>
      <c r="AHN22" s="12"/>
      <c r="AHO22" s="11" t="s">
        <v>22003</v>
      </c>
      <c r="AHP22" s="12"/>
      <c r="AHQ22" s="12"/>
      <c r="AHR22" s="11" t="s">
        <v>22004</v>
      </c>
      <c r="AHS22" s="12"/>
      <c r="AHT22" s="12"/>
      <c r="AHU22" s="11" t="s">
        <v>22005</v>
      </c>
      <c r="AHV22" s="12"/>
      <c r="AHW22" s="12"/>
      <c r="AHX22" s="11" t="s">
        <v>22006</v>
      </c>
      <c r="AHY22" s="12"/>
      <c r="AHZ22" s="12"/>
      <c r="AIA22" s="11" t="s">
        <v>22007</v>
      </c>
      <c r="AIB22" s="12"/>
      <c r="AIC22" s="12"/>
      <c r="AID22" s="11" t="s">
        <v>22008</v>
      </c>
      <c r="AIE22" s="12"/>
      <c r="AIF22" s="12"/>
      <c r="AIG22" s="11" t="s">
        <v>22009</v>
      </c>
      <c r="AIH22" s="12"/>
      <c r="AII22" s="12"/>
      <c r="AIJ22" s="11" t="s">
        <v>22010</v>
      </c>
      <c r="AIK22" s="12"/>
      <c r="AIL22" s="12"/>
      <c r="AIM22" s="11" t="s">
        <v>22011</v>
      </c>
      <c r="AIN22" s="12"/>
      <c r="AIO22" s="12"/>
      <c r="AIP22" s="11" t="s">
        <v>22012</v>
      </c>
      <c r="AIQ22" s="12"/>
      <c r="AIR22" s="12"/>
      <c r="AIS22" s="11" t="s">
        <v>22013</v>
      </c>
      <c r="AIT22" s="12"/>
      <c r="AIU22" s="12"/>
      <c r="AIV22" s="11" t="s">
        <v>22014</v>
      </c>
      <c r="AIW22" s="12"/>
      <c r="AIX22" s="12"/>
      <c r="AIY22" s="11" t="s">
        <v>22015</v>
      </c>
      <c r="AIZ22" s="12"/>
      <c r="AJA22" s="12"/>
      <c r="AJB22" s="11" t="s">
        <v>22016</v>
      </c>
      <c r="AJC22" s="12"/>
      <c r="AJD22" s="12"/>
      <c r="AJE22" s="11" t="s">
        <v>22017</v>
      </c>
      <c r="AJF22" s="12"/>
      <c r="AJG22" s="12"/>
      <c r="AJH22" s="11" t="s">
        <v>22018</v>
      </c>
      <c r="AJI22" s="12"/>
      <c r="AJJ22" s="12"/>
      <c r="AJK22" s="11" t="s">
        <v>22019</v>
      </c>
      <c r="AJL22" s="12"/>
      <c r="AJM22" s="12"/>
      <c r="AJN22" s="11" t="s">
        <v>22020</v>
      </c>
      <c r="AJO22" s="12"/>
      <c r="AJP22" s="12"/>
      <c r="AJQ22" s="11" t="s">
        <v>22021</v>
      </c>
      <c r="AJR22" s="12"/>
      <c r="AJS22" s="12"/>
      <c r="AJT22" s="11" t="s">
        <v>22022</v>
      </c>
      <c r="AJU22" s="12"/>
      <c r="AJV22" s="12"/>
      <c r="AJW22" s="11" t="s">
        <v>22023</v>
      </c>
      <c r="AJX22" s="12"/>
      <c r="AJY22" s="12"/>
      <c r="AJZ22" s="11" t="s">
        <v>22024</v>
      </c>
      <c r="AKA22" s="12"/>
      <c r="AKB22" s="12"/>
      <c r="AKC22" s="11" t="s">
        <v>22025</v>
      </c>
      <c r="AKD22" s="12"/>
      <c r="AKE22" s="12"/>
      <c r="AKF22" s="11" t="s">
        <v>22026</v>
      </c>
      <c r="AKG22" s="12"/>
      <c r="AKH22" s="12"/>
      <c r="AKI22" s="11" t="s">
        <v>22027</v>
      </c>
      <c r="AKJ22" s="12"/>
      <c r="AKK22" s="12"/>
      <c r="AKL22" s="11" t="s">
        <v>22028</v>
      </c>
      <c r="AKM22" s="12"/>
      <c r="AKN22" s="12"/>
      <c r="AKO22" s="11" t="s">
        <v>22029</v>
      </c>
      <c r="AKP22" s="12"/>
      <c r="AKQ22" s="12"/>
      <c r="AKR22" s="11" t="s">
        <v>22030</v>
      </c>
      <c r="AKS22" s="12"/>
      <c r="AKT22" s="12"/>
      <c r="AKU22" s="11" t="s">
        <v>22031</v>
      </c>
      <c r="AKV22" s="12"/>
      <c r="AKW22" s="12"/>
      <c r="AKX22" s="11" t="s">
        <v>22032</v>
      </c>
      <c r="AKY22" s="12"/>
      <c r="AKZ22" s="12"/>
      <c r="ALA22" s="11" t="s">
        <v>22033</v>
      </c>
      <c r="ALB22" s="12"/>
      <c r="ALC22" s="12"/>
      <c r="ALD22" s="11" t="s">
        <v>22034</v>
      </c>
      <c r="ALE22" s="12"/>
      <c r="ALF22" s="12"/>
      <c r="ALG22" s="11" t="s">
        <v>22035</v>
      </c>
      <c r="ALH22" s="12"/>
      <c r="ALI22" s="12"/>
      <c r="ALJ22" s="11" t="s">
        <v>22036</v>
      </c>
      <c r="ALK22" s="12"/>
      <c r="ALL22" s="12"/>
      <c r="ALM22" s="11" t="s">
        <v>22037</v>
      </c>
      <c r="ALN22" s="12"/>
      <c r="ALO22" s="12"/>
      <c r="ALP22" s="11" t="s">
        <v>22038</v>
      </c>
      <c r="ALQ22" s="12"/>
      <c r="ALR22" s="12"/>
      <c r="ALS22" s="11" t="s">
        <v>22039</v>
      </c>
      <c r="ALT22" s="12"/>
      <c r="ALU22" s="12"/>
      <c r="ALV22" s="11" t="s">
        <v>22040</v>
      </c>
      <c r="ALW22" s="12"/>
      <c r="ALX22" s="12"/>
      <c r="ALY22" s="11" t="s">
        <v>22041</v>
      </c>
      <c r="ALZ22" s="12"/>
      <c r="AMA22" s="12"/>
      <c r="AMB22" s="11" t="s">
        <v>22042</v>
      </c>
      <c r="AMC22" s="12"/>
      <c r="AMD22" s="12"/>
      <c r="AME22" s="11" t="s">
        <v>22043</v>
      </c>
      <c r="AMF22" s="12"/>
      <c r="AMG22" s="12"/>
      <c r="AMH22" s="11" t="s">
        <v>22044</v>
      </c>
      <c r="AMI22" s="12"/>
      <c r="AMJ22" s="12"/>
      <c r="AMK22" s="11" t="s">
        <v>21170</v>
      </c>
      <c r="AML22" s="12"/>
      <c r="AMM22" s="12"/>
      <c r="AMN22" s="11" t="s">
        <v>22045</v>
      </c>
      <c r="AMO22" s="12"/>
      <c r="AMP22" s="12"/>
      <c r="AMQ22" s="11" t="s">
        <v>22046</v>
      </c>
      <c r="AMR22" s="12"/>
      <c r="AMS22" s="12"/>
      <c r="AMT22" s="11" t="s">
        <v>22047</v>
      </c>
      <c r="AMU22" s="12"/>
      <c r="AMV22" s="12"/>
      <c r="AMW22" s="11" t="s">
        <v>22048</v>
      </c>
      <c r="AMX22" s="12"/>
      <c r="AMY22" s="12"/>
      <c r="AMZ22" s="11" t="s">
        <v>22049</v>
      </c>
      <c r="ANA22" s="12"/>
      <c r="ANB22" s="12"/>
      <c r="ANC22" s="11" t="s">
        <v>22050</v>
      </c>
      <c r="AND22" s="12"/>
      <c r="ANE22" s="12"/>
      <c r="ANF22" s="11" t="s">
        <v>22051</v>
      </c>
      <c r="ANG22" s="12"/>
      <c r="ANH22" s="12"/>
      <c r="ANI22" s="11" t="s">
        <v>22052</v>
      </c>
      <c r="ANJ22" s="12"/>
      <c r="ANK22" s="12"/>
      <c r="ANL22" s="11" t="s">
        <v>21736</v>
      </c>
      <c r="ANM22" s="12"/>
      <c r="ANN22" s="12"/>
      <c r="ANO22" s="11" t="s">
        <v>22053</v>
      </c>
      <c r="ANP22" s="12"/>
      <c r="ANQ22" s="12"/>
      <c r="ANR22" s="11" t="s">
        <v>22054</v>
      </c>
      <c r="ANS22" s="12"/>
      <c r="ANT22" s="12"/>
      <c r="ANU22" s="11" t="s">
        <v>22055</v>
      </c>
      <c r="ANV22" s="12"/>
      <c r="ANW22" s="12"/>
      <c r="ANX22" s="11" t="s">
        <v>22056</v>
      </c>
      <c r="ANY22" s="12"/>
      <c r="ANZ22" s="12"/>
      <c r="AOA22" s="11" t="s">
        <v>22057</v>
      </c>
      <c r="AOB22" s="12"/>
      <c r="AOC22" s="12"/>
      <c r="AOD22" s="11" t="s">
        <v>22058</v>
      </c>
      <c r="AOE22" s="12"/>
      <c r="AOF22" s="12"/>
      <c r="AOG22" s="11" t="s">
        <v>22059</v>
      </c>
      <c r="AOH22" s="12"/>
      <c r="AOI22" s="12"/>
      <c r="AOJ22" s="11" t="s">
        <v>22060</v>
      </c>
      <c r="AOK22" s="12"/>
      <c r="AOL22" s="12"/>
      <c r="AOM22" s="11" t="s">
        <v>22061</v>
      </c>
      <c r="AON22" s="12"/>
      <c r="AOO22" s="12"/>
      <c r="AOP22" s="11" t="s">
        <v>22062</v>
      </c>
      <c r="AOQ22" s="12"/>
      <c r="AOR22" s="12"/>
      <c r="AOS22" s="11" t="s">
        <v>22063</v>
      </c>
      <c r="AOT22" s="12"/>
      <c r="AOU22" s="12"/>
      <c r="AOV22" s="11" t="s">
        <v>22064</v>
      </c>
      <c r="AOW22" s="12"/>
      <c r="AOX22" s="12"/>
      <c r="AOY22" s="11" t="s">
        <v>22065</v>
      </c>
      <c r="AOZ22" s="12"/>
      <c r="APA22" s="12"/>
      <c r="APB22" s="11" t="s">
        <v>22066</v>
      </c>
      <c r="APC22" s="12"/>
      <c r="APD22" s="12"/>
      <c r="APE22" s="11" t="s">
        <v>22067</v>
      </c>
      <c r="APF22" s="12"/>
      <c r="APG22" s="12"/>
      <c r="APH22" s="11" t="s">
        <v>22068</v>
      </c>
      <c r="API22" s="12"/>
      <c r="APJ22" s="12"/>
      <c r="APK22" s="11" t="s">
        <v>22069</v>
      </c>
      <c r="APL22" s="12"/>
      <c r="APM22" s="12"/>
      <c r="APN22" s="11" t="s">
        <v>22070</v>
      </c>
      <c r="APO22" s="12"/>
      <c r="APP22" s="12"/>
      <c r="APQ22" s="11" t="s">
        <v>22071</v>
      </c>
      <c r="APR22" s="12"/>
      <c r="APS22" s="12"/>
      <c r="APT22" s="11" t="s">
        <v>22072</v>
      </c>
      <c r="APU22" s="12"/>
      <c r="APV22" s="12"/>
      <c r="APW22" s="11" t="s">
        <v>22073</v>
      </c>
      <c r="APX22" s="12"/>
      <c r="APY22" s="12"/>
      <c r="APZ22" s="11" t="s">
        <v>22074</v>
      </c>
      <c r="AQA22" s="12"/>
      <c r="AQB22" s="12"/>
      <c r="AQC22" s="11" t="s">
        <v>22075</v>
      </c>
      <c r="AQD22" s="12"/>
      <c r="AQE22" s="12"/>
      <c r="AQF22" s="11" t="s">
        <v>22076</v>
      </c>
      <c r="AQG22" s="12"/>
      <c r="AQH22" s="12"/>
      <c r="AQI22" s="11" t="s">
        <v>22077</v>
      </c>
      <c r="AQJ22" s="12"/>
      <c r="AQK22" s="12"/>
      <c r="AQL22" s="11" t="s">
        <v>22078</v>
      </c>
      <c r="AQM22" s="12"/>
      <c r="AQN22" s="12"/>
      <c r="AQO22" s="11" t="s">
        <v>22079</v>
      </c>
      <c r="AQP22" s="12"/>
      <c r="AQQ22" s="12"/>
      <c r="AQR22" s="11" t="s">
        <v>22080</v>
      </c>
      <c r="AQS22" s="12"/>
      <c r="AQT22" s="12"/>
      <c r="AQU22" s="11" t="s">
        <v>22081</v>
      </c>
      <c r="AQV22" s="12"/>
      <c r="AQW22" s="12"/>
      <c r="AQX22" s="11" t="s">
        <v>22082</v>
      </c>
      <c r="AQY22" s="12"/>
      <c r="AQZ22" s="12"/>
      <c r="ARA22" s="11" t="s">
        <v>22083</v>
      </c>
      <c r="ARB22" s="12"/>
      <c r="ARC22" s="12"/>
      <c r="ARD22" s="11" t="s">
        <v>22084</v>
      </c>
      <c r="ARE22" s="12"/>
      <c r="ARF22" s="12"/>
      <c r="ARG22" s="11" t="s">
        <v>22085</v>
      </c>
      <c r="ARH22" s="12"/>
      <c r="ARI22" s="12"/>
      <c r="ARJ22" s="11" t="s">
        <v>22086</v>
      </c>
      <c r="ARK22" s="12"/>
      <c r="ARL22" s="12"/>
      <c r="ARM22" s="11" t="s">
        <v>22087</v>
      </c>
      <c r="ARN22" s="12"/>
      <c r="ARO22" s="12"/>
      <c r="ARP22" s="11" t="s">
        <v>22088</v>
      </c>
      <c r="ARQ22" s="12"/>
      <c r="ARR22" s="12"/>
      <c r="ARS22" s="11" t="s">
        <v>22089</v>
      </c>
      <c r="ART22" s="12"/>
      <c r="ARU22" s="12"/>
      <c r="ARV22" s="11" t="s">
        <v>22090</v>
      </c>
      <c r="ARW22" s="12"/>
      <c r="ARX22" s="12"/>
      <c r="ARY22" s="11" t="s">
        <v>22091</v>
      </c>
      <c r="ARZ22" s="12"/>
      <c r="ASA22" s="12"/>
      <c r="ASB22" s="11" t="s">
        <v>22092</v>
      </c>
      <c r="ASC22" s="12"/>
      <c r="ASD22" s="12"/>
      <c r="ASE22" s="11" t="s">
        <v>22093</v>
      </c>
      <c r="ASF22" s="12"/>
      <c r="ASG22" s="12"/>
      <c r="ASH22" s="11" t="s">
        <v>22094</v>
      </c>
      <c r="ASI22" s="12"/>
      <c r="ASJ22" s="12"/>
      <c r="ASK22" s="11" t="s">
        <v>22095</v>
      </c>
      <c r="ASL22" s="12"/>
      <c r="ASM22" s="12"/>
      <c r="ASN22" s="11" t="s">
        <v>22096</v>
      </c>
      <c r="ASO22" s="12"/>
      <c r="ASP22" s="12"/>
      <c r="ASQ22" s="11" t="s">
        <v>22097</v>
      </c>
      <c r="ASR22" s="12"/>
      <c r="ASS22" s="12"/>
      <c r="AST22" s="11" t="s">
        <v>22098</v>
      </c>
      <c r="ASU22" s="12"/>
      <c r="ASV22" s="12"/>
      <c r="ASW22" s="11" t="s">
        <v>22099</v>
      </c>
      <c r="ASX22" s="12"/>
      <c r="ASY22" s="12"/>
      <c r="ASZ22" s="11" t="s">
        <v>22100</v>
      </c>
      <c r="ATA22" s="12"/>
      <c r="ATB22" s="12"/>
      <c r="ATC22" s="11" t="s">
        <v>22101</v>
      </c>
      <c r="ATD22" s="12"/>
      <c r="ATE22" s="12"/>
      <c r="ATF22" s="11" t="s">
        <v>22102</v>
      </c>
      <c r="ATG22" s="12"/>
      <c r="ATH22" s="12"/>
      <c r="ATI22" s="11" t="s">
        <v>22103</v>
      </c>
      <c r="ATJ22" s="12"/>
      <c r="ATK22" s="12"/>
      <c r="ATL22" s="11" t="s">
        <v>22104</v>
      </c>
      <c r="ATM22" s="12"/>
      <c r="ATN22" s="12"/>
      <c r="ATO22" s="11" t="s">
        <v>22105</v>
      </c>
      <c r="ATP22" s="12"/>
      <c r="ATQ22" s="12"/>
      <c r="ATR22" s="11" t="s">
        <v>22106</v>
      </c>
      <c r="ATS22" s="12"/>
      <c r="ATT22" s="12"/>
      <c r="ATU22" s="11" t="s">
        <v>22107</v>
      </c>
      <c r="ATV22" s="12"/>
      <c r="ATW22" s="12"/>
      <c r="ATX22" s="11" t="s">
        <v>22108</v>
      </c>
      <c r="ATY22" s="12"/>
      <c r="ATZ22" s="12"/>
      <c r="AUA22" s="11" t="s">
        <v>22109</v>
      </c>
      <c r="AUB22" s="12"/>
      <c r="AUC22" s="12"/>
      <c r="AUD22" s="11" t="s">
        <v>22110</v>
      </c>
      <c r="AUE22" s="12"/>
      <c r="AUF22" s="12"/>
      <c r="AUG22" s="11" t="s">
        <v>22111</v>
      </c>
      <c r="AUH22" s="12"/>
      <c r="AUI22" s="12"/>
      <c r="AUJ22" s="11" t="s">
        <v>22112</v>
      </c>
      <c r="AUK22" s="12"/>
      <c r="AUL22" s="12"/>
      <c r="AUM22" s="11" t="s">
        <v>22113</v>
      </c>
      <c r="AUN22" s="12"/>
      <c r="AUO22" s="12"/>
      <c r="AUP22" s="11" t="s">
        <v>22114</v>
      </c>
      <c r="AUQ22" s="12"/>
      <c r="AUR22" s="12"/>
      <c r="AUS22" s="11" t="s">
        <v>22115</v>
      </c>
      <c r="AUT22" s="12"/>
      <c r="AUU22" s="12"/>
      <c r="AUV22" s="11" t="s">
        <v>22116</v>
      </c>
      <c r="AUW22" s="12"/>
      <c r="AUX22" s="12"/>
      <c r="AUY22" s="11" t="s">
        <v>21809</v>
      </c>
      <c r="AUZ22" s="12"/>
      <c r="AVA22" s="12"/>
      <c r="AVB22" s="11" t="s">
        <v>22117</v>
      </c>
      <c r="AVC22" s="12"/>
      <c r="AVD22" s="12"/>
      <c r="AVE22" s="11" t="s">
        <v>21906</v>
      </c>
      <c r="AVF22" s="12"/>
      <c r="AVG22" s="12"/>
      <c r="AVH22" s="11" t="s">
        <v>22118</v>
      </c>
      <c r="AVI22" s="12"/>
      <c r="AVJ22" s="12"/>
      <c r="AVK22" s="11" t="s">
        <v>22119</v>
      </c>
      <c r="AVL22" s="12"/>
      <c r="AVM22" s="12"/>
      <c r="AVN22" s="11" t="s">
        <v>22120</v>
      </c>
      <c r="AVO22" s="12"/>
      <c r="AVP22" s="12"/>
      <c r="AVQ22" s="11" t="s">
        <v>22121</v>
      </c>
      <c r="AVR22" s="12"/>
      <c r="AVS22" s="12"/>
      <c r="AVT22" s="11" t="s">
        <v>22122</v>
      </c>
      <c r="AVU22" s="12"/>
      <c r="AVV22" s="12"/>
      <c r="AVW22" s="11" t="s">
        <v>22123</v>
      </c>
      <c r="AVX22" s="12"/>
      <c r="AVY22" s="12"/>
      <c r="AVZ22" s="11" t="s">
        <v>22124</v>
      </c>
      <c r="AWA22" s="12"/>
      <c r="AWB22" s="12"/>
      <c r="AWC22" s="11" t="s">
        <v>22125</v>
      </c>
      <c r="AWD22" s="12"/>
      <c r="AWE22" s="12"/>
      <c r="AWF22" s="11" t="s">
        <v>22126</v>
      </c>
      <c r="AWG22" s="12"/>
      <c r="AWH22" s="12"/>
      <c r="AWI22" s="11" t="s">
        <v>22127</v>
      </c>
      <c r="AWJ22" s="12"/>
      <c r="AWK22" s="12"/>
      <c r="AWL22" s="11" t="s">
        <v>22128</v>
      </c>
      <c r="AWM22" s="12"/>
      <c r="AWN22" s="12"/>
      <c r="AWO22" s="11" t="s">
        <v>22129</v>
      </c>
      <c r="AWP22" s="12"/>
      <c r="AWQ22" s="12"/>
      <c r="AWR22" s="11" t="s">
        <v>22130</v>
      </c>
      <c r="AWS22" s="12"/>
      <c r="AWT22" s="12"/>
      <c r="AWU22" s="11" t="s">
        <v>22131</v>
      </c>
      <c r="AWV22" s="12"/>
      <c r="AWW22" s="12"/>
      <c r="AWX22" s="11" t="s">
        <v>22132</v>
      </c>
      <c r="AWY22" s="12"/>
      <c r="AWZ22" s="12"/>
      <c r="AXA22" s="11" t="s">
        <v>22133</v>
      </c>
      <c r="AXB22" s="12"/>
      <c r="AXC22" s="12"/>
      <c r="AXD22" s="11" t="s">
        <v>22134</v>
      </c>
      <c r="AXE22" s="12"/>
      <c r="AXF22" s="12"/>
      <c r="AXG22" s="11" t="s">
        <v>22135</v>
      </c>
      <c r="AXH22" s="12"/>
      <c r="AXI22" s="12"/>
      <c r="AXJ22" s="11" t="s">
        <v>22136</v>
      </c>
      <c r="AXK22" s="12"/>
      <c r="AXL22" s="12"/>
      <c r="AXM22" s="11" t="s">
        <v>22137</v>
      </c>
      <c r="AXN22" s="12"/>
      <c r="AXO22" s="12"/>
      <c r="AXP22" s="11" t="s">
        <v>22138</v>
      </c>
      <c r="AXQ22" s="12"/>
      <c r="AXR22" s="12"/>
      <c r="AXS22" s="11" t="s">
        <v>22139</v>
      </c>
      <c r="AXT22" s="12"/>
      <c r="AXU22" s="12"/>
      <c r="AXV22" s="11" t="s">
        <v>22140</v>
      </c>
      <c r="AXW22" s="12"/>
      <c r="AXX22" s="12"/>
      <c r="AXY22" s="11" t="s">
        <v>22141</v>
      </c>
      <c r="AXZ22" s="12"/>
      <c r="AYA22" s="12"/>
      <c r="AYB22" s="11" t="s">
        <v>22142</v>
      </c>
      <c r="AYC22" s="12"/>
      <c r="AYD22" s="12"/>
      <c r="AYE22" s="11" t="s">
        <v>22143</v>
      </c>
      <c r="AYF22" s="12"/>
      <c r="AYG22" s="12"/>
      <c r="AYH22" s="11" t="s">
        <v>22144</v>
      </c>
      <c r="AYI22" s="12"/>
      <c r="AYJ22" s="12"/>
      <c r="AYK22" s="11" t="s">
        <v>22145</v>
      </c>
      <c r="AYL22" s="12"/>
      <c r="AYM22" s="12"/>
      <c r="AYN22" s="11" t="s">
        <v>22146</v>
      </c>
      <c r="AYO22" s="12"/>
      <c r="AYP22" s="12"/>
      <c r="AYQ22" s="11" t="s">
        <v>22147</v>
      </c>
      <c r="AYR22" s="12"/>
      <c r="AYS22" s="12"/>
      <c r="AYT22" s="11" t="s">
        <v>22148</v>
      </c>
      <c r="AYU22" s="12"/>
      <c r="AYV22" s="12"/>
      <c r="AYW22" s="11" t="s">
        <v>22149</v>
      </c>
      <c r="AYX22" s="12"/>
      <c r="AYY22" s="12"/>
      <c r="AYZ22" s="11" t="s">
        <v>22150</v>
      </c>
      <c r="AZA22" s="12"/>
      <c r="AZB22" s="12"/>
      <c r="AZC22" s="11" t="s">
        <v>22151</v>
      </c>
      <c r="AZD22" s="12"/>
      <c r="AZE22" s="12"/>
      <c r="AZF22" s="11" t="s">
        <v>22152</v>
      </c>
      <c r="AZG22" s="12"/>
      <c r="AZH22" s="12"/>
      <c r="AZI22" s="11" t="s">
        <v>22153</v>
      </c>
      <c r="AZJ22" s="12"/>
      <c r="AZK22" s="12"/>
      <c r="AZL22" s="11" t="s">
        <v>22154</v>
      </c>
      <c r="AZM22" s="12"/>
      <c r="AZN22" s="12"/>
      <c r="AZO22" s="11" t="s">
        <v>22155</v>
      </c>
      <c r="AZP22" s="12"/>
      <c r="AZQ22" s="12"/>
      <c r="AZR22" s="11" t="s">
        <v>22156</v>
      </c>
      <c r="AZS22" s="12"/>
      <c r="AZT22" s="12"/>
      <c r="AZU22" s="11" t="s">
        <v>22157</v>
      </c>
      <c r="AZV22" s="12"/>
      <c r="AZW22" s="12"/>
      <c r="AZX22" s="11" t="s">
        <v>22158</v>
      </c>
      <c r="AZY22" s="12"/>
      <c r="AZZ22" s="12"/>
      <c r="BAA22" s="11" t="s">
        <v>22159</v>
      </c>
      <c r="BAB22" s="12"/>
      <c r="BAC22" s="12"/>
      <c r="BAD22" s="11" t="s">
        <v>22160</v>
      </c>
      <c r="BAE22" s="12"/>
      <c r="BAF22" s="12"/>
      <c r="BAG22" s="11" t="s">
        <v>22161</v>
      </c>
      <c r="BAH22" s="12"/>
      <c r="BAI22" s="12"/>
      <c r="BAJ22" s="11" t="s">
        <v>22162</v>
      </c>
      <c r="BAK22" s="12"/>
      <c r="BAL22" s="12"/>
      <c r="BAM22" s="11" t="s">
        <v>22163</v>
      </c>
      <c r="BAN22" s="12"/>
      <c r="BAO22" s="12"/>
      <c r="BAP22" s="11" t="s">
        <v>22164</v>
      </c>
      <c r="BAQ22" s="12"/>
      <c r="BAR22" s="12"/>
      <c r="BAS22" s="11" t="s">
        <v>22165</v>
      </c>
      <c r="BAT22" s="12"/>
      <c r="BAU22" s="12"/>
      <c r="BAV22" s="11" t="s">
        <v>22166</v>
      </c>
      <c r="BAW22" s="12"/>
      <c r="BAX22" s="12"/>
      <c r="BAY22" s="11" t="s">
        <v>22167</v>
      </c>
      <c r="BAZ22" s="12"/>
      <c r="BBA22" s="12"/>
      <c r="BBB22" s="11" t="s">
        <v>22168</v>
      </c>
      <c r="BBC22" s="12"/>
      <c r="BBD22" s="12"/>
      <c r="BBE22" s="11" t="s">
        <v>22169</v>
      </c>
      <c r="BBF22" s="12"/>
      <c r="BBG22" s="12"/>
      <c r="BBH22" s="11" t="s">
        <v>22170</v>
      </c>
      <c r="BBI22" s="12"/>
      <c r="BBJ22" s="12"/>
      <c r="BBK22" s="11" t="s">
        <v>22171</v>
      </c>
      <c r="BBL22" s="12"/>
      <c r="BBM22" s="12"/>
      <c r="BBN22" s="11" t="s">
        <v>22172</v>
      </c>
      <c r="BBO22" s="12"/>
      <c r="BBP22" s="12"/>
      <c r="BBQ22" s="11" t="s">
        <v>22173</v>
      </c>
      <c r="BBR22" s="12"/>
      <c r="BBS22" s="12"/>
      <c r="BBT22" s="11" t="s">
        <v>22174</v>
      </c>
      <c r="BBU22" s="12"/>
      <c r="BBV22" s="12"/>
      <c r="BBW22" s="11" t="s">
        <v>22175</v>
      </c>
      <c r="BBX22" s="12"/>
      <c r="BBY22" s="12"/>
      <c r="BBZ22" s="11" t="s">
        <v>22176</v>
      </c>
      <c r="BCA22" s="12"/>
      <c r="BCB22" s="12"/>
      <c r="BCC22" s="11" t="s">
        <v>22177</v>
      </c>
      <c r="BCD22" s="12"/>
      <c r="BCE22" s="12"/>
      <c r="BCF22" s="11" t="s">
        <v>22178</v>
      </c>
      <c r="BCG22" s="12"/>
      <c r="BCH22" s="12"/>
      <c r="BCI22" s="11" t="s">
        <v>22179</v>
      </c>
      <c r="BCJ22" s="12"/>
      <c r="BCK22" s="12"/>
      <c r="BCL22" s="11" t="s">
        <v>22180</v>
      </c>
      <c r="BCM22" s="12"/>
      <c r="BCN22" s="12"/>
      <c r="BCO22" s="11" t="s">
        <v>22181</v>
      </c>
      <c r="BCP22" s="12"/>
      <c r="BCQ22" s="12"/>
      <c r="BCR22" s="11" t="s">
        <v>22182</v>
      </c>
      <c r="BCS22" s="12"/>
      <c r="BCT22" s="12"/>
      <c r="BCU22" s="11" t="s">
        <v>22183</v>
      </c>
      <c r="BCV22" s="12"/>
      <c r="BCW22" s="12"/>
      <c r="BCX22" s="11" t="s">
        <v>22184</v>
      </c>
      <c r="BCY22" s="12"/>
      <c r="BCZ22" s="12"/>
      <c r="BDA22" s="11" t="s">
        <v>22185</v>
      </c>
      <c r="BDB22" s="12"/>
      <c r="BDC22" s="12"/>
      <c r="BDD22" s="11" t="s">
        <v>22186</v>
      </c>
      <c r="BDE22" s="12"/>
      <c r="BDF22" s="12"/>
      <c r="BDG22" s="11" t="s">
        <v>22187</v>
      </c>
      <c r="BDH22" s="12"/>
      <c r="BDI22" s="12"/>
      <c r="BDJ22" s="11" t="s">
        <v>22188</v>
      </c>
      <c r="BDK22" s="12"/>
      <c r="BDL22" s="12"/>
      <c r="BDM22" s="11" t="s">
        <v>22189</v>
      </c>
      <c r="BDN22" s="12"/>
      <c r="BDO22" s="12"/>
      <c r="BDP22" s="11" t="s">
        <v>22190</v>
      </c>
      <c r="BDQ22" s="12"/>
      <c r="BDR22" s="12"/>
      <c r="BDS22" s="11" t="s">
        <v>22191</v>
      </c>
      <c r="BDT22" s="12"/>
      <c r="BDU22" s="12"/>
      <c r="BDV22" s="11" t="s">
        <v>22192</v>
      </c>
      <c r="BDW22" s="12"/>
      <c r="BDX22" s="12"/>
      <c r="BDY22" s="11" t="s">
        <v>22193</v>
      </c>
      <c r="BDZ22" s="12"/>
      <c r="BEA22" s="12"/>
      <c r="BEB22" s="11" t="s">
        <v>22194</v>
      </c>
      <c r="BEC22" s="12"/>
      <c r="BED22" s="12"/>
      <c r="BEE22" s="11" t="s">
        <v>22195</v>
      </c>
      <c r="BEF22" s="12"/>
      <c r="BEG22" s="12"/>
      <c r="BEH22" s="11" t="s">
        <v>21170</v>
      </c>
      <c r="BEI22" s="12"/>
      <c r="BEJ22" s="12"/>
      <c r="BEK22" s="11" t="s">
        <v>21256</v>
      </c>
      <c r="BEL22" s="12"/>
      <c r="BEM22" s="12"/>
      <c r="BEN22" s="11" t="s">
        <v>22196</v>
      </c>
      <c r="BEO22" s="12"/>
      <c r="BEP22" s="12"/>
      <c r="BEQ22" s="11" t="s">
        <v>22197</v>
      </c>
      <c r="BER22" s="12"/>
      <c r="BES22" s="12"/>
      <c r="BET22" s="11" t="s">
        <v>22198</v>
      </c>
      <c r="BEU22" s="12"/>
      <c r="BEV22" s="12"/>
      <c r="BEW22" s="11" t="s">
        <v>21809</v>
      </c>
      <c r="BEX22" s="12"/>
      <c r="BEY22" s="12"/>
      <c r="BEZ22" s="11" t="s">
        <v>22199</v>
      </c>
      <c r="BFA22" s="12"/>
      <c r="BFB22" s="12"/>
      <c r="BFC22" s="11" t="s">
        <v>22200</v>
      </c>
      <c r="BFD22" s="12"/>
      <c r="BFE22" s="12"/>
      <c r="BFF22" s="11" t="s">
        <v>22201</v>
      </c>
      <c r="BFG22" s="12"/>
      <c r="BFH22" s="12"/>
      <c r="BFI22" s="11" t="s">
        <v>21809</v>
      </c>
      <c r="BFJ22" s="12"/>
      <c r="BFK22" s="12"/>
      <c r="BFL22" s="11" t="s">
        <v>22202</v>
      </c>
      <c r="BFM22" s="12"/>
      <c r="BFN22" s="12"/>
      <c r="BFO22" s="11" t="s">
        <v>22203</v>
      </c>
      <c r="BFP22" s="12"/>
      <c r="BFQ22" s="12"/>
      <c r="BFR22" s="11" t="s">
        <v>22204</v>
      </c>
      <c r="BFS22" s="12"/>
      <c r="BFT22" s="12"/>
      <c r="BFU22" s="11" t="s">
        <v>22205</v>
      </c>
      <c r="BFV22" s="12"/>
      <c r="BFW22" s="12"/>
      <c r="BFX22" s="11" t="s">
        <v>22206</v>
      </c>
      <c r="BFY22" s="12"/>
      <c r="BFZ22" s="12"/>
      <c r="BGA22" s="11" t="s">
        <v>22207</v>
      </c>
      <c r="BGB22" s="12"/>
      <c r="BGC22" s="12"/>
      <c r="BGD22" s="11" t="s">
        <v>22208</v>
      </c>
      <c r="BGE22" s="12"/>
      <c r="BGF22" s="12"/>
      <c r="BGG22" s="11" t="s">
        <v>22209</v>
      </c>
      <c r="BGH22" s="12"/>
      <c r="BGI22" s="12"/>
      <c r="BGJ22" s="11" t="s">
        <v>22210</v>
      </c>
      <c r="BGK22" s="12"/>
      <c r="BGL22" s="12"/>
      <c r="BGM22" s="11" t="s">
        <v>22211</v>
      </c>
      <c r="BGN22" s="12"/>
      <c r="BGO22" s="12"/>
      <c r="BGP22" s="11" t="s">
        <v>22212</v>
      </c>
      <c r="BGQ22" s="12"/>
      <c r="BGR22" s="12"/>
      <c r="BGS22" s="11" t="s">
        <v>22213</v>
      </c>
      <c r="BGT22" s="12"/>
      <c r="BGU22" s="12"/>
      <c r="BGV22" s="11" t="s">
        <v>21632</v>
      </c>
      <c r="BGW22" s="12"/>
      <c r="BGX22" s="12"/>
      <c r="BGY22" s="11" t="s">
        <v>22214</v>
      </c>
      <c r="BGZ22" s="12"/>
      <c r="BHA22" s="12"/>
      <c r="BHB22" s="11" t="s">
        <v>22215</v>
      </c>
      <c r="BHC22" s="12"/>
      <c r="BHD22" s="12"/>
      <c r="BHE22" s="11" t="s">
        <v>22216</v>
      </c>
      <c r="BHF22" s="12"/>
      <c r="BHG22" s="12"/>
      <c r="BHH22" s="11" t="s">
        <v>22217</v>
      </c>
      <c r="BHI22" s="12"/>
      <c r="BHJ22" s="12"/>
      <c r="BHK22" s="11" t="s">
        <v>22218</v>
      </c>
      <c r="BHL22" s="12"/>
      <c r="BHM22" s="12"/>
      <c r="BHN22" s="11" t="s">
        <v>22219</v>
      </c>
      <c r="BHO22" s="12"/>
      <c r="BHP22" s="12"/>
      <c r="BHQ22" s="11" t="s">
        <v>22220</v>
      </c>
      <c r="BHR22" s="12"/>
      <c r="BHS22" s="12"/>
      <c r="BHT22" s="11" t="s">
        <v>22221</v>
      </c>
      <c r="BHU22" s="12"/>
      <c r="BHV22" s="12"/>
      <c r="BHW22" s="11" t="s">
        <v>22222</v>
      </c>
      <c r="BHX22" s="12"/>
      <c r="BHY22" s="12"/>
      <c r="BHZ22" s="11" t="s">
        <v>22223</v>
      </c>
      <c r="BIA22" s="12"/>
      <c r="BIB22" s="12"/>
      <c r="BIC22" s="11" t="s">
        <v>22224</v>
      </c>
      <c r="BID22" s="12"/>
      <c r="BIE22" s="12"/>
      <c r="BIF22" s="11" t="s">
        <v>22225</v>
      </c>
      <c r="BIG22" s="12"/>
      <c r="BIH22" s="12"/>
      <c r="BII22" s="11" t="s">
        <v>22226</v>
      </c>
      <c r="BIJ22" s="12"/>
      <c r="BIK22" s="12"/>
      <c r="BIL22" s="11" t="s">
        <v>22227</v>
      </c>
      <c r="BIM22" s="12"/>
      <c r="BIN22" s="12"/>
      <c r="BIO22" s="11" t="s">
        <v>21919</v>
      </c>
      <c r="BIP22" s="12"/>
      <c r="BIQ22" s="12"/>
      <c r="BIR22" s="11" t="s">
        <v>22228</v>
      </c>
      <c r="BIS22" s="12"/>
      <c r="BIT22" s="12"/>
      <c r="BIU22" s="11" t="s">
        <v>22229</v>
      </c>
      <c r="BIV22" s="12"/>
      <c r="BIW22" s="12"/>
      <c r="BIX22" s="11" t="s">
        <v>22230</v>
      </c>
      <c r="BIY22" s="12"/>
      <c r="BIZ22" s="12"/>
      <c r="BJA22" s="11" t="s">
        <v>22231</v>
      </c>
      <c r="BJB22" s="12"/>
      <c r="BJC22" s="12"/>
      <c r="BJD22" s="11" t="s">
        <v>22232</v>
      </c>
      <c r="BJE22" s="12"/>
      <c r="BJF22" s="12"/>
      <c r="BJG22" s="11" t="s">
        <v>22233</v>
      </c>
      <c r="BJH22" s="12"/>
      <c r="BJI22" s="12"/>
      <c r="BJJ22" s="11" t="s">
        <v>22234</v>
      </c>
      <c r="BJK22" s="12"/>
      <c r="BJL22" s="12"/>
      <c r="BJM22" s="11" t="s">
        <v>21600</v>
      </c>
      <c r="BJN22" s="12"/>
      <c r="BJO22" s="12"/>
      <c r="BJP22" s="11" t="s">
        <v>22235</v>
      </c>
      <c r="BJQ22" s="12"/>
      <c r="BJR22" s="12"/>
      <c r="BJS22" s="11" t="s">
        <v>22236</v>
      </c>
      <c r="BJT22" s="12"/>
      <c r="BJU22" s="12"/>
      <c r="BJV22" s="11" t="s">
        <v>22237</v>
      </c>
      <c r="BJW22" s="12"/>
      <c r="BJX22" s="12"/>
      <c r="BJY22" s="11" t="s">
        <v>22238</v>
      </c>
      <c r="BJZ22" s="12"/>
      <c r="BKA22" s="12"/>
      <c r="BKB22" s="11" t="s">
        <v>22239</v>
      </c>
      <c r="BKC22" s="12"/>
      <c r="BKD22" s="12"/>
      <c r="BKE22" s="11" t="s">
        <v>22240</v>
      </c>
      <c r="BKF22" s="12"/>
      <c r="BKG22" s="12"/>
      <c r="BKH22" s="11" t="s">
        <v>22241</v>
      </c>
      <c r="BKI22" s="12"/>
      <c r="BKJ22" s="12"/>
      <c r="BKK22" s="11" t="s">
        <v>22242</v>
      </c>
      <c r="BKL22" s="12"/>
      <c r="BKM22" s="12"/>
      <c r="BKN22" s="11" t="s">
        <v>22243</v>
      </c>
      <c r="BKO22" s="12"/>
      <c r="BKP22" s="12"/>
      <c r="BKQ22" s="11" t="s">
        <v>22244</v>
      </c>
      <c r="BKR22" s="12"/>
      <c r="BKS22" s="12"/>
      <c r="BKT22" s="11" t="s">
        <v>22245</v>
      </c>
      <c r="BKU22" s="12"/>
      <c r="BKV22" s="12"/>
      <c r="BKW22" s="11" t="s">
        <v>22246</v>
      </c>
      <c r="BKX22" s="12"/>
      <c r="BKY22" s="12"/>
      <c r="BKZ22" s="11" t="s">
        <v>22247</v>
      </c>
      <c r="BLA22" s="12"/>
      <c r="BLB22" s="12"/>
      <c r="BLC22" s="11" t="s">
        <v>22248</v>
      </c>
      <c r="BLD22" s="12"/>
      <c r="BLE22" s="12"/>
      <c r="BLF22" s="11" t="s">
        <v>22249</v>
      </c>
      <c r="BLG22" s="12"/>
      <c r="BLH22" s="12"/>
      <c r="BLI22" s="11" t="s">
        <v>22250</v>
      </c>
      <c r="BLJ22" s="12"/>
      <c r="BLK22" s="12"/>
      <c r="BLL22" s="11" t="s">
        <v>22251</v>
      </c>
      <c r="BLM22" s="12"/>
      <c r="BLN22" s="12"/>
      <c r="BLO22" s="11" t="s">
        <v>22252</v>
      </c>
      <c r="BLP22" s="12"/>
      <c r="BLQ22" s="12"/>
      <c r="BLR22" s="11" t="s">
        <v>22253</v>
      </c>
      <c r="BLS22" s="12"/>
      <c r="BLT22" s="12"/>
      <c r="BLU22" s="11" t="s">
        <v>22254</v>
      </c>
      <c r="BLV22" s="12"/>
      <c r="BLW22" s="12"/>
      <c r="BLX22" s="11" t="s">
        <v>22255</v>
      </c>
      <c r="BLY22" s="12"/>
      <c r="BLZ22" s="12"/>
      <c r="BMA22" s="11" t="s">
        <v>22256</v>
      </c>
      <c r="BMB22" s="12"/>
      <c r="BMC22" s="12"/>
      <c r="BMD22" s="11" t="s">
        <v>22257</v>
      </c>
      <c r="BME22" s="12"/>
      <c r="BMF22" s="12"/>
      <c r="BMG22" s="11" t="s">
        <v>22258</v>
      </c>
      <c r="BMH22" s="12"/>
      <c r="BMI22" s="12"/>
      <c r="BMJ22" s="11" t="s">
        <v>22259</v>
      </c>
      <c r="BMK22" s="12"/>
      <c r="BML22" s="12"/>
      <c r="BMM22" s="11" t="s">
        <v>22260</v>
      </c>
      <c r="BMN22" s="12"/>
      <c r="BMO22" s="12"/>
      <c r="BMP22" s="11" t="s">
        <v>22261</v>
      </c>
      <c r="BMQ22" s="12"/>
      <c r="BMR22" s="12"/>
      <c r="BMS22" s="11" t="s">
        <v>22262</v>
      </c>
      <c r="BMT22" s="12"/>
      <c r="BMU22" s="12"/>
      <c r="BMV22" s="11" t="s">
        <v>22263</v>
      </c>
      <c r="BMW22" s="12"/>
      <c r="BMX22" s="12"/>
      <c r="BMY22" s="11" t="s">
        <v>22264</v>
      </c>
      <c r="BMZ22" s="12"/>
      <c r="BNA22" s="12"/>
      <c r="BNB22" s="11" t="s">
        <v>22265</v>
      </c>
      <c r="BNC22" s="12"/>
      <c r="BND22" s="12"/>
      <c r="BNE22" s="11" t="s">
        <v>22266</v>
      </c>
      <c r="BNF22" s="12"/>
      <c r="BNG22" s="12"/>
      <c r="BNH22" s="11" t="s">
        <v>22267</v>
      </c>
      <c r="BNI22" s="12"/>
      <c r="BNJ22" s="12"/>
      <c r="BNK22" s="11" t="s">
        <v>22268</v>
      </c>
      <c r="BNL22" s="12"/>
      <c r="BNM22" s="12"/>
      <c r="BNN22" s="11" t="s">
        <v>22269</v>
      </c>
      <c r="BNO22" s="12"/>
      <c r="BNP22" s="12"/>
      <c r="BNQ22" s="11" t="s">
        <v>22270</v>
      </c>
      <c r="BNR22" s="12"/>
      <c r="BNS22" s="12"/>
      <c r="BNT22" s="11" t="s">
        <v>22271</v>
      </c>
      <c r="BNU22" s="12"/>
      <c r="BNV22" s="12"/>
      <c r="BNW22" s="11" t="s">
        <v>22272</v>
      </c>
      <c r="BNX22" s="12"/>
      <c r="BNY22" s="12"/>
      <c r="BNZ22" s="11" t="s">
        <v>22273</v>
      </c>
      <c r="BOA22" s="12"/>
      <c r="BOB22" s="12"/>
      <c r="BOC22" s="11" t="s">
        <v>22274</v>
      </c>
      <c r="BOD22" s="12"/>
      <c r="BOE22" s="12"/>
      <c r="BOF22" s="11" t="s">
        <v>22275</v>
      </c>
      <c r="BOG22" s="12"/>
      <c r="BOH22" s="12"/>
      <c r="BOI22" s="11" t="s">
        <v>22276</v>
      </c>
      <c r="BOJ22" s="12"/>
      <c r="BOK22" s="12"/>
      <c r="BOL22" s="11" t="s">
        <v>22277</v>
      </c>
      <c r="BOM22" s="12"/>
      <c r="BON22" s="12"/>
      <c r="BOO22" s="11" t="s">
        <v>22278</v>
      </c>
      <c r="BOP22" s="12"/>
      <c r="BOQ22" s="12"/>
      <c r="BOR22" s="11" t="s">
        <v>22279</v>
      </c>
      <c r="BOS22" s="12"/>
      <c r="BOT22" s="12"/>
      <c r="BOU22" s="11" t="s">
        <v>22280</v>
      </c>
      <c r="BOV22" s="12"/>
      <c r="BOW22" s="12"/>
      <c r="BOX22" s="11" t="s">
        <v>22281</v>
      </c>
      <c r="BOY22" s="12"/>
      <c r="BOZ22" s="12"/>
      <c r="BPA22" s="11" t="s">
        <v>22282</v>
      </c>
      <c r="BPB22" s="12"/>
      <c r="BPC22" s="12"/>
      <c r="BPD22" s="11" t="s">
        <v>22283</v>
      </c>
      <c r="BPE22" s="12"/>
      <c r="BPF22" s="12"/>
      <c r="BPG22" s="11" t="s">
        <v>21636</v>
      </c>
      <c r="BPH22" s="12"/>
      <c r="BPI22" s="12"/>
      <c r="BPJ22" s="11" t="s">
        <v>22284</v>
      </c>
      <c r="BPK22" s="12"/>
      <c r="BPL22" s="12"/>
      <c r="BPM22" s="11" t="s">
        <v>22285</v>
      </c>
      <c r="BPN22" s="12"/>
      <c r="BPO22" s="12"/>
      <c r="BPP22" s="11" t="s">
        <v>22286</v>
      </c>
      <c r="BPQ22" s="12"/>
      <c r="BPR22" s="12"/>
      <c r="BPS22" s="11" t="s">
        <v>21632</v>
      </c>
      <c r="BPT22" s="12"/>
      <c r="BPU22" s="12"/>
      <c r="BPV22" s="11" t="s">
        <v>22287</v>
      </c>
      <c r="BPW22" s="12"/>
      <c r="BPX22" s="12"/>
      <c r="BPY22" s="11" t="s">
        <v>21755</v>
      </c>
      <c r="BPZ22" s="12"/>
      <c r="BQA22" s="12"/>
      <c r="BQB22" s="11" t="s">
        <v>22288</v>
      </c>
      <c r="BQC22" s="12"/>
      <c r="BQD22" s="12"/>
      <c r="BQE22" s="11" t="s">
        <v>22289</v>
      </c>
      <c r="BQF22" s="12"/>
      <c r="BQG22" s="12"/>
      <c r="BQH22" s="11" t="s">
        <v>22290</v>
      </c>
      <c r="BQI22" s="12"/>
      <c r="BQJ22" s="12"/>
      <c r="BQK22" s="11" t="s">
        <v>22291</v>
      </c>
      <c r="BQL22" s="12"/>
      <c r="BQM22" s="12"/>
      <c r="BQN22" s="11" t="s">
        <v>22292</v>
      </c>
      <c r="BQO22" s="12"/>
      <c r="BQP22" s="12"/>
      <c r="BQQ22" s="11" t="s">
        <v>22293</v>
      </c>
      <c r="BQR22" s="12"/>
      <c r="BQS22" s="12"/>
      <c r="BQT22" s="11" t="s">
        <v>22294</v>
      </c>
      <c r="BQU22" s="12"/>
      <c r="BQV22" s="12"/>
      <c r="BQW22" s="11" t="s">
        <v>22295</v>
      </c>
      <c r="BQX22" s="12"/>
      <c r="BQY22" s="12"/>
      <c r="BQZ22" s="11" t="s">
        <v>22296</v>
      </c>
      <c r="BRA22" s="12"/>
      <c r="BRB22" s="12"/>
      <c r="BRC22" s="11" t="s">
        <v>22297</v>
      </c>
      <c r="BRD22" s="12"/>
      <c r="BRE22" s="12"/>
      <c r="BRF22" s="11" t="s">
        <v>22298</v>
      </c>
      <c r="BRG22" s="12"/>
      <c r="BRH22" s="12"/>
      <c r="BRI22" s="11" t="s">
        <v>22299</v>
      </c>
      <c r="BRJ22" s="12"/>
      <c r="BRK22" s="12"/>
      <c r="BRL22" s="11" t="s">
        <v>22300</v>
      </c>
      <c r="BRM22" s="12"/>
      <c r="BRN22" s="12"/>
      <c r="BRO22" s="11" t="s">
        <v>21867</v>
      </c>
      <c r="BRP22" s="12"/>
      <c r="BRQ22" s="12"/>
      <c r="BRR22" s="11" t="s">
        <v>22301</v>
      </c>
      <c r="BRS22" s="12"/>
      <c r="BRT22" s="12"/>
      <c r="BRU22" s="11" t="s">
        <v>22302</v>
      </c>
      <c r="BRV22" s="12"/>
      <c r="BRW22" s="12"/>
      <c r="BRX22" s="11" t="s">
        <v>22303</v>
      </c>
      <c r="BRY22" s="12"/>
      <c r="BRZ22" s="12"/>
      <c r="BSA22" s="11" t="s">
        <v>22304</v>
      </c>
      <c r="BSB22" s="12"/>
      <c r="BSC22" s="12"/>
      <c r="BSD22" s="11" t="s">
        <v>22305</v>
      </c>
      <c r="BSE22" s="12"/>
      <c r="BSF22" s="12"/>
      <c r="BSG22" s="11" t="s">
        <v>22306</v>
      </c>
      <c r="BSH22" s="12"/>
      <c r="BSI22" s="12"/>
      <c r="BSJ22" s="11" t="s">
        <v>22307</v>
      </c>
      <c r="BSK22" s="12"/>
      <c r="BSL22" s="12"/>
      <c r="BSM22" s="11" t="s">
        <v>22308</v>
      </c>
      <c r="BSN22" s="12"/>
      <c r="BSO22" s="12"/>
      <c r="BSP22" s="11" t="s">
        <v>22309</v>
      </c>
      <c r="BSQ22" s="12"/>
      <c r="BSR22" s="12"/>
      <c r="BSS22" s="11" t="s">
        <v>22310</v>
      </c>
      <c r="BST22" s="12"/>
      <c r="BSU22" s="12"/>
      <c r="BSV22" s="11" t="s">
        <v>22311</v>
      </c>
      <c r="BSW22" s="12"/>
      <c r="BSX22" s="12"/>
      <c r="BSY22" s="11" t="s">
        <v>22312</v>
      </c>
      <c r="BSZ22" s="12"/>
      <c r="BTA22" s="12"/>
      <c r="BTB22" s="11" t="s">
        <v>22313</v>
      </c>
      <c r="BTC22" s="12"/>
      <c r="BTD22" s="12"/>
      <c r="BTE22" s="11" t="s">
        <v>22314</v>
      </c>
      <c r="BTF22" s="12"/>
      <c r="BTG22" s="12"/>
      <c r="BTH22" s="11" t="s">
        <v>22315</v>
      </c>
      <c r="BTI22" s="12"/>
      <c r="BTJ22" s="12"/>
      <c r="BTK22" s="11" t="s">
        <v>22316</v>
      </c>
      <c r="BTL22" s="12"/>
      <c r="BTM22" s="12"/>
      <c r="BTN22" s="11" t="s">
        <v>22317</v>
      </c>
      <c r="BTO22" s="12"/>
      <c r="BTP22" s="12"/>
      <c r="BTQ22" s="11" t="s">
        <v>22318</v>
      </c>
      <c r="BTR22" s="12"/>
      <c r="BTS22" s="12"/>
      <c r="BTT22" s="11" t="s">
        <v>22319</v>
      </c>
      <c r="BTU22" s="12"/>
      <c r="BTV22" s="12"/>
      <c r="BTW22" s="11" t="s">
        <v>22320</v>
      </c>
      <c r="BTX22" s="12"/>
      <c r="BTY22" s="12"/>
      <c r="BTZ22" s="11" t="s">
        <v>22321</v>
      </c>
      <c r="BUA22" s="12"/>
      <c r="BUB22" s="12"/>
      <c r="BUC22" s="11" t="s">
        <v>22322</v>
      </c>
      <c r="BUD22" s="12"/>
      <c r="BUE22" s="12"/>
      <c r="BUF22" s="11" t="s">
        <v>22323</v>
      </c>
      <c r="BUG22" s="12"/>
      <c r="BUH22" s="12"/>
      <c r="BUI22" s="11" t="s">
        <v>22324</v>
      </c>
      <c r="BUJ22" s="12"/>
      <c r="BUK22" s="12"/>
      <c r="BUL22" s="11" t="s">
        <v>22325</v>
      </c>
      <c r="BUM22" s="12"/>
      <c r="BUN22" s="12"/>
      <c r="BUO22" s="11" t="s">
        <v>22326</v>
      </c>
      <c r="BUP22" s="12"/>
      <c r="BUQ22" s="12"/>
      <c r="BUR22" s="11" t="s">
        <v>22327</v>
      </c>
      <c r="BUS22" s="12"/>
      <c r="BUT22" s="12"/>
      <c r="BUU22" s="11" t="s">
        <v>22328</v>
      </c>
      <c r="BUV22" s="12"/>
      <c r="BUW22" s="12"/>
      <c r="BUX22" s="11" t="s">
        <v>22329</v>
      </c>
      <c r="BUY22" s="12"/>
      <c r="BUZ22" s="12"/>
      <c r="BVA22" s="11" t="s">
        <v>22330</v>
      </c>
      <c r="BVB22" s="12"/>
      <c r="BVC22" s="12"/>
      <c r="BVD22" s="11" t="s">
        <v>22331</v>
      </c>
      <c r="BVE22" s="12"/>
      <c r="BVF22" s="12"/>
      <c r="BVG22" s="11" t="s">
        <v>22332</v>
      </c>
      <c r="BVH22" s="12"/>
      <c r="BVI22" s="12"/>
      <c r="BVJ22" s="11" t="s">
        <v>22333</v>
      </c>
      <c r="BVK22" s="12"/>
      <c r="BVL22" s="12"/>
      <c r="BVM22" s="11" t="s">
        <v>22334</v>
      </c>
      <c r="BVN22" s="12"/>
      <c r="BVO22" s="12"/>
      <c r="BVP22" s="11" t="s">
        <v>22335</v>
      </c>
      <c r="BVQ22" s="12"/>
      <c r="BVR22" s="12"/>
      <c r="BVS22" s="11" t="s">
        <v>22336</v>
      </c>
      <c r="BVT22" s="12"/>
      <c r="BVU22" s="12"/>
      <c r="BVV22" s="11" t="s">
        <v>22337</v>
      </c>
      <c r="BVW22" s="12"/>
      <c r="BVX22" s="12"/>
      <c r="BVY22" s="11" t="s">
        <v>22338</v>
      </c>
      <c r="BVZ22" s="12"/>
      <c r="BWA22" s="12"/>
      <c r="BWB22" s="11" t="s">
        <v>22339</v>
      </c>
      <c r="BWC22" s="12"/>
      <c r="BWD22" s="12"/>
      <c r="BWE22" s="11" t="s">
        <v>22340</v>
      </c>
      <c r="BWF22" s="12"/>
      <c r="BWG22" s="12"/>
      <c r="BWH22" s="11" t="s">
        <v>22341</v>
      </c>
      <c r="BWI22" s="12"/>
      <c r="BWJ22" s="12"/>
      <c r="BWK22" s="11" t="s">
        <v>22342</v>
      </c>
      <c r="BWL22" s="12"/>
      <c r="BWM22" s="12"/>
      <c r="BWN22" s="11" t="s">
        <v>22343</v>
      </c>
      <c r="BWO22" s="12"/>
      <c r="BWP22" s="12"/>
      <c r="BWQ22" s="11" t="s">
        <v>22344</v>
      </c>
      <c r="BWR22" s="12"/>
      <c r="BWS22" s="12"/>
      <c r="BWT22" s="11" t="s">
        <v>22345</v>
      </c>
      <c r="BWU22" s="12"/>
      <c r="BWV22" s="12"/>
      <c r="BWW22" s="11" t="s">
        <v>22346</v>
      </c>
      <c r="BWX22" s="12"/>
      <c r="BWY22" s="12"/>
      <c r="BWZ22" s="11" t="s">
        <v>22347</v>
      </c>
      <c r="BXA22" s="12"/>
      <c r="BXB22" s="12"/>
      <c r="BXC22" s="11" t="s">
        <v>22348</v>
      </c>
      <c r="BXD22" s="12"/>
      <c r="BXE22" s="12"/>
      <c r="BXF22" s="11" t="s">
        <v>22349</v>
      </c>
      <c r="BXG22" s="12"/>
      <c r="BXH22" s="12"/>
      <c r="BXI22" s="11" t="s">
        <v>21394</v>
      </c>
      <c r="BXJ22" s="12"/>
      <c r="BXK22" s="12"/>
      <c r="BXL22" s="11" t="s">
        <v>22350</v>
      </c>
      <c r="BXM22" s="12"/>
      <c r="BXN22" s="12"/>
      <c r="BXO22" s="11" t="s">
        <v>22351</v>
      </c>
      <c r="BXP22" s="12"/>
      <c r="BXQ22" s="12"/>
      <c r="BXR22" s="11" t="s">
        <v>22352</v>
      </c>
      <c r="BXS22" s="12"/>
      <c r="BXT22" s="12"/>
      <c r="BXU22" s="11" t="s">
        <v>22353</v>
      </c>
      <c r="BXV22" s="12"/>
      <c r="BXW22" s="12"/>
      <c r="BXX22" s="11" t="s">
        <v>22354</v>
      </c>
      <c r="BXY22" s="12"/>
      <c r="BXZ22" s="12"/>
      <c r="BYA22" s="11" t="s">
        <v>22355</v>
      </c>
      <c r="BYB22" s="12"/>
      <c r="BYC22" s="12"/>
      <c r="BYD22" s="11" t="s">
        <v>22356</v>
      </c>
      <c r="BYE22" s="12"/>
      <c r="BYF22" s="12"/>
      <c r="BYG22" s="11" t="s">
        <v>22357</v>
      </c>
      <c r="BYH22" s="12"/>
      <c r="BYI22" s="12"/>
      <c r="BYJ22" s="11" t="s">
        <v>22358</v>
      </c>
      <c r="BYK22" s="12"/>
      <c r="BYL22" s="12"/>
      <c r="BYM22" s="11" t="s">
        <v>22359</v>
      </c>
      <c r="BYN22" s="12"/>
      <c r="BYO22" s="12"/>
    </row>
    <row r="23" spans="1:2017" x14ac:dyDescent="0.25">
      <c r="A23" s="6"/>
      <c r="B23" s="11" t="s">
        <v>21066</v>
      </c>
      <c r="C23" s="12"/>
      <c r="D23" s="12"/>
      <c r="E23" s="11" t="s">
        <v>22360</v>
      </c>
      <c r="F23" s="12"/>
      <c r="G23" s="12"/>
      <c r="H23" s="11" t="s">
        <v>22361</v>
      </c>
      <c r="I23" s="12"/>
      <c r="J23" s="12"/>
      <c r="K23" s="11" t="s">
        <v>22362</v>
      </c>
      <c r="L23" s="12"/>
      <c r="M23" s="12"/>
      <c r="N23" s="11" t="s">
        <v>22363</v>
      </c>
      <c r="O23" s="12"/>
      <c r="P23" s="12"/>
      <c r="Q23" s="11" t="s">
        <v>22364</v>
      </c>
      <c r="R23" s="12"/>
      <c r="S23" s="12"/>
      <c r="T23" s="11" t="s">
        <v>22365</v>
      </c>
      <c r="U23" s="12"/>
      <c r="V23" s="12"/>
      <c r="W23" s="11" t="s">
        <v>22366</v>
      </c>
      <c r="X23" s="12"/>
      <c r="Y23" s="12"/>
      <c r="Z23" s="11" t="s">
        <v>22367</v>
      </c>
      <c r="AA23" s="12"/>
      <c r="AB23" s="12"/>
      <c r="AC23" s="11" t="s">
        <v>22368</v>
      </c>
      <c r="AD23" s="12"/>
      <c r="AE23" s="12"/>
      <c r="AF23" s="11" t="s">
        <v>22369</v>
      </c>
      <c r="AG23" s="12"/>
      <c r="AH23" s="12"/>
      <c r="AI23" s="11" t="s">
        <v>22370</v>
      </c>
      <c r="AJ23" s="12"/>
      <c r="AK23" s="12"/>
      <c r="AL23" s="11" t="s">
        <v>22371</v>
      </c>
      <c r="AM23" s="12"/>
      <c r="AN23" s="12"/>
      <c r="AO23" s="11" t="s">
        <v>22372</v>
      </c>
      <c r="AP23" s="12"/>
      <c r="AQ23" s="12"/>
      <c r="AR23" s="11" t="s">
        <v>22373</v>
      </c>
      <c r="AS23" s="12"/>
      <c r="AT23" s="12"/>
      <c r="AU23" s="11" t="s">
        <v>22374</v>
      </c>
      <c r="AV23" s="12"/>
      <c r="AW23" s="12"/>
      <c r="AX23" s="11" t="s">
        <v>22375</v>
      </c>
      <c r="AY23" s="12"/>
      <c r="AZ23" s="12"/>
      <c r="BA23" s="11" t="s">
        <v>22376</v>
      </c>
      <c r="BB23" s="12"/>
      <c r="BC23" s="12"/>
      <c r="BD23" s="11" t="s">
        <v>22377</v>
      </c>
      <c r="BE23" s="12"/>
      <c r="BF23" s="12"/>
      <c r="BG23" s="11" t="s">
        <v>22378</v>
      </c>
      <c r="BH23" s="12"/>
      <c r="BI23" s="12"/>
      <c r="BJ23" s="11" t="s">
        <v>22379</v>
      </c>
      <c r="BK23" s="12"/>
      <c r="BL23" s="12"/>
      <c r="BM23" s="11" t="s">
        <v>22380</v>
      </c>
      <c r="BN23" s="12"/>
      <c r="BO23" s="12"/>
      <c r="BP23" s="11" t="s">
        <v>22381</v>
      </c>
      <c r="BQ23" s="12"/>
      <c r="BR23" s="12"/>
      <c r="BS23" s="11" t="s">
        <v>22382</v>
      </c>
      <c r="BT23" s="12"/>
      <c r="BU23" s="12"/>
      <c r="BV23" s="11" t="s">
        <v>22383</v>
      </c>
      <c r="BW23" s="12"/>
      <c r="BX23" s="12"/>
      <c r="BY23" s="11" t="s">
        <v>22384</v>
      </c>
      <c r="BZ23" s="12"/>
      <c r="CA23" s="12"/>
      <c r="CB23" s="11" t="s">
        <v>22385</v>
      </c>
      <c r="CC23" s="12"/>
      <c r="CD23" s="12"/>
      <c r="CE23" s="11" t="s">
        <v>22386</v>
      </c>
      <c r="CF23" s="12"/>
      <c r="CG23" s="12"/>
      <c r="CH23" s="11" t="s">
        <v>22387</v>
      </c>
      <c r="CI23" s="12"/>
      <c r="CJ23" s="12"/>
      <c r="CK23" s="11" t="s">
        <v>22388</v>
      </c>
      <c r="CL23" s="12"/>
      <c r="CM23" s="12"/>
      <c r="CN23" s="11" t="s">
        <v>22389</v>
      </c>
      <c r="CO23" s="12"/>
      <c r="CP23" s="12"/>
      <c r="CQ23" s="11" t="s">
        <v>22390</v>
      </c>
      <c r="CR23" s="12"/>
      <c r="CS23" s="12"/>
      <c r="CT23" s="11" t="s">
        <v>22391</v>
      </c>
      <c r="CU23" s="12"/>
      <c r="CV23" s="12"/>
      <c r="CW23" s="11" t="s">
        <v>22392</v>
      </c>
      <c r="CX23" s="12"/>
      <c r="CY23" s="12"/>
      <c r="CZ23" s="11" t="s">
        <v>22393</v>
      </c>
      <c r="DA23" s="12"/>
      <c r="DB23" s="12"/>
      <c r="DC23" s="11" t="s">
        <v>22394</v>
      </c>
      <c r="DD23" s="12"/>
      <c r="DE23" s="12"/>
      <c r="DF23" s="11" t="s">
        <v>22395</v>
      </c>
      <c r="DG23" s="12"/>
      <c r="DH23" s="12"/>
      <c r="DI23" s="11" t="s">
        <v>22396</v>
      </c>
      <c r="DJ23" s="12"/>
      <c r="DK23" s="12"/>
      <c r="DL23" s="11" t="s">
        <v>22397</v>
      </c>
      <c r="DM23" s="12"/>
      <c r="DN23" s="12"/>
      <c r="DO23" s="11" t="s">
        <v>22398</v>
      </c>
      <c r="DP23" s="12"/>
      <c r="DQ23" s="12"/>
      <c r="DR23" s="11" t="s">
        <v>22399</v>
      </c>
      <c r="DS23" s="12"/>
      <c r="DT23" s="12"/>
      <c r="DU23" s="11" t="s">
        <v>22400</v>
      </c>
      <c r="DV23" s="12"/>
      <c r="DW23" s="12"/>
      <c r="DX23" s="11" t="s">
        <v>22401</v>
      </c>
      <c r="DY23" s="12"/>
      <c r="DZ23" s="12"/>
      <c r="EA23" s="11" t="s">
        <v>22402</v>
      </c>
      <c r="EB23" s="12"/>
      <c r="EC23" s="12"/>
      <c r="ED23" s="11" t="s">
        <v>22403</v>
      </c>
      <c r="EE23" s="12"/>
      <c r="EF23" s="12"/>
      <c r="EG23" s="11" t="s">
        <v>22404</v>
      </c>
      <c r="EH23" s="12"/>
      <c r="EI23" s="12"/>
      <c r="EJ23" s="11" t="s">
        <v>22405</v>
      </c>
      <c r="EK23" s="12"/>
      <c r="EL23" s="12"/>
      <c r="EM23" s="11" t="s">
        <v>22406</v>
      </c>
      <c r="EN23" s="12"/>
      <c r="EO23" s="12"/>
      <c r="EP23" s="11" t="s">
        <v>22407</v>
      </c>
      <c r="EQ23" s="12"/>
      <c r="ER23" s="12"/>
      <c r="ES23" s="11" t="s">
        <v>22408</v>
      </c>
      <c r="ET23" s="12"/>
      <c r="EU23" s="12"/>
      <c r="EV23" s="11" t="s">
        <v>22409</v>
      </c>
      <c r="EW23" s="12"/>
      <c r="EX23" s="12"/>
      <c r="EY23" s="11" t="s">
        <v>22410</v>
      </c>
      <c r="EZ23" s="12"/>
      <c r="FA23" s="12"/>
      <c r="FB23" s="11" t="s">
        <v>22411</v>
      </c>
      <c r="FC23" s="12"/>
      <c r="FD23" s="12"/>
      <c r="FE23" s="11" t="s">
        <v>22412</v>
      </c>
      <c r="FF23" s="12"/>
      <c r="FG23" s="12"/>
      <c r="FH23" s="11" t="s">
        <v>22413</v>
      </c>
      <c r="FI23" s="12"/>
      <c r="FJ23" s="12"/>
      <c r="FK23" s="11" t="s">
        <v>22414</v>
      </c>
      <c r="FL23" s="12"/>
      <c r="FM23" s="12"/>
      <c r="FN23" s="11" t="s">
        <v>22415</v>
      </c>
      <c r="FO23" s="12"/>
      <c r="FP23" s="12"/>
      <c r="FQ23" s="11" t="s">
        <v>22416</v>
      </c>
      <c r="FR23" s="12"/>
      <c r="FS23" s="12"/>
      <c r="FT23" s="11" t="s">
        <v>22417</v>
      </c>
      <c r="FU23" s="12"/>
      <c r="FV23" s="12"/>
      <c r="FW23" s="11" t="s">
        <v>22418</v>
      </c>
      <c r="FX23" s="12"/>
      <c r="FY23" s="12"/>
      <c r="FZ23" s="11" t="s">
        <v>22419</v>
      </c>
      <c r="GA23" s="12"/>
      <c r="GB23" s="12"/>
      <c r="GC23" s="11" t="s">
        <v>22420</v>
      </c>
      <c r="GD23" s="12"/>
      <c r="GE23" s="12"/>
      <c r="GF23" s="11" t="s">
        <v>22421</v>
      </c>
      <c r="GG23" s="12"/>
      <c r="GH23" s="12"/>
      <c r="GI23" s="11" t="s">
        <v>22422</v>
      </c>
      <c r="GJ23" s="12"/>
      <c r="GK23" s="12"/>
      <c r="GL23" s="11" t="s">
        <v>22423</v>
      </c>
      <c r="GM23" s="12"/>
      <c r="GN23" s="12"/>
      <c r="GO23" s="11" t="s">
        <v>22424</v>
      </c>
      <c r="GP23" s="12"/>
      <c r="GQ23" s="12"/>
      <c r="GR23" s="11" t="s">
        <v>22425</v>
      </c>
      <c r="GS23" s="12"/>
      <c r="GT23" s="12"/>
      <c r="GU23" s="11" t="s">
        <v>22426</v>
      </c>
      <c r="GV23" s="12"/>
      <c r="GW23" s="12"/>
      <c r="GX23" s="11" t="s">
        <v>22427</v>
      </c>
      <c r="GY23" s="12"/>
      <c r="GZ23" s="12"/>
      <c r="HA23" s="11" t="s">
        <v>22428</v>
      </c>
      <c r="HB23" s="12"/>
      <c r="HC23" s="12"/>
      <c r="HD23" s="11" t="s">
        <v>22429</v>
      </c>
      <c r="HE23" s="12"/>
      <c r="HF23" s="12"/>
      <c r="HG23" s="11" t="s">
        <v>22430</v>
      </c>
      <c r="HH23" s="12"/>
      <c r="HI23" s="12"/>
      <c r="HJ23" s="11" t="s">
        <v>22431</v>
      </c>
      <c r="HK23" s="12"/>
      <c r="HL23" s="12"/>
      <c r="HM23" s="11" t="s">
        <v>22432</v>
      </c>
      <c r="HN23" s="12"/>
      <c r="HO23" s="12"/>
      <c r="HP23" s="11" t="s">
        <v>22433</v>
      </c>
      <c r="HQ23" s="12"/>
      <c r="HR23" s="12"/>
      <c r="HS23" s="11" t="s">
        <v>22434</v>
      </c>
      <c r="HT23" s="12"/>
      <c r="HU23" s="12"/>
      <c r="HV23" s="11" t="s">
        <v>22435</v>
      </c>
      <c r="HW23" s="12"/>
      <c r="HX23" s="12"/>
      <c r="HY23" s="11" t="s">
        <v>22436</v>
      </c>
      <c r="HZ23" s="12"/>
      <c r="IA23" s="12"/>
      <c r="IB23" s="11" t="s">
        <v>22437</v>
      </c>
      <c r="IC23" s="12"/>
      <c r="ID23" s="12"/>
      <c r="IE23" s="11" t="s">
        <v>22438</v>
      </c>
      <c r="IF23" s="12"/>
      <c r="IG23" s="12"/>
      <c r="IH23" s="11" t="s">
        <v>22439</v>
      </c>
      <c r="II23" s="12"/>
      <c r="IJ23" s="12"/>
      <c r="IK23" s="11" t="s">
        <v>22440</v>
      </c>
      <c r="IL23" s="12"/>
      <c r="IM23" s="12"/>
      <c r="IN23" s="11" t="s">
        <v>22441</v>
      </c>
      <c r="IO23" s="12"/>
      <c r="IP23" s="12"/>
      <c r="IQ23" s="11" t="s">
        <v>22442</v>
      </c>
      <c r="IR23" s="12"/>
      <c r="IS23" s="12"/>
      <c r="IT23" s="11" t="s">
        <v>22443</v>
      </c>
      <c r="IU23" s="12"/>
      <c r="IV23" s="12"/>
      <c r="IW23" s="11" t="s">
        <v>22444</v>
      </c>
      <c r="IX23" s="12"/>
      <c r="IY23" s="12"/>
      <c r="IZ23" s="11" t="s">
        <v>22445</v>
      </c>
      <c r="JA23" s="12"/>
      <c r="JB23" s="12"/>
      <c r="JC23" s="11" t="s">
        <v>22446</v>
      </c>
      <c r="JD23" s="12"/>
      <c r="JE23" s="12"/>
      <c r="JF23" s="11" t="s">
        <v>22447</v>
      </c>
      <c r="JG23" s="12"/>
      <c r="JH23" s="12"/>
      <c r="JI23" s="11" t="s">
        <v>22448</v>
      </c>
      <c r="JJ23" s="12"/>
      <c r="JK23" s="12"/>
      <c r="JL23" s="11" t="s">
        <v>22449</v>
      </c>
      <c r="JM23" s="12"/>
      <c r="JN23" s="12"/>
      <c r="JO23" s="11" t="s">
        <v>22450</v>
      </c>
      <c r="JP23" s="12"/>
      <c r="JQ23" s="12"/>
      <c r="JR23" s="11" t="s">
        <v>22451</v>
      </c>
      <c r="JS23" s="12"/>
      <c r="JT23" s="12"/>
      <c r="JU23" s="11" t="s">
        <v>22452</v>
      </c>
      <c r="JV23" s="12"/>
      <c r="JW23" s="12"/>
      <c r="JX23" s="11" t="s">
        <v>22453</v>
      </c>
      <c r="JY23" s="12"/>
      <c r="JZ23" s="12"/>
      <c r="KA23" s="11" t="s">
        <v>22454</v>
      </c>
      <c r="KB23" s="12"/>
      <c r="KC23" s="12"/>
      <c r="KD23" s="11" t="s">
        <v>22455</v>
      </c>
      <c r="KE23" s="12"/>
      <c r="KF23" s="12"/>
      <c r="KG23" s="11" t="s">
        <v>22456</v>
      </c>
      <c r="KH23" s="12"/>
      <c r="KI23" s="12"/>
      <c r="KJ23" s="11" t="s">
        <v>22457</v>
      </c>
      <c r="KK23" s="12"/>
      <c r="KL23" s="12"/>
      <c r="KM23" s="11" t="s">
        <v>22458</v>
      </c>
      <c r="KN23" s="12"/>
      <c r="KO23" s="12"/>
      <c r="KP23" s="11" t="s">
        <v>22459</v>
      </c>
      <c r="KQ23" s="12"/>
      <c r="KR23" s="12"/>
      <c r="KS23" s="11" t="s">
        <v>22460</v>
      </c>
      <c r="KT23" s="12"/>
      <c r="KU23" s="12"/>
      <c r="KV23" s="11" t="s">
        <v>22461</v>
      </c>
      <c r="KW23" s="12"/>
      <c r="KX23" s="12"/>
      <c r="KY23" s="11" t="s">
        <v>22462</v>
      </c>
      <c r="KZ23" s="12"/>
      <c r="LA23" s="12"/>
      <c r="LB23" s="11" t="s">
        <v>22463</v>
      </c>
      <c r="LC23" s="12"/>
      <c r="LD23" s="12"/>
      <c r="LE23" s="11" t="s">
        <v>22464</v>
      </c>
      <c r="LF23" s="12"/>
      <c r="LG23" s="12"/>
      <c r="LH23" s="11" t="s">
        <v>22465</v>
      </c>
      <c r="LI23" s="12"/>
      <c r="LJ23" s="12"/>
      <c r="LK23" s="11" t="s">
        <v>22466</v>
      </c>
      <c r="LL23" s="12"/>
      <c r="LM23" s="12"/>
      <c r="LN23" s="11" t="s">
        <v>22467</v>
      </c>
      <c r="LO23" s="12"/>
      <c r="LP23" s="12"/>
      <c r="LQ23" s="11" t="s">
        <v>22462</v>
      </c>
      <c r="LR23" s="12"/>
      <c r="LS23" s="12"/>
      <c r="LT23" s="11" t="s">
        <v>22468</v>
      </c>
      <c r="LU23" s="12"/>
      <c r="LV23" s="12"/>
      <c r="LW23" s="11" t="s">
        <v>22469</v>
      </c>
      <c r="LX23" s="12"/>
      <c r="LY23" s="12"/>
      <c r="LZ23" s="11" t="s">
        <v>21821</v>
      </c>
      <c r="MA23" s="12"/>
      <c r="MB23" s="12"/>
      <c r="MC23" s="11" t="s">
        <v>22470</v>
      </c>
      <c r="MD23" s="12"/>
      <c r="ME23" s="12"/>
      <c r="MF23" s="11" t="s">
        <v>22471</v>
      </c>
      <c r="MG23" s="12"/>
      <c r="MH23" s="12"/>
      <c r="MI23" s="11" t="s">
        <v>22472</v>
      </c>
      <c r="MJ23" s="12"/>
      <c r="MK23" s="12"/>
      <c r="ML23" s="11" t="s">
        <v>22473</v>
      </c>
      <c r="MM23" s="12"/>
      <c r="MN23" s="12"/>
      <c r="MO23" s="11" t="s">
        <v>22474</v>
      </c>
      <c r="MP23" s="12"/>
      <c r="MQ23" s="12"/>
      <c r="MR23" s="11" t="s">
        <v>22475</v>
      </c>
      <c r="MS23" s="12"/>
      <c r="MT23" s="12"/>
      <c r="MU23" s="11" t="s">
        <v>22476</v>
      </c>
      <c r="MV23" s="12"/>
      <c r="MW23" s="12"/>
      <c r="MX23" s="11" t="s">
        <v>21098</v>
      </c>
      <c r="MY23" s="12"/>
      <c r="MZ23" s="12"/>
      <c r="NA23" s="11" t="s">
        <v>21098</v>
      </c>
      <c r="NB23" s="12"/>
      <c r="NC23" s="12"/>
      <c r="ND23" s="11" t="s">
        <v>22477</v>
      </c>
      <c r="NE23" s="12"/>
      <c r="NF23" s="12"/>
      <c r="NG23" s="11" t="s">
        <v>22478</v>
      </c>
      <c r="NH23" s="12"/>
      <c r="NI23" s="12"/>
      <c r="NJ23" s="11" t="s">
        <v>22479</v>
      </c>
      <c r="NK23" s="12"/>
      <c r="NL23" s="12"/>
      <c r="NM23" s="11" t="s">
        <v>22480</v>
      </c>
      <c r="NN23" s="12"/>
      <c r="NO23" s="12"/>
      <c r="NP23" s="11" t="s">
        <v>22481</v>
      </c>
      <c r="NQ23" s="12"/>
      <c r="NR23" s="12"/>
      <c r="NS23" s="11" t="s">
        <v>22482</v>
      </c>
      <c r="NT23" s="12"/>
      <c r="NU23" s="12"/>
      <c r="NV23" s="11" t="s">
        <v>22483</v>
      </c>
      <c r="NW23" s="12"/>
      <c r="NX23" s="12"/>
      <c r="NY23" s="11" t="s">
        <v>22484</v>
      </c>
      <c r="NZ23" s="12"/>
      <c r="OA23" s="12"/>
      <c r="OB23" s="11" t="s">
        <v>22485</v>
      </c>
      <c r="OC23" s="12"/>
      <c r="OD23" s="12"/>
      <c r="OE23" s="11" t="s">
        <v>22486</v>
      </c>
      <c r="OF23" s="12"/>
      <c r="OG23" s="12"/>
      <c r="OH23" s="11" t="s">
        <v>22487</v>
      </c>
      <c r="OI23" s="12"/>
      <c r="OJ23" s="12"/>
      <c r="OK23" s="11" t="s">
        <v>22409</v>
      </c>
      <c r="OL23" s="12"/>
      <c r="OM23" s="12"/>
      <c r="ON23" s="11" t="s">
        <v>22488</v>
      </c>
      <c r="OO23" s="12"/>
      <c r="OP23" s="12"/>
      <c r="OQ23" s="11" t="s">
        <v>21241</v>
      </c>
      <c r="OR23" s="12"/>
      <c r="OS23" s="12"/>
      <c r="OT23" s="11" t="s">
        <v>22489</v>
      </c>
      <c r="OU23" s="12"/>
      <c r="OV23" s="12"/>
      <c r="OW23" s="11" t="s">
        <v>22490</v>
      </c>
      <c r="OX23" s="12"/>
      <c r="OY23" s="12"/>
      <c r="OZ23" s="11" t="s">
        <v>22491</v>
      </c>
      <c r="PA23" s="12"/>
      <c r="PB23" s="12"/>
      <c r="PC23" s="11" t="s">
        <v>22492</v>
      </c>
      <c r="PD23" s="12"/>
      <c r="PE23" s="12"/>
      <c r="PF23" s="11" t="s">
        <v>22493</v>
      </c>
      <c r="PG23" s="12"/>
      <c r="PH23" s="12"/>
      <c r="PI23" s="11" t="s">
        <v>22494</v>
      </c>
      <c r="PJ23" s="12"/>
      <c r="PK23" s="12"/>
      <c r="PL23" s="11" t="s">
        <v>22495</v>
      </c>
      <c r="PM23" s="12"/>
      <c r="PN23" s="12"/>
      <c r="PO23" s="11" t="s">
        <v>22496</v>
      </c>
      <c r="PP23" s="12"/>
      <c r="PQ23" s="12"/>
      <c r="PR23" s="11" t="s">
        <v>22497</v>
      </c>
      <c r="PS23" s="12"/>
      <c r="PT23" s="12"/>
      <c r="PU23" s="11" t="s">
        <v>22498</v>
      </c>
      <c r="PV23" s="12"/>
      <c r="PW23" s="12"/>
      <c r="PX23" s="11" t="s">
        <v>22499</v>
      </c>
      <c r="PY23" s="12"/>
      <c r="PZ23" s="12"/>
      <c r="QA23" s="11" t="s">
        <v>22500</v>
      </c>
      <c r="QB23" s="12"/>
      <c r="QC23" s="12"/>
      <c r="QD23" s="11" t="s">
        <v>22501</v>
      </c>
      <c r="QE23" s="12"/>
      <c r="QF23" s="12"/>
      <c r="QG23" s="11" t="s">
        <v>22502</v>
      </c>
      <c r="QH23" s="12"/>
      <c r="QI23" s="12"/>
      <c r="QJ23" s="11" t="s">
        <v>22503</v>
      </c>
      <c r="QK23" s="12"/>
      <c r="QL23" s="12"/>
      <c r="QM23" s="11" t="s">
        <v>22504</v>
      </c>
      <c r="QN23" s="12"/>
      <c r="QO23" s="12"/>
      <c r="QP23" s="11" t="s">
        <v>22505</v>
      </c>
      <c r="QQ23" s="12"/>
      <c r="QR23" s="12"/>
      <c r="QS23" s="11" t="s">
        <v>22506</v>
      </c>
      <c r="QT23" s="12"/>
      <c r="QU23" s="12"/>
      <c r="QV23" s="11" t="s">
        <v>22507</v>
      </c>
      <c r="QW23" s="12"/>
      <c r="QX23" s="12"/>
      <c r="QY23" s="11" t="s">
        <v>22508</v>
      </c>
      <c r="QZ23" s="12"/>
      <c r="RA23" s="12"/>
      <c r="RB23" s="11" t="s">
        <v>22509</v>
      </c>
      <c r="RC23" s="12"/>
      <c r="RD23" s="12"/>
      <c r="RE23" s="11" t="s">
        <v>22510</v>
      </c>
      <c r="RF23" s="12"/>
      <c r="RG23" s="12"/>
      <c r="RH23" s="11" t="s">
        <v>22511</v>
      </c>
      <c r="RI23" s="12"/>
      <c r="RJ23" s="12"/>
      <c r="RK23" s="11" t="s">
        <v>22512</v>
      </c>
      <c r="RL23" s="12"/>
      <c r="RM23" s="12"/>
      <c r="RN23" s="11" t="s">
        <v>22513</v>
      </c>
      <c r="RO23" s="12"/>
      <c r="RP23" s="12"/>
      <c r="RQ23" s="11" t="s">
        <v>22514</v>
      </c>
      <c r="RR23" s="12"/>
      <c r="RS23" s="12"/>
      <c r="RT23" s="11" t="s">
        <v>22515</v>
      </c>
      <c r="RU23" s="12"/>
      <c r="RV23" s="12"/>
      <c r="RW23" s="11" t="s">
        <v>22516</v>
      </c>
      <c r="RX23" s="12"/>
      <c r="RY23" s="12"/>
      <c r="RZ23" s="11" t="s">
        <v>22517</v>
      </c>
      <c r="SA23" s="12"/>
      <c r="SB23" s="12"/>
      <c r="SC23" s="11" t="s">
        <v>22518</v>
      </c>
      <c r="SD23" s="12"/>
      <c r="SE23" s="12"/>
      <c r="SF23" s="11" t="s">
        <v>22519</v>
      </c>
      <c r="SG23" s="12"/>
      <c r="SH23" s="12"/>
      <c r="SI23" s="11" t="s">
        <v>22520</v>
      </c>
      <c r="SJ23" s="12"/>
      <c r="SK23" s="12"/>
      <c r="SL23" s="11" t="s">
        <v>22521</v>
      </c>
      <c r="SM23" s="12"/>
      <c r="SN23" s="12"/>
      <c r="SO23" s="11" t="s">
        <v>22522</v>
      </c>
      <c r="SP23" s="12"/>
      <c r="SQ23" s="12"/>
      <c r="SR23" s="11" t="s">
        <v>22523</v>
      </c>
      <c r="SS23" s="12"/>
      <c r="ST23" s="12"/>
      <c r="SU23" s="11" t="s">
        <v>22524</v>
      </c>
      <c r="SV23" s="12"/>
      <c r="SW23" s="12"/>
      <c r="SX23" s="11" t="s">
        <v>22525</v>
      </c>
      <c r="SY23" s="12"/>
      <c r="SZ23" s="12"/>
      <c r="TA23" s="11" t="s">
        <v>22526</v>
      </c>
      <c r="TB23" s="12"/>
      <c r="TC23" s="12"/>
      <c r="TD23" s="11" t="s">
        <v>22527</v>
      </c>
      <c r="TE23" s="12"/>
      <c r="TF23" s="12"/>
      <c r="TG23" s="11" t="s">
        <v>22528</v>
      </c>
      <c r="TH23" s="12"/>
      <c r="TI23" s="12"/>
      <c r="TJ23" s="11" t="s">
        <v>22529</v>
      </c>
      <c r="TK23" s="12"/>
      <c r="TL23" s="12"/>
      <c r="TM23" s="11" t="s">
        <v>22530</v>
      </c>
      <c r="TN23" s="12"/>
      <c r="TO23" s="12"/>
      <c r="TP23" s="11" t="s">
        <v>22531</v>
      </c>
      <c r="TQ23" s="12"/>
      <c r="TR23" s="12"/>
      <c r="TS23" s="11" t="s">
        <v>22532</v>
      </c>
      <c r="TT23" s="12"/>
      <c r="TU23" s="12"/>
      <c r="TV23" s="11" t="s">
        <v>22533</v>
      </c>
      <c r="TW23" s="12"/>
      <c r="TX23" s="12"/>
      <c r="TY23" s="11" t="s">
        <v>22534</v>
      </c>
      <c r="TZ23" s="12"/>
      <c r="UA23" s="12"/>
      <c r="UB23" s="11" t="s">
        <v>21844</v>
      </c>
      <c r="UC23" s="12"/>
      <c r="UD23" s="12"/>
      <c r="UE23" s="11" t="s">
        <v>22535</v>
      </c>
      <c r="UF23" s="12"/>
      <c r="UG23" s="12"/>
      <c r="UH23" s="11" t="s">
        <v>22536</v>
      </c>
      <c r="UI23" s="12"/>
      <c r="UJ23" s="12"/>
      <c r="UK23" s="11" t="s">
        <v>22537</v>
      </c>
      <c r="UL23" s="12"/>
      <c r="UM23" s="12"/>
      <c r="UN23" s="11" t="s">
        <v>22538</v>
      </c>
      <c r="UO23" s="12"/>
      <c r="UP23" s="12"/>
      <c r="UQ23" s="11" t="s">
        <v>22539</v>
      </c>
      <c r="UR23" s="12"/>
      <c r="US23" s="12"/>
      <c r="UT23" s="11" t="s">
        <v>22540</v>
      </c>
      <c r="UU23" s="12"/>
      <c r="UV23" s="12"/>
      <c r="UW23" s="11" t="s">
        <v>22541</v>
      </c>
      <c r="UX23" s="12"/>
      <c r="UY23" s="12"/>
      <c r="UZ23" s="11" t="s">
        <v>22542</v>
      </c>
      <c r="VA23" s="12"/>
      <c r="VB23" s="12"/>
      <c r="VC23" s="11" t="s">
        <v>22543</v>
      </c>
      <c r="VD23" s="12"/>
      <c r="VE23" s="12"/>
      <c r="VF23" s="11" t="s">
        <v>22544</v>
      </c>
      <c r="VG23" s="12"/>
      <c r="VH23" s="12"/>
      <c r="VI23" s="11" t="s">
        <v>22545</v>
      </c>
      <c r="VJ23" s="12"/>
      <c r="VK23" s="12"/>
      <c r="VL23" s="11" t="s">
        <v>22546</v>
      </c>
      <c r="VM23" s="12"/>
      <c r="VN23" s="12"/>
      <c r="VO23" s="11" t="s">
        <v>22547</v>
      </c>
      <c r="VP23" s="12"/>
      <c r="VQ23" s="12"/>
      <c r="VR23" s="11" t="s">
        <v>22548</v>
      </c>
      <c r="VS23" s="12"/>
      <c r="VT23" s="12"/>
      <c r="VU23" s="11" t="s">
        <v>22404</v>
      </c>
      <c r="VV23" s="12"/>
      <c r="VW23" s="12"/>
      <c r="VX23" s="11" t="s">
        <v>22549</v>
      </c>
      <c r="VY23" s="12"/>
      <c r="VZ23" s="12"/>
      <c r="WA23" s="11" t="s">
        <v>22550</v>
      </c>
      <c r="WB23" s="12"/>
      <c r="WC23" s="12"/>
      <c r="WD23" s="11" t="s">
        <v>22551</v>
      </c>
      <c r="WE23" s="12"/>
      <c r="WF23" s="12"/>
      <c r="WG23" s="11" t="s">
        <v>22552</v>
      </c>
      <c r="WH23" s="12"/>
      <c r="WI23" s="12"/>
      <c r="WJ23" s="11" t="s">
        <v>22553</v>
      </c>
      <c r="WK23" s="12"/>
      <c r="WL23" s="12"/>
      <c r="WM23" s="11" t="s">
        <v>22554</v>
      </c>
      <c r="WN23" s="12"/>
      <c r="WO23" s="12"/>
      <c r="WP23" s="11" t="s">
        <v>22555</v>
      </c>
      <c r="WQ23" s="12"/>
      <c r="WR23" s="12"/>
      <c r="WS23" s="11" t="s">
        <v>22556</v>
      </c>
      <c r="WT23" s="12"/>
      <c r="WU23" s="12"/>
      <c r="WV23" s="11" t="s">
        <v>22557</v>
      </c>
      <c r="WW23" s="12"/>
      <c r="WX23" s="12"/>
      <c r="WY23" s="11" t="s">
        <v>22558</v>
      </c>
      <c r="WZ23" s="12"/>
      <c r="XA23" s="12"/>
      <c r="XB23" s="11" t="s">
        <v>22559</v>
      </c>
      <c r="XC23" s="12"/>
      <c r="XD23" s="12"/>
      <c r="XE23" s="11" t="s">
        <v>22560</v>
      </c>
      <c r="XF23" s="12"/>
      <c r="XG23" s="12"/>
      <c r="XH23" s="11" t="s">
        <v>22561</v>
      </c>
      <c r="XI23" s="12"/>
      <c r="XJ23" s="12"/>
      <c r="XK23" s="11" t="s">
        <v>22562</v>
      </c>
      <c r="XL23" s="12"/>
      <c r="XM23" s="12"/>
      <c r="XN23" s="11" t="s">
        <v>22563</v>
      </c>
      <c r="XO23" s="12"/>
      <c r="XP23" s="12"/>
      <c r="XQ23" s="11" t="s">
        <v>22564</v>
      </c>
      <c r="XR23" s="12"/>
      <c r="XS23" s="12"/>
      <c r="XT23" s="11" t="s">
        <v>22565</v>
      </c>
      <c r="XU23" s="12"/>
      <c r="XV23" s="12"/>
      <c r="XW23" s="11" t="s">
        <v>22566</v>
      </c>
      <c r="XX23" s="12"/>
      <c r="XY23" s="12"/>
      <c r="XZ23" s="11" t="s">
        <v>22567</v>
      </c>
      <c r="YA23" s="12"/>
      <c r="YB23" s="12"/>
      <c r="YC23" s="11" t="s">
        <v>22568</v>
      </c>
      <c r="YD23" s="12"/>
      <c r="YE23" s="12"/>
      <c r="YF23" s="11" t="s">
        <v>22569</v>
      </c>
      <c r="YG23" s="12"/>
      <c r="YH23" s="12"/>
      <c r="YI23" s="11" t="s">
        <v>22570</v>
      </c>
      <c r="YJ23" s="12"/>
      <c r="YK23" s="12"/>
      <c r="YL23" s="11" t="s">
        <v>22571</v>
      </c>
      <c r="YM23" s="12"/>
      <c r="YN23" s="12"/>
      <c r="YO23" s="11" t="s">
        <v>22572</v>
      </c>
      <c r="YP23" s="12"/>
      <c r="YQ23" s="12"/>
      <c r="YR23" s="11" t="s">
        <v>22573</v>
      </c>
      <c r="YS23" s="12"/>
      <c r="YT23" s="12"/>
      <c r="YU23" s="11" t="s">
        <v>22574</v>
      </c>
      <c r="YV23" s="12"/>
      <c r="YW23" s="12"/>
      <c r="YX23" s="11" t="s">
        <v>22575</v>
      </c>
      <c r="YY23" s="12"/>
      <c r="YZ23" s="12"/>
      <c r="ZA23" s="11" t="s">
        <v>22576</v>
      </c>
      <c r="ZB23" s="12"/>
      <c r="ZC23" s="12"/>
      <c r="ZD23" s="11" t="s">
        <v>22577</v>
      </c>
      <c r="ZE23" s="12"/>
      <c r="ZF23" s="12"/>
      <c r="ZG23" s="11" t="s">
        <v>22578</v>
      </c>
      <c r="ZH23" s="12"/>
      <c r="ZI23" s="12"/>
      <c r="ZJ23" s="11" t="s">
        <v>22579</v>
      </c>
      <c r="ZK23" s="12"/>
      <c r="ZL23" s="12"/>
      <c r="ZM23" s="11" t="s">
        <v>22580</v>
      </c>
      <c r="ZN23" s="12"/>
      <c r="ZO23" s="12"/>
      <c r="ZP23" s="11" t="s">
        <v>22581</v>
      </c>
      <c r="ZQ23" s="12"/>
      <c r="ZR23" s="12"/>
      <c r="ZS23" s="11" t="s">
        <v>22582</v>
      </c>
      <c r="ZT23" s="12"/>
      <c r="ZU23" s="12"/>
      <c r="ZV23" s="11" t="s">
        <v>22583</v>
      </c>
      <c r="ZW23" s="12"/>
      <c r="ZX23" s="12"/>
      <c r="ZY23" s="11" t="s">
        <v>22584</v>
      </c>
      <c r="ZZ23" s="12"/>
      <c r="AAA23" s="12"/>
      <c r="AAB23" s="11" t="s">
        <v>22585</v>
      </c>
      <c r="AAC23" s="12"/>
      <c r="AAD23" s="12"/>
      <c r="AAE23" s="11" t="s">
        <v>22586</v>
      </c>
      <c r="AAF23" s="12"/>
      <c r="AAG23" s="12"/>
      <c r="AAH23" s="11" t="s">
        <v>22587</v>
      </c>
      <c r="AAI23" s="12"/>
      <c r="AAJ23" s="12"/>
      <c r="AAK23" s="11" t="s">
        <v>22588</v>
      </c>
      <c r="AAL23" s="12"/>
      <c r="AAM23" s="12"/>
      <c r="AAN23" s="11" t="s">
        <v>22589</v>
      </c>
      <c r="AAO23" s="12"/>
      <c r="AAP23" s="12"/>
      <c r="AAQ23" s="11" t="s">
        <v>22590</v>
      </c>
      <c r="AAR23" s="12"/>
      <c r="AAS23" s="12"/>
      <c r="AAT23" s="11" t="s">
        <v>22591</v>
      </c>
      <c r="AAU23" s="12"/>
      <c r="AAV23" s="12"/>
      <c r="AAW23" s="11" t="s">
        <v>22592</v>
      </c>
      <c r="AAX23" s="12"/>
      <c r="AAY23" s="12"/>
      <c r="AAZ23" s="11" t="s">
        <v>22593</v>
      </c>
      <c r="ABA23" s="12"/>
      <c r="ABB23" s="12"/>
      <c r="ABC23" s="11" t="s">
        <v>22594</v>
      </c>
      <c r="ABD23" s="12"/>
      <c r="ABE23" s="12"/>
      <c r="ABF23" s="11" t="s">
        <v>22442</v>
      </c>
      <c r="ABG23" s="12"/>
      <c r="ABH23" s="12"/>
      <c r="ABI23" s="11" t="s">
        <v>22595</v>
      </c>
      <c r="ABJ23" s="12"/>
      <c r="ABK23" s="12"/>
      <c r="ABL23" s="11" t="s">
        <v>22596</v>
      </c>
      <c r="ABM23" s="12"/>
      <c r="ABN23" s="12"/>
      <c r="ABO23" s="11" t="s">
        <v>22597</v>
      </c>
      <c r="ABP23" s="12"/>
      <c r="ABQ23" s="12"/>
      <c r="ABR23" s="11" t="s">
        <v>22598</v>
      </c>
      <c r="ABS23" s="12"/>
      <c r="ABT23" s="12"/>
      <c r="ABU23" s="11" t="s">
        <v>22599</v>
      </c>
      <c r="ABV23" s="12"/>
      <c r="ABW23" s="12"/>
      <c r="ABX23" s="11" t="s">
        <v>22600</v>
      </c>
      <c r="ABY23" s="12"/>
      <c r="ABZ23" s="12"/>
      <c r="ACA23" s="11" t="s">
        <v>22601</v>
      </c>
      <c r="ACB23" s="12"/>
      <c r="ACC23" s="12"/>
      <c r="ACD23" s="11" t="s">
        <v>22602</v>
      </c>
      <c r="ACE23" s="12"/>
      <c r="ACF23" s="12"/>
      <c r="ACG23" s="11" t="s">
        <v>21025</v>
      </c>
      <c r="ACH23" s="12"/>
      <c r="ACI23" s="12"/>
      <c r="ACJ23" s="11" t="s">
        <v>22603</v>
      </c>
      <c r="ACK23" s="12"/>
      <c r="ACL23" s="12"/>
      <c r="ACM23" s="11" t="s">
        <v>22604</v>
      </c>
      <c r="ACN23" s="12"/>
      <c r="ACO23" s="12"/>
      <c r="ACP23" s="11" t="s">
        <v>22605</v>
      </c>
      <c r="ACQ23" s="12"/>
      <c r="ACR23" s="12"/>
      <c r="ACS23" s="11" t="s">
        <v>22606</v>
      </c>
      <c r="ACT23" s="12"/>
      <c r="ACU23" s="12"/>
      <c r="ACV23" s="11" t="s">
        <v>22607</v>
      </c>
      <c r="ACW23" s="12"/>
      <c r="ACX23" s="12"/>
      <c r="ACY23" s="11" t="s">
        <v>22608</v>
      </c>
      <c r="ACZ23" s="12"/>
      <c r="ADA23" s="12"/>
      <c r="ADB23" s="11" t="s">
        <v>22609</v>
      </c>
      <c r="ADC23" s="12"/>
      <c r="ADD23" s="12"/>
      <c r="ADE23" s="11" t="s">
        <v>22610</v>
      </c>
      <c r="ADF23" s="12"/>
      <c r="ADG23" s="12"/>
      <c r="ADH23" s="11" t="s">
        <v>22611</v>
      </c>
      <c r="ADI23" s="12"/>
      <c r="ADJ23" s="12"/>
      <c r="ADK23" s="11" t="s">
        <v>22612</v>
      </c>
      <c r="ADL23" s="12"/>
      <c r="ADM23" s="12"/>
      <c r="ADN23" s="11" t="s">
        <v>22613</v>
      </c>
      <c r="ADO23" s="12"/>
      <c r="ADP23" s="12"/>
      <c r="ADQ23" s="11" t="s">
        <v>22614</v>
      </c>
      <c r="ADR23" s="12"/>
      <c r="ADS23" s="12"/>
      <c r="ADT23" s="11" t="s">
        <v>22615</v>
      </c>
      <c r="ADU23" s="12"/>
      <c r="ADV23" s="12"/>
      <c r="ADW23" s="11" t="s">
        <v>22616</v>
      </c>
      <c r="ADX23" s="12"/>
      <c r="ADY23" s="12"/>
      <c r="ADZ23" s="11" t="s">
        <v>22617</v>
      </c>
      <c r="AEA23" s="12"/>
      <c r="AEB23" s="12"/>
      <c r="AEC23" s="11" t="s">
        <v>22618</v>
      </c>
      <c r="AED23" s="12"/>
      <c r="AEE23" s="12"/>
      <c r="AEF23" s="11" t="s">
        <v>22619</v>
      </c>
      <c r="AEG23" s="12"/>
      <c r="AEH23" s="12"/>
      <c r="AEI23" s="11" t="s">
        <v>22620</v>
      </c>
      <c r="AEJ23" s="12"/>
      <c r="AEK23" s="12"/>
      <c r="AEL23" s="11" t="s">
        <v>22621</v>
      </c>
      <c r="AEM23" s="12"/>
      <c r="AEN23" s="12"/>
      <c r="AEO23" s="11" t="s">
        <v>22622</v>
      </c>
      <c r="AEP23" s="12"/>
      <c r="AEQ23" s="12"/>
      <c r="AER23" s="11" t="s">
        <v>22623</v>
      </c>
      <c r="AES23" s="12"/>
      <c r="AET23" s="12"/>
      <c r="AEU23" s="11" t="s">
        <v>22624</v>
      </c>
      <c r="AEV23" s="12"/>
      <c r="AEW23" s="12"/>
      <c r="AEX23" s="11" t="s">
        <v>22625</v>
      </c>
      <c r="AEY23" s="12"/>
      <c r="AEZ23" s="12"/>
      <c r="AFA23" s="11" t="s">
        <v>22626</v>
      </c>
      <c r="AFB23" s="12"/>
      <c r="AFC23" s="12"/>
      <c r="AFD23" s="11" t="s">
        <v>22627</v>
      </c>
      <c r="AFE23" s="12"/>
      <c r="AFF23" s="12"/>
      <c r="AFG23" s="11" t="s">
        <v>22628</v>
      </c>
      <c r="AFH23" s="12"/>
      <c r="AFI23" s="12"/>
      <c r="AFJ23" s="11" t="s">
        <v>22629</v>
      </c>
      <c r="AFK23" s="12"/>
      <c r="AFL23" s="12"/>
      <c r="AFM23" s="11" t="s">
        <v>22630</v>
      </c>
      <c r="AFN23" s="12"/>
      <c r="AFO23" s="12"/>
      <c r="AFP23" s="11" t="s">
        <v>22631</v>
      </c>
      <c r="AFQ23" s="12"/>
      <c r="AFR23" s="12"/>
      <c r="AFS23" s="11" t="s">
        <v>21906</v>
      </c>
      <c r="AFT23" s="12"/>
      <c r="AFU23" s="12"/>
      <c r="AFV23" s="11" t="s">
        <v>22632</v>
      </c>
      <c r="AFW23" s="12"/>
      <c r="AFX23" s="12"/>
      <c r="AFY23" s="11" t="s">
        <v>22633</v>
      </c>
      <c r="AFZ23" s="12"/>
      <c r="AGA23" s="12"/>
      <c r="AGB23" s="11" t="s">
        <v>22634</v>
      </c>
      <c r="AGC23" s="12"/>
      <c r="AGD23" s="12"/>
      <c r="AGE23" s="11" t="s">
        <v>22635</v>
      </c>
      <c r="AGF23" s="12"/>
      <c r="AGG23" s="12"/>
      <c r="AGH23" s="11" t="s">
        <v>22636</v>
      </c>
      <c r="AGI23" s="12"/>
      <c r="AGJ23" s="12"/>
      <c r="AGK23" s="11" t="s">
        <v>22637</v>
      </c>
      <c r="AGL23" s="12"/>
      <c r="AGM23" s="12"/>
      <c r="AGN23" s="11" t="s">
        <v>22404</v>
      </c>
      <c r="AGO23" s="12"/>
      <c r="AGP23" s="12"/>
      <c r="AGQ23" s="11" t="s">
        <v>22637</v>
      </c>
      <c r="AGR23" s="12"/>
      <c r="AGS23" s="12"/>
      <c r="AGT23" s="11" t="s">
        <v>22638</v>
      </c>
      <c r="AGU23" s="12"/>
      <c r="AGV23" s="12"/>
      <c r="AGW23" s="11" t="s">
        <v>2891</v>
      </c>
      <c r="AGX23" s="12"/>
      <c r="AGY23" s="12"/>
      <c r="AGZ23" s="11" t="s">
        <v>22639</v>
      </c>
      <c r="AHA23" s="12"/>
      <c r="AHB23" s="12"/>
      <c r="AHC23" s="11" t="s">
        <v>22640</v>
      </c>
      <c r="AHD23" s="12"/>
      <c r="AHE23" s="12"/>
      <c r="AHF23" s="11" t="s">
        <v>22641</v>
      </c>
      <c r="AHG23" s="12"/>
      <c r="AHH23" s="12"/>
      <c r="AHI23" s="11" t="s">
        <v>22642</v>
      </c>
      <c r="AHJ23" s="12"/>
      <c r="AHK23" s="12"/>
      <c r="AHL23" s="11" t="s">
        <v>22643</v>
      </c>
      <c r="AHM23" s="12"/>
      <c r="AHN23" s="12"/>
      <c r="AHO23" s="11" t="s">
        <v>22644</v>
      </c>
      <c r="AHP23" s="12"/>
      <c r="AHQ23" s="12"/>
      <c r="AHR23" s="11" t="s">
        <v>22645</v>
      </c>
      <c r="AHS23" s="12"/>
      <c r="AHT23" s="12"/>
      <c r="AHU23" s="11" t="s">
        <v>22646</v>
      </c>
      <c r="AHV23" s="12"/>
      <c r="AHW23" s="12"/>
      <c r="AHX23" s="11" t="s">
        <v>22647</v>
      </c>
      <c r="AHY23" s="12"/>
      <c r="AHZ23" s="12"/>
      <c r="AIA23" s="11" t="s">
        <v>22648</v>
      </c>
      <c r="AIB23" s="12"/>
      <c r="AIC23" s="12"/>
      <c r="AID23" s="11" t="s">
        <v>22649</v>
      </c>
      <c r="AIE23" s="12"/>
      <c r="AIF23" s="12"/>
      <c r="AIG23" s="11" t="s">
        <v>22650</v>
      </c>
      <c r="AIH23" s="12"/>
      <c r="AII23" s="12"/>
      <c r="AIJ23" s="11" t="s">
        <v>22651</v>
      </c>
      <c r="AIK23" s="12"/>
      <c r="AIL23" s="12"/>
      <c r="AIM23" s="11" t="s">
        <v>22652</v>
      </c>
      <c r="AIN23" s="12"/>
      <c r="AIO23" s="12"/>
      <c r="AIP23" s="11" t="s">
        <v>22653</v>
      </c>
      <c r="AIQ23" s="12"/>
      <c r="AIR23" s="12"/>
      <c r="AIS23" s="11" t="s">
        <v>22654</v>
      </c>
      <c r="AIT23" s="12"/>
      <c r="AIU23" s="12"/>
      <c r="AIV23" s="11" t="s">
        <v>22655</v>
      </c>
      <c r="AIW23" s="12"/>
      <c r="AIX23" s="12"/>
      <c r="AIY23" s="11" t="s">
        <v>22656</v>
      </c>
      <c r="AIZ23" s="12"/>
      <c r="AJA23" s="12"/>
      <c r="AJB23" s="11" t="s">
        <v>22657</v>
      </c>
      <c r="AJC23" s="12"/>
      <c r="AJD23" s="12"/>
      <c r="AJE23" s="11" t="s">
        <v>22658</v>
      </c>
      <c r="AJF23" s="12"/>
      <c r="AJG23" s="12"/>
      <c r="AJH23" s="11" t="s">
        <v>22659</v>
      </c>
      <c r="AJI23" s="12"/>
      <c r="AJJ23" s="12"/>
      <c r="AJK23" s="11" t="s">
        <v>22660</v>
      </c>
      <c r="AJL23" s="12"/>
      <c r="AJM23" s="12"/>
      <c r="AJN23" s="11" t="s">
        <v>22661</v>
      </c>
      <c r="AJO23" s="12"/>
      <c r="AJP23" s="12"/>
      <c r="AJQ23" s="11" t="s">
        <v>22662</v>
      </c>
      <c r="AJR23" s="12"/>
      <c r="AJS23" s="12"/>
      <c r="AJT23" s="11" t="s">
        <v>22663</v>
      </c>
      <c r="AJU23" s="12"/>
      <c r="AJV23" s="12"/>
      <c r="AJW23" s="11" t="s">
        <v>22664</v>
      </c>
      <c r="AJX23" s="12"/>
      <c r="AJY23" s="12"/>
      <c r="AJZ23" s="11" t="s">
        <v>22665</v>
      </c>
      <c r="AKA23" s="12"/>
      <c r="AKB23" s="12"/>
      <c r="AKC23" s="11" t="s">
        <v>22666</v>
      </c>
      <c r="AKD23" s="12"/>
      <c r="AKE23" s="12"/>
      <c r="AKF23" s="11" t="s">
        <v>22667</v>
      </c>
      <c r="AKG23" s="12"/>
      <c r="AKH23" s="12"/>
      <c r="AKI23" s="11" t="s">
        <v>22668</v>
      </c>
      <c r="AKJ23" s="12"/>
      <c r="AKK23" s="12"/>
      <c r="AKL23" s="11" t="s">
        <v>22669</v>
      </c>
      <c r="AKM23" s="12"/>
      <c r="AKN23" s="12"/>
      <c r="AKO23" s="11" t="s">
        <v>22670</v>
      </c>
      <c r="AKP23" s="12"/>
      <c r="AKQ23" s="12"/>
      <c r="AKR23" s="11" t="s">
        <v>22671</v>
      </c>
      <c r="AKS23" s="12"/>
      <c r="AKT23" s="12"/>
      <c r="AKU23" s="11" t="s">
        <v>22672</v>
      </c>
      <c r="AKV23" s="12"/>
      <c r="AKW23" s="12"/>
      <c r="AKX23" s="11" t="s">
        <v>22673</v>
      </c>
      <c r="AKY23" s="12"/>
      <c r="AKZ23" s="12"/>
      <c r="ALA23" s="11" t="s">
        <v>22674</v>
      </c>
      <c r="ALB23" s="12"/>
      <c r="ALC23" s="12"/>
      <c r="ALD23" s="11" t="s">
        <v>22675</v>
      </c>
      <c r="ALE23" s="12"/>
      <c r="ALF23" s="12"/>
      <c r="ALG23" s="11" t="s">
        <v>22676</v>
      </c>
      <c r="ALH23" s="12"/>
      <c r="ALI23" s="12"/>
      <c r="ALJ23" s="11" t="s">
        <v>22677</v>
      </c>
      <c r="ALK23" s="12"/>
      <c r="ALL23" s="12"/>
      <c r="ALM23" s="11" t="s">
        <v>22678</v>
      </c>
      <c r="ALN23" s="12"/>
      <c r="ALO23" s="12"/>
      <c r="ALP23" s="11" t="s">
        <v>22679</v>
      </c>
      <c r="ALQ23" s="12"/>
      <c r="ALR23" s="12"/>
      <c r="ALS23" s="11" t="s">
        <v>22680</v>
      </c>
      <c r="ALT23" s="12"/>
      <c r="ALU23" s="12"/>
      <c r="ALV23" s="11" t="s">
        <v>22681</v>
      </c>
      <c r="ALW23" s="12"/>
      <c r="ALX23" s="12"/>
      <c r="ALY23" s="11" t="s">
        <v>22682</v>
      </c>
      <c r="ALZ23" s="12"/>
      <c r="AMA23" s="12"/>
      <c r="AMB23" s="11" t="s">
        <v>22683</v>
      </c>
      <c r="AMC23" s="12"/>
      <c r="AMD23" s="12"/>
      <c r="AME23" s="11" t="s">
        <v>22684</v>
      </c>
      <c r="AMF23" s="12"/>
      <c r="AMG23" s="12"/>
      <c r="AMH23" s="11" t="s">
        <v>22685</v>
      </c>
      <c r="AMI23" s="12"/>
      <c r="AMJ23" s="12"/>
      <c r="AMK23" s="11" t="s">
        <v>22404</v>
      </c>
      <c r="AML23" s="12"/>
      <c r="AMM23" s="12"/>
      <c r="AMN23" s="11" t="s">
        <v>22686</v>
      </c>
      <c r="AMO23" s="12"/>
      <c r="AMP23" s="12"/>
      <c r="AMQ23" s="11" t="s">
        <v>22687</v>
      </c>
      <c r="AMR23" s="12"/>
      <c r="AMS23" s="12"/>
      <c r="AMT23" s="11" t="s">
        <v>22688</v>
      </c>
      <c r="AMU23" s="12"/>
      <c r="AMV23" s="12"/>
      <c r="AMW23" s="11" t="s">
        <v>22689</v>
      </c>
      <c r="AMX23" s="12"/>
      <c r="AMY23" s="12"/>
      <c r="AMZ23" s="11" t="s">
        <v>22690</v>
      </c>
      <c r="ANA23" s="12"/>
      <c r="ANB23" s="12"/>
      <c r="ANC23" s="11" t="s">
        <v>22691</v>
      </c>
      <c r="AND23" s="12"/>
      <c r="ANE23" s="12"/>
      <c r="ANF23" s="11" t="s">
        <v>22692</v>
      </c>
      <c r="ANG23" s="12"/>
      <c r="ANH23" s="12"/>
      <c r="ANI23" s="11" t="s">
        <v>22693</v>
      </c>
      <c r="ANJ23" s="12"/>
      <c r="ANK23" s="12"/>
      <c r="ANL23" s="11" t="s">
        <v>22694</v>
      </c>
      <c r="ANM23" s="12"/>
      <c r="ANN23" s="12"/>
      <c r="ANO23" s="11" t="s">
        <v>22695</v>
      </c>
      <c r="ANP23" s="12"/>
      <c r="ANQ23" s="12"/>
      <c r="ANR23" s="11" t="s">
        <v>22696</v>
      </c>
      <c r="ANS23" s="12"/>
      <c r="ANT23" s="12"/>
      <c r="ANU23" s="11" t="s">
        <v>22697</v>
      </c>
      <c r="ANV23" s="12"/>
      <c r="ANW23" s="12"/>
      <c r="ANX23" s="11" t="s">
        <v>22698</v>
      </c>
      <c r="ANY23" s="12"/>
      <c r="ANZ23" s="12"/>
      <c r="AOA23" s="11" t="s">
        <v>22699</v>
      </c>
      <c r="AOB23" s="12"/>
      <c r="AOC23" s="12"/>
      <c r="AOD23" s="11" t="s">
        <v>22700</v>
      </c>
      <c r="AOE23" s="12"/>
      <c r="AOF23" s="12"/>
      <c r="AOG23" s="11" t="s">
        <v>22701</v>
      </c>
      <c r="AOH23" s="12"/>
      <c r="AOI23" s="12"/>
      <c r="AOJ23" s="11" t="s">
        <v>22702</v>
      </c>
      <c r="AOK23" s="12"/>
      <c r="AOL23" s="12"/>
      <c r="AOM23" s="11" t="s">
        <v>22703</v>
      </c>
      <c r="AON23" s="12"/>
      <c r="AOO23" s="12"/>
      <c r="AOP23" s="11" t="s">
        <v>22704</v>
      </c>
      <c r="AOQ23" s="12"/>
      <c r="AOR23" s="12"/>
      <c r="AOS23" s="11" t="s">
        <v>22705</v>
      </c>
      <c r="AOT23" s="12"/>
      <c r="AOU23" s="12"/>
      <c r="AOV23" s="11" t="s">
        <v>22706</v>
      </c>
      <c r="AOW23" s="12"/>
      <c r="AOX23" s="12"/>
      <c r="AOY23" s="11" t="s">
        <v>22707</v>
      </c>
      <c r="AOZ23" s="12"/>
      <c r="APA23" s="12"/>
      <c r="APB23" s="11" t="s">
        <v>22708</v>
      </c>
      <c r="APC23" s="12"/>
      <c r="APD23" s="12"/>
      <c r="APE23" s="11" t="s">
        <v>22709</v>
      </c>
      <c r="APF23" s="12"/>
      <c r="APG23" s="12"/>
      <c r="APH23" s="11" t="s">
        <v>22710</v>
      </c>
      <c r="API23" s="12"/>
      <c r="APJ23" s="12"/>
      <c r="APK23" s="11" t="s">
        <v>22711</v>
      </c>
      <c r="APL23" s="12"/>
      <c r="APM23" s="12"/>
      <c r="APN23" s="11" t="s">
        <v>22712</v>
      </c>
      <c r="APO23" s="12"/>
      <c r="APP23" s="12"/>
      <c r="APQ23" s="11" t="s">
        <v>22713</v>
      </c>
      <c r="APR23" s="12"/>
      <c r="APS23" s="12"/>
      <c r="APT23" s="11" t="s">
        <v>22714</v>
      </c>
      <c r="APU23" s="12"/>
      <c r="APV23" s="12"/>
      <c r="APW23" s="11" t="s">
        <v>22715</v>
      </c>
      <c r="APX23" s="12"/>
      <c r="APY23" s="12"/>
      <c r="APZ23" s="11" t="s">
        <v>22716</v>
      </c>
      <c r="AQA23" s="12"/>
      <c r="AQB23" s="12"/>
      <c r="AQC23" s="11" t="s">
        <v>22717</v>
      </c>
      <c r="AQD23" s="12"/>
      <c r="AQE23" s="12"/>
      <c r="AQF23" s="11" t="s">
        <v>22718</v>
      </c>
      <c r="AQG23" s="12"/>
      <c r="AQH23" s="12"/>
      <c r="AQI23" s="11" t="s">
        <v>22719</v>
      </c>
      <c r="AQJ23" s="12"/>
      <c r="AQK23" s="12"/>
      <c r="AQL23" s="11" t="s">
        <v>22720</v>
      </c>
      <c r="AQM23" s="12"/>
      <c r="AQN23" s="12"/>
      <c r="AQO23" s="11" t="s">
        <v>22721</v>
      </c>
      <c r="AQP23" s="12"/>
      <c r="AQQ23" s="12"/>
      <c r="AQR23" s="11" t="s">
        <v>22722</v>
      </c>
      <c r="AQS23" s="12"/>
      <c r="AQT23" s="12"/>
      <c r="AQU23" s="11" t="s">
        <v>22723</v>
      </c>
      <c r="AQV23" s="12"/>
      <c r="AQW23" s="12"/>
      <c r="AQX23" s="11" t="s">
        <v>22724</v>
      </c>
      <c r="AQY23" s="12"/>
      <c r="AQZ23" s="12"/>
      <c r="ARA23" s="11" t="s">
        <v>22725</v>
      </c>
      <c r="ARB23" s="12"/>
      <c r="ARC23" s="12"/>
      <c r="ARD23" s="11" t="s">
        <v>22726</v>
      </c>
      <c r="ARE23" s="12"/>
      <c r="ARF23" s="12"/>
      <c r="ARG23" s="11" t="s">
        <v>22373</v>
      </c>
      <c r="ARH23" s="12"/>
      <c r="ARI23" s="12"/>
      <c r="ARJ23" s="11" t="s">
        <v>22373</v>
      </c>
      <c r="ARK23" s="12"/>
      <c r="ARL23" s="12"/>
      <c r="ARM23" s="11" t="s">
        <v>22727</v>
      </c>
      <c r="ARN23" s="12"/>
      <c r="ARO23" s="12"/>
      <c r="ARP23" s="11" t="s">
        <v>22728</v>
      </c>
      <c r="ARQ23" s="12"/>
      <c r="ARR23" s="12"/>
      <c r="ARS23" s="11" t="s">
        <v>22729</v>
      </c>
      <c r="ART23" s="12"/>
      <c r="ARU23" s="12"/>
      <c r="ARV23" s="11" t="s">
        <v>22730</v>
      </c>
      <c r="ARW23" s="12"/>
      <c r="ARX23" s="12"/>
      <c r="ARY23" s="11" t="s">
        <v>22731</v>
      </c>
      <c r="ARZ23" s="12"/>
      <c r="ASA23" s="12"/>
      <c r="ASB23" s="11" t="s">
        <v>22732</v>
      </c>
      <c r="ASC23" s="12"/>
      <c r="ASD23" s="12"/>
      <c r="ASE23" s="11" t="s">
        <v>22733</v>
      </c>
      <c r="ASF23" s="12"/>
      <c r="ASG23" s="12"/>
      <c r="ASH23" s="11" t="s">
        <v>22734</v>
      </c>
      <c r="ASI23" s="12"/>
      <c r="ASJ23" s="12"/>
      <c r="ASK23" s="11" t="s">
        <v>22735</v>
      </c>
      <c r="ASL23" s="12"/>
      <c r="ASM23" s="12"/>
      <c r="ASN23" s="11" t="s">
        <v>22736</v>
      </c>
      <c r="ASO23" s="12"/>
      <c r="ASP23" s="12"/>
      <c r="ASQ23" s="11" t="s">
        <v>22737</v>
      </c>
      <c r="ASR23" s="12"/>
      <c r="ASS23" s="12"/>
      <c r="AST23" s="11" t="s">
        <v>22738</v>
      </c>
      <c r="ASU23" s="12"/>
      <c r="ASV23" s="12"/>
      <c r="ASW23" s="11" t="s">
        <v>22739</v>
      </c>
      <c r="ASX23" s="12"/>
      <c r="ASY23" s="12"/>
      <c r="ASZ23" s="11" t="s">
        <v>22740</v>
      </c>
      <c r="ATA23" s="12"/>
      <c r="ATB23" s="12"/>
      <c r="ATC23" s="11" t="s">
        <v>22741</v>
      </c>
      <c r="ATD23" s="12"/>
      <c r="ATE23" s="12"/>
      <c r="ATF23" s="11" t="s">
        <v>22742</v>
      </c>
      <c r="ATG23" s="12"/>
      <c r="ATH23" s="12"/>
      <c r="ATI23" s="11" t="s">
        <v>22743</v>
      </c>
      <c r="ATJ23" s="12"/>
      <c r="ATK23" s="12"/>
      <c r="ATL23" s="11" t="s">
        <v>22744</v>
      </c>
      <c r="ATM23" s="12"/>
      <c r="ATN23" s="12"/>
      <c r="ATO23" s="11" t="s">
        <v>22745</v>
      </c>
      <c r="ATP23" s="12"/>
      <c r="ATQ23" s="12"/>
      <c r="ATR23" s="11" t="s">
        <v>22746</v>
      </c>
      <c r="ATS23" s="12"/>
      <c r="ATT23" s="12"/>
      <c r="ATU23" s="11" t="s">
        <v>22747</v>
      </c>
      <c r="ATV23" s="12"/>
      <c r="ATW23" s="12"/>
      <c r="ATX23" s="11" t="s">
        <v>22748</v>
      </c>
      <c r="ATY23" s="12"/>
      <c r="ATZ23" s="12"/>
      <c r="AUA23" s="11" t="s">
        <v>22749</v>
      </c>
      <c r="AUB23" s="12"/>
      <c r="AUC23" s="12"/>
      <c r="AUD23" s="11" t="s">
        <v>22750</v>
      </c>
      <c r="AUE23" s="12"/>
      <c r="AUF23" s="12"/>
      <c r="AUG23" s="11" t="s">
        <v>22751</v>
      </c>
      <c r="AUH23" s="12"/>
      <c r="AUI23" s="12"/>
      <c r="AUJ23" s="11" t="s">
        <v>22752</v>
      </c>
      <c r="AUK23" s="12"/>
      <c r="AUL23" s="12"/>
      <c r="AUM23" s="11" t="s">
        <v>22753</v>
      </c>
      <c r="AUN23" s="12"/>
      <c r="AUO23" s="12"/>
      <c r="AUP23" s="11" t="s">
        <v>22754</v>
      </c>
      <c r="AUQ23" s="12"/>
      <c r="AUR23" s="12"/>
      <c r="AUS23" s="11" t="s">
        <v>22755</v>
      </c>
      <c r="AUT23" s="12"/>
      <c r="AUU23" s="12"/>
      <c r="AUV23" s="11" t="s">
        <v>22462</v>
      </c>
      <c r="AUW23" s="12"/>
      <c r="AUX23" s="12"/>
      <c r="AUY23" s="11" t="s">
        <v>22756</v>
      </c>
      <c r="AUZ23" s="12"/>
      <c r="AVA23" s="12"/>
      <c r="AVB23" s="11" t="s">
        <v>22757</v>
      </c>
      <c r="AVC23" s="12"/>
      <c r="AVD23" s="12"/>
      <c r="AVE23" s="11" t="s">
        <v>21394</v>
      </c>
      <c r="AVF23" s="12"/>
      <c r="AVG23" s="12"/>
      <c r="AVH23" s="11" t="s">
        <v>22758</v>
      </c>
      <c r="AVI23" s="12"/>
      <c r="AVJ23" s="12"/>
      <c r="AVK23" s="11" t="s">
        <v>22759</v>
      </c>
      <c r="AVL23" s="12"/>
      <c r="AVM23" s="12"/>
      <c r="AVN23" s="11" t="s">
        <v>22760</v>
      </c>
      <c r="AVO23" s="12"/>
      <c r="AVP23" s="12"/>
      <c r="AVQ23" s="11" t="s">
        <v>22628</v>
      </c>
      <c r="AVR23" s="12"/>
      <c r="AVS23" s="12"/>
      <c r="AVT23" s="11" t="s">
        <v>22761</v>
      </c>
      <c r="AVU23" s="12"/>
      <c r="AVV23" s="12"/>
      <c r="AVW23" s="11" t="s">
        <v>22628</v>
      </c>
      <c r="AVX23" s="12"/>
      <c r="AVY23" s="12"/>
      <c r="AVZ23" s="11" t="s">
        <v>22762</v>
      </c>
      <c r="AWA23" s="12"/>
      <c r="AWB23" s="12"/>
      <c r="AWC23" s="11" t="s">
        <v>22763</v>
      </c>
      <c r="AWD23" s="12"/>
      <c r="AWE23" s="12"/>
      <c r="AWF23" s="11" t="s">
        <v>22764</v>
      </c>
      <c r="AWG23" s="12"/>
      <c r="AWH23" s="12"/>
      <c r="AWI23" s="11" t="s">
        <v>22765</v>
      </c>
      <c r="AWJ23" s="12"/>
      <c r="AWK23" s="12"/>
      <c r="AWL23" s="11" t="s">
        <v>22766</v>
      </c>
      <c r="AWM23" s="12"/>
      <c r="AWN23" s="12"/>
      <c r="AWO23" s="11" t="s">
        <v>22767</v>
      </c>
      <c r="AWP23" s="12"/>
      <c r="AWQ23" s="12"/>
      <c r="AWR23" s="11" t="s">
        <v>22768</v>
      </c>
      <c r="AWS23" s="12"/>
      <c r="AWT23" s="12"/>
      <c r="AWU23" s="11" t="s">
        <v>22769</v>
      </c>
      <c r="AWV23" s="12"/>
      <c r="AWW23" s="12"/>
      <c r="AWX23" s="11" t="s">
        <v>22770</v>
      </c>
      <c r="AWY23" s="12"/>
      <c r="AWZ23" s="12"/>
      <c r="AXA23" s="11" t="s">
        <v>22770</v>
      </c>
      <c r="AXB23" s="12"/>
      <c r="AXC23" s="12"/>
      <c r="AXD23" s="11" t="s">
        <v>22771</v>
      </c>
      <c r="AXE23" s="12"/>
      <c r="AXF23" s="12"/>
      <c r="AXG23" s="11" t="s">
        <v>22772</v>
      </c>
      <c r="AXH23" s="12"/>
      <c r="AXI23" s="12"/>
      <c r="AXJ23" s="11" t="s">
        <v>22773</v>
      </c>
      <c r="AXK23" s="12"/>
      <c r="AXL23" s="12"/>
      <c r="AXM23" s="11" t="s">
        <v>22774</v>
      </c>
      <c r="AXN23" s="12"/>
      <c r="AXO23" s="12"/>
      <c r="AXP23" s="11" t="s">
        <v>22775</v>
      </c>
      <c r="AXQ23" s="12"/>
      <c r="AXR23" s="12"/>
      <c r="AXS23" s="11" t="s">
        <v>22776</v>
      </c>
      <c r="AXT23" s="12"/>
      <c r="AXU23" s="12"/>
      <c r="AXV23" s="11" t="s">
        <v>22777</v>
      </c>
      <c r="AXW23" s="12"/>
      <c r="AXX23" s="12"/>
      <c r="AXY23" s="11" t="s">
        <v>22778</v>
      </c>
      <c r="AXZ23" s="12"/>
      <c r="AYA23" s="12"/>
      <c r="AYB23" s="11" t="s">
        <v>22779</v>
      </c>
      <c r="AYC23" s="12"/>
      <c r="AYD23" s="12"/>
      <c r="AYE23" s="11" t="s">
        <v>22780</v>
      </c>
      <c r="AYF23" s="12"/>
      <c r="AYG23" s="12"/>
      <c r="AYH23" s="11" t="s">
        <v>22781</v>
      </c>
      <c r="AYI23" s="12"/>
      <c r="AYJ23" s="12"/>
      <c r="AYK23" s="11" t="s">
        <v>22782</v>
      </c>
      <c r="AYL23" s="12"/>
      <c r="AYM23" s="12"/>
      <c r="AYN23" s="11" t="s">
        <v>22783</v>
      </c>
      <c r="AYO23" s="12"/>
      <c r="AYP23" s="12"/>
      <c r="AYQ23" s="11" t="s">
        <v>22784</v>
      </c>
      <c r="AYR23" s="12"/>
      <c r="AYS23" s="12"/>
      <c r="AYT23" s="11" t="s">
        <v>22785</v>
      </c>
      <c r="AYU23" s="12"/>
      <c r="AYV23" s="12"/>
      <c r="AYW23" s="11" t="s">
        <v>22786</v>
      </c>
      <c r="AYX23" s="12"/>
      <c r="AYY23" s="12"/>
      <c r="AYZ23" s="11" t="s">
        <v>22787</v>
      </c>
      <c r="AZA23" s="12"/>
      <c r="AZB23" s="12"/>
      <c r="AZC23" s="11" t="s">
        <v>22788</v>
      </c>
      <c r="AZD23" s="12"/>
      <c r="AZE23" s="12"/>
      <c r="AZF23" s="11" t="s">
        <v>22789</v>
      </c>
      <c r="AZG23" s="12"/>
      <c r="AZH23" s="12"/>
      <c r="AZI23" s="11" t="s">
        <v>22790</v>
      </c>
      <c r="AZJ23" s="12"/>
      <c r="AZK23" s="12"/>
      <c r="AZL23" s="11" t="s">
        <v>22791</v>
      </c>
      <c r="AZM23" s="12"/>
      <c r="AZN23" s="12"/>
      <c r="AZO23" s="11" t="s">
        <v>22792</v>
      </c>
      <c r="AZP23" s="12"/>
      <c r="AZQ23" s="12"/>
      <c r="AZR23" s="11" t="s">
        <v>22793</v>
      </c>
      <c r="AZS23" s="12"/>
      <c r="AZT23" s="12"/>
      <c r="AZU23" s="11" t="s">
        <v>22794</v>
      </c>
      <c r="AZV23" s="12"/>
      <c r="AZW23" s="12"/>
      <c r="AZX23" s="11" t="s">
        <v>22795</v>
      </c>
      <c r="AZY23" s="12"/>
      <c r="AZZ23" s="12"/>
      <c r="BAA23" s="11" t="s">
        <v>22796</v>
      </c>
      <c r="BAB23" s="12"/>
      <c r="BAC23" s="12"/>
      <c r="BAD23" s="11" t="s">
        <v>22797</v>
      </c>
      <c r="BAE23" s="12"/>
      <c r="BAF23" s="12"/>
      <c r="BAG23" s="11" t="s">
        <v>22798</v>
      </c>
      <c r="BAH23" s="12"/>
      <c r="BAI23" s="12"/>
      <c r="BAJ23" s="11" t="s">
        <v>22799</v>
      </c>
      <c r="BAK23" s="12"/>
      <c r="BAL23" s="12"/>
      <c r="BAM23" s="11" t="s">
        <v>22800</v>
      </c>
      <c r="BAN23" s="12"/>
      <c r="BAO23" s="12"/>
      <c r="BAP23" s="11" t="s">
        <v>22801</v>
      </c>
      <c r="BAQ23" s="12"/>
      <c r="BAR23" s="12"/>
      <c r="BAS23" s="11" t="s">
        <v>22802</v>
      </c>
      <c r="BAT23" s="12"/>
      <c r="BAU23" s="12"/>
      <c r="BAV23" s="11" t="s">
        <v>22803</v>
      </c>
      <c r="BAW23" s="12"/>
      <c r="BAX23" s="12"/>
      <c r="BAY23" s="11" t="s">
        <v>22804</v>
      </c>
      <c r="BAZ23" s="12"/>
      <c r="BBA23" s="12"/>
      <c r="BBB23" s="11" t="s">
        <v>22805</v>
      </c>
      <c r="BBC23" s="12"/>
      <c r="BBD23" s="12"/>
      <c r="BBE23" s="11" t="s">
        <v>22806</v>
      </c>
      <c r="BBF23" s="12"/>
      <c r="BBG23" s="12"/>
      <c r="BBH23" s="11" t="s">
        <v>22807</v>
      </c>
      <c r="BBI23" s="12"/>
      <c r="BBJ23" s="12"/>
      <c r="BBK23" s="11" t="s">
        <v>22808</v>
      </c>
      <c r="BBL23" s="12"/>
      <c r="BBM23" s="12"/>
      <c r="BBN23" s="11" t="s">
        <v>22809</v>
      </c>
      <c r="BBO23" s="12"/>
      <c r="BBP23" s="12"/>
      <c r="BBQ23" s="11" t="s">
        <v>22810</v>
      </c>
      <c r="BBR23" s="12"/>
      <c r="BBS23" s="12"/>
      <c r="BBT23" s="11" t="s">
        <v>22811</v>
      </c>
      <c r="BBU23" s="12"/>
      <c r="BBV23" s="12"/>
      <c r="BBW23" s="11" t="s">
        <v>22812</v>
      </c>
      <c r="BBX23" s="12"/>
      <c r="BBY23" s="12"/>
      <c r="BBZ23" s="11" t="s">
        <v>22813</v>
      </c>
      <c r="BCA23" s="12"/>
      <c r="BCB23" s="12"/>
      <c r="BCC23" s="11" t="s">
        <v>22814</v>
      </c>
      <c r="BCD23" s="12"/>
      <c r="BCE23" s="12"/>
      <c r="BCF23" s="11" t="s">
        <v>22815</v>
      </c>
      <c r="BCG23" s="12"/>
      <c r="BCH23" s="12"/>
      <c r="BCI23" s="11" t="s">
        <v>22816</v>
      </c>
      <c r="BCJ23" s="12"/>
      <c r="BCK23" s="12"/>
      <c r="BCL23" s="11" t="s">
        <v>22817</v>
      </c>
      <c r="BCM23" s="12"/>
      <c r="BCN23" s="12"/>
      <c r="BCO23" s="11" t="s">
        <v>22818</v>
      </c>
      <c r="BCP23" s="12"/>
      <c r="BCQ23" s="12"/>
      <c r="BCR23" s="11" t="s">
        <v>22819</v>
      </c>
      <c r="BCS23" s="12"/>
      <c r="BCT23" s="12"/>
      <c r="BCU23" s="11" t="s">
        <v>22820</v>
      </c>
      <c r="BCV23" s="12"/>
      <c r="BCW23" s="12"/>
      <c r="BCX23" s="11" t="s">
        <v>22821</v>
      </c>
      <c r="BCY23" s="12"/>
      <c r="BCZ23" s="12"/>
      <c r="BDA23" s="11" t="s">
        <v>22822</v>
      </c>
      <c r="BDB23" s="12"/>
      <c r="BDC23" s="12"/>
      <c r="BDD23" s="11" t="s">
        <v>22823</v>
      </c>
      <c r="BDE23" s="12"/>
      <c r="BDF23" s="12"/>
      <c r="BDG23" s="11" t="s">
        <v>22824</v>
      </c>
      <c r="BDH23" s="12"/>
      <c r="BDI23" s="12"/>
      <c r="BDJ23" s="11" t="s">
        <v>22825</v>
      </c>
      <c r="BDK23" s="12"/>
      <c r="BDL23" s="12"/>
      <c r="BDM23" s="11" t="s">
        <v>22826</v>
      </c>
      <c r="BDN23" s="12"/>
      <c r="BDO23" s="12"/>
      <c r="BDP23" s="11" t="s">
        <v>22827</v>
      </c>
      <c r="BDQ23" s="12"/>
      <c r="BDR23" s="12"/>
      <c r="BDS23" s="11" t="s">
        <v>22828</v>
      </c>
      <c r="BDT23" s="12"/>
      <c r="BDU23" s="12"/>
      <c r="BDV23" s="11" t="s">
        <v>22829</v>
      </c>
      <c r="BDW23" s="12"/>
      <c r="BDX23" s="12"/>
      <c r="BDY23" s="11" t="s">
        <v>22830</v>
      </c>
      <c r="BDZ23" s="12"/>
      <c r="BEA23" s="12"/>
      <c r="BEB23" s="11" t="s">
        <v>22831</v>
      </c>
      <c r="BEC23" s="12"/>
      <c r="BED23" s="12"/>
      <c r="BEE23" s="11" t="s">
        <v>22832</v>
      </c>
      <c r="BEF23" s="12"/>
      <c r="BEG23" s="12"/>
      <c r="BEH23" s="11" t="s">
        <v>21906</v>
      </c>
      <c r="BEI23" s="12"/>
      <c r="BEJ23" s="12"/>
      <c r="BEK23" s="11" t="s">
        <v>21906</v>
      </c>
      <c r="BEL23" s="12"/>
      <c r="BEM23" s="12"/>
      <c r="BEN23" s="11" t="s">
        <v>22833</v>
      </c>
      <c r="BEO23" s="12"/>
      <c r="BEP23" s="12"/>
      <c r="BEQ23" s="11" t="s">
        <v>22834</v>
      </c>
      <c r="BER23" s="12"/>
      <c r="BES23" s="12"/>
      <c r="BET23" s="11" t="s">
        <v>22835</v>
      </c>
      <c r="BEU23" s="12"/>
      <c r="BEV23" s="12"/>
      <c r="BEW23" s="11" t="s">
        <v>22836</v>
      </c>
      <c r="BEX23" s="12"/>
      <c r="BEY23" s="12"/>
      <c r="BEZ23" s="11" t="s">
        <v>22837</v>
      </c>
      <c r="BFA23" s="12"/>
      <c r="BFB23" s="12"/>
      <c r="BFC23" s="11" t="s">
        <v>22838</v>
      </c>
      <c r="BFD23" s="12"/>
      <c r="BFE23" s="12"/>
      <c r="BFF23" s="11" t="s">
        <v>22839</v>
      </c>
      <c r="BFG23" s="12"/>
      <c r="BFH23" s="12"/>
      <c r="BFI23" s="11" t="s">
        <v>22840</v>
      </c>
      <c r="BFJ23" s="12"/>
      <c r="BFK23" s="12"/>
      <c r="BFL23" s="11" t="s">
        <v>22841</v>
      </c>
      <c r="BFM23" s="12"/>
      <c r="BFN23" s="12"/>
      <c r="BFO23" s="11" t="s">
        <v>22842</v>
      </c>
      <c r="BFP23" s="12"/>
      <c r="BFQ23" s="12"/>
      <c r="BFR23" s="11" t="s">
        <v>22843</v>
      </c>
      <c r="BFS23" s="12"/>
      <c r="BFT23" s="12"/>
      <c r="BFU23" s="11" t="s">
        <v>22844</v>
      </c>
      <c r="BFV23" s="12"/>
      <c r="BFW23" s="12"/>
      <c r="BFX23" s="11" t="s">
        <v>22845</v>
      </c>
      <c r="BFY23" s="12"/>
      <c r="BFZ23" s="12"/>
      <c r="BGA23" s="11" t="s">
        <v>22846</v>
      </c>
      <c r="BGB23" s="12"/>
      <c r="BGC23" s="12"/>
      <c r="BGD23" s="11" t="s">
        <v>22847</v>
      </c>
      <c r="BGE23" s="12"/>
      <c r="BGF23" s="12"/>
      <c r="BGG23" s="11" t="s">
        <v>22848</v>
      </c>
      <c r="BGH23" s="12"/>
      <c r="BGI23" s="12"/>
      <c r="BGJ23" s="11" t="s">
        <v>22849</v>
      </c>
      <c r="BGK23" s="12"/>
      <c r="BGL23" s="12"/>
      <c r="BGM23" s="11" t="s">
        <v>22850</v>
      </c>
      <c r="BGN23" s="12"/>
      <c r="BGO23" s="12"/>
      <c r="BGP23" s="11" t="s">
        <v>22851</v>
      </c>
      <c r="BGQ23" s="12"/>
      <c r="BGR23" s="12"/>
      <c r="BGS23" s="11" t="s">
        <v>22852</v>
      </c>
      <c r="BGT23" s="12"/>
      <c r="BGU23" s="12"/>
      <c r="BGV23" s="11" t="s">
        <v>22404</v>
      </c>
      <c r="BGW23" s="12"/>
      <c r="BGX23" s="12"/>
      <c r="BGY23" s="11" t="s">
        <v>22853</v>
      </c>
      <c r="BGZ23" s="12"/>
      <c r="BHA23" s="12"/>
      <c r="BHB23" s="11" t="s">
        <v>22854</v>
      </c>
      <c r="BHC23" s="12"/>
      <c r="BHD23" s="12"/>
      <c r="BHE23" s="11" t="s">
        <v>22408</v>
      </c>
      <c r="BHF23" s="12"/>
      <c r="BHG23" s="12"/>
      <c r="BHH23" s="11" t="s">
        <v>22855</v>
      </c>
      <c r="BHI23" s="12"/>
      <c r="BHJ23" s="12"/>
      <c r="BHK23" s="11" t="s">
        <v>22856</v>
      </c>
      <c r="BHL23" s="12"/>
      <c r="BHM23" s="12"/>
      <c r="BHN23" s="11" t="s">
        <v>22857</v>
      </c>
      <c r="BHO23" s="12"/>
      <c r="BHP23" s="12"/>
      <c r="BHQ23" s="11" t="s">
        <v>22857</v>
      </c>
      <c r="BHR23" s="12"/>
      <c r="BHS23" s="12"/>
      <c r="BHT23" s="11" t="s">
        <v>22858</v>
      </c>
      <c r="BHU23" s="12"/>
      <c r="BHV23" s="12"/>
      <c r="BHW23" s="11" t="s">
        <v>22859</v>
      </c>
      <c r="BHX23" s="12"/>
      <c r="BHY23" s="12"/>
      <c r="BHZ23" s="11" t="s">
        <v>22860</v>
      </c>
      <c r="BIA23" s="12"/>
      <c r="BIB23" s="12"/>
      <c r="BIC23" s="11" t="s">
        <v>22861</v>
      </c>
      <c r="BID23" s="12"/>
      <c r="BIE23" s="12"/>
      <c r="BIF23" s="11" t="s">
        <v>22862</v>
      </c>
      <c r="BIG23" s="12"/>
      <c r="BIH23" s="12"/>
      <c r="BII23" s="11" t="s">
        <v>22863</v>
      </c>
      <c r="BIJ23" s="12"/>
      <c r="BIK23" s="12"/>
      <c r="BIL23" s="11" t="s">
        <v>22864</v>
      </c>
      <c r="BIM23" s="12"/>
      <c r="BIN23" s="12"/>
      <c r="BIO23" s="11" t="s">
        <v>22562</v>
      </c>
      <c r="BIP23" s="12"/>
      <c r="BIQ23" s="12"/>
      <c r="BIR23" s="11" t="s">
        <v>22865</v>
      </c>
      <c r="BIS23" s="12"/>
      <c r="BIT23" s="12"/>
      <c r="BIU23" s="11" t="s">
        <v>22406</v>
      </c>
      <c r="BIV23" s="12"/>
      <c r="BIW23" s="12"/>
      <c r="BIX23" s="11" t="s">
        <v>22866</v>
      </c>
      <c r="BIY23" s="12"/>
      <c r="BIZ23" s="12"/>
      <c r="BJA23" s="11" t="s">
        <v>22867</v>
      </c>
      <c r="BJB23" s="12"/>
      <c r="BJC23" s="12"/>
      <c r="BJD23" s="11" t="s">
        <v>22868</v>
      </c>
      <c r="BJE23" s="12"/>
      <c r="BJF23" s="12"/>
      <c r="BJG23" s="11" t="s">
        <v>22869</v>
      </c>
      <c r="BJH23" s="12"/>
      <c r="BJI23" s="12"/>
      <c r="BJJ23" s="11" t="s">
        <v>3037</v>
      </c>
      <c r="BJK23" s="12"/>
      <c r="BJL23" s="12"/>
      <c r="BJM23" s="11" t="s">
        <v>22870</v>
      </c>
      <c r="BJN23" s="12"/>
      <c r="BJO23" s="12"/>
      <c r="BJP23" s="11" t="s">
        <v>22871</v>
      </c>
      <c r="BJQ23" s="12"/>
      <c r="BJR23" s="12"/>
      <c r="BJS23" s="11" t="s">
        <v>22872</v>
      </c>
      <c r="BJT23" s="12"/>
      <c r="BJU23" s="12"/>
      <c r="BJV23" s="11" t="s">
        <v>22873</v>
      </c>
      <c r="BJW23" s="12"/>
      <c r="BJX23" s="12"/>
      <c r="BJY23" s="11" t="s">
        <v>22874</v>
      </c>
      <c r="BJZ23" s="12"/>
      <c r="BKA23" s="12"/>
      <c r="BKB23" s="11" t="s">
        <v>22875</v>
      </c>
      <c r="BKC23" s="12"/>
      <c r="BKD23" s="12"/>
      <c r="BKE23" s="11" t="s">
        <v>22876</v>
      </c>
      <c r="BKF23" s="12"/>
      <c r="BKG23" s="12"/>
      <c r="BKH23" s="11" t="s">
        <v>22877</v>
      </c>
      <c r="BKI23" s="12"/>
      <c r="BKJ23" s="12"/>
      <c r="BKK23" s="11" t="s">
        <v>22878</v>
      </c>
      <c r="BKL23" s="12"/>
      <c r="BKM23" s="12"/>
      <c r="BKN23" s="11" t="s">
        <v>22879</v>
      </c>
      <c r="BKO23" s="12"/>
      <c r="BKP23" s="12"/>
      <c r="BKQ23" s="11" t="s">
        <v>22880</v>
      </c>
      <c r="BKR23" s="12"/>
      <c r="BKS23" s="12"/>
      <c r="BKT23" s="11" t="s">
        <v>22881</v>
      </c>
      <c r="BKU23" s="12"/>
      <c r="BKV23" s="12"/>
      <c r="BKW23" s="11" t="s">
        <v>22882</v>
      </c>
      <c r="BKX23" s="12"/>
      <c r="BKY23" s="12"/>
      <c r="BKZ23" s="11" t="s">
        <v>22883</v>
      </c>
      <c r="BLA23" s="12"/>
      <c r="BLB23" s="12"/>
      <c r="BLC23" s="11" t="s">
        <v>22884</v>
      </c>
      <c r="BLD23" s="12"/>
      <c r="BLE23" s="12"/>
      <c r="BLF23" s="11" t="s">
        <v>22885</v>
      </c>
      <c r="BLG23" s="12"/>
      <c r="BLH23" s="12"/>
      <c r="BLI23" s="11" t="s">
        <v>22886</v>
      </c>
      <c r="BLJ23" s="12"/>
      <c r="BLK23" s="12"/>
      <c r="BLL23" s="11" t="s">
        <v>22887</v>
      </c>
      <c r="BLM23" s="12"/>
      <c r="BLN23" s="12"/>
      <c r="BLO23" s="11" t="s">
        <v>22888</v>
      </c>
      <c r="BLP23" s="12"/>
      <c r="BLQ23" s="12"/>
      <c r="BLR23" s="11" t="s">
        <v>22889</v>
      </c>
      <c r="BLS23" s="12"/>
      <c r="BLT23" s="12"/>
      <c r="BLU23" s="11" t="s">
        <v>22890</v>
      </c>
      <c r="BLV23" s="12"/>
      <c r="BLW23" s="12"/>
      <c r="BLX23" s="11" t="s">
        <v>22891</v>
      </c>
      <c r="BLY23" s="12"/>
      <c r="BLZ23" s="12"/>
      <c r="BMA23" s="11" t="s">
        <v>22892</v>
      </c>
      <c r="BMB23" s="12"/>
      <c r="BMC23" s="12"/>
      <c r="BMD23" s="11" t="s">
        <v>22893</v>
      </c>
      <c r="BME23" s="12"/>
      <c r="BMF23" s="12"/>
      <c r="BMG23" s="11" t="s">
        <v>22894</v>
      </c>
      <c r="BMH23" s="12"/>
      <c r="BMI23" s="12"/>
      <c r="BMJ23" s="11" t="s">
        <v>22895</v>
      </c>
      <c r="BMK23" s="12"/>
      <c r="BML23" s="12"/>
      <c r="BMM23" s="11" t="s">
        <v>22896</v>
      </c>
      <c r="BMN23" s="12"/>
      <c r="BMO23" s="12"/>
      <c r="BMP23" s="11" t="s">
        <v>22897</v>
      </c>
      <c r="BMQ23" s="12"/>
      <c r="BMR23" s="12"/>
      <c r="BMS23" s="11" t="s">
        <v>22898</v>
      </c>
      <c r="BMT23" s="12"/>
      <c r="BMU23" s="12"/>
      <c r="BMV23" s="11" t="s">
        <v>22899</v>
      </c>
      <c r="BMW23" s="12"/>
      <c r="BMX23" s="12"/>
      <c r="BMY23" s="11" t="s">
        <v>22900</v>
      </c>
      <c r="BMZ23" s="12"/>
      <c r="BNA23" s="12"/>
      <c r="BNB23" s="11" t="s">
        <v>22901</v>
      </c>
      <c r="BNC23" s="12"/>
      <c r="BND23" s="12"/>
      <c r="BNE23" s="11" t="s">
        <v>22902</v>
      </c>
      <c r="BNF23" s="12"/>
      <c r="BNG23" s="12"/>
      <c r="BNH23" s="11" t="s">
        <v>22903</v>
      </c>
      <c r="BNI23" s="12"/>
      <c r="BNJ23" s="12"/>
      <c r="BNK23" s="11" t="s">
        <v>22904</v>
      </c>
      <c r="BNL23" s="12"/>
      <c r="BNM23" s="12"/>
      <c r="BNN23" s="11" t="s">
        <v>22905</v>
      </c>
      <c r="BNO23" s="12"/>
      <c r="BNP23" s="12"/>
      <c r="BNQ23" s="11" t="s">
        <v>22906</v>
      </c>
      <c r="BNR23" s="12"/>
      <c r="BNS23" s="12"/>
      <c r="BNT23" s="11" t="s">
        <v>22907</v>
      </c>
      <c r="BNU23" s="12"/>
      <c r="BNV23" s="12"/>
      <c r="BNW23" s="11" t="s">
        <v>22908</v>
      </c>
      <c r="BNX23" s="12"/>
      <c r="BNY23" s="12"/>
      <c r="BNZ23" s="11" t="s">
        <v>22909</v>
      </c>
      <c r="BOA23" s="12"/>
      <c r="BOB23" s="12"/>
      <c r="BOC23" s="11" t="s">
        <v>22910</v>
      </c>
      <c r="BOD23" s="12"/>
      <c r="BOE23" s="12"/>
      <c r="BOF23" s="11" t="s">
        <v>22911</v>
      </c>
      <c r="BOG23" s="12"/>
      <c r="BOH23" s="12"/>
      <c r="BOI23" s="11" t="s">
        <v>22912</v>
      </c>
      <c r="BOJ23" s="12"/>
      <c r="BOK23" s="12"/>
      <c r="BOL23" s="11" t="s">
        <v>22913</v>
      </c>
      <c r="BOM23" s="12"/>
      <c r="BON23" s="12"/>
      <c r="BOO23" s="11" t="s">
        <v>22914</v>
      </c>
      <c r="BOP23" s="12"/>
      <c r="BOQ23" s="12"/>
      <c r="BOR23" s="11" t="s">
        <v>21906</v>
      </c>
      <c r="BOS23" s="12"/>
      <c r="BOT23" s="12"/>
      <c r="BOU23" s="11" t="s">
        <v>22915</v>
      </c>
      <c r="BOV23" s="12"/>
      <c r="BOW23" s="12"/>
      <c r="BOX23" s="11" t="s">
        <v>22916</v>
      </c>
      <c r="BOY23" s="12"/>
      <c r="BOZ23" s="12"/>
      <c r="BPA23" s="11" t="s">
        <v>22917</v>
      </c>
      <c r="BPB23" s="12"/>
      <c r="BPC23" s="12"/>
      <c r="BPD23" s="11" t="s">
        <v>22918</v>
      </c>
      <c r="BPE23" s="12"/>
      <c r="BPF23" s="12"/>
      <c r="BPG23" s="11" t="s">
        <v>22919</v>
      </c>
      <c r="BPH23" s="12"/>
      <c r="BPI23" s="12"/>
      <c r="BPJ23" s="11" t="s">
        <v>22920</v>
      </c>
      <c r="BPK23" s="12"/>
      <c r="BPL23" s="12"/>
      <c r="BPM23" s="11" t="s">
        <v>22921</v>
      </c>
      <c r="BPN23" s="12"/>
      <c r="BPO23" s="12"/>
      <c r="BPP23" s="11" t="s">
        <v>22922</v>
      </c>
      <c r="BPQ23" s="12"/>
      <c r="BPR23" s="12"/>
      <c r="BPS23" s="11" t="s">
        <v>22923</v>
      </c>
      <c r="BPT23" s="12"/>
      <c r="BPU23" s="12"/>
      <c r="BPV23" s="11" t="s">
        <v>22924</v>
      </c>
      <c r="BPW23" s="12"/>
      <c r="BPX23" s="12"/>
      <c r="BPY23" s="11" t="s">
        <v>22925</v>
      </c>
      <c r="BPZ23" s="12"/>
      <c r="BQA23" s="12"/>
      <c r="BQB23" s="11" t="s">
        <v>22926</v>
      </c>
      <c r="BQC23" s="12"/>
      <c r="BQD23" s="12"/>
      <c r="BQE23" s="11" t="s">
        <v>22927</v>
      </c>
      <c r="BQF23" s="12"/>
      <c r="BQG23" s="12"/>
      <c r="BQH23" s="11" t="s">
        <v>22928</v>
      </c>
      <c r="BQI23" s="12"/>
      <c r="BQJ23" s="12"/>
      <c r="BQK23" s="11" t="s">
        <v>22929</v>
      </c>
      <c r="BQL23" s="12"/>
      <c r="BQM23" s="12"/>
      <c r="BQN23" s="11" t="s">
        <v>22930</v>
      </c>
      <c r="BQO23" s="12"/>
      <c r="BQP23" s="12"/>
      <c r="BQQ23" s="11" t="s">
        <v>22931</v>
      </c>
      <c r="BQR23" s="12"/>
      <c r="BQS23" s="12"/>
      <c r="BQT23" s="11" t="s">
        <v>22932</v>
      </c>
      <c r="BQU23" s="12"/>
      <c r="BQV23" s="12"/>
      <c r="BQW23" s="11" t="s">
        <v>22933</v>
      </c>
      <c r="BQX23" s="12"/>
      <c r="BQY23" s="12"/>
      <c r="BQZ23" s="11" t="s">
        <v>22934</v>
      </c>
      <c r="BRA23" s="12"/>
      <c r="BRB23" s="12"/>
      <c r="BRC23" s="11" t="s">
        <v>22935</v>
      </c>
      <c r="BRD23" s="12"/>
      <c r="BRE23" s="12"/>
      <c r="BRF23" s="11" t="s">
        <v>22936</v>
      </c>
      <c r="BRG23" s="12"/>
      <c r="BRH23" s="12"/>
      <c r="BRI23" s="11" t="s">
        <v>22937</v>
      </c>
      <c r="BRJ23" s="12"/>
      <c r="BRK23" s="12"/>
      <c r="BRL23" s="11" t="s">
        <v>22938</v>
      </c>
      <c r="BRM23" s="12"/>
      <c r="BRN23" s="12"/>
      <c r="BRO23" s="11" t="s">
        <v>22511</v>
      </c>
      <c r="BRP23" s="12"/>
      <c r="BRQ23" s="12"/>
      <c r="BRR23" s="11" t="s">
        <v>22939</v>
      </c>
      <c r="BRS23" s="12"/>
      <c r="BRT23" s="12"/>
      <c r="BRU23" s="11" t="s">
        <v>22940</v>
      </c>
      <c r="BRV23" s="12"/>
      <c r="BRW23" s="12"/>
      <c r="BRX23" s="11" t="s">
        <v>22941</v>
      </c>
      <c r="BRY23" s="12"/>
      <c r="BRZ23" s="12"/>
      <c r="BSA23" s="11" t="s">
        <v>22942</v>
      </c>
      <c r="BSB23" s="12"/>
      <c r="BSC23" s="12"/>
      <c r="BSD23" s="11" t="s">
        <v>22943</v>
      </c>
      <c r="BSE23" s="12"/>
      <c r="BSF23" s="12"/>
      <c r="BSG23" s="11" t="s">
        <v>22944</v>
      </c>
      <c r="BSH23" s="12"/>
      <c r="BSI23" s="12"/>
      <c r="BSJ23" s="11" t="s">
        <v>22945</v>
      </c>
      <c r="BSK23" s="12"/>
      <c r="BSL23" s="12"/>
      <c r="BSM23" s="11" t="s">
        <v>22946</v>
      </c>
      <c r="BSN23" s="12"/>
      <c r="BSO23" s="12"/>
      <c r="BSP23" s="11" t="s">
        <v>22947</v>
      </c>
      <c r="BSQ23" s="12"/>
      <c r="BSR23" s="12"/>
      <c r="BSS23" s="11" t="s">
        <v>22948</v>
      </c>
      <c r="BST23" s="12"/>
      <c r="BSU23" s="12"/>
      <c r="BSV23" s="11" t="s">
        <v>22949</v>
      </c>
      <c r="BSW23" s="12"/>
      <c r="BSX23" s="12"/>
      <c r="BSY23" s="11" t="s">
        <v>22950</v>
      </c>
      <c r="BSZ23" s="12"/>
      <c r="BTA23" s="12"/>
      <c r="BTB23" s="11" t="s">
        <v>22951</v>
      </c>
      <c r="BTC23" s="12"/>
      <c r="BTD23" s="12"/>
      <c r="BTE23" s="11" t="s">
        <v>22952</v>
      </c>
      <c r="BTF23" s="12"/>
      <c r="BTG23" s="12"/>
      <c r="BTH23" s="11" t="s">
        <v>22953</v>
      </c>
      <c r="BTI23" s="12"/>
      <c r="BTJ23" s="12"/>
      <c r="BTK23" s="11" t="s">
        <v>22954</v>
      </c>
      <c r="BTL23" s="12"/>
      <c r="BTM23" s="12"/>
      <c r="BTN23" s="11" t="s">
        <v>22955</v>
      </c>
      <c r="BTO23" s="12"/>
      <c r="BTP23" s="12"/>
      <c r="BTQ23" s="11" t="s">
        <v>22956</v>
      </c>
      <c r="BTR23" s="12"/>
      <c r="BTS23" s="12"/>
      <c r="BTT23" s="11" t="s">
        <v>22957</v>
      </c>
      <c r="BTU23" s="12"/>
      <c r="BTV23" s="12"/>
      <c r="BTW23" s="11" t="s">
        <v>22958</v>
      </c>
      <c r="BTX23" s="12"/>
      <c r="BTY23" s="12"/>
      <c r="BTZ23" s="11" t="s">
        <v>22959</v>
      </c>
      <c r="BUA23" s="12"/>
      <c r="BUB23" s="12"/>
      <c r="BUC23" s="11" t="s">
        <v>22960</v>
      </c>
      <c r="BUD23" s="12"/>
      <c r="BUE23" s="12"/>
      <c r="BUF23" s="11" t="s">
        <v>22961</v>
      </c>
      <c r="BUG23" s="12"/>
      <c r="BUH23" s="12"/>
      <c r="BUI23" s="11" t="s">
        <v>22962</v>
      </c>
      <c r="BUJ23" s="12"/>
      <c r="BUK23" s="12"/>
      <c r="BUL23" s="11" t="s">
        <v>22963</v>
      </c>
      <c r="BUM23" s="12"/>
      <c r="BUN23" s="12"/>
      <c r="BUO23" s="11" t="s">
        <v>22964</v>
      </c>
      <c r="BUP23" s="12"/>
      <c r="BUQ23" s="12"/>
      <c r="BUR23" s="11" t="s">
        <v>22965</v>
      </c>
      <c r="BUS23" s="12"/>
      <c r="BUT23" s="12"/>
      <c r="BUU23" s="11" t="s">
        <v>22966</v>
      </c>
      <c r="BUV23" s="12"/>
      <c r="BUW23" s="12"/>
      <c r="BUX23" s="11" t="s">
        <v>22967</v>
      </c>
      <c r="BUY23" s="12"/>
      <c r="BUZ23" s="12"/>
      <c r="BVA23" s="11" t="s">
        <v>22968</v>
      </c>
      <c r="BVB23" s="12"/>
      <c r="BVC23" s="12"/>
      <c r="BVD23" s="11" t="s">
        <v>22969</v>
      </c>
      <c r="BVE23" s="12"/>
      <c r="BVF23" s="12"/>
      <c r="BVG23" s="11" t="s">
        <v>22970</v>
      </c>
      <c r="BVH23" s="12"/>
      <c r="BVI23" s="12"/>
      <c r="BVJ23" s="11" t="s">
        <v>22971</v>
      </c>
      <c r="BVK23" s="12"/>
      <c r="BVL23" s="12"/>
      <c r="BVM23" s="11" t="s">
        <v>22972</v>
      </c>
      <c r="BVN23" s="12"/>
      <c r="BVO23" s="12"/>
      <c r="BVP23" s="11" t="s">
        <v>22973</v>
      </c>
      <c r="BVQ23" s="12"/>
      <c r="BVR23" s="12"/>
      <c r="BVS23" s="11" t="s">
        <v>22974</v>
      </c>
      <c r="BVT23" s="12"/>
      <c r="BVU23" s="12"/>
      <c r="BVV23" s="11" t="s">
        <v>22975</v>
      </c>
      <c r="BVW23" s="12"/>
      <c r="BVX23" s="12"/>
      <c r="BVY23" s="11" t="s">
        <v>22976</v>
      </c>
      <c r="BVZ23" s="12"/>
      <c r="BWA23" s="12"/>
      <c r="BWB23" s="11" t="s">
        <v>22977</v>
      </c>
      <c r="BWC23" s="12"/>
      <c r="BWD23" s="12"/>
      <c r="BWE23" s="11" t="s">
        <v>22978</v>
      </c>
      <c r="BWF23" s="12"/>
      <c r="BWG23" s="12"/>
      <c r="BWH23" s="11" t="s">
        <v>22979</v>
      </c>
      <c r="BWI23" s="12"/>
      <c r="BWJ23" s="12"/>
      <c r="BWK23" s="11" t="s">
        <v>22980</v>
      </c>
      <c r="BWL23" s="12"/>
      <c r="BWM23" s="12"/>
      <c r="BWN23" s="11" t="s">
        <v>22981</v>
      </c>
      <c r="BWO23" s="12"/>
      <c r="BWP23" s="12"/>
      <c r="BWQ23" s="11" t="s">
        <v>22982</v>
      </c>
      <c r="BWR23" s="12"/>
      <c r="BWS23" s="12"/>
      <c r="BWT23" s="11" t="s">
        <v>22983</v>
      </c>
      <c r="BWU23" s="12"/>
      <c r="BWV23" s="12"/>
      <c r="BWW23" s="11" t="s">
        <v>22984</v>
      </c>
      <c r="BWX23" s="12"/>
      <c r="BWY23" s="12"/>
      <c r="BWZ23" s="11" t="s">
        <v>22985</v>
      </c>
      <c r="BXA23" s="12"/>
      <c r="BXB23" s="12"/>
      <c r="BXC23" s="11" t="s">
        <v>22986</v>
      </c>
      <c r="BXD23" s="12"/>
      <c r="BXE23" s="12"/>
      <c r="BXF23" s="11" t="s">
        <v>22987</v>
      </c>
      <c r="BXG23" s="12"/>
      <c r="BXH23" s="12"/>
      <c r="BXI23" s="11" t="s">
        <v>22404</v>
      </c>
      <c r="BXJ23" s="12"/>
      <c r="BXK23" s="12"/>
      <c r="BXL23" s="11" t="s">
        <v>22988</v>
      </c>
      <c r="BXM23" s="12"/>
      <c r="BXN23" s="12"/>
      <c r="BXO23" s="11" t="s">
        <v>22989</v>
      </c>
      <c r="BXP23" s="12"/>
      <c r="BXQ23" s="12"/>
      <c r="BXR23" s="11" t="s">
        <v>22990</v>
      </c>
      <c r="BXS23" s="12"/>
      <c r="BXT23" s="12"/>
      <c r="BXU23" s="11" t="s">
        <v>22991</v>
      </c>
      <c r="BXV23" s="12"/>
      <c r="BXW23" s="12"/>
      <c r="BXX23" s="11" t="s">
        <v>22992</v>
      </c>
      <c r="BXY23" s="12"/>
      <c r="BXZ23" s="12"/>
      <c r="BYA23" s="11" t="s">
        <v>22993</v>
      </c>
      <c r="BYB23" s="12"/>
      <c r="BYC23" s="12"/>
      <c r="BYD23" s="11" t="s">
        <v>22994</v>
      </c>
      <c r="BYE23" s="12"/>
      <c r="BYF23" s="12"/>
      <c r="BYG23" s="11" t="s">
        <v>22995</v>
      </c>
      <c r="BYH23" s="12"/>
      <c r="BYI23" s="12"/>
      <c r="BYJ23" s="11" t="s">
        <v>22996</v>
      </c>
      <c r="BYK23" s="12"/>
      <c r="BYL23" s="12"/>
      <c r="BYM23" s="11" t="s">
        <v>22997</v>
      </c>
      <c r="BYN23" s="12"/>
      <c r="BYO23" s="12"/>
    </row>
    <row r="24" spans="1:2017" x14ac:dyDescent="0.25">
      <c r="A24" s="7"/>
      <c r="B24" s="11" t="s">
        <v>22998</v>
      </c>
      <c r="C24" s="12"/>
      <c r="D24" s="12"/>
      <c r="E24" s="11" t="s">
        <v>22999</v>
      </c>
      <c r="F24" s="12"/>
      <c r="G24" s="12"/>
      <c r="H24" s="11" t="s">
        <v>23000</v>
      </c>
      <c r="I24" s="12"/>
      <c r="J24" s="12"/>
      <c r="K24" s="11" t="s">
        <v>23001</v>
      </c>
      <c r="L24" s="12"/>
      <c r="M24" s="12"/>
      <c r="N24" s="11" t="s">
        <v>23002</v>
      </c>
      <c r="O24" s="12"/>
      <c r="P24" s="12"/>
      <c r="Q24" s="11" t="s">
        <v>23003</v>
      </c>
      <c r="R24" s="12"/>
      <c r="S24" s="12"/>
      <c r="T24" s="11" t="s">
        <v>23004</v>
      </c>
      <c r="U24" s="12"/>
      <c r="V24" s="12"/>
      <c r="W24" s="11" t="s">
        <v>23005</v>
      </c>
      <c r="X24" s="12"/>
      <c r="Y24" s="12"/>
      <c r="Z24" s="11" t="s">
        <v>23006</v>
      </c>
      <c r="AA24" s="12"/>
      <c r="AB24" s="12"/>
      <c r="AC24" s="11" t="s">
        <v>23007</v>
      </c>
      <c r="AD24" s="12"/>
      <c r="AE24" s="12"/>
      <c r="AF24" s="11" t="s">
        <v>23008</v>
      </c>
      <c r="AG24" s="12"/>
      <c r="AH24" s="12"/>
      <c r="AI24" s="11" t="s">
        <v>23009</v>
      </c>
      <c r="AJ24" s="12"/>
      <c r="AK24" s="12"/>
      <c r="AL24" s="11" t="s">
        <v>23010</v>
      </c>
      <c r="AM24" s="12"/>
      <c r="AN24" s="12"/>
      <c r="AO24" s="11" t="s">
        <v>23011</v>
      </c>
      <c r="AP24" s="12"/>
      <c r="AQ24" s="12"/>
      <c r="AR24" s="11" t="s">
        <v>23012</v>
      </c>
      <c r="AS24" s="12"/>
      <c r="AT24" s="12"/>
      <c r="AU24" s="11" t="s">
        <v>23013</v>
      </c>
      <c r="AV24" s="12"/>
      <c r="AW24" s="12"/>
      <c r="AX24" s="11" t="s">
        <v>23014</v>
      </c>
      <c r="AY24" s="12"/>
      <c r="AZ24" s="12"/>
      <c r="BA24" s="11" t="s">
        <v>23015</v>
      </c>
      <c r="BB24" s="12"/>
      <c r="BC24" s="12"/>
      <c r="BD24" s="11" t="s">
        <v>23016</v>
      </c>
      <c r="BE24" s="12"/>
      <c r="BF24" s="12"/>
      <c r="BG24" s="11" t="s">
        <v>23017</v>
      </c>
      <c r="BH24" s="12"/>
      <c r="BI24" s="12"/>
      <c r="BJ24" s="11" t="s">
        <v>23018</v>
      </c>
      <c r="BK24" s="12"/>
      <c r="BL24" s="12"/>
      <c r="BM24" s="11" t="s">
        <v>23019</v>
      </c>
      <c r="BN24" s="12"/>
      <c r="BO24" s="12"/>
      <c r="BP24" s="11" t="s">
        <v>23020</v>
      </c>
      <c r="BQ24" s="12"/>
      <c r="BR24" s="12"/>
      <c r="BS24" s="11" t="s">
        <v>23021</v>
      </c>
      <c r="BT24" s="12"/>
      <c r="BU24" s="12"/>
      <c r="BV24" s="11" t="s">
        <v>23022</v>
      </c>
      <c r="BW24" s="12"/>
      <c r="BX24" s="12"/>
      <c r="BY24" s="11" t="s">
        <v>23023</v>
      </c>
      <c r="BZ24" s="12"/>
      <c r="CA24" s="12"/>
      <c r="CB24" s="11" t="s">
        <v>23024</v>
      </c>
      <c r="CC24" s="12"/>
      <c r="CD24" s="12"/>
      <c r="CE24" s="11" t="s">
        <v>23025</v>
      </c>
      <c r="CF24" s="12"/>
      <c r="CG24" s="12"/>
      <c r="CH24" s="11" t="s">
        <v>23026</v>
      </c>
      <c r="CI24" s="12"/>
      <c r="CJ24" s="12"/>
      <c r="CK24" s="11" t="s">
        <v>23027</v>
      </c>
      <c r="CL24" s="12"/>
      <c r="CM24" s="12"/>
      <c r="CN24" s="11" t="s">
        <v>23028</v>
      </c>
      <c r="CO24" s="12"/>
      <c r="CP24" s="12"/>
      <c r="CQ24" s="11" t="s">
        <v>23029</v>
      </c>
      <c r="CR24" s="12"/>
      <c r="CS24" s="12"/>
      <c r="CT24" s="11" t="s">
        <v>23030</v>
      </c>
      <c r="CU24" s="12"/>
      <c r="CV24" s="12"/>
      <c r="CW24" s="11" t="s">
        <v>23031</v>
      </c>
      <c r="CX24" s="12"/>
      <c r="CY24" s="12"/>
      <c r="CZ24" s="11" t="s">
        <v>23032</v>
      </c>
      <c r="DA24" s="12"/>
      <c r="DB24" s="12"/>
      <c r="DC24" s="11" t="s">
        <v>23033</v>
      </c>
      <c r="DD24" s="12"/>
      <c r="DE24" s="12"/>
      <c r="DF24" s="11" t="s">
        <v>23034</v>
      </c>
      <c r="DG24" s="12"/>
      <c r="DH24" s="12"/>
      <c r="DI24" s="11" t="s">
        <v>23035</v>
      </c>
      <c r="DJ24" s="12"/>
      <c r="DK24" s="12"/>
      <c r="DL24" s="11" t="s">
        <v>23036</v>
      </c>
      <c r="DM24" s="12"/>
      <c r="DN24" s="12"/>
      <c r="DO24" s="11" t="s">
        <v>23037</v>
      </c>
      <c r="DP24" s="12"/>
      <c r="DQ24" s="12"/>
      <c r="DR24" s="11" t="s">
        <v>23038</v>
      </c>
      <c r="DS24" s="12"/>
      <c r="DT24" s="12"/>
      <c r="DU24" s="11" t="s">
        <v>23039</v>
      </c>
      <c r="DV24" s="12"/>
      <c r="DW24" s="12"/>
      <c r="DX24" s="11" t="s">
        <v>23040</v>
      </c>
      <c r="DY24" s="12"/>
      <c r="DZ24" s="12"/>
      <c r="EA24" s="11" t="s">
        <v>23041</v>
      </c>
      <c r="EB24" s="12"/>
      <c r="EC24" s="12"/>
      <c r="ED24" s="11" t="s">
        <v>23042</v>
      </c>
      <c r="EE24" s="12"/>
      <c r="EF24" s="12"/>
      <c r="EG24" s="11" t="s">
        <v>23043</v>
      </c>
      <c r="EH24" s="12"/>
      <c r="EI24" s="12"/>
      <c r="EJ24" s="11" t="s">
        <v>23044</v>
      </c>
      <c r="EK24" s="12"/>
      <c r="EL24" s="12"/>
      <c r="EM24" s="11" t="s">
        <v>23045</v>
      </c>
      <c r="EN24" s="12"/>
      <c r="EO24" s="12"/>
      <c r="EP24" s="11" t="s">
        <v>23046</v>
      </c>
      <c r="EQ24" s="12"/>
      <c r="ER24" s="12"/>
      <c r="ES24" s="11" t="s">
        <v>23047</v>
      </c>
      <c r="ET24" s="12"/>
      <c r="EU24" s="12"/>
      <c r="EV24" s="11" t="s">
        <v>23048</v>
      </c>
      <c r="EW24" s="12"/>
      <c r="EX24" s="12"/>
      <c r="EY24" s="11" t="s">
        <v>23049</v>
      </c>
      <c r="EZ24" s="12"/>
      <c r="FA24" s="12"/>
      <c r="FB24" s="11" t="s">
        <v>23050</v>
      </c>
      <c r="FC24" s="12"/>
      <c r="FD24" s="12"/>
      <c r="FE24" s="11" t="s">
        <v>23051</v>
      </c>
      <c r="FF24" s="12"/>
      <c r="FG24" s="12"/>
      <c r="FH24" s="11" t="s">
        <v>23052</v>
      </c>
      <c r="FI24" s="12"/>
      <c r="FJ24" s="12"/>
      <c r="FK24" s="11" t="s">
        <v>23053</v>
      </c>
      <c r="FL24" s="12"/>
      <c r="FM24" s="12"/>
      <c r="FN24" s="11" t="s">
        <v>23054</v>
      </c>
      <c r="FO24" s="12"/>
      <c r="FP24" s="12"/>
      <c r="FQ24" s="11" t="s">
        <v>23055</v>
      </c>
      <c r="FR24" s="12"/>
      <c r="FS24" s="12"/>
      <c r="FT24" s="11" t="s">
        <v>23056</v>
      </c>
      <c r="FU24" s="12"/>
      <c r="FV24" s="12"/>
      <c r="FW24" s="11" t="s">
        <v>23057</v>
      </c>
      <c r="FX24" s="12"/>
      <c r="FY24" s="12"/>
      <c r="FZ24" s="11" t="s">
        <v>23058</v>
      </c>
      <c r="GA24" s="12"/>
      <c r="GB24" s="12"/>
      <c r="GC24" s="11" t="s">
        <v>23059</v>
      </c>
      <c r="GD24" s="12"/>
      <c r="GE24" s="12"/>
      <c r="GF24" s="11" t="s">
        <v>23060</v>
      </c>
      <c r="GG24" s="12"/>
      <c r="GH24" s="12"/>
      <c r="GI24" s="11" t="s">
        <v>23061</v>
      </c>
      <c r="GJ24" s="12"/>
      <c r="GK24" s="12"/>
      <c r="GL24" s="11" t="s">
        <v>23062</v>
      </c>
      <c r="GM24" s="12"/>
      <c r="GN24" s="12"/>
      <c r="GO24" s="11" t="s">
        <v>23063</v>
      </c>
      <c r="GP24" s="12"/>
      <c r="GQ24" s="12"/>
      <c r="GR24" s="11" t="s">
        <v>23064</v>
      </c>
      <c r="GS24" s="12"/>
      <c r="GT24" s="12"/>
      <c r="GU24" s="11" t="s">
        <v>23065</v>
      </c>
      <c r="GV24" s="12"/>
      <c r="GW24" s="12"/>
      <c r="GX24" s="11" t="s">
        <v>23066</v>
      </c>
      <c r="GY24" s="12"/>
      <c r="GZ24" s="12"/>
      <c r="HA24" s="11" t="s">
        <v>23067</v>
      </c>
      <c r="HB24" s="12"/>
      <c r="HC24" s="12"/>
      <c r="HD24" s="11" t="s">
        <v>23068</v>
      </c>
      <c r="HE24" s="12"/>
      <c r="HF24" s="12"/>
      <c r="HG24" s="11" t="s">
        <v>23069</v>
      </c>
      <c r="HH24" s="12"/>
      <c r="HI24" s="12"/>
      <c r="HJ24" s="11" t="s">
        <v>23070</v>
      </c>
      <c r="HK24" s="12"/>
      <c r="HL24" s="12"/>
      <c r="HM24" s="11" t="s">
        <v>23071</v>
      </c>
      <c r="HN24" s="12"/>
      <c r="HO24" s="12"/>
      <c r="HP24" s="11" t="s">
        <v>23072</v>
      </c>
      <c r="HQ24" s="12"/>
      <c r="HR24" s="12"/>
      <c r="HS24" s="11" t="s">
        <v>23073</v>
      </c>
      <c r="HT24" s="12"/>
      <c r="HU24" s="12"/>
      <c r="HV24" s="11" t="s">
        <v>23074</v>
      </c>
      <c r="HW24" s="12"/>
      <c r="HX24" s="12"/>
      <c r="HY24" s="11" t="s">
        <v>23075</v>
      </c>
      <c r="HZ24" s="12"/>
      <c r="IA24" s="12"/>
      <c r="IB24" s="11" t="s">
        <v>23076</v>
      </c>
      <c r="IC24" s="12"/>
      <c r="ID24" s="12"/>
      <c r="IE24" s="11" t="s">
        <v>23077</v>
      </c>
      <c r="IF24" s="12"/>
      <c r="IG24" s="12"/>
      <c r="IH24" s="11" t="s">
        <v>23078</v>
      </c>
      <c r="II24" s="12"/>
      <c r="IJ24" s="12"/>
      <c r="IK24" s="11" t="s">
        <v>23079</v>
      </c>
      <c r="IL24" s="12"/>
      <c r="IM24" s="12"/>
      <c r="IN24" s="11" t="s">
        <v>23080</v>
      </c>
      <c r="IO24" s="12"/>
      <c r="IP24" s="12"/>
      <c r="IQ24" s="11" t="s">
        <v>23081</v>
      </c>
      <c r="IR24" s="12"/>
      <c r="IS24" s="12"/>
      <c r="IT24" s="11" t="s">
        <v>23082</v>
      </c>
      <c r="IU24" s="12"/>
      <c r="IV24" s="12"/>
      <c r="IW24" s="11" t="s">
        <v>23083</v>
      </c>
      <c r="IX24" s="12"/>
      <c r="IY24" s="12"/>
      <c r="IZ24" s="11" t="s">
        <v>23084</v>
      </c>
      <c r="JA24" s="12"/>
      <c r="JB24" s="12"/>
      <c r="JC24" s="11" t="s">
        <v>23085</v>
      </c>
      <c r="JD24" s="12"/>
      <c r="JE24" s="12"/>
      <c r="JF24" s="11" t="s">
        <v>23086</v>
      </c>
      <c r="JG24" s="12"/>
      <c r="JH24" s="12"/>
      <c r="JI24" s="11" t="s">
        <v>23087</v>
      </c>
      <c r="JJ24" s="12"/>
      <c r="JK24" s="12"/>
      <c r="JL24" s="11" t="s">
        <v>23088</v>
      </c>
      <c r="JM24" s="12"/>
      <c r="JN24" s="12"/>
      <c r="JO24" s="11" t="s">
        <v>23089</v>
      </c>
      <c r="JP24" s="12"/>
      <c r="JQ24" s="12"/>
      <c r="JR24" s="11" t="s">
        <v>23090</v>
      </c>
      <c r="JS24" s="12"/>
      <c r="JT24" s="12"/>
      <c r="JU24" s="11" t="s">
        <v>23091</v>
      </c>
      <c r="JV24" s="12"/>
      <c r="JW24" s="12"/>
      <c r="JX24" s="11" t="s">
        <v>23092</v>
      </c>
      <c r="JY24" s="12"/>
      <c r="JZ24" s="12"/>
      <c r="KA24" s="11" t="s">
        <v>23093</v>
      </c>
      <c r="KB24" s="12"/>
      <c r="KC24" s="12"/>
      <c r="KD24" s="11" t="s">
        <v>23094</v>
      </c>
      <c r="KE24" s="12"/>
      <c r="KF24" s="12"/>
      <c r="KG24" s="11" t="s">
        <v>23095</v>
      </c>
      <c r="KH24" s="12"/>
      <c r="KI24" s="12"/>
      <c r="KJ24" s="11" t="s">
        <v>23096</v>
      </c>
      <c r="KK24" s="12"/>
      <c r="KL24" s="12"/>
      <c r="KM24" s="11" t="s">
        <v>23097</v>
      </c>
      <c r="KN24" s="12"/>
      <c r="KO24" s="12"/>
      <c r="KP24" s="11" t="s">
        <v>23098</v>
      </c>
      <c r="KQ24" s="12"/>
      <c r="KR24" s="12"/>
      <c r="KS24" s="11" t="s">
        <v>23099</v>
      </c>
      <c r="KT24" s="12"/>
      <c r="KU24" s="12"/>
      <c r="KV24" s="11" t="s">
        <v>23100</v>
      </c>
      <c r="KW24" s="12"/>
      <c r="KX24" s="12"/>
      <c r="KY24" s="11" t="s">
        <v>23101</v>
      </c>
      <c r="KZ24" s="12"/>
      <c r="LA24" s="12"/>
      <c r="LB24" s="11" t="s">
        <v>23102</v>
      </c>
      <c r="LC24" s="12"/>
      <c r="LD24" s="12"/>
      <c r="LE24" s="11" t="s">
        <v>23103</v>
      </c>
      <c r="LF24" s="12"/>
      <c r="LG24" s="12"/>
      <c r="LH24" s="11" t="s">
        <v>23104</v>
      </c>
      <c r="LI24" s="12"/>
      <c r="LJ24" s="12"/>
      <c r="LK24" s="11" t="s">
        <v>23105</v>
      </c>
      <c r="LL24" s="12"/>
      <c r="LM24" s="12"/>
      <c r="LN24" s="11" t="s">
        <v>23106</v>
      </c>
      <c r="LO24" s="12"/>
      <c r="LP24" s="12"/>
      <c r="LQ24" s="11" t="s">
        <v>23107</v>
      </c>
      <c r="LR24" s="12"/>
      <c r="LS24" s="12"/>
      <c r="LT24" s="11" t="s">
        <v>23043</v>
      </c>
      <c r="LU24" s="12"/>
      <c r="LV24" s="12"/>
      <c r="LW24" s="11" t="s">
        <v>23108</v>
      </c>
      <c r="LX24" s="12"/>
      <c r="LY24" s="12"/>
      <c r="LZ24" s="11" t="s">
        <v>23109</v>
      </c>
      <c r="MA24" s="12"/>
      <c r="MB24" s="12"/>
      <c r="MC24" s="11" t="s">
        <v>23109</v>
      </c>
      <c r="MD24" s="12"/>
      <c r="ME24" s="12"/>
      <c r="MF24" s="11" t="s">
        <v>23110</v>
      </c>
      <c r="MG24" s="12"/>
      <c r="MH24" s="12"/>
      <c r="MI24" s="11" t="s">
        <v>23111</v>
      </c>
      <c r="MJ24" s="12"/>
      <c r="MK24" s="12"/>
      <c r="ML24" s="11" t="s">
        <v>23112</v>
      </c>
      <c r="MM24" s="12"/>
      <c r="MN24" s="12"/>
      <c r="MO24" s="11" t="s">
        <v>23113</v>
      </c>
      <c r="MP24" s="12"/>
      <c r="MQ24" s="12"/>
      <c r="MR24" s="11" t="s">
        <v>23114</v>
      </c>
      <c r="MS24" s="12"/>
      <c r="MT24" s="12"/>
      <c r="MU24" s="11" t="s">
        <v>23115</v>
      </c>
      <c r="MV24" s="12"/>
      <c r="MW24" s="12"/>
      <c r="MX24" s="11" t="s">
        <v>23116</v>
      </c>
      <c r="MY24" s="12"/>
      <c r="MZ24" s="12"/>
      <c r="NA24" s="11" t="s">
        <v>23117</v>
      </c>
      <c r="NB24" s="12"/>
      <c r="NC24" s="12"/>
      <c r="ND24" s="11" t="s">
        <v>23118</v>
      </c>
      <c r="NE24" s="12"/>
      <c r="NF24" s="12"/>
      <c r="NG24" s="11" t="s">
        <v>23119</v>
      </c>
      <c r="NH24" s="12"/>
      <c r="NI24" s="12"/>
      <c r="NJ24" s="11" t="s">
        <v>23120</v>
      </c>
      <c r="NK24" s="12"/>
      <c r="NL24" s="12"/>
      <c r="NM24" s="11" t="s">
        <v>23121</v>
      </c>
      <c r="NN24" s="12"/>
      <c r="NO24" s="12"/>
      <c r="NP24" s="11" t="s">
        <v>23122</v>
      </c>
      <c r="NQ24" s="12"/>
      <c r="NR24" s="12"/>
      <c r="NS24" s="11" t="s">
        <v>23123</v>
      </c>
      <c r="NT24" s="12"/>
      <c r="NU24" s="12"/>
      <c r="NV24" s="11" t="s">
        <v>23124</v>
      </c>
      <c r="NW24" s="12"/>
      <c r="NX24" s="12"/>
      <c r="NY24" s="11" t="s">
        <v>23125</v>
      </c>
      <c r="NZ24" s="12"/>
      <c r="OA24" s="12"/>
      <c r="OB24" s="11" t="s">
        <v>23126</v>
      </c>
      <c r="OC24" s="12"/>
      <c r="OD24" s="12"/>
      <c r="OE24" s="11" t="s">
        <v>23127</v>
      </c>
      <c r="OF24" s="12"/>
      <c r="OG24" s="12"/>
      <c r="OH24" s="11" t="s">
        <v>23128</v>
      </c>
      <c r="OI24" s="12"/>
      <c r="OJ24" s="12"/>
      <c r="OK24" s="11" t="s">
        <v>23129</v>
      </c>
      <c r="OL24" s="12"/>
      <c r="OM24" s="12"/>
      <c r="ON24" s="11" t="s">
        <v>23130</v>
      </c>
      <c r="OO24" s="12"/>
      <c r="OP24" s="12"/>
      <c r="OQ24" s="11" t="s">
        <v>23131</v>
      </c>
      <c r="OR24" s="12"/>
      <c r="OS24" s="12"/>
      <c r="OT24" s="11" t="s">
        <v>23132</v>
      </c>
      <c r="OU24" s="12"/>
      <c r="OV24" s="12"/>
      <c r="OW24" s="11" t="s">
        <v>23133</v>
      </c>
      <c r="OX24" s="12"/>
      <c r="OY24" s="12"/>
      <c r="OZ24" s="11" t="s">
        <v>23134</v>
      </c>
      <c r="PA24" s="12"/>
      <c r="PB24" s="12"/>
      <c r="PC24" s="11" t="s">
        <v>23135</v>
      </c>
      <c r="PD24" s="12"/>
      <c r="PE24" s="12"/>
      <c r="PF24" s="11" t="s">
        <v>23136</v>
      </c>
      <c r="PG24" s="12"/>
      <c r="PH24" s="12"/>
      <c r="PI24" s="11" t="s">
        <v>23137</v>
      </c>
      <c r="PJ24" s="12"/>
      <c r="PK24" s="12"/>
      <c r="PL24" s="11" t="s">
        <v>23138</v>
      </c>
      <c r="PM24" s="12"/>
      <c r="PN24" s="12"/>
      <c r="PO24" s="11" t="s">
        <v>23139</v>
      </c>
      <c r="PP24" s="12"/>
      <c r="PQ24" s="12"/>
      <c r="PR24" s="11" t="s">
        <v>23140</v>
      </c>
      <c r="PS24" s="12"/>
      <c r="PT24" s="12"/>
      <c r="PU24" s="11" t="s">
        <v>23141</v>
      </c>
      <c r="PV24" s="12"/>
      <c r="PW24" s="12"/>
      <c r="PX24" s="11" t="s">
        <v>23142</v>
      </c>
      <c r="PY24" s="12"/>
      <c r="PZ24" s="12"/>
      <c r="QA24" s="11" t="s">
        <v>23143</v>
      </c>
      <c r="QB24" s="12"/>
      <c r="QC24" s="12"/>
      <c r="QD24" s="11" t="s">
        <v>23144</v>
      </c>
      <c r="QE24" s="12"/>
      <c r="QF24" s="12"/>
      <c r="QG24" s="11" t="s">
        <v>23145</v>
      </c>
      <c r="QH24" s="12"/>
      <c r="QI24" s="12"/>
      <c r="QJ24" s="11" t="s">
        <v>23146</v>
      </c>
      <c r="QK24" s="12"/>
      <c r="QL24" s="12"/>
      <c r="QM24" s="11" t="s">
        <v>23147</v>
      </c>
      <c r="QN24" s="12"/>
      <c r="QO24" s="12"/>
      <c r="QP24" s="11" t="s">
        <v>23148</v>
      </c>
      <c r="QQ24" s="12"/>
      <c r="QR24" s="12"/>
      <c r="QS24" s="11" t="s">
        <v>23149</v>
      </c>
      <c r="QT24" s="12"/>
      <c r="QU24" s="12"/>
      <c r="QV24" s="11" t="s">
        <v>23150</v>
      </c>
      <c r="QW24" s="12"/>
      <c r="QX24" s="12"/>
      <c r="QY24" s="11" t="s">
        <v>23151</v>
      </c>
      <c r="QZ24" s="12"/>
      <c r="RA24" s="12"/>
      <c r="RB24" s="11" t="s">
        <v>23152</v>
      </c>
      <c r="RC24" s="12"/>
      <c r="RD24" s="12"/>
      <c r="RE24" s="11" t="s">
        <v>23153</v>
      </c>
      <c r="RF24" s="12"/>
      <c r="RG24" s="12"/>
      <c r="RH24" s="11" t="s">
        <v>23154</v>
      </c>
      <c r="RI24" s="12"/>
      <c r="RJ24" s="12"/>
      <c r="RK24" s="11" t="s">
        <v>23155</v>
      </c>
      <c r="RL24" s="12"/>
      <c r="RM24" s="12"/>
      <c r="RN24" s="11" t="s">
        <v>23156</v>
      </c>
      <c r="RO24" s="12"/>
      <c r="RP24" s="12"/>
      <c r="RQ24" s="11" t="s">
        <v>23157</v>
      </c>
      <c r="RR24" s="12"/>
      <c r="RS24" s="12"/>
      <c r="RT24" s="11" t="s">
        <v>23158</v>
      </c>
      <c r="RU24" s="12"/>
      <c r="RV24" s="12"/>
      <c r="RW24" s="11" t="s">
        <v>23159</v>
      </c>
      <c r="RX24" s="12"/>
      <c r="RY24" s="12"/>
      <c r="RZ24" s="11" t="s">
        <v>23160</v>
      </c>
      <c r="SA24" s="12"/>
      <c r="SB24" s="12"/>
      <c r="SC24" s="11" t="s">
        <v>23161</v>
      </c>
      <c r="SD24" s="12"/>
      <c r="SE24" s="12"/>
      <c r="SF24" s="11" t="s">
        <v>23162</v>
      </c>
      <c r="SG24" s="12"/>
      <c r="SH24" s="12"/>
      <c r="SI24" s="11" t="s">
        <v>23163</v>
      </c>
      <c r="SJ24" s="12"/>
      <c r="SK24" s="12"/>
      <c r="SL24" s="11" t="s">
        <v>23164</v>
      </c>
      <c r="SM24" s="12"/>
      <c r="SN24" s="12"/>
      <c r="SO24" s="11" t="s">
        <v>23165</v>
      </c>
      <c r="SP24" s="12"/>
      <c r="SQ24" s="12"/>
      <c r="SR24" s="11" t="s">
        <v>23166</v>
      </c>
      <c r="SS24" s="12"/>
      <c r="ST24" s="12"/>
      <c r="SU24" s="11" t="s">
        <v>23167</v>
      </c>
      <c r="SV24" s="12"/>
      <c r="SW24" s="12"/>
      <c r="SX24" s="11" t="s">
        <v>23168</v>
      </c>
      <c r="SY24" s="12"/>
      <c r="SZ24" s="12"/>
      <c r="TA24" s="11" t="s">
        <v>23169</v>
      </c>
      <c r="TB24" s="12"/>
      <c r="TC24" s="12"/>
      <c r="TD24" s="11" t="s">
        <v>23170</v>
      </c>
      <c r="TE24" s="12"/>
      <c r="TF24" s="12"/>
      <c r="TG24" s="11" t="s">
        <v>23171</v>
      </c>
      <c r="TH24" s="12"/>
      <c r="TI24" s="12"/>
      <c r="TJ24" s="11" t="s">
        <v>23172</v>
      </c>
      <c r="TK24" s="12"/>
      <c r="TL24" s="12"/>
      <c r="TM24" s="11" t="s">
        <v>23173</v>
      </c>
      <c r="TN24" s="12"/>
      <c r="TO24" s="12"/>
      <c r="TP24" s="11" t="s">
        <v>23174</v>
      </c>
      <c r="TQ24" s="12"/>
      <c r="TR24" s="12"/>
      <c r="TS24" s="11" t="s">
        <v>23175</v>
      </c>
      <c r="TT24" s="12"/>
      <c r="TU24" s="12"/>
      <c r="TV24" s="11" t="s">
        <v>23176</v>
      </c>
      <c r="TW24" s="12"/>
      <c r="TX24" s="12"/>
      <c r="TY24" s="11" t="s">
        <v>23177</v>
      </c>
      <c r="TZ24" s="12"/>
      <c r="UA24" s="12"/>
      <c r="UB24" s="11" t="s">
        <v>23178</v>
      </c>
      <c r="UC24" s="12"/>
      <c r="UD24" s="12"/>
      <c r="UE24" s="11" t="s">
        <v>23179</v>
      </c>
      <c r="UF24" s="12"/>
      <c r="UG24" s="12"/>
      <c r="UH24" s="11" t="s">
        <v>23180</v>
      </c>
      <c r="UI24" s="12"/>
      <c r="UJ24" s="12"/>
      <c r="UK24" s="11" t="s">
        <v>23181</v>
      </c>
      <c r="UL24" s="12"/>
      <c r="UM24" s="12"/>
      <c r="UN24" s="11" t="s">
        <v>23182</v>
      </c>
      <c r="UO24" s="12"/>
      <c r="UP24" s="12"/>
      <c r="UQ24" s="11" t="s">
        <v>23183</v>
      </c>
      <c r="UR24" s="12"/>
      <c r="US24" s="12"/>
      <c r="UT24" s="11" t="s">
        <v>23184</v>
      </c>
      <c r="UU24" s="12"/>
      <c r="UV24" s="12"/>
      <c r="UW24" s="11" t="s">
        <v>23185</v>
      </c>
      <c r="UX24" s="12"/>
      <c r="UY24" s="12"/>
      <c r="UZ24" s="11" t="s">
        <v>23186</v>
      </c>
      <c r="VA24" s="12"/>
      <c r="VB24" s="12"/>
      <c r="VC24" s="11" t="s">
        <v>23187</v>
      </c>
      <c r="VD24" s="12"/>
      <c r="VE24" s="12"/>
      <c r="VF24" s="11" t="s">
        <v>23188</v>
      </c>
      <c r="VG24" s="12"/>
      <c r="VH24" s="12"/>
      <c r="VI24" s="11" t="s">
        <v>23189</v>
      </c>
      <c r="VJ24" s="12"/>
      <c r="VK24" s="12"/>
      <c r="VL24" s="11" t="s">
        <v>23190</v>
      </c>
      <c r="VM24" s="12"/>
      <c r="VN24" s="12"/>
      <c r="VO24" s="11" t="s">
        <v>23191</v>
      </c>
      <c r="VP24" s="12"/>
      <c r="VQ24" s="12"/>
      <c r="VR24" s="11" t="s">
        <v>23192</v>
      </c>
      <c r="VS24" s="12"/>
      <c r="VT24" s="12"/>
      <c r="VU24" s="11" t="s">
        <v>23043</v>
      </c>
      <c r="VV24" s="12"/>
      <c r="VW24" s="12"/>
      <c r="VX24" s="11" t="s">
        <v>23193</v>
      </c>
      <c r="VY24" s="12"/>
      <c r="VZ24" s="12"/>
      <c r="WA24" s="11" t="s">
        <v>23194</v>
      </c>
      <c r="WB24" s="12"/>
      <c r="WC24" s="12"/>
      <c r="WD24" s="11" t="s">
        <v>23195</v>
      </c>
      <c r="WE24" s="12"/>
      <c r="WF24" s="12"/>
      <c r="WG24" s="11" t="s">
        <v>23196</v>
      </c>
      <c r="WH24" s="12"/>
      <c r="WI24" s="12"/>
      <c r="WJ24" s="11" t="s">
        <v>23197</v>
      </c>
      <c r="WK24" s="12"/>
      <c r="WL24" s="12"/>
      <c r="WM24" s="11" t="s">
        <v>23198</v>
      </c>
      <c r="WN24" s="12"/>
      <c r="WO24" s="12"/>
      <c r="WP24" s="11" t="s">
        <v>23199</v>
      </c>
      <c r="WQ24" s="12"/>
      <c r="WR24" s="12"/>
      <c r="WS24" s="11" t="s">
        <v>23200</v>
      </c>
      <c r="WT24" s="12"/>
      <c r="WU24" s="12"/>
      <c r="WV24" s="11" t="s">
        <v>23201</v>
      </c>
      <c r="WW24" s="12"/>
      <c r="WX24" s="12"/>
      <c r="WY24" s="11" t="s">
        <v>23202</v>
      </c>
      <c r="WZ24" s="12"/>
      <c r="XA24" s="12"/>
      <c r="XB24" s="11" t="s">
        <v>23203</v>
      </c>
      <c r="XC24" s="12"/>
      <c r="XD24" s="12"/>
      <c r="XE24" s="11" t="s">
        <v>23204</v>
      </c>
      <c r="XF24" s="12"/>
      <c r="XG24" s="12"/>
      <c r="XH24" s="11" t="s">
        <v>23205</v>
      </c>
      <c r="XI24" s="12"/>
      <c r="XJ24" s="12"/>
      <c r="XK24" s="11" t="s">
        <v>23206</v>
      </c>
      <c r="XL24" s="12"/>
      <c r="XM24" s="12"/>
      <c r="XN24" s="11" t="s">
        <v>23207</v>
      </c>
      <c r="XO24" s="12"/>
      <c r="XP24" s="12"/>
      <c r="XQ24" s="11" t="s">
        <v>23208</v>
      </c>
      <c r="XR24" s="12"/>
      <c r="XS24" s="12"/>
      <c r="XT24" s="11" t="s">
        <v>23209</v>
      </c>
      <c r="XU24" s="12"/>
      <c r="XV24" s="12"/>
      <c r="XW24" s="11" t="s">
        <v>23210</v>
      </c>
      <c r="XX24" s="12"/>
      <c r="XY24" s="12"/>
      <c r="XZ24" s="11" t="s">
        <v>23211</v>
      </c>
      <c r="YA24" s="12"/>
      <c r="YB24" s="12"/>
      <c r="YC24" s="11" t="s">
        <v>23212</v>
      </c>
      <c r="YD24" s="12"/>
      <c r="YE24" s="12"/>
      <c r="YF24" s="11" t="s">
        <v>23213</v>
      </c>
      <c r="YG24" s="12"/>
      <c r="YH24" s="12"/>
      <c r="YI24" s="11" t="s">
        <v>23214</v>
      </c>
      <c r="YJ24" s="12"/>
      <c r="YK24" s="12"/>
      <c r="YL24" s="11" t="s">
        <v>23215</v>
      </c>
      <c r="YM24" s="12"/>
      <c r="YN24" s="12"/>
      <c r="YO24" s="11" t="s">
        <v>23216</v>
      </c>
      <c r="YP24" s="12"/>
      <c r="YQ24" s="12"/>
      <c r="YR24" s="11" t="s">
        <v>23217</v>
      </c>
      <c r="YS24" s="12"/>
      <c r="YT24" s="12"/>
      <c r="YU24" s="11" t="s">
        <v>23218</v>
      </c>
      <c r="YV24" s="12"/>
      <c r="YW24" s="12"/>
      <c r="YX24" s="11" t="s">
        <v>23219</v>
      </c>
      <c r="YY24" s="12"/>
      <c r="YZ24" s="12"/>
      <c r="ZA24" s="11" t="s">
        <v>23220</v>
      </c>
      <c r="ZB24" s="12"/>
      <c r="ZC24" s="12"/>
      <c r="ZD24" s="11" t="s">
        <v>23221</v>
      </c>
      <c r="ZE24" s="12"/>
      <c r="ZF24" s="12"/>
      <c r="ZG24" s="11" t="s">
        <v>23222</v>
      </c>
      <c r="ZH24" s="12"/>
      <c r="ZI24" s="12"/>
      <c r="ZJ24" s="11" t="s">
        <v>23223</v>
      </c>
      <c r="ZK24" s="12"/>
      <c r="ZL24" s="12"/>
      <c r="ZM24" s="11" t="s">
        <v>23224</v>
      </c>
      <c r="ZN24" s="12"/>
      <c r="ZO24" s="12"/>
      <c r="ZP24" s="11" t="s">
        <v>23225</v>
      </c>
      <c r="ZQ24" s="12"/>
      <c r="ZR24" s="12"/>
      <c r="ZS24" s="11" t="s">
        <v>23226</v>
      </c>
      <c r="ZT24" s="12"/>
      <c r="ZU24" s="12"/>
      <c r="ZV24" s="11" t="s">
        <v>23227</v>
      </c>
      <c r="ZW24" s="12"/>
      <c r="ZX24" s="12"/>
      <c r="ZY24" s="11" t="s">
        <v>23228</v>
      </c>
      <c r="ZZ24" s="12"/>
      <c r="AAA24" s="12"/>
      <c r="AAB24" s="11" t="s">
        <v>23229</v>
      </c>
      <c r="AAC24" s="12"/>
      <c r="AAD24" s="12"/>
      <c r="AAE24" s="11" t="s">
        <v>23230</v>
      </c>
      <c r="AAF24" s="12"/>
      <c r="AAG24" s="12"/>
      <c r="AAH24" s="11" t="s">
        <v>23231</v>
      </c>
      <c r="AAI24" s="12"/>
      <c r="AAJ24" s="12"/>
      <c r="AAK24" s="11" t="s">
        <v>23232</v>
      </c>
      <c r="AAL24" s="12"/>
      <c r="AAM24" s="12"/>
      <c r="AAN24" s="11" t="s">
        <v>23233</v>
      </c>
      <c r="AAO24" s="12"/>
      <c r="AAP24" s="12"/>
      <c r="AAQ24" s="11" t="s">
        <v>23234</v>
      </c>
      <c r="AAR24" s="12"/>
      <c r="AAS24" s="12"/>
      <c r="AAT24" s="11" t="s">
        <v>23235</v>
      </c>
      <c r="AAU24" s="12"/>
      <c r="AAV24" s="12"/>
      <c r="AAW24" s="11" t="s">
        <v>23236</v>
      </c>
      <c r="AAX24" s="12"/>
      <c r="AAY24" s="12"/>
      <c r="AAZ24" s="11" t="s">
        <v>23237</v>
      </c>
      <c r="ABA24" s="12"/>
      <c r="ABB24" s="12"/>
      <c r="ABC24" s="11" t="s">
        <v>23238</v>
      </c>
      <c r="ABD24" s="12"/>
      <c r="ABE24" s="12"/>
      <c r="ABF24" s="11" t="s">
        <v>23239</v>
      </c>
      <c r="ABG24" s="12"/>
      <c r="ABH24" s="12"/>
      <c r="ABI24" s="11" t="s">
        <v>23240</v>
      </c>
      <c r="ABJ24" s="12"/>
      <c r="ABK24" s="12"/>
      <c r="ABL24" s="11" t="s">
        <v>23241</v>
      </c>
      <c r="ABM24" s="12"/>
      <c r="ABN24" s="12"/>
      <c r="ABO24" s="11" t="s">
        <v>23242</v>
      </c>
      <c r="ABP24" s="12"/>
      <c r="ABQ24" s="12"/>
      <c r="ABR24" s="11" t="s">
        <v>23243</v>
      </c>
      <c r="ABS24" s="12"/>
      <c r="ABT24" s="12"/>
      <c r="ABU24" s="11" t="s">
        <v>23244</v>
      </c>
      <c r="ABV24" s="12"/>
      <c r="ABW24" s="12"/>
      <c r="ABX24" s="11" t="s">
        <v>23245</v>
      </c>
      <c r="ABY24" s="12"/>
      <c r="ABZ24" s="12"/>
      <c r="ACA24" s="11" t="s">
        <v>23246</v>
      </c>
      <c r="ACB24" s="12"/>
      <c r="ACC24" s="12"/>
      <c r="ACD24" s="11" t="s">
        <v>23247</v>
      </c>
      <c r="ACE24" s="12"/>
      <c r="ACF24" s="12"/>
      <c r="ACG24" s="11" t="s">
        <v>23248</v>
      </c>
      <c r="ACH24" s="12"/>
      <c r="ACI24" s="12"/>
      <c r="ACJ24" s="11" t="s">
        <v>23249</v>
      </c>
      <c r="ACK24" s="12"/>
      <c r="ACL24" s="12"/>
      <c r="ACM24" s="11" t="s">
        <v>23250</v>
      </c>
      <c r="ACN24" s="12"/>
      <c r="ACO24" s="12"/>
      <c r="ACP24" s="11" t="s">
        <v>23251</v>
      </c>
      <c r="ACQ24" s="12"/>
      <c r="ACR24" s="12"/>
      <c r="ACS24" s="11" t="s">
        <v>23252</v>
      </c>
      <c r="ACT24" s="12"/>
      <c r="ACU24" s="12"/>
      <c r="ACV24" s="11" t="s">
        <v>23253</v>
      </c>
      <c r="ACW24" s="12"/>
      <c r="ACX24" s="12"/>
      <c r="ACY24" s="11" t="s">
        <v>23254</v>
      </c>
      <c r="ACZ24" s="12"/>
      <c r="ADA24" s="12"/>
      <c r="ADB24" s="11" t="s">
        <v>23255</v>
      </c>
      <c r="ADC24" s="12"/>
      <c r="ADD24" s="12"/>
      <c r="ADE24" s="11" t="s">
        <v>23256</v>
      </c>
      <c r="ADF24" s="12"/>
      <c r="ADG24" s="12"/>
      <c r="ADH24" s="11" t="s">
        <v>23257</v>
      </c>
      <c r="ADI24" s="12"/>
      <c r="ADJ24" s="12"/>
      <c r="ADK24" s="11" t="s">
        <v>23258</v>
      </c>
      <c r="ADL24" s="12"/>
      <c r="ADM24" s="12"/>
      <c r="ADN24" s="11" t="s">
        <v>23259</v>
      </c>
      <c r="ADO24" s="12"/>
      <c r="ADP24" s="12"/>
      <c r="ADQ24" s="11" t="s">
        <v>23260</v>
      </c>
      <c r="ADR24" s="12"/>
      <c r="ADS24" s="12"/>
      <c r="ADT24" s="11" t="s">
        <v>23261</v>
      </c>
      <c r="ADU24" s="12"/>
      <c r="ADV24" s="12"/>
      <c r="ADW24" s="11" t="s">
        <v>23262</v>
      </c>
      <c r="ADX24" s="12"/>
      <c r="ADY24" s="12"/>
      <c r="ADZ24" s="11" t="s">
        <v>23263</v>
      </c>
      <c r="AEA24" s="12"/>
      <c r="AEB24" s="12"/>
      <c r="AEC24" s="11" t="s">
        <v>23264</v>
      </c>
      <c r="AED24" s="12"/>
      <c r="AEE24" s="12"/>
      <c r="AEF24" s="11" t="s">
        <v>23265</v>
      </c>
      <c r="AEG24" s="12"/>
      <c r="AEH24" s="12"/>
      <c r="AEI24" s="11" t="s">
        <v>23266</v>
      </c>
      <c r="AEJ24" s="12"/>
      <c r="AEK24" s="12"/>
      <c r="AEL24" s="11" t="s">
        <v>23267</v>
      </c>
      <c r="AEM24" s="12"/>
      <c r="AEN24" s="12"/>
      <c r="AEO24" s="11" t="s">
        <v>23144</v>
      </c>
      <c r="AEP24" s="12"/>
      <c r="AEQ24" s="12"/>
      <c r="AER24" s="11" t="s">
        <v>23268</v>
      </c>
      <c r="AES24" s="12"/>
      <c r="AET24" s="12"/>
      <c r="AEU24" s="11" t="s">
        <v>23269</v>
      </c>
      <c r="AEV24" s="12"/>
      <c r="AEW24" s="12"/>
      <c r="AEX24" s="11" t="s">
        <v>23270</v>
      </c>
      <c r="AEY24" s="12"/>
      <c r="AEZ24" s="12"/>
      <c r="AFA24" s="11" t="s">
        <v>23271</v>
      </c>
      <c r="AFB24" s="12"/>
      <c r="AFC24" s="12"/>
      <c r="AFD24" s="11" t="s">
        <v>23272</v>
      </c>
      <c r="AFE24" s="12"/>
      <c r="AFF24" s="12"/>
      <c r="AFG24" s="11" t="s">
        <v>23273</v>
      </c>
      <c r="AFH24" s="12"/>
      <c r="AFI24" s="12"/>
      <c r="AFJ24" s="11" t="s">
        <v>23274</v>
      </c>
      <c r="AFK24" s="12"/>
      <c r="AFL24" s="12"/>
      <c r="AFM24" s="11" t="s">
        <v>23275</v>
      </c>
      <c r="AFN24" s="12"/>
      <c r="AFO24" s="12"/>
      <c r="AFP24" s="11" t="s">
        <v>23276</v>
      </c>
      <c r="AFQ24" s="12"/>
      <c r="AFR24" s="12"/>
      <c r="AFS24" s="11" t="s">
        <v>23277</v>
      </c>
      <c r="AFT24" s="12"/>
      <c r="AFU24" s="12"/>
      <c r="AFV24" s="11" t="s">
        <v>23278</v>
      </c>
      <c r="AFW24" s="12"/>
      <c r="AFX24" s="12"/>
      <c r="AFY24" s="11" t="s">
        <v>23279</v>
      </c>
      <c r="AFZ24" s="12"/>
      <c r="AGA24" s="12"/>
      <c r="AGB24" s="11" t="s">
        <v>23280</v>
      </c>
      <c r="AGC24" s="12"/>
      <c r="AGD24" s="12"/>
      <c r="AGE24" s="11" t="s">
        <v>23281</v>
      </c>
      <c r="AGF24" s="12"/>
      <c r="AGG24" s="12"/>
      <c r="AGH24" s="11" t="s">
        <v>23282</v>
      </c>
      <c r="AGI24" s="12"/>
      <c r="AGJ24" s="12"/>
      <c r="AGK24" s="11" t="s">
        <v>23283</v>
      </c>
      <c r="AGL24" s="12"/>
      <c r="AGM24" s="12"/>
      <c r="AGN24" s="11" t="s">
        <v>23284</v>
      </c>
      <c r="AGO24" s="12"/>
      <c r="AGP24" s="12"/>
      <c r="AGQ24" s="11" t="s">
        <v>23285</v>
      </c>
      <c r="AGR24" s="12"/>
      <c r="AGS24" s="12"/>
      <c r="AGT24" s="11" t="s">
        <v>23286</v>
      </c>
      <c r="AGU24" s="12"/>
      <c r="AGV24" s="12"/>
      <c r="AGW24" s="11" t="s">
        <v>23287</v>
      </c>
      <c r="AGX24" s="12"/>
      <c r="AGY24" s="12"/>
      <c r="AGZ24" s="11" t="s">
        <v>12502</v>
      </c>
      <c r="AHA24" s="12"/>
      <c r="AHB24" s="12"/>
      <c r="AHC24" s="11" t="s">
        <v>23288</v>
      </c>
      <c r="AHD24" s="12"/>
      <c r="AHE24" s="12"/>
      <c r="AHF24" s="11" t="s">
        <v>23289</v>
      </c>
      <c r="AHG24" s="12"/>
      <c r="AHH24" s="12"/>
      <c r="AHI24" s="11" t="s">
        <v>23290</v>
      </c>
      <c r="AHJ24" s="12"/>
      <c r="AHK24" s="12"/>
      <c r="AHL24" s="11" t="s">
        <v>23291</v>
      </c>
      <c r="AHM24" s="12"/>
      <c r="AHN24" s="12"/>
      <c r="AHO24" s="11" t="s">
        <v>23292</v>
      </c>
      <c r="AHP24" s="12"/>
      <c r="AHQ24" s="12"/>
      <c r="AHR24" s="11" t="s">
        <v>23293</v>
      </c>
      <c r="AHS24" s="12"/>
      <c r="AHT24" s="12"/>
      <c r="AHU24" s="11" t="s">
        <v>23294</v>
      </c>
      <c r="AHV24" s="12"/>
      <c r="AHW24" s="12"/>
      <c r="AHX24" s="11" t="s">
        <v>23295</v>
      </c>
      <c r="AHY24" s="12"/>
      <c r="AHZ24" s="12"/>
      <c r="AIA24" s="11" t="s">
        <v>23296</v>
      </c>
      <c r="AIB24" s="12"/>
      <c r="AIC24" s="12"/>
      <c r="AID24" s="11" t="s">
        <v>23297</v>
      </c>
      <c r="AIE24" s="12"/>
      <c r="AIF24" s="12"/>
      <c r="AIG24" s="11" t="s">
        <v>23298</v>
      </c>
      <c r="AIH24" s="12"/>
      <c r="AII24" s="12"/>
      <c r="AIJ24" s="11" t="s">
        <v>23299</v>
      </c>
      <c r="AIK24" s="12"/>
      <c r="AIL24" s="12"/>
      <c r="AIM24" s="11" t="s">
        <v>23300</v>
      </c>
      <c r="AIN24" s="12"/>
      <c r="AIO24" s="12"/>
      <c r="AIP24" s="11" t="s">
        <v>23301</v>
      </c>
      <c r="AIQ24" s="12"/>
      <c r="AIR24" s="12"/>
      <c r="AIS24" s="11" t="s">
        <v>23302</v>
      </c>
      <c r="AIT24" s="12"/>
      <c r="AIU24" s="12"/>
      <c r="AIV24" s="11" t="s">
        <v>23303</v>
      </c>
      <c r="AIW24" s="12"/>
      <c r="AIX24" s="12"/>
      <c r="AIY24" s="11" t="s">
        <v>23304</v>
      </c>
      <c r="AIZ24" s="12"/>
      <c r="AJA24" s="12"/>
      <c r="AJB24" s="11" t="s">
        <v>23305</v>
      </c>
      <c r="AJC24" s="12"/>
      <c r="AJD24" s="12"/>
      <c r="AJE24" s="11" t="s">
        <v>23306</v>
      </c>
      <c r="AJF24" s="12"/>
      <c r="AJG24" s="12"/>
      <c r="AJH24" s="11" t="s">
        <v>23307</v>
      </c>
      <c r="AJI24" s="12"/>
      <c r="AJJ24" s="12"/>
      <c r="AJK24" s="11" t="s">
        <v>23308</v>
      </c>
      <c r="AJL24" s="12"/>
      <c r="AJM24" s="12"/>
      <c r="AJN24" s="11" t="s">
        <v>23309</v>
      </c>
      <c r="AJO24" s="12"/>
      <c r="AJP24" s="12"/>
      <c r="AJQ24" s="11" t="s">
        <v>23310</v>
      </c>
      <c r="AJR24" s="12"/>
      <c r="AJS24" s="12"/>
      <c r="AJT24" s="11" t="s">
        <v>23311</v>
      </c>
      <c r="AJU24" s="12"/>
      <c r="AJV24" s="12"/>
      <c r="AJW24" s="11" t="s">
        <v>23312</v>
      </c>
      <c r="AJX24" s="12"/>
      <c r="AJY24" s="12"/>
      <c r="AJZ24" s="11" t="s">
        <v>23313</v>
      </c>
      <c r="AKA24" s="12"/>
      <c r="AKB24" s="12"/>
      <c r="AKC24" s="11" t="s">
        <v>23314</v>
      </c>
      <c r="AKD24" s="12"/>
      <c r="AKE24" s="12"/>
      <c r="AKF24" s="11" t="s">
        <v>23315</v>
      </c>
      <c r="AKG24" s="12"/>
      <c r="AKH24" s="12"/>
      <c r="AKI24" s="11" t="s">
        <v>23316</v>
      </c>
      <c r="AKJ24" s="12"/>
      <c r="AKK24" s="12"/>
      <c r="AKL24" s="11" t="s">
        <v>23317</v>
      </c>
      <c r="AKM24" s="12"/>
      <c r="AKN24" s="12"/>
      <c r="AKO24" s="11" t="s">
        <v>23318</v>
      </c>
      <c r="AKP24" s="12"/>
      <c r="AKQ24" s="12"/>
      <c r="AKR24" s="11" t="s">
        <v>23319</v>
      </c>
      <c r="AKS24" s="12"/>
      <c r="AKT24" s="12"/>
      <c r="AKU24" s="11" t="s">
        <v>23167</v>
      </c>
      <c r="AKV24" s="12"/>
      <c r="AKW24" s="12"/>
      <c r="AKX24" s="11" t="s">
        <v>23320</v>
      </c>
      <c r="AKY24" s="12"/>
      <c r="AKZ24" s="12"/>
      <c r="ALA24" s="11" t="s">
        <v>23321</v>
      </c>
      <c r="ALB24" s="12"/>
      <c r="ALC24" s="12"/>
      <c r="ALD24" s="11" t="s">
        <v>23322</v>
      </c>
      <c r="ALE24" s="12"/>
      <c r="ALF24" s="12"/>
      <c r="ALG24" s="11" t="s">
        <v>23323</v>
      </c>
      <c r="ALH24" s="12"/>
      <c r="ALI24" s="12"/>
      <c r="ALJ24" s="11" t="s">
        <v>23324</v>
      </c>
      <c r="ALK24" s="12"/>
      <c r="ALL24" s="12"/>
      <c r="ALM24" s="11" t="s">
        <v>23325</v>
      </c>
      <c r="ALN24" s="12"/>
      <c r="ALO24" s="12"/>
      <c r="ALP24" s="11" t="s">
        <v>23326</v>
      </c>
      <c r="ALQ24" s="12"/>
      <c r="ALR24" s="12"/>
      <c r="ALS24" s="11" t="s">
        <v>23327</v>
      </c>
      <c r="ALT24" s="12"/>
      <c r="ALU24" s="12"/>
      <c r="ALV24" s="11" t="s">
        <v>23328</v>
      </c>
      <c r="ALW24" s="12"/>
      <c r="ALX24" s="12"/>
      <c r="ALY24" s="11" t="s">
        <v>23329</v>
      </c>
      <c r="ALZ24" s="12"/>
      <c r="AMA24" s="12"/>
      <c r="AMB24" s="11" t="s">
        <v>23330</v>
      </c>
      <c r="AMC24" s="12"/>
      <c r="AMD24" s="12"/>
      <c r="AME24" s="11" t="s">
        <v>23331</v>
      </c>
      <c r="AMF24" s="12"/>
      <c r="AMG24" s="12"/>
      <c r="AMH24" s="11" t="s">
        <v>23332</v>
      </c>
      <c r="AMI24" s="12"/>
      <c r="AMJ24" s="12"/>
      <c r="AMK24" s="11" t="s">
        <v>23333</v>
      </c>
      <c r="AML24" s="12"/>
      <c r="AMM24" s="12"/>
      <c r="AMN24" s="11" t="s">
        <v>23334</v>
      </c>
      <c r="AMO24" s="12"/>
      <c r="AMP24" s="12"/>
      <c r="AMQ24" s="11" t="s">
        <v>23335</v>
      </c>
      <c r="AMR24" s="12"/>
      <c r="AMS24" s="12"/>
      <c r="AMT24" s="11" t="s">
        <v>23336</v>
      </c>
      <c r="AMU24" s="12"/>
      <c r="AMV24" s="12"/>
      <c r="AMW24" s="11" t="s">
        <v>23337</v>
      </c>
      <c r="AMX24" s="12"/>
      <c r="AMY24" s="12"/>
      <c r="AMZ24" s="11" t="s">
        <v>23338</v>
      </c>
      <c r="ANA24" s="12"/>
      <c r="ANB24" s="12"/>
      <c r="ANC24" s="11" t="s">
        <v>23339</v>
      </c>
      <c r="AND24" s="12"/>
      <c r="ANE24" s="12"/>
      <c r="ANF24" s="11" t="s">
        <v>23340</v>
      </c>
      <c r="ANG24" s="12"/>
      <c r="ANH24" s="12"/>
      <c r="ANI24" s="11" t="s">
        <v>23341</v>
      </c>
      <c r="ANJ24" s="12"/>
      <c r="ANK24" s="12"/>
      <c r="ANL24" s="11" t="s">
        <v>23342</v>
      </c>
      <c r="ANM24" s="12"/>
      <c r="ANN24" s="12"/>
      <c r="ANO24" s="11" t="s">
        <v>23343</v>
      </c>
      <c r="ANP24" s="12"/>
      <c r="ANQ24" s="12"/>
      <c r="ANR24" s="11" t="s">
        <v>23344</v>
      </c>
      <c r="ANS24" s="12"/>
      <c r="ANT24" s="12"/>
      <c r="ANU24" s="11" t="s">
        <v>23345</v>
      </c>
      <c r="ANV24" s="12"/>
      <c r="ANW24" s="12"/>
      <c r="ANX24" s="11" t="s">
        <v>23346</v>
      </c>
      <c r="ANY24" s="12"/>
      <c r="ANZ24" s="12"/>
      <c r="AOA24" s="11" t="s">
        <v>23347</v>
      </c>
      <c r="AOB24" s="12"/>
      <c r="AOC24" s="12"/>
      <c r="AOD24" s="11" t="s">
        <v>23348</v>
      </c>
      <c r="AOE24" s="12"/>
      <c r="AOF24" s="12"/>
      <c r="AOG24" s="11" t="s">
        <v>23349</v>
      </c>
      <c r="AOH24" s="12"/>
      <c r="AOI24" s="12"/>
      <c r="AOJ24" s="11" t="s">
        <v>23350</v>
      </c>
      <c r="AOK24" s="12"/>
      <c r="AOL24" s="12"/>
      <c r="AOM24" s="11" t="s">
        <v>23351</v>
      </c>
      <c r="AON24" s="12"/>
      <c r="AOO24" s="12"/>
      <c r="AOP24" s="11" t="s">
        <v>23352</v>
      </c>
      <c r="AOQ24" s="12"/>
      <c r="AOR24" s="12"/>
      <c r="AOS24" s="11" t="s">
        <v>23353</v>
      </c>
      <c r="AOT24" s="12"/>
      <c r="AOU24" s="12"/>
      <c r="AOV24" s="11" t="s">
        <v>23354</v>
      </c>
      <c r="AOW24" s="12"/>
      <c r="AOX24" s="12"/>
      <c r="AOY24" s="11" t="s">
        <v>23355</v>
      </c>
      <c r="AOZ24" s="12"/>
      <c r="APA24" s="12"/>
      <c r="APB24" s="11" t="s">
        <v>23356</v>
      </c>
      <c r="APC24" s="12"/>
      <c r="APD24" s="12"/>
      <c r="APE24" s="11" t="s">
        <v>23357</v>
      </c>
      <c r="APF24" s="12"/>
      <c r="APG24" s="12"/>
      <c r="APH24" s="11" t="s">
        <v>23358</v>
      </c>
      <c r="API24" s="12"/>
      <c r="APJ24" s="12"/>
      <c r="APK24" s="11" t="s">
        <v>23359</v>
      </c>
      <c r="APL24" s="12"/>
      <c r="APM24" s="12"/>
      <c r="APN24" s="11" t="s">
        <v>23360</v>
      </c>
      <c r="APO24" s="12"/>
      <c r="APP24" s="12"/>
      <c r="APQ24" s="11" t="s">
        <v>23361</v>
      </c>
      <c r="APR24" s="12"/>
      <c r="APS24" s="12"/>
      <c r="APT24" s="11" t="s">
        <v>23362</v>
      </c>
      <c r="APU24" s="12"/>
      <c r="APV24" s="12"/>
      <c r="APW24" s="11" t="s">
        <v>23363</v>
      </c>
      <c r="APX24" s="12"/>
      <c r="APY24" s="12"/>
      <c r="APZ24" s="11" t="s">
        <v>23364</v>
      </c>
      <c r="AQA24" s="12"/>
      <c r="AQB24" s="12"/>
      <c r="AQC24" s="11" t="s">
        <v>23365</v>
      </c>
      <c r="AQD24" s="12"/>
      <c r="AQE24" s="12"/>
      <c r="AQF24" s="11" t="s">
        <v>23366</v>
      </c>
      <c r="AQG24" s="12"/>
      <c r="AQH24" s="12"/>
      <c r="AQI24" s="11" t="s">
        <v>23367</v>
      </c>
      <c r="AQJ24" s="12"/>
      <c r="AQK24" s="12"/>
      <c r="AQL24" s="11" t="s">
        <v>23368</v>
      </c>
      <c r="AQM24" s="12"/>
      <c r="AQN24" s="12"/>
      <c r="AQO24" s="11" t="s">
        <v>23369</v>
      </c>
      <c r="AQP24" s="12"/>
      <c r="AQQ24" s="12"/>
      <c r="AQR24" s="11" t="s">
        <v>23370</v>
      </c>
      <c r="AQS24" s="12"/>
      <c r="AQT24" s="12"/>
      <c r="AQU24" s="11" t="s">
        <v>23371</v>
      </c>
      <c r="AQV24" s="12"/>
      <c r="AQW24" s="12"/>
      <c r="AQX24" s="11" t="s">
        <v>23372</v>
      </c>
      <c r="AQY24" s="12"/>
      <c r="AQZ24" s="12"/>
      <c r="ARA24" s="11" t="s">
        <v>23373</v>
      </c>
      <c r="ARB24" s="12"/>
      <c r="ARC24" s="12"/>
      <c r="ARD24" s="11" t="s">
        <v>23374</v>
      </c>
      <c r="ARE24" s="12"/>
      <c r="ARF24" s="12"/>
      <c r="ARG24" s="11" t="s">
        <v>23012</v>
      </c>
      <c r="ARH24" s="12"/>
      <c r="ARI24" s="12"/>
      <c r="ARJ24" s="11" t="s">
        <v>23375</v>
      </c>
      <c r="ARK24" s="12"/>
      <c r="ARL24" s="12"/>
      <c r="ARM24" s="11" t="s">
        <v>23376</v>
      </c>
      <c r="ARN24" s="12"/>
      <c r="ARO24" s="12"/>
      <c r="ARP24" s="11" t="s">
        <v>23377</v>
      </c>
      <c r="ARQ24" s="12"/>
      <c r="ARR24" s="12"/>
      <c r="ARS24" s="11" t="s">
        <v>23378</v>
      </c>
      <c r="ART24" s="12"/>
      <c r="ARU24" s="12"/>
      <c r="ARV24" s="11" t="s">
        <v>23379</v>
      </c>
      <c r="ARW24" s="12"/>
      <c r="ARX24" s="12"/>
      <c r="ARY24" s="11" t="s">
        <v>23380</v>
      </c>
      <c r="ARZ24" s="12"/>
      <c r="ASA24" s="12"/>
      <c r="ASB24" s="11" t="s">
        <v>23381</v>
      </c>
      <c r="ASC24" s="12"/>
      <c r="ASD24" s="12"/>
      <c r="ASE24" s="11" t="s">
        <v>23382</v>
      </c>
      <c r="ASF24" s="12"/>
      <c r="ASG24" s="12"/>
      <c r="ASH24" s="11" t="s">
        <v>23383</v>
      </c>
      <c r="ASI24" s="12"/>
      <c r="ASJ24" s="12"/>
      <c r="ASK24" s="11" t="s">
        <v>23384</v>
      </c>
      <c r="ASL24" s="12"/>
      <c r="ASM24" s="12"/>
      <c r="ASN24" s="11" t="s">
        <v>23385</v>
      </c>
      <c r="ASO24" s="12"/>
      <c r="ASP24" s="12"/>
      <c r="ASQ24" s="11" t="s">
        <v>23386</v>
      </c>
      <c r="ASR24" s="12"/>
      <c r="ASS24" s="12"/>
      <c r="AST24" s="11" t="s">
        <v>23387</v>
      </c>
      <c r="ASU24" s="12"/>
      <c r="ASV24" s="12"/>
      <c r="ASW24" s="11" t="s">
        <v>23388</v>
      </c>
      <c r="ASX24" s="12"/>
      <c r="ASY24" s="12"/>
      <c r="ASZ24" s="11" t="s">
        <v>23389</v>
      </c>
      <c r="ATA24" s="12"/>
      <c r="ATB24" s="12"/>
      <c r="ATC24" s="11" t="s">
        <v>23390</v>
      </c>
      <c r="ATD24" s="12"/>
      <c r="ATE24" s="12"/>
      <c r="ATF24" s="11" t="s">
        <v>23391</v>
      </c>
      <c r="ATG24" s="12"/>
      <c r="ATH24" s="12"/>
      <c r="ATI24" s="11" t="s">
        <v>23392</v>
      </c>
      <c r="ATJ24" s="12"/>
      <c r="ATK24" s="12"/>
      <c r="ATL24" s="11" t="s">
        <v>23393</v>
      </c>
      <c r="ATM24" s="12"/>
      <c r="ATN24" s="12"/>
      <c r="ATO24" s="11" t="s">
        <v>23394</v>
      </c>
      <c r="ATP24" s="12"/>
      <c r="ATQ24" s="12"/>
      <c r="ATR24" s="11" t="s">
        <v>23395</v>
      </c>
      <c r="ATS24" s="12"/>
      <c r="ATT24" s="12"/>
      <c r="ATU24" s="11" t="s">
        <v>23396</v>
      </c>
      <c r="ATV24" s="12"/>
      <c r="ATW24" s="12"/>
      <c r="ATX24" s="11" t="s">
        <v>23397</v>
      </c>
      <c r="ATY24" s="12"/>
      <c r="ATZ24" s="12"/>
      <c r="AUA24" s="11" t="s">
        <v>23398</v>
      </c>
      <c r="AUB24" s="12"/>
      <c r="AUC24" s="12"/>
      <c r="AUD24" s="11" t="s">
        <v>23399</v>
      </c>
      <c r="AUE24" s="12"/>
      <c r="AUF24" s="12"/>
      <c r="AUG24" s="11" t="s">
        <v>23400</v>
      </c>
      <c r="AUH24" s="12"/>
      <c r="AUI24" s="12"/>
      <c r="AUJ24" s="11" t="s">
        <v>23401</v>
      </c>
      <c r="AUK24" s="12"/>
      <c r="AUL24" s="12"/>
      <c r="AUM24" s="11" t="s">
        <v>23402</v>
      </c>
      <c r="AUN24" s="12"/>
      <c r="AUO24" s="12"/>
      <c r="AUP24" s="11" t="s">
        <v>23403</v>
      </c>
      <c r="AUQ24" s="12"/>
      <c r="AUR24" s="12"/>
      <c r="AUS24" s="11" t="s">
        <v>23404</v>
      </c>
      <c r="AUT24" s="12"/>
      <c r="AUU24" s="12"/>
      <c r="AUV24" s="11" t="s">
        <v>23405</v>
      </c>
      <c r="AUW24" s="12"/>
      <c r="AUX24" s="12"/>
      <c r="AUY24" s="11" t="s">
        <v>23406</v>
      </c>
      <c r="AUZ24" s="12"/>
      <c r="AVA24" s="12"/>
      <c r="AVB24" s="11" t="s">
        <v>23407</v>
      </c>
      <c r="AVC24" s="12"/>
      <c r="AVD24" s="12"/>
      <c r="AVE24" s="11" t="s">
        <v>23408</v>
      </c>
      <c r="AVF24" s="12"/>
      <c r="AVG24" s="12"/>
      <c r="AVH24" s="11" t="s">
        <v>23409</v>
      </c>
      <c r="AVI24" s="12"/>
      <c r="AVJ24" s="12"/>
      <c r="AVK24" s="11" t="s">
        <v>23410</v>
      </c>
      <c r="AVL24" s="12"/>
      <c r="AVM24" s="12"/>
      <c r="AVN24" s="11" t="s">
        <v>23411</v>
      </c>
      <c r="AVO24" s="12"/>
      <c r="AVP24" s="12"/>
      <c r="AVQ24" s="11" t="s">
        <v>23412</v>
      </c>
      <c r="AVR24" s="12"/>
      <c r="AVS24" s="12"/>
      <c r="AVT24" s="11" t="s">
        <v>23413</v>
      </c>
      <c r="AVU24" s="12"/>
      <c r="AVV24" s="12"/>
      <c r="AVW24" s="11" t="s">
        <v>23414</v>
      </c>
      <c r="AVX24" s="12"/>
      <c r="AVY24" s="12"/>
      <c r="AVZ24" s="11" t="s">
        <v>23415</v>
      </c>
      <c r="AWA24" s="12"/>
      <c r="AWB24" s="12"/>
      <c r="AWC24" s="11" t="s">
        <v>23416</v>
      </c>
      <c r="AWD24" s="12"/>
      <c r="AWE24" s="12"/>
      <c r="AWF24" s="11" t="s">
        <v>23417</v>
      </c>
      <c r="AWG24" s="12"/>
      <c r="AWH24" s="12"/>
      <c r="AWI24" s="11" t="s">
        <v>23418</v>
      </c>
      <c r="AWJ24" s="12"/>
      <c r="AWK24" s="12"/>
      <c r="AWL24" s="11" t="s">
        <v>23419</v>
      </c>
      <c r="AWM24" s="12"/>
      <c r="AWN24" s="12"/>
      <c r="AWO24" s="11" t="s">
        <v>23420</v>
      </c>
      <c r="AWP24" s="12"/>
      <c r="AWQ24" s="12"/>
      <c r="AWR24" s="11" t="s">
        <v>23421</v>
      </c>
      <c r="AWS24" s="12"/>
      <c r="AWT24" s="12"/>
      <c r="AWU24" s="11" t="s">
        <v>23422</v>
      </c>
      <c r="AWV24" s="12"/>
      <c r="AWW24" s="12"/>
      <c r="AWX24" s="11" t="s">
        <v>23423</v>
      </c>
      <c r="AWY24" s="12"/>
      <c r="AWZ24" s="12"/>
      <c r="AXA24" s="11" t="s">
        <v>23423</v>
      </c>
      <c r="AXB24" s="12"/>
      <c r="AXC24" s="12"/>
      <c r="AXD24" s="11" t="s">
        <v>23424</v>
      </c>
      <c r="AXE24" s="12"/>
      <c r="AXF24" s="12"/>
      <c r="AXG24" s="11" t="s">
        <v>23425</v>
      </c>
      <c r="AXH24" s="12"/>
      <c r="AXI24" s="12"/>
      <c r="AXJ24" s="11" t="s">
        <v>23426</v>
      </c>
      <c r="AXK24" s="12"/>
      <c r="AXL24" s="12"/>
      <c r="AXM24" s="11" t="s">
        <v>23427</v>
      </c>
      <c r="AXN24" s="12"/>
      <c r="AXO24" s="12"/>
      <c r="AXP24" s="11" t="s">
        <v>23428</v>
      </c>
      <c r="AXQ24" s="12"/>
      <c r="AXR24" s="12"/>
      <c r="AXS24" s="11" t="s">
        <v>23429</v>
      </c>
      <c r="AXT24" s="12"/>
      <c r="AXU24" s="12"/>
      <c r="AXV24" s="11" t="s">
        <v>23430</v>
      </c>
      <c r="AXW24" s="12"/>
      <c r="AXX24" s="12"/>
      <c r="AXY24" s="11" t="s">
        <v>23431</v>
      </c>
      <c r="AXZ24" s="12"/>
      <c r="AYA24" s="12"/>
      <c r="AYB24" s="11" t="s">
        <v>23432</v>
      </c>
      <c r="AYC24" s="12"/>
      <c r="AYD24" s="12"/>
      <c r="AYE24" s="11" t="s">
        <v>23433</v>
      </c>
      <c r="AYF24" s="12"/>
      <c r="AYG24" s="12"/>
      <c r="AYH24" s="11" t="s">
        <v>23434</v>
      </c>
      <c r="AYI24" s="12"/>
      <c r="AYJ24" s="12"/>
      <c r="AYK24" s="11" t="s">
        <v>23435</v>
      </c>
      <c r="AYL24" s="12"/>
      <c r="AYM24" s="12"/>
      <c r="AYN24" s="11" t="s">
        <v>23436</v>
      </c>
      <c r="AYO24" s="12"/>
      <c r="AYP24" s="12"/>
      <c r="AYQ24" s="11" t="s">
        <v>23437</v>
      </c>
      <c r="AYR24" s="12"/>
      <c r="AYS24" s="12"/>
      <c r="AYT24" s="11" t="s">
        <v>23438</v>
      </c>
      <c r="AYU24" s="12"/>
      <c r="AYV24" s="12"/>
      <c r="AYW24" s="11" t="s">
        <v>23439</v>
      </c>
      <c r="AYX24" s="12"/>
      <c r="AYY24" s="12"/>
      <c r="AYZ24" s="11" t="s">
        <v>23440</v>
      </c>
      <c r="AZA24" s="12"/>
      <c r="AZB24" s="12"/>
      <c r="AZC24" s="11" t="s">
        <v>23441</v>
      </c>
      <c r="AZD24" s="12"/>
      <c r="AZE24" s="12"/>
      <c r="AZF24" s="11" t="s">
        <v>23442</v>
      </c>
      <c r="AZG24" s="12"/>
      <c r="AZH24" s="12"/>
      <c r="AZI24" s="11" t="s">
        <v>23443</v>
      </c>
      <c r="AZJ24" s="12"/>
      <c r="AZK24" s="12"/>
      <c r="AZL24" s="11" t="s">
        <v>23444</v>
      </c>
      <c r="AZM24" s="12"/>
      <c r="AZN24" s="12"/>
      <c r="AZO24" s="11" t="s">
        <v>23445</v>
      </c>
      <c r="AZP24" s="12"/>
      <c r="AZQ24" s="12"/>
      <c r="AZR24" s="11" t="s">
        <v>23446</v>
      </c>
      <c r="AZS24" s="12"/>
      <c r="AZT24" s="12"/>
      <c r="AZU24" s="11" t="s">
        <v>23447</v>
      </c>
      <c r="AZV24" s="12"/>
      <c r="AZW24" s="12"/>
      <c r="AZX24" s="11" t="s">
        <v>23448</v>
      </c>
      <c r="AZY24" s="12"/>
      <c r="AZZ24" s="12"/>
      <c r="BAA24" s="11" t="s">
        <v>23449</v>
      </c>
      <c r="BAB24" s="12"/>
      <c r="BAC24" s="12"/>
      <c r="BAD24" s="11" t="s">
        <v>23450</v>
      </c>
      <c r="BAE24" s="12"/>
      <c r="BAF24" s="12"/>
      <c r="BAG24" s="11" t="s">
        <v>23451</v>
      </c>
      <c r="BAH24" s="12"/>
      <c r="BAI24" s="12"/>
      <c r="BAJ24" s="11" t="s">
        <v>23452</v>
      </c>
      <c r="BAK24" s="12"/>
      <c r="BAL24" s="12"/>
      <c r="BAM24" s="11" t="s">
        <v>23453</v>
      </c>
      <c r="BAN24" s="12"/>
      <c r="BAO24" s="12"/>
      <c r="BAP24" s="11" t="s">
        <v>23454</v>
      </c>
      <c r="BAQ24" s="12"/>
      <c r="BAR24" s="12"/>
      <c r="BAS24" s="11" t="s">
        <v>23455</v>
      </c>
      <c r="BAT24" s="12"/>
      <c r="BAU24" s="12"/>
      <c r="BAV24" s="11" t="s">
        <v>23456</v>
      </c>
      <c r="BAW24" s="12"/>
      <c r="BAX24" s="12"/>
      <c r="BAY24" s="11" t="s">
        <v>23457</v>
      </c>
      <c r="BAZ24" s="12"/>
      <c r="BBA24" s="12"/>
      <c r="BBB24" s="11" t="s">
        <v>23458</v>
      </c>
      <c r="BBC24" s="12"/>
      <c r="BBD24" s="12"/>
      <c r="BBE24" s="11" t="s">
        <v>23459</v>
      </c>
      <c r="BBF24" s="12"/>
      <c r="BBG24" s="12"/>
      <c r="BBH24" s="11" t="s">
        <v>23460</v>
      </c>
      <c r="BBI24" s="12"/>
      <c r="BBJ24" s="12"/>
      <c r="BBK24" s="11" t="s">
        <v>23461</v>
      </c>
      <c r="BBL24" s="12"/>
      <c r="BBM24" s="12"/>
      <c r="BBN24" s="11" t="s">
        <v>23462</v>
      </c>
      <c r="BBO24" s="12"/>
      <c r="BBP24" s="12"/>
      <c r="BBQ24" s="11" t="s">
        <v>23463</v>
      </c>
      <c r="BBR24" s="12"/>
      <c r="BBS24" s="12"/>
      <c r="BBT24" s="11" t="s">
        <v>23464</v>
      </c>
      <c r="BBU24" s="12"/>
      <c r="BBV24" s="12"/>
      <c r="BBW24" s="11" t="s">
        <v>23465</v>
      </c>
      <c r="BBX24" s="12"/>
      <c r="BBY24" s="12"/>
      <c r="BBZ24" s="11" t="s">
        <v>23466</v>
      </c>
      <c r="BCA24" s="12"/>
      <c r="BCB24" s="12"/>
      <c r="BCC24" s="11" t="s">
        <v>23467</v>
      </c>
      <c r="BCD24" s="12"/>
      <c r="BCE24" s="12"/>
      <c r="BCF24" s="11" t="s">
        <v>17256</v>
      </c>
      <c r="BCG24" s="12"/>
      <c r="BCH24" s="12"/>
      <c r="BCI24" s="11" t="s">
        <v>23468</v>
      </c>
      <c r="BCJ24" s="12"/>
      <c r="BCK24" s="12"/>
      <c r="BCL24" s="11" t="s">
        <v>23469</v>
      </c>
      <c r="BCM24" s="12"/>
      <c r="BCN24" s="12"/>
      <c r="BCO24" s="11" t="s">
        <v>23470</v>
      </c>
      <c r="BCP24" s="12"/>
      <c r="BCQ24" s="12"/>
      <c r="BCR24" s="11" t="s">
        <v>23471</v>
      </c>
      <c r="BCS24" s="12"/>
      <c r="BCT24" s="12"/>
      <c r="BCU24" s="11" t="s">
        <v>23472</v>
      </c>
      <c r="BCV24" s="12"/>
      <c r="BCW24" s="12"/>
      <c r="BCX24" s="11" t="s">
        <v>23473</v>
      </c>
      <c r="BCY24" s="12"/>
      <c r="BCZ24" s="12"/>
      <c r="BDA24" s="11" t="s">
        <v>23474</v>
      </c>
      <c r="BDB24" s="12"/>
      <c r="BDC24" s="12"/>
      <c r="BDD24" s="11" t="s">
        <v>23475</v>
      </c>
      <c r="BDE24" s="12"/>
      <c r="BDF24" s="12"/>
      <c r="BDG24" s="11" t="s">
        <v>23476</v>
      </c>
      <c r="BDH24" s="12"/>
      <c r="BDI24" s="12"/>
      <c r="BDJ24" s="11" t="s">
        <v>23477</v>
      </c>
      <c r="BDK24" s="12"/>
      <c r="BDL24" s="12"/>
      <c r="BDM24" s="11" t="s">
        <v>23478</v>
      </c>
      <c r="BDN24" s="12"/>
      <c r="BDO24" s="12"/>
      <c r="BDP24" s="11" t="s">
        <v>23479</v>
      </c>
      <c r="BDQ24" s="12"/>
      <c r="BDR24" s="12"/>
      <c r="BDS24" s="11" t="s">
        <v>23480</v>
      </c>
      <c r="BDT24" s="12"/>
      <c r="BDU24" s="12"/>
      <c r="BDV24" s="11" t="s">
        <v>23481</v>
      </c>
      <c r="BDW24" s="12"/>
      <c r="BDX24" s="12"/>
      <c r="BDY24" s="11" t="s">
        <v>23482</v>
      </c>
      <c r="BDZ24" s="12"/>
      <c r="BEA24" s="12"/>
      <c r="BEB24" s="11" t="s">
        <v>23483</v>
      </c>
      <c r="BEC24" s="12"/>
      <c r="BED24" s="12"/>
      <c r="BEE24" s="11" t="s">
        <v>23043</v>
      </c>
      <c r="BEF24" s="12"/>
      <c r="BEG24" s="12"/>
      <c r="BEH24" s="11" t="s">
        <v>23043</v>
      </c>
      <c r="BEI24" s="12"/>
      <c r="BEJ24" s="12"/>
      <c r="BEK24" s="11" t="s">
        <v>23043</v>
      </c>
      <c r="BEL24" s="12"/>
      <c r="BEM24" s="12"/>
      <c r="BEN24" s="11" t="s">
        <v>23484</v>
      </c>
      <c r="BEO24" s="12"/>
      <c r="BEP24" s="12"/>
      <c r="BEQ24" s="11" t="s">
        <v>23485</v>
      </c>
      <c r="BER24" s="12"/>
      <c r="BES24" s="12"/>
      <c r="BET24" s="11" t="s">
        <v>23486</v>
      </c>
      <c r="BEU24" s="12"/>
      <c r="BEV24" s="12"/>
      <c r="BEW24" s="11" t="s">
        <v>23487</v>
      </c>
      <c r="BEX24" s="12"/>
      <c r="BEY24" s="12"/>
      <c r="BEZ24" s="11" t="s">
        <v>23488</v>
      </c>
      <c r="BFA24" s="12"/>
      <c r="BFB24" s="12"/>
      <c r="BFC24" s="11" t="s">
        <v>23489</v>
      </c>
      <c r="BFD24" s="12"/>
      <c r="BFE24" s="12"/>
      <c r="BFF24" s="11" t="s">
        <v>23489</v>
      </c>
      <c r="BFG24" s="12"/>
      <c r="BFH24" s="12"/>
      <c r="BFI24" s="11" t="s">
        <v>23490</v>
      </c>
      <c r="BFJ24" s="12"/>
      <c r="BFK24" s="12"/>
      <c r="BFL24" s="11" t="s">
        <v>23491</v>
      </c>
      <c r="BFM24" s="12"/>
      <c r="BFN24" s="12"/>
      <c r="BFO24" s="11" t="s">
        <v>23492</v>
      </c>
      <c r="BFP24" s="12"/>
      <c r="BFQ24" s="12"/>
      <c r="BFR24" s="11" t="s">
        <v>23493</v>
      </c>
      <c r="BFS24" s="12"/>
      <c r="BFT24" s="12"/>
      <c r="BFU24" s="11" t="s">
        <v>23494</v>
      </c>
      <c r="BFV24" s="12"/>
      <c r="BFW24" s="12"/>
      <c r="BFX24" s="11" t="s">
        <v>23495</v>
      </c>
      <c r="BFY24" s="12"/>
      <c r="BFZ24" s="12"/>
      <c r="BGA24" s="11" t="s">
        <v>23496</v>
      </c>
      <c r="BGB24" s="12"/>
      <c r="BGC24" s="12"/>
      <c r="BGD24" s="11" t="s">
        <v>23497</v>
      </c>
      <c r="BGE24" s="12"/>
      <c r="BGF24" s="12"/>
      <c r="BGG24" s="11" t="s">
        <v>23498</v>
      </c>
      <c r="BGH24" s="12"/>
      <c r="BGI24" s="12"/>
      <c r="BGJ24" s="11" t="s">
        <v>23499</v>
      </c>
      <c r="BGK24" s="12"/>
      <c r="BGL24" s="12"/>
      <c r="BGM24" s="11" t="s">
        <v>23500</v>
      </c>
      <c r="BGN24" s="12"/>
      <c r="BGO24" s="12"/>
      <c r="BGP24" s="11" t="s">
        <v>23501</v>
      </c>
      <c r="BGQ24" s="12"/>
      <c r="BGR24" s="12"/>
      <c r="BGS24" s="11" t="s">
        <v>23502</v>
      </c>
      <c r="BGT24" s="12"/>
      <c r="BGU24" s="12"/>
      <c r="BGV24" s="11" t="s">
        <v>23503</v>
      </c>
      <c r="BGW24" s="12"/>
      <c r="BGX24" s="12"/>
      <c r="BGY24" s="11" t="s">
        <v>23504</v>
      </c>
      <c r="BGZ24" s="12"/>
      <c r="BHA24" s="12"/>
      <c r="BHB24" s="11" t="s">
        <v>23505</v>
      </c>
      <c r="BHC24" s="12"/>
      <c r="BHD24" s="12"/>
      <c r="BHE24" s="11" t="s">
        <v>23506</v>
      </c>
      <c r="BHF24" s="12"/>
      <c r="BHG24" s="12"/>
      <c r="BHH24" s="11" t="s">
        <v>23507</v>
      </c>
      <c r="BHI24" s="12"/>
      <c r="BHJ24" s="12"/>
      <c r="BHK24" s="11" t="s">
        <v>23508</v>
      </c>
      <c r="BHL24" s="12"/>
      <c r="BHM24" s="12"/>
      <c r="BHN24" s="11" t="s">
        <v>23509</v>
      </c>
      <c r="BHO24" s="12"/>
      <c r="BHP24" s="12"/>
      <c r="BHQ24" s="11" t="s">
        <v>23510</v>
      </c>
      <c r="BHR24" s="12"/>
      <c r="BHS24" s="12"/>
      <c r="BHT24" s="11" t="s">
        <v>23511</v>
      </c>
      <c r="BHU24" s="12"/>
      <c r="BHV24" s="12"/>
      <c r="BHW24" s="11" t="s">
        <v>23512</v>
      </c>
      <c r="BHX24" s="12"/>
      <c r="BHY24" s="12"/>
      <c r="BHZ24" s="11" t="s">
        <v>21593</v>
      </c>
      <c r="BIA24" s="12"/>
      <c r="BIB24" s="12"/>
      <c r="BIC24" s="11" t="s">
        <v>23513</v>
      </c>
      <c r="BID24" s="12"/>
      <c r="BIE24" s="12"/>
      <c r="BIF24" s="11" t="s">
        <v>23514</v>
      </c>
      <c r="BIG24" s="12"/>
      <c r="BIH24" s="12"/>
      <c r="BII24" s="11" t="s">
        <v>23515</v>
      </c>
      <c r="BIJ24" s="12"/>
      <c r="BIK24" s="12"/>
      <c r="BIL24" s="11" t="s">
        <v>23516</v>
      </c>
      <c r="BIM24" s="12"/>
      <c r="BIN24" s="12"/>
      <c r="BIO24" s="11" t="s">
        <v>23206</v>
      </c>
      <c r="BIP24" s="12"/>
      <c r="BIQ24" s="12"/>
      <c r="BIR24" s="11" t="s">
        <v>23517</v>
      </c>
      <c r="BIS24" s="12"/>
      <c r="BIT24" s="12"/>
      <c r="BIU24" s="11" t="s">
        <v>23518</v>
      </c>
      <c r="BIV24" s="12"/>
      <c r="BIW24" s="12"/>
      <c r="BIX24" s="11" t="s">
        <v>21110</v>
      </c>
      <c r="BIY24" s="12"/>
      <c r="BIZ24" s="12"/>
      <c r="BJA24" s="11" t="s">
        <v>23519</v>
      </c>
      <c r="BJB24" s="12"/>
      <c r="BJC24" s="12"/>
      <c r="BJD24" s="11" t="s">
        <v>23520</v>
      </c>
      <c r="BJE24" s="12"/>
      <c r="BJF24" s="12"/>
      <c r="BJG24" s="11" t="s">
        <v>23521</v>
      </c>
      <c r="BJH24" s="12"/>
      <c r="BJI24" s="12"/>
      <c r="BJJ24" s="11" t="s">
        <v>23522</v>
      </c>
      <c r="BJK24" s="12"/>
      <c r="BJL24" s="12"/>
      <c r="BJM24" s="11" t="s">
        <v>3186</v>
      </c>
      <c r="BJN24" s="12"/>
      <c r="BJO24" s="12"/>
      <c r="BJP24" s="11" t="s">
        <v>23523</v>
      </c>
      <c r="BJQ24" s="12"/>
      <c r="BJR24" s="12"/>
      <c r="BJS24" s="11" t="s">
        <v>23524</v>
      </c>
      <c r="BJT24" s="12"/>
      <c r="BJU24" s="12"/>
      <c r="BJV24" s="11" t="s">
        <v>23525</v>
      </c>
      <c r="BJW24" s="12"/>
      <c r="BJX24" s="12"/>
      <c r="BJY24" s="11" t="s">
        <v>23526</v>
      </c>
      <c r="BJZ24" s="12"/>
      <c r="BKA24" s="12"/>
      <c r="BKB24" s="11" t="s">
        <v>23527</v>
      </c>
      <c r="BKC24" s="12"/>
      <c r="BKD24" s="12"/>
      <c r="BKE24" s="11" t="s">
        <v>23528</v>
      </c>
      <c r="BKF24" s="12"/>
      <c r="BKG24" s="12"/>
      <c r="BKH24" s="11" t="s">
        <v>23529</v>
      </c>
      <c r="BKI24" s="12"/>
      <c r="BKJ24" s="12"/>
      <c r="BKK24" s="11" t="s">
        <v>23530</v>
      </c>
      <c r="BKL24" s="12"/>
      <c r="BKM24" s="12"/>
      <c r="BKN24" s="11" t="s">
        <v>23531</v>
      </c>
      <c r="BKO24" s="12"/>
      <c r="BKP24" s="12"/>
      <c r="BKQ24" s="11" t="s">
        <v>23532</v>
      </c>
      <c r="BKR24" s="12"/>
      <c r="BKS24" s="12"/>
      <c r="BKT24" s="11" t="s">
        <v>23533</v>
      </c>
      <c r="BKU24" s="12"/>
      <c r="BKV24" s="12"/>
      <c r="BKW24" s="11" t="s">
        <v>23534</v>
      </c>
      <c r="BKX24" s="12"/>
      <c r="BKY24" s="12"/>
      <c r="BKZ24" s="11" t="s">
        <v>23535</v>
      </c>
      <c r="BLA24" s="12"/>
      <c r="BLB24" s="12"/>
      <c r="BLC24" s="11" t="s">
        <v>23536</v>
      </c>
      <c r="BLD24" s="12"/>
      <c r="BLE24" s="12"/>
      <c r="BLF24" s="11" t="s">
        <v>23537</v>
      </c>
      <c r="BLG24" s="12"/>
      <c r="BLH24" s="12"/>
      <c r="BLI24" s="11" t="s">
        <v>23538</v>
      </c>
      <c r="BLJ24" s="12"/>
      <c r="BLK24" s="12"/>
      <c r="BLL24" s="11" t="s">
        <v>23539</v>
      </c>
      <c r="BLM24" s="12"/>
      <c r="BLN24" s="12"/>
      <c r="BLO24" s="11" t="s">
        <v>23540</v>
      </c>
      <c r="BLP24" s="12"/>
      <c r="BLQ24" s="12"/>
      <c r="BLR24" s="11" t="s">
        <v>23541</v>
      </c>
      <c r="BLS24" s="12"/>
      <c r="BLT24" s="12"/>
      <c r="BLU24" s="11" t="s">
        <v>23542</v>
      </c>
      <c r="BLV24" s="12"/>
      <c r="BLW24" s="12"/>
      <c r="BLX24" s="11" t="s">
        <v>23543</v>
      </c>
      <c r="BLY24" s="12"/>
      <c r="BLZ24" s="12"/>
      <c r="BMA24" s="11" t="s">
        <v>23544</v>
      </c>
      <c r="BMB24" s="12"/>
      <c r="BMC24" s="12"/>
      <c r="BMD24" s="11" t="s">
        <v>23545</v>
      </c>
      <c r="BME24" s="12"/>
      <c r="BMF24" s="12"/>
      <c r="BMG24" s="11" t="s">
        <v>23546</v>
      </c>
      <c r="BMH24" s="12"/>
      <c r="BMI24" s="12"/>
      <c r="BMJ24" s="11" t="s">
        <v>23547</v>
      </c>
      <c r="BMK24" s="12"/>
      <c r="BML24" s="12"/>
      <c r="BMM24" s="11" t="s">
        <v>23548</v>
      </c>
      <c r="BMN24" s="12"/>
      <c r="BMO24" s="12"/>
      <c r="BMP24" s="11" t="s">
        <v>23549</v>
      </c>
      <c r="BMQ24" s="12"/>
      <c r="BMR24" s="12"/>
      <c r="BMS24" s="11" t="s">
        <v>23550</v>
      </c>
      <c r="BMT24" s="12"/>
      <c r="BMU24" s="12"/>
      <c r="BMV24" s="11" t="s">
        <v>23551</v>
      </c>
      <c r="BMW24" s="12"/>
      <c r="BMX24" s="12"/>
      <c r="BMY24" s="11" t="s">
        <v>23552</v>
      </c>
      <c r="BMZ24" s="12"/>
      <c r="BNA24" s="12"/>
      <c r="BNB24" s="11" t="s">
        <v>23553</v>
      </c>
      <c r="BNC24" s="12"/>
      <c r="BND24" s="12"/>
      <c r="BNE24" s="11" t="s">
        <v>23554</v>
      </c>
      <c r="BNF24" s="12"/>
      <c r="BNG24" s="12"/>
      <c r="BNH24" s="11" t="s">
        <v>23555</v>
      </c>
      <c r="BNI24" s="12"/>
      <c r="BNJ24" s="12"/>
      <c r="BNK24" s="11" t="s">
        <v>23556</v>
      </c>
      <c r="BNL24" s="12"/>
      <c r="BNM24" s="12"/>
      <c r="BNN24" s="11" t="s">
        <v>23557</v>
      </c>
      <c r="BNO24" s="12"/>
      <c r="BNP24" s="12"/>
      <c r="BNQ24" s="11" t="s">
        <v>23558</v>
      </c>
      <c r="BNR24" s="12"/>
      <c r="BNS24" s="12"/>
      <c r="BNT24" s="11" t="s">
        <v>23559</v>
      </c>
      <c r="BNU24" s="12"/>
      <c r="BNV24" s="12"/>
      <c r="BNW24" s="11" t="s">
        <v>23560</v>
      </c>
      <c r="BNX24" s="12"/>
      <c r="BNY24" s="12"/>
      <c r="BNZ24" s="11" t="s">
        <v>23561</v>
      </c>
      <c r="BOA24" s="12"/>
      <c r="BOB24" s="12"/>
      <c r="BOC24" s="11" t="s">
        <v>23562</v>
      </c>
      <c r="BOD24" s="12"/>
      <c r="BOE24" s="12"/>
      <c r="BOF24" s="11" t="s">
        <v>23563</v>
      </c>
      <c r="BOG24" s="12"/>
      <c r="BOH24" s="12"/>
      <c r="BOI24" s="11" t="s">
        <v>23564</v>
      </c>
      <c r="BOJ24" s="12"/>
      <c r="BOK24" s="12"/>
      <c r="BOL24" s="11" t="s">
        <v>23565</v>
      </c>
      <c r="BOM24" s="12"/>
      <c r="BON24" s="12"/>
      <c r="BOO24" s="11" t="s">
        <v>23566</v>
      </c>
      <c r="BOP24" s="12"/>
      <c r="BOQ24" s="12"/>
      <c r="BOR24" s="11" t="s">
        <v>23284</v>
      </c>
      <c r="BOS24" s="12"/>
      <c r="BOT24" s="12"/>
      <c r="BOU24" s="11" t="s">
        <v>23567</v>
      </c>
      <c r="BOV24" s="12"/>
      <c r="BOW24" s="12"/>
      <c r="BOX24" s="11" t="s">
        <v>23568</v>
      </c>
      <c r="BOY24" s="12"/>
      <c r="BOZ24" s="12"/>
      <c r="BPA24" s="11" t="s">
        <v>23569</v>
      </c>
      <c r="BPB24" s="12"/>
      <c r="BPC24" s="12"/>
      <c r="BPD24" s="11" t="s">
        <v>23570</v>
      </c>
      <c r="BPE24" s="12"/>
      <c r="BPF24" s="12"/>
      <c r="BPG24" s="11" t="s">
        <v>23571</v>
      </c>
      <c r="BPH24" s="12"/>
      <c r="BPI24" s="12"/>
      <c r="BPJ24" s="11" t="s">
        <v>23572</v>
      </c>
      <c r="BPK24" s="12"/>
      <c r="BPL24" s="12"/>
      <c r="BPM24" s="11" t="s">
        <v>23573</v>
      </c>
      <c r="BPN24" s="12"/>
      <c r="BPO24" s="12"/>
      <c r="BPP24" s="11" t="s">
        <v>23574</v>
      </c>
      <c r="BPQ24" s="12"/>
      <c r="BPR24" s="12"/>
      <c r="BPS24" s="11" t="s">
        <v>23503</v>
      </c>
      <c r="BPT24" s="12"/>
      <c r="BPU24" s="12"/>
      <c r="BPV24" s="11" t="s">
        <v>23575</v>
      </c>
      <c r="BPW24" s="12"/>
      <c r="BPX24" s="12"/>
      <c r="BPY24" s="11" t="s">
        <v>23576</v>
      </c>
      <c r="BPZ24" s="12"/>
      <c r="BQA24" s="12"/>
      <c r="BQB24" s="11" t="s">
        <v>22369</v>
      </c>
      <c r="BQC24" s="12"/>
      <c r="BQD24" s="12"/>
      <c r="BQE24" s="11" t="s">
        <v>23577</v>
      </c>
      <c r="BQF24" s="12"/>
      <c r="BQG24" s="12"/>
      <c r="BQH24" s="11" t="s">
        <v>23578</v>
      </c>
      <c r="BQI24" s="12"/>
      <c r="BQJ24" s="12"/>
      <c r="BQK24" s="11" t="s">
        <v>23579</v>
      </c>
      <c r="BQL24" s="12"/>
      <c r="BQM24" s="12"/>
      <c r="BQN24" s="11" t="s">
        <v>23580</v>
      </c>
      <c r="BQO24" s="12"/>
      <c r="BQP24" s="12"/>
      <c r="BQQ24" s="11" t="s">
        <v>23581</v>
      </c>
      <c r="BQR24" s="12"/>
      <c r="BQS24" s="12"/>
      <c r="BQT24" s="11" t="s">
        <v>23582</v>
      </c>
      <c r="BQU24" s="12"/>
      <c r="BQV24" s="12"/>
      <c r="BQW24" s="11" t="s">
        <v>23583</v>
      </c>
      <c r="BQX24" s="12"/>
      <c r="BQY24" s="12"/>
      <c r="BQZ24" s="11" t="s">
        <v>23584</v>
      </c>
      <c r="BRA24" s="12"/>
      <c r="BRB24" s="12"/>
      <c r="BRC24" s="11" t="s">
        <v>23585</v>
      </c>
      <c r="BRD24" s="12"/>
      <c r="BRE24" s="12"/>
      <c r="BRF24" s="11" t="s">
        <v>23586</v>
      </c>
      <c r="BRG24" s="12"/>
      <c r="BRH24" s="12"/>
      <c r="BRI24" s="11" t="s">
        <v>23587</v>
      </c>
      <c r="BRJ24" s="12"/>
      <c r="BRK24" s="12"/>
      <c r="BRL24" s="11" t="s">
        <v>23588</v>
      </c>
      <c r="BRM24" s="12"/>
      <c r="BRN24" s="12"/>
      <c r="BRO24" s="11" t="s">
        <v>23589</v>
      </c>
      <c r="BRP24" s="12"/>
      <c r="BRQ24" s="12"/>
      <c r="BRR24" s="11" t="s">
        <v>23590</v>
      </c>
      <c r="BRS24" s="12"/>
      <c r="BRT24" s="12"/>
      <c r="BRU24" s="11" t="s">
        <v>23591</v>
      </c>
      <c r="BRV24" s="12"/>
      <c r="BRW24" s="12"/>
      <c r="BRX24" s="11" t="s">
        <v>23592</v>
      </c>
      <c r="BRY24" s="12"/>
      <c r="BRZ24" s="12"/>
      <c r="BSA24" s="11" t="s">
        <v>23593</v>
      </c>
      <c r="BSB24" s="12"/>
      <c r="BSC24" s="12"/>
      <c r="BSD24" s="11" t="s">
        <v>23594</v>
      </c>
      <c r="BSE24" s="12"/>
      <c r="BSF24" s="12"/>
      <c r="BSG24" s="11" t="s">
        <v>23595</v>
      </c>
      <c r="BSH24" s="12"/>
      <c r="BSI24" s="12"/>
      <c r="BSJ24" s="11" t="s">
        <v>23596</v>
      </c>
      <c r="BSK24" s="12"/>
      <c r="BSL24" s="12"/>
      <c r="BSM24" s="11" t="s">
        <v>23597</v>
      </c>
      <c r="BSN24" s="12"/>
      <c r="BSO24" s="12"/>
      <c r="BSP24" s="11" t="s">
        <v>23598</v>
      </c>
      <c r="BSQ24" s="12"/>
      <c r="BSR24" s="12"/>
      <c r="BSS24" s="11" t="s">
        <v>23599</v>
      </c>
      <c r="BST24" s="12"/>
      <c r="BSU24" s="12"/>
      <c r="BSV24" s="11" t="s">
        <v>23600</v>
      </c>
      <c r="BSW24" s="12"/>
      <c r="BSX24" s="12"/>
      <c r="BSY24" s="11" t="s">
        <v>23601</v>
      </c>
      <c r="BSZ24" s="12"/>
      <c r="BTA24" s="12"/>
      <c r="BTB24" s="11" t="s">
        <v>23602</v>
      </c>
      <c r="BTC24" s="12"/>
      <c r="BTD24" s="12"/>
      <c r="BTE24" s="11" t="s">
        <v>23603</v>
      </c>
      <c r="BTF24" s="12"/>
      <c r="BTG24" s="12"/>
      <c r="BTH24" s="11" t="s">
        <v>23604</v>
      </c>
      <c r="BTI24" s="12"/>
      <c r="BTJ24" s="12"/>
      <c r="BTK24" s="11" t="s">
        <v>23605</v>
      </c>
      <c r="BTL24" s="12"/>
      <c r="BTM24" s="12"/>
      <c r="BTN24" s="11" t="s">
        <v>23606</v>
      </c>
      <c r="BTO24" s="12"/>
      <c r="BTP24" s="12"/>
      <c r="BTQ24" s="11" t="s">
        <v>23607</v>
      </c>
      <c r="BTR24" s="12"/>
      <c r="BTS24" s="12"/>
      <c r="BTT24" s="11" t="s">
        <v>23608</v>
      </c>
      <c r="BTU24" s="12"/>
      <c r="BTV24" s="12"/>
      <c r="BTW24" s="11" t="s">
        <v>23609</v>
      </c>
      <c r="BTX24" s="12"/>
      <c r="BTY24" s="12"/>
      <c r="BTZ24" s="11" t="s">
        <v>23610</v>
      </c>
      <c r="BUA24" s="12"/>
      <c r="BUB24" s="12"/>
      <c r="BUC24" s="11" t="s">
        <v>23611</v>
      </c>
      <c r="BUD24" s="12"/>
      <c r="BUE24" s="12"/>
      <c r="BUF24" s="11" t="s">
        <v>23612</v>
      </c>
      <c r="BUG24" s="12"/>
      <c r="BUH24" s="12"/>
      <c r="BUI24" s="11" t="s">
        <v>23613</v>
      </c>
      <c r="BUJ24" s="12"/>
      <c r="BUK24" s="12"/>
      <c r="BUL24" s="11" t="s">
        <v>23614</v>
      </c>
      <c r="BUM24" s="12"/>
      <c r="BUN24" s="12"/>
      <c r="BUO24" s="11" t="s">
        <v>23615</v>
      </c>
      <c r="BUP24" s="12"/>
      <c r="BUQ24" s="12"/>
      <c r="BUR24" s="11" t="s">
        <v>23616</v>
      </c>
      <c r="BUS24" s="12"/>
      <c r="BUT24" s="12"/>
      <c r="BUU24" s="11" t="s">
        <v>23617</v>
      </c>
      <c r="BUV24" s="12"/>
      <c r="BUW24" s="12"/>
      <c r="BUX24" s="11" t="s">
        <v>23618</v>
      </c>
      <c r="BUY24" s="12"/>
      <c r="BUZ24" s="12"/>
      <c r="BVA24" s="11" t="s">
        <v>23619</v>
      </c>
      <c r="BVB24" s="12"/>
      <c r="BVC24" s="12"/>
      <c r="BVD24" s="11" t="s">
        <v>23620</v>
      </c>
      <c r="BVE24" s="12"/>
      <c r="BVF24" s="12"/>
      <c r="BVG24" s="11" t="s">
        <v>23621</v>
      </c>
      <c r="BVH24" s="12"/>
      <c r="BVI24" s="12"/>
      <c r="BVJ24" s="11" t="s">
        <v>23622</v>
      </c>
      <c r="BVK24" s="12"/>
      <c r="BVL24" s="12"/>
      <c r="BVM24" s="11" t="s">
        <v>23623</v>
      </c>
      <c r="BVN24" s="12"/>
      <c r="BVO24" s="12"/>
      <c r="BVP24" s="11" t="s">
        <v>23624</v>
      </c>
      <c r="BVQ24" s="12"/>
      <c r="BVR24" s="12"/>
      <c r="BVS24" s="11" t="s">
        <v>23625</v>
      </c>
      <c r="BVT24" s="12"/>
      <c r="BVU24" s="12"/>
      <c r="BVV24" s="11" t="s">
        <v>23626</v>
      </c>
      <c r="BVW24" s="12"/>
      <c r="BVX24" s="12"/>
      <c r="BVY24" s="11" t="s">
        <v>23627</v>
      </c>
      <c r="BVZ24" s="12"/>
      <c r="BWA24" s="12"/>
      <c r="BWB24" s="11" t="s">
        <v>23628</v>
      </c>
      <c r="BWC24" s="12"/>
      <c r="BWD24" s="12"/>
      <c r="BWE24" s="11" t="s">
        <v>23629</v>
      </c>
      <c r="BWF24" s="12"/>
      <c r="BWG24" s="12"/>
      <c r="BWH24" s="11" t="s">
        <v>23630</v>
      </c>
      <c r="BWI24" s="12"/>
      <c r="BWJ24" s="12"/>
      <c r="BWK24" s="11" t="s">
        <v>23631</v>
      </c>
      <c r="BWL24" s="12"/>
      <c r="BWM24" s="12"/>
      <c r="BWN24" s="11" t="s">
        <v>23632</v>
      </c>
      <c r="BWO24" s="12"/>
      <c r="BWP24" s="12"/>
      <c r="BWQ24" s="11" t="s">
        <v>23633</v>
      </c>
      <c r="BWR24" s="12"/>
      <c r="BWS24" s="12"/>
      <c r="BWT24" s="11" t="s">
        <v>23634</v>
      </c>
      <c r="BWU24" s="12"/>
      <c r="BWV24" s="12"/>
      <c r="BWW24" s="11" t="s">
        <v>23635</v>
      </c>
      <c r="BWX24" s="12"/>
      <c r="BWY24" s="12"/>
      <c r="BWZ24" s="11" t="s">
        <v>23636</v>
      </c>
      <c r="BXA24" s="12"/>
      <c r="BXB24" s="12"/>
      <c r="BXC24" s="11" t="s">
        <v>23637</v>
      </c>
      <c r="BXD24" s="12"/>
      <c r="BXE24" s="12"/>
      <c r="BXF24" s="11" t="s">
        <v>23638</v>
      </c>
      <c r="BXG24" s="12"/>
      <c r="BXH24" s="12"/>
      <c r="BXI24" s="11" t="s">
        <v>23503</v>
      </c>
      <c r="BXJ24" s="12"/>
      <c r="BXK24" s="12"/>
      <c r="BXL24" s="11" t="s">
        <v>23639</v>
      </c>
      <c r="BXM24" s="12"/>
      <c r="BXN24" s="12"/>
      <c r="BXO24" s="11" t="s">
        <v>23640</v>
      </c>
      <c r="BXP24" s="12"/>
      <c r="BXQ24" s="12"/>
      <c r="BXR24" s="11" t="s">
        <v>23641</v>
      </c>
      <c r="BXS24" s="12"/>
      <c r="BXT24" s="12"/>
      <c r="BXU24" s="11" t="s">
        <v>23642</v>
      </c>
      <c r="BXV24" s="12"/>
      <c r="BXW24" s="12"/>
      <c r="BXX24" s="11" t="s">
        <v>23643</v>
      </c>
      <c r="BXY24" s="12"/>
      <c r="BXZ24" s="12"/>
      <c r="BYA24" s="11" t="s">
        <v>23644</v>
      </c>
      <c r="BYB24" s="12"/>
      <c r="BYC24" s="12"/>
      <c r="BYD24" s="11" t="s">
        <v>23645</v>
      </c>
      <c r="BYE24" s="12"/>
      <c r="BYF24" s="12"/>
      <c r="BYG24" s="11" t="s">
        <v>23646</v>
      </c>
      <c r="BYH24" s="12"/>
      <c r="BYI24" s="12"/>
      <c r="BYJ24" s="11" t="s">
        <v>23647</v>
      </c>
      <c r="BYK24" s="12"/>
      <c r="BYL24" s="12"/>
      <c r="BYM24" s="11" t="s">
        <v>23648</v>
      </c>
      <c r="BYN24" s="12"/>
      <c r="BYO24" s="12"/>
    </row>
    <row r="25" spans="1:2017" x14ac:dyDescent="0.25">
      <c r="A25" s="1" t="s">
        <v>3600</v>
      </c>
      <c r="B25" s="10" t="s">
        <v>23649</v>
      </c>
      <c r="C25" s="9"/>
      <c r="D25" s="9"/>
      <c r="E25" s="10" t="s">
        <v>23649</v>
      </c>
      <c r="F25" s="9"/>
      <c r="G25" s="9"/>
      <c r="H25" s="10" t="s">
        <v>23650</v>
      </c>
      <c r="I25" s="9"/>
      <c r="J25" s="9"/>
      <c r="K25" s="10" t="s">
        <v>23650</v>
      </c>
      <c r="L25" s="9"/>
      <c r="M25" s="9"/>
      <c r="N25" s="10" t="s">
        <v>23650</v>
      </c>
      <c r="O25" s="9"/>
      <c r="P25" s="9"/>
      <c r="Q25" s="10" t="s">
        <v>23650</v>
      </c>
      <c r="R25" s="9"/>
      <c r="S25" s="9"/>
      <c r="T25" s="10" t="s">
        <v>23650</v>
      </c>
      <c r="U25" s="9"/>
      <c r="V25" s="9"/>
      <c r="W25" s="10" t="s">
        <v>23650</v>
      </c>
      <c r="X25" s="9"/>
      <c r="Y25" s="9"/>
      <c r="Z25" s="10" t="s">
        <v>23650</v>
      </c>
      <c r="AA25" s="9"/>
      <c r="AB25" s="9"/>
      <c r="AC25" s="10" t="s">
        <v>23650</v>
      </c>
      <c r="AD25" s="9"/>
      <c r="AE25" s="9"/>
      <c r="AF25" s="10" t="s">
        <v>23650</v>
      </c>
      <c r="AG25" s="9"/>
      <c r="AH25" s="9"/>
      <c r="AI25" s="10" t="s">
        <v>23650</v>
      </c>
      <c r="AJ25" s="9"/>
      <c r="AK25" s="9"/>
      <c r="AL25" s="10" t="s">
        <v>23650</v>
      </c>
      <c r="AM25" s="9"/>
      <c r="AN25" s="9"/>
      <c r="AO25" s="10" t="s">
        <v>23650</v>
      </c>
      <c r="AP25" s="9"/>
      <c r="AQ25" s="9"/>
      <c r="AR25" s="10" t="s">
        <v>23650</v>
      </c>
      <c r="AS25" s="9"/>
      <c r="AT25" s="9"/>
      <c r="AU25" s="10" t="s">
        <v>23650</v>
      </c>
      <c r="AV25" s="9"/>
      <c r="AW25" s="9"/>
      <c r="AX25" s="10" t="s">
        <v>23650</v>
      </c>
      <c r="AY25" s="9"/>
      <c r="AZ25" s="9"/>
      <c r="BA25" s="10" t="s">
        <v>23650</v>
      </c>
      <c r="BB25" s="9"/>
      <c r="BC25" s="9"/>
      <c r="BD25" s="10" t="s">
        <v>23650</v>
      </c>
      <c r="BE25" s="9"/>
      <c r="BF25" s="9"/>
      <c r="BG25" s="10" t="s">
        <v>23650</v>
      </c>
      <c r="BH25" s="9"/>
      <c r="BI25" s="9"/>
      <c r="BJ25" s="10" t="s">
        <v>23650</v>
      </c>
      <c r="BK25" s="9"/>
      <c r="BL25" s="9"/>
      <c r="BM25" s="10" t="s">
        <v>23651</v>
      </c>
      <c r="BN25" s="9"/>
      <c r="BO25" s="9"/>
      <c r="BP25" s="10" t="s">
        <v>23651</v>
      </c>
      <c r="BQ25" s="9"/>
      <c r="BR25" s="9"/>
      <c r="BS25" s="10" t="s">
        <v>23652</v>
      </c>
      <c r="BT25" s="9"/>
      <c r="BU25" s="9"/>
      <c r="BV25" s="10" t="s">
        <v>23653</v>
      </c>
      <c r="BW25" s="9"/>
      <c r="BX25" s="9"/>
      <c r="BY25" s="10" t="s">
        <v>23654</v>
      </c>
      <c r="BZ25" s="9"/>
      <c r="CA25" s="9"/>
      <c r="CB25" s="10" t="s">
        <v>23654</v>
      </c>
      <c r="CC25" s="9"/>
      <c r="CD25" s="9"/>
      <c r="CE25" s="10" t="s">
        <v>23654</v>
      </c>
      <c r="CF25" s="9"/>
      <c r="CG25" s="9"/>
      <c r="CH25" s="10" t="s">
        <v>23654</v>
      </c>
      <c r="CI25" s="9"/>
      <c r="CJ25" s="9"/>
      <c r="CK25" s="10" t="s">
        <v>23654</v>
      </c>
      <c r="CL25" s="9"/>
      <c r="CM25" s="9"/>
      <c r="CN25" s="10" t="s">
        <v>23654</v>
      </c>
      <c r="CO25" s="9"/>
      <c r="CP25" s="9"/>
      <c r="CQ25" s="10" t="s">
        <v>23654</v>
      </c>
      <c r="CR25" s="9"/>
      <c r="CS25" s="9"/>
      <c r="CT25" s="10" t="s">
        <v>23654</v>
      </c>
      <c r="CU25" s="9"/>
      <c r="CV25" s="9"/>
      <c r="CW25" s="10" t="s">
        <v>23654</v>
      </c>
      <c r="CX25" s="9"/>
      <c r="CY25" s="9"/>
      <c r="CZ25" s="10" t="s">
        <v>23654</v>
      </c>
      <c r="DA25" s="9"/>
      <c r="DB25" s="9"/>
      <c r="DC25" s="10" t="s">
        <v>23654</v>
      </c>
      <c r="DD25" s="9"/>
      <c r="DE25" s="9"/>
      <c r="DF25" s="10" t="s">
        <v>23654</v>
      </c>
      <c r="DG25" s="9"/>
      <c r="DH25" s="9"/>
      <c r="DI25" s="10" t="s">
        <v>23654</v>
      </c>
      <c r="DJ25" s="9"/>
      <c r="DK25" s="9"/>
      <c r="DL25" s="10" t="s">
        <v>23654</v>
      </c>
      <c r="DM25" s="9"/>
      <c r="DN25" s="9"/>
      <c r="DO25" s="10" t="s">
        <v>23654</v>
      </c>
      <c r="DP25" s="9"/>
      <c r="DQ25" s="9"/>
      <c r="DR25" s="10" t="s">
        <v>23654</v>
      </c>
      <c r="DS25" s="9"/>
      <c r="DT25" s="9"/>
      <c r="DU25" s="10" t="s">
        <v>23654</v>
      </c>
      <c r="DV25" s="9"/>
      <c r="DW25" s="9"/>
      <c r="DX25" s="10" t="s">
        <v>23654</v>
      </c>
      <c r="DY25" s="9"/>
      <c r="DZ25" s="9"/>
      <c r="EA25" s="10" t="s">
        <v>23654</v>
      </c>
      <c r="EB25" s="9"/>
      <c r="EC25" s="9"/>
      <c r="ED25" s="10" t="s">
        <v>23654</v>
      </c>
      <c r="EE25" s="9"/>
      <c r="EF25" s="9"/>
      <c r="EG25" s="10" t="s">
        <v>23654</v>
      </c>
      <c r="EH25" s="9"/>
      <c r="EI25" s="9"/>
      <c r="EJ25" s="10" t="s">
        <v>23655</v>
      </c>
      <c r="EK25" s="9"/>
      <c r="EL25" s="9"/>
      <c r="EM25" s="10" t="s">
        <v>23656</v>
      </c>
      <c r="EN25" s="9"/>
      <c r="EO25" s="9"/>
      <c r="EP25" s="10" t="s">
        <v>23649</v>
      </c>
      <c r="EQ25" s="9"/>
      <c r="ER25" s="9"/>
      <c r="ES25" s="10" t="s">
        <v>23649</v>
      </c>
      <c r="ET25" s="9"/>
      <c r="EU25" s="9"/>
      <c r="EV25" s="10" t="s">
        <v>23649</v>
      </c>
      <c r="EW25" s="9"/>
      <c r="EX25" s="9"/>
      <c r="EY25" s="10" t="s">
        <v>23654</v>
      </c>
      <c r="EZ25" s="9"/>
      <c r="FA25" s="9"/>
      <c r="FB25" s="10" t="s">
        <v>23650</v>
      </c>
      <c r="FC25" s="9"/>
      <c r="FD25" s="9"/>
      <c r="FE25" s="10" t="s">
        <v>23650</v>
      </c>
      <c r="FF25" s="9"/>
      <c r="FG25" s="9"/>
      <c r="FH25" s="10" t="s">
        <v>23650</v>
      </c>
      <c r="FI25" s="9"/>
      <c r="FJ25" s="9"/>
      <c r="FK25" s="10" t="s">
        <v>23650</v>
      </c>
      <c r="FL25" s="9"/>
      <c r="FM25" s="9"/>
      <c r="FN25" s="10" t="s">
        <v>23650</v>
      </c>
      <c r="FO25" s="9"/>
      <c r="FP25" s="9"/>
      <c r="FQ25" s="10" t="s">
        <v>23650</v>
      </c>
      <c r="FR25" s="9"/>
      <c r="FS25" s="9"/>
      <c r="FT25" s="10" t="s">
        <v>23650</v>
      </c>
      <c r="FU25" s="9"/>
      <c r="FV25" s="9"/>
      <c r="FW25" s="10" t="s">
        <v>23650</v>
      </c>
      <c r="FX25" s="9"/>
      <c r="FY25" s="9"/>
      <c r="FZ25" s="10" t="s">
        <v>23650</v>
      </c>
      <c r="GA25" s="9"/>
      <c r="GB25" s="9"/>
      <c r="GC25" s="10" t="s">
        <v>23650</v>
      </c>
      <c r="GD25" s="9"/>
      <c r="GE25" s="9"/>
      <c r="GF25" s="10" t="s">
        <v>23650</v>
      </c>
      <c r="GG25" s="9"/>
      <c r="GH25" s="9"/>
      <c r="GI25" s="10" t="s">
        <v>23650</v>
      </c>
      <c r="GJ25" s="9"/>
      <c r="GK25" s="9"/>
      <c r="GL25" s="10" t="s">
        <v>23650</v>
      </c>
      <c r="GM25" s="9"/>
      <c r="GN25" s="9"/>
      <c r="GO25" s="10" t="s">
        <v>23650</v>
      </c>
      <c r="GP25" s="9"/>
      <c r="GQ25" s="9"/>
      <c r="GR25" s="10" t="s">
        <v>23650</v>
      </c>
      <c r="GS25" s="9"/>
      <c r="GT25" s="9"/>
      <c r="GU25" s="10" t="s">
        <v>23650</v>
      </c>
      <c r="GV25" s="9"/>
      <c r="GW25" s="9"/>
      <c r="GX25" s="10" t="s">
        <v>23650</v>
      </c>
      <c r="GY25" s="9"/>
      <c r="GZ25" s="9"/>
      <c r="HA25" s="10" t="s">
        <v>23650</v>
      </c>
      <c r="HB25" s="9"/>
      <c r="HC25" s="9"/>
      <c r="HD25" s="10" t="s">
        <v>23650</v>
      </c>
      <c r="HE25" s="9"/>
      <c r="HF25" s="9"/>
      <c r="HG25" s="10" t="s">
        <v>23650</v>
      </c>
      <c r="HH25" s="9"/>
      <c r="HI25" s="9"/>
      <c r="HJ25" s="10" t="s">
        <v>23650</v>
      </c>
      <c r="HK25" s="9"/>
      <c r="HL25" s="9"/>
      <c r="HM25" s="10" t="s">
        <v>23650</v>
      </c>
      <c r="HN25" s="9"/>
      <c r="HO25" s="9"/>
      <c r="HP25" s="10" t="s">
        <v>23650</v>
      </c>
      <c r="HQ25" s="9"/>
      <c r="HR25" s="9"/>
      <c r="HS25" s="10" t="s">
        <v>23650</v>
      </c>
      <c r="HT25" s="9"/>
      <c r="HU25" s="9"/>
      <c r="HV25" s="10" t="s">
        <v>23650</v>
      </c>
      <c r="HW25" s="9"/>
      <c r="HX25" s="9"/>
      <c r="HY25" s="10" t="s">
        <v>23650</v>
      </c>
      <c r="HZ25" s="9"/>
      <c r="IA25" s="9"/>
      <c r="IB25" s="10" t="s">
        <v>23657</v>
      </c>
      <c r="IC25" s="9"/>
      <c r="ID25" s="9"/>
      <c r="IE25" s="10" t="s">
        <v>23658</v>
      </c>
      <c r="IF25" s="9"/>
      <c r="IG25" s="9"/>
      <c r="IH25" s="10" t="s">
        <v>23658</v>
      </c>
      <c r="II25" s="9"/>
      <c r="IJ25" s="9"/>
      <c r="IK25" s="10" t="s">
        <v>23658</v>
      </c>
      <c r="IL25" s="9"/>
      <c r="IM25" s="9"/>
      <c r="IN25" s="10" t="s">
        <v>23658</v>
      </c>
      <c r="IO25" s="9"/>
      <c r="IP25" s="9"/>
      <c r="IQ25" s="10" t="s">
        <v>23659</v>
      </c>
      <c r="IR25" s="9"/>
      <c r="IS25" s="9"/>
      <c r="IT25" s="10" t="s">
        <v>23660</v>
      </c>
      <c r="IU25" s="9"/>
      <c r="IV25" s="9"/>
      <c r="IW25" s="10" t="s">
        <v>23660</v>
      </c>
      <c r="IX25" s="9"/>
      <c r="IY25" s="9"/>
      <c r="IZ25" s="10" t="s">
        <v>23660</v>
      </c>
      <c r="JA25" s="9"/>
      <c r="JB25" s="9"/>
      <c r="JC25" s="10" t="s">
        <v>23660</v>
      </c>
      <c r="JD25" s="9"/>
      <c r="JE25" s="9"/>
      <c r="JF25" s="10" t="s">
        <v>23660</v>
      </c>
      <c r="JG25" s="9"/>
      <c r="JH25" s="9"/>
      <c r="JI25" s="10" t="s">
        <v>23660</v>
      </c>
      <c r="JJ25" s="9"/>
      <c r="JK25" s="9"/>
      <c r="JL25" s="10" t="s">
        <v>23661</v>
      </c>
      <c r="JM25" s="9"/>
      <c r="JN25" s="9"/>
      <c r="JO25" s="10" t="s">
        <v>23661</v>
      </c>
      <c r="JP25" s="9"/>
      <c r="JQ25" s="9"/>
      <c r="JR25" s="10" t="s">
        <v>23662</v>
      </c>
      <c r="JS25" s="9"/>
      <c r="JT25" s="9"/>
      <c r="JU25" s="10" t="s">
        <v>23663</v>
      </c>
      <c r="JV25" s="9"/>
      <c r="JW25" s="9"/>
      <c r="JX25" s="10" t="s">
        <v>23663</v>
      </c>
      <c r="JY25" s="9"/>
      <c r="JZ25" s="9"/>
      <c r="KA25" s="10" t="s">
        <v>23664</v>
      </c>
      <c r="KB25" s="9"/>
      <c r="KC25" s="9"/>
      <c r="KD25" s="10" t="s">
        <v>23664</v>
      </c>
      <c r="KE25" s="9"/>
      <c r="KF25" s="9"/>
      <c r="KG25" s="10" t="s">
        <v>23665</v>
      </c>
      <c r="KH25" s="9"/>
      <c r="KI25" s="9"/>
      <c r="KJ25" s="10" t="s">
        <v>23665</v>
      </c>
      <c r="KK25" s="9"/>
      <c r="KL25" s="9"/>
      <c r="KM25" s="10" t="s">
        <v>23654</v>
      </c>
      <c r="KN25" s="9"/>
      <c r="KO25" s="9"/>
      <c r="KP25" s="10" t="s">
        <v>23654</v>
      </c>
      <c r="KQ25" s="9"/>
      <c r="KR25" s="9"/>
      <c r="KS25" s="10" t="s">
        <v>23654</v>
      </c>
      <c r="KT25" s="9"/>
      <c r="KU25" s="9"/>
      <c r="KV25" s="10" t="s">
        <v>23654</v>
      </c>
      <c r="KW25" s="9"/>
      <c r="KX25" s="9"/>
      <c r="KY25" s="10" t="s">
        <v>23654</v>
      </c>
      <c r="KZ25" s="9"/>
      <c r="LA25" s="9"/>
      <c r="LB25" s="10" t="s">
        <v>23654</v>
      </c>
      <c r="LC25" s="9"/>
      <c r="LD25" s="9"/>
      <c r="LE25" s="10" t="s">
        <v>23654</v>
      </c>
      <c r="LF25" s="9"/>
      <c r="LG25" s="9"/>
      <c r="LH25" s="10" t="s">
        <v>23654</v>
      </c>
      <c r="LI25" s="9"/>
      <c r="LJ25" s="9"/>
      <c r="LK25" s="10" t="s">
        <v>23654</v>
      </c>
      <c r="LL25" s="9"/>
      <c r="LM25" s="9"/>
      <c r="LN25" s="10" t="s">
        <v>23654</v>
      </c>
      <c r="LO25" s="9"/>
      <c r="LP25" s="9"/>
      <c r="LQ25" s="10" t="s">
        <v>23654</v>
      </c>
      <c r="LR25" s="9"/>
      <c r="LS25" s="9"/>
      <c r="LT25" s="10" t="s">
        <v>23654</v>
      </c>
      <c r="LU25" s="9"/>
      <c r="LV25" s="9"/>
      <c r="LW25" s="10" t="s">
        <v>23654</v>
      </c>
      <c r="LX25" s="9"/>
      <c r="LY25" s="9"/>
      <c r="LZ25" s="10" t="s">
        <v>23654</v>
      </c>
      <c r="MA25" s="9"/>
      <c r="MB25" s="9"/>
      <c r="MC25" s="10" t="s">
        <v>23654</v>
      </c>
      <c r="MD25" s="9"/>
      <c r="ME25" s="9"/>
      <c r="MF25" s="10" t="s">
        <v>23654</v>
      </c>
      <c r="MG25" s="9"/>
      <c r="MH25" s="9"/>
      <c r="MI25" s="10" t="s">
        <v>23654</v>
      </c>
      <c r="MJ25" s="9"/>
      <c r="MK25" s="9"/>
      <c r="ML25" s="10" t="s">
        <v>23654</v>
      </c>
      <c r="MM25" s="9"/>
      <c r="MN25" s="9"/>
      <c r="MO25" s="10" t="s">
        <v>23654</v>
      </c>
      <c r="MP25" s="9"/>
      <c r="MQ25" s="9"/>
      <c r="MR25" s="10" t="s">
        <v>23654</v>
      </c>
      <c r="MS25" s="9"/>
      <c r="MT25" s="9"/>
      <c r="MU25" s="10" t="s">
        <v>23654</v>
      </c>
      <c r="MV25" s="9"/>
      <c r="MW25" s="9"/>
      <c r="MX25" s="10" t="s">
        <v>23654</v>
      </c>
      <c r="MY25" s="9"/>
      <c r="MZ25" s="9"/>
      <c r="NA25" s="10" t="s">
        <v>23654</v>
      </c>
      <c r="NB25" s="9"/>
      <c r="NC25" s="9"/>
      <c r="ND25" s="10" t="s">
        <v>23654</v>
      </c>
      <c r="NE25" s="9"/>
      <c r="NF25" s="9"/>
      <c r="NG25" s="10" t="s">
        <v>23654</v>
      </c>
      <c r="NH25" s="9"/>
      <c r="NI25" s="9"/>
      <c r="NJ25" s="10" t="s">
        <v>23654</v>
      </c>
      <c r="NK25" s="9"/>
      <c r="NL25" s="9"/>
      <c r="NM25" s="10" t="s">
        <v>23654</v>
      </c>
      <c r="NN25" s="9"/>
      <c r="NO25" s="9"/>
      <c r="NP25" s="10" t="s">
        <v>23654</v>
      </c>
      <c r="NQ25" s="9"/>
      <c r="NR25" s="9"/>
      <c r="NS25" s="10" t="s">
        <v>23654</v>
      </c>
      <c r="NT25" s="9"/>
      <c r="NU25" s="9"/>
      <c r="NV25" s="10" t="s">
        <v>23654</v>
      </c>
      <c r="NW25" s="9"/>
      <c r="NX25" s="9"/>
      <c r="NY25" s="10" t="s">
        <v>23654</v>
      </c>
      <c r="NZ25" s="9"/>
      <c r="OA25" s="9"/>
      <c r="OB25" s="10" t="s">
        <v>23655</v>
      </c>
      <c r="OC25" s="9"/>
      <c r="OD25" s="9"/>
      <c r="OE25" s="10" t="s">
        <v>23649</v>
      </c>
      <c r="OF25" s="9"/>
      <c r="OG25" s="9"/>
      <c r="OH25" s="10" t="s">
        <v>23649</v>
      </c>
      <c r="OI25" s="9"/>
      <c r="OJ25" s="9"/>
      <c r="OK25" s="10" t="s">
        <v>23649</v>
      </c>
      <c r="OL25" s="9"/>
      <c r="OM25" s="9"/>
      <c r="ON25" s="10" t="s">
        <v>23650</v>
      </c>
      <c r="OO25" s="9"/>
      <c r="OP25" s="9"/>
      <c r="OQ25" s="10" t="s">
        <v>23650</v>
      </c>
      <c r="OR25" s="9"/>
      <c r="OS25" s="9"/>
      <c r="OT25" s="10" t="s">
        <v>23650</v>
      </c>
      <c r="OU25" s="9"/>
      <c r="OV25" s="9"/>
      <c r="OW25" s="10" t="s">
        <v>23650</v>
      </c>
      <c r="OX25" s="9"/>
      <c r="OY25" s="9"/>
      <c r="OZ25" s="10" t="s">
        <v>23650</v>
      </c>
      <c r="PA25" s="9"/>
      <c r="PB25" s="9"/>
      <c r="PC25" s="10" t="s">
        <v>23650</v>
      </c>
      <c r="PD25" s="9"/>
      <c r="PE25" s="9"/>
      <c r="PF25" s="10" t="s">
        <v>23650</v>
      </c>
      <c r="PG25" s="9"/>
      <c r="PH25" s="9"/>
      <c r="PI25" s="10" t="s">
        <v>23650</v>
      </c>
      <c r="PJ25" s="9"/>
      <c r="PK25" s="9"/>
      <c r="PL25" s="10" t="s">
        <v>23650</v>
      </c>
      <c r="PM25" s="9"/>
      <c r="PN25" s="9"/>
      <c r="PO25" s="10" t="s">
        <v>23650</v>
      </c>
      <c r="PP25" s="9"/>
      <c r="PQ25" s="9"/>
      <c r="PR25" s="10" t="s">
        <v>23650</v>
      </c>
      <c r="PS25" s="9"/>
      <c r="PT25" s="9"/>
      <c r="PU25" s="10" t="s">
        <v>23650</v>
      </c>
      <c r="PV25" s="9"/>
      <c r="PW25" s="9"/>
      <c r="PX25" s="10" t="s">
        <v>23650</v>
      </c>
      <c r="PY25" s="9"/>
      <c r="PZ25" s="9"/>
      <c r="QA25" s="10" t="s">
        <v>23650</v>
      </c>
      <c r="QB25" s="9"/>
      <c r="QC25" s="9"/>
      <c r="QD25" s="10" t="s">
        <v>23650</v>
      </c>
      <c r="QE25" s="9"/>
      <c r="QF25" s="9"/>
      <c r="QG25" s="10" t="s">
        <v>23650</v>
      </c>
      <c r="QH25" s="9"/>
      <c r="QI25" s="9"/>
      <c r="QJ25" s="10" t="s">
        <v>23650</v>
      </c>
      <c r="QK25" s="9"/>
      <c r="QL25" s="9"/>
      <c r="QM25" s="10" t="s">
        <v>23650</v>
      </c>
      <c r="QN25" s="9"/>
      <c r="QO25" s="9"/>
      <c r="QP25" s="10" t="s">
        <v>23650</v>
      </c>
      <c r="QQ25" s="9"/>
      <c r="QR25" s="9"/>
      <c r="QS25" s="10" t="s">
        <v>23650</v>
      </c>
      <c r="QT25" s="9"/>
      <c r="QU25" s="9"/>
      <c r="QV25" s="10" t="s">
        <v>23650</v>
      </c>
      <c r="QW25" s="9"/>
      <c r="QX25" s="9"/>
      <c r="QY25" s="10" t="s">
        <v>23650</v>
      </c>
      <c r="QZ25" s="9"/>
      <c r="RA25" s="9"/>
      <c r="RB25" s="10" t="s">
        <v>23650</v>
      </c>
      <c r="RC25" s="9"/>
      <c r="RD25" s="9"/>
      <c r="RE25" s="10" t="s">
        <v>23650</v>
      </c>
      <c r="RF25" s="9"/>
      <c r="RG25" s="9"/>
      <c r="RH25" s="10" t="s">
        <v>23650</v>
      </c>
      <c r="RI25" s="9"/>
      <c r="RJ25" s="9"/>
      <c r="RK25" s="10" t="s">
        <v>23650</v>
      </c>
      <c r="RL25" s="9"/>
      <c r="RM25" s="9"/>
      <c r="RN25" s="10" t="s">
        <v>23650</v>
      </c>
      <c r="RO25" s="9"/>
      <c r="RP25" s="9"/>
      <c r="RQ25" s="10" t="s">
        <v>23650</v>
      </c>
      <c r="RR25" s="9"/>
      <c r="RS25" s="9"/>
      <c r="RT25" s="10" t="s">
        <v>23650</v>
      </c>
      <c r="RU25" s="9"/>
      <c r="RV25" s="9"/>
      <c r="RW25" s="10" t="s">
        <v>23650</v>
      </c>
      <c r="RX25" s="9"/>
      <c r="RY25" s="9"/>
      <c r="RZ25" s="10" t="s">
        <v>23650</v>
      </c>
      <c r="SA25" s="9"/>
      <c r="SB25" s="9"/>
      <c r="SC25" s="10" t="s">
        <v>23650</v>
      </c>
      <c r="SD25" s="9"/>
      <c r="SE25" s="9"/>
      <c r="SF25" s="10" t="s">
        <v>23650</v>
      </c>
      <c r="SG25" s="9"/>
      <c r="SH25" s="9"/>
      <c r="SI25" s="10" t="s">
        <v>23650</v>
      </c>
      <c r="SJ25" s="9"/>
      <c r="SK25" s="9"/>
      <c r="SL25" s="10" t="s">
        <v>23650</v>
      </c>
      <c r="SM25" s="9"/>
      <c r="SN25" s="9"/>
      <c r="SO25" s="10" t="s">
        <v>23651</v>
      </c>
      <c r="SP25" s="9"/>
      <c r="SQ25" s="9"/>
      <c r="SR25" s="10" t="s">
        <v>23666</v>
      </c>
      <c r="SS25" s="9"/>
      <c r="ST25" s="9"/>
      <c r="SU25" s="10" t="s">
        <v>23666</v>
      </c>
      <c r="SV25" s="9"/>
      <c r="SW25" s="9"/>
      <c r="SX25" s="10" t="s">
        <v>23658</v>
      </c>
      <c r="SY25" s="9"/>
      <c r="SZ25" s="9"/>
      <c r="TA25" s="10" t="s">
        <v>23658</v>
      </c>
      <c r="TB25" s="9"/>
      <c r="TC25" s="9"/>
      <c r="TD25" s="10" t="s">
        <v>23658</v>
      </c>
      <c r="TE25" s="9"/>
      <c r="TF25" s="9"/>
      <c r="TG25" s="10" t="s">
        <v>23659</v>
      </c>
      <c r="TH25" s="9"/>
      <c r="TI25" s="9"/>
      <c r="TJ25" s="10" t="s">
        <v>23659</v>
      </c>
      <c r="TK25" s="9"/>
      <c r="TL25" s="9"/>
      <c r="TM25" s="10" t="s">
        <v>23659</v>
      </c>
      <c r="TN25" s="9"/>
      <c r="TO25" s="9"/>
      <c r="TP25" s="10" t="s">
        <v>23659</v>
      </c>
      <c r="TQ25" s="9"/>
      <c r="TR25" s="9"/>
      <c r="TS25" s="10" t="s">
        <v>23659</v>
      </c>
      <c r="TT25" s="9"/>
      <c r="TU25" s="9"/>
      <c r="TV25" s="10" t="s">
        <v>23659</v>
      </c>
      <c r="TW25" s="9"/>
      <c r="TX25" s="9"/>
      <c r="TY25" s="10" t="s">
        <v>23659</v>
      </c>
      <c r="TZ25" s="9"/>
      <c r="UA25" s="9"/>
      <c r="UB25" s="10" t="s">
        <v>23659</v>
      </c>
      <c r="UC25" s="9"/>
      <c r="UD25" s="9"/>
      <c r="UE25" s="10" t="s">
        <v>23659</v>
      </c>
      <c r="UF25" s="9"/>
      <c r="UG25" s="9"/>
      <c r="UH25" s="10" t="s">
        <v>23662</v>
      </c>
      <c r="UI25" s="9"/>
      <c r="UJ25" s="9"/>
      <c r="UK25" s="10" t="s">
        <v>23667</v>
      </c>
      <c r="UL25" s="9"/>
      <c r="UM25" s="9"/>
      <c r="UN25" s="10" t="s">
        <v>23653</v>
      </c>
      <c r="UO25" s="9"/>
      <c r="UP25" s="9"/>
      <c r="UQ25" s="10" t="s">
        <v>23654</v>
      </c>
      <c r="UR25" s="9"/>
      <c r="US25" s="9"/>
      <c r="UT25" s="10" t="s">
        <v>23654</v>
      </c>
      <c r="UU25" s="9"/>
      <c r="UV25" s="9"/>
      <c r="UW25" s="10" t="s">
        <v>23654</v>
      </c>
      <c r="UX25" s="9"/>
      <c r="UY25" s="9"/>
      <c r="UZ25" s="10" t="s">
        <v>23654</v>
      </c>
      <c r="VA25" s="9"/>
      <c r="VB25" s="9"/>
      <c r="VC25" s="10" t="s">
        <v>23654</v>
      </c>
      <c r="VD25" s="9"/>
      <c r="VE25" s="9"/>
      <c r="VF25" s="10" t="s">
        <v>23654</v>
      </c>
      <c r="VG25" s="9"/>
      <c r="VH25" s="9"/>
      <c r="VI25" s="10" t="s">
        <v>23654</v>
      </c>
      <c r="VJ25" s="9"/>
      <c r="VK25" s="9"/>
      <c r="VL25" s="10" t="s">
        <v>23654</v>
      </c>
      <c r="VM25" s="9"/>
      <c r="VN25" s="9"/>
      <c r="VO25" s="10" t="s">
        <v>23654</v>
      </c>
      <c r="VP25" s="9"/>
      <c r="VQ25" s="9"/>
      <c r="VR25" s="10" t="s">
        <v>23654</v>
      </c>
      <c r="VS25" s="9"/>
      <c r="VT25" s="9"/>
      <c r="VU25" s="10" t="s">
        <v>23654</v>
      </c>
      <c r="VV25" s="9"/>
      <c r="VW25" s="9"/>
      <c r="VX25" s="10" t="s">
        <v>23654</v>
      </c>
      <c r="VY25" s="9"/>
      <c r="VZ25" s="9"/>
      <c r="WA25" s="10" t="s">
        <v>23654</v>
      </c>
      <c r="WB25" s="9"/>
      <c r="WC25" s="9"/>
      <c r="WD25" s="10" t="s">
        <v>23654</v>
      </c>
      <c r="WE25" s="9"/>
      <c r="WF25" s="9"/>
      <c r="WG25" s="10" t="s">
        <v>23654</v>
      </c>
      <c r="WH25" s="9"/>
      <c r="WI25" s="9"/>
      <c r="WJ25" s="10" t="s">
        <v>23654</v>
      </c>
      <c r="WK25" s="9"/>
      <c r="WL25" s="9"/>
      <c r="WM25" s="10" t="s">
        <v>23654</v>
      </c>
      <c r="WN25" s="9"/>
      <c r="WO25" s="9"/>
      <c r="WP25" s="10" t="s">
        <v>23654</v>
      </c>
      <c r="WQ25" s="9"/>
      <c r="WR25" s="9"/>
      <c r="WS25" s="10" t="s">
        <v>23654</v>
      </c>
      <c r="WT25" s="9"/>
      <c r="WU25" s="9"/>
      <c r="WV25" s="10" t="s">
        <v>23654</v>
      </c>
      <c r="WW25" s="9"/>
      <c r="WX25" s="9"/>
      <c r="WY25" s="10" t="s">
        <v>23654</v>
      </c>
      <c r="WZ25" s="9"/>
      <c r="XA25" s="9"/>
      <c r="XB25" s="10" t="s">
        <v>23654</v>
      </c>
      <c r="XC25" s="9"/>
      <c r="XD25" s="9"/>
      <c r="XE25" s="10" t="s">
        <v>23655</v>
      </c>
      <c r="XF25" s="9"/>
      <c r="XG25" s="9"/>
      <c r="XH25" s="10" t="s">
        <v>23656</v>
      </c>
      <c r="XI25" s="9"/>
      <c r="XJ25" s="9"/>
      <c r="XK25" s="10" t="s">
        <v>23656</v>
      </c>
      <c r="XL25" s="9"/>
      <c r="XM25" s="9"/>
      <c r="XN25" s="10" t="s">
        <v>23650</v>
      </c>
      <c r="XO25" s="9"/>
      <c r="XP25" s="9"/>
      <c r="XQ25" s="10" t="s">
        <v>23650</v>
      </c>
      <c r="XR25" s="9"/>
      <c r="XS25" s="9"/>
      <c r="XT25" s="10" t="s">
        <v>23650</v>
      </c>
      <c r="XU25" s="9"/>
      <c r="XV25" s="9"/>
      <c r="XW25" s="10" t="s">
        <v>23650</v>
      </c>
      <c r="XX25" s="9"/>
      <c r="XY25" s="9"/>
      <c r="XZ25" s="10" t="s">
        <v>23650</v>
      </c>
      <c r="YA25" s="9"/>
      <c r="YB25" s="9"/>
      <c r="YC25" s="10" t="s">
        <v>23650</v>
      </c>
      <c r="YD25" s="9"/>
      <c r="YE25" s="9"/>
      <c r="YF25" s="10" t="s">
        <v>23650</v>
      </c>
      <c r="YG25" s="9"/>
      <c r="YH25" s="9"/>
      <c r="YI25" s="10" t="s">
        <v>23650</v>
      </c>
      <c r="YJ25" s="9"/>
      <c r="YK25" s="9"/>
      <c r="YL25" s="10" t="s">
        <v>23650</v>
      </c>
      <c r="YM25" s="9"/>
      <c r="YN25" s="9"/>
      <c r="YO25" s="10" t="s">
        <v>23650</v>
      </c>
      <c r="YP25" s="9"/>
      <c r="YQ25" s="9"/>
      <c r="YR25" s="10" t="s">
        <v>23650</v>
      </c>
      <c r="YS25" s="9"/>
      <c r="YT25" s="9"/>
      <c r="YU25" s="10" t="s">
        <v>23650</v>
      </c>
      <c r="YV25" s="9"/>
      <c r="YW25" s="9"/>
      <c r="YX25" s="10" t="s">
        <v>23650</v>
      </c>
      <c r="YY25" s="9"/>
      <c r="YZ25" s="9"/>
      <c r="ZA25" s="10" t="s">
        <v>23650</v>
      </c>
      <c r="ZB25" s="9"/>
      <c r="ZC25" s="9"/>
      <c r="ZD25" s="10" t="s">
        <v>23650</v>
      </c>
      <c r="ZE25" s="9"/>
      <c r="ZF25" s="9"/>
      <c r="ZG25" s="10" t="s">
        <v>23650</v>
      </c>
      <c r="ZH25" s="9"/>
      <c r="ZI25" s="9"/>
      <c r="ZJ25" s="10" t="s">
        <v>23650</v>
      </c>
      <c r="ZK25" s="9"/>
      <c r="ZL25" s="9"/>
      <c r="ZM25" s="10" t="s">
        <v>23650</v>
      </c>
      <c r="ZN25" s="9"/>
      <c r="ZO25" s="9"/>
      <c r="ZP25" s="10" t="s">
        <v>23650</v>
      </c>
      <c r="ZQ25" s="9"/>
      <c r="ZR25" s="9"/>
      <c r="ZS25" s="10" t="s">
        <v>23650</v>
      </c>
      <c r="ZT25" s="9"/>
      <c r="ZU25" s="9"/>
      <c r="ZV25" s="10" t="s">
        <v>23650</v>
      </c>
      <c r="ZW25" s="9"/>
      <c r="ZX25" s="9"/>
      <c r="ZY25" s="10" t="s">
        <v>23650</v>
      </c>
      <c r="ZZ25" s="9"/>
      <c r="AAA25" s="9"/>
      <c r="AAB25" s="10" t="s">
        <v>23650</v>
      </c>
      <c r="AAC25" s="9"/>
      <c r="AAD25" s="9"/>
      <c r="AAE25" s="10" t="s">
        <v>23650</v>
      </c>
      <c r="AAF25" s="9"/>
      <c r="AAG25" s="9"/>
      <c r="AAH25" s="10" t="s">
        <v>23650</v>
      </c>
      <c r="AAI25" s="9"/>
      <c r="AAJ25" s="9"/>
      <c r="AAK25" s="10" t="s">
        <v>23651</v>
      </c>
      <c r="AAL25" s="9"/>
      <c r="AAM25" s="9"/>
      <c r="AAN25" s="10" t="s">
        <v>23668</v>
      </c>
      <c r="AAO25" s="9"/>
      <c r="AAP25" s="9"/>
      <c r="AAQ25" s="10" t="s">
        <v>23668</v>
      </c>
      <c r="AAR25" s="9"/>
      <c r="AAS25" s="9"/>
      <c r="AAT25" s="10" t="s">
        <v>23668</v>
      </c>
      <c r="AAU25" s="9"/>
      <c r="AAV25" s="9"/>
      <c r="AAW25" s="10" t="s">
        <v>23669</v>
      </c>
      <c r="AAX25" s="9"/>
      <c r="AAY25" s="9"/>
      <c r="AAZ25" s="10" t="s">
        <v>23652</v>
      </c>
      <c r="ABA25" s="9"/>
      <c r="ABB25" s="9"/>
      <c r="ABC25" s="10" t="s">
        <v>23661</v>
      </c>
      <c r="ABD25" s="9"/>
      <c r="ABE25" s="9"/>
      <c r="ABF25" s="10" t="s">
        <v>23661</v>
      </c>
      <c r="ABG25" s="9"/>
      <c r="ABH25" s="9"/>
      <c r="ABI25" s="10" t="s">
        <v>23661</v>
      </c>
      <c r="ABJ25" s="9"/>
      <c r="ABK25" s="9"/>
      <c r="ABL25" s="10" t="s">
        <v>23661</v>
      </c>
      <c r="ABM25" s="9"/>
      <c r="ABN25" s="9"/>
      <c r="ABO25" s="10" t="s">
        <v>23661</v>
      </c>
      <c r="ABP25" s="9"/>
      <c r="ABQ25" s="9"/>
      <c r="ABR25" s="10" t="s">
        <v>23662</v>
      </c>
      <c r="ABS25" s="9"/>
      <c r="ABT25" s="9"/>
      <c r="ABU25" s="10" t="s">
        <v>23662</v>
      </c>
      <c r="ABV25" s="9"/>
      <c r="ABW25" s="9"/>
      <c r="ABX25" s="10" t="s">
        <v>23662</v>
      </c>
      <c r="ABY25" s="9"/>
      <c r="ABZ25" s="9"/>
      <c r="ACA25" s="10" t="s">
        <v>23662</v>
      </c>
      <c r="ACB25" s="9"/>
      <c r="ACC25" s="9"/>
      <c r="ACD25" s="10" t="s">
        <v>23663</v>
      </c>
      <c r="ACE25" s="9"/>
      <c r="ACF25" s="9"/>
      <c r="ACG25" s="10" t="s">
        <v>23665</v>
      </c>
      <c r="ACH25" s="9"/>
      <c r="ACI25" s="9"/>
      <c r="ACJ25" s="10" t="s">
        <v>23665</v>
      </c>
      <c r="ACK25" s="9"/>
      <c r="ACL25" s="9"/>
      <c r="ACM25" s="10" t="s">
        <v>23653</v>
      </c>
      <c r="ACN25" s="9"/>
      <c r="ACO25" s="9"/>
      <c r="ACP25" s="10" t="s">
        <v>23654</v>
      </c>
      <c r="ACQ25" s="9"/>
      <c r="ACR25" s="9"/>
      <c r="ACS25" s="10" t="s">
        <v>23654</v>
      </c>
      <c r="ACT25" s="9"/>
      <c r="ACU25" s="9"/>
      <c r="ACV25" s="10" t="s">
        <v>23654</v>
      </c>
      <c r="ACW25" s="9"/>
      <c r="ACX25" s="9"/>
      <c r="ACY25" s="10" t="s">
        <v>23654</v>
      </c>
      <c r="ACZ25" s="9"/>
      <c r="ADA25" s="9"/>
      <c r="ADB25" s="10" t="s">
        <v>23654</v>
      </c>
      <c r="ADC25" s="9"/>
      <c r="ADD25" s="9"/>
      <c r="ADE25" s="10" t="s">
        <v>23654</v>
      </c>
      <c r="ADF25" s="9"/>
      <c r="ADG25" s="9"/>
      <c r="ADH25" s="10" t="s">
        <v>23654</v>
      </c>
      <c r="ADI25" s="9"/>
      <c r="ADJ25" s="9"/>
      <c r="ADK25" s="10" t="s">
        <v>23654</v>
      </c>
      <c r="ADL25" s="9"/>
      <c r="ADM25" s="9"/>
      <c r="ADN25" s="10" t="s">
        <v>23654</v>
      </c>
      <c r="ADO25" s="9"/>
      <c r="ADP25" s="9"/>
      <c r="ADQ25" s="10" t="s">
        <v>23654</v>
      </c>
      <c r="ADR25" s="9"/>
      <c r="ADS25" s="9"/>
      <c r="ADT25" s="10" t="s">
        <v>23654</v>
      </c>
      <c r="ADU25" s="9"/>
      <c r="ADV25" s="9"/>
      <c r="ADW25" s="10" t="s">
        <v>23654</v>
      </c>
      <c r="ADX25" s="9"/>
      <c r="ADY25" s="9"/>
      <c r="ADZ25" s="10" t="s">
        <v>23654</v>
      </c>
      <c r="AEA25" s="9"/>
      <c r="AEB25" s="9"/>
      <c r="AEC25" s="10" t="s">
        <v>23654</v>
      </c>
      <c r="AED25" s="9"/>
      <c r="AEE25" s="9"/>
      <c r="AEF25" s="10" t="s">
        <v>23654</v>
      </c>
      <c r="AEG25" s="9"/>
      <c r="AEH25" s="9"/>
      <c r="AEI25" s="10" t="s">
        <v>23654</v>
      </c>
      <c r="AEJ25" s="9"/>
      <c r="AEK25" s="9"/>
      <c r="AEL25" s="10" t="s">
        <v>23654</v>
      </c>
      <c r="AEM25" s="9"/>
      <c r="AEN25" s="9"/>
      <c r="AEO25" s="10" t="s">
        <v>23654</v>
      </c>
      <c r="AEP25" s="9"/>
      <c r="AEQ25" s="9"/>
      <c r="AER25" s="10" t="s">
        <v>23654</v>
      </c>
      <c r="AES25" s="9"/>
      <c r="AET25" s="9"/>
      <c r="AEU25" s="10" t="s">
        <v>23654</v>
      </c>
      <c r="AEV25" s="9"/>
      <c r="AEW25" s="9"/>
      <c r="AEX25" s="10" t="s">
        <v>23654</v>
      </c>
      <c r="AEY25" s="9"/>
      <c r="AEZ25" s="9"/>
      <c r="AFA25" s="10" t="s">
        <v>23654</v>
      </c>
      <c r="AFB25" s="9"/>
      <c r="AFC25" s="9"/>
      <c r="AFD25" s="10" t="s">
        <v>23654</v>
      </c>
      <c r="AFE25" s="9"/>
      <c r="AFF25" s="9"/>
      <c r="AFG25" s="10" t="s">
        <v>23654</v>
      </c>
      <c r="AFH25" s="9"/>
      <c r="AFI25" s="9"/>
      <c r="AFJ25" s="10" t="s">
        <v>23654</v>
      </c>
      <c r="AFK25" s="9"/>
      <c r="AFL25" s="9"/>
      <c r="AFM25" s="10" t="s">
        <v>23654</v>
      </c>
      <c r="AFN25" s="9"/>
      <c r="AFO25" s="9"/>
      <c r="AFP25" s="10" t="s">
        <v>23654</v>
      </c>
      <c r="AFQ25" s="9"/>
      <c r="AFR25" s="9"/>
      <c r="AFS25" s="10" t="s">
        <v>23654</v>
      </c>
      <c r="AFT25" s="9"/>
      <c r="AFU25" s="9"/>
      <c r="AFV25" s="10" t="s">
        <v>23654</v>
      </c>
      <c r="AFW25" s="9"/>
      <c r="AFX25" s="9"/>
      <c r="AFY25" s="10" t="s">
        <v>23654</v>
      </c>
      <c r="AFZ25" s="9"/>
      <c r="AGA25" s="9"/>
      <c r="AGB25" s="10" t="s">
        <v>23654</v>
      </c>
      <c r="AGC25" s="9"/>
      <c r="AGD25" s="9"/>
      <c r="AGE25" s="10" t="s">
        <v>23654</v>
      </c>
      <c r="AGF25" s="9"/>
      <c r="AGG25" s="9"/>
      <c r="AGH25" s="10" t="s">
        <v>23654</v>
      </c>
      <c r="AGI25" s="9"/>
      <c r="AGJ25" s="9"/>
      <c r="AGK25" s="10" t="s">
        <v>23654</v>
      </c>
      <c r="AGL25" s="9"/>
      <c r="AGM25" s="9"/>
      <c r="AGN25" s="10" t="s">
        <v>23654</v>
      </c>
      <c r="AGO25" s="9"/>
      <c r="AGP25" s="9"/>
      <c r="AGQ25" s="10" t="s">
        <v>23654</v>
      </c>
      <c r="AGR25" s="9"/>
      <c r="AGS25" s="9"/>
      <c r="AGT25" s="10" t="s">
        <v>23649</v>
      </c>
      <c r="AGU25" s="9"/>
      <c r="AGV25" s="9"/>
      <c r="AGW25" s="10" t="s">
        <v>23649</v>
      </c>
      <c r="AGX25" s="9"/>
      <c r="AGY25" s="9"/>
      <c r="AGZ25" s="10" t="s">
        <v>23649</v>
      </c>
      <c r="AHA25" s="9"/>
      <c r="AHB25" s="9"/>
      <c r="AHC25" s="10" t="s">
        <v>23649</v>
      </c>
      <c r="AHD25" s="9"/>
      <c r="AHE25" s="9"/>
      <c r="AHF25" s="10" t="s">
        <v>23650</v>
      </c>
      <c r="AHG25" s="9"/>
      <c r="AHH25" s="9"/>
      <c r="AHI25" s="10" t="s">
        <v>23650</v>
      </c>
      <c r="AHJ25" s="9"/>
      <c r="AHK25" s="9"/>
      <c r="AHL25" s="10" t="s">
        <v>23650</v>
      </c>
      <c r="AHM25" s="9"/>
      <c r="AHN25" s="9"/>
      <c r="AHO25" s="10" t="s">
        <v>23650</v>
      </c>
      <c r="AHP25" s="9"/>
      <c r="AHQ25" s="9"/>
      <c r="AHR25" s="10" t="s">
        <v>23650</v>
      </c>
      <c r="AHS25" s="9"/>
      <c r="AHT25" s="9"/>
      <c r="AHU25" s="10" t="s">
        <v>23650</v>
      </c>
      <c r="AHV25" s="9"/>
      <c r="AHW25" s="9"/>
      <c r="AHX25" s="10" t="s">
        <v>23650</v>
      </c>
      <c r="AHY25" s="9"/>
      <c r="AHZ25" s="9"/>
      <c r="AIA25" s="10" t="s">
        <v>23650</v>
      </c>
      <c r="AIB25" s="9"/>
      <c r="AIC25" s="9"/>
      <c r="AID25" s="10" t="s">
        <v>23650</v>
      </c>
      <c r="AIE25" s="9"/>
      <c r="AIF25" s="9"/>
      <c r="AIG25" s="10" t="s">
        <v>23650</v>
      </c>
      <c r="AIH25" s="9"/>
      <c r="AII25" s="9"/>
      <c r="AIJ25" s="10" t="s">
        <v>23650</v>
      </c>
      <c r="AIK25" s="9"/>
      <c r="AIL25" s="9"/>
      <c r="AIM25" s="10" t="s">
        <v>23650</v>
      </c>
      <c r="AIN25" s="9"/>
      <c r="AIO25" s="9"/>
      <c r="AIP25" s="10" t="s">
        <v>23650</v>
      </c>
      <c r="AIQ25" s="9"/>
      <c r="AIR25" s="9"/>
      <c r="AIS25" s="10" t="s">
        <v>23650</v>
      </c>
      <c r="AIT25" s="9"/>
      <c r="AIU25" s="9"/>
      <c r="AIV25" s="10" t="s">
        <v>23650</v>
      </c>
      <c r="AIW25" s="9"/>
      <c r="AIX25" s="9"/>
      <c r="AIY25" s="10" t="s">
        <v>23650</v>
      </c>
      <c r="AIZ25" s="9"/>
      <c r="AJA25" s="9"/>
      <c r="AJB25" s="10" t="s">
        <v>23650</v>
      </c>
      <c r="AJC25" s="9"/>
      <c r="AJD25" s="9"/>
      <c r="AJE25" s="10" t="s">
        <v>23650</v>
      </c>
      <c r="AJF25" s="9"/>
      <c r="AJG25" s="9"/>
      <c r="AJH25" s="10" t="s">
        <v>23650</v>
      </c>
      <c r="AJI25" s="9"/>
      <c r="AJJ25" s="9"/>
      <c r="AJK25" s="10" t="s">
        <v>23650</v>
      </c>
      <c r="AJL25" s="9"/>
      <c r="AJM25" s="9"/>
      <c r="AJN25" s="10" t="s">
        <v>23650</v>
      </c>
      <c r="AJO25" s="9"/>
      <c r="AJP25" s="9"/>
      <c r="AJQ25" s="10" t="s">
        <v>23650</v>
      </c>
      <c r="AJR25" s="9"/>
      <c r="AJS25" s="9"/>
      <c r="AJT25" s="10" t="s">
        <v>23650</v>
      </c>
      <c r="AJU25" s="9"/>
      <c r="AJV25" s="9"/>
      <c r="AJW25" s="10" t="s">
        <v>23650</v>
      </c>
      <c r="AJX25" s="9"/>
      <c r="AJY25" s="9"/>
      <c r="AJZ25" s="10" t="s">
        <v>23650</v>
      </c>
      <c r="AKA25" s="9"/>
      <c r="AKB25" s="9"/>
      <c r="AKC25" s="10" t="s">
        <v>23650</v>
      </c>
      <c r="AKD25" s="9"/>
      <c r="AKE25" s="9"/>
      <c r="AKF25" s="10" t="s">
        <v>23650</v>
      </c>
      <c r="AKG25" s="9"/>
      <c r="AKH25" s="9"/>
      <c r="AKI25" s="10" t="s">
        <v>23650</v>
      </c>
      <c r="AKJ25" s="9"/>
      <c r="AKK25" s="9"/>
      <c r="AKL25" s="10" t="s">
        <v>23650</v>
      </c>
      <c r="AKM25" s="9"/>
      <c r="AKN25" s="9"/>
      <c r="AKO25" s="10" t="s">
        <v>23650</v>
      </c>
      <c r="AKP25" s="9"/>
      <c r="AKQ25" s="9"/>
      <c r="AKR25" s="10" t="s">
        <v>23650</v>
      </c>
      <c r="AKS25" s="9"/>
      <c r="AKT25" s="9"/>
      <c r="AKU25" s="10" t="s">
        <v>23666</v>
      </c>
      <c r="AKV25" s="9"/>
      <c r="AKW25" s="9"/>
      <c r="AKX25" s="10" t="s">
        <v>23666</v>
      </c>
      <c r="AKY25" s="9"/>
      <c r="AKZ25" s="9"/>
      <c r="ALA25" s="10" t="s">
        <v>23659</v>
      </c>
      <c r="ALB25" s="9"/>
      <c r="ALC25" s="9"/>
      <c r="ALD25" s="10" t="s">
        <v>23652</v>
      </c>
      <c r="ALE25" s="9"/>
      <c r="ALF25" s="9"/>
      <c r="ALG25" s="10" t="s">
        <v>23652</v>
      </c>
      <c r="ALH25" s="9"/>
      <c r="ALI25" s="9"/>
      <c r="ALJ25" s="10" t="s">
        <v>23652</v>
      </c>
      <c r="ALK25" s="9"/>
      <c r="ALL25" s="9"/>
      <c r="ALM25" s="10" t="s">
        <v>23653</v>
      </c>
      <c r="ALN25" s="9"/>
      <c r="ALO25" s="9"/>
      <c r="ALP25" s="10" t="s">
        <v>23653</v>
      </c>
      <c r="ALQ25" s="9"/>
      <c r="ALR25" s="9"/>
      <c r="ALS25" s="10" t="s">
        <v>23653</v>
      </c>
      <c r="ALT25" s="9"/>
      <c r="ALU25" s="9"/>
      <c r="ALV25" s="10" t="s">
        <v>23654</v>
      </c>
      <c r="ALW25" s="9"/>
      <c r="ALX25" s="9"/>
      <c r="ALY25" s="10" t="s">
        <v>23654</v>
      </c>
      <c r="ALZ25" s="9"/>
      <c r="AMA25" s="9"/>
      <c r="AMB25" s="10" t="s">
        <v>23654</v>
      </c>
      <c r="AMC25" s="9"/>
      <c r="AMD25" s="9"/>
      <c r="AME25" s="10" t="s">
        <v>23654</v>
      </c>
      <c r="AMF25" s="9"/>
      <c r="AMG25" s="9"/>
      <c r="AMH25" s="10" t="s">
        <v>23654</v>
      </c>
      <c r="AMI25" s="9"/>
      <c r="AMJ25" s="9"/>
      <c r="AMK25" s="10" t="s">
        <v>23654</v>
      </c>
      <c r="AML25" s="9"/>
      <c r="AMM25" s="9"/>
      <c r="AMN25" s="10" t="s">
        <v>23654</v>
      </c>
      <c r="AMO25" s="9"/>
      <c r="AMP25" s="9"/>
      <c r="AMQ25" s="10" t="s">
        <v>23654</v>
      </c>
      <c r="AMR25" s="9"/>
      <c r="AMS25" s="9"/>
      <c r="AMT25" s="10" t="s">
        <v>23654</v>
      </c>
      <c r="AMU25" s="9"/>
      <c r="AMV25" s="9"/>
      <c r="AMW25" s="10" t="s">
        <v>23654</v>
      </c>
      <c r="AMX25" s="9"/>
      <c r="AMY25" s="9"/>
      <c r="AMZ25" s="10" t="s">
        <v>23654</v>
      </c>
      <c r="ANA25" s="9"/>
      <c r="ANB25" s="9"/>
      <c r="ANC25" s="10" t="s">
        <v>23654</v>
      </c>
      <c r="AND25" s="9"/>
      <c r="ANE25" s="9"/>
      <c r="ANF25" s="10" t="s">
        <v>23654</v>
      </c>
      <c r="ANG25" s="9"/>
      <c r="ANH25" s="9"/>
      <c r="ANI25" s="10" t="s">
        <v>23654</v>
      </c>
      <c r="ANJ25" s="9"/>
      <c r="ANK25" s="9"/>
      <c r="ANL25" s="10" t="s">
        <v>23654</v>
      </c>
      <c r="ANM25" s="9"/>
      <c r="ANN25" s="9"/>
      <c r="ANO25" s="10" t="s">
        <v>23654</v>
      </c>
      <c r="ANP25" s="9"/>
      <c r="ANQ25" s="9"/>
      <c r="ANR25" s="10" t="s">
        <v>23654</v>
      </c>
      <c r="ANS25" s="9"/>
      <c r="ANT25" s="9"/>
      <c r="ANU25" s="10" t="s">
        <v>23654</v>
      </c>
      <c r="ANV25" s="9"/>
      <c r="ANW25" s="9"/>
      <c r="ANX25" s="10" t="s">
        <v>23654</v>
      </c>
      <c r="ANY25" s="9"/>
      <c r="ANZ25" s="9"/>
      <c r="AOA25" s="10" t="s">
        <v>23654</v>
      </c>
      <c r="AOB25" s="9"/>
      <c r="AOC25" s="9"/>
      <c r="AOD25" s="10" t="s">
        <v>23654</v>
      </c>
      <c r="AOE25" s="9"/>
      <c r="AOF25" s="9"/>
      <c r="AOG25" s="10" t="s">
        <v>23654</v>
      </c>
      <c r="AOH25" s="9"/>
      <c r="AOI25" s="9"/>
      <c r="AOJ25" s="10" t="s">
        <v>23656</v>
      </c>
      <c r="AOK25" s="9"/>
      <c r="AOL25" s="9"/>
      <c r="AOM25" s="10" t="s">
        <v>23649</v>
      </c>
      <c r="AON25" s="9"/>
      <c r="AOO25" s="9"/>
      <c r="AOP25" s="10" t="s">
        <v>23649</v>
      </c>
      <c r="AOQ25" s="9"/>
      <c r="AOR25" s="9"/>
      <c r="AOS25" s="10" t="s">
        <v>23649</v>
      </c>
      <c r="AOT25" s="9"/>
      <c r="AOU25" s="9"/>
      <c r="AOV25" s="10" t="s">
        <v>23650</v>
      </c>
      <c r="AOW25" s="9"/>
      <c r="AOX25" s="9"/>
      <c r="AOY25" s="10" t="s">
        <v>23650</v>
      </c>
      <c r="AOZ25" s="9"/>
      <c r="APA25" s="9"/>
      <c r="APB25" s="10" t="s">
        <v>23650</v>
      </c>
      <c r="APC25" s="9"/>
      <c r="APD25" s="9"/>
      <c r="APE25" s="10" t="s">
        <v>23650</v>
      </c>
      <c r="APF25" s="9"/>
      <c r="APG25" s="9"/>
      <c r="APH25" s="10" t="s">
        <v>23650</v>
      </c>
      <c r="API25" s="9"/>
      <c r="APJ25" s="9"/>
      <c r="APK25" s="10" t="s">
        <v>23650</v>
      </c>
      <c r="APL25" s="9"/>
      <c r="APM25" s="9"/>
      <c r="APN25" s="10" t="s">
        <v>23650</v>
      </c>
      <c r="APO25" s="9"/>
      <c r="APP25" s="9"/>
      <c r="APQ25" s="10" t="s">
        <v>23650</v>
      </c>
      <c r="APR25" s="9"/>
      <c r="APS25" s="9"/>
      <c r="APT25" s="10" t="s">
        <v>23650</v>
      </c>
      <c r="APU25" s="9"/>
      <c r="APV25" s="9"/>
      <c r="APW25" s="10" t="s">
        <v>23650</v>
      </c>
      <c r="APX25" s="9"/>
      <c r="APY25" s="9"/>
      <c r="APZ25" s="10" t="s">
        <v>23650</v>
      </c>
      <c r="AQA25" s="9"/>
      <c r="AQB25" s="9"/>
      <c r="AQC25" s="10" t="s">
        <v>23650</v>
      </c>
      <c r="AQD25" s="9"/>
      <c r="AQE25" s="9"/>
      <c r="AQF25" s="10" t="s">
        <v>23650</v>
      </c>
      <c r="AQG25" s="9"/>
      <c r="AQH25" s="9"/>
      <c r="AQI25" s="10" t="s">
        <v>23650</v>
      </c>
      <c r="AQJ25" s="9"/>
      <c r="AQK25" s="9"/>
      <c r="AQL25" s="10" t="s">
        <v>23650</v>
      </c>
      <c r="AQM25" s="9"/>
      <c r="AQN25" s="9"/>
      <c r="AQO25" s="10" t="s">
        <v>23650</v>
      </c>
      <c r="AQP25" s="9"/>
      <c r="AQQ25" s="9"/>
      <c r="AQR25" s="10" t="s">
        <v>23650</v>
      </c>
      <c r="AQS25" s="9"/>
      <c r="AQT25" s="9"/>
      <c r="AQU25" s="10" t="s">
        <v>23650</v>
      </c>
      <c r="AQV25" s="9"/>
      <c r="AQW25" s="9"/>
      <c r="AQX25" s="10" t="s">
        <v>23650</v>
      </c>
      <c r="AQY25" s="9"/>
      <c r="AQZ25" s="9"/>
      <c r="ARA25" s="10" t="s">
        <v>23650</v>
      </c>
      <c r="ARB25" s="9"/>
      <c r="ARC25" s="9"/>
      <c r="ARD25" s="10" t="s">
        <v>23650</v>
      </c>
      <c r="ARE25" s="9"/>
      <c r="ARF25" s="9"/>
      <c r="ARG25" s="10" t="s">
        <v>23650</v>
      </c>
      <c r="ARH25" s="9"/>
      <c r="ARI25" s="9"/>
      <c r="ARJ25" s="10" t="s">
        <v>23650</v>
      </c>
      <c r="ARK25" s="9"/>
      <c r="ARL25" s="9"/>
      <c r="ARM25" s="10" t="s">
        <v>23650</v>
      </c>
      <c r="ARN25" s="9"/>
      <c r="ARO25" s="9"/>
      <c r="ARP25" s="10" t="s">
        <v>23650</v>
      </c>
      <c r="ARQ25" s="9"/>
      <c r="ARR25" s="9"/>
      <c r="ARS25" s="10" t="s">
        <v>23650</v>
      </c>
      <c r="ART25" s="9"/>
      <c r="ARU25" s="9"/>
      <c r="ARV25" s="10" t="s">
        <v>23650</v>
      </c>
      <c r="ARW25" s="9"/>
      <c r="ARX25" s="9"/>
      <c r="ARY25" s="10" t="s">
        <v>23650</v>
      </c>
      <c r="ARZ25" s="9"/>
      <c r="ASA25" s="9"/>
      <c r="ASB25" s="10" t="s">
        <v>23650</v>
      </c>
      <c r="ASC25" s="9"/>
      <c r="ASD25" s="9"/>
      <c r="ASE25" s="10" t="s">
        <v>23650</v>
      </c>
      <c r="ASF25" s="9"/>
      <c r="ASG25" s="9"/>
      <c r="ASH25" s="10" t="s">
        <v>23650</v>
      </c>
      <c r="ASI25" s="9"/>
      <c r="ASJ25" s="9"/>
      <c r="ASK25" s="10" t="s">
        <v>23666</v>
      </c>
      <c r="ASL25" s="9"/>
      <c r="ASM25" s="9"/>
      <c r="ASN25" s="10" t="s">
        <v>23657</v>
      </c>
      <c r="ASO25" s="9"/>
      <c r="ASP25" s="9"/>
      <c r="ASQ25" s="10" t="s">
        <v>23657</v>
      </c>
      <c r="ASR25" s="9"/>
      <c r="ASS25" s="9"/>
      <c r="AST25" s="10" t="s">
        <v>23657</v>
      </c>
      <c r="ASU25" s="9"/>
      <c r="ASV25" s="9"/>
      <c r="ASW25" s="10" t="s">
        <v>23659</v>
      </c>
      <c r="ASX25" s="9"/>
      <c r="ASY25" s="9"/>
      <c r="ASZ25" s="10" t="s">
        <v>23662</v>
      </c>
      <c r="ATA25" s="9"/>
      <c r="ATB25" s="9"/>
      <c r="ATC25" s="10" t="s">
        <v>23663</v>
      </c>
      <c r="ATD25" s="9"/>
      <c r="ATE25" s="9"/>
      <c r="ATF25" s="10" t="s">
        <v>23663</v>
      </c>
      <c r="ATG25" s="9"/>
      <c r="ATH25" s="9"/>
      <c r="ATI25" s="10" t="s">
        <v>23663</v>
      </c>
      <c r="ATJ25" s="9"/>
      <c r="ATK25" s="9"/>
      <c r="ATL25" s="10" t="s">
        <v>23663</v>
      </c>
      <c r="ATM25" s="9"/>
      <c r="ATN25" s="9"/>
      <c r="ATO25" s="10" t="s">
        <v>23663</v>
      </c>
      <c r="ATP25" s="9"/>
      <c r="ATQ25" s="9"/>
      <c r="ATR25" s="10" t="s">
        <v>23663</v>
      </c>
      <c r="ATS25" s="9"/>
      <c r="ATT25" s="9"/>
      <c r="ATU25" s="10" t="s">
        <v>23670</v>
      </c>
      <c r="ATV25" s="9"/>
      <c r="ATW25" s="9"/>
      <c r="ATX25" s="10" t="s">
        <v>23670</v>
      </c>
      <c r="ATY25" s="9"/>
      <c r="ATZ25" s="9"/>
      <c r="AUA25" s="10" t="s">
        <v>23654</v>
      </c>
      <c r="AUB25" s="9"/>
      <c r="AUC25" s="9"/>
      <c r="AUD25" s="10" t="s">
        <v>23654</v>
      </c>
      <c r="AUE25" s="9"/>
      <c r="AUF25" s="9"/>
      <c r="AUG25" s="10" t="s">
        <v>23654</v>
      </c>
      <c r="AUH25" s="9"/>
      <c r="AUI25" s="9"/>
      <c r="AUJ25" s="10" t="s">
        <v>23654</v>
      </c>
      <c r="AUK25" s="9"/>
      <c r="AUL25" s="9"/>
      <c r="AUM25" s="10" t="s">
        <v>23654</v>
      </c>
      <c r="AUN25" s="9"/>
      <c r="AUO25" s="9"/>
      <c r="AUP25" s="10" t="s">
        <v>23654</v>
      </c>
      <c r="AUQ25" s="9"/>
      <c r="AUR25" s="9"/>
      <c r="AUS25" s="10" t="s">
        <v>23654</v>
      </c>
      <c r="AUT25" s="9"/>
      <c r="AUU25" s="9"/>
      <c r="AUV25" s="10" t="s">
        <v>23654</v>
      </c>
      <c r="AUW25" s="9"/>
      <c r="AUX25" s="9"/>
      <c r="AUY25" s="10" t="s">
        <v>23654</v>
      </c>
      <c r="AUZ25" s="9"/>
      <c r="AVA25" s="9"/>
      <c r="AVB25" s="10" t="s">
        <v>23654</v>
      </c>
      <c r="AVC25" s="9"/>
      <c r="AVD25" s="9"/>
      <c r="AVE25" s="10" t="s">
        <v>23654</v>
      </c>
      <c r="AVF25" s="9"/>
      <c r="AVG25" s="9"/>
      <c r="AVH25" s="10" t="s">
        <v>23654</v>
      </c>
      <c r="AVI25" s="9"/>
      <c r="AVJ25" s="9"/>
      <c r="AVK25" s="10" t="s">
        <v>23654</v>
      </c>
      <c r="AVL25" s="9"/>
      <c r="AVM25" s="9"/>
      <c r="AVN25" s="10" t="s">
        <v>23654</v>
      </c>
      <c r="AVO25" s="9"/>
      <c r="AVP25" s="9"/>
      <c r="AVQ25" s="10" t="s">
        <v>23654</v>
      </c>
      <c r="AVR25" s="9"/>
      <c r="AVS25" s="9"/>
      <c r="AVT25" s="10" t="s">
        <v>23654</v>
      </c>
      <c r="AVU25" s="9"/>
      <c r="AVV25" s="9"/>
      <c r="AVW25" s="10" t="s">
        <v>23654</v>
      </c>
      <c r="AVX25" s="9"/>
      <c r="AVY25" s="9"/>
      <c r="AVZ25" s="10" t="s">
        <v>23654</v>
      </c>
      <c r="AWA25" s="9"/>
      <c r="AWB25" s="9"/>
      <c r="AWC25" s="10" t="s">
        <v>23654</v>
      </c>
      <c r="AWD25" s="9"/>
      <c r="AWE25" s="9"/>
      <c r="AWF25" s="10" t="s">
        <v>23654</v>
      </c>
      <c r="AWG25" s="9"/>
      <c r="AWH25" s="9"/>
      <c r="AWI25" s="10" t="s">
        <v>23654</v>
      </c>
      <c r="AWJ25" s="9"/>
      <c r="AWK25" s="9"/>
      <c r="AWL25" s="10" t="s">
        <v>23654</v>
      </c>
      <c r="AWM25" s="9"/>
      <c r="AWN25" s="9"/>
      <c r="AWO25" s="10" t="s">
        <v>23654</v>
      </c>
      <c r="AWP25" s="9"/>
      <c r="AWQ25" s="9"/>
      <c r="AWR25" s="10" t="s">
        <v>23654</v>
      </c>
      <c r="AWS25" s="9"/>
      <c r="AWT25" s="9"/>
      <c r="AWU25" s="10" t="s">
        <v>23654</v>
      </c>
      <c r="AWV25" s="9"/>
      <c r="AWW25" s="9"/>
      <c r="AWX25" s="10" t="s">
        <v>23654</v>
      </c>
      <c r="AWY25" s="9"/>
      <c r="AWZ25" s="9"/>
      <c r="AXA25" s="10" t="s">
        <v>23654</v>
      </c>
      <c r="AXB25" s="9"/>
      <c r="AXC25" s="9"/>
      <c r="AXD25" s="10" t="s">
        <v>23654</v>
      </c>
      <c r="AXE25" s="9"/>
      <c r="AXF25" s="9"/>
      <c r="AXG25" s="10" t="s">
        <v>23654</v>
      </c>
      <c r="AXH25" s="9"/>
      <c r="AXI25" s="9"/>
      <c r="AXJ25" s="10" t="s">
        <v>23654</v>
      </c>
      <c r="AXK25" s="9"/>
      <c r="AXL25" s="9"/>
      <c r="AXM25" s="10" t="s">
        <v>23654</v>
      </c>
      <c r="AXN25" s="9"/>
      <c r="AXO25" s="9"/>
      <c r="AXP25" s="10" t="s">
        <v>23654</v>
      </c>
      <c r="AXQ25" s="9"/>
      <c r="AXR25" s="9"/>
      <c r="AXS25" s="10" t="s">
        <v>23654</v>
      </c>
      <c r="AXT25" s="9"/>
      <c r="AXU25" s="9"/>
      <c r="AXV25" s="10" t="s">
        <v>23654</v>
      </c>
      <c r="AXW25" s="9"/>
      <c r="AXX25" s="9"/>
      <c r="AXY25" s="10" t="s">
        <v>23656</v>
      </c>
      <c r="AXZ25" s="9"/>
      <c r="AYA25" s="9"/>
      <c r="AYB25" s="10" t="s">
        <v>23656</v>
      </c>
      <c r="AYC25" s="9"/>
      <c r="AYD25" s="9"/>
      <c r="AYE25" s="10" t="s">
        <v>23656</v>
      </c>
      <c r="AYF25" s="9"/>
      <c r="AYG25" s="9"/>
      <c r="AYH25" s="10" t="s">
        <v>23656</v>
      </c>
      <c r="AYI25" s="9"/>
      <c r="AYJ25" s="9"/>
      <c r="AYK25" s="10" t="s">
        <v>23656</v>
      </c>
      <c r="AYL25" s="9"/>
      <c r="AYM25" s="9"/>
      <c r="AYN25" s="10" t="s">
        <v>23656</v>
      </c>
      <c r="AYO25" s="9"/>
      <c r="AYP25" s="9"/>
      <c r="AYQ25" s="10" t="s">
        <v>23656</v>
      </c>
      <c r="AYR25" s="9"/>
      <c r="AYS25" s="9"/>
      <c r="AYT25" s="10" t="s">
        <v>23656</v>
      </c>
      <c r="AYU25" s="9"/>
      <c r="AYV25" s="9"/>
      <c r="AYW25" s="10" t="s">
        <v>23656</v>
      </c>
      <c r="AYX25" s="9"/>
      <c r="AYY25" s="9"/>
      <c r="AYZ25" s="10" t="s">
        <v>23656</v>
      </c>
      <c r="AZA25" s="9"/>
      <c r="AZB25" s="9"/>
      <c r="AZC25" s="10" t="s">
        <v>23649</v>
      </c>
      <c r="AZD25" s="9"/>
      <c r="AZE25" s="9"/>
      <c r="AZF25" s="10" t="s">
        <v>23649</v>
      </c>
      <c r="AZG25" s="9"/>
      <c r="AZH25" s="9"/>
      <c r="AZI25" s="10" t="s">
        <v>23649</v>
      </c>
      <c r="AZJ25" s="9"/>
      <c r="AZK25" s="9"/>
      <c r="AZL25" s="10" t="s">
        <v>23650</v>
      </c>
      <c r="AZM25" s="9"/>
      <c r="AZN25" s="9"/>
      <c r="AZO25" s="10" t="s">
        <v>23650</v>
      </c>
      <c r="AZP25" s="9"/>
      <c r="AZQ25" s="9"/>
      <c r="AZR25" s="10" t="s">
        <v>23650</v>
      </c>
      <c r="AZS25" s="9"/>
      <c r="AZT25" s="9"/>
      <c r="AZU25" s="10" t="s">
        <v>23650</v>
      </c>
      <c r="AZV25" s="9"/>
      <c r="AZW25" s="9"/>
      <c r="AZX25" s="10" t="s">
        <v>23650</v>
      </c>
      <c r="AZY25" s="9"/>
      <c r="AZZ25" s="9"/>
      <c r="BAA25" s="10" t="s">
        <v>23650</v>
      </c>
      <c r="BAB25" s="9"/>
      <c r="BAC25" s="9"/>
      <c r="BAD25" s="10" t="s">
        <v>23650</v>
      </c>
      <c r="BAE25" s="9"/>
      <c r="BAF25" s="9"/>
      <c r="BAG25" s="10" t="s">
        <v>23650</v>
      </c>
      <c r="BAH25" s="9"/>
      <c r="BAI25" s="9"/>
      <c r="BAJ25" s="10" t="s">
        <v>23650</v>
      </c>
      <c r="BAK25" s="9"/>
      <c r="BAL25" s="9"/>
      <c r="BAM25" s="10" t="s">
        <v>23650</v>
      </c>
      <c r="BAN25" s="9"/>
      <c r="BAO25" s="9"/>
      <c r="BAP25" s="10" t="s">
        <v>23650</v>
      </c>
      <c r="BAQ25" s="9"/>
      <c r="BAR25" s="9"/>
      <c r="BAS25" s="10" t="s">
        <v>23650</v>
      </c>
      <c r="BAT25" s="9"/>
      <c r="BAU25" s="9"/>
      <c r="BAV25" s="10" t="s">
        <v>23650</v>
      </c>
      <c r="BAW25" s="9"/>
      <c r="BAX25" s="9"/>
      <c r="BAY25" s="10" t="s">
        <v>23650</v>
      </c>
      <c r="BAZ25" s="9"/>
      <c r="BBA25" s="9"/>
      <c r="BBB25" s="10" t="s">
        <v>23650</v>
      </c>
      <c r="BBC25" s="9"/>
      <c r="BBD25" s="9"/>
      <c r="BBE25" s="10" t="s">
        <v>23650</v>
      </c>
      <c r="BBF25" s="9"/>
      <c r="BBG25" s="9"/>
      <c r="BBH25" s="10" t="s">
        <v>23650</v>
      </c>
      <c r="BBI25" s="9"/>
      <c r="BBJ25" s="9"/>
      <c r="BBK25" s="10" t="s">
        <v>23650</v>
      </c>
      <c r="BBL25" s="9"/>
      <c r="BBM25" s="9"/>
      <c r="BBN25" s="10" t="s">
        <v>23650</v>
      </c>
      <c r="BBO25" s="9"/>
      <c r="BBP25" s="9"/>
      <c r="BBQ25" s="10" t="s">
        <v>23650</v>
      </c>
      <c r="BBR25" s="9"/>
      <c r="BBS25" s="9"/>
      <c r="BBT25" s="10" t="s">
        <v>23650</v>
      </c>
      <c r="BBU25" s="9"/>
      <c r="BBV25" s="9"/>
      <c r="BBW25" s="10" t="s">
        <v>23650</v>
      </c>
      <c r="BBX25" s="9"/>
      <c r="BBY25" s="9"/>
      <c r="BBZ25" s="10" t="s">
        <v>23650</v>
      </c>
      <c r="BCA25" s="9"/>
      <c r="BCB25" s="9"/>
      <c r="BCC25" s="10" t="s">
        <v>23650</v>
      </c>
      <c r="BCD25" s="9"/>
      <c r="BCE25" s="9"/>
      <c r="BCF25" s="10" t="s">
        <v>23650</v>
      </c>
      <c r="BCG25" s="9"/>
      <c r="BCH25" s="9"/>
      <c r="BCI25" s="10" t="s">
        <v>23650</v>
      </c>
      <c r="BCJ25" s="9"/>
      <c r="BCK25" s="9"/>
      <c r="BCL25" s="10" t="s">
        <v>23650</v>
      </c>
      <c r="BCM25" s="9"/>
      <c r="BCN25" s="9"/>
      <c r="BCO25" s="10" t="s">
        <v>23650</v>
      </c>
      <c r="BCP25" s="9"/>
      <c r="BCQ25" s="9"/>
      <c r="BCR25" s="10" t="s">
        <v>23666</v>
      </c>
      <c r="BCS25" s="9"/>
      <c r="BCT25" s="9"/>
      <c r="BCU25" s="10" t="s">
        <v>23659</v>
      </c>
      <c r="BCV25" s="9"/>
      <c r="BCW25" s="9"/>
      <c r="BCX25" s="10" t="s">
        <v>23659</v>
      </c>
      <c r="BCY25" s="9"/>
      <c r="BCZ25" s="9"/>
      <c r="BDA25" s="10" t="s">
        <v>23671</v>
      </c>
      <c r="BDB25" s="9"/>
      <c r="BDC25" s="9"/>
      <c r="BDD25" s="10" t="s">
        <v>23672</v>
      </c>
      <c r="BDE25" s="9"/>
      <c r="BDF25" s="9"/>
      <c r="BDG25" s="10" t="s">
        <v>23665</v>
      </c>
      <c r="BDH25" s="9"/>
      <c r="BDI25" s="9"/>
      <c r="BDJ25" s="10" t="s">
        <v>23653</v>
      </c>
      <c r="BDK25" s="9"/>
      <c r="BDL25" s="9"/>
      <c r="BDM25" s="10" t="s">
        <v>23653</v>
      </c>
      <c r="BDN25" s="9"/>
      <c r="BDO25" s="9"/>
      <c r="BDP25" s="10" t="s">
        <v>23653</v>
      </c>
      <c r="BDQ25" s="9"/>
      <c r="BDR25" s="9"/>
      <c r="BDS25" s="10" t="s">
        <v>23653</v>
      </c>
      <c r="BDT25" s="9"/>
      <c r="BDU25" s="9"/>
      <c r="BDV25" s="10" t="s">
        <v>23653</v>
      </c>
      <c r="BDW25" s="9"/>
      <c r="BDX25" s="9"/>
      <c r="BDY25" s="10" t="s">
        <v>23653</v>
      </c>
      <c r="BDZ25" s="9"/>
      <c r="BEA25" s="9"/>
      <c r="BEB25" s="10" t="s">
        <v>23653</v>
      </c>
      <c r="BEC25" s="9"/>
      <c r="BED25" s="9"/>
      <c r="BEE25" s="10" t="s">
        <v>23654</v>
      </c>
      <c r="BEF25" s="9"/>
      <c r="BEG25" s="9"/>
      <c r="BEH25" s="10" t="s">
        <v>23654</v>
      </c>
      <c r="BEI25" s="9"/>
      <c r="BEJ25" s="9"/>
      <c r="BEK25" s="10" t="s">
        <v>23654</v>
      </c>
      <c r="BEL25" s="9"/>
      <c r="BEM25" s="9"/>
      <c r="BEN25" s="10" t="s">
        <v>23654</v>
      </c>
      <c r="BEO25" s="9"/>
      <c r="BEP25" s="9"/>
      <c r="BEQ25" s="10" t="s">
        <v>23654</v>
      </c>
      <c r="BER25" s="9"/>
      <c r="BES25" s="9"/>
      <c r="BET25" s="10" t="s">
        <v>23654</v>
      </c>
      <c r="BEU25" s="9"/>
      <c r="BEV25" s="9"/>
      <c r="BEW25" s="10" t="s">
        <v>23654</v>
      </c>
      <c r="BEX25" s="9"/>
      <c r="BEY25" s="9"/>
      <c r="BEZ25" s="10" t="s">
        <v>23654</v>
      </c>
      <c r="BFA25" s="9"/>
      <c r="BFB25" s="9"/>
      <c r="BFC25" s="10" t="s">
        <v>23654</v>
      </c>
      <c r="BFD25" s="9"/>
      <c r="BFE25" s="9"/>
      <c r="BFF25" s="10" t="s">
        <v>23654</v>
      </c>
      <c r="BFG25" s="9"/>
      <c r="BFH25" s="9"/>
      <c r="BFI25" s="10" t="s">
        <v>23654</v>
      </c>
      <c r="BFJ25" s="9"/>
      <c r="BFK25" s="9"/>
      <c r="BFL25" s="10" t="s">
        <v>23654</v>
      </c>
      <c r="BFM25" s="9"/>
      <c r="BFN25" s="9"/>
      <c r="BFO25" s="10" t="s">
        <v>23654</v>
      </c>
      <c r="BFP25" s="9"/>
      <c r="BFQ25" s="9"/>
      <c r="BFR25" s="10" t="s">
        <v>23654</v>
      </c>
      <c r="BFS25" s="9"/>
      <c r="BFT25" s="9"/>
      <c r="BFU25" s="10" t="s">
        <v>23654</v>
      </c>
      <c r="BFV25" s="9"/>
      <c r="BFW25" s="9"/>
      <c r="BFX25" s="10" t="s">
        <v>23654</v>
      </c>
      <c r="BFY25" s="9"/>
      <c r="BFZ25" s="9"/>
      <c r="BGA25" s="10" t="s">
        <v>23654</v>
      </c>
      <c r="BGB25" s="9"/>
      <c r="BGC25" s="9"/>
      <c r="BGD25" s="10" t="s">
        <v>23654</v>
      </c>
      <c r="BGE25" s="9"/>
      <c r="BGF25" s="9"/>
      <c r="BGG25" s="10" t="s">
        <v>23654</v>
      </c>
      <c r="BGH25" s="9"/>
      <c r="BGI25" s="9"/>
      <c r="BGJ25" s="10" t="s">
        <v>23654</v>
      </c>
      <c r="BGK25" s="9"/>
      <c r="BGL25" s="9"/>
      <c r="BGM25" s="10" t="s">
        <v>23654</v>
      </c>
      <c r="BGN25" s="9"/>
      <c r="BGO25" s="9"/>
      <c r="BGP25" s="10" t="s">
        <v>23654</v>
      </c>
      <c r="BGQ25" s="9"/>
      <c r="BGR25" s="9"/>
      <c r="BGS25" s="10" t="s">
        <v>23654</v>
      </c>
      <c r="BGT25" s="9"/>
      <c r="BGU25" s="9"/>
      <c r="BGV25" s="10" t="s">
        <v>23654</v>
      </c>
      <c r="BGW25" s="9"/>
      <c r="BGX25" s="9"/>
      <c r="BGY25" s="10" t="s">
        <v>23656</v>
      </c>
      <c r="BGZ25" s="9"/>
      <c r="BHA25" s="9"/>
      <c r="BHB25" s="10" t="s">
        <v>23656</v>
      </c>
      <c r="BHC25" s="9"/>
      <c r="BHD25" s="9"/>
      <c r="BHE25" s="10" t="s">
        <v>23649</v>
      </c>
      <c r="BHF25" s="9"/>
      <c r="BHG25" s="9"/>
      <c r="BHH25" s="10" t="s">
        <v>23649</v>
      </c>
      <c r="BHI25" s="9"/>
      <c r="BHJ25" s="9"/>
      <c r="BHK25" s="10" t="s">
        <v>23649</v>
      </c>
      <c r="BHL25" s="9"/>
      <c r="BHM25" s="9"/>
      <c r="BHN25" s="10" t="s">
        <v>23649</v>
      </c>
      <c r="BHO25" s="9"/>
      <c r="BHP25" s="9"/>
      <c r="BHQ25" s="10" t="s">
        <v>23649</v>
      </c>
      <c r="BHR25" s="9"/>
      <c r="BHS25" s="9"/>
      <c r="BHT25" s="10" t="s">
        <v>23649</v>
      </c>
      <c r="BHU25" s="9"/>
      <c r="BHV25" s="9"/>
      <c r="BHW25" s="10" t="s">
        <v>23649</v>
      </c>
      <c r="BHX25" s="9"/>
      <c r="BHY25" s="9"/>
      <c r="BHZ25" s="10" t="s">
        <v>23649</v>
      </c>
      <c r="BIA25" s="9"/>
      <c r="BIB25" s="9"/>
      <c r="BIC25" s="10" t="s">
        <v>23649</v>
      </c>
      <c r="BID25" s="9"/>
      <c r="BIE25" s="9"/>
      <c r="BIF25" s="10" t="s">
        <v>23649</v>
      </c>
      <c r="BIG25" s="9"/>
      <c r="BIH25" s="9"/>
      <c r="BII25" s="10" t="s">
        <v>23649</v>
      </c>
      <c r="BIJ25" s="9"/>
      <c r="BIK25" s="9"/>
      <c r="BIL25" s="10" t="s">
        <v>23649</v>
      </c>
      <c r="BIM25" s="9"/>
      <c r="BIN25" s="9"/>
      <c r="BIO25" s="10" t="s">
        <v>23649</v>
      </c>
      <c r="BIP25" s="9"/>
      <c r="BIQ25" s="9"/>
      <c r="BIR25" s="10" t="s">
        <v>23649</v>
      </c>
      <c r="BIS25" s="9"/>
      <c r="BIT25" s="9"/>
      <c r="BIU25" s="10" t="s">
        <v>23649</v>
      </c>
      <c r="BIV25" s="9"/>
      <c r="BIW25" s="9"/>
      <c r="BIX25" s="10" t="s">
        <v>23649</v>
      </c>
      <c r="BIY25" s="9"/>
      <c r="BIZ25" s="9"/>
      <c r="BJA25" s="10" t="s">
        <v>23649</v>
      </c>
      <c r="BJB25" s="9"/>
      <c r="BJC25" s="9"/>
      <c r="BJD25" s="10" t="s">
        <v>23649</v>
      </c>
      <c r="BJE25" s="9"/>
      <c r="BJF25" s="9"/>
      <c r="BJG25" s="10" t="s">
        <v>23649</v>
      </c>
      <c r="BJH25" s="9"/>
      <c r="BJI25" s="9"/>
      <c r="BJJ25" s="10" t="s">
        <v>23649</v>
      </c>
      <c r="BJK25" s="9"/>
      <c r="BJL25" s="9"/>
      <c r="BJM25" s="10" t="s">
        <v>23649</v>
      </c>
      <c r="BJN25" s="9"/>
      <c r="BJO25" s="9"/>
      <c r="BJP25" s="10" t="s">
        <v>23649</v>
      </c>
      <c r="BJQ25" s="9"/>
      <c r="BJR25" s="9"/>
      <c r="BJS25" s="10" t="s">
        <v>23649</v>
      </c>
      <c r="BJT25" s="9"/>
      <c r="BJU25" s="9"/>
      <c r="BJV25" s="10" t="s">
        <v>23649</v>
      </c>
      <c r="BJW25" s="9"/>
      <c r="BJX25" s="9"/>
      <c r="BJY25" s="10" t="s">
        <v>23649</v>
      </c>
      <c r="BJZ25" s="9"/>
      <c r="BKA25" s="9"/>
      <c r="BKB25" s="10" t="s">
        <v>23650</v>
      </c>
      <c r="BKC25" s="9"/>
      <c r="BKD25" s="9"/>
      <c r="BKE25" s="10" t="s">
        <v>23650</v>
      </c>
      <c r="BKF25" s="9"/>
      <c r="BKG25" s="9"/>
      <c r="BKH25" s="10" t="s">
        <v>23650</v>
      </c>
      <c r="BKI25" s="9"/>
      <c r="BKJ25" s="9"/>
      <c r="BKK25" s="10" t="s">
        <v>23650</v>
      </c>
      <c r="BKL25" s="9"/>
      <c r="BKM25" s="9"/>
      <c r="BKN25" s="10" t="s">
        <v>23650</v>
      </c>
      <c r="BKO25" s="9"/>
      <c r="BKP25" s="9"/>
      <c r="BKQ25" s="10" t="s">
        <v>23650</v>
      </c>
      <c r="BKR25" s="9"/>
      <c r="BKS25" s="9"/>
      <c r="BKT25" s="10" t="s">
        <v>23650</v>
      </c>
      <c r="BKU25" s="9"/>
      <c r="BKV25" s="9"/>
      <c r="BKW25" s="10" t="s">
        <v>23650</v>
      </c>
      <c r="BKX25" s="9"/>
      <c r="BKY25" s="9"/>
      <c r="BKZ25" s="10" t="s">
        <v>23650</v>
      </c>
      <c r="BLA25" s="9"/>
      <c r="BLB25" s="9"/>
      <c r="BLC25" s="10" t="s">
        <v>23650</v>
      </c>
      <c r="BLD25" s="9"/>
      <c r="BLE25" s="9"/>
      <c r="BLF25" s="10" t="s">
        <v>23650</v>
      </c>
      <c r="BLG25" s="9"/>
      <c r="BLH25" s="9"/>
      <c r="BLI25" s="10" t="s">
        <v>23650</v>
      </c>
      <c r="BLJ25" s="9"/>
      <c r="BLK25" s="9"/>
      <c r="BLL25" s="10" t="s">
        <v>23650</v>
      </c>
      <c r="BLM25" s="9"/>
      <c r="BLN25" s="9"/>
      <c r="BLO25" s="10" t="s">
        <v>23650</v>
      </c>
      <c r="BLP25" s="9"/>
      <c r="BLQ25" s="9"/>
      <c r="BLR25" s="10" t="s">
        <v>23650</v>
      </c>
      <c r="BLS25" s="9"/>
      <c r="BLT25" s="9"/>
      <c r="BLU25" s="10" t="s">
        <v>23650</v>
      </c>
      <c r="BLV25" s="9"/>
      <c r="BLW25" s="9"/>
      <c r="BLX25" s="10" t="s">
        <v>23650</v>
      </c>
      <c r="BLY25" s="9"/>
      <c r="BLZ25" s="9"/>
      <c r="BMA25" s="10" t="s">
        <v>23650</v>
      </c>
      <c r="BMB25" s="9"/>
      <c r="BMC25" s="9"/>
      <c r="BMD25" s="10" t="s">
        <v>23650</v>
      </c>
      <c r="BME25" s="9"/>
      <c r="BMF25" s="9"/>
      <c r="BMG25" s="10" t="s">
        <v>23650</v>
      </c>
      <c r="BMH25" s="9"/>
      <c r="BMI25" s="9"/>
      <c r="BMJ25" s="10" t="s">
        <v>23650</v>
      </c>
      <c r="BMK25" s="9"/>
      <c r="BML25" s="9"/>
      <c r="BMM25" s="10" t="s">
        <v>23650</v>
      </c>
      <c r="BMN25" s="9"/>
      <c r="BMO25" s="9"/>
      <c r="BMP25" s="10" t="s">
        <v>23650</v>
      </c>
      <c r="BMQ25" s="9"/>
      <c r="BMR25" s="9"/>
      <c r="BMS25" s="10" t="s">
        <v>23650</v>
      </c>
      <c r="BMT25" s="9"/>
      <c r="BMU25" s="9"/>
      <c r="BMV25" s="10" t="s">
        <v>23650</v>
      </c>
      <c r="BMW25" s="9"/>
      <c r="BMX25" s="9"/>
      <c r="BMY25" s="10" t="s">
        <v>23650</v>
      </c>
      <c r="BMZ25" s="9"/>
      <c r="BNA25" s="9"/>
      <c r="BNB25" s="10" t="s">
        <v>23658</v>
      </c>
      <c r="BNC25" s="9"/>
      <c r="BND25" s="9"/>
      <c r="BNE25" s="10" t="s">
        <v>23661</v>
      </c>
      <c r="BNF25" s="9"/>
      <c r="BNG25" s="9"/>
      <c r="BNH25" s="10" t="s">
        <v>23650</v>
      </c>
      <c r="BNI25" s="9"/>
      <c r="BNJ25" s="9"/>
      <c r="BNK25" s="10" t="s">
        <v>23662</v>
      </c>
      <c r="BNL25" s="9"/>
      <c r="BNM25" s="9"/>
      <c r="BNN25" s="10" t="s">
        <v>23662</v>
      </c>
      <c r="BNO25" s="9"/>
      <c r="BNP25" s="9"/>
      <c r="BNQ25" s="10" t="s">
        <v>23670</v>
      </c>
      <c r="BNR25" s="9"/>
      <c r="BNS25" s="9"/>
      <c r="BNT25" s="10" t="s">
        <v>23664</v>
      </c>
      <c r="BNU25" s="9"/>
      <c r="BNV25" s="9"/>
      <c r="BNW25" s="10" t="s">
        <v>23654</v>
      </c>
      <c r="BNX25" s="9"/>
      <c r="BNY25" s="9"/>
      <c r="BNZ25" s="10" t="s">
        <v>23654</v>
      </c>
      <c r="BOA25" s="9"/>
      <c r="BOB25" s="9"/>
      <c r="BOC25" s="10" t="s">
        <v>23654</v>
      </c>
      <c r="BOD25" s="9"/>
      <c r="BOE25" s="9"/>
      <c r="BOF25" s="10" t="s">
        <v>23654</v>
      </c>
      <c r="BOG25" s="9"/>
      <c r="BOH25" s="9"/>
      <c r="BOI25" s="10" t="s">
        <v>23654</v>
      </c>
      <c r="BOJ25" s="9"/>
      <c r="BOK25" s="9"/>
      <c r="BOL25" s="10" t="s">
        <v>23654</v>
      </c>
      <c r="BOM25" s="9"/>
      <c r="BON25" s="9"/>
      <c r="BOO25" s="10" t="s">
        <v>23654</v>
      </c>
      <c r="BOP25" s="9"/>
      <c r="BOQ25" s="9"/>
      <c r="BOR25" s="10" t="s">
        <v>23654</v>
      </c>
      <c r="BOS25" s="9"/>
      <c r="BOT25" s="9"/>
      <c r="BOU25" s="10" t="s">
        <v>23654</v>
      </c>
      <c r="BOV25" s="9"/>
      <c r="BOW25" s="9"/>
      <c r="BOX25" s="10" t="s">
        <v>23654</v>
      </c>
      <c r="BOY25" s="9"/>
      <c r="BOZ25" s="9"/>
      <c r="BPA25" s="10" t="s">
        <v>23654</v>
      </c>
      <c r="BPB25" s="9"/>
      <c r="BPC25" s="9"/>
      <c r="BPD25" s="10" t="s">
        <v>23654</v>
      </c>
      <c r="BPE25" s="9"/>
      <c r="BPF25" s="9"/>
      <c r="BPG25" s="10" t="s">
        <v>23654</v>
      </c>
      <c r="BPH25" s="9"/>
      <c r="BPI25" s="9"/>
      <c r="BPJ25" s="10" t="s">
        <v>23654</v>
      </c>
      <c r="BPK25" s="9"/>
      <c r="BPL25" s="9"/>
      <c r="BPM25" s="10" t="s">
        <v>23654</v>
      </c>
      <c r="BPN25" s="9"/>
      <c r="BPO25" s="9"/>
      <c r="BPP25" s="10" t="s">
        <v>23654</v>
      </c>
      <c r="BPQ25" s="9"/>
      <c r="BPR25" s="9"/>
      <c r="BPS25" s="10" t="s">
        <v>23654</v>
      </c>
      <c r="BPT25" s="9"/>
      <c r="BPU25" s="9"/>
      <c r="BPV25" s="10" t="s">
        <v>23655</v>
      </c>
      <c r="BPW25" s="9"/>
      <c r="BPX25" s="9"/>
      <c r="BPY25" s="10" t="s">
        <v>23673</v>
      </c>
      <c r="BPZ25" s="9"/>
      <c r="BQA25" s="9"/>
      <c r="BQB25" s="10" t="s">
        <v>23649</v>
      </c>
      <c r="BQC25" s="9"/>
      <c r="BQD25" s="9"/>
      <c r="BQE25" s="10" t="s">
        <v>23650</v>
      </c>
      <c r="BQF25" s="9"/>
      <c r="BQG25" s="9"/>
      <c r="BQH25" s="10" t="s">
        <v>23650</v>
      </c>
      <c r="BQI25" s="9"/>
      <c r="BQJ25" s="9"/>
      <c r="BQK25" s="10" t="s">
        <v>23650</v>
      </c>
      <c r="BQL25" s="9"/>
      <c r="BQM25" s="9"/>
      <c r="BQN25" s="10" t="s">
        <v>23650</v>
      </c>
      <c r="BQO25" s="9"/>
      <c r="BQP25" s="9"/>
      <c r="BQQ25" s="10" t="s">
        <v>23650</v>
      </c>
      <c r="BQR25" s="9"/>
      <c r="BQS25" s="9"/>
      <c r="BQT25" s="10" t="s">
        <v>23650</v>
      </c>
      <c r="BQU25" s="9"/>
      <c r="BQV25" s="9"/>
      <c r="BQW25" s="10" t="s">
        <v>23650</v>
      </c>
      <c r="BQX25" s="9"/>
      <c r="BQY25" s="9"/>
      <c r="BQZ25" s="10" t="s">
        <v>23650</v>
      </c>
      <c r="BRA25" s="9"/>
      <c r="BRB25" s="9"/>
      <c r="BRC25" s="10" t="s">
        <v>23650</v>
      </c>
      <c r="BRD25" s="9"/>
      <c r="BRE25" s="9"/>
      <c r="BRF25" s="10" t="s">
        <v>23650</v>
      </c>
      <c r="BRG25" s="9"/>
      <c r="BRH25" s="9"/>
      <c r="BRI25" s="10" t="s">
        <v>23650</v>
      </c>
      <c r="BRJ25" s="9"/>
      <c r="BRK25" s="9"/>
      <c r="BRL25" s="10" t="s">
        <v>23650</v>
      </c>
      <c r="BRM25" s="9"/>
      <c r="BRN25" s="9"/>
      <c r="BRO25" s="10" t="s">
        <v>23650</v>
      </c>
      <c r="BRP25" s="9"/>
      <c r="BRQ25" s="9"/>
      <c r="BRR25" s="10" t="s">
        <v>23650</v>
      </c>
      <c r="BRS25" s="9"/>
      <c r="BRT25" s="9"/>
      <c r="BRU25" s="10" t="s">
        <v>23650</v>
      </c>
      <c r="BRV25" s="9"/>
      <c r="BRW25" s="9"/>
      <c r="BRX25" s="10" t="s">
        <v>23650</v>
      </c>
      <c r="BRY25" s="9"/>
      <c r="BRZ25" s="9"/>
      <c r="BSA25" s="10" t="s">
        <v>23650</v>
      </c>
      <c r="BSB25" s="9"/>
      <c r="BSC25" s="9"/>
      <c r="BSD25" s="10" t="s">
        <v>23650</v>
      </c>
      <c r="BSE25" s="9"/>
      <c r="BSF25" s="9"/>
      <c r="BSG25" s="10" t="s">
        <v>23650</v>
      </c>
      <c r="BSH25" s="9"/>
      <c r="BSI25" s="9"/>
      <c r="BSJ25" s="10" t="s">
        <v>23650</v>
      </c>
      <c r="BSK25" s="9"/>
      <c r="BSL25" s="9"/>
      <c r="BSM25" s="10" t="s">
        <v>23650</v>
      </c>
      <c r="BSN25" s="9"/>
      <c r="BSO25" s="9"/>
      <c r="BSP25" s="10" t="s">
        <v>23650</v>
      </c>
      <c r="BSQ25" s="9"/>
      <c r="BSR25" s="9"/>
      <c r="BSS25" s="10" t="s">
        <v>23650</v>
      </c>
      <c r="BST25" s="9"/>
      <c r="BSU25" s="9"/>
      <c r="BSV25" s="10" t="s">
        <v>23650</v>
      </c>
      <c r="BSW25" s="9"/>
      <c r="BSX25" s="9"/>
      <c r="BSY25" s="10" t="s">
        <v>23657</v>
      </c>
      <c r="BSZ25" s="9"/>
      <c r="BTA25" s="9"/>
      <c r="BTB25" s="10" t="s">
        <v>23658</v>
      </c>
      <c r="BTC25" s="9"/>
      <c r="BTD25" s="9"/>
      <c r="BTE25" s="10" t="s">
        <v>23662</v>
      </c>
      <c r="BTF25" s="9"/>
      <c r="BTG25" s="9"/>
      <c r="BTH25" s="10" t="s">
        <v>23672</v>
      </c>
      <c r="BTI25" s="9"/>
      <c r="BTJ25" s="9"/>
      <c r="BTK25" s="10" t="s">
        <v>23665</v>
      </c>
      <c r="BTL25" s="9"/>
      <c r="BTM25" s="9"/>
      <c r="BTN25" s="10" t="s">
        <v>23653</v>
      </c>
      <c r="BTO25" s="9"/>
      <c r="BTP25" s="9"/>
      <c r="BTQ25" s="10" t="s">
        <v>23654</v>
      </c>
      <c r="BTR25" s="9"/>
      <c r="BTS25" s="9"/>
      <c r="BTT25" s="10" t="s">
        <v>23654</v>
      </c>
      <c r="BTU25" s="9"/>
      <c r="BTV25" s="9"/>
      <c r="BTW25" s="10" t="s">
        <v>23654</v>
      </c>
      <c r="BTX25" s="9"/>
      <c r="BTY25" s="9"/>
      <c r="BTZ25" s="10" t="s">
        <v>23654</v>
      </c>
      <c r="BUA25" s="9"/>
      <c r="BUB25" s="9"/>
      <c r="BUC25" s="10" t="s">
        <v>23654</v>
      </c>
      <c r="BUD25" s="9"/>
      <c r="BUE25" s="9"/>
      <c r="BUF25" s="10" t="s">
        <v>23654</v>
      </c>
      <c r="BUG25" s="9"/>
      <c r="BUH25" s="9"/>
      <c r="BUI25" s="10" t="s">
        <v>23654</v>
      </c>
      <c r="BUJ25" s="9"/>
      <c r="BUK25" s="9"/>
      <c r="BUL25" s="10" t="s">
        <v>23654</v>
      </c>
      <c r="BUM25" s="9"/>
      <c r="BUN25" s="9"/>
      <c r="BUO25" s="10" t="s">
        <v>23654</v>
      </c>
      <c r="BUP25" s="9"/>
      <c r="BUQ25" s="9"/>
      <c r="BUR25" s="10" t="s">
        <v>23654</v>
      </c>
      <c r="BUS25" s="9"/>
      <c r="BUT25" s="9"/>
      <c r="BUU25" s="10" t="s">
        <v>23654</v>
      </c>
      <c r="BUV25" s="9"/>
      <c r="BUW25" s="9"/>
      <c r="BUX25" s="10" t="s">
        <v>23654</v>
      </c>
      <c r="BUY25" s="9"/>
      <c r="BUZ25" s="9"/>
      <c r="BVA25" s="10" t="s">
        <v>23654</v>
      </c>
      <c r="BVB25" s="9"/>
      <c r="BVC25" s="9"/>
      <c r="BVD25" s="10" t="s">
        <v>23654</v>
      </c>
      <c r="BVE25" s="9"/>
      <c r="BVF25" s="9"/>
      <c r="BVG25" s="10" t="s">
        <v>23654</v>
      </c>
      <c r="BVH25" s="9"/>
      <c r="BVI25" s="9"/>
      <c r="BVJ25" s="10" t="s">
        <v>23654</v>
      </c>
      <c r="BVK25" s="9"/>
      <c r="BVL25" s="9"/>
      <c r="BVM25" s="10" t="s">
        <v>23654</v>
      </c>
      <c r="BVN25" s="9"/>
      <c r="BVO25" s="9"/>
      <c r="BVP25" s="10" t="s">
        <v>23654</v>
      </c>
      <c r="BVQ25" s="9"/>
      <c r="BVR25" s="9"/>
      <c r="BVS25" s="10" t="s">
        <v>23654</v>
      </c>
      <c r="BVT25" s="9"/>
      <c r="BVU25" s="9"/>
      <c r="BVV25" s="10" t="s">
        <v>23654</v>
      </c>
      <c r="BVW25" s="9"/>
      <c r="BVX25" s="9"/>
      <c r="BVY25" s="10" t="s">
        <v>23654</v>
      </c>
      <c r="BVZ25" s="9"/>
      <c r="BWA25" s="9"/>
      <c r="BWB25" s="10" t="s">
        <v>23654</v>
      </c>
      <c r="BWC25" s="9"/>
      <c r="BWD25" s="9"/>
      <c r="BWE25" s="10" t="s">
        <v>23654</v>
      </c>
      <c r="BWF25" s="9"/>
      <c r="BWG25" s="9"/>
      <c r="BWH25" s="10" t="s">
        <v>23654</v>
      </c>
      <c r="BWI25" s="9"/>
      <c r="BWJ25" s="9"/>
      <c r="BWK25" s="10" t="s">
        <v>23654</v>
      </c>
      <c r="BWL25" s="9"/>
      <c r="BWM25" s="9"/>
      <c r="BWN25" s="10" t="s">
        <v>23654</v>
      </c>
      <c r="BWO25" s="9"/>
      <c r="BWP25" s="9"/>
      <c r="BWQ25" s="10" t="s">
        <v>23654</v>
      </c>
      <c r="BWR25" s="9"/>
      <c r="BWS25" s="9"/>
      <c r="BWT25" s="10" t="s">
        <v>23654</v>
      </c>
      <c r="BWU25" s="9"/>
      <c r="BWV25" s="9"/>
      <c r="BWW25" s="10" t="s">
        <v>23654</v>
      </c>
      <c r="BWX25" s="9"/>
      <c r="BWY25" s="9"/>
      <c r="BWZ25" s="10" t="s">
        <v>23654</v>
      </c>
      <c r="BXA25" s="9"/>
      <c r="BXB25" s="9"/>
      <c r="BXC25" s="10" t="s">
        <v>23654</v>
      </c>
      <c r="BXD25" s="9"/>
      <c r="BXE25" s="9"/>
      <c r="BXF25" s="10" t="s">
        <v>23654</v>
      </c>
      <c r="BXG25" s="9"/>
      <c r="BXH25" s="9"/>
      <c r="BXI25" s="10" t="s">
        <v>23654</v>
      </c>
      <c r="BXJ25" s="9"/>
      <c r="BXK25" s="9"/>
      <c r="BXL25" s="10" t="s">
        <v>23655</v>
      </c>
      <c r="BXM25" s="9"/>
      <c r="BXN25" s="9"/>
      <c r="BXO25" s="10" t="s">
        <v>23655</v>
      </c>
      <c r="BXP25" s="9"/>
      <c r="BXQ25" s="9"/>
      <c r="BXR25" s="10" t="s">
        <v>23655</v>
      </c>
      <c r="BXS25" s="9"/>
      <c r="BXT25" s="9"/>
      <c r="BXU25" s="10" t="s">
        <v>23655</v>
      </c>
      <c r="BXV25" s="9"/>
      <c r="BXW25" s="9"/>
      <c r="BXX25" s="10" t="s">
        <v>23655</v>
      </c>
      <c r="BXY25" s="9"/>
      <c r="BXZ25" s="9"/>
      <c r="BYA25" s="10" t="s">
        <v>23655</v>
      </c>
      <c r="BYB25" s="9"/>
      <c r="BYC25" s="9"/>
      <c r="BYD25" s="10" t="s">
        <v>23655</v>
      </c>
      <c r="BYE25" s="9"/>
      <c r="BYF25" s="9"/>
      <c r="BYG25" s="10" t="s">
        <v>23655</v>
      </c>
      <c r="BYH25" s="9"/>
      <c r="BYI25" s="9"/>
      <c r="BYJ25" s="10" t="s">
        <v>23655</v>
      </c>
      <c r="BYK25" s="9"/>
      <c r="BYL25" s="9"/>
      <c r="BYM25" s="10" t="s">
        <v>23655</v>
      </c>
      <c r="BYN25" s="9"/>
      <c r="BYO25" s="9"/>
    </row>
    <row r="26" spans="1:2017" x14ac:dyDescent="0.25">
      <c r="A26" s="1" t="s">
        <v>3605</v>
      </c>
      <c r="B26" s="10" t="s">
        <v>3609</v>
      </c>
      <c r="C26" s="9"/>
      <c r="D26" s="9"/>
      <c r="E26" s="10" t="s">
        <v>3608</v>
      </c>
      <c r="F26" s="9"/>
      <c r="G26" s="9"/>
      <c r="H26" s="10" t="s">
        <v>3613</v>
      </c>
      <c r="I26" s="9"/>
      <c r="J26" s="9"/>
      <c r="K26" s="10" t="s">
        <v>3606</v>
      </c>
      <c r="L26" s="9"/>
      <c r="M26" s="9"/>
      <c r="N26" s="10" t="s">
        <v>3611</v>
      </c>
      <c r="O26" s="9"/>
      <c r="P26" s="9"/>
      <c r="Q26" s="10" t="s">
        <v>3608</v>
      </c>
      <c r="R26" s="9"/>
      <c r="S26" s="9"/>
      <c r="T26" s="10" t="s">
        <v>3608</v>
      </c>
      <c r="U26" s="9"/>
      <c r="V26" s="9"/>
      <c r="W26" s="10" t="s">
        <v>3611</v>
      </c>
      <c r="X26" s="9"/>
      <c r="Y26" s="9"/>
      <c r="Z26" s="10" t="s">
        <v>3615</v>
      </c>
      <c r="AA26" s="9"/>
      <c r="AB26" s="9"/>
      <c r="AC26" s="10" t="s">
        <v>3615</v>
      </c>
      <c r="AD26" s="9"/>
      <c r="AE26" s="9"/>
      <c r="AF26" s="10" t="s">
        <v>3608</v>
      </c>
      <c r="AG26" s="9"/>
      <c r="AH26" s="9"/>
      <c r="AI26" s="10" t="s">
        <v>3612</v>
      </c>
      <c r="AJ26" s="9"/>
      <c r="AK26" s="9"/>
      <c r="AL26" s="10" t="s">
        <v>3612</v>
      </c>
      <c r="AM26" s="9"/>
      <c r="AN26" s="9"/>
      <c r="AO26" s="10" t="s">
        <v>3615</v>
      </c>
      <c r="AP26" s="9"/>
      <c r="AQ26" s="9"/>
      <c r="AR26" s="10" t="s">
        <v>3616</v>
      </c>
      <c r="AS26" s="9"/>
      <c r="AT26" s="9"/>
      <c r="AU26" s="10" t="s">
        <v>3613</v>
      </c>
      <c r="AV26" s="9"/>
      <c r="AW26" s="9"/>
      <c r="AX26" s="10" t="s">
        <v>3614</v>
      </c>
      <c r="AY26" s="9"/>
      <c r="AZ26" s="9"/>
      <c r="BA26" s="10" t="s">
        <v>3616</v>
      </c>
      <c r="BB26" s="9"/>
      <c r="BC26" s="9"/>
      <c r="BD26" s="10" t="s">
        <v>3613</v>
      </c>
      <c r="BE26" s="9"/>
      <c r="BF26" s="9"/>
      <c r="BG26" s="10" t="s">
        <v>3613</v>
      </c>
      <c r="BH26" s="9"/>
      <c r="BI26" s="9"/>
      <c r="BJ26" s="10" t="s">
        <v>3614</v>
      </c>
      <c r="BK26" s="9"/>
      <c r="BL26" s="9"/>
      <c r="BM26" s="10" t="s">
        <v>3608</v>
      </c>
      <c r="BN26" s="9"/>
      <c r="BO26" s="9"/>
      <c r="BP26" s="10" t="s">
        <v>3616</v>
      </c>
      <c r="BQ26" s="9"/>
      <c r="BR26" s="9"/>
      <c r="BS26" s="10" t="s">
        <v>3608</v>
      </c>
      <c r="BT26" s="9"/>
      <c r="BU26" s="9"/>
      <c r="BV26" s="10" t="s">
        <v>3606</v>
      </c>
      <c r="BW26" s="9"/>
      <c r="BX26" s="9"/>
      <c r="BY26" s="10" t="s">
        <v>3607</v>
      </c>
      <c r="BZ26" s="9"/>
      <c r="CA26" s="9"/>
      <c r="CB26" s="10" t="s">
        <v>3609</v>
      </c>
      <c r="CC26" s="9"/>
      <c r="CD26" s="9"/>
      <c r="CE26" s="10" t="s">
        <v>3612</v>
      </c>
      <c r="CF26" s="9"/>
      <c r="CG26" s="9"/>
      <c r="CH26" s="10" t="s">
        <v>3616</v>
      </c>
      <c r="CI26" s="9"/>
      <c r="CJ26" s="9"/>
      <c r="CK26" s="10" t="s">
        <v>3606</v>
      </c>
      <c r="CL26" s="9"/>
      <c r="CM26" s="9"/>
      <c r="CN26" s="10" t="s">
        <v>3609</v>
      </c>
      <c r="CO26" s="9"/>
      <c r="CP26" s="9"/>
      <c r="CQ26" s="10" t="s">
        <v>3612</v>
      </c>
      <c r="CR26" s="9"/>
      <c r="CS26" s="9"/>
      <c r="CT26" s="10" t="s">
        <v>3606</v>
      </c>
      <c r="CU26" s="9"/>
      <c r="CV26" s="9"/>
      <c r="CW26" s="10" t="s">
        <v>3611</v>
      </c>
      <c r="CX26" s="9"/>
      <c r="CY26" s="9"/>
      <c r="CZ26" s="10" t="s">
        <v>3610</v>
      </c>
      <c r="DA26" s="9"/>
      <c r="DB26" s="9"/>
      <c r="DC26" s="10" t="s">
        <v>3607</v>
      </c>
      <c r="DD26" s="9"/>
      <c r="DE26" s="9"/>
      <c r="DF26" s="10" t="s">
        <v>3607</v>
      </c>
      <c r="DG26" s="9"/>
      <c r="DH26" s="9"/>
      <c r="DI26" s="10" t="s">
        <v>3615</v>
      </c>
      <c r="DJ26" s="9"/>
      <c r="DK26" s="9"/>
      <c r="DL26" s="10" t="s">
        <v>3609</v>
      </c>
      <c r="DM26" s="9"/>
      <c r="DN26" s="9"/>
      <c r="DO26" s="10" t="s">
        <v>3610</v>
      </c>
      <c r="DP26" s="9"/>
      <c r="DQ26" s="9"/>
      <c r="DR26" s="10" t="s">
        <v>3608</v>
      </c>
      <c r="DS26" s="9"/>
      <c r="DT26" s="9"/>
      <c r="DU26" s="10" t="s">
        <v>3613</v>
      </c>
      <c r="DV26" s="9"/>
      <c r="DW26" s="9"/>
      <c r="DX26" s="10" t="s">
        <v>3613</v>
      </c>
      <c r="DY26" s="9"/>
      <c r="DZ26" s="9"/>
      <c r="EA26" s="10" t="s">
        <v>3609</v>
      </c>
      <c r="EB26" s="9"/>
      <c r="EC26" s="9"/>
      <c r="ED26" s="10" t="s">
        <v>3608</v>
      </c>
      <c r="EE26" s="9"/>
      <c r="EF26" s="9"/>
      <c r="EG26" s="10" t="s">
        <v>3607</v>
      </c>
      <c r="EH26" s="9"/>
      <c r="EI26" s="9"/>
      <c r="EJ26" s="10" t="s">
        <v>3613</v>
      </c>
      <c r="EK26" s="9"/>
      <c r="EL26" s="9"/>
      <c r="EM26" s="10" t="s">
        <v>3606</v>
      </c>
      <c r="EN26" s="9"/>
      <c r="EO26" s="9"/>
      <c r="EP26" s="10" t="s">
        <v>3609</v>
      </c>
      <c r="EQ26" s="9"/>
      <c r="ER26" s="9"/>
      <c r="ES26" s="10" t="s">
        <v>3611</v>
      </c>
      <c r="ET26" s="9"/>
      <c r="EU26" s="9"/>
      <c r="EV26" s="10" t="s">
        <v>3609</v>
      </c>
      <c r="EW26" s="9"/>
      <c r="EX26" s="9"/>
      <c r="EY26" s="10" t="s">
        <v>3607</v>
      </c>
      <c r="EZ26" s="9"/>
      <c r="FA26" s="9"/>
      <c r="FB26" s="10" t="s">
        <v>3613</v>
      </c>
      <c r="FC26" s="9"/>
      <c r="FD26" s="9"/>
      <c r="FE26" s="10" t="s">
        <v>3613</v>
      </c>
      <c r="FF26" s="9"/>
      <c r="FG26" s="9"/>
      <c r="FH26" s="10" t="s">
        <v>3610</v>
      </c>
      <c r="FI26" s="9"/>
      <c r="FJ26" s="9"/>
      <c r="FK26" s="10" t="s">
        <v>3615</v>
      </c>
      <c r="FL26" s="9"/>
      <c r="FM26" s="9"/>
      <c r="FN26" s="10" t="s">
        <v>3611</v>
      </c>
      <c r="FO26" s="9"/>
      <c r="FP26" s="9"/>
      <c r="FQ26" s="10" t="s">
        <v>3610</v>
      </c>
      <c r="FR26" s="9"/>
      <c r="FS26" s="9"/>
      <c r="FT26" s="10" t="s">
        <v>3608</v>
      </c>
      <c r="FU26" s="9"/>
      <c r="FV26" s="9"/>
      <c r="FW26" s="10" t="s">
        <v>3613</v>
      </c>
      <c r="FX26" s="9"/>
      <c r="FY26" s="9"/>
      <c r="FZ26" s="10" t="s">
        <v>3612</v>
      </c>
      <c r="GA26" s="9"/>
      <c r="GB26" s="9"/>
      <c r="GC26" s="10" t="s">
        <v>3613</v>
      </c>
      <c r="GD26" s="9"/>
      <c r="GE26" s="9"/>
      <c r="GF26" s="10" t="s">
        <v>3607</v>
      </c>
      <c r="GG26" s="9"/>
      <c r="GH26" s="9"/>
      <c r="GI26" s="10" t="s">
        <v>3608</v>
      </c>
      <c r="GJ26" s="9"/>
      <c r="GK26" s="9"/>
      <c r="GL26" s="10" t="s">
        <v>3607</v>
      </c>
      <c r="GM26" s="9"/>
      <c r="GN26" s="9"/>
      <c r="GO26" s="10" t="s">
        <v>3615</v>
      </c>
      <c r="GP26" s="9"/>
      <c r="GQ26" s="9"/>
      <c r="GR26" s="10" t="s">
        <v>3615</v>
      </c>
      <c r="GS26" s="9"/>
      <c r="GT26" s="9"/>
      <c r="GU26" s="10" t="s">
        <v>3608</v>
      </c>
      <c r="GV26" s="9"/>
      <c r="GW26" s="9"/>
      <c r="GX26" s="10" t="s">
        <v>3610</v>
      </c>
      <c r="GY26" s="9"/>
      <c r="GZ26" s="9"/>
      <c r="HA26" s="10" t="s">
        <v>3616</v>
      </c>
      <c r="HB26" s="9"/>
      <c r="HC26" s="9"/>
      <c r="HD26" s="10" t="s">
        <v>3612</v>
      </c>
      <c r="HE26" s="9"/>
      <c r="HF26" s="9"/>
      <c r="HG26" s="10" t="s">
        <v>3616</v>
      </c>
      <c r="HH26" s="9"/>
      <c r="HI26" s="9"/>
      <c r="HJ26" s="10" t="s">
        <v>3606</v>
      </c>
      <c r="HK26" s="9"/>
      <c r="HL26" s="9"/>
      <c r="HM26" s="10" t="s">
        <v>3608</v>
      </c>
      <c r="HN26" s="9"/>
      <c r="HO26" s="9"/>
      <c r="HP26" s="10" t="s">
        <v>3612</v>
      </c>
      <c r="HQ26" s="9"/>
      <c r="HR26" s="9"/>
      <c r="HS26" s="10" t="s">
        <v>3612</v>
      </c>
      <c r="HT26" s="9"/>
      <c r="HU26" s="9"/>
      <c r="HV26" s="10" t="s">
        <v>3609</v>
      </c>
      <c r="HW26" s="9"/>
      <c r="HX26" s="9"/>
      <c r="HY26" s="10" t="s">
        <v>3614</v>
      </c>
      <c r="HZ26" s="9"/>
      <c r="IA26" s="9"/>
      <c r="IB26" s="10" t="s">
        <v>3616</v>
      </c>
      <c r="IC26" s="9"/>
      <c r="ID26" s="9"/>
      <c r="IE26" s="10" t="s">
        <v>3608</v>
      </c>
      <c r="IF26" s="9"/>
      <c r="IG26" s="9"/>
      <c r="IH26" s="10" t="s">
        <v>3613</v>
      </c>
      <c r="II26" s="9"/>
      <c r="IJ26" s="9"/>
      <c r="IK26" s="10" t="s">
        <v>3616</v>
      </c>
      <c r="IL26" s="9"/>
      <c r="IM26" s="9"/>
      <c r="IN26" s="10" t="s">
        <v>3613</v>
      </c>
      <c r="IO26" s="9"/>
      <c r="IP26" s="9"/>
      <c r="IQ26" s="10" t="s">
        <v>3614</v>
      </c>
      <c r="IR26" s="9"/>
      <c r="IS26" s="9"/>
      <c r="IT26" s="10" t="s">
        <v>3610</v>
      </c>
      <c r="IU26" s="9"/>
      <c r="IV26" s="9"/>
      <c r="IW26" s="10" t="s">
        <v>3608</v>
      </c>
      <c r="IX26" s="9"/>
      <c r="IY26" s="9"/>
      <c r="IZ26" s="10" t="s">
        <v>3606</v>
      </c>
      <c r="JA26" s="9"/>
      <c r="JB26" s="9"/>
      <c r="JC26" s="10" t="s">
        <v>3613</v>
      </c>
      <c r="JD26" s="9"/>
      <c r="JE26" s="9"/>
      <c r="JF26" s="10" t="s">
        <v>3610</v>
      </c>
      <c r="JG26" s="9"/>
      <c r="JH26" s="9"/>
      <c r="JI26" s="10" t="s">
        <v>3616</v>
      </c>
      <c r="JJ26" s="9"/>
      <c r="JK26" s="9"/>
      <c r="JL26" s="10" t="s">
        <v>3608</v>
      </c>
      <c r="JM26" s="9"/>
      <c r="JN26" s="9"/>
      <c r="JO26" s="10" t="s">
        <v>3606</v>
      </c>
      <c r="JP26" s="9"/>
      <c r="JQ26" s="9"/>
      <c r="JR26" s="10" t="s">
        <v>3607</v>
      </c>
      <c r="JS26" s="9"/>
      <c r="JT26" s="9"/>
      <c r="JU26" s="10" t="s">
        <v>3613</v>
      </c>
      <c r="JV26" s="9"/>
      <c r="JW26" s="9"/>
      <c r="JX26" s="10" t="s">
        <v>3613</v>
      </c>
      <c r="JY26" s="9"/>
      <c r="JZ26" s="9"/>
      <c r="KA26" s="10" t="s">
        <v>3608</v>
      </c>
      <c r="KB26" s="9"/>
      <c r="KC26" s="9"/>
      <c r="KD26" s="10" t="s">
        <v>3606</v>
      </c>
      <c r="KE26" s="9"/>
      <c r="KF26" s="9"/>
      <c r="KG26" s="10" t="s">
        <v>3613</v>
      </c>
      <c r="KH26" s="9"/>
      <c r="KI26" s="9"/>
      <c r="KJ26" s="10" t="s">
        <v>3613</v>
      </c>
      <c r="KK26" s="9"/>
      <c r="KL26" s="9"/>
      <c r="KM26" s="10" t="s">
        <v>3615</v>
      </c>
      <c r="KN26" s="9"/>
      <c r="KO26" s="9"/>
      <c r="KP26" s="10" t="s">
        <v>3607</v>
      </c>
      <c r="KQ26" s="9"/>
      <c r="KR26" s="9"/>
      <c r="KS26" s="10" t="s">
        <v>3606</v>
      </c>
      <c r="KT26" s="9"/>
      <c r="KU26" s="9"/>
      <c r="KV26" s="10" t="s">
        <v>3612</v>
      </c>
      <c r="KW26" s="9"/>
      <c r="KX26" s="9"/>
      <c r="KY26" s="10" t="s">
        <v>3611</v>
      </c>
      <c r="KZ26" s="9"/>
      <c r="LA26" s="9"/>
      <c r="LB26" s="10" t="s">
        <v>3612</v>
      </c>
      <c r="LC26" s="9"/>
      <c r="LD26" s="9"/>
      <c r="LE26" s="10" t="s">
        <v>3606</v>
      </c>
      <c r="LF26" s="9"/>
      <c r="LG26" s="9"/>
      <c r="LH26" s="10" t="s">
        <v>3611</v>
      </c>
      <c r="LI26" s="9"/>
      <c r="LJ26" s="9"/>
      <c r="LK26" s="10" t="s">
        <v>3606</v>
      </c>
      <c r="LL26" s="9"/>
      <c r="LM26" s="9"/>
      <c r="LN26" s="10" t="s">
        <v>3611</v>
      </c>
      <c r="LO26" s="9"/>
      <c r="LP26" s="9"/>
      <c r="LQ26" s="10" t="s">
        <v>3611</v>
      </c>
      <c r="LR26" s="9"/>
      <c r="LS26" s="9"/>
      <c r="LT26" s="10" t="s">
        <v>3607</v>
      </c>
      <c r="LU26" s="9"/>
      <c r="LV26" s="9"/>
      <c r="LW26" s="10" t="s">
        <v>3609</v>
      </c>
      <c r="LX26" s="9"/>
      <c r="LY26" s="9"/>
      <c r="LZ26" s="10" t="s">
        <v>3609</v>
      </c>
      <c r="MA26" s="9"/>
      <c r="MB26" s="9"/>
      <c r="MC26" s="10" t="s">
        <v>3612</v>
      </c>
      <c r="MD26" s="9"/>
      <c r="ME26" s="9"/>
      <c r="MF26" s="10" t="s">
        <v>3607</v>
      </c>
      <c r="MG26" s="9"/>
      <c r="MH26" s="9"/>
      <c r="MI26" s="10" t="s">
        <v>3610</v>
      </c>
      <c r="MJ26" s="9"/>
      <c r="MK26" s="9"/>
      <c r="ML26" s="10" t="s">
        <v>3615</v>
      </c>
      <c r="MM26" s="9"/>
      <c r="MN26" s="9"/>
      <c r="MO26" s="10" t="s">
        <v>3609</v>
      </c>
      <c r="MP26" s="9"/>
      <c r="MQ26" s="9"/>
      <c r="MR26" s="10" t="s">
        <v>3609</v>
      </c>
      <c r="MS26" s="9"/>
      <c r="MT26" s="9"/>
      <c r="MU26" s="10" t="s">
        <v>3615</v>
      </c>
      <c r="MV26" s="9"/>
      <c r="MW26" s="9"/>
      <c r="MX26" s="10" t="s">
        <v>3610</v>
      </c>
      <c r="MY26" s="9"/>
      <c r="MZ26" s="9"/>
      <c r="NA26" s="10" t="s">
        <v>3610</v>
      </c>
      <c r="NB26" s="9"/>
      <c r="NC26" s="9"/>
      <c r="ND26" s="10" t="s">
        <v>3615</v>
      </c>
      <c r="NE26" s="9"/>
      <c r="NF26" s="9"/>
      <c r="NG26" s="10" t="s">
        <v>3609</v>
      </c>
      <c r="NH26" s="9"/>
      <c r="NI26" s="9"/>
      <c r="NJ26" s="10" t="s">
        <v>3615</v>
      </c>
      <c r="NK26" s="9"/>
      <c r="NL26" s="9"/>
      <c r="NM26" s="10" t="s">
        <v>3615</v>
      </c>
      <c r="NN26" s="9"/>
      <c r="NO26" s="9"/>
      <c r="NP26" s="10" t="s">
        <v>3616</v>
      </c>
      <c r="NQ26" s="9"/>
      <c r="NR26" s="9"/>
      <c r="NS26" s="10" t="s">
        <v>3615</v>
      </c>
      <c r="NT26" s="9"/>
      <c r="NU26" s="9"/>
      <c r="NV26" s="10" t="s">
        <v>3606</v>
      </c>
      <c r="NW26" s="9"/>
      <c r="NX26" s="9"/>
      <c r="NY26" s="10" t="s">
        <v>3610</v>
      </c>
      <c r="NZ26" s="9"/>
      <c r="OA26" s="9"/>
      <c r="OB26" s="10" t="s">
        <v>3616</v>
      </c>
      <c r="OC26" s="9"/>
      <c r="OD26" s="9"/>
      <c r="OE26" s="10" t="s">
        <v>3609</v>
      </c>
      <c r="OF26" s="9"/>
      <c r="OG26" s="9"/>
      <c r="OH26" s="10" t="s">
        <v>3609</v>
      </c>
      <c r="OI26" s="9"/>
      <c r="OJ26" s="9"/>
      <c r="OK26" s="10" t="s">
        <v>3610</v>
      </c>
      <c r="OL26" s="9"/>
      <c r="OM26" s="9"/>
      <c r="ON26" s="10" t="s">
        <v>3611</v>
      </c>
      <c r="OO26" s="9"/>
      <c r="OP26" s="9"/>
      <c r="OQ26" s="10" t="s">
        <v>3607</v>
      </c>
      <c r="OR26" s="9"/>
      <c r="OS26" s="9"/>
      <c r="OT26" s="10" t="s">
        <v>3608</v>
      </c>
      <c r="OU26" s="9"/>
      <c r="OV26" s="9"/>
      <c r="OW26" s="10" t="s">
        <v>3612</v>
      </c>
      <c r="OX26" s="9"/>
      <c r="OY26" s="9"/>
      <c r="OZ26" s="10" t="s">
        <v>3607</v>
      </c>
      <c r="PA26" s="9"/>
      <c r="PB26" s="9"/>
      <c r="PC26" s="10" t="s">
        <v>3610</v>
      </c>
      <c r="PD26" s="9"/>
      <c r="PE26" s="9"/>
      <c r="PF26" s="10" t="s">
        <v>3613</v>
      </c>
      <c r="PG26" s="9"/>
      <c r="PH26" s="9"/>
      <c r="PI26" s="10" t="s">
        <v>3610</v>
      </c>
      <c r="PJ26" s="9"/>
      <c r="PK26" s="9"/>
      <c r="PL26" s="10" t="s">
        <v>3607</v>
      </c>
      <c r="PM26" s="9"/>
      <c r="PN26" s="9"/>
      <c r="PO26" s="10" t="s">
        <v>3611</v>
      </c>
      <c r="PP26" s="9"/>
      <c r="PQ26" s="9"/>
      <c r="PR26" s="10" t="s">
        <v>3611</v>
      </c>
      <c r="PS26" s="9"/>
      <c r="PT26" s="9"/>
      <c r="PU26" s="10" t="s">
        <v>3608</v>
      </c>
      <c r="PV26" s="9"/>
      <c r="PW26" s="9"/>
      <c r="PX26" s="10" t="s">
        <v>3610</v>
      </c>
      <c r="PY26" s="9"/>
      <c r="PZ26" s="9"/>
      <c r="QA26" s="10" t="s">
        <v>3615</v>
      </c>
      <c r="QB26" s="9"/>
      <c r="QC26" s="9"/>
      <c r="QD26" s="10" t="s">
        <v>3613</v>
      </c>
      <c r="QE26" s="9"/>
      <c r="QF26" s="9"/>
      <c r="QG26" s="10" t="s">
        <v>3616</v>
      </c>
      <c r="QH26" s="9"/>
      <c r="QI26" s="9"/>
      <c r="QJ26" s="10" t="s">
        <v>3613</v>
      </c>
      <c r="QK26" s="9"/>
      <c r="QL26" s="9"/>
      <c r="QM26" s="10" t="s">
        <v>3616</v>
      </c>
      <c r="QN26" s="9"/>
      <c r="QO26" s="9"/>
      <c r="QP26" s="10" t="s">
        <v>3615</v>
      </c>
      <c r="QQ26" s="9"/>
      <c r="QR26" s="9"/>
      <c r="QS26" s="10" t="s">
        <v>3608</v>
      </c>
      <c r="QT26" s="9"/>
      <c r="QU26" s="9"/>
      <c r="QV26" s="10" t="s">
        <v>3615</v>
      </c>
      <c r="QW26" s="9"/>
      <c r="QX26" s="9"/>
      <c r="QY26" s="10" t="s">
        <v>3615</v>
      </c>
      <c r="QZ26" s="9"/>
      <c r="RA26" s="9"/>
      <c r="RB26" s="10" t="s">
        <v>3606</v>
      </c>
      <c r="RC26" s="9"/>
      <c r="RD26" s="9"/>
      <c r="RE26" s="10" t="s">
        <v>3608</v>
      </c>
      <c r="RF26" s="9"/>
      <c r="RG26" s="9"/>
      <c r="RH26" s="10" t="s">
        <v>3616</v>
      </c>
      <c r="RI26" s="9"/>
      <c r="RJ26" s="9"/>
      <c r="RK26" s="10" t="s">
        <v>3608</v>
      </c>
      <c r="RL26" s="9"/>
      <c r="RM26" s="9"/>
      <c r="RN26" s="10" t="s">
        <v>3613</v>
      </c>
      <c r="RO26" s="9"/>
      <c r="RP26" s="9"/>
      <c r="RQ26" s="10" t="s">
        <v>3616</v>
      </c>
      <c r="RR26" s="9"/>
      <c r="RS26" s="9"/>
      <c r="RT26" s="10" t="s">
        <v>3606</v>
      </c>
      <c r="RU26" s="9"/>
      <c r="RV26" s="9"/>
      <c r="RW26" s="10" t="s">
        <v>3616</v>
      </c>
      <c r="RX26" s="9"/>
      <c r="RY26" s="9"/>
      <c r="RZ26" s="10" t="s">
        <v>3608</v>
      </c>
      <c r="SA26" s="9"/>
      <c r="SB26" s="9"/>
      <c r="SC26" s="10" t="s">
        <v>3615</v>
      </c>
      <c r="SD26" s="9"/>
      <c r="SE26" s="9"/>
      <c r="SF26" s="10" t="s">
        <v>3613</v>
      </c>
      <c r="SG26" s="9"/>
      <c r="SH26" s="9"/>
      <c r="SI26" s="10" t="s">
        <v>3613</v>
      </c>
      <c r="SJ26" s="9"/>
      <c r="SK26" s="9"/>
      <c r="SL26" s="10" t="s">
        <v>3613</v>
      </c>
      <c r="SM26" s="9"/>
      <c r="SN26" s="9"/>
      <c r="SO26" s="10" t="s">
        <v>3606</v>
      </c>
      <c r="SP26" s="9"/>
      <c r="SQ26" s="9"/>
      <c r="SR26" s="10" t="s">
        <v>3615</v>
      </c>
      <c r="SS26" s="9"/>
      <c r="ST26" s="9"/>
      <c r="SU26" s="10" t="s">
        <v>3613</v>
      </c>
      <c r="SV26" s="9"/>
      <c r="SW26" s="9"/>
      <c r="SX26" s="10" t="s">
        <v>3607</v>
      </c>
      <c r="SY26" s="9"/>
      <c r="SZ26" s="9"/>
      <c r="TA26" s="10" t="s">
        <v>3616</v>
      </c>
      <c r="TB26" s="9"/>
      <c r="TC26" s="9"/>
      <c r="TD26" s="10" t="s">
        <v>3616</v>
      </c>
      <c r="TE26" s="9"/>
      <c r="TF26" s="9"/>
      <c r="TG26" s="10" t="s">
        <v>3606</v>
      </c>
      <c r="TH26" s="9"/>
      <c r="TI26" s="9"/>
      <c r="TJ26" s="10" t="s">
        <v>3616</v>
      </c>
      <c r="TK26" s="9"/>
      <c r="TL26" s="9"/>
      <c r="TM26" s="10" t="s">
        <v>3613</v>
      </c>
      <c r="TN26" s="9"/>
      <c r="TO26" s="9"/>
      <c r="TP26" s="10" t="s">
        <v>3610</v>
      </c>
      <c r="TQ26" s="9"/>
      <c r="TR26" s="9"/>
      <c r="TS26" s="10" t="s">
        <v>3614</v>
      </c>
      <c r="TT26" s="9"/>
      <c r="TU26" s="9"/>
      <c r="TV26" s="10" t="s">
        <v>3614</v>
      </c>
      <c r="TW26" s="9"/>
      <c r="TX26" s="9"/>
      <c r="TY26" s="10" t="s">
        <v>3610</v>
      </c>
      <c r="TZ26" s="9"/>
      <c r="UA26" s="9"/>
      <c r="UB26" s="10" t="s">
        <v>3616</v>
      </c>
      <c r="UC26" s="9"/>
      <c r="UD26" s="9"/>
      <c r="UE26" s="10" t="s">
        <v>3614</v>
      </c>
      <c r="UF26" s="9"/>
      <c r="UG26" s="9"/>
      <c r="UH26" s="10" t="s">
        <v>3606</v>
      </c>
      <c r="UI26" s="9"/>
      <c r="UJ26" s="9"/>
      <c r="UK26" s="10" t="s">
        <v>3609</v>
      </c>
      <c r="UL26" s="9"/>
      <c r="UM26" s="9"/>
      <c r="UN26" s="10" t="s">
        <v>3614</v>
      </c>
      <c r="UO26" s="9"/>
      <c r="UP26" s="9"/>
      <c r="UQ26" s="10" t="s">
        <v>3615</v>
      </c>
      <c r="UR26" s="9"/>
      <c r="US26" s="9"/>
      <c r="UT26" s="10" t="s">
        <v>3609</v>
      </c>
      <c r="UU26" s="9"/>
      <c r="UV26" s="9"/>
      <c r="UW26" s="10" t="s">
        <v>3612</v>
      </c>
      <c r="UX26" s="9"/>
      <c r="UY26" s="9"/>
      <c r="UZ26" s="10" t="s">
        <v>3608</v>
      </c>
      <c r="VA26" s="9"/>
      <c r="VB26" s="9"/>
      <c r="VC26" s="10" t="s">
        <v>3611</v>
      </c>
      <c r="VD26" s="9"/>
      <c r="VE26" s="9"/>
      <c r="VF26" s="10" t="s">
        <v>3609</v>
      </c>
      <c r="VG26" s="9"/>
      <c r="VH26" s="9"/>
      <c r="VI26" s="10" t="s">
        <v>3615</v>
      </c>
      <c r="VJ26" s="9"/>
      <c r="VK26" s="9"/>
      <c r="VL26" s="10" t="s">
        <v>3610</v>
      </c>
      <c r="VM26" s="9"/>
      <c r="VN26" s="9"/>
      <c r="VO26" s="10" t="s">
        <v>3608</v>
      </c>
      <c r="VP26" s="9"/>
      <c r="VQ26" s="9"/>
      <c r="VR26" s="10" t="s">
        <v>3607</v>
      </c>
      <c r="VS26" s="9"/>
      <c r="VT26" s="9"/>
      <c r="VU26" s="10" t="s">
        <v>3606</v>
      </c>
      <c r="VV26" s="9"/>
      <c r="VW26" s="9"/>
      <c r="VX26" s="10" t="s">
        <v>3606</v>
      </c>
      <c r="VY26" s="9"/>
      <c r="VZ26" s="9"/>
      <c r="WA26" s="10" t="s">
        <v>3611</v>
      </c>
      <c r="WB26" s="9"/>
      <c r="WC26" s="9"/>
      <c r="WD26" s="10" t="s">
        <v>3615</v>
      </c>
      <c r="WE26" s="9"/>
      <c r="WF26" s="9"/>
      <c r="WG26" s="10" t="s">
        <v>3609</v>
      </c>
      <c r="WH26" s="9"/>
      <c r="WI26" s="9"/>
      <c r="WJ26" s="10" t="s">
        <v>3611</v>
      </c>
      <c r="WK26" s="9"/>
      <c r="WL26" s="9"/>
      <c r="WM26" s="10" t="s">
        <v>3608</v>
      </c>
      <c r="WN26" s="9"/>
      <c r="WO26" s="9"/>
      <c r="WP26" s="10" t="s">
        <v>3612</v>
      </c>
      <c r="WQ26" s="9"/>
      <c r="WR26" s="9"/>
      <c r="WS26" s="10" t="s">
        <v>3608</v>
      </c>
      <c r="WT26" s="9"/>
      <c r="WU26" s="9"/>
      <c r="WV26" s="10" t="s">
        <v>3615</v>
      </c>
      <c r="WW26" s="9"/>
      <c r="WX26" s="9"/>
      <c r="WY26" s="10" t="s">
        <v>3608</v>
      </c>
      <c r="WZ26" s="9"/>
      <c r="XA26" s="9"/>
      <c r="XB26" s="10" t="s">
        <v>3608</v>
      </c>
      <c r="XC26" s="9"/>
      <c r="XD26" s="9"/>
      <c r="XE26" s="10" t="s">
        <v>3606</v>
      </c>
      <c r="XF26" s="9"/>
      <c r="XG26" s="9"/>
      <c r="XH26" s="10" t="s">
        <v>3613</v>
      </c>
      <c r="XI26" s="9"/>
      <c r="XJ26" s="9"/>
      <c r="XK26" s="10" t="s">
        <v>3613</v>
      </c>
      <c r="XL26" s="9"/>
      <c r="XM26" s="9"/>
      <c r="XN26" s="10" t="s">
        <v>3609</v>
      </c>
      <c r="XO26" s="9"/>
      <c r="XP26" s="9"/>
      <c r="XQ26" s="10" t="s">
        <v>3607</v>
      </c>
      <c r="XR26" s="9"/>
      <c r="XS26" s="9"/>
      <c r="XT26" s="10" t="s">
        <v>3607</v>
      </c>
      <c r="XU26" s="9"/>
      <c r="XV26" s="9"/>
      <c r="XW26" s="10" t="s">
        <v>3609</v>
      </c>
      <c r="XX26" s="9"/>
      <c r="XY26" s="9"/>
      <c r="XZ26" s="10" t="s">
        <v>3608</v>
      </c>
      <c r="YA26" s="9"/>
      <c r="YB26" s="9"/>
      <c r="YC26" s="10" t="s">
        <v>3607</v>
      </c>
      <c r="YD26" s="9"/>
      <c r="YE26" s="9"/>
      <c r="YF26" s="10" t="s">
        <v>3609</v>
      </c>
      <c r="YG26" s="9"/>
      <c r="YH26" s="9"/>
      <c r="YI26" s="10" t="s">
        <v>3615</v>
      </c>
      <c r="YJ26" s="9"/>
      <c r="YK26" s="9"/>
      <c r="YL26" s="10" t="s">
        <v>3615</v>
      </c>
      <c r="YM26" s="9"/>
      <c r="YN26" s="9"/>
      <c r="YO26" s="10" t="s">
        <v>3607</v>
      </c>
      <c r="YP26" s="9"/>
      <c r="YQ26" s="9"/>
      <c r="YR26" s="10" t="s">
        <v>3615</v>
      </c>
      <c r="YS26" s="9"/>
      <c r="YT26" s="9"/>
      <c r="YU26" s="10" t="s">
        <v>3610</v>
      </c>
      <c r="YV26" s="9"/>
      <c r="YW26" s="9"/>
      <c r="YX26" s="10" t="s">
        <v>3611</v>
      </c>
      <c r="YY26" s="9"/>
      <c r="YZ26" s="9"/>
      <c r="ZA26" s="10" t="s">
        <v>3609</v>
      </c>
      <c r="ZB26" s="9"/>
      <c r="ZC26" s="9"/>
      <c r="ZD26" s="10" t="s">
        <v>3615</v>
      </c>
      <c r="ZE26" s="9"/>
      <c r="ZF26" s="9"/>
      <c r="ZG26" s="10" t="s">
        <v>3615</v>
      </c>
      <c r="ZH26" s="9"/>
      <c r="ZI26" s="9"/>
      <c r="ZJ26" s="10" t="s">
        <v>3616</v>
      </c>
      <c r="ZK26" s="9"/>
      <c r="ZL26" s="9"/>
      <c r="ZM26" s="10" t="s">
        <v>3608</v>
      </c>
      <c r="ZN26" s="9"/>
      <c r="ZO26" s="9"/>
      <c r="ZP26" s="10" t="s">
        <v>3608</v>
      </c>
      <c r="ZQ26" s="9"/>
      <c r="ZR26" s="9"/>
      <c r="ZS26" s="10" t="s">
        <v>3616</v>
      </c>
      <c r="ZT26" s="9"/>
      <c r="ZU26" s="9"/>
      <c r="ZV26" s="10" t="s">
        <v>3608</v>
      </c>
      <c r="ZW26" s="9"/>
      <c r="ZX26" s="9"/>
      <c r="ZY26" s="10" t="s">
        <v>3613</v>
      </c>
      <c r="ZZ26" s="9"/>
      <c r="AAA26" s="9"/>
      <c r="AAB26" s="10" t="s">
        <v>3613</v>
      </c>
      <c r="AAC26" s="9"/>
      <c r="AAD26" s="9"/>
      <c r="AAE26" s="10" t="s">
        <v>3613</v>
      </c>
      <c r="AAF26" s="9"/>
      <c r="AAG26" s="9"/>
      <c r="AAH26" s="10" t="s">
        <v>3616</v>
      </c>
      <c r="AAI26" s="9"/>
      <c r="AAJ26" s="9"/>
      <c r="AAK26" s="10" t="s">
        <v>3616</v>
      </c>
      <c r="AAL26" s="9"/>
      <c r="AAM26" s="9"/>
      <c r="AAN26" s="10" t="s">
        <v>3616</v>
      </c>
      <c r="AAO26" s="9"/>
      <c r="AAP26" s="9"/>
      <c r="AAQ26" s="10" t="s">
        <v>3616</v>
      </c>
      <c r="AAR26" s="9"/>
      <c r="AAS26" s="9"/>
      <c r="AAT26" s="10" t="s">
        <v>3613</v>
      </c>
      <c r="AAU26" s="9"/>
      <c r="AAV26" s="9"/>
      <c r="AAW26" s="10" t="s">
        <v>3611</v>
      </c>
      <c r="AAX26" s="9"/>
      <c r="AAY26" s="9"/>
      <c r="AAZ26" s="10" t="s">
        <v>3606</v>
      </c>
      <c r="ABA26" s="9"/>
      <c r="ABB26" s="9"/>
      <c r="ABC26" s="10" t="s">
        <v>3608</v>
      </c>
      <c r="ABD26" s="9"/>
      <c r="ABE26" s="9"/>
      <c r="ABF26" s="10" t="s">
        <v>3615</v>
      </c>
      <c r="ABG26" s="9"/>
      <c r="ABH26" s="9"/>
      <c r="ABI26" s="10" t="s">
        <v>3608</v>
      </c>
      <c r="ABJ26" s="9"/>
      <c r="ABK26" s="9"/>
      <c r="ABL26" s="10" t="s">
        <v>3608</v>
      </c>
      <c r="ABM26" s="9"/>
      <c r="ABN26" s="9"/>
      <c r="ABO26" s="10" t="s">
        <v>3614</v>
      </c>
      <c r="ABP26" s="9"/>
      <c r="ABQ26" s="9"/>
      <c r="ABR26" s="10" t="s">
        <v>3610</v>
      </c>
      <c r="ABS26" s="9"/>
      <c r="ABT26" s="9"/>
      <c r="ABU26" s="10" t="s">
        <v>3616</v>
      </c>
      <c r="ABV26" s="9"/>
      <c r="ABW26" s="9"/>
      <c r="ABX26" s="10" t="s">
        <v>3615</v>
      </c>
      <c r="ABY26" s="9"/>
      <c r="ABZ26" s="9"/>
      <c r="ACA26" s="10" t="s">
        <v>3615</v>
      </c>
      <c r="ACB26" s="9"/>
      <c r="ACC26" s="9"/>
      <c r="ACD26" s="10" t="s">
        <v>3610</v>
      </c>
      <c r="ACE26" s="9"/>
      <c r="ACF26" s="9"/>
      <c r="ACG26" s="10" t="s">
        <v>3613</v>
      </c>
      <c r="ACH26" s="9"/>
      <c r="ACI26" s="9"/>
      <c r="ACJ26" s="10" t="s">
        <v>3613</v>
      </c>
      <c r="ACK26" s="9"/>
      <c r="ACL26" s="9"/>
      <c r="ACM26" s="10" t="s">
        <v>3616</v>
      </c>
      <c r="ACN26" s="9"/>
      <c r="ACO26" s="9"/>
      <c r="ACP26" s="10" t="s">
        <v>3615</v>
      </c>
      <c r="ACQ26" s="9"/>
      <c r="ACR26" s="9"/>
      <c r="ACS26" s="10" t="s">
        <v>3616</v>
      </c>
      <c r="ACT26" s="9"/>
      <c r="ACU26" s="9"/>
      <c r="ACV26" s="10" t="s">
        <v>3606</v>
      </c>
      <c r="ACW26" s="9"/>
      <c r="ACX26" s="9"/>
      <c r="ACY26" s="10" t="s">
        <v>3615</v>
      </c>
      <c r="ACZ26" s="9"/>
      <c r="ADA26" s="9"/>
      <c r="ADB26" s="10" t="s">
        <v>3607</v>
      </c>
      <c r="ADC26" s="9"/>
      <c r="ADD26" s="9"/>
      <c r="ADE26" s="10" t="s">
        <v>3608</v>
      </c>
      <c r="ADF26" s="9"/>
      <c r="ADG26" s="9"/>
      <c r="ADH26" s="10" t="s">
        <v>3616</v>
      </c>
      <c r="ADI26" s="9"/>
      <c r="ADJ26" s="9"/>
      <c r="ADK26" s="10" t="s">
        <v>3613</v>
      </c>
      <c r="ADL26" s="9"/>
      <c r="ADM26" s="9"/>
      <c r="ADN26" s="10" t="s">
        <v>3612</v>
      </c>
      <c r="ADO26" s="9"/>
      <c r="ADP26" s="9"/>
      <c r="ADQ26" s="10" t="s">
        <v>3612</v>
      </c>
      <c r="ADR26" s="9"/>
      <c r="ADS26" s="9"/>
      <c r="ADT26" s="10" t="s">
        <v>3608</v>
      </c>
      <c r="ADU26" s="9"/>
      <c r="ADV26" s="9"/>
      <c r="ADW26" s="10" t="s">
        <v>3606</v>
      </c>
      <c r="ADX26" s="9"/>
      <c r="ADY26" s="9"/>
      <c r="ADZ26" s="10" t="s">
        <v>3609</v>
      </c>
      <c r="AEA26" s="9"/>
      <c r="AEB26" s="9"/>
      <c r="AEC26" s="10" t="s">
        <v>3607</v>
      </c>
      <c r="AED26" s="9"/>
      <c r="AEE26" s="9"/>
      <c r="AEF26" s="10" t="s">
        <v>3609</v>
      </c>
      <c r="AEG26" s="9"/>
      <c r="AEH26" s="9"/>
      <c r="AEI26" s="10" t="s">
        <v>3607</v>
      </c>
      <c r="AEJ26" s="9"/>
      <c r="AEK26" s="9"/>
      <c r="AEL26" s="10" t="s">
        <v>3607</v>
      </c>
      <c r="AEM26" s="9"/>
      <c r="AEN26" s="9"/>
      <c r="AEO26" s="10" t="s">
        <v>3606</v>
      </c>
      <c r="AEP26" s="9"/>
      <c r="AEQ26" s="9"/>
      <c r="AER26" s="10" t="s">
        <v>3615</v>
      </c>
      <c r="AES26" s="9"/>
      <c r="AET26" s="9"/>
      <c r="AEU26" s="10" t="s">
        <v>3613</v>
      </c>
      <c r="AEV26" s="9"/>
      <c r="AEW26" s="9"/>
      <c r="AEX26" s="10" t="s">
        <v>3615</v>
      </c>
      <c r="AEY26" s="9"/>
      <c r="AEZ26" s="9"/>
      <c r="AFA26" s="10" t="s">
        <v>3607</v>
      </c>
      <c r="AFB26" s="9"/>
      <c r="AFC26" s="9"/>
      <c r="AFD26" s="10" t="s">
        <v>3613</v>
      </c>
      <c r="AFE26" s="9"/>
      <c r="AFF26" s="9"/>
      <c r="AFG26" s="10" t="s">
        <v>3615</v>
      </c>
      <c r="AFH26" s="9"/>
      <c r="AFI26" s="9"/>
      <c r="AFJ26" s="10" t="s">
        <v>3607</v>
      </c>
      <c r="AFK26" s="9"/>
      <c r="AFL26" s="9"/>
      <c r="AFM26" s="10" t="s">
        <v>3609</v>
      </c>
      <c r="AFN26" s="9"/>
      <c r="AFO26" s="9"/>
      <c r="AFP26" s="10" t="s">
        <v>3613</v>
      </c>
      <c r="AFQ26" s="9"/>
      <c r="AFR26" s="9"/>
      <c r="AFS26" s="10" t="s">
        <v>3608</v>
      </c>
      <c r="AFT26" s="9"/>
      <c r="AFU26" s="9"/>
      <c r="AFV26" s="10" t="s">
        <v>3616</v>
      </c>
      <c r="AFW26" s="9"/>
      <c r="AFX26" s="9"/>
      <c r="AFY26" s="10" t="s">
        <v>3607</v>
      </c>
      <c r="AFZ26" s="9"/>
      <c r="AGA26" s="9"/>
      <c r="AGB26" s="10" t="s">
        <v>3608</v>
      </c>
      <c r="AGC26" s="9"/>
      <c r="AGD26" s="9"/>
      <c r="AGE26" s="10" t="s">
        <v>3613</v>
      </c>
      <c r="AGF26" s="9"/>
      <c r="AGG26" s="9"/>
      <c r="AGH26" s="10" t="s">
        <v>3616</v>
      </c>
      <c r="AGI26" s="9"/>
      <c r="AGJ26" s="9"/>
      <c r="AGK26" s="10" t="s">
        <v>3611</v>
      </c>
      <c r="AGL26" s="9"/>
      <c r="AGM26" s="9"/>
      <c r="AGN26" s="10" t="s">
        <v>3608</v>
      </c>
      <c r="AGO26" s="9"/>
      <c r="AGP26" s="9"/>
      <c r="AGQ26" s="10" t="s">
        <v>3615</v>
      </c>
      <c r="AGR26" s="9"/>
      <c r="AGS26" s="9"/>
      <c r="AGT26" s="10" t="s">
        <v>3613</v>
      </c>
      <c r="AGU26" s="9"/>
      <c r="AGV26" s="9"/>
      <c r="AGW26" s="10" t="s">
        <v>3612</v>
      </c>
      <c r="AGX26" s="9"/>
      <c r="AGY26" s="9"/>
      <c r="AGZ26" s="10" t="s">
        <v>3610</v>
      </c>
      <c r="AHA26" s="9"/>
      <c r="AHB26" s="9"/>
      <c r="AHC26" s="10" t="s">
        <v>3607</v>
      </c>
      <c r="AHD26" s="9"/>
      <c r="AHE26" s="9"/>
      <c r="AHF26" s="10" t="s">
        <v>3616</v>
      </c>
      <c r="AHG26" s="9"/>
      <c r="AHH26" s="9"/>
      <c r="AHI26" s="10" t="s">
        <v>3611</v>
      </c>
      <c r="AHJ26" s="9"/>
      <c r="AHK26" s="9"/>
      <c r="AHL26" s="10" t="s">
        <v>3610</v>
      </c>
      <c r="AHM26" s="9"/>
      <c r="AHN26" s="9"/>
      <c r="AHO26" s="10" t="s">
        <v>3611</v>
      </c>
      <c r="AHP26" s="9"/>
      <c r="AHQ26" s="9"/>
      <c r="AHR26" s="10" t="s">
        <v>3608</v>
      </c>
      <c r="AHS26" s="9"/>
      <c r="AHT26" s="9"/>
      <c r="AHU26" s="10" t="s">
        <v>3615</v>
      </c>
      <c r="AHV26" s="9"/>
      <c r="AHW26" s="9"/>
      <c r="AHX26" s="10" t="s">
        <v>3608</v>
      </c>
      <c r="AHY26" s="9"/>
      <c r="AHZ26" s="9"/>
      <c r="AIA26" s="10" t="s">
        <v>3615</v>
      </c>
      <c r="AIB26" s="9"/>
      <c r="AIC26" s="9"/>
      <c r="AID26" s="10" t="s">
        <v>3615</v>
      </c>
      <c r="AIE26" s="9"/>
      <c r="AIF26" s="9"/>
      <c r="AIG26" s="10" t="s">
        <v>3607</v>
      </c>
      <c r="AIH26" s="9"/>
      <c r="AII26" s="9"/>
      <c r="AIJ26" s="10" t="s">
        <v>3606</v>
      </c>
      <c r="AIK26" s="9"/>
      <c r="AIL26" s="9"/>
      <c r="AIM26" s="10" t="s">
        <v>3612</v>
      </c>
      <c r="AIN26" s="9"/>
      <c r="AIO26" s="9"/>
      <c r="AIP26" s="10" t="s">
        <v>3607</v>
      </c>
      <c r="AIQ26" s="9"/>
      <c r="AIR26" s="9"/>
      <c r="AIS26" s="10" t="s">
        <v>3608</v>
      </c>
      <c r="AIT26" s="9"/>
      <c r="AIU26" s="9"/>
      <c r="AIV26" s="10" t="s">
        <v>3608</v>
      </c>
      <c r="AIW26" s="9"/>
      <c r="AIX26" s="9"/>
      <c r="AIY26" s="10" t="s">
        <v>3607</v>
      </c>
      <c r="AIZ26" s="9"/>
      <c r="AJA26" s="9"/>
      <c r="AJB26" s="10" t="s">
        <v>3608</v>
      </c>
      <c r="AJC26" s="9"/>
      <c r="AJD26" s="9"/>
      <c r="AJE26" s="10" t="s">
        <v>3607</v>
      </c>
      <c r="AJF26" s="9"/>
      <c r="AJG26" s="9"/>
      <c r="AJH26" s="10" t="s">
        <v>3611</v>
      </c>
      <c r="AJI26" s="9"/>
      <c r="AJJ26" s="9"/>
      <c r="AJK26" s="10" t="s">
        <v>3608</v>
      </c>
      <c r="AJL26" s="9"/>
      <c r="AJM26" s="9"/>
      <c r="AJN26" s="10" t="s">
        <v>3615</v>
      </c>
      <c r="AJO26" s="9"/>
      <c r="AJP26" s="9"/>
      <c r="AJQ26" s="10" t="s">
        <v>3607</v>
      </c>
      <c r="AJR26" s="9"/>
      <c r="AJS26" s="9"/>
      <c r="AJT26" s="10" t="s">
        <v>3615</v>
      </c>
      <c r="AJU26" s="9"/>
      <c r="AJV26" s="9"/>
      <c r="AJW26" s="10" t="s">
        <v>3614</v>
      </c>
      <c r="AJX26" s="9"/>
      <c r="AJY26" s="9"/>
      <c r="AJZ26" s="10" t="s">
        <v>3611</v>
      </c>
      <c r="AKA26" s="9"/>
      <c r="AKB26" s="9"/>
      <c r="AKC26" s="10" t="s">
        <v>3616</v>
      </c>
      <c r="AKD26" s="9"/>
      <c r="AKE26" s="9"/>
      <c r="AKF26" s="10" t="s">
        <v>3610</v>
      </c>
      <c r="AKG26" s="9"/>
      <c r="AKH26" s="9"/>
      <c r="AKI26" s="10" t="s">
        <v>3613</v>
      </c>
      <c r="AKJ26" s="9"/>
      <c r="AKK26" s="9"/>
      <c r="AKL26" s="10" t="s">
        <v>3616</v>
      </c>
      <c r="AKM26" s="9"/>
      <c r="AKN26" s="9"/>
      <c r="AKO26" s="10" t="s">
        <v>3613</v>
      </c>
      <c r="AKP26" s="9"/>
      <c r="AKQ26" s="9"/>
      <c r="AKR26" s="10" t="s">
        <v>3613</v>
      </c>
      <c r="AKS26" s="9"/>
      <c r="AKT26" s="9"/>
      <c r="AKU26" s="10" t="s">
        <v>3613</v>
      </c>
      <c r="AKV26" s="9"/>
      <c r="AKW26" s="9"/>
      <c r="AKX26" s="10" t="s">
        <v>3606</v>
      </c>
      <c r="AKY26" s="9"/>
      <c r="AKZ26" s="9"/>
      <c r="ALA26" s="10" t="s">
        <v>3613</v>
      </c>
      <c r="ALB26" s="9"/>
      <c r="ALC26" s="9"/>
      <c r="ALD26" s="10" t="s">
        <v>3609</v>
      </c>
      <c r="ALE26" s="9"/>
      <c r="ALF26" s="9"/>
      <c r="ALG26" s="10" t="s">
        <v>3609</v>
      </c>
      <c r="ALH26" s="9"/>
      <c r="ALI26" s="9"/>
      <c r="ALJ26" s="10" t="s">
        <v>3607</v>
      </c>
      <c r="ALK26" s="9"/>
      <c r="ALL26" s="9"/>
      <c r="ALM26" s="10" t="s">
        <v>3607</v>
      </c>
      <c r="ALN26" s="9"/>
      <c r="ALO26" s="9"/>
      <c r="ALP26" s="10" t="s">
        <v>3613</v>
      </c>
      <c r="ALQ26" s="9"/>
      <c r="ALR26" s="9"/>
      <c r="ALS26" s="10" t="s">
        <v>3615</v>
      </c>
      <c r="ALT26" s="9"/>
      <c r="ALU26" s="9"/>
      <c r="ALV26" s="10" t="s">
        <v>3607</v>
      </c>
      <c r="ALW26" s="9"/>
      <c r="ALX26" s="9"/>
      <c r="ALY26" s="10" t="s">
        <v>3615</v>
      </c>
      <c r="ALZ26" s="9"/>
      <c r="AMA26" s="9"/>
      <c r="AMB26" s="10" t="s">
        <v>3612</v>
      </c>
      <c r="AMC26" s="9"/>
      <c r="AMD26" s="9"/>
      <c r="AME26" s="10" t="s">
        <v>3609</v>
      </c>
      <c r="AMF26" s="9"/>
      <c r="AMG26" s="9"/>
      <c r="AMH26" s="10" t="s">
        <v>3611</v>
      </c>
      <c r="AMI26" s="9"/>
      <c r="AMJ26" s="9"/>
      <c r="AMK26" s="10" t="s">
        <v>3608</v>
      </c>
      <c r="AML26" s="9"/>
      <c r="AMM26" s="9"/>
      <c r="AMN26" s="10" t="s">
        <v>3606</v>
      </c>
      <c r="AMO26" s="9"/>
      <c r="AMP26" s="9"/>
      <c r="AMQ26" s="10" t="s">
        <v>3609</v>
      </c>
      <c r="AMR26" s="9"/>
      <c r="AMS26" s="9"/>
      <c r="AMT26" s="10" t="s">
        <v>3611</v>
      </c>
      <c r="AMU26" s="9"/>
      <c r="AMV26" s="9"/>
      <c r="AMW26" s="10" t="s">
        <v>3606</v>
      </c>
      <c r="AMX26" s="9"/>
      <c r="AMY26" s="9"/>
      <c r="AMZ26" s="10" t="s">
        <v>3607</v>
      </c>
      <c r="ANA26" s="9"/>
      <c r="ANB26" s="9"/>
      <c r="ANC26" s="10" t="s">
        <v>3612</v>
      </c>
      <c r="AND26" s="9"/>
      <c r="ANE26" s="9"/>
      <c r="ANF26" s="10" t="s">
        <v>3615</v>
      </c>
      <c r="ANG26" s="9"/>
      <c r="ANH26" s="9"/>
      <c r="ANI26" s="10" t="s">
        <v>3609</v>
      </c>
      <c r="ANJ26" s="9"/>
      <c r="ANK26" s="9"/>
      <c r="ANL26" s="10" t="s">
        <v>3609</v>
      </c>
      <c r="ANM26" s="9"/>
      <c r="ANN26" s="9"/>
      <c r="ANO26" s="10" t="s">
        <v>3616</v>
      </c>
      <c r="ANP26" s="9"/>
      <c r="ANQ26" s="9"/>
      <c r="ANR26" s="10" t="s">
        <v>3612</v>
      </c>
      <c r="ANS26" s="9"/>
      <c r="ANT26" s="9"/>
      <c r="ANU26" s="10" t="s">
        <v>3607</v>
      </c>
      <c r="ANV26" s="9"/>
      <c r="ANW26" s="9"/>
      <c r="ANX26" s="10" t="s">
        <v>3615</v>
      </c>
      <c r="ANY26" s="9"/>
      <c r="ANZ26" s="9"/>
      <c r="AOA26" s="10" t="s">
        <v>3608</v>
      </c>
      <c r="AOB26" s="9"/>
      <c r="AOC26" s="9"/>
      <c r="AOD26" s="10" t="s">
        <v>3606</v>
      </c>
      <c r="AOE26" s="9"/>
      <c r="AOF26" s="9"/>
      <c r="AOG26" s="10" t="s">
        <v>3615</v>
      </c>
      <c r="AOH26" s="9"/>
      <c r="AOI26" s="9"/>
      <c r="AOJ26" s="10" t="s">
        <v>3608</v>
      </c>
      <c r="AOK26" s="9"/>
      <c r="AOL26" s="9"/>
      <c r="AOM26" s="10" t="s">
        <v>3607</v>
      </c>
      <c r="AON26" s="9"/>
      <c r="AOO26" s="9"/>
      <c r="AOP26" s="10" t="s">
        <v>3611</v>
      </c>
      <c r="AOQ26" s="9"/>
      <c r="AOR26" s="9"/>
      <c r="AOS26" s="10" t="s">
        <v>3611</v>
      </c>
      <c r="AOT26" s="9"/>
      <c r="AOU26" s="9"/>
      <c r="AOV26" s="10" t="s">
        <v>3613</v>
      </c>
      <c r="AOW26" s="9"/>
      <c r="AOX26" s="9"/>
      <c r="AOY26" s="10" t="s">
        <v>3607</v>
      </c>
      <c r="AOZ26" s="9"/>
      <c r="APA26" s="9"/>
      <c r="APB26" s="10" t="s">
        <v>3615</v>
      </c>
      <c r="APC26" s="9"/>
      <c r="APD26" s="9"/>
      <c r="APE26" s="10" t="s">
        <v>3610</v>
      </c>
      <c r="APF26" s="9"/>
      <c r="APG26" s="9"/>
      <c r="APH26" s="10" t="s">
        <v>3606</v>
      </c>
      <c r="API26" s="9"/>
      <c r="APJ26" s="9"/>
      <c r="APK26" s="10" t="s">
        <v>3608</v>
      </c>
      <c r="APL26" s="9"/>
      <c r="APM26" s="9"/>
      <c r="APN26" s="10" t="s">
        <v>3616</v>
      </c>
      <c r="APO26" s="9"/>
      <c r="APP26" s="9"/>
      <c r="APQ26" s="10" t="s">
        <v>3608</v>
      </c>
      <c r="APR26" s="9"/>
      <c r="APS26" s="9"/>
      <c r="APT26" s="10" t="s">
        <v>3611</v>
      </c>
      <c r="APU26" s="9"/>
      <c r="APV26" s="9"/>
      <c r="APW26" s="10" t="s">
        <v>3608</v>
      </c>
      <c r="APX26" s="9"/>
      <c r="APY26" s="9"/>
      <c r="APZ26" s="10" t="s">
        <v>3607</v>
      </c>
      <c r="AQA26" s="9"/>
      <c r="AQB26" s="9"/>
      <c r="AQC26" s="10" t="s">
        <v>3612</v>
      </c>
      <c r="AQD26" s="9"/>
      <c r="AQE26" s="9"/>
      <c r="AQF26" s="10" t="s">
        <v>3607</v>
      </c>
      <c r="AQG26" s="9"/>
      <c r="AQH26" s="9"/>
      <c r="AQI26" s="10" t="s">
        <v>3609</v>
      </c>
      <c r="AQJ26" s="9"/>
      <c r="AQK26" s="9"/>
      <c r="AQL26" s="10" t="s">
        <v>3607</v>
      </c>
      <c r="AQM26" s="9"/>
      <c r="AQN26" s="9"/>
      <c r="AQO26" s="10" t="s">
        <v>3611</v>
      </c>
      <c r="AQP26" s="9"/>
      <c r="AQQ26" s="9"/>
      <c r="AQR26" s="10" t="s">
        <v>3615</v>
      </c>
      <c r="AQS26" s="9"/>
      <c r="AQT26" s="9"/>
      <c r="AQU26" s="10" t="s">
        <v>3612</v>
      </c>
      <c r="AQV26" s="9"/>
      <c r="AQW26" s="9"/>
      <c r="AQX26" s="10" t="s">
        <v>3609</v>
      </c>
      <c r="AQY26" s="9"/>
      <c r="AQZ26" s="9"/>
      <c r="ARA26" s="10" t="s">
        <v>3606</v>
      </c>
      <c r="ARB26" s="9"/>
      <c r="ARC26" s="9"/>
      <c r="ARD26" s="10" t="s">
        <v>3608</v>
      </c>
      <c r="ARE26" s="9"/>
      <c r="ARF26" s="9"/>
      <c r="ARG26" s="10" t="s">
        <v>3611</v>
      </c>
      <c r="ARH26" s="9"/>
      <c r="ARI26" s="9"/>
      <c r="ARJ26" s="10" t="s">
        <v>3616</v>
      </c>
      <c r="ARK26" s="9"/>
      <c r="ARL26" s="9"/>
      <c r="ARM26" s="10" t="s">
        <v>3613</v>
      </c>
      <c r="ARN26" s="9"/>
      <c r="ARO26" s="9"/>
      <c r="ARP26" s="10" t="s">
        <v>3607</v>
      </c>
      <c r="ARQ26" s="9"/>
      <c r="ARR26" s="9"/>
      <c r="ARS26" s="10" t="s">
        <v>3606</v>
      </c>
      <c r="ART26" s="9"/>
      <c r="ARU26" s="9"/>
      <c r="ARV26" s="10" t="s">
        <v>3611</v>
      </c>
      <c r="ARW26" s="9"/>
      <c r="ARX26" s="9"/>
      <c r="ARY26" s="10" t="s">
        <v>3616</v>
      </c>
      <c r="ARZ26" s="9"/>
      <c r="ASA26" s="9"/>
      <c r="ASB26" s="10" t="s">
        <v>3613</v>
      </c>
      <c r="ASC26" s="9"/>
      <c r="ASD26" s="9"/>
      <c r="ASE26" s="10" t="s">
        <v>3609</v>
      </c>
      <c r="ASF26" s="9"/>
      <c r="ASG26" s="9"/>
      <c r="ASH26" s="10" t="s">
        <v>3611</v>
      </c>
      <c r="ASI26" s="9"/>
      <c r="ASJ26" s="9"/>
      <c r="ASK26" s="10" t="s">
        <v>3606</v>
      </c>
      <c r="ASL26" s="9"/>
      <c r="ASM26" s="9"/>
      <c r="ASN26" s="10" t="s">
        <v>3616</v>
      </c>
      <c r="ASO26" s="9"/>
      <c r="ASP26" s="9"/>
      <c r="ASQ26" s="10" t="s">
        <v>3616</v>
      </c>
      <c r="ASR26" s="9"/>
      <c r="ASS26" s="9"/>
      <c r="AST26" s="10" t="s">
        <v>3610</v>
      </c>
      <c r="ASU26" s="9"/>
      <c r="ASV26" s="9"/>
      <c r="ASW26" s="10" t="s">
        <v>3608</v>
      </c>
      <c r="ASX26" s="9"/>
      <c r="ASY26" s="9"/>
      <c r="ASZ26" s="10" t="s">
        <v>3607</v>
      </c>
      <c r="ATA26" s="9"/>
      <c r="ATB26" s="9"/>
      <c r="ATC26" s="10" t="s">
        <v>3608</v>
      </c>
      <c r="ATD26" s="9"/>
      <c r="ATE26" s="9"/>
      <c r="ATF26" s="10" t="s">
        <v>3613</v>
      </c>
      <c r="ATG26" s="9"/>
      <c r="ATH26" s="9"/>
      <c r="ATI26" s="10" t="s">
        <v>3610</v>
      </c>
      <c r="ATJ26" s="9"/>
      <c r="ATK26" s="9"/>
      <c r="ATL26" s="10" t="s">
        <v>3613</v>
      </c>
      <c r="ATM26" s="9"/>
      <c r="ATN26" s="9"/>
      <c r="ATO26" s="10" t="s">
        <v>3616</v>
      </c>
      <c r="ATP26" s="9"/>
      <c r="ATQ26" s="9"/>
      <c r="ATR26" s="10" t="s">
        <v>3614</v>
      </c>
      <c r="ATS26" s="9"/>
      <c r="ATT26" s="9"/>
      <c r="ATU26" s="10" t="s">
        <v>3610</v>
      </c>
      <c r="ATV26" s="9"/>
      <c r="ATW26" s="9"/>
      <c r="ATX26" s="10" t="s">
        <v>3610</v>
      </c>
      <c r="ATY26" s="9"/>
      <c r="ATZ26" s="9"/>
      <c r="AUA26" s="10" t="s">
        <v>3611</v>
      </c>
      <c r="AUB26" s="9"/>
      <c r="AUC26" s="9"/>
      <c r="AUD26" s="10" t="s">
        <v>3608</v>
      </c>
      <c r="AUE26" s="9"/>
      <c r="AUF26" s="9"/>
      <c r="AUG26" s="10" t="s">
        <v>3606</v>
      </c>
      <c r="AUH26" s="9"/>
      <c r="AUI26" s="9"/>
      <c r="AUJ26" s="10" t="s">
        <v>3612</v>
      </c>
      <c r="AUK26" s="9"/>
      <c r="AUL26" s="9"/>
      <c r="AUM26" s="10" t="s">
        <v>3615</v>
      </c>
      <c r="AUN26" s="9"/>
      <c r="AUO26" s="9"/>
      <c r="AUP26" s="10" t="s">
        <v>3611</v>
      </c>
      <c r="AUQ26" s="9"/>
      <c r="AUR26" s="9"/>
      <c r="AUS26" s="10" t="s">
        <v>3611</v>
      </c>
      <c r="AUT26" s="9"/>
      <c r="AUU26" s="9"/>
      <c r="AUV26" s="10" t="s">
        <v>3609</v>
      </c>
      <c r="AUW26" s="9"/>
      <c r="AUX26" s="9"/>
      <c r="AUY26" s="10" t="s">
        <v>3607</v>
      </c>
      <c r="AUZ26" s="9"/>
      <c r="AVA26" s="9"/>
      <c r="AVB26" s="10" t="s">
        <v>3608</v>
      </c>
      <c r="AVC26" s="9"/>
      <c r="AVD26" s="9"/>
      <c r="AVE26" s="10" t="s">
        <v>3607</v>
      </c>
      <c r="AVF26" s="9"/>
      <c r="AVG26" s="9"/>
      <c r="AVH26" s="10" t="s">
        <v>3608</v>
      </c>
      <c r="AVI26" s="9"/>
      <c r="AVJ26" s="9"/>
      <c r="AVK26" s="10" t="s">
        <v>3608</v>
      </c>
      <c r="AVL26" s="9"/>
      <c r="AVM26" s="9"/>
      <c r="AVN26" s="10" t="s">
        <v>3606</v>
      </c>
      <c r="AVO26" s="9"/>
      <c r="AVP26" s="9"/>
      <c r="AVQ26" s="10" t="s">
        <v>3608</v>
      </c>
      <c r="AVR26" s="9"/>
      <c r="AVS26" s="9"/>
      <c r="AVT26" s="10" t="s">
        <v>3608</v>
      </c>
      <c r="AVU26" s="9"/>
      <c r="AVV26" s="9"/>
      <c r="AVW26" s="10" t="s">
        <v>3612</v>
      </c>
      <c r="AVX26" s="9"/>
      <c r="AVY26" s="9"/>
      <c r="AVZ26" s="10" t="s">
        <v>3609</v>
      </c>
      <c r="AWA26" s="9"/>
      <c r="AWB26" s="9"/>
      <c r="AWC26" s="10" t="s">
        <v>3612</v>
      </c>
      <c r="AWD26" s="9"/>
      <c r="AWE26" s="9"/>
      <c r="AWF26" s="10" t="s">
        <v>3610</v>
      </c>
      <c r="AWG26" s="9"/>
      <c r="AWH26" s="9"/>
      <c r="AWI26" s="10" t="s">
        <v>3608</v>
      </c>
      <c r="AWJ26" s="9"/>
      <c r="AWK26" s="9"/>
      <c r="AWL26" s="10" t="s">
        <v>3611</v>
      </c>
      <c r="AWM26" s="9"/>
      <c r="AWN26" s="9"/>
      <c r="AWO26" s="10" t="s">
        <v>3606</v>
      </c>
      <c r="AWP26" s="9"/>
      <c r="AWQ26" s="9"/>
      <c r="AWR26" s="10" t="s">
        <v>3606</v>
      </c>
      <c r="AWS26" s="9"/>
      <c r="AWT26" s="9"/>
      <c r="AWU26" s="10" t="s">
        <v>3612</v>
      </c>
      <c r="AWV26" s="9"/>
      <c r="AWW26" s="9"/>
      <c r="AWX26" s="10" t="s">
        <v>3610</v>
      </c>
      <c r="AWY26" s="9"/>
      <c r="AWZ26" s="9"/>
      <c r="AXA26" s="10" t="s">
        <v>3613</v>
      </c>
      <c r="AXB26" s="9"/>
      <c r="AXC26" s="9"/>
      <c r="AXD26" s="10" t="s">
        <v>3614</v>
      </c>
      <c r="AXE26" s="9"/>
      <c r="AXF26" s="9"/>
      <c r="AXG26" s="10" t="s">
        <v>3612</v>
      </c>
      <c r="AXH26" s="9"/>
      <c r="AXI26" s="9"/>
      <c r="AXJ26" s="10" t="s">
        <v>3616</v>
      </c>
      <c r="AXK26" s="9"/>
      <c r="AXL26" s="9"/>
      <c r="AXM26" s="10" t="s">
        <v>3608</v>
      </c>
      <c r="AXN26" s="9"/>
      <c r="AXO26" s="9"/>
      <c r="AXP26" s="10" t="s">
        <v>3607</v>
      </c>
      <c r="AXQ26" s="9"/>
      <c r="AXR26" s="9"/>
      <c r="AXS26" s="10" t="s">
        <v>3608</v>
      </c>
      <c r="AXT26" s="9"/>
      <c r="AXU26" s="9"/>
      <c r="AXV26" s="10" t="s">
        <v>3610</v>
      </c>
      <c r="AXW26" s="9"/>
      <c r="AXX26" s="9"/>
      <c r="AXY26" s="10" t="s">
        <v>3606</v>
      </c>
      <c r="AXZ26" s="9"/>
      <c r="AYA26" s="9"/>
      <c r="AYB26" s="10" t="s">
        <v>3609</v>
      </c>
      <c r="AYC26" s="9"/>
      <c r="AYD26" s="9"/>
      <c r="AYE26" s="10" t="s">
        <v>3616</v>
      </c>
      <c r="AYF26" s="9"/>
      <c r="AYG26" s="9"/>
      <c r="AYH26" s="10" t="s">
        <v>3610</v>
      </c>
      <c r="AYI26" s="9"/>
      <c r="AYJ26" s="9"/>
      <c r="AYK26" s="10" t="s">
        <v>3613</v>
      </c>
      <c r="AYL26" s="9"/>
      <c r="AYM26" s="9"/>
      <c r="AYN26" s="10" t="s">
        <v>3609</v>
      </c>
      <c r="AYO26" s="9"/>
      <c r="AYP26" s="9"/>
      <c r="AYQ26" s="10" t="s">
        <v>3616</v>
      </c>
      <c r="AYR26" s="9"/>
      <c r="AYS26" s="9"/>
      <c r="AYT26" s="10" t="s">
        <v>3614</v>
      </c>
      <c r="AYU26" s="9"/>
      <c r="AYV26" s="9"/>
      <c r="AYW26" s="10" t="s">
        <v>3610</v>
      </c>
      <c r="AYX26" s="9"/>
      <c r="AYY26" s="9"/>
      <c r="AYZ26" s="10" t="s">
        <v>3613</v>
      </c>
      <c r="AZA26" s="9"/>
      <c r="AZB26" s="9"/>
      <c r="AZC26" s="10" t="s">
        <v>3608</v>
      </c>
      <c r="AZD26" s="9"/>
      <c r="AZE26" s="9"/>
      <c r="AZF26" s="10" t="s">
        <v>3609</v>
      </c>
      <c r="AZG26" s="9"/>
      <c r="AZH26" s="9"/>
      <c r="AZI26" s="10" t="s">
        <v>3612</v>
      </c>
      <c r="AZJ26" s="9"/>
      <c r="AZK26" s="9"/>
      <c r="AZL26" s="10" t="s">
        <v>3616</v>
      </c>
      <c r="AZM26" s="9"/>
      <c r="AZN26" s="9"/>
      <c r="AZO26" s="10" t="s">
        <v>3610</v>
      </c>
      <c r="AZP26" s="9"/>
      <c r="AZQ26" s="9"/>
      <c r="AZR26" s="10" t="s">
        <v>3611</v>
      </c>
      <c r="AZS26" s="9"/>
      <c r="AZT26" s="9"/>
      <c r="AZU26" s="10" t="s">
        <v>3614</v>
      </c>
      <c r="AZV26" s="9"/>
      <c r="AZW26" s="9"/>
      <c r="AZX26" s="10" t="s">
        <v>3607</v>
      </c>
      <c r="AZY26" s="9"/>
      <c r="AZZ26" s="9"/>
      <c r="BAA26" s="10" t="s">
        <v>3613</v>
      </c>
      <c r="BAB26" s="9"/>
      <c r="BAC26" s="9"/>
      <c r="BAD26" s="10" t="s">
        <v>3612</v>
      </c>
      <c r="BAE26" s="9"/>
      <c r="BAF26" s="9"/>
      <c r="BAG26" s="10" t="s">
        <v>3612</v>
      </c>
      <c r="BAH26" s="9"/>
      <c r="BAI26" s="9"/>
      <c r="BAJ26" s="10" t="s">
        <v>3613</v>
      </c>
      <c r="BAK26" s="9"/>
      <c r="BAL26" s="9"/>
      <c r="BAM26" s="10" t="s">
        <v>3613</v>
      </c>
      <c r="BAN26" s="9"/>
      <c r="BAO26" s="9"/>
      <c r="BAP26" s="10" t="s">
        <v>3610</v>
      </c>
      <c r="BAQ26" s="9"/>
      <c r="BAR26" s="9"/>
      <c r="BAS26" s="10" t="s">
        <v>3610</v>
      </c>
      <c r="BAT26" s="9"/>
      <c r="BAU26" s="9"/>
      <c r="BAV26" s="10" t="s">
        <v>3615</v>
      </c>
      <c r="BAW26" s="9"/>
      <c r="BAX26" s="9"/>
      <c r="BAY26" s="10" t="s">
        <v>3615</v>
      </c>
      <c r="BAZ26" s="9"/>
      <c r="BBA26" s="9"/>
      <c r="BBB26" s="10" t="s">
        <v>3606</v>
      </c>
      <c r="BBC26" s="9"/>
      <c r="BBD26" s="9"/>
      <c r="BBE26" s="10" t="s">
        <v>3615</v>
      </c>
      <c r="BBF26" s="9"/>
      <c r="BBG26" s="9"/>
      <c r="BBH26" s="10" t="s">
        <v>3615</v>
      </c>
      <c r="BBI26" s="9"/>
      <c r="BBJ26" s="9"/>
      <c r="BBK26" s="10" t="s">
        <v>3615</v>
      </c>
      <c r="BBL26" s="9"/>
      <c r="BBM26" s="9"/>
      <c r="BBN26" s="10" t="s">
        <v>3608</v>
      </c>
      <c r="BBO26" s="9"/>
      <c r="BBP26" s="9"/>
      <c r="BBQ26" s="10" t="s">
        <v>3606</v>
      </c>
      <c r="BBR26" s="9"/>
      <c r="BBS26" s="9"/>
      <c r="BBT26" s="10" t="s">
        <v>3610</v>
      </c>
      <c r="BBU26" s="9"/>
      <c r="BBV26" s="9"/>
      <c r="BBW26" s="10" t="s">
        <v>3613</v>
      </c>
      <c r="BBX26" s="9"/>
      <c r="BBY26" s="9"/>
      <c r="BBZ26" s="10" t="s">
        <v>3616</v>
      </c>
      <c r="BCA26" s="9"/>
      <c r="BCB26" s="9"/>
      <c r="BCC26" s="10" t="s">
        <v>3616</v>
      </c>
      <c r="BCD26" s="9"/>
      <c r="BCE26" s="9"/>
      <c r="BCF26" s="10" t="s">
        <v>3614</v>
      </c>
      <c r="BCG26" s="9"/>
      <c r="BCH26" s="9"/>
      <c r="BCI26" s="10" t="s">
        <v>3613</v>
      </c>
      <c r="BCJ26" s="9"/>
      <c r="BCK26" s="9"/>
      <c r="BCL26" s="10" t="s">
        <v>3607</v>
      </c>
      <c r="BCM26" s="9"/>
      <c r="BCN26" s="9"/>
      <c r="BCO26" s="10" t="s">
        <v>3613</v>
      </c>
      <c r="BCP26" s="9"/>
      <c r="BCQ26" s="9"/>
      <c r="BCR26" s="10" t="s">
        <v>3616</v>
      </c>
      <c r="BCS26" s="9"/>
      <c r="BCT26" s="9"/>
      <c r="BCU26" s="10" t="s">
        <v>3614</v>
      </c>
      <c r="BCV26" s="9"/>
      <c r="BCW26" s="9"/>
      <c r="BCX26" s="10" t="s">
        <v>3613</v>
      </c>
      <c r="BCY26" s="9"/>
      <c r="BCZ26" s="9"/>
      <c r="BDA26" s="10" t="s">
        <v>3614</v>
      </c>
      <c r="BDB26" s="9"/>
      <c r="BDC26" s="9"/>
      <c r="BDD26" s="10" t="s">
        <v>3616</v>
      </c>
      <c r="BDE26" s="9"/>
      <c r="BDF26" s="9"/>
      <c r="BDG26" s="10" t="s">
        <v>3613</v>
      </c>
      <c r="BDH26" s="9"/>
      <c r="BDI26" s="9"/>
      <c r="BDJ26" s="10" t="s">
        <v>3613</v>
      </c>
      <c r="BDK26" s="9"/>
      <c r="BDL26" s="9"/>
      <c r="BDM26" s="10" t="s">
        <v>3615</v>
      </c>
      <c r="BDN26" s="9"/>
      <c r="BDO26" s="9"/>
      <c r="BDP26" s="10" t="s">
        <v>3606</v>
      </c>
      <c r="BDQ26" s="9"/>
      <c r="BDR26" s="9"/>
      <c r="BDS26" s="10" t="s">
        <v>3608</v>
      </c>
      <c r="BDT26" s="9"/>
      <c r="BDU26" s="9"/>
      <c r="BDV26" s="10" t="s">
        <v>3613</v>
      </c>
      <c r="BDW26" s="9"/>
      <c r="BDX26" s="9"/>
      <c r="BDY26" s="10" t="s">
        <v>3610</v>
      </c>
      <c r="BDZ26" s="9"/>
      <c r="BEA26" s="9"/>
      <c r="BEB26" s="10" t="s">
        <v>3610</v>
      </c>
      <c r="BEC26" s="9"/>
      <c r="BED26" s="9"/>
      <c r="BEE26" s="10" t="s">
        <v>3615</v>
      </c>
      <c r="BEF26" s="9"/>
      <c r="BEG26" s="9"/>
      <c r="BEH26" s="10" t="s">
        <v>3609</v>
      </c>
      <c r="BEI26" s="9"/>
      <c r="BEJ26" s="9"/>
      <c r="BEK26" s="10" t="s">
        <v>3611</v>
      </c>
      <c r="BEL26" s="9"/>
      <c r="BEM26" s="9"/>
      <c r="BEN26" s="10" t="s">
        <v>3610</v>
      </c>
      <c r="BEO26" s="9"/>
      <c r="BEP26" s="9"/>
      <c r="BEQ26" s="10" t="s">
        <v>3615</v>
      </c>
      <c r="BER26" s="9"/>
      <c r="BES26" s="9"/>
      <c r="BET26" s="10" t="s">
        <v>3615</v>
      </c>
      <c r="BEU26" s="9"/>
      <c r="BEV26" s="9"/>
      <c r="BEW26" s="10" t="s">
        <v>3611</v>
      </c>
      <c r="BEX26" s="9"/>
      <c r="BEY26" s="9"/>
      <c r="BEZ26" s="10" t="s">
        <v>3611</v>
      </c>
      <c r="BFA26" s="9"/>
      <c r="BFB26" s="9"/>
      <c r="BFC26" s="10" t="s">
        <v>3615</v>
      </c>
      <c r="BFD26" s="9"/>
      <c r="BFE26" s="9"/>
      <c r="BFF26" s="10" t="s">
        <v>3609</v>
      </c>
      <c r="BFG26" s="9"/>
      <c r="BFH26" s="9"/>
      <c r="BFI26" s="10" t="s">
        <v>3609</v>
      </c>
      <c r="BFJ26" s="9"/>
      <c r="BFK26" s="9"/>
      <c r="BFL26" s="10" t="s">
        <v>3612</v>
      </c>
      <c r="BFM26" s="9"/>
      <c r="BFN26" s="9"/>
      <c r="BFO26" s="10" t="s">
        <v>3611</v>
      </c>
      <c r="BFP26" s="9"/>
      <c r="BFQ26" s="9"/>
      <c r="BFR26" s="10" t="s">
        <v>3606</v>
      </c>
      <c r="BFS26" s="9"/>
      <c r="BFT26" s="9"/>
      <c r="BFU26" s="10" t="s">
        <v>3608</v>
      </c>
      <c r="BFV26" s="9"/>
      <c r="BFW26" s="9"/>
      <c r="BFX26" s="10" t="s">
        <v>3616</v>
      </c>
      <c r="BFY26" s="9"/>
      <c r="BFZ26" s="9"/>
      <c r="BGA26" s="10" t="s">
        <v>3609</v>
      </c>
      <c r="BGB26" s="9"/>
      <c r="BGC26" s="9"/>
      <c r="BGD26" s="10" t="s">
        <v>3609</v>
      </c>
      <c r="BGE26" s="9"/>
      <c r="BGF26" s="9"/>
      <c r="BGG26" s="10" t="s">
        <v>3609</v>
      </c>
      <c r="BGH26" s="9"/>
      <c r="BGI26" s="9"/>
      <c r="BGJ26" s="10" t="s">
        <v>3606</v>
      </c>
      <c r="BGK26" s="9"/>
      <c r="BGL26" s="9"/>
      <c r="BGM26" s="10" t="s">
        <v>3609</v>
      </c>
      <c r="BGN26" s="9"/>
      <c r="BGO26" s="9"/>
      <c r="BGP26" s="10" t="s">
        <v>3615</v>
      </c>
      <c r="BGQ26" s="9"/>
      <c r="BGR26" s="9"/>
      <c r="BGS26" s="10" t="s">
        <v>3615</v>
      </c>
      <c r="BGT26" s="9"/>
      <c r="BGU26" s="9"/>
      <c r="BGV26" s="10" t="s">
        <v>3607</v>
      </c>
      <c r="BGW26" s="9"/>
      <c r="BGX26" s="9"/>
      <c r="BGY26" s="10" t="s">
        <v>3616</v>
      </c>
      <c r="BGZ26" s="9"/>
      <c r="BHA26" s="9"/>
      <c r="BHB26" s="10" t="s">
        <v>3608</v>
      </c>
      <c r="BHC26" s="9"/>
      <c r="BHD26" s="9"/>
      <c r="BHE26" s="10" t="s">
        <v>3607</v>
      </c>
      <c r="BHF26" s="9"/>
      <c r="BHG26" s="9"/>
      <c r="BHH26" s="10" t="s">
        <v>3607</v>
      </c>
      <c r="BHI26" s="9"/>
      <c r="BHJ26" s="9"/>
      <c r="BHK26" s="10" t="s">
        <v>3607</v>
      </c>
      <c r="BHL26" s="9"/>
      <c r="BHM26" s="9"/>
      <c r="BHN26" s="10" t="s">
        <v>3608</v>
      </c>
      <c r="BHO26" s="9"/>
      <c r="BHP26" s="9"/>
      <c r="BHQ26" s="10" t="s">
        <v>3610</v>
      </c>
      <c r="BHR26" s="9"/>
      <c r="BHS26" s="9"/>
      <c r="BHT26" s="10" t="s">
        <v>3611</v>
      </c>
      <c r="BHU26" s="9"/>
      <c r="BHV26" s="9"/>
      <c r="BHW26" s="10" t="s">
        <v>3607</v>
      </c>
      <c r="BHX26" s="9"/>
      <c r="BHY26" s="9"/>
      <c r="BHZ26" s="10" t="s">
        <v>3615</v>
      </c>
      <c r="BIA26" s="9"/>
      <c r="BIB26" s="9"/>
      <c r="BIC26" s="10" t="s">
        <v>3612</v>
      </c>
      <c r="BID26" s="9"/>
      <c r="BIE26" s="9"/>
      <c r="BIF26" s="10" t="s">
        <v>3608</v>
      </c>
      <c r="BIG26" s="9"/>
      <c r="BIH26" s="9"/>
      <c r="BII26" s="10" t="s">
        <v>3611</v>
      </c>
      <c r="BIJ26" s="9"/>
      <c r="BIK26" s="9"/>
      <c r="BIL26" s="10" t="s">
        <v>3606</v>
      </c>
      <c r="BIM26" s="9"/>
      <c r="BIN26" s="9"/>
      <c r="BIO26" s="10" t="s">
        <v>3612</v>
      </c>
      <c r="BIP26" s="9"/>
      <c r="BIQ26" s="9"/>
      <c r="BIR26" s="10" t="s">
        <v>3610</v>
      </c>
      <c r="BIS26" s="9"/>
      <c r="BIT26" s="9"/>
      <c r="BIU26" s="10" t="s">
        <v>3610</v>
      </c>
      <c r="BIV26" s="9"/>
      <c r="BIW26" s="9"/>
      <c r="BIX26" s="10" t="s">
        <v>3606</v>
      </c>
      <c r="BIY26" s="9"/>
      <c r="BIZ26" s="9"/>
      <c r="BJA26" s="10" t="s">
        <v>3607</v>
      </c>
      <c r="BJB26" s="9"/>
      <c r="BJC26" s="9"/>
      <c r="BJD26" s="10" t="s">
        <v>3613</v>
      </c>
      <c r="BJE26" s="9"/>
      <c r="BJF26" s="9"/>
      <c r="BJG26" s="10" t="s">
        <v>3613</v>
      </c>
      <c r="BJH26" s="9"/>
      <c r="BJI26" s="9"/>
      <c r="BJJ26" s="10" t="s">
        <v>3612</v>
      </c>
      <c r="BJK26" s="9"/>
      <c r="BJL26" s="9"/>
      <c r="BJM26" s="10" t="s">
        <v>3611</v>
      </c>
      <c r="BJN26" s="9"/>
      <c r="BJO26" s="9"/>
      <c r="BJP26" s="10" t="s">
        <v>3612</v>
      </c>
      <c r="BJQ26" s="9"/>
      <c r="BJR26" s="9"/>
      <c r="BJS26" s="10" t="s">
        <v>3607</v>
      </c>
      <c r="BJT26" s="9"/>
      <c r="BJU26" s="9"/>
      <c r="BJV26" s="10" t="s">
        <v>3611</v>
      </c>
      <c r="BJW26" s="9"/>
      <c r="BJX26" s="9"/>
      <c r="BJY26" s="10" t="s">
        <v>3613</v>
      </c>
      <c r="BJZ26" s="9"/>
      <c r="BKA26" s="9"/>
      <c r="BKB26" s="10" t="s">
        <v>3608</v>
      </c>
      <c r="BKC26" s="9"/>
      <c r="BKD26" s="9"/>
      <c r="BKE26" s="10" t="s">
        <v>3616</v>
      </c>
      <c r="BKF26" s="9"/>
      <c r="BKG26" s="9"/>
      <c r="BKH26" s="10" t="s">
        <v>3609</v>
      </c>
      <c r="BKI26" s="9"/>
      <c r="BKJ26" s="9"/>
      <c r="BKK26" s="10" t="s">
        <v>3606</v>
      </c>
      <c r="BKL26" s="9"/>
      <c r="BKM26" s="9"/>
      <c r="BKN26" s="10" t="s">
        <v>3613</v>
      </c>
      <c r="BKO26" s="9"/>
      <c r="BKP26" s="9"/>
      <c r="BKQ26" s="10" t="s">
        <v>3613</v>
      </c>
      <c r="BKR26" s="9"/>
      <c r="BKS26" s="9"/>
      <c r="BKT26" s="10" t="s">
        <v>3616</v>
      </c>
      <c r="BKU26" s="9"/>
      <c r="BKV26" s="9"/>
      <c r="BKW26" s="10" t="s">
        <v>3616</v>
      </c>
      <c r="BKX26" s="9"/>
      <c r="BKY26" s="9"/>
      <c r="BKZ26" s="10" t="s">
        <v>3611</v>
      </c>
      <c r="BLA26" s="9"/>
      <c r="BLB26" s="9"/>
      <c r="BLC26" s="10" t="s">
        <v>3613</v>
      </c>
      <c r="BLD26" s="9"/>
      <c r="BLE26" s="9"/>
      <c r="BLF26" s="10" t="s">
        <v>3606</v>
      </c>
      <c r="BLG26" s="9"/>
      <c r="BLH26" s="9"/>
      <c r="BLI26" s="10" t="s">
        <v>3610</v>
      </c>
      <c r="BLJ26" s="9"/>
      <c r="BLK26" s="9"/>
      <c r="BLL26" s="10" t="s">
        <v>3607</v>
      </c>
      <c r="BLM26" s="9"/>
      <c r="BLN26" s="9"/>
      <c r="BLO26" s="10" t="s">
        <v>3613</v>
      </c>
      <c r="BLP26" s="9"/>
      <c r="BLQ26" s="9"/>
      <c r="BLR26" s="10" t="s">
        <v>3613</v>
      </c>
      <c r="BLS26" s="9"/>
      <c r="BLT26" s="9"/>
      <c r="BLU26" s="10" t="s">
        <v>3608</v>
      </c>
      <c r="BLV26" s="9"/>
      <c r="BLW26" s="9"/>
      <c r="BLX26" s="10" t="s">
        <v>3615</v>
      </c>
      <c r="BLY26" s="9"/>
      <c r="BLZ26" s="9"/>
      <c r="BMA26" s="10" t="s">
        <v>3613</v>
      </c>
      <c r="BMB26" s="9"/>
      <c r="BMC26" s="9"/>
      <c r="BMD26" s="10" t="s">
        <v>3613</v>
      </c>
      <c r="BME26" s="9"/>
      <c r="BMF26" s="9"/>
      <c r="BMG26" s="10" t="s">
        <v>3613</v>
      </c>
      <c r="BMH26" s="9"/>
      <c r="BMI26" s="9"/>
      <c r="BMJ26" s="10" t="s">
        <v>3615</v>
      </c>
      <c r="BMK26" s="9"/>
      <c r="BML26" s="9"/>
      <c r="BMM26" s="10" t="s">
        <v>3606</v>
      </c>
      <c r="BMN26" s="9"/>
      <c r="BMO26" s="9"/>
      <c r="BMP26" s="10" t="s">
        <v>3609</v>
      </c>
      <c r="BMQ26" s="9"/>
      <c r="BMR26" s="9"/>
      <c r="BMS26" s="10" t="s">
        <v>3610</v>
      </c>
      <c r="BMT26" s="9"/>
      <c r="BMU26" s="9"/>
      <c r="BMV26" s="10" t="s">
        <v>3613</v>
      </c>
      <c r="BMW26" s="9"/>
      <c r="BMX26" s="9"/>
      <c r="BMY26" s="10" t="s">
        <v>3616</v>
      </c>
      <c r="BMZ26" s="9"/>
      <c r="BNA26" s="9"/>
      <c r="BNB26" s="10" t="s">
        <v>3616</v>
      </c>
      <c r="BNC26" s="9"/>
      <c r="BND26" s="9"/>
      <c r="BNE26" s="10" t="s">
        <v>3610</v>
      </c>
      <c r="BNF26" s="9"/>
      <c r="BNG26" s="9"/>
      <c r="BNH26" s="10" t="s">
        <v>3616</v>
      </c>
      <c r="BNI26" s="9"/>
      <c r="BNJ26" s="9"/>
      <c r="BNK26" s="10" t="s">
        <v>3611</v>
      </c>
      <c r="BNL26" s="9"/>
      <c r="BNM26" s="9"/>
      <c r="BNN26" s="10" t="s">
        <v>3610</v>
      </c>
      <c r="BNO26" s="9"/>
      <c r="BNP26" s="9"/>
      <c r="BNQ26" s="10" t="s">
        <v>3608</v>
      </c>
      <c r="BNR26" s="9"/>
      <c r="BNS26" s="9"/>
      <c r="BNT26" s="10" t="s">
        <v>3609</v>
      </c>
      <c r="BNU26" s="9"/>
      <c r="BNV26" s="9"/>
      <c r="BNW26" s="10" t="s">
        <v>3615</v>
      </c>
      <c r="BNX26" s="9"/>
      <c r="BNY26" s="9"/>
      <c r="BNZ26" s="10" t="s">
        <v>3607</v>
      </c>
      <c r="BOA26" s="9"/>
      <c r="BOB26" s="9"/>
      <c r="BOC26" s="10" t="s">
        <v>3615</v>
      </c>
      <c r="BOD26" s="9"/>
      <c r="BOE26" s="9"/>
      <c r="BOF26" s="10" t="s">
        <v>3615</v>
      </c>
      <c r="BOG26" s="9"/>
      <c r="BOH26" s="9"/>
      <c r="BOI26" s="10" t="s">
        <v>3616</v>
      </c>
      <c r="BOJ26" s="9"/>
      <c r="BOK26" s="9"/>
      <c r="BOL26" s="10" t="s">
        <v>3608</v>
      </c>
      <c r="BOM26" s="9"/>
      <c r="BON26" s="9"/>
      <c r="BOO26" s="10" t="s">
        <v>3606</v>
      </c>
      <c r="BOP26" s="9"/>
      <c r="BOQ26" s="9"/>
      <c r="BOR26" s="10" t="s">
        <v>3608</v>
      </c>
      <c r="BOS26" s="9"/>
      <c r="BOT26" s="9"/>
      <c r="BOU26" s="10" t="s">
        <v>3611</v>
      </c>
      <c r="BOV26" s="9"/>
      <c r="BOW26" s="9"/>
      <c r="BOX26" s="10" t="s">
        <v>3607</v>
      </c>
      <c r="BOY26" s="9"/>
      <c r="BOZ26" s="9"/>
      <c r="BPA26" s="10" t="s">
        <v>3608</v>
      </c>
      <c r="BPB26" s="9"/>
      <c r="BPC26" s="9"/>
      <c r="BPD26" s="10" t="s">
        <v>3608</v>
      </c>
      <c r="BPE26" s="9"/>
      <c r="BPF26" s="9"/>
      <c r="BPG26" s="10" t="s">
        <v>3607</v>
      </c>
      <c r="BPH26" s="9"/>
      <c r="BPI26" s="9"/>
      <c r="BPJ26" s="10" t="s">
        <v>3608</v>
      </c>
      <c r="BPK26" s="9"/>
      <c r="BPL26" s="9"/>
      <c r="BPM26" s="10" t="s">
        <v>3615</v>
      </c>
      <c r="BPN26" s="9"/>
      <c r="BPO26" s="9"/>
      <c r="BPP26" s="10" t="s">
        <v>3615</v>
      </c>
      <c r="BPQ26" s="9"/>
      <c r="BPR26" s="9"/>
      <c r="BPS26" s="10" t="s">
        <v>3609</v>
      </c>
      <c r="BPT26" s="9"/>
      <c r="BPU26" s="9"/>
      <c r="BPV26" s="10" t="s">
        <v>3616</v>
      </c>
      <c r="BPW26" s="9"/>
      <c r="BPX26" s="9"/>
      <c r="BPY26" s="10" t="s">
        <v>3611</v>
      </c>
      <c r="BPZ26" s="9"/>
      <c r="BQA26" s="9"/>
      <c r="BQB26" s="10" t="s">
        <v>3606</v>
      </c>
      <c r="BQC26" s="9"/>
      <c r="BQD26" s="9"/>
      <c r="BQE26" s="10" t="s">
        <v>3608</v>
      </c>
      <c r="BQF26" s="9"/>
      <c r="BQG26" s="9"/>
      <c r="BQH26" s="10" t="s">
        <v>3616</v>
      </c>
      <c r="BQI26" s="9"/>
      <c r="BQJ26" s="9"/>
      <c r="BQK26" s="10" t="s">
        <v>3607</v>
      </c>
      <c r="BQL26" s="9"/>
      <c r="BQM26" s="9"/>
      <c r="BQN26" s="10" t="s">
        <v>3613</v>
      </c>
      <c r="BQO26" s="9"/>
      <c r="BQP26" s="9"/>
      <c r="BQQ26" s="10" t="s">
        <v>3613</v>
      </c>
      <c r="BQR26" s="9"/>
      <c r="BQS26" s="9"/>
      <c r="BQT26" s="10" t="s">
        <v>3609</v>
      </c>
      <c r="BQU26" s="9"/>
      <c r="BQV26" s="9"/>
      <c r="BQW26" s="10" t="s">
        <v>3608</v>
      </c>
      <c r="BQX26" s="9"/>
      <c r="BQY26" s="9"/>
      <c r="BQZ26" s="10" t="s">
        <v>3613</v>
      </c>
      <c r="BRA26" s="9"/>
      <c r="BRB26" s="9"/>
      <c r="BRC26" s="10" t="s">
        <v>3613</v>
      </c>
      <c r="BRD26" s="9"/>
      <c r="BRE26" s="9"/>
      <c r="BRF26" s="10" t="s">
        <v>3612</v>
      </c>
      <c r="BRG26" s="9"/>
      <c r="BRH26" s="9"/>
      <c r="BRI26" s="10" t="s">
        <v>3611</v>
      </c>
      <c r="BRJ26" s="9"/>
      <c r="BRK26" s="9"/>
      <c r="BRL26" s="10" t="s">
        <v>3613</v>
      </c>
      <c r="BRM26" s="9"/>
      <c r="BRN26" s="9"/>
      <c r="BRO26" s="10" t="s">
        <v>3616</v>
      </c>
      <c r="BRP26" s="9"/>
      <c r="BRQ26" s="9"/>
      <c r="BRR26" s="10" t="s">
        <v>3613</v>
      </c>
      <c r="BRS26" s="9"/>
      <c r="BRT26" s="9"/>
      <c r="BRU26" s="10" t="s">
        <v>3613</v>
      </c>
      <c r="BRV26" s="9"/>
      <c r="BRW26" s="9"/>
      <c r="BRX26" s="10" t="s">
        <v>3616</v>
      </c>
      <c r="BRY26" s="9"/>
      <c r="BRZ26" s="9"/>
      <c r="BSA26" s="10" t="s">
        <v>3613</v>
      </c>
      <c r="BSB26" s="9"/>
      <c r="BSC26" s="9"/>
      <c r="BSD26" s="10" t="s">
        <v>3613</v>
      </c>
      <c r="BSE26" s="9"/>
      <c r="BSF26" s="9"/>
      <c r="BSG26" s="10" t="s">
        <v>3613</v>
      </c>
      <c r="BSH26" s="9"/>
      <c r="BSI26" s="9"/>
      <c r="BSJ26" s="10" t="s">
        <v>3616</v>
      </c>
      <c r="BSK26" s="9"/>
      <c r="BSL26" s="9"/>
      <c r="BSM26" s="10" t="s">
        <v>3613</v>
      </c>
      <c r="BSN26" s="9"/>
      <c r="BSO26" s="9"/>
      <c r="BSP26" s="10" t="s">
        <v>3608</v>
      </c>
      <c r="BSQ26" s="9"/>
      <c r="BSR26" s="9"/>
      <c r="BSS26" s="10" t="s">
        <v>3612</v>
      </c>
      <c r="BST26" s="9"/>
      <c r="BSU26" s="9"/>
      <c r="BSV26" s="10" t="s">
        <v>3613</v>
      </c>
      <c r="BSW26" s="9"/>
      <c r="BSX26" s="9"/>
      <c r="BSY26" s="10" t="s">
        <v>3613</v>
      </c>
      <c r="BSZ26" s="9"/>
      <c r="BTA26" s="9"/>
      <c r="BTB26" s="10" t="s">
        <v>3616</v>
      </c>
      <c r="BTC26" s="9"/>
      <c r="BTD26" s="9"/>
      <c r="BTE26" s="10" t="s">
        <v>3610</v>
      </c>
      <c r="BTF26" s="9"/>
      <c r="BTG26" s="9"/>
      <c r="BTH26" s="10" t="s">
        <v>3614</v>
      </c>
      <c r="BTI26" s="9"/>
      <c r="BTJ26" s="9"/>
      <c r="BTK26" s="10" t="s">
        <v>3613</v>
      </c>
      <c r="BTL26" s="9"/>
      <c r="BTM26" s="9"/>
      <c r="BTN26" s="10" t="s">
        <v>3615</v>
      </c>
      <c r="BTO26" s="9"/>
      <c r="BTP26" s="9"/>
      <c r="BTQ26" s="10" t="s">
        <v>3607</v>
      </c>
      <c r="BTR26" s="9"/>
      <c r="BTS26" s="9"/>
      <c r="BTT26" s="10" t="s">
        <v>3608</v>
      </c>
      <c r="BTU26" s="9"/>
      <c r="BTV26" s="9"/>
      <c r="BTW26" s="10" t="s">
        <v>3609</v>
      </c>
      <c r="BTX26" s="9"/>
      <c r="BTY26" s="9"/>
      <c r="BTZ26" s="10" t="s">
        <v>3606</v>
      </c>
      <c r="BUA26" s="9"/>
      <c r="BUB26" s="9"/>
      <c r="BUC26" s="10" t="s">
        <v>3612</v>
      </c>
      <c r="BUD26" s="9"/>
      <c r="BUE26" s="9"/>
      <c r="BUF26" s="10" t="s">
        <v>3606</v>
      </c>
      <c r="BUG26" s="9"/>
      <c r="BUH26" s="9"/>
      <c r="BUI26" s="10" t="s">
        <v>3607</v>
      </c>
      <c r="BUJ26" s="9"/>
      <c r="BUK26" s="9"/>
      <c r="BUL26" s="10" t="s">
        <v>3607</v>
      </c>
      <c r="BUM26" s="9"/>
      <c r="BUN26" s="9"/>
      <c r="BUO26" s="10" t="s">
        <v>3609</v>
      </c>
      <c r="BUP26" s="9"/>
      <c r="BUQ26" s="9"/>
      <c r="BUR26" s="10" t="s">
        <v>3611</v>
      </c>
      <c r="BUS26" s="9"/>
      <c r="BUT26" s="9"/>
      <c r="BUU26" s="10" t="s">
        <v>3615</v>
      </c>
      <c r="BUV26" s="9"/>
      <c r="BUW26" s="9"/>
      <c r="BUX26" s="10" t="s">
        <v>3615</v>
      </c>
      <c r="BUY26" s="9"/>
      <c r="BUZ26" s="9"/>
      <c r="BVA26" s="10" t="s">
        <v>3611</v>
      </c>
      <c r="BVB26" s="9"/>
      <c r="BVC26" s="9"/>
      <c r="BVD26" s="10" t="s">
        <v>3609</v>
      </c>
      <c r="BVE26" s="9"/>
      <c r="BVF26" s="9"/>
      <c r="BVG26" s="10" t="s">
        <v>3612</v>
      </c>
      <c r="BVH26" s="9"/>
      <c r="BVI26" s="9"/>
      <c r="BVJ26" s="10" t="s">
        <v>3615</v>
      </c>
      <c r="BVK26" s="9"/>
      <c r="BVL26" s="9"/>
      <c r="BVM26" s="10" t="s">
        <v>3608</v>
      </c>
      <c r="BVN26" s="9"/>
      <c r="BVO26" s="9"/>
      <c r="BVP26" s="10" t="s">
        <v>3606</v>
      </c>
      <c r="BVQ26" s="9"/>
      <c r="BVR26" s="9"/>
      <c r="BVS26" s="10" t="s">
        <v>3609</v>
      </c>
      <c r="BVT26" s="9"/>
      <c r="BVU26" s="9"/>
      <c r="BVV26" s="10" t="s">
        <v>3606</v>
      </c>
      <c r="BVW26" s="9"/>
      <c r="BVX26" s="9"/>
      <c r="BVY26" s="10" t="s">
        <v>3614</v>
      </c>
      <c r="BVZ26" s="9"/>
      <c r="BWA26" s="9"/>
      <c r="BWB26" s="10" t="s">
        <v>3607</v>
      </c>
      <c r="BWC26" s="9"/>
      <c r="BWD26" s="9"/>
      <c r="BWE26" s="10" t="s">
        <v>3608</v>
      </c>
      <c r="BWF26" s="9"/>
      <c r="BWG26" s="9"/>
      <c r="BWH26" s="10" t="s">
        <v>3609</v>
      </c>
      <c r="BWI26" s="9"/>
      <c r="BWJ26" s="9"/>
      <c r="BWK26" s="10" t="s">
        <v>3611</v>
      </c>
      <c r="BWL26" s="9"/>
      <c r="BWM26" s="9"/>
      <c r="BWN26" s="10" t="s">
        <v>3615</v>
      </c>
      <c r="BWO26" s="9"/>
      <c r="BWP26" s="9"/>
      <c r="BWQ26" s="10" t="s">
        <v>3609</v>
      </c>
      <c r="BWR26" s="9"/>
      <c r="BWS26" s="9"/>
      <c r="BWT26" s="10" t="s">
        <v>3607</v>
      </c>
      <c r="BWU26" s="9"/>
      <c r="BWV26" s="9"/>
      <c r="BWW26" s="10" t="s">
        <v>3608</v>
      </c>
      <c r="BWX26" s="9"/>
      <c r="BWY26" s="9"/>
      <c r="BWZ26" s="10" t="s">
        <v>3606</v>
      </c>
      <c r="BXA26" s="9"/>
      <c r="BXB26" s="9"/>
      <c r="BXC26" s="10" t="s">
        <v>3612</v>
      </c>
      <c r="BXD26" s="9"/>
      <c r="BXE26" s="9"/>
      <c r="BXF26" s="10" t="s">
        <v>3606</v>
      </c>
      <c r="BXG26" s="9"/>
      <c r="BXH26" s="9"/>
      <c r="BXI26" s="10" t="s">
        <v>3612</v>
      </c>
      <c r="BXJ26" s="9"/>
      <c r="BXK26" s="9"/>
      <c r="BXL26" s="10" t="s">
        <v>3616</v>
      </c>
      <c r="BXM26" s="9"/>
      <c r="BXN26" s="9"/>
      <c r="BXO26" s="10" t="s">
        <v>3610</v>
      </c>
      <c r="BXP26" s="9"/>
      <c r="BXQ26" s="9"/>
      <c r="BXR26" s="10" t="s">
        <v>3606</v>
      </c>
      <c r="BXS26" s="9"/>
      <c r="BXT26" s="9"/>
      <c r="BXU26" s="10" t="s">
        <v>3616</v>
      </c>
      <c r="BXV26" s="9"/>
      <c r="BXW26" s="9"/>
      <c r="BXX26" s="10" t="s">
        <v>3610</v>
      </c>
      <c r="BXY26" s="9"/>
      <c r="BXZ26" s="9"/>
      <c r="BYA26" s="10" t="s">
        <v>3610</v>
      </c>
      <c r="BYB26" s="9"/>
      <c r="BYC26" s="9"/>
      <c r="BYD26" s="10" t="s">
        <v>3613</v>
      </c>
      <c r="BYE26" s="9"/>
      <c r="BYF26" s="9"/>
      <c r="BYG26" s="10" t="s">
        <v>3616</v>
      </c>
      <c r="BYH26" s="9"/>
      <c r="BYI26" s="9"/>
      <c r="BYJ26" s="10" t="s">
        <v>3616</v>
      </c>
      <c r="BYK26" s="9"/>
      <c r="BYL26" s="9"/>
      <c r="BYM26" s="10" t="s">
        <v>3606</v>
      </c>
      <c r="BYN26" s="9"/>
      <c r="BYO26" s="9"/>
    </row>
    <row r="27" spans="1:2017" x14ac:dyDescent="0.25">
      <c r="A27" s="1" t="s">
        <v>3617</v>
      </c>
      <c r="B27" s="8" t="s">
        <v>23674</v>
      </c>
      <c r="C27" s="9"/>
      <c r="D27" s="9"/>
      <c r="E27" s="8" t="s">
        <v>23675</v>
      </c>
      <c r="F27" s="9"/>
      <c r="G27" s="9"/>
      <c r="H27" s="8" t="s">
        <v>23676</v>
      </c>
      <c r="I27" s="9"/>
      <c r="J27" s="9"/>
      <c r="K27" s="8" t="s">
        <v>23674</v>
      </c>
      <c r="L27" s="9"/>
      <c r="M27" s="9"/>
      <c r="N27" s="8" t="s">
        <v>23677</v>
      </c>
      <c r="O27" s="9"/>
      <c r="P27" s="9"/>
      <c r="Q27" s="8" t="s">
        <v>23678</v>
      </c>
      <c r="R27" s="9"/>
      <c r="S27" s="9"/>
      <c r="T27" s="8" t="s">
        <v>23679</v>
      </c>
      <c r="U27" s="9"/>
      <c r="V27" s="9"/>
      <c r="W27" s="8" t="s">
        <v>23680</v>
      </c>
      <c r="X27" s="9"/>
      <c r="Y27" s="9"/>
      <c r="Z27" s="8" t="s">
        <v>3869</v>
      </c>
      <c r="AA27" s="9"/>
      <c r="AB27" s="9"/>
      <c r="AC27" s="8" t="s">
        <v>3869</v>
      </c>
      <c r="AD27" s="9"/>
      <c r="AE27" s="9"/>
      <c r="AF27" s="8" t="s">
        <v>23681</v>
      </c>
      <c r="AG27" s="9"/>
      <c r="AH27" s="9"/>
      <c r="AI27" s="8" t="s">
        <v>23682</v>
      </c>
      <c r="AJ27" s="9"/>
      <c r="AK27" s="9"/>
      <c r="AL27" s="8" t="s">
        <v>4174</v>
      </c>
      <c r="AM27" s="9"/>
      <c r="AN27" s="9"/>
      <c r="AO27" s="8" t="s">
        <v>4087</v>
      </c>
      <c r="AP27" s="9"/>
      <c r="AQ27" s="9"/>
      <c r="AR27" s="8" t="s">
        <v>23683</v>
      </c>
      <c r="AS27" s="9"/>
      <c r="AT27" s="9"/>
      <c r="AU27" s="8" t="s">
        <v>23684</v>
      </c>
      <c r="AV27" s="9"/>
      <c r="AW27" s="9"/>
      <c r="AX27" s="8" t="s">
        <v>23685</v>
      </c>
      <c r="AY27" s="9"/>
      <c r="AZ27" s="9"/>
      <c r="BA27" s="8" t="s">
        <v>23686</v>
      </c>
      <c r="BB27" s="9"/>
      <c r="BC27" s="9"/>
      <c r="BD27" s="8" t="s">
        <v>23684</v>
      </c>
      <c r="BE27" s="9"/>
      <c r="BF27" s="9"/>
      <c r="BG27" s="8" t="s">
        <v>4021</v>
      </c>
      <c r="BH27" s="9"/>
      <c r="BI27" s="9"/>
      <c r="BJ27" s="8" t="s">
        <v>23687</v>
      </c>
      <c r="BK27" s="9"/>
      <c r="BL27" s="9"/>
      <c r="BM27" s="8" t="s">
        <v>23688</v>
      </c>
      <c r="BN27" s="9"/>
      <c r="BO27" s="9"/>
      <c r="BP27" s="8" t="s">
        <v>23689</v>
      </c>
      <c r="BQ27" s="9"/>
      <c r="BR27" s="9"/>
      <c r="BS27" s="8" t="s">
        <v>23690</v>
      </c>
      <c r="BT27" s="9"/>
      <c r="BU27" s="9"/>
      <c r="BV27" s="8" t="s">
        <v>3709</v>
      </c>
      <c r="BW27" s="9"/>
      <c r="BX27" s="9"/>
      <c r="BY27" s="8" t="s">
        <v>3649</v>
      </c>
      <c r="BZ27" s="9"/>
      <c r="CA27" s="9"/>
      <c r="CB27" s="8" t="s">
        <v>3677</v>
      </c>
      <c r="CC27" s="9"/>
      <c r="CD27" s="9"/>
      <c r="CE27" s="8" t="s">
        <v>3649</v>
      </c>
      <c r="CF27" s="9"/>
      <c r="CG27" s="9"/>
      <c r="CH27" s="8" t="s">
        <v>3760</v>
      </c>
      <c r="CI27" s="9"/>
      <c r="CJ27" s="9"/>
      <c r="CK27" s="8" t="s">
        <v>3644</v>
      </c>
      <c r="CL27" s="9"/>
      <c r="CM27" s="9"/>
      <c r="CN27" s="8" t="s">
        <v>3649</v>
      </c>
      <c r="CO27" s="9"/>
      <c r="CP27" s="9"/>
      <c r="CQ27" s="8" t="s">
        <v>3649</v>
      </c>
      <c r="CR27" s="9"/>
      <c r="CS27" s="9"/>
      <c r="CT27" s="8" t="s">
        <v>3677</v>
      </c>
      <c r="CU27" s="9"/>
      <c r="CV27" s="9"/>
      <c r="CW27" s="8" t="s">
        <v>23691</v>
      </c>
      <c r="CX27" s="9"/>
      <c r="CY27" s="9"/>
      <c r="CZ27" s="8" t="s">
        <v>3854</v>
      </c>
      <c r="DA27" s="9"/>
      <c r="DB27" s="9"/>
      <c r="DC27" s="8" t="s">
        <v>23691</v>
      </c>
      <c r="DD27" s="9"/>
      <c r="DE27" s="9"/>
      <c r="DF27" s="8" t="s">
        <v>3649</v>
      </c>
      <c r="DG27" s="9"/>
      <c r="DH27" s="9"/>
      <c r="DI27" s="8" t="s">
        <v>23692</v>
      </c>
      <c r="DJ27" s="9"/>
      <c r="DK27" s="9"/>
      <c r="DL27" s="8" t="s">
        <v>3649</v>
      </c>
      <c r="DM27" s="9"/>
      <c r="DN27" s="9"/>
      <c r="DO27" s="8" t="s">
        <v>3677</v>
      </c>
      <c r="DP27" s="9"/>
      <c r="DQ27" s="9"/>
      <c r="DR27" s="8" t="s">
        <v>3649</v>
      </c>
      <c r="DS27" s="9"/>
      <c r="DT27" s="9"/>
      <c r="DU27" s="8" t="s">
        <v>23693</v>
      </c>
      <c r="DV27" s="9"/>
      <c r="DW27" s="9"/>
      <c r="DX27" s="8" t="s">
        <v>23679</v>
      </c>
      <c r="DY27" s="9"/>
      <c r="DZ27" s="9"/>
      <c r="EA27" s="8" t="s">
        <v>3649</v>
      </c>
      <c r="EB27" s="9"/>
      <c r="EC27" s="9"/>
      <c r="ED27" s="8" t="s">
        <v>3649</v>
      </c>
      <c r="EE27" s="9"/>
      <c r="EF27" s="9"/>
      <c r="EG27" s="8" t="s">
        <v>3869</v>
      </c>
      <c r="EH27" s="9"/>
      <c r="EI27" s="9"/>
      <c r="EJ27" s="8" t="s">
        <v>23694</v>
      </c>
      <c r="EK27" s="9"/>
      <c r="EL27" s="9"/>
      <c r="EM27" s="8" t="s">
        <v>4027</v>
      </c>
      <c r="EN27" s="9"/>
      <c r="EO27" s="9"/>
      <c r="EP27" s="8" t="s">
        <v>3765</v>
      </c>
      <c r="EQ27" s="9"/>
      <c r="ER27" s="9"/>
      <c r="ES27" s="8" t="s">
        <v>23695</v>
      </c>
      <c r="ET27" s="9"/>
      <c r="EU27" s="9"/>
      <c r="EV27" s="8" t="s">
        <v>3642</v>
      </c>
      <c r="EW27" s="9"/>
      <c r="EX27" s="9"/>
      <c r="EY27" s="8" t="s">
        <v>3854</v>
      </c>
      <c r="EZ27" s="9"/>
      <c r="FA27" s="9"/>
      <c r="FB27" s="8" t="s">
        <v>4087</v>
      </c>
      <c r="FC27" s="9"/>
      <c r="FD27" s="9"/>
      <c r="FE27" s="8" t="s">
        <v>3869</v>
      </c>
      <c r="FF27" s="9"/>
      <c r="FG27" s="9"/>
      <c r="FH27" s="8" t="s">
        <v>3648</v>
      </c>
      <c r="FI27" s="9"/>
      <c r="FJ27" s="9"/>
      <c r="FK27" s="8" t="s">
        <v>3765</v>
      </c>
      <c r="FL27" s="9"/>
      <c r="FM27" s="9"/>
      <c r="FN27" s="8" t="s">
        <v>3774</v>
      </c>
      <c r="FO27" s="9"/>
      <c r="FP27" s="9"/>
      <c r="FQ27" s="8" t="s">
        <v>3677</v>
      </c>
      <c r="FR27" s="9"/>
      <c r="FS27" s="9"/>
      <c r="FT27" s="8" t="s">
        <v>23693</v>
      </c>
      <c r="FU27" s="9"/>
      <c r="FV27" s="9"/>
      <c r="FW27" s="8" t="s">
        <v>3874</v>
      </c>
      <c r="FX27" s="9"/>
      <c r="FY27" s="9"/>
      <c r="FZ27" s="8" t="s">
        <v>23696</v>
      </c>
      <c r="GA27" s="9"/>
      <c r="GB27" s="9"/>
      <c r="GC27" s="8" t="s">
        <v>23697</v>
      </c>
      <c r="GD27" s="9"/>
      <c r="GE27" s="9"/>
      <c r="GF27" s="8" t="s">
        <v>23698</v>
      </c>
      <c r="GG27" s="9"/>
      <c r="GH27" s="9"/>
      <c r="GI27" s="8" t="s">
        <v>23699</v>
      </c>
      <c r="GJ27" s="9"/>
      <c r="GK27" s="9"/>
      <c r="GL27" s="8" t="s">
        <v>3883</v>
      </c>
      <c r="GM27" s="9"/>
      <c r="GN27" s="9"/>
      <c r="GO27" s="8" t="s">
        <v>23680</v>
      </c>
      <c r="GP27" s="9"/>
      <c r="GQ27" s="9"/>
      <c r="GR27" s="8" t="s">
        <v>23700</v>
      </c>
      <c r="GS27" s="9"/>
      <c r="GT27" s="9"/>
      <c r="GU27" s="8" t="s">
        <v>23701</v>
      </c>
      <c r="GV27" s="9"/>
      <c r="GW27" s="9"/>
      <c r="GX27" s="8" t="s">
        <v>23702</v>
      </c>
      <c r="GY27" s="9"/>
      <c r="GZ27" s="9"/>
      <c r="HA27" s="8" t="s">
        <v>23703</v>
      </c>
      <c r="HB27" s="9"/>
      <c r="HC27" s="9"/>
      <c r="HD27" s="8" t="s">
        <v>23704</v>
      </c>
      <c r="HE27" s="9"/>
      <c r="HF27" s="9"/>
      <c r="HG27" s="8" t="s">
        <v>23705</v>
      </c>
      <c r="HH27" s="9"/>
      <c r="HI27" s="9"/>
      <c r="HJ27" s="8" t="s">
        <v>23706</v>
      </c>
      <c r="HK27" s="9"/>
      <c r="HL27" s="9"/>
      <c r="HM27" s="8" t="s">
        <v>23707</v>
      </c>
      <c r="HN27" s="9"/>
      <c r="HO27" s="9"/>
      <c r="HP27" s="8" t="s">
        <v>23708</v>
      </c>
      <c r="HQ27" s="9"/>
      <c r="HR27" s="9"/>
      <c r="HS27" s="8" t="s">
        <v>23690</v>
      </c>
      <c r="HT27" s="9"/>
      <c r="HU27" s="9"/>
      <c r="HV27" s="8" t="s">
        <v>23690</v>
      </c>
      <c r="HW27" s="9"/>
      <c r="HX27" s="9"/>
      <c r="HY27" s="8" t="s">
        <v>23709</v>
      </c>
      <c r="HZ27" s="9"/>
      <c r="IA27" s="9"/>
      <c r="IB27" s="8" t="s">
        <v>3776</v>
      </c>
      <c r="IC27" s="9"/>
      <c r="ID27" s="9"/>
      <c r="IE27" s="8" t="s">
        <v>3630</v>
      </c>
      <c r="IF27" s="9"/>
      <c r="IG27" s="9"/>
      <c r="IH27" s="8" t="s">
        <v>3872</v>
      </c>
      <c r="II27" s="9"/>
      <c r="IJ27" s="9"/>
      <c r="IK27" s="8" t="s">
        <v>3768</v>
      </c>
      <c r="IL27" s="9"/>
      <c r="IM27" s="9"/>
      <c r="IN27" s="8" t="s">
        <v>23710</v>
      </c>
      <c r="IO27" s="9"/>
      <c r="IP27" s="9"/>
      <c r="IQ27" s="8" t="s">
        <v>23711</v>
      </c>
      <c r="IR27" s="9"/>
      <c r="IS27" s="9"/>
      <c r="IT27" s="8" t="s">
        <v>23712</v>
      </c>
      <c r="IU27" s="9"/>
      <c r="IV27" s="9"/>
      <c r="IW27" s="8" t="s">
        <v>3655</v>
      </c>
      <c r="IX27" s="9"/>
      <c r="IY27" s="9"/>
      <c r="IZ27" s="8" t="s">
        <v>23713</v>
      </c>
      <c r="JA27" s="9"/>
      <c r="JB27" s="9"/>
      <c r="JC27" s="8" t="s">
        <v>23714</v>
      </c>
      <c r="JD27" s="9"/>
      <c r="JE27" s="9"/>
      <c r="JF27" s="8" t="s">
        <v>23714</v>
      </c>
      <c r="JG27" s="9"/>
      <c r="JH27" s="9"/>
      <c r="JI27" s="8" t="s">
        <v>3632</v>
      </c>
      <c r="JJ27" s="9"/>
      <c r="JK27" s="9"/>
      <c r="JL27" s="8" t="s">
        <v>3649</v>
      </c>
      <c r="JM27" s="9"/>
      <c r="JN27" s="9"/>
      <c r="JO27" s="8" t="s">
        <v>3728</v>
      </c>
      <c r="JP27" s="9"/>
      <c r="JQ27" s="9"/>
      <c r="JR27" s="8" t="s">
        <v>23715</v>
      </c>
      <c r="JS27" s="9"/>
      <c r="JT27" s="9"/>
      <c r="JU27" s="8" t="s">
        <v>23716</v>
      </c>
      <c r="JV27" s="9"/>
      <c r="JW27" s="9"/>
      <c r="JX27" s="8" t="s">
        <v>23717</v>
      </c>
      <c r="JY27" s="9"/>
      <c r="JZ27" s="9"/>
      <c r="KA27" s="8" t="s">
        <v>3649</v>
      </c>
      <c r="KB27" s="9"/>
      <c r="KC27" s="9"/>
      <c r="KD27" s="8" t="s">
        <v>3677</v>
      </c>
      <c r="KE27" s="9"/>
      <c r="KF27" s="9"/>
      <c r="KG27" s="8" t="s">
        <v>23718</v>
      </c>
      <c r="KH27" s="9"/>
      <c r="KI27" s="9"/>
      <c r="KJ27" s="8" t="s">
        <v>23719</v>
      </c>
      <c r="KK27" s="9"/>
      <c r="KL27" s="9"/>
      <c r="KM27" s="8" t="s">
        <v>3649</v>
      </c>
      <c r="KN27" s="9"/>
      <c r="KO27" s="9"/>
      <c r="KP27" s="8" t="s">
        <v>3649</v>
      </c>
      <c r="KQ27" s="9"/>
      <c r="KR27" s="9"/>
      <c r="KS27" s="8" t="s">
        <v>3677</v>
      </c>
      <c r="KT27" s="9"/>
      <c r="KU27" s="9"/>
      <c r="KV27" s="8" t="s">
        <v>3649</v>
      </c>
      <c r="KW27" s="9"/>
      <c r="KX27" s="9"/>
      <c r="KY27" s="8" t="s">
        <v>3649</v>
      </c>
      <c r="KZ27" s="9"/>
      <c r="LA27" s="9"/>
      <c r="LB27" s="8" t="s">
        <v>23720</v>
      </c>
      <c r="LC27" s="9"/>
      <c r="LD27" s="9"/>
      <c r="LE27" s="8" t="s">
        <v>3677</v>
      </c>
      <c r="LF27" s="9"/>
      <c r="LG27" s="9"/>
      <c r="LH27" s="8" t="s">
        <v>3649</v>
      </c>
      <c r="LI27" s="9"/>
      <c r="LJ27" s="9"/>
      <c r="LK27" s="8" t="s">
        <v>23721</v>
      </c>
      <c r="LL27" s="9"/>
      <c r="LM27" s="9"/>
      <c r="LN27" s="8" t="s">
        <v>3649</v>
      </c>
      <c r="LO27" s="9"/>
      <c r="LP27" s="9"/>
      <c r="LQ27" s="8" t="s">
        <v>3854</v>
      </c>
      <c r="LR27" s="9"/>
      <c r="LS27" s="9"/>
      <c r="LT27" s="8" t="s">
        <v>23722</v>
      </c>
      <c r="LU27" s="9"/>
      <c r="LV27" s="9"/>
      <c r="LW27" s="8" t="s">
        <v>3869</v>
      </c>
      <c r="LX27" s="9"/>
      <c r="LY27" s="9"/>
      <c r="LZ27" s="8" t="s">
        <v>3869</v>
      </c>
      <c r="MA27" s="9"/>
      <c r="MB27" s="9"/>
      <c r="MC27" s="8" t="s">
        <v>3869</v>
      </c>
      <c r="MD27" s="9"/>
      <c r="ME27" s="9"/>
      <c r="MF27" s="8" t="s">
        <v>3649</v>
      </c>
      <c r="MG27" s="9"/>
      <c r="MH27" s="9"/>
      <c r="MI27" s="8" t="s">
        <v>3854</v>
      </c>
      <c r="MJ27" s="9"/>
      <c r="MK27" s="9"/>
      <c r="ML27" s="8" t="s">
        <v>3649</v>
      </c>
      <c r="MM27" s="9"/>
      <c r="MN27" s="9"/>
      <c r="MO27" s="8" t="s">
        <v>3649</v>
      </c>
      <c r="MP27" s="9"/>
      <c r="MQ27" s="9"/>
      <c r="MR27" s="8" t="s">
        <v>23691</v>
      </c>
      <c r="MS27" s="9"/>
      <c r="MT27" s="9"/>
      <c r="MU27" s="8" t="s">
        <v>3649</v>
      </c>
      <c r="MV27" s="9"/>
      <c r="MW27" s="9"/>
      <c r="MX27" s="8" t="s">
        <v>3677</v>
      </c>
      <c r="MY27" s="9"/>
      <c r="MZ27" s="9"/>
      <c r="NA27" s="8" t="s">
        <v>3677</v>
      </c>
      <c r="NB27" s="9"/>
      <c r="NC27" s="9"/>
      <c r="ND27" s="8" t="s">
        <v>3649</v>
      </c>
      <c r="NE27" s="9"/>
      <c r="NF27" s="9"/>
      <c r="NG27" s="8" t="s">
        <v>3649</v>
      </c>
      <c r="NH27" s="9"/>
      <c r="NI27" s="9"/>
      <c r="NJ27" s="8" t="s">
        <v>3677</v>
      </c>
      <c r="NK27" s="9"/>
      <c r="NL27" s="9"/>
      <c r="NM27" s="8" t="s">
        <v>3649</v>
      </c>
      <c r="NN27" s="9"/>
      <c r="NO27" s="9"/>
      <c r="NP27" s="8" t="s">
        <v>3869</v>
      </c>
      <c r="NQ27" s="9"/>
      <c r="NR27" s="9"/>
      <c r="NS27" s="8" t="s">
        <v>3677</v>
      </c>
      <c r="NT27" s="9"/>
      <c r="NU27" s="9"/>
      <c r="NV27" s="8" t="s">
        <v>3677</v>
      </c>
      <c r="NW27" s="9"/>
      <c r="NX27" s="9"/>
      <c r="NY27" s="8" t="s">
        <v>3677</v>
      </c>
      <c r="NZ27" s="9"/>
      <c r="OA27" s="9"/>
      <c r="OB27" s="8" t="s">
        <v>23723</v>
      </c>
      <c r="OC27" s="9"/>
      <c r="OD27" s="9"/>
      <c r="OE27" s="8" t="s">
        <v>3776</v>
      </c>
      <c r="OF27" s="9"/>
      <c r="OG27" s="9"/>
      <c r="OH27" s="8" t="s">
        <v>23724</v>
      </c>
      <c r="OI27" s="9"/>
      <c r="OJ27" s="9"/>
      <c r="OK27" s="8" t="s">
        <v>3677</v>
      </c>
      <c r="OL27" s="9"/>
      <c r="OM27" s="9"/>
      <c r="ON27" s="8" t="s">
        <v>4584</v>
      </c>
      <c r="OO27" s="9"/>
      <c r="OP27" s="9"/>
      <c r="OQ27" s="8" t="s">
        <v>4584</v>
      </c>
      <c r="OR27" s="9"/>
      <c r="OS27" s="9"/>
      <c r="OT27" s="8" t="s">
        <v>23725</v>
      </c>
      <c r="OU27" s="9"/>
      <c r="OV27" s="9"/>
      <c r="OW27" s="8" t="s">
        <v>3628</v>
      </c>
      <c r="OX27" s="9"/>
      <c r="OY27" s="9"/>
      <c r="OZ27" s="8" t="s">
        <v>4087</v>
      </c>
      <c r="PA27" s="9"/>
      <c r="PB27" s="9"/>
      <c r="PC27" s="8" t="s">
        <v>23726</v>
      </c>
      <c r="PD27" s="9"/>
      <c r="PE27" s="9"/>
      <c r="PF27" s="8" t="s">
        <v>23726</v>
      </c>
      <c r="PG27" s="9"/>
      <c r="PH27" s="9"/>
      <c r="PI27" s="8" t="s">
        <v>23727</v>
      </c>
      <c r="PJ27" s="9"/>
      <c r="PK27" s="9"/>
      <c r="PL27" s="8" t="s">
        <v>3629</v>
      </c>
      <c r="PM27" s="9"/>
      <c r="PN27" s="9"/>
      <c r="PO27" s="8" t="s">
        <v>23728</v>
      </c>
      <c r="PP27" s="9"/>
      <c r="PQ27" s="9"/>
      <c r="PR27" s="8" t="s">
        <v>23677</v>
      </c>
      <c r="PS27" s="9"/>
      <c r="PT27" s="9"/>
      <c r="PU27" s="8" t="s">
        <v>23729</v>
      </c>
      <c r="PV27" s="9"/>
      <c r="PW27" s="9"/>
      <c r="PX27" s="8" t="s">
        <v>23730</v>
      </c>
      <c r="PY27" s="9"/>
      <c r="PZ27" s="9"/>
      <c r="QA27" s="8" t="s">
        <v>23724</v>
      </c>
      <c r="QB27" s="9"/>
      <c r="QC27" s="9"/>
      <c r="QD27" s="8" t="s">
        <v>3874</v>
      </c>
      <c r="QE27" s="9"/>
      <c r="QF27" s="9"/>
      <c r="QG27" s="8" t="s">
        <v>3677</v>
      </c>
      <c r="QH27" s="9"/>
      <c r="QI27" s="9"/>
      <c r="QJ27" s="8" t="s">
        <v>23731</v>
      </c>
      <c r="QK27" s="9"/>
      <c r="QL27" s="9"/>
      <c r="QM27" s="8" t="s">
        <v>23732</v>
      </c>
      <c r="QN27" s="9"/>
      <c r="QO27" s="9"/>
      <c r="QP27" s="8" t="s">
        <v>23733</v>
      </c>
      <c r="QQ27" s="9"/>
      <c r="QR27" s="9"/>
      <c r="QS27" s="8" t="s">
        <v>3774</v>
      </c>
      <c r="QT27" s="9"/>
      <c r="QU27" s="9"/>
      <c r="QV27" s="8" t="s">
        <v>3869</v>
      </c>
      <c r="QW27" s="9"/>
      <c r="QX27" s="9"/>
      <c r="QY27" s="8" t="s">
        <v>3677</v>
      </c>
      <c r="QZ27" s="9"/>
      <c r="RA27" s="9"/>
      <c r="RB27" s="8" t="s">
        <v>3677</v>
      </c>
      <c r="RC27" s="9"/>
      <c r="RD27" s="9"/>
      <c r="RE27" s="8" t="s">
        <v>3677</v>
      </c>
      <c r="RF27" s="9"/>
      <c r="RG27" s="9"/>
      <c r="RH27" s="8" t="s">
        <v>23679</v>
      </c>
      <c r="RI27" s="9"/>
      <c r="RJ27" s="9"/>
      <c r="RK27" s="8" t="s">
        <v>23734</v>
      </c>
      <c r="RL27" s="9"/>
      <c r="RM27" s="9"/>
      <c r="RN27" s="8" t="s">
        <v>23735</v>
      </c>
      <c r="RO27" s="9"/>
      <c r="RP27" s="9"/>
      <c r="RQ27" s="8" t="s">
        <v>4106</v>
      </c>
      <c r="RR27" s="9"/>
      <c r="RS27" s="9"/>
      <c r="RT27" s="8" t="s">
        <v>23736</v>
      </c>
      <c r="RU27" s="9"/>
      <c r="RV27" s="9"/>
      <c r="RW27" s="8" t="s">
        <v>23737</v>
      </c>
      <c r="RX27" s="9"/>
      <c r="RY27" s="9"/>
      <c r="RZ27" s="8" t="s">
        <v>23738</v>
      </c>
      <c r="SA27" s="9"/>
      <c r="SB27" s="9"/>
      <c r="SC27" s="8" t="s">
        <v>23739</v>
      </c>
      <c r="SD27" s="9"/>
      <c r="SE27" s="9"/>
      <c r="SF27" s="8" t="s">
        <v>23740</v>
      </c>
      <c r="SG27" s="9"/>
      <c r="SH27" s="9"/>
      <c r="SI27" s="8" t="s">
        <v>4336</v>
      </c>
      <c r="SJ27" s="9"/>
      <c r="SK27" s="9"/>
      <c r="SL27" s="8" t="s">
        <v>23685</v>
      </c>
      <c r="SM27" s="9"/>
      <c r="SN27" s="9"/>
      <c r="SO27" s="8" t="s">
        <v>3874</v>
      </c>
      <c r="SP27" s="9"/>
      <c r="SQ27" s="9"/>
      <c r="SR27" s="8" t="s">
        <v>3677</v>
      </c>
      <c r="SS27" s="9"/>
      <c r="ST27" s="9"/>
      <c r="SU27" s="8" t="s">
        <v>3722</v>
      </c>
      <c r="SV27" s="9"/>
      <c r="SW27" s="9"/>
      <c r="SX27" s="8" t="s">
        <v>3630</v>
      </c>
      <c r="SY27" s="9"/>
      <c r="SZ27" s="9"/>
      <c r="TA27" s="8" t="s">
        <v>23741</v>
      </c>
      <c r="TB27" s="9"/>
      <c r="TC27" s="9"/>
      <c r="TD27" s="8" t="s">
        <v>3874</v>
      </c>
      <c r="TE27" s="9"/>
      <c r="TF27" s="9"/>
      <c r="TG27" s="8" t="s">
        <v>23742</v>
      </c>
      <c r="TH27" s="9"/>
      <c r="TI27" s="9"/>
      <c r="TJ27" s="8" t="s">
        <v>3892</v>
      </c>
      <c r="TK27" s="9"/>
      <c r="TL27" s="9"/>
      <c r="TM27" s="8" t="s">
        <v>23743</v>
      </c>
      <c r="TN27" s="9"/>
      <c r="TO27" s="9"/>
      <c r="TP27" s="8" t="s">
        <v>23744</v>
      </c>
      <c r="TQ27" s="9"/>
      <c r="TR27" s="9"/>
      <c r="TS27" s="8" t="s">
        <v>23743</v>
      </c>
      <c r="TT27" s="9"/>
      <c r="TU27" s="9"/>
      <c r="TV27" s="8" t="s">
        <v>23745</v>
      </c>
      <c r="TW27" s="9"/>
      <c r="TX27" s="9"/>
      <c r="TY27" s="8" t="s">
        <v>3720</v>
      </c>
      <c r="TZ27" s="9"/>
      <c r="UA27" s="9"/>
      <c r="UB27" s="8" t="s">
        <v>4584</v>
      </c>
      <c r="UC27" s="9"/>
      <c r="UD27" s="9"/>
      <c r="UE27" s="8" t="s">
        <v>23743</v>
      </c>
      <c r="UF27" s="9"/>
      <c r="UG27" s="9"/>
      <c r="UH27" s="8" t="s">
        <v>3659</v>
      </c>
      <c r="UI27" s="9"/>
      <c r="UJ27" s="9"/>
      <c r="UK27" s="8" t="s">
        <v>23741</v>
      </c>
      <c r="UL27" s="9"/>
      <c r="UM27" s="9"/>
      <c r="UN27" s="8" t="s">
        <v>23746</v>
      </c>
      <c r="UO27" s="9"/>
      <c r="UP27" s="9"/>
      <c r="UQ27" s="8" t="s">
        <v>3644</v>
      </c>
      <c r="UR27" s="9"/>
      <c r="US27" s="9"/>
      <c r="UT27" s="8" t="s">
        <v>3649</v>
      </c>
      <c r="UU27" s="9"/>
      <c r="UV27" s="9"/>
      <c r="UW27" s="8" t="s">
        <v>3649</v>
      </c>
      <c r="UX27" s="9"/>
      <c r="UY27" s="9"/>
      <c r="UZ27" s="8" t="s">
        <v>3649</v>
      </c>
      <c r="VA27" s="9"/>
      <c r="VB27" s="9"/>
      <c r="VC27" s="8" t="s">
        <v>3649</v>
      </c>
      <c r="VD27" s="9"/>
      <c r="VE27" s="9"/>
      <c r="VF27" s="8" t="s">
        <v>3649</v>
      </c>
      <c r="VG27" s="9"/>
      <c r="VH27" s="9"/>
      <c r="VI27" s="8" t="s">
        <v>3649</v>
      </c>
      <c r="VJ27" s="9"/>
      <c r="VK27" s="9"/>
      <c r="VL27" s="8" t="s">
        <v>3854</v>
      </c>
      <c r="VM27" s="9"/>
      <c r="VN27" s="9"/>
      <c r="VO27" s="8" t="s">
        <v>3649</v>
      </c>
      <c r="VP27" s="9"/>
      <c r="VQ27" s="9"/>
      <c r="VR27" s="8" t="s">
        <v>3649</v>
      </c>
      <c r="VS27" s="9"/>
      <c r="VT27" s="9"/>
      <c r="VU27" s="8" t="s">
        <v>3869</v>
      </c>
      <c r="VV27" s="9"/>
      <c r="VW27" s="9"/>
      <c r="VX27" s="8" t="s">
        <v>3644</v>
      </c>
      <c r="VY27" s="9"/>
      <c r="VZ27" s="9"/>
      <c r="WA27" s="8" t="s">
        <v>3854</v>
      </c>
      <c r="WB27" s="9"/>
      <c r="WC27" s="9"/>
      <c r="WD27" s="8" t="s">
        <v>3649</v>
      </c>
      <c r="WE27" s="9"/>
      <c r="WF27" s="9"/>
      <c r="WG27" s="8" t="s">
        <v>3649</v>
      </c>
      <c r="WH27" s="9"/>
      <c r="WI27" s="9"/>
      <c r="WJ27" s="8" t="s">
        <v>3649</v>
      </c>
      <c r="WK27" s="9"/>
      <c r="WL27" s="9"/>
      <c r="WM27" s="8" t="s">
        <v>3649</v>
      </c>
      <c r="WN27" s="9"/>
      <c r="WO27" s="9"/>
      <c r="WP27" s="8" t="s">
        <v>3649</v>
      </c>
      <c r="WQ27" s="9"/>
      <c r="WR27" s="9"/>
      <c r="WS27" s="8" t="s">
        <v>3649</v>
      </c>
      <c r="WT27" s="9"/>
      <c r="WU27" s="9"/>
      <c r="WV27" s="8" t="s">
        <v>3649</v>
      </c>
      <c r="WW27" s="9"/>
      <c r="WX27" s="9"/>
      <c r="WY27" s="8" t="s">
        <v>3677</v>
      </c>
      <c r="WZ27" s="9"/>
      <c r="XA27" s="9"/>
      <c r="XB27" s="8" t="s">
        <v>3646</v>
      </c>
      <c r="XC27" s="9"/>
      <c r="XD27" s="9"/>
      <c r="XE27" s="8" t="s">
        <v>23747</v>
      </c>
      <c r="XF27" s="9"/>
      <c r="XG27" s="9"/>
      <c r="XH27" s="8" t="s">
        <v>23748</v>
      </c>
      <c r="XI27" s="9"/>
      <c r="XJ27" s="9"/>
      <c r="XK27" s="8" t="s">
        <v>4513</v>
      </c>
      <c r="XL27" s="9"/>
      <c r="XM27" s="9"/>
      <c r="XN27" s="8" t="s">
        <v>3870</v>
      </c>
      <c r="XO27" s="9"/>
      <c r="XP27" s="9"/>
      <c r="XQ27" s="8" t="s">
        <v>3677</v>
      </c>
      <c r="XR27" s="9"/>
      <c r="XS27" s="9"/>
      <c r="XT27" s="8" t="s">
        <v>23749</v>
      </c>
      <c r="XU27" s="9"/>
      <c r="XV27" s="9"/>
      <c r="XW27" s="8" t="s">
        <v>23750</v>
      </c>
      <c r="XX27" s="9"/>
      <c r="XY27" s="9"/>
      <c r="XZ27" s="8" t="s">
        <v>23751</v>
      </c>
      <c r="YA27" s="9"/>
      <c r="YB27" s="9"/>
      <c r="YC27" s="8" t="s">
        <v>23752</v>
      </c>
      <c r="YD27" s="9"/>
      <c r="YE27" s="9"/>
      <c r="YF27" s="8" t="s">
        <v>23677</v>
      </c>
      <c r="YG27" s="9"/>
      <c r="YH27" s="9"/>
      <c r="YI27" s="8" t="s">
        <v>3677</v>
      </c>
      <c r="YJ27" s="9"/>
      <c r="YK27" s="9"/>
      <c r="YL27" s="8" t="s">
        <v>3722</v>
      </c>
      <c r="YM27" s="9"/>
      <c r="YN27" s="9"/>
      <c r="YO27" s="8" t="s">
        <v>3892</v>
      </c>
      <c r="YP27" s="9"/>
      <c r="YQ27" s="9"/>
      <c r="YR27" s="8" t="s">
        <v>3869</v>
      </c>
      <c r="YS27" s="9"/>
      <c r="YT27" s="9"/>
      <c r="YU27" s="8" t="s">
        <v>23753</v>
      </c>
      <c r="YV27" s="9"/>
      <c r="YW27" s="9"/>
      <c r="YX27" s="8" t="s">
        <v>23754</v>
      </c>
      <c r="YY27" s="9"/>
      <c r="YZ27" s="9"/>
      <c r="ZA27" s="8" t="s">
        <v>23755</v>
      </c>
      <c r="ZB27" s="9"/>
      <c r="ZC27" s="9"/>
      <c r="ZD27" s="8" t="s">
        <v>23756</v>
      </c>
      <c r="ZE27" s="9"/>
      <c r="ZF27" s="9"/>
      <c r="ZG27" s="8" t="s">
        <v>23756</v>
      </c>
      <c r="ZH27" s="9"/>
      <c r="ZI27" s="9"/>
      <c r="ZJ27" s="8" t="s">
        <v>23757</v>
      </c>
      <c r="ZK27" s="9"/>
      <c r="ZL27" s="9"/>
      <c r="ZM27" s="8" t="s">
        <v>23758</v>
      </c>
      <c r="ZN27" s="9"/>
      <c r="ZO27" s="9"/>
      <c r="ZP27" s="8" t="s">
        <v>23759</v>
      </c>
      <c r="ZQ27" s="9"/>
      <c r="ZR27" s="9"/>
      <c r="ZS27" s="8" t="s">
        <v>23760</v>
      </c>
      <c r="ZT27" s="9"/>
      <c r="ZU27" s="9"/>
      <c r="ZV27" s="8" t="s">
        <v>23761</v>
      </c>
      <c r="ZW27" s="9"/>
      <c r="ZX27" s="9"/>
      <c r="ZY27" s="8" t="s">
        <v>23762</v>
      </c>
      <c r="ZZ27" s="9"/>
      <c r="AAA27" s="9"/>
      <c r="AAB27" s="8" t="s">
        <v>23763</v>
      </c>
      <c r="AAC27" s="9"/>
      <c r="AAD27" s="9"/>
      <c r="AAE27" s="8" t="s">
        <v>23745</v>
      </c>
      <c r="AAF27" s="9"/>
      <c r="AAG27" s="9"/>
      <c r="AAH27" s="8" t="s">
        <v>3869</v>
      </c>
      <c r="AAI27" s="9"/>
      <c r="AAJ27" s="9"/>
      <c r="AAK27" s="8" t="s">
        <v>23764</v>
      </c>
      <c r="AAL27" s="9"/>
      <c r="AAM27" s="9"/>
      <c r="AAN27" s="8" t="s">
        <v>23765</v>
      </c>
      <c r="AAO27" s="9"/>
      <c r="AAP27" s="9"/>
      <c r="AAQ27" s="8" t="s">
        <v>23766</v>
      </c>
      <c r="AAR27" s="9"/>
      <c r="AAS27" s="9"/>
      <c r="AAT27" s="8" t="s">
        <v>23767</v>
      </c>
      <c r="AAU27" s="9"/>
      <c r="AAV27" s="9"/>
      <c r="AAW27" s="8" t="s">
        <v>23695</v>
      </c>
      <c r="AAX27" s="9"/>
      <c r="AAY27" s="9"/>
      <c r="AAZ27" s="8" t="s">
        <v>23768</v>
      </c>
      <c r="ABA27" s="9"/>
      <c r="ABB27" s="9"/>
      <c r="ABC27" s="8" t="s">
        <v>23769</v>
      </c>
      <c r="ABD27" s="9"/>
      <c r="ABE27" s="9"/>
      <c r="ABF27" s="8" t="s">
        <v>23770</v>
      </c>
      <c r="ABG27" s="9"/>
      <c r="ABH27" s="9"/>
      <c r="ABI27" s="8" t="s">
        <v>23771</v>
      </c>
      <c r="ABJ27" s="9"/>
      <c r="ABK27" s="9"/>
      <c r="ABL27" s="8" t="s">
        <v>4171</v>
      </c>
      <c r="ABM27" s="9"/>
      <c r="ABN27" s="9"/>
      <c r="ABO27" s="8" t="s">
        <v>23689</v>
      </c>
      <c r="ABP27" s="9"/>
      <c r="ABQ27" s="9"/>
      <c r="ABR27" s="8" t="s">
        <v>3839</v>
      </c>
      <c r="ABS27" s="9"/>
      <c r="ABT27" s="9"/>
      <c r="ABU27" s="8" t="s">
        <v>23772</v>
      </c>
      <c r="ABV27" s="9"/>
      <c r="ABW27" s="9"/>
      <c r="ABX27" s="8" t="s">
        <v>3649</v>
      </c>
      <c r="ABY27" s="9"/>
      <c r="ABZ27" s="9"/>
      <c r="ACA27" s="8" t="s">
        <v>3649</v>
      </c>
      <c r="ACB27" s="9"/>
      <c r="ACC27" s="9"/>
      <c r="ACD27" s="8" t="s">
        <v>23773</v>
      </c>
      <c r="ACE27" s="9"/>
      <c r="ACF27" s="9"/>
      <c r="ACG27" s="8" t="s">
        <v>23774</v>
      </c>
      <c r="ACH27" s="9"/>
      <c r="ACI27" s="9"/>
      <c r="ACJ27" s="8" t="s">
        <v>23775</v>
      </c>
      <c r="ACK27" s="9"/>
      <c r="ACL27" s="9"/>
      <c r="ACM27" s="8" t="s">
        <v>3630</v>
      </c>
      <c r="ACN27" s="9"/>
      <c r="ACO27" s="9"/>
      <c r="ACP27" s="8" t="s">
        <v>3765</v>
      </c>
      <c r="ACQ27" s="9"/>
      <c r="ACR27" s="9"/>
      <c r="ACS27" s="8" t="s">
        <v>3765</v>
      </c>
      <c r="ACT27" s="9"/>
      <c r="ACU27" s="9"/>
      <c r="ACV27" s="8" t="s">
        <v>3765</v>
      </c>
      <c r="ACW27" s="9"/>
      <c r="ACX27" s="9"/>
      <c r="ACY27" s="8" t="s">
        <v>3649</v>
      </c>
      <c r="ACZ27" s="9"/>
      <c r="ADA27" s="9"/>
      <c r="ADB27" s="8" t="s">
        <v>3649</v>
      </c>
      <c r="ADC27" s="9"/>
      <c r="ADD27" s="9"/>
      <c r="ADE27" s="8" t="s">
        <v>3649</v>
      </c>
      <c r="ADF27" s="9"/>
      <c r="ADG27" s="9"/>
      <c r="ADH27" s="8" t="s">
        <v>3869</v>
      </c>
      <c r="ADI27" s="9"/>
      <c r="ADJ27" s="9"/>
      <c r="ADK27" s="8" t="s">
        <v>23720</v>
      </c>
      <c r="ADL27" s="9"/>
      <c r="ADM27" s="9"/>
      <c r="ADN27" s="8" t="s">
        <v>3649</v>
      </c>
      <c r="ADO27" s="9"/>
      <c r="ADP27" s="9"/>
      <c r="ADQ27" s="8" t="s">
        <v>3649</v>
      </c>
      <c r="ADR27" s="9"/>
      <c r="ADS27" s="9"/>
      <c r="ADT27" s="8" t="s">
        <v>3649</v>
      </c>
      <c r="ADU27" s="9"/>
      <c r="ADV27" s="9"/>
      <c r="ADW27" s="8" t="s">
        <v>3854</v>
      </c>
      <c r="ADX27" s="9"/>
      <c r="ADY27" s="9"/>
      <c r="ADZ27" s="8" t="s">
        <v>3649</v>
      </c>
      <c r="AEA27" s="9"/>
      <c r="AEB27" s="9"/>
      <c r="AEC27" s="8" t="s">
        <v>23691</v>
      </c>
      <c r="AED27" s="9"/>
      <c r="AEE27" s="9"/>
      <c r="AEF27" s="8" t="s">
        <v>3649</v>
      </c>
      <c r="AEG27" s="9"/>
      <c r="AEH27" s="9"/>
      <c r="AEI27" s="8" t="s">
        <v>3649</v>
      </c>
      <c r="AEJ27" s="9"/>
      <c r="AEK27" s="9"/>
      <c r="AEL27" s="8" t="s">
        <v>3649</v>
      </c>
      <c r="AEM27" s="9"/>
      <c r="AEN27" s="9"/>
      <c r="AEO27" s="8" t="s">
        <v>3869</v>
      </c>
      <c r="AEP27" s="9"/>
      <c r="AEQ27" s="9"/>
      <c r="AER27" s="8" t="s">
        <v>3649</v>
      </c>
      <c r="AES27" s="9"/>
      <c r="AET27" s="9"/>
      <c r="AEU27" s="8" t="s">
        <v>3644</v>
      </c>
      <c r="AEV27" s="9"/>
      <c r="AEW27" s="9"/>
      <c r="AEX27" s="8" t="s">
        <v>3649</v>
      </c>
      <c r="AEY27" s="9"/>
      <c r="AEZ27" s="9"/>
      <c r="AFA27" s="8" t="s">
        <v>3649</v>
      </c>
      <c r="AFB27" s="9"/>
      <c r="AFC27" s="9"/>
      <c r="AFD27" s="8" t="s">
        <v>3644</v>
      </c>
      <c r="AFE27" s="9"/>
      <c r="AFF27" s="9"/>
      <c r="AFG27" s="8" t="s">
        <v>3649</v>
      </c>
      <c r="AFH27" s="9"/>
      <c r="AFI27" s="9"/>
      <c r="AFJ27" s="8" t="s">
        <v>3649</v>
      </c>
      <c r="AFK27" s="9"/>
      <c r="AFL27" s="9"/>
      <c r="AFM27" s="8" t="s">
        <v>3649</v>
      </c>
      <c r="AFN27" s="9"/>
      <c r="AFO27" s="9"/>
      <c r="AFP27" s="8" t="s">
        <v>3644</v>
      </c>
      <c r="AFQ27" s="9"/>
      <c r="AFR27" s="9"/>
      <c r="AFS27" s="8" t="s">
        <v>3869</v>
      </c>
      <c r="AFT27" s="9"/>
      <c r="AFU27" s="9"/>
      <c r="AFV27" s="8" t="s">
        <v>23776</v>
      </c>
      <c r="AFW27" s="9"/>
      <c r="AFX27" s="9"/>
      <c r="AFY27" s="8" t="s">
        <v>3869</v>
      </c>
      <c r="AFZ27" s="9"/>
      <c r="AGA27" s="9"/>
      <c r="AGB27" s="8" t="s">
        <v>3649</v>
      </c>
      <c r="AGC27" s="9"/>
      <c r="AGD27" s="9"/>
      <c r="AGE27" s="8" t="s">
        <v>23693</v>
      </c>
      <c r="AGF27" s="9"/>
      <c r="AGG27" s="9"/>
      <c r="AGH27" s="8" t="s">
        <v>23693</v>
      </c>
      <c r="AGI27" s="9"/>
      <c r="AGJ27" s="9"/>
      <c r="AGK27" s="8" t="s">
        <v>3869</v>
      </c>
      <c r="AGL27" s="9"/>
      <c r="AGM27" s="9"/>
      <c r="AGN27" s="8" t="s">
        <v>3869</v>
      </c>
      <c r="AGO27" s="9"/>
      <c r="AGP27" s="9"/>
      <c r="AGQ27" s="8" t="s">
        <v>3677</v>
      </c>
      <c r="AGR27" s="9"/>
      <c r="AGS27" s="9"/>
      <c r="AGT27" s="8" t="s">
        <v>23745</v>
      </c>
      <c r="AGU27" s="9"/>
      <c r="AGV27" s="9"/>
      <c r="AGW27" s="8" t="s">
        <v>3855</v>
      </c>
      <c r="AGX27" s="9"/>
      <c r="AGY27" s="9"/>
      <c r="AGZ27" s="8" t="s">
        <v>3781</v>
      </c>
      <c r="AHA27" s="9"/>
      <c r="AHB27" s="9"/>
      <c r="AHC27" s="8" t="s">
        <v>23695</v>
      </c>
      <c r="AHD27" s="9"/>
      <c r="AHE27" s="9"/>
      <c r="AHF27" s="8" t="s">
        <v>23750</v>
      </c>
      <c r="AHG27" s="9"/>
      <c r="AHH27" s="9"/>
      <c r="AHI27" s="8" t="s">
        <v>3628</v>
      </c>
      <c r="AHJ27" s="9"/>
      <c r="AHK27" s="9"/>
      <c r="AHL27" s="8" t="s">
        <v>23777</v>
      </c>
      <c r="AHM27" s="9"/>
      <c r="AHN27" s="9"/>
      <c r="AHO27" s="8" t="s">
        <v>3645</v>
      </c>
      <c r="AHP27" s="9"/>
      <c r="AHQ27" s="9"/>
      <c r="AHR27" s="8" t="s">
        <v>23745</v>
      </c>
      <c r="AHS27" s="9"/>
      <c r="AHT27" s="9"/>
      <c r="AHU27" s="8" t="s">
        <v>23677</v>
      </c>
      <c r="AHV27" s="9"/>
      <c r="AHW27" s="9"/>
      <c r="AHX27" s="8" t="s">
        <v>23677</v>
      </c>
      <c r="AHY27" s="9"/>
      <c r="AHZ27" s="9"/>
      <c r="AIA27" s="8" t="s">
        <v>23674</v>
      </c>
      <c r="AIB27" s="9"/>
      <c r="AIC27" s="9"/>
      <c r="AID27" s="8" t="s">
        <v>3628</v>
      </c>
      <c r="AIE27" s="9"/>
      <c r="AIF27" s="9"/>
      <c r="AIG27" s="8" t="s">
        <v>3648</v>
      </c>
      <c r="AIH27" s="9"/>
      <c r="AII27" s="9"/>
      <c r="AIJ27" s="8" t="s">
        <v>23692</v>
      </c>
      <c r="AIK27" s="9"/>
      <c r="AIL27" s="9"/>
      <c r="AIM27" s="8" t="s">
        <v>4187</v>
      </c>
      <c r="AIN27" s="9"/>
      <c r="AIO27" s="9"/>
      <c r="AIP27" s="8" t="s">
        <v>3644</v>
      </c>
      <c r="AIQ27" s="9"/>
      <c r="AIR27" s="9"/>
      <c r="AIS27" s="8" t="s">
        <v>3649</v>
      </c>
      <c r="AIT27" s="9"/>
      <c r="AIU27" s="9"/>
      <c r="AIV27" s="8" t="s">
        <v>23745</v>
      </c>
      <c r="AIW27" s="9"/>
      <c r="AIX27" s="9"/>
      <c r="AIY27" s="8" t="s">
        <v>23778</v>
      </c>
      <c r="AIZ27" s="9"/>
      <c r="AJA27" s="9"/>
      <c r="AJB27" s="8" t="s">
        <v>23689</v>
      </c>
      <c r="AJC27" s="9"/>
      <c r="AJD27" s="9"/>
      <c r="AJE27" s="8" t="s">
        <v>3762</v>
      </c>
      <c r="AJF27" s="9"/>
      <c r="AJG27" s="9"/>
      <c r="AJH27" s="8" t="s">
        <v>3645</v>
      </c>
      <c r="AJI27" s="9"/>
      <c r="AJJ27" s="9"/>
      <c r="AJK27" s="8" t="s">
        <v>3645</v>
      </c>
      <c r="AJL27" s="9"/>
      <c r="AJM27" s="9"/>
      <c r="AJN27" s="8" t="s">
        <v>3645</v>
      </c>
      <c r="AJO27" s="9"/>
      <c r="AJP27" s="9"/>
      <c r="AJQ27" s="8" t="s">
        <v>3645</v>
      </c>
      <c r="AJR27" s="9"/>
      <c r="AJS27" s="9"/>
      <c r="AJT27" s="8" t="s">
        <v>23745</v>
      </c>
      <c r="AJU27" s="9"/>
      <c r="AJV27" s="9"/>
      <c r="AJW27" s="8" t="s">
        <v>23679</v>
      </c>
      <c r="AJX27" s="9"/>
      <c r="AJY27" s="9"/>
      <c r="AJZ27" s="8" t="s">
        <v>23744</v>
      </c>
      <c r="AKA27" s="9"/>
      <c r="AKB27" s="9"/>
      <c r="AKC27" s="8" t="s">
        <v>23679</v>
      </c>
      <c r="AKD27" s="9"/>
      <c r="AKE27" s="9"/>
      <c r="AKF27" s="8" t="s">
        <v>23679</v>
      </c>
      <c r="AKG27" s="9"/>
      <c r="AKH27" s="9"/>
      <c r="AKI27" s="8" t="s">
        <v>23679</v>
      </c>
      <c r="AKJ27" s="9"/>
      <c r="AKK27" s="9"/>
      <c r="AKL27" s="8" t="s">
        <v>23679</v>
      </c>
      <c r="AKM27" s="9"/>
      <c r="AKN27" s="9"/>
      <c r="AKO27" s="8" t="s">
        <v>23679</v>
      </c>
      <c r="AKP27" s="9"/>
      <c r="AKQ27" s="9"/>
      <c r="AKR27" s="8" t="s">
        <v>23703</v>
      </c>
      <c r="AKS27" s="9"/>
      <c r="AKT27" s="9"/>
      <c r="AKU27" s="8" t="s">
        <v>23779</v>
      </c>
      <c r="AKV27" s="9"/>
      <c r="AKW27" s="9"/>
      <c r="AKX27" s="8" t="s">
        <v>3677</v>
      </c>
      <c r="AKY27" s="9"/>
      <c r="AKZ27" s="9"/>
      <c r="ALA27" s="8" t="s">
        <v>3924</v>
      </c>
      <c r="ALB27" s="9"/>
      <c r="ALC27" s="9"/>
      <c r="ALD27" s="8" t="s">
        <v>23780</v>
      </c>
      <c r="ALE27" s="9"/>
      <c r="ALF27" s="9"/>
      <c r="ALG27" s="8" t="s">
        <v>23780</v>
      </c>
      <c r="ALH27" s="9"/>
      <c r="ALI27" s="9"/>
      <c r="ALJ27" s="8" t="s">
        <v>23703</v>
      </c>
      <c r="ALK27" s="9"/>
      <c r="ALL27" s="9"/>
      <c r="ALM27" s="8" t="s">
        <v>3628</v>
      </c>
      <c r="ALN27" s="9"/>
      <c r="ALO27" s="9"/>
      <c r="ALP27" s="8" t="s">
        <v>3649</v>
      </c>
      <c r="ALQ27" s="9"/>
      <c r="ALR27" s="9"/>
      <c r="ALS27" s="8" t="s">
        <v>3628</v>
      </c>
      <c r="ALT27" s="9"/>
      <c r="ALU27" s="9"/>
      <c r="ALV27" s="8" t="s">
        <v>3649</v>
      </c>
      <c r="ALW27" s="9"/>
      <c r="ALX27" s="9"/>
      <c r="ALY27" s="8" t="s">
        <v>3649</v>
      </c>
      <c r="ALZ27" s="9"/>
      <c r="AMA27" s="9"/>
      <c r="AMB27" s="8" t="s">
        <v>3649</v>
      </c>
      <c r="AMC27" s="9"/>
      <c r="AMD27" s="9"/>
      <c r="AME27" s="8" t="s">
        <v>3649</v>
      </c>
      <c r="AMF27" s="9"/>
      <c r="AMG27" s="9"/>
      <c r="AMH27" s="8" t="s">
        <v>3649</v>
      </c>
      <c r="AMI27" s="9"/>
      <c r="AMJ27" s="9"/>
      <c r="AMK27" s="8" t="s">
        <v>4336</v>
      </c>
      <c r="AML27" s="9"/>
      <c r="AMM27" s="9"/>
      <c r="AMN27" s="8" t="s">
        <v>3677</v>
      </c>
      <c r="AMO27" s="9"/>
      <c r="AMP27" s="9"/>
      <c r="AMQ27" s="8" t="s">
        <v>3649</v>
      </c>
      <c r="AMR27" s="9"/>
      <c r="AMS27" s="9"/>
      <c r="AMT27" s="8" t="s">
        <v>3649</v>
      </c>
      <c r="AMU27" s="9"/>
      <c r="AMV27" s="9"/>
      <c r="AMW27" s="8" t="s">
        <v>3765</v>
      </c>
      <c r="AMX27" s="9"/>
      <c r="AMY27" s="9"/>
      <c r="AMZ27" s="8" t="s">
        <v>3649</v>
      </c>
      <c r="ANA27" s="9"/>
      <c r="ANB27" s="9"/>
      <c r="ANC27" s="8" t="s">
        <v>3644</v>
      </c>
      <c r="AND27" s="9"/>
      <c r="ANE27" s="9"/>
      <c r="ANF27" s="8" t="s">
        <v>23781</v>
      </c>
      <c r="ANG27" s="9"/>
      <c r="ANH27" s="9"/>
      <c r="ANI27" s="8" t="s">
        <v>3649</v>
      </c>
      <c r="ANJ27" s="9"/>
      <c r="ANK27" s="9"/>
      <c r="ANL27" s="8" t="s">
        <v>3628</v>
      </c>
      <c r="ANM27" s="9"/>
      <c r="ANN27" s="9"/>
      <c r="ANO27" s="8" t="s">
        <v>3854</v>
      </c>
      <c r="ANP27" s="9"/>
      <c r="ANQ27" s="9"/>
      <c r="ANR27" s="8" t="s">
        <v>3649</v>
      </c>
      <c r="ANS27" s="9"/>
      <c r="ANT27" s="9"/>
      <c r="ANU27" s="8" t="s">
        <v>3649</v>
      </c>
      <c r="ANV27" s="9"/>
      <c r="ANW27" s="9"/>
      <c r="ANX27" s="8" t="s">
        <v>23782</v>
      </c>
      <c r="ANY27" s="9"/>
      <c r="ANZ27" s="9"/>
      <c r="AOA27" s="8" t="s">
        <v>3628</v>
      </c>
      <c r="AOB27" s="9"/>
      <c r="AOC27" s="9"/>
      <c r="AOD27" s="8" t="s">
        <v>3677</v>
      </c>
      <c r="AOE27" s="9"/>
      <c r="AOF27" s="9"/>
      <c r="AOG27" s="8" t="s">
        <v>3869</v>
      </c>
      <c r="AOH27" s="9"/>
      <c r="AOI27" s="9"/>
      <c r="AOJ27" s="8" t="s">
        <v>23679</v>
      </c>
      <c r="AOK27" s="9"/>
      <c r="AOL27" s="9"/>
      <c r="AOM27" s="8" t="s">
        <v>3765</v>
      </c>
      <c r="AON27" s="9"/>
      <c r="AOO27" s="9"/>
      <c r="AOP27" s="8" t="s">
        <v>3630</v>
      </c>
      <c r="AOQ27" s="9"/>
      <c r="AOR27" s="9"/>
      <c r="AOS27" s="8" t="s">
        <v>23783</v>
      </c>
      <c r="AOT27" s="9"/>
      <c r="AOU27" s="9"/>
      <c r="AOV27" s="8" t="s">
        <v>4087</v>
      </c>
      <c r="AOW27" s="9"/>
      <c r="AOX27" s="9"/>
      <c r="AOY27" s="8" t="s">
        <v>23677</v>
      </c>
      <c r="AOZ27" s="9"/>
      <c r="APA27" s="9"/>
      <c r="APB27" s="8" t="s">
        <v>3659</v>
      </c>
      <c r="APC27" s="9"/>
      <c r="APD27" s="9"/>
      <c r="APE27" s="8" t="s">
        <v>23748</v>
      </c>
      <c r="APF27" s="9"/>
      <c r="APG27" s="9"/>
      <c r="APH27" s="8" t="s">
        <v>23674</v>
      </c>
      <c r="API27" s="9"/>
      <c r="APJ27" s="9"/>
      <c r="APK27" s="8" t="s">
        <v>23784</v>
      </c>
      <c r="APL27" s="9"/>
      <c r="APM27" s="9"/>
      <c r="APN27" s="8" t="s">
        <v>23785</v>
      </c>
      <c r="APO27" s="9"/>
      <c r="APP27" s="9"/>
      <c r="APQ27" s="8" t="s">
        <v>23786</v>
      </c>
      <c r="APR27" s="9"/>
      <c r="APS27" s="9"/>
      <c r="APT27" s="8" t="s">
        <v>3869</v>
      </c>
      <c r="APU27" s="9"/>
      <c r="APV27" s="9"/>
      <c r="APW27" s="8" t="s">
        <v>3628</v>
      </c>
      <c r="APX27" s="9"/>
      <c r="APY27" s="9"/>
      <c r="APZ27" s="8" t="s">
        <v>3648</v>
      </c>
      <c r="AQA27" s="9"/>
      <c r="AQB27" s="9"/>
      <c r="AQC27" s="8" t="s">
        <v>3677</v>
      </c>
      <c r="AQD27" s="9"/>
      <c r="AQE27" s="9"/>
      <c r="AQF27" s="8" t="s">
        <v>3768</v>
      </c>
      <c r="AQG27" s="9"/>
      <c r="AQH27" s="9"/>
      <c r="AQI27" s="8" t="s">
        <v>23692</v>
      </c>
      <c r="AQJ27" s="9"/>
      <c r="AQK27" s="9"/>
      <c r="AQL27" s="8" t="s">
        <v>3644</v>
      </c>
      <c r="AQM27" s="9"/>
      <c r="AQN27" s="9"/>
      <c r="AQO27" s="8" t="s">
        <v>23787</v>
      </c>
      <c r="AQP27" s="9"/>
      <c r="AQQ27" s="9"/>
      <c r="AQR27" s="8" t="s">
        <v>3677</v>
      </c>
      <c r="AQS27" s="9"/>
      <c r="AQT27" s="9"/>
      <c r="AQU27" s="8" t="s">
        <v>3876</v>
      </c>
      <c r="AQV27" s="9"/>
      <c r="AQW27" s="9"/>
      <c r="AQX27" s="8" t="s">
        <v>23692</v>
      </c>
      <c r="AQY27" s="9"/>
      <c r="AQZ27" s="9"/>
      <c r="ARA27" s="8" t="s">
        <v>23788</v>
      </c>
      <c r="ARB27" s="9"/>
      <c r="ARC27" s="9"/>
      <c r="ARD27" s="8" t="s">
        <v>3729</v>
      </c>
      <c r="ARE27" s="9"/>
      <c r="ARF27" s="9"/>
      <c r="ARG27" s="8" t="s">
        <v>23789</v>
      </c>
      <c r="ARH27" s="9"/>
      <c r="ARI27" s="9"/>
      <c r="ARJ27" s="8" t="s">
        <v>23790</v>
      </c>
      <c r="ARK27" s="9"/>
      <c r="ARL27" s="9"/>
      <c r="ARM27" s="8" t="s">
        <v>23791</v>
      </c>
      <c r="ARN27" s="9"/>
      <c r="ARO27" s="9"/>
      <c r="ARP27" s="8" t="s">
        <v>23792</v>
      </c>
      <c r="ARQ27" s="9"/>
      <c r="ARR27" s="9"/>
      <c r="ARS27" s="8" t="s">
        <v>3892</v>
      </c>
      <c r="ART27" s="9"/>
      <c r="ARU27" s="9"/>
      <c r="ARV27" s="8" t="s">
        <v>23793</v>
      </c>
      <c r="ARW27" s="9"/>
      <c r="ARX27" s="9"/>
      <c r="ARY27" s="8" t="s">
        <v>23794</v>
      </c>
      <c r="ARZ27" s="9"/>
      <c r="ASA27" s="9"/>
      <c r="ASB27" s="8" t="s">
        <v>23795</v>
      </c>
      <c r="ASC27" s="9"/>
      <c r="ASD27" s="9"/>
      <c r="ASE27" s="8" t="s">
        <v>23796</v>
      </c>
      <c r="ASF27" s="9"/>
      <c r="ASG27" s="9"/>
      <c r="ASH27" s="8" t="s">
        <v>23720</v>
      </c>
      <c r="ASI27" s="9"/>
      <c r="ASJ27" s="9"/>
      <c r="ASK27" s="8" t="s">
        <v>23797</v>
      </c>
      <c r="ASL27" s="9"/>
      <c r="ASM27" s="9"/>
      <c r="ASN27" s="8" t="s">
        <v>4284</v>
      </c>
      <c r="ASO27" s="9"/>
      <c r="ASP27" s="9"/>
      <c r="ASQ27" s="8" t="s">
        <v>23798</v>
      </c>
      <c r="ASR27" s="9"/>
      <c r="ASS27" s="9"/>
      <c r="AST27" s="8" t="s">
        <v>3854</v>
      </c>
      <c r="ASU27" s="9"/>
      <c r="ASV27" s="9"/>
      <c r="ASW27" s="8" t="s">
        <v>3892</v>
      </c>
      <c r="ASX27" s="9"/>
      <c r="ASY27" s="9"/>
      <c r="ASZ27" s="8" t="s">
        <v>3648</v>
      </c>
      <c r="ATA27" s="9"/>
      <c r="ATB27" s="9"/>
      <c r="ATC27" s="8" t="s">
        <v>23799</v>
      </c>
      <c r="ATD27" s="9"/>
      <c r="ATE27" s="9"/>
      <c r="ATF27" s="8" t="s">
        <v>23800</v>
      </c>
      <c r="ATG27" s="9"/>
      <c r="ATH27" s="9"/>
      <c r="ATI27" s="8" t="s">
        <v>23801</v>
      </c>
      <c r="ATJ27" s="9"/>
      <c r="ATK27" s="9"/>
      <c r="ATL27" s="8" t="s">
        <v>23800</v>
      </c>
      <c r="ATM27" s="9"/>
      <c r="ATN27" s="9"/>
      <c r="ATO27" s="8" t="s">
        <v>23802</v>
      </c>
      <c r="ATP27" s="9"/>
      <c r="ATQ27" s="9"/>
      <c r="ATR27" s="8" t="s">
        <v>23803</v>
      </c>
      <c r="ATS27" s="9"/>
      <c r="ATT27" s="9"/>
      <c r="ATU27" s="8" t="s">
        <v>23804</v>
      </c>
      <c r="ATV27" s="9"/>
      <c r="ATW27" s="9"/>
      <c r="ATX27" s="8" t="s">
        <v>23805</v>
      </c>
      <c r="ATY27" s="9"/>
      <c r="ATZ27" s="9"/>
      <c r="AUA27" s="8" t="s">
        <v>23678</v>
      </c>
      <c r="AUB27" s="9"/>
      <c r="AUC27" s="9"/>
      <c r="AUD27" s="8" t="s">
        <v>3677</v>
      </c>
      <c r="AUE27" s="9"/>
      <c r="AUF27" s="9"/>
      <c r="AUG27" s="8" t="s">
        <v>3677</v>
      </c>
      <c r="AUH27" s="9"/>
      <c r="AUI27" s="9"/>
      <c r="AUJ27" s="8" t="s">
        <v>3649</v>
      </c>
      <c r="AUK27" s="9"/>
      <c r="AUL27" s="9"/>
      <c r="AUM27" s="8" t="s">
        <v>3854</v>
      </c>
      <c r="AUN27" s="9"/>
      <c r="AUO27" s="9"/>
      <c r="AUP27" s="8" t="s">
        <v>3649</v>
      </c>
      <c r="AUQ27" s="9"/>
      <c r="AUR27" s="9"/>
      <c r="AUS27" s="8" t="s">
        <v>3649</v>
      </c>
      <c r="AUT27" s="9"/>
      <c r="AUU27" s="9"/>
      <c r="AUV27" s="8" t="s">
        <v>3649</v>
      </c>
      <c r="AUW27" s="9"/>
      <c r="AUX27" s="9"/>
      <c r="AUY27" s="8" t="s">
        <v>3649</v>
      </c>
      <c r="AUZ27" s="9"/>
      <c r="AVA27" s="9"/>
      <c r="AVB27" s="8" t="s">
        <v>3677</v>
      </c>
      <c r="AVC27" s="9"/>
      <c r="AVD27" s="9"/>
      <c r="AVE27" s="8" t="s">
        <v>23720</v>
      </c>
      <c r="AVF27" s="9"/>
      <c r="AVG27" s="9"/>
      <c r="AVH27" s="8" t="s">
        <v>3677</v>
      </c>
      <c r="AVI27" s="9"/>
      <c r="AVJ27" s="9"/>
      <c r="AVK27" s="8" t="s">
        <v>3869</v>
      </c>
      <c r="AVL27" s="9"/>
      <c r="AVM27" s="9"/>
      <c r="AVN27" s="8" t="s">
        <v>3649</v>
      </c>
      <c r="AVO27" s="9"/>
      <c r="AVP27" s="9"/>
      <c r="AVQ27" s="8" t="s">
        <v>3649</v>
      </c>
      <c r="AVR27" s="9"/>
      <c r="AVS27" s="9"/>
      <c r="AVT27" s="8" t="s">
        <v>3677</v>
      </c>
      <c r="AVU27" s="9"/>
      <c r="AVV27" s="9"/>
      <c r="AVW27" s="8" t="s">
        <v>3649</v>
      </c>
      <c r="AVX27" s="9"/>
      <c r="AVY27" s="9"/>
      <c r="AVZ27" s="8" t="s">
        <v>3760</v>
      </c>
      <c r="AWA27" s="9"/>
      <c r="AWB27" s="9"/>
      <c r="AWC27" s="8" t="s">
        <v>3649</v>
      </c>
      <c r="AWD27" s="9"/>
      <c r="AWE27" s="9"/>
      <c r="AWF27" s="8" t="s">
        <v>3677</v>
      </c>
      <c r="AWG27" s="9"/>
      <c r="AWH27" s="9"/>
      <c r="AWI27" s="8" t="s">
        <v>3869</v>
      </c>
      <c r="AWJ27" s="9"/>
      <c r="AWK27" s="9"/>
      <c r="AWL27" s="8" t="s">
        <v>3874</v>
      </c>
      <c r="AWM27" s="9"/>
      <c r="AWN27" s="9"/>
      <c r="AWO27" s="8" t="s">
        <v>3649</v>
      </c>
      <c r="AWP27" s="9"/>
      <c r="AWQ27" s="9"/>
      <c r="AWR27" s="8" t="s">
        <v>3677</v>
      </c>
      <c r="AWS27" s="9"/>
      <c r="AWT27" s="9"/>
      <c r="AWU27" s="8" t="s">
        <v>3649</v>
      </c>
      <c r="AWV27" s="9"/>
      <c r="AWW27" s="9"/>
      <c r="AWX27" s="8" t="s">
        <v>3869</v>
      </c>
      <c r="AWY27" s="9"/>
      <c r="AWZ27" s="9"/>
      <c r="AXA27" s="8" t="s">
        <v>3869</v>
      </c>
      <c r="AXB27" s="9"/>
      <c r="AXC27" s="9"/>
      <c r="AXD27" s="8" t="s">
        <v>3760</v>
      </c>
      <c r="AXE27" s="9"/>
      <c r="AXF27" s="9"/>
      <c r="AXG27" s="8" t="s">
        <v>3677</v>
      </c>
      <c r="AXH27" s="9"/>
      <c r="AXI27" s="9"/>
      <c r="AXJ27" s="8" t="s">
        <v>3677</v>
      </c>
      <c r="AXK27" s="9"/>
      <c r="AXL27" s="9"/>
      <c r="AXM27" s="8" t="s">
        <v>3649</v>
      </c>
      <c r="AXN27" s="9"/>
      <c r="AXO27" s="9"/>
      <c r="AXP27" s="8" t="s">
        <v>3628</v>
      </c>
      <c r="AXQ27" s="9"/>
      <c r="AXR27" s="9"/>
      <c r="AXS27" s="8" t="s">
        <v>3649</v>
      </c>
      <c r="AXT27" s="9"/>
      <c r="AXU27" s="9"/>
      <c r="AXV27" s="8" t="s">
        <v>4205</v>
      </c>
      <c r="AXW27" s="9"/>
      <c r="AXX27" s="9"/>
      <c r="AXY27" s="8" t="s">
        <v>4069</v>
      </c>
      <c r="AXZ27" s="9"/>
      <c r="AYA27" s="9"/>
      <c r="AYB27" s="8" t="s">
        <v>23806</v>
      </c>
      <c r="AYC27" s="9"/>
      <c r="AYD27" s="9"/>
      <c r="AYE27" s="8" t="s">
        <v>23807</v>
      </c>
      <c r="AYF27" s="9"/>
      <c r="AYG27" s="9"/>
      <c r="AYH27" s="8" t="s">
        <v>23808</v>
      </c>
      <c r="AYI27" s="9"/>
      <c r="AYJ27" s="9"/>
      <c r="AYK27" s="8" t="s">
        <v>23720</v>
      </c>
      <c r="AYL27" s="9"/>
      <c r="AYM27" s="9"/>
      <c r="AYN27" s="8" t="s">
        <v>23809</v>
      </c>
      <c r="AYO27" s="9"/>
      <c r="AYP27" s="9"/>
      <c r="AYQ27" s="8" t="s">
        <v>3647</v>
      </c>
      <c r="AYR27" s="9"/>
      <c r="AYS27" s="9"/>
      <c r="AYT27" s="8" t="s">
        <v>23679</v>
      </c>
      <c r="AYU27" s="9"/>
      <c r="AYV27" s="9"/>
      <c r="AYW27" s="8" t="s">
        <v>3869</v>
      </c>
      <c r="AYX27" s="9"/>
      <c r="AYY27" s="9"/>
      <c r="AYZ27" s="8" t="s">
        <v>23810</v>
      </c>
      <c r="AZA27" s="9"/>
      <c r="AZB27" s="9"/>
      <c r="AZC27" s="8" t="s">
        <v>3790</v>
      </c>
      <c r="AZD27" s="9"/>
      <c r="AZE27" s="9"/>
      <c r="AZF27" s="8" t="s">
        <v>23811</v>
      </c>
      <c r="AZG27" s="9"/>
      <c r="AZH27" s="9"/>
      <c r="AZI27" s="8" t="s">
        <v>3869</v>
      </c>
      <c r="AZJ27" s="9"/>
      <c r="AZK27" s="9"/>
      <c r="AZL27" s="8" t="s">
        <v>3646</v>
      </c>
      <c r="AZM27" s="9"/>
      <c r="AZN27" s="9"/>
      <c r="AZO27" s="8" t="s">
        <v>3876</v>
      </c>
      <c r="AZP27" s="9"/>
      <c r="AZQ27" s="9"/>
      <c r="AZR27" s="8" t="s">
        <v>3650</v>
      </c>
      <c r="AZS27" s="9"/>
      <c r="AZT27" s="9"/>
      <c r="AZU27" s="8" t="s">
        <v>3677</v>
      </c>
      <c r="AZV27" s="9"/>
      <c r="AZW27" s="9"/>
      <c r="AZX27" s="8" t="s">
        <v>23745</v>
      </c>
      <c r="AZY27" s="9"/>
      <c r="AZZ27" s="9"/>
      <c r="BAA27" s="8" t="s">
        <v>23812</v>
      </c>
      <c r="BAB27" s="9"/>
      <c r="BAC27" s="9"/>
      <c r="BAD27" s="8" t="s">
        <v>23813</v>
      </c>
      <c r="BAE27" s="9"/>
      <c r="BAF27" s="9"/>
      <c r="BAG27" s="8" t="s">
        <v>23814</v>
      </c>
      <c r="BAH27" s="9"/>
      <c r="BAI27" s="9"/>
      <c r="BAJ27" s="8" t="s">
        <v>3874</v>
      </c>
      <c r="BAK27" s="9"/>
      <c r="BAL27" s="9"/>
      <c r="BAM27" s="8" t="s">
        <v>3869</v>
      </c>
      <c r="BAN27" s="9"/>
      <c r="BAO27" s="9"/>
      <c r="BAP27" s="8" t="s">
        <v>3854</v>
      </c>
      <c r="BAQ27" s="9"/>
      <c r="BAR27" s="9"/>
      <c r="BAS27" s="8" t="s">
        <v>23815</v>
      </c>
      <c r="BAT27" s="9"/>
      <c r="BAU27" s="9"/>
      <c r="BAV27" s="8" t="s">
        <v>3677</v>
      </c>
      <c r="BAW27" s="9"/>
      <c r="BAX27" s="9"/>
      <c r="BAY27" s="8" t="s">
        <v>23692</v>
      </c>
      <c r="BAZ27" s="9"/>
      <c r="BBA27" s="9"/>
      <c r="BBB27" s="8" t="s">
        <v>3677</v>
      </c>
      <c r="BBC27" s="9"/>
      <c r="BBD27" s="9"/>
      <c r="BBE27" s="8" t="s">
        <v>3980</v>
      </c>
      <c r="BBF27" s="9"/>
      <c r="BBG27" s="9"/>
      <c r="BBH27" s="8" t="s">
        <v>3720</v>
      </c>
      <c r="BBI27" s="9"/>
      <c r="BBJ27" s="9"/>
      <c r="BBK27" s="8" t="s">
        <v>3630</v>
      </c>
      <c r="BBL27" s="9"/>
      <c r="BBM27" s="9"/>
      <c r="BBN27" s="8" t="s">
        <v>23816</v>
      </c>
      <c r="BBO27" s="9"/>
      <c r="BBP27" s="9"/>
      <c r="BBQ27" s="8" t="s">
        <v>23796</v>
      </c>
      <c r="BBR27" s="9"/>
      <c r="BBS27" s="9"/>
      <c r="BBT27" s="8" t="s">
        <v>23817</v>
      </c>
      <c r="BBU27" s="9"/>
      <c r="BBV27" s="9"/>
      <c r="BBW27" s="8" t="s">
        <v>23818</v>
      </c>
      <c r="BBX27" s="9"/>
      <c r="BBY27" s="9"/>
      <c r="BBZ27" s="8" t="s">
        <v>23819</v>
      </c>
      <c r="BCA27" s="9"/>
      <c r="BCB27" s="9"/>
      <c r="BCC27" s="8" t="s">
        <v>23820</v>
      </c>
      <c r="BCD27" s="9"/>
      <c r="BCE27" s="9"/>
      <c r="BCF27" s="8" t="s">
        <v>4594</v>
      </c>
      <c r="BCG27" s="9"/>
      <c r="BCH27" s="9"/>
      <c r="BCI27" s="8" t="s">
        <v>23821</v>
      </c>
      <c r="BCJ27" s="9"/>
      <c r="BCK27" s="9"/>
      <c r="BCL27" s="8" t="s">
        <v>23705</v>
      </c>
      <c r="BCM27" s="9"/>
      <c r="BCN27" s="9"/>
      <c r="BCO27" s="8" t="s">
        <v>23687</v>
      </c>
      <c r="BCP27" s="9"/>
      <c r="BCQ27" s="9"/>
      <c r="BCR27" s="8" t="s">
        <v>3672</v>
      </c>
      <c r="BCS27" s="9"/>
      <c r="BCT27" s="9"/>
      <c r="BCU27" s="8" t="s">
        <v>23822</v>
      </c>
      <c r="BCV27" s="9"/>
      <c r="BCW27" s="9"/>
      <c r="BCX27" s="8" t="s">
        <v>23823</v>
      </c>
      <c r="BCY27" s="9"/>
      <c r="BCZ27" s="9"/>
      <c r="BDA27" s="8" t="s">
        <v>23824</v>
      </c>
      <c r="BDB27" s="9"/>
      <c r="BDC27" s="9"/>
      <c r="BDD27" s="8" t="s">
        <v>3648</v>
      </c>
      <c r="BDE27" s="9"/>
      <c r="BDF27" s="9"/>
      <c r="BDG27" s="8" t="s">
        <v>23825</v>
      </c>
      <c r="BDH27" s="9"/>
      <c r="BDI27" s="9"/>
      <c r="BDJ27" s="8" t="s">
        <v>4100</v>
      </c>
      <c r="BDK27" s="9"/>
      <c r="BDL27" s="9"/>
      <c r="BDM27" s="8" t="s">
        <v>3649</v>
      </c>
      <c r="BDN27" s="9"/>
      <c r="BDO27" s="9"/>
      <c r="BDP27" s="8" t="s">
        <v>3788</v>
      </c>
      <c r="BDQ27" s="9"/>
      <c r="BDR27" s="9"/>
      <c r="BDS27" s="8" t="s">
        <v>3664</v>
      </c>
      <c r="BDT27" s="9"/>
      <c r="BDU27" s="9"/>
      <c r="BDV27" s="8" t="s">
        <v>3659</v>
      </c>
      <c r="BDW27" s="9"/>
      <c r="BDX27" s="9"/>
      <c r="BDY27" s="8" t="s">
        <v>3649</v>
      </c>
      <c r="BDZ27" s="9"/>
      <c r="BEA27" s="9"/>
      <c r="BEB27" s="8" t="s">
        <v>3648</v>
      </c>
      <c r="BEC27" s="9"/>
      <c r="BED27" s="9"/>
      <c r="BEE27" s="8" t="s">
        <v>3869</v>
      </c>
      <c r="BEF27" s="9"/>
      <c r="BEG27" s="9"/>
      <c r="BEH27" s="8" t="s">
        <v>23720</v>
      </c>
      <c r="BEI27" s="9"/>
      <c r="BEJ27" s="9"/>
      <c r="BEK27" s="8" t="s">
        <v>23720</v>
      </c>
      <c r="BEL27" s="9"/>
      <c r="BEM27" s="9"/>
      <c r="BEN27" s="8" t="s">
        <v>3644</v>
      </c>
      <c r="BEO27" s="9"/>
      <c r="BEP27" s="9"/>
      <c r="BEQ27" s="8" t="s">
        <v>3649</v>
      </c>
      <c r="BER27" s="9"/>
      <c r="BES27" s="9"/>
      <c r="BET27" s="8" t="s">
        <v>3649</v>
      </c>
      <c r="BEU27" s="9"/>
      <c r="BEV27" s="9"/>
      <c r="BEW27" s="8" t="s">
        <v>23691</v>
      </c>
      <c r="BEX27" s="9"/>
      <c r="BEY27" s="9"/>
      <c r="BEZ27" s="8" t="s">
        <v>23711</v>
      </c>
      <c r="BFA27" s="9"/>
      <c r="BFB27" s="9"/>
      <c r="BFC27" s="8" t="s">
        <v>3869</v>
      </c>
      <c r="BFD27" s="9"/>
      <c r="BFE27" s="9"/>
      <c r="BFF27" s="8" t="s">
        <v>3649</v>
      </c>
      <c r="BFG27" s="9"/>
      <c r="BFH27" s="9"/>
      <c r="BFI27" s="8" t="s">
        <v>3649</v>
      </c>
      <c r="BFJ27" s="9"/>
      <c r="BFK27" s="9"/>
      <c r="BFL27" s="8" t="s">
        <v>3649</v>
      </c>
      <c r="BFM27" s="9"/>
      <c r="BFN27" s="9"/>
      <c r="BFO27" s="8" t="s">
        <v>3628</v>
      </c>
      <c r="BFP27" s="9"/>
      <c r="BFQ27" s="9"/>
      <c r="BFR27" s="8" t="s">
        <v>3869</v>
      </c>
      <c r="BFS27" s="9"/>
      <c r="BFT27" s="9"/>
      <c r="BFU27" s="8" t="s">
        <v>3677</v>
      </c>
      <c r="BFV27" s="9"/>
      <c r="BFW27" s="9"/>
      <c r="BFX27" s="8" t="s">
        <v>3644</v>
      </c>
      <c r="BFY27" s="9"/>
      <c r="BFZ27" s="9"/>
      <c r="BGA27" s="8" t="s">
        <v>3649</v>
      </c>
      <c r="BGB27" s="9"/>
      <c r="BGC27" s="9"/>
      <c r="BGD27" s="8" t="s">
        <v>3649</v>
      </c>
      <c r="BGE27" s="9"/>
      <c r="BGF27" s="9"/>
      <c r="BGG27" s="8" t="s">
        <v>3649</v>
      </c>
      <c r="BGH27" s="9"/>
      <c r="BGI27" s="9"/>
      <c r="BGJ27" s="8" t="s">
        <v>3677</v>
      </c>
      <c r="BGK27" s="9"/>
      <c r="BGL27" s="9"/>
      <c r="BGM27" s="8" t="s">
        <v>3649</v>
      </c>
      <c r="BGN27" s="9"/>
      <c r="BGO27" s="9"/>
      <c r="BGP27" s="8" t="s">
        <v>3649</v>
      </c>
      <c r="BGQ27" s="9"/>
      <c r="BGR27" s="9"/>
      <c r="BGS27" s="8" t="s">
        <v>3649</v>
      </c>
      <c r="BGT27" s="9"/>
      <c r="BGU27" s="9"/>
      <c r="BGV27" s="8" t="s">
        <v>3869</v>
      </c>
      <c r="BGW27" s="9"/>
      <c r="BGX27" s="9"/>
      <c r="BGY27" s="8" t="s">
        <v>3729</v>
      </c>
      <c r="BGZ27" s="9"/>
      <c r="BHA27" s="9"/>
      <c r="BHB27" s="8" t="s">
        <v>23679</v>
      </c>
      <c r="BHC27" s="9"/>
      <c r="BHD27" s="9"/>
      <c r="BHE27" s="8" t="s">
        <v>3765</v>
      </c>
      <c r="BHF27" s="9"/>
      <c r="BHG27" s="9"/>
      <c r="BHH27" s="8" t="s">
        <v>3773</v>
      </c>
      <c r="BHI27" s="9"/>
      <c r="BHJ27" s="9"/>
      <c r="BHK27" s="8" t="s">
        <v>23826</v>
      </c>
      <c r="BHL27" s="9"/>
      <c r="BHM27" s="9"/>
      <c r="BHN27" s="8" t="s">
        <v>3625</v>
      </c>
      <c r="BHO27" s="9"/>
      <c r="BHP27" s="9"/>
      <c r="BHQ27" s="8" t="s">
        <v>23720</v>
      </c>
      <c r="BHR27" s="9"/>
      <c r="BHS27" s="9"/>
      <c r="BHT27" s="8" t="s">
        <v>3649</v>
      </c>
      <c r="BHU27" s="9"/>
      <c r="BHV27" s="9"/>
      <c r="BHW27" s="8" t="s">
        <v>23674</v>
      </c>
      <c r="BHX27" s="9"/>
      <c r="BHY27" s="9"/>
      <c r="BHZ27" s="8" t="s">
        <v>3649</v>
      </c>
      <c r="BIA27" s="9"/>
      <c r="BIB27" s="9"/>
      <c r="BIC27" s="8" t="s">
        <v>3659</v>
      </c>
      <c r="BID27" s="9"/>
      <c r="BIE27" s="9"/>
      <c r="BIF27" s="8" t="s">
        <v>3874</v>
      </c>
      <c r="BIG27" s="9"/>
      <c r="BIH27" s="9"/>
      <c r="BII27" s="8" t="s">
        <v>3869</v>
      </c>
      <c r="BIJ27" s="9"/>
      <c r="BIK27" s="9"/>
      <c r="BIL27" s="8" t="s">
        <v>3677</v>
      </c>
      <c r="BIM27" s="9"/>
      <c r="BIN27" s="9"/>
      <c r="BIO27" s="8" t="s">
        <v>3621</v>
      </c>
      <c r="BIP27" s="9"/>
      <c r="BIQ27" s="9"/>
      <c r="BIR27" s="8" t="s">
        <v>3738</v>
      </c>
      <c r="BIS27" s="9"/>
      <c r="BIT27" s="9"/>
      <c r="BIU27" s="8" t="s">
        <v>3892</v>
      </c>
      <c r="BIV27" s="9"/>
      <c r="BIW27" s="9"/>
      <c r="BIX27" s="8" t="s">
        <v>3892</v>
      </c>
      <c r="BIY27" s="9"/>
      <c r="BIZ27" s="9"/>
      <c r="BJA27" s="8" t="s">
        <v>3892</v>
      </c>
      <c r="BJB27" s="9"/>
      <c r="BJC27" s="9"/>
      <c r="BJD27" s="8" t="s">
        <v>3729</v>
      </c>
      <c r="BJE27" s="9"/>
      <c r="BJF27" s="9"/>
      <c r="BJG27" s="8" t="s">
        <v>23827</v>
      </c>
      <c r="BJH27" s="9"/>
      <c r="BJI27" s="9"/>
      <c r="BJJ27" s="8" t="s">
        <v>3647</v>
      </c>
      <c r="BJK27" s="9"/>
      <c r="BJL27" s="9"/>
      <c r="BJM27" s="8" t="s">
        <v>3762</v>
      </c>
      <c r="BJN27" s="9"/>
      <c r="BJO27" s="9"/>
      <c r="BJP27" s="8" t="s">
        <v>23828</v>
      </c>
      <c r="BJQ27" s="9"/>
      <c r="BJR27" s="9"/>
      <c r="BJS27" s="8" t="s">
        <v>3677</v>
      </c>
      <c r="BJT27" s="9"/>
      <c r="BJU27" s="9"/>
      <c r="BJV27" s="8" t="s">
        <v>3869</v>
      </c>
      <c r="BJW27" s="9"/>
      <c r="BJX27" s="9"/>
      <c r="BJY27" s="8" t="s">
        <v>23829</v>
      </c>
      <c r="BJZ27" s="9"/>
      <c r="BKA27" s="9"/>
      <c r="BKB27" s="8" t="s">
        <v>3677</v>
      </c>
      <c r="BKC27" s="9"/>
      <c r="BKD27" s="9"/>
      <c r="BKE27" s="8" t="s">
        <v>23676</v>
      </c>
      <c r="BKF27" s="9"/>
      <c r="BKG27" s="9"/>
      <c r="BKH27" s="8" t="s">
        <v>3781</v>
      </c>
      <c r="BKI27" s="9"/>
      <c r="BKJ27" s="9"/>
      <c r="BKK27" s="8" t="s">
        <v>23674</v>
      </c>
      <c r="BKL27" s="9"/>
      <c r="BKM27" s="9"/>
      <c r="BKN27" s="8" t="s">
        <v>23825</v>
      </c>
      <c r="BKO27" s="9"/>
      <c r="BKP27" s="9"/>
      <c r="BKQ27" s="8" t="s">
        <v>23693</v>
      </c>
      <c r="BKR27" s="9"/>
      <c r="BKS27" s="9"/>
      <c r="BKT27" s="8" t="s">
        <v>23678</v>
      </c>
      <c r="BKU27" s="9"/>
      <c r="BKV27" s="9"/>
      <c r="BKW27" s="8" t="s">
        <v>23830</v>
      </c>
      <c r="BKX27" s="9"/>
      <c r="BKY27" s="9"/>
      <c r="BKZ27" s="8" t="s">
        <v>23693</v>
      </c>
      <c r="BLA27" s="9"/>
      <c r="BLB27" s="9"/>
      <c r="BLC27" s="8" t="s">
        <v>23677</v>
      </c>
      <c r="BLD27" s="9"/>
      <c r="BLE27" s="9"/>
      <c r="BLF27" s="8" t="s">
        <v>3677</v>
      </c>
      <c r="BLG27" s="9"/>
      <c r="BLH27" s="9"/>
      <c r="BLI27" s="8" t="s">
        <v>3762</v>
      </c>
      <c r="BLJ27" s="9"/>
      <c r="BLK27" s="9"/>
      <c r="BLL27" s="8" t="s">
        <v>23692</v>
      </c>
      <c r="BLM27" s="9"/>
      <c r="BLN27" s="9"/>
      <c r="BLO27" s="8" t="s">
        <v>23831</v>
      </c>
      <c r="BLP27" s="9"/>
      <c r="BLQ27" s="9"/>
      <c r="BLR27" s="8" t="s">
        <v>3646</v>
      </c>
      <c r="BLS27" s="9"/>
      <c r="BLT27" s="9"/>
      <c r="BLU27" s="8" t="s">
        <v>3628</v>
      </c>
      <c r="BLV27" s="9"/>
      <c r="BLW27" s="9"/>
      <c r="BLX27" s="8" t="s">
        <v>3628</v>
      </c>
      <c r="BLY27" s="9"/>
      <c r="BLZ27" s="9"/>
      <c r="BMA27" s="8" t="s">
        <v>3677</v>
      </c>
      <c r="BMB27" s="9"/>
      <c r="BMC27" s="9"/>
      <c r="BMD27" s="8" t="s">
        <v>3890</v>
      </c>
      <c r="BME27" s="9"/>
      <c r="BMF27" s="9"/>
      <c r="BMG27" s="8" t="s">
        <v>3840</v>
      </c>
      <c r="BMH27" s="9"/>
      <c r="BMI27" s="9"/>
      <c r="BMJ27" s="8" t="s">
        <v>3764</v>
      </c>
      <c r="BMK27" s="9"/>
      <c r="BML27" s="9"/>
      <c r="BMM27" s="8" t="s">
        <v>3644</v>
      </c>
      <c r="BMN27" s="9"/>
      <c r="BMO27" s="9"/>
      <c r="BMP27" s="8" t="s">
        <v>3760</v>
      </c>
      <c r="BMQ27" s="9"/>
      <c r="BMR27" s="9"/>
      <c r="BMS27" s="8" t="s">
        <v>23832</v>
      </c>
      <c r="BMT27" s="9"/>
      <c r="BMU27" s="9"/>
      <c r="BMV27" s="8" t="s">
        <v>23833</v>
      </c>
      <c r="BMW27" s="9"/>
      <c r="BMX27" s="9"/>
      <c r="BMY27" s="8" t="s">
        <v>4500</v>
      </c>
      <c r="BMZ27" s="9"/>
      <c r="BNA27" s="9"/>
      <c r="BNB27" s="8" t="s">
        <v>23741</v>
      </c>
      <c r="BNC27" s="9"/>
      <c r="BND27" s="9"/>
      <c r="BNE27" s="8" t="s">
        <v>23834</v>
      </c>
      <c r="BNF27" s="9"/>
      <c r="BNG27" s="9"/>
      <c r="BNH27" s="8" t="s">
        <v>23835</v>
      </c>
      <c r="BNI27" s="9"/>
      <c r="BNJ27" s="9"/>
      <c r="BNK27" s="8" t="s">
        <v>23836</v>
      </c>
      <c r="BNL27" s="9"/>
      <c r="BNM27" s="9"/>
      <c r="BNN27" s="8" t="s">
        <v>23837</v>
      </c>
      <c r="BNO27" s="9"/>
      <c r="BNP27" s="9"/>
      <c r="BNQ27" s="8" t="s">
        <v>3776</v>
      </c>
      <c r="BNR27" s="9"/>
      <c r="BNS27" s="9"/>
      <c r="BNT27" s="8" t="s">
        <v>3768</v>
      </c>
      <c r="BNU27" s="9"/>
      <c r="BNV27" s="9"/>
      <c r="BNW27" s="8" t="s">
        <v>3649</v>
      </c>
      <c r="BNX27" s="9"/>
      <c r="BNY27" s="9"/>
      <c r="BNZ27" s="8" t="s">
        <v>3649</v>
      </c>
      <c r="BOA27" s="9"/>
      <c r="BOB27" s="9"/>
      <c r="BOC27" s="8" t="s">
        <v>3760</v>
      </c>
      <c r="BOD27" s="9"/>
      <c r="BOE27" s="9"/>
      <c r="BOF27" s="8" t="s">
        <v>3649</v>
      </c>
      <c r="BOG27" s="9"/>
      <c r="BOH27" s="9"/>
      <c r="BOI27" s="8" t="s">
        <v>3854</v>
      </c>
      <c r="BOJ27" s="9"/>
      <c r="BOK27" s="9"/>
      <c r="BOL27" s="8" t="s">
        <v>3649</v>
      </c>
      <c r="BOM27" s="9"/>
      <c r="BON27" s="9"/>
      <c r="BOO27" s="8" t="s">
        <v>3677</v>
      </c>
      <c r="BOP27" s="9"/>
      <c r="BOQ27" s="9"/>
      <c r="BOR27" s="8" t="s">
        <v>3869</v>
      </c>
      <c r="BOS27" s="9"/>
      <c r="BOT27" s="9"/>
      <c r="BOU27" s="8" t="s">
        <v>3765</v>
      </c>
      <c r="BOV27" s="9"/>
      <c r="BOW27" s="9"/>
      <c r="BOX27" s="8" t="s">
        <v>3760</v>
      </c>
      <c r="BOY27" s="9"/>
      <c r="BOZ27" s="9"/>
      <c r="BPA27" s="8" t="s">
        <v>3649</v>
      </c>
      <c r="BPB27" s="9"/>
      <c r="BPC27" s="9"/>
      <c r="BPD27" s="8" t="s">
        <v>23720</v>
      </c>
      <c r="BPE27" s="9"/>
      <c r="BPF27" s="9"/>
      <c r="BPG27" s="8" t="s">
        <v>23693</v>
      </c>
      <c r="BPH27" s="9"/>
      <c r="BPI27" s="9"/>
      <c r="BPJ27" s="8" t="s">
        <v>3677</v>
      </c>
      <c r="BPK27" s="9"/>
      <c r="BPL27" s="9"/>
      <c r="BPM27" s="8" t="s">
        <v>3869</v>
      </c>
      <c r="BPN27" s="9"/>
      <c r="BPO27" s="9"/>
      <c r="BPP27" s="8" t="s">
        <v>23720</v>
      </c>
      <c r="BPQ27" s="9"/>
      <c r="BPR27" s="9"/>
      <c r="BPS27" s="8" t="s">
        <v>3646</v>
      </c>
      <c r="BPT27" s="9"/>
      <c r="BPU27" s="9"/>
      <c r="BPV27" s="8" t="s">
        <v>23838</v>
      </c>
      <c r="BPW27" s="9"/>
      <c r="BPX27" s="9"/>
      <c r="BPY27" s="8" t="s">
        <v>3649</v>
      </c>
      <c r="BPZ27" s="9"/>
      <c r="BQA27" s="9"/>
      <c r="BQB27" s="8" t="s">
        <v>3869</v>
      </c>
      <c r="BQC27" s="9"/>
      <c r="BQD27" s="9"/>
      <c r="BQE27" s="8" t="s">
        <v>3628</v>
      </c>
      <c r="BQF27" s="9"/>
      <c r="BQG27" s="9"/>
      <c r="BQH27" s="8" t="s">
        <v>23839</v>
      </c>
      <c r="BQI27" s="9"/>
      <c r="BQJ27" s="9"/>
      <c r="BQK27" s="8" t="s">
        <v>3628</v>
      </c>
      <c r="BQL27" s="9"/>
      <c r="BQM27" s="9"/>
      <c r="BQN27" s="8" t="s">
        <v>23840</v>
      </c>
      <c r="BQO27" s="9"/>
      <c r="BQP27" s="9"/>
      <c r="BQQ27" s="8" t="s">
        <v>23841</v>
      </c>
      <c r="BQR27" s="9"/>
      <c r="BQS27" s="9"/>
      <c r="BQT27" s="8" t="s">
        <v>3677</v>
      </c>
      <c r="BQU27" s="9"/>
      <c r="BQV27" s="9"/>
      <c r="BQW27" s="8" t="s">
        <v>23842</v>
      </c>
      <c r="BQX27" s="9"/>
      <c r="BQY27" s="9"/>
      <c r="BQZ27" s="8" t="s">
        <v>23843</v>
      </c>
      <c r="BRA27" s="9"/>
      <c r="BRB27" s="9"/>
      <c r="BRC27" s="8" t="s">
        <v>23844</v>
      </c>
      <c r="BRD27" s="9"/>
      <c r="BRE27" s="9"/>
      <c r="BRF27" s="8" t="s">
        <v>23845</v>
      </c>
      <c r="BRG27" s="9"/>
      <c r="BRH27" s="9"/>
      <c r="BRI27" s="8" t="s">
        <v>23846</v>
      </c>
      <c r="BRJ27" s="9"/>
      <c r="BRK27" s="9"/>
      <c r="BRL27" s="8" t="s">
        <v>23847</v>
      </c>
      <c r="BRM27" s="9"/>
      <c r="BRN27" s="9"/>
      <c r="BRO27" s="8" t="s">
        <v>23848</v>
      </c>
      <c r="BRP27" s="9"/>
      <c r="BRQ27" s="9"/>
      <c r="BRR27" s="8" t="s">
        <v>23849</v>
      </c>
      <c r="BRS27" s="9"/>
      <c r="BRT27" s="9"/>
      <c r="BRU27" s="8" t="s">
        <v>23850</v>
      </c>
      <c r="BRV27" s="9"/>
      <c r="BRW27" s="9"/>
      <c r="BRX27" s="8" t="s">
        <v>23851</v>
      </c>
      <c r="BRY27" s="9"/>
      <c r="BRZ27" s="9"/>
      <c r="BSA27" s="8" t="s">
        <v>23852</v>
      </c>
      <c r="BSB27" s="9"/>
      <c r="BSC27" s="9"/>
      <c r="BSD27" s="8" t="s">
        <v>23853</v>
      </c>
      <c r="BSE27" s="9"/>
      <c r="BSF27" s="9"/>
      <c r="BSG27" s="8" t="s">
        <v>23685</v>
      </c>
      <c r="BSH27" s="9"/>
      <c r="BSI27" s="9"/>
      <c r="BSJ27" s="8" t="s">
        <v>23854</v>
      </c>
      <c r="BSK27" s="9"/>
      <c r="BSL27" s="9"/>
      <c r="BSM27" s="8" t="s">
        <v>23855</v>
      </c>
      <c r="BSN27" s="9"/>
      <c r="BSO27" s="9"/>
      <c r="BSP27" s="8" t="s">
        <v>23856</v>
      </c>
      <c r="BSQ27" s="9"/>
      <c r="BSR27" s="9"/>
      <c r="BSS27" s="8" t="s">
        <v>23857</v>
      </c>
      <c r="BST27" s="9"/>
      <c r="BSU27" s="9"/>
      <c r="BSV27" s="8" t="s">
        <v>23858</v>
      </c>
      <c r="BSW27" s="9"/>
      <c r="BSX27" s="9"/>
      <c r="BSY27" s="8" t="s">
        <v>3854</v>
      </c>
      <c r="BSZ27" s="9"/>
      <c r="BTA27" s="9"/>
      <c r="BTB27" s="8" t="s">
        <v>23741</v>
      </c>
      <c r="BTC27" s="9"/>
      <c r="BTD27" s="9"/>
      <c r="BTE27" s="8" t="s">
        <v>3642</v>
      </c>
      <c r="BTF27" s="9"/>
      <c r="BTG27" s="9"/>
      <c r="BTH27" s="8" t="s">
        <v>23859</v>
      </c>
      <c r="BTI27" s="9"/>
      <c r="BTJ27" s="9"/>
      <c r="BTK27" s="8" t="s">
        <v>23860</v>
      </c>
      <c r="BTL27" s="9"/>
      <c r="BTM27" s="9"/>
      <c r="BTN27" s="8" t="s">
        <v>3660</v>
      </c>
      <c r="BTO27" s="9"/>
      <c r="BTP27" s="9"/>
      <c r="BTQ27" s="8" t="s">
        <v>3649</v>
      </c>
      <c r="BTR27" s="9"/>
      <c r="BTS27" s="9"/>
      <c r="BTT27" s="8" t="s">
        <v>3677</v>
      </c>
      <c r="BTU27" s="9"/>
      <c r="BTV27" s="9"/>
      <c r="BTW27" s="8" t="s">
        <v>3677</v>
      </c>
      <c r="BTX27" s="9"/>
      <c r="BTY27" s="9"/>
      <c r="BTZ27" s="8" t="s">
        <v>3677</v>
      </c>
      <c r="BUA27" s="9"/>
      <c r="BUB27" s="9"/>
      <c r="BUC27" s="8" t="s">
        <v>3649</v>
      </c>
      <c r="BUD27" s="9"/>
      <c r="BUE27" s="9"/>
      <c r="BUF27" s="8" t="s">
        <v>3854</v>
      </c>
      <c r="BUG27" s="9"/>
      <c r="BUH27" s="9"/>
      <c r="BUI27" s="8" t="s">
        <v>3854</v>
      </c>
      <c r="BUJ27" s="9"/>
      <c r="BUK27" s="9"/>
      <c r="BUL27" s="8" t="s">
        <v>3649</v>
      </c>
      <c r="BUM27" s="9"/>
      <c r="BUN27" s="9"/>
      <c r="BUO27" s="8" t="s">
        <v>3644</v>
      </c>
      <c r="BUP27" s="9"/>
      <c r="BUQ27" s="9"/>
      <c r="BUR27" s="8" t="s">
        <v>3628</v>
      </c>
      <c r="BUS27" s="9"/>
      <c r="BUT27" s="9"/>
      <c r="BUU27" s="8" t="s">
        <v>3649</v>
      </c>
      <c r="BUV27" s="9"/>
      <c r="BUW27" s="9"/>
      <c r="BUX27" s="8" t="s">
        <v>3649</v>
      </c>
      <c r="BUY27" s="9"/>
      <c r="BUZ27" s="9"/>
      <c r="BVA27" s="8" t="s">
        <v>3649</v>
      </c>
      <c r="BVB27" s="9"/>
      <c r="BVC27" s="9"/>
      <c r="BVD27" s="8" t="s">
        <v>3649</v>
      </c>
      <c r="BVE27" s="9"/>
      <c r="BVF27" s="9"/>
      <c r="BVG27" s="8" t="s">
        <v>3649</v>
      </c>
      <c r="BVH27" s="9"/>
      <c r="BVI27" s="9"/>
      <c r="BVJ27" s="8" t="s">
        <v>3649</v>
      </c>
      <c r="BVK27" s="9"/>
      <c r="BVL27" s="9"/>
      <c r="BVM27" s="8" t="s">
        <v>23861</v>
      </c>
      <c r="BVN27" s="9"/>
      <c r="BVO27" s="9"/>
      <c r="BVP27" s="8" t="s">
        <v>3869</v>
      </c>
      <c r="BVQ27" s="9"/>
      <c r="BVR27" s="9"/>
      <c r="BVS27" s="8" t="s">
        <v>3649</v>
      </c>
      <c r="BVT27" s="9"/>
      <c r="BVU27" s="9"/>
      <c r="BVV27" s="8" t="s">
        <v>3649</v>
      </c>
      <c r="BVW27" s="9"/>
      <c r="BVX27" s="9"/>
      <c r="BVY27" s="8" t="s">
        <v>23720</v>
      </c>
      <c r="BVZ27" s="9"/>
      <c r="BWA27" s="9"/>
      <c r="BWB27" s="8" t="s">
        <v>3649</v>
      </c>
      <c r="BWC27" s="9"/>
      <c r="BWD27" s="9"/>
      <c r="BWE27" s="8" t="s">
        <v>3649</v>
      </c>
      <c r="BWF27" s="9"/>
      <c r="BWG27" s="9"/>
      <c r="BWH27" s="8" t="s">
        <v>3765</v>
      </c>
      <c r="BWI27" s="9"/>
      <c r="BWJ27" s="9"/>
      <c r="BWK27" s="8" t="s">
        <v>3760</v>
      </c>
      <c r="BWL27" s="9"/>
      <c r="BWM27" s="9"/>
      <c r="BWN27" s="8" t="s">
        <v>3649</v>
      </c>
      <c r="BWO27" s="9"/>
      <c r="BWP27" s="9"/>
      <c r="BWQ27" s="8" t="s">
        <v>3649</v>
      </c>
      <c r="BWR27" s="9"/>
      <c r="BWS27" s="9"/>
      <c r="BWT27" s="8" t="s">
        <v>3765</v>
      </c>
      <c r="BWU27" s="9"/>
      <c r="BWV27" s="9"/>
      <c r="BWW27" s="8" t="s">
        <v>3649</v>
      </c>
      <c r="BWX27" s="9"/>
      <c r="BWY27" s="9"/>
      <c r="BWZ27" s="8" t="s">
        <v>3677</v>
      </c>
      <c r="BXA27" s="9"/>
      <c r="BXB27" s="9"/>
      <c r="BXC27" s="8" t="s">
        <v>3628</v>
      </c>
      <c r="BXD27" s="9"/>
      <c r="BXE27" s="9"/>
      <c r="BXF27" s="8" t="s">
        <v>3644</v>
      </c>
      <c r="BXG27" s="9"/>
      <c r="BXH27" s="9"/>
      <c r="BXI27" s="8" t="s">
        <v>23862</v>
      </c>
      <c r="BXJ27" s="9"/>
      <c r="BXK27" s="9"/>
      <c r="BXL27" s="8" t="s">
        <v>23863</v>
      </c>
      <c r="BXM27" s="9"/>
      <c r="BXN27" s="9"/>
      <c r="BXO27" s="8" t="s">
        <v>23864</v>
      </c>
      <c r="BXP27" s="9"/>
      <c r="BXQ27" s="9"/>
      <c r="BXR27" s="8" t="s">
        <v>23865</v>
      </c>
      <c r="BXS27" s="9"/>
      <c r="BXT27" s="9"/>
      <c r="BXU27" s="8" t="s">
        <v>23866</v>
      </c>
      <c r="BXV27" s="9"/>
      <c r="BXW27" s="9"/>
      <c r="BXX27" s="8" t="s">
        <v>23865</v>
      </c>
      <c r="BXY27" s="9"/>
      <c r="BXZ27" s="9"/>
      <c r="BYA27" s="8" t="s">
        <v>23863</v>
      </c>
      <c r="BYB27" s="9"/>
      <c r="BYC27" s="9"/>
      <c r="BYD27" s="8" t="s">
        <v>23694</v>
      </c>
      <c r="BYE27" s="9"/>
      <c r="BYF27" s="9"/>
      <c r="BYG27" s="8" t="s">
        <v>23867</v>
      </c>
      <c r="BYH27" s="9"/>
      <c r="BYI27" s="9"/>
      <c r="BYJ27" s="8" t="s">
        <v>23868</v>
      </c>
      <c r="BYK27" s="9"/>
      <c r="BYL27" s="9"/>
      <c r="BYM27" s="8" t="s">
        <v>23869</v>
      </c>
      <c r="BYN27" s="9"/>
      <c r="BYO27" s="9"/>
    </row>
    <row r="28" spans="1:2017" x14ac:dyDescent="0.25">
      <c r="A28" s="1" t="s">
        <v>3734</v>
      </c>
      <c r="B28" s="8" t="s">
        <v>23870</v>
      </c>
      <c r="C28" s="9"/>
      <c r="D28" s="9"/>
      <c r="E28" s="8" t="s">
        <v>3646</v>
      </c>
      <c r="F28" s="9"/>
      <c r="G28" s="9"/>
      <c r="H28" s="8" t="s">
        <v>23871</v>
      </c>
      <c r="I28" s="9"/>
      <c r="J28" s="9"/>
      <c r="K28" s="8" t="s">
        <v>23872</v>
      </c>
      <c r="L28" s="9"/>
      <c r="M28" s="9"/>
      <c r="N28" s="8" t="s">
        <v>3773</v>
      </c>
      <c r="O28" s="9"/>
      <c r="P28" s="9"/>
      <c r="Q28" s="8" t="s">
        <v>3644</v>
      </c>
      <c r="R28" s="9"/>
      <c r="S28" s="9"/>
      <c r="T28" s="8" t="s">
        <v>3677</v>
      </c>
      <c r="U28" s="9"/>
      <c r="V28" s="9"/>
      <c r="W28" s="8" t="s">
        <v>3677</v>
      </c>
      <c r="X28" s="9"/>
      <c r="Y28" s="9"/>
      <c r="Z28" s="8" t="s">
        <v>4087</v>
      </c>
      <c r="AA28" s="9"/>
      <c r="AB28" s="9"/>
      <c r="AC28" s="8" t="s">
        <v>4319</v>
      </c>
      <c r="AD28" s="9"/>
      <c r="AE28" s="9"/>
      <c r="AF28" s="8" t="s">
        <v>23873</v>
      </c>
      <c r="AG28" s="9"/>
      <c r="AH28" s="9"/>
      <c r="AI28" s="8" t="s">
        <v>23874</v>
      </c>
      <c r="AJ28" s="9"/>
      <c r="AK28" s="9"/>
      <c r="AL28" s="8" t="s">
        <v>23875</v>
      </c>
      <c r="AM28" s="9"/>
      <c r="AN28" s="9"/>
      <c r="AO28" s="8" t="s">
        <v>23876</v>
      </c>
      <c r="AP28" s="9"/>
      <c r="AQ28" s="9"/>
      <c r="AR28" s="8" t="s">
        <v>23738</v>
      </c>
      <c r="AS28" s="9"/>
      <c r="AT28" s="9"/>
      <c r="AU28" s="8" t="s">
        <v>23685</v>
      </c>
      <c r="AV28" s="9"/>
      <c r="AW28" s="9"/>
      <c r="AX28" s="8" t="s">
        <v>23709</v>
      </c>
      <c r="AY28" s="9"/>
      <c r="AZ28" s="9"/>
      <c r="BA28" s="8" t="s">
        <v>23685</v>
      </c>
      <c r="BB28" s="9"/>
      <c r="BC28" s="9"/>
      <c r="BD28" s="8" t="s">
        <v>23685</v>
      </c>
      <c r="BE28" s="9"/>
      <c r="BF28" s="9"/>
      <c r="BG28" s="8" t="s">
        <v>23709</v>
      </c>
      <c r="BH28" s="9"/>
      <c r="BI28" s="9"/>
      <c r="BJ28" s="8" t="s">
        <v>23685</v>
      </c>
      <c r="BK28" s="9"/>
      <c r="BL28" s="9"/>
      <c r="BM28" s="8" t="s">
        <v>23689</v>
      </c>
      <c r="BN28" s="9"/>
      <c r="BO28" s="9"/>
      <c r="BP28" s="8" t="s">
        <v>23877</v>
      </c>
      <c r="BQ28" s="9"/>
      <c r="BR28" s="9"/>
      <c r="BS28" s="8" t="s">
        <v>23878</v>
      </c>
      <c r="BT28" s="9"/>
      <c r="BU28" s="9"/>
      <c r="BV28" s="8" t="s">
        <v>3621</v>
      </c>
      <c r="BW28" s="9"/>
      <c r="BX28" s="9"/>
      <c r="BY28" s="8" t="s">
        <v>3854</v>
      </c>
      <c r="BZ28" s="9"/>
      <c r="CA28" s="9"/>
      <c r="CB28" s="8" t="s">
        <v>3869</v>
      </c>
      <c r="CC28" s="9"/>
      <c r="CD28" s="9"/>
      <c r="CE28" s="8" t="s">
        <v>3854</v>
      </c>
      <c r="CF28" s="9"/>
      <c r="CG28" s="9"/>
      <c r="CH28" s="8" t="s">
        <v>23720</v>
      </c>
      <c r="CI28" s="9"/>
      <c r="CJ28" s="9"/>
      <c r="CK28" s="8" t="s">
        <v>3760</v>
      </c>
      <c r="CL28" s="9"/>
      <c r="CM28" s="9"/>
      <c r="CN28" s="8" t="s">
        <v>3854</v>
      </c>
      <c r="CO28" s="9"/>
      <c r="CP28" s="9"/>
      <c r="CQ28" s="8" t="s">
        <v>3854</v>
      </c>
      <c r="CR28" s="9"/>
      <c r="CS28" s="9"/>
      <c r="CT28" s="8" t="s">
        <v>23693</v>
      </c>
      <c r="CU28" s="9"/>
      <c r="CV28" s="9"/>
      <c r="CW28" s="8" t="s">
        <v>3854</v>
      </c>
      <c r="CX28" s="9"/>
      <c r="CY28" s="9"/>
      <c r="CZ28" s="8" t="s">
        <v>23781</v>
      </c>
      <c r="DA28" s="9"/>
      <c r="DB28" s="9"/>
      <c r="DC28" s="8" t="s">
        <v>3854</v>
      </c>
      <c r="DD28" s="9"/>
      <c r="DE28" s="9"/>
      <c r="DF28" s="8" t="s">
        <v>3854</v>
      </c>
      <c r="DG28" s="9"/>
      <c r="DH28" s="9"/>
      <c r="DI28" s="8" t="s">
        <v>3677</v>
      </c>
      <c r="DJ28" s="9"/>
      <c r="DK28" s="9"/>
      <c r="DL28" s="8" t="s">
        <v>3854</v>
      </c>
      <c r="DM28" s="9"/>
      <c r="DN28" s="9"/>
      <c r="DO28" s="8" t="s">
        <v>23693</v>
      </c>
      <c r="DP28" s="9"/>
      <c r="DQ28" s="9"/>
      <c r="DR28" s="8" t="s">
        <v>3854</v>
      </c>
      <c r="DS28" s="9"/>
      <c r="DT28" s="9"/>
      <c r="DU28" s="8" t="s">
        <v>23720</v>
      </c>
      <c r="DV28" s="9"/>
      <c r="DW28" s="9"/>
      <c r="DX28" s="8" t="s">
        <v>23720</v>
      </c>
      <c r="DY28" s="9"/>
      <c r="DZ28" s="9"/>
      <c r="EA28" s="8" t="s">
        <v>3854</v>
      </c>
      <c r="EB28" s="9"/>
      <c r="EC28" s="9"/>
      <c r="ED28" s="8" t="s">
        <v>3854</v>
      </c>
      <c r="EE28" s="9"/>
      <c r="EF28" s="9"/>
      <c r="EG28" s="8" t="s">
        <v>3646</v>
      </c>
      <c r="EH28" s="9"/>
      <c r="EI28" s="9"/>
      <c r="EJ28" s="8" t="s">
        <v>23879</v>
      </c>
      <c r="EK28" s="9"/>
      <c r="EL28" s="9"/>
      <c r="EM28" s="8" t="s">
        <v>23880</v>
      </c>
      <c r="EN28" s="9"/>
      <c r="EO28" s="9"/>
      <c r="EP28" s="8" t="s">
        <v>23679</v>
      </c>
      <c r="EQ28" s="9"/>
      <c r="ER28" s="9"/>
      <c r="ES28" s="8" t="s">
        <v>23679</v>
      </c>
      <c r="ET28" s="9"/>
      <c r="EU28" s="9"/>
      <c r="EV28" s="8" t="s">
        <v>3625</v>
      </c>
      <c r="EW28" s="9"/>
      <c r="EX28" s="9"/>
      <c r="EY28" s="8" t="s">
        <v>3876</v>
      </c>
      <c r="EZ28" s="9"/>
      <c r="FA28" s="9"/>
      <c r="FB28" s="8" t="s">
        <v>23881</v>
      </c>
      <c r="FC28" s="9"/>
      <c r="FD28" s="9"/>
      <c r="FE28" s="8" t="s">
        <v>23882</v>
      </c>
      <c r="FF28" s="9"/>
      <c r="FG28" s="9"/>
      <c r="FH28" s="8" t="s">
        <v>23883</v>
      </c>
      <c r="FI28" s="9"/>
      <c r="FJ28" s="9"/>
      <c r="FK28" s="8" t="s">
        <v>3856</v>
      </c>
      <c r="FL28" s="9"/>
      <c r="FM28" s="9"/>
      <c r="FN28" s="8" t="s">
        <v>23884</v>
      </c>
      <c r="FO28" s="9"/>
      <c r="FP28" s="9"/>
      <c r="FQ28" s="8" t="s">
        <v>23885</v>
      </c>
      <c r="FR28" s="9"/>
      <c r="FS28" s="9"/>
      <c r="FT28" s="8" t="s">
        <v>23679</v>
      </c>
      <c r="FU28" s="9"/>
      <c r="FV28" s="9"/>
      <c r="FW28" s="8" t="s">
        <v>3869</v>
      </c>
      <c r="FX28" s="9"/>
      <c r="FY28" s="9"/>
      <c r="FZ28" s="8" t="s">
        <v>23690</v>
      </c>
      <c r="GA28" s="9"/>
      <c r="GB28" s="9"/>
      <c r="GC28" s="8" t="s">
        <v>23886</v>
      </c>
      <c r="GD28" s="9"/>
      <c r="GE28" s="9"/>
      <c r="GF28" s="8" t="s">
        <v>23887</v>
      </c>
      <c r="GG28" s="9"/>
      <c r="GH28" s="9"/>
      <c r="GI28" s="8" t="s">
        <v>23888</v>
      </c>
      <c r="GJ28" s="9"/>
      <c r="GK28" s="9"/>
      <c r="GL28" s="8" t="s">
        <v>3677</v>
      </c>
      <c r="GM28" s="9"/>
      <c r="GN28" s="9"/>
      <c r="GO28" s="8" t="s">
        <v>23693</v>
      </c>
      <c r="GP28" s="9"/>
      <c r="GQ28" s="9"/>
      <c r="GR28" s="8" t="s">
        <v>23889</v>
      </c>
      <c r="GS28" s="9"/>
      <c r="GT28" s="9"/>
      <c r="GU28" s="8" t="s">
        <v>23890</v>
      </c>
      <c r="GV28" s="9"/>
      <c r="GW28" s="9"/>
      <c r="GX28" s="8" t="s">
        <v>23891</v>
      </c>
      <c r="GY28" s="9"/>
      <c r="GZ28" s="9"/>
      <c r="HA28" s="8" t="s">
        <v>3646</v>
      </c>
      <c r="HB28" s="9"/>
      <c r="HC28" s="9"/>
      <c r="HD28" s="8" t="s">
        <v>23892</v>
      </c>
      <c r="HE28" s="9"/>
      <c r="HF28" s="9"/>
      <c r="HG28" s="8" t="s">
        <v>23704</v>
      </c>
      <c r="HH28" s="9"/>
      <c r="HI28" s="9"/>
      <c r="HJ28" s="8" t="s">
        <v>3646</v>
      </c>
      <c r="HK28" s="9"/>
      <c r="HL28" s="9"/>
      <c r="HM28" s="8" t="s">
        <v>23893</v>
      </c>
      <c r="HN28" s="9"/>
      <c r="HO28" s="9"/>
      <c r="HP28" s="8" t="s">
        <v>23894</v>
      </c>
      <c r="HQ28" s="9"/>
      <c r="HR28" s="9"/>
      <c r="HS28" s="8" t="s">
        <v>23895</v>
      </c>
      <c r="HT28" s="9"/>
      <c r="HU28" s="9"/>
      <c r="HV28" s="8" t="s">
        <v>3646</v>
      </c>
      <c r="HW28" s="9"/>
      <c r="HX28" s="9"/>
      <c r="HY28" s="8" t="s">
        <v>23896</v>
      </c>
      <c r="HZ28" s="9"/>
      <c r="IA28" s="9"/>
      <c r="IB28" s="8" t="s">
        <v>3885</v>
      </c>
      <c r="IC28" s="9"/>
      <c r="ID28" s="9"/>
      <c r="IE28" s="8" t="s">
        <v>3659</v>
      </c>
      <c r="IF28" s="9"/>
      <c r="IG28" s="9"/>
      <c r="IH28" s="8" t="s">
        <v>3976</v>
      </c>
      <c r="II28" s="9"/>
      <c r="IJ28" s="9"/>
      <c r="IK28" s="8" t="s">
        <v>3765</v>
      </c>
      <c r="IL28" s="9"/>
      <c r="IM28" s="9"/>
      <c r="IN28" s="8" t="s">
        <v>23897</v>
      </c>
      <c r="IO28" s="9"/>
      <c r="IP28" s="9"/>
      <c r="IQ28" s="8" t="s">
        <v>23898</v>
      </c>
      <c r="IR28" s="9"/>
      <c r="IS28" s="9"/>
      <c r="IT28" s="8" t="s">
        <v>23899</v>
      </c>
      <c r="IU28" s="9"/>
      <c r="IV28" s="9"/>
      <c r="IW28" s="8" t="s">
        <v>4218</v>
      </c>
      <c r="IX28" s="9"/>
      <c r="IY28" s="9"/>
      <c r="IZ28" s="8" t="s">
        <v>3872</v>
      </c>
      <c r="JA28" s="9"/>
      <c r="JB28" s="9"/>
      <c r="JC28" s="8" t="s">
        <v>23900</v>
      </c>
      <c r="JD28" s="9"/>
      <c r="JE28" s="9"/>
      <c r="JF28" s="8" t="s">
        <v>4021</v>
      </c>
      <c r="JG28" s="9"/>
      <c r="JH28" s="9"/>
      <c r="JI28" s="8" t="s">
        <v>3857</v>
      </c>
      <c r="JJ28" s="9"/>
      <c r="JK28" s="9"/>
      <c r="JL28" s="8" t="s">
        <v>23679</v>
      </c>
      <c r="JM28" s="9"/>
      <c r="JN28" s="9"/>
      <c r="JO28" s="8" t="s">
        <v>3649</v>
      </c>
      <c r="JP28" s="9"/>
      <c r="JQ28" s="9"/>
      <c r="JR28" s="8" t="s">
        <v>23901</v>
      </c>
      <c r="JS28" s="9"/>
      <c r="JT28" s="9"/>
      <c r="JU28" s="8" t="s">
        <v>23902</v>
      </c>
      <c r="JV28" s="9"/>
      <c r="JW28" s="9"/>
      <c r="JX28" s="8" t="s">
        <v>3985</v>
      </c>
      <c r="JY28" s="9"/>
      <c r="JZ28" s="9"/>
      <c r="KA28" s="8" t="s">
        <v>3725</v>
      </c>
      <c r="KB28" s="9"/>
      <c r="KC28" s="9"/>
      <c r="KD28" s="8" t="s">
        <v>23903</v>
      </c>
      <c r="KE28" s="9"/>
      <c r="KF28" s="9"/>
      <c r="KG28" s="8" t="s">
        <v>23904</v>
      </c>
      <c r="KH28" s="9"/>
      <c r="KI28" s="9"/>
      <c r="KJ28" s="8" t="s">
        <v>23905</v>
      </c>
      <c r="KK28" s="9"/>
      <c r="KL28" s="9"/>
      <c r="KM28" s="8" t="s">
        <v>3854</v>
      </c>
      <c r="KN28" s="9"/>
      <c r="KO28" s="9"/>
      <c r="KP28" s="8" t="s">
        <v>3854</v>
      </c>
      <c r="KQ28" s="9"/>
      <c r="KR28" s="9"/>
      <c r="KS28" s="8" t="s">
        <v>23693</v>
      </c>
      <c r="KT28" s="9"/>
      <c r="KU28" s="9"/>
      <c r="KV28" s="8" t="s">
        <v>3854</v>
      </c>
      <c r="KW28" s="9"/>
      <c r="KX28" s="9"/>
      <c r="KY28" s="8" t="s">
        <v>3854</v>
      </c>
      <c r="KZ28" s="9"/>
      <c r="LA28" s="9"/>
      <c r="LB28" s="8" t="s">
        <v>3869</v>
      </c>
      <c r="LC28" s="9"/>
      <c r="LD28" s="9"/>
      <c r="LE28" s="8" t="s">
        <v>23693</v>
      </c>
      <c r="LF28" s="9"/>
      <c r="LG28" s="9"/>
      <c r="LH28" s="8" t="s">
        <v>3677</v>
      </c>
      <c r="LI28" s="9"/>
      <c r="LJ28" s="9"/>
      <c r="LK28" s="8" t="s">
        <v>23906</v>
      </c>
      <c r="LL28" s="9"/>
      <c r="LM28" s="9"/>
      <c r="LN28" s="8" t="s">
        <v>3854</v>
      </c>
      <c r="LO28" s="9"/>
      <c r="LP28" s="9"/>
      <c r="LQ28" s="8" t="s">
        <v>3677</v>
      </c>
      <c r="LR28" s="9"/>
      <c r="LS28" s="9"/>
      <c r="LT28" s="8" t="s">
        <v>23710</v>
      </c>
      <c r="LU28" s="9"/>
      <c r="LV28" s="9"/>
      <c r="LW28" s="8" t="s">
        <v>23722</v>
      </c>
      <c r="LX28" s="9"/>
      <c r="LY28" s="9"/>
      <c r="LZ28" s="8" t="s">
        <v>23907</v>
      </c>
      <c r="MA28" s="9"/>
      <c r="MB28" s="9"/>
      <c r="MC28" s="8" t="s">
        <v>3972</v>
      </c>
      <c r="MD28" s="9"/>
      <c r="ME28" s="9"/>
      <c r="MF28" s="8" t="s">
        <v>3644</v>
      </c>
      <c r="MG28" s="9"/>
      <c r="MH28" s="9"/>
      <c r="MI28" s="8" t="s">
        <v>3677</v>
      </c>
      <c r="MJ28" s="9"/>
      <c r="MK28" s="9"/>
      <c r="ML28" s="8" t="s">
        <v>3677</v>
      </c>
      <c r="MM28" s="9"/>
      <c r="MN28" s="9"/>
      <c r="MO28" s="8" t="s">
        <v>3854</v>
      </c>
      <c r="MP28" s="9"/>
      <c r="MQ28" s="9"/>
      <c r="MR28" s="8" t="s">
        <v>3854</v>
      </c>
      <c r="MS28" s="9"/>
      <c r="MT28" s="9"/>
      <c r="MU28" s="8" t="s">
        <v>3854</v>
      </c>
      <c r="MV28" s="9"/>
      <c r="MW28" s="9"/>
      <c r="MX28" s="8" t="s">
        <v>23693</v>
      </c>
      <c r="MY28" s="9"/>
      <c r="MZ28" s="9"/>
      <c r="NA28" s="8" t="s">
        <v>23693</v>
      </c>
      <c r="NB28" s="9"/>
      <c r="NC28" s="9"/>
      <c r="ND28" s="8" t="s">
        <v>3854</v>
      </c>
      <c r="NE28" s="9"/>
      <c r="NF28" s="9"/>
      <c r="NG28" s="8" t="s">
        <v>3854</v>
      </c>
      <c r="NH28" s="9"/>
      <c r="NI28" s="9"/>
      <c r="NJ28" s="8" t="s">
        <v>3644</v>
      </c>
      <c r="NK28" s="9"/>
      <c r="NL28" s="9"/>
      <c r="NM28" s="8" t="s">
        <v>3854</v>
      </c>
      <c r="NN28" s="9"/>
      <c r="NO28" s="9"/>
      <c r="NP28" s="8" t="s">
        <v>23908</v>
      </c>
      <c r="NQ28" s="9"/>
      <c r="NR28" s="9"/>
      <c r="NS28" s="8" t="s">
        <v>23720</v>
      </c>
      <c r="NT28" s="9"/>
      <c r="NU28" s="9"/>
      <c r="NV28" s="8" t="s">
        <v>23693</v>
      </c>
      <c r="NW28" s="9"/>
      <c r="NX28" s="9"/>
      <c r="NY28" s="8" t="s">
        <v>3644</v>
      </c>
      <c r="NZ28" s="9"/>
      <c r="OA28" s="9"/>
      <c r="OB28" s="8" t="s">
        <v>23909</v>
      </c>
      <c r="OC28" s="9"/>
      <c r="OD28" s="9"/>
      <c r="OE28" s="8" t="s">
        <v>3885</v>
      </c>
      <c r="OF28" s="9"/>
      <c r="OG28" s="9"/>
      <c r="OH28" s="8" t="s">
        <v>23728</v>
      </c>
      <c r="OI28" s="9"/>
      <c r="OJ28" s="9"/>
      <c r="OK28" s="8" t="s">
        <v>3675</v>
      </c>
      <c r="OL28" s="9"/>
      <c r="OM28" s="9"/>
      <c r="ON28" s="8" t="s">
        <v>3642</v>
      </c>
      <c r="OO28" s="9"/>
      <c r="OP28" s="9"/>
      <c r="OQ28" s="8" t="s">
        <v>23676</v>
      </c>
      <c r="OR28" s="9"/>
      <c r="OS28" s="9"/>
      <c r="OT28" s="8" t="s">
        <v>23907</v>
      </c>
      <c r="OU28" s="9"/>
      <c r="OV28" s="9"/>
      <c r="OW28" s="8" t="s">
        <v>3659</v>
      </c>
      <c r="OX28" s="9"/>
      <c r="OY28" s="9"/>
      <c r="OZ28" s="8" t="s">
        <v>3869</v>
      </c>
      <c r="PA28" s="9"/>
      <c r="PB28" s="9"/>
      <c r="PC28" s="8" t="s">
        <v>4062</v>
      </c>
      <c r="PD28" s="9"/>
      <c r="PE28" s="9"/>
      <c r="PF28" s="8" t="s">
        <v>23910</v>
      </c>
      <c r="PG28" s="9"/>
      <c r="PH28" s="9"/>
      <c r="PI28" s="8" t="s">
        <v>23911</v>
      </c>
      <c r="PJ28" s="9"/>
      <c r="PK28" s="9"/>
      <c r="PL28" s="8" t="s">
        <v>23912</v>
      </c>
      <c r="PM28" s="9"/>
      <c r="PN28" s="9"/>
      <c r="PO28" s="8" t="s">
        <v>23913</v>
      </c>
      <c r="PP28" s="9"/>
      <c r="PQ28" s="9"/>
      <c r="PR28" s="8" t="s">
        <v>23914</v>
      </c>
      <c r="PS28" s="9"/>
      <c r="PT28" s="9"/>
      <c r="PU28" s="8" t="s">
        <v>23915</v>
      </c>
      <c r="PV28" s="9"/>
      <c r="PW28" s="9"/>
      <c r="PX28" s="8" t="s">
        <v>23916</v>
      </c>
      <c r="PY28" s="9"/>
      <c r="PZ28" s="9"/>
      <c r="QA28" s="8" t="s">
        <v>23691</v>
      </c>
      <c r="QB28" s="9"/>
      <c r="QC28" s="9"/>
      <c r="QD28" s="8" t="s">
        <v>3869</v>
      </c>
      <c r="QE28" s="9"/>
      <c r="QF28" s="9"/>
      <c r="QG28" s="8" t="s">
        <v>3869</v>
      </c>
      <c r="QH28" s="9"/>
      <c r="QI28" s="9"/>
      <c r="QJ28" s="8" t="s">
        <v>23917</v>
      </c>
      <c r="QK28" s="9"/>
      <c r="QL28" s="9"/>
      <c r="QM28" s="8" t="s">
        <v>23918</v>
      </c>
      <c r="QN28" s="9"/>
      <c r="QO28" s="9"/>
      <c r="QP28" s="8" t="s">
        <v>23919</v>
      </c>
      <c r="QQ28" s="9"/>
      <c r="QR28" s="9"/>
      <c r="QS28" s="8" t="s">
        <v>23745</v>
      </c>
      <c r="QT28" s="9"/>
      <c r="QU28" s="9"/>
      <c r="QV28" s="8" t="s">
        <v>23698</v>
      </c>
      <c r="QW28" s="9"/>
      <c r="QX28" s="9"/>
      <c r="QY28" s="8" t="s">
        <v>23693</v>
      </c>
      <c r="QZ28" s="9"/>
      <c r="RA28" s="9"/>
      <c r="RB28" s="8" t="s">
        <v>3869</v>
      </c>
      <c r="RC28" s="9"/>
      <c r="RD28" s="9"/>
      <c r="RE28" s="8" t="s">
        <v>3869</v>
      </c>
      <c r="RF28" s="9"/>
      <c r="RG28" s="9"/>
      <c r="RH28" s="8" t="s">
        <v>3869</v>
      </c>
      <c r="RI28" s="9"/>
      <c r="RJ28" s="9"/>
      <c r="RK28" s="8" t="s">
        <v>23920</v>
      </c>
      <c r="RL28" s="9"/>
      <c r="RM28" s="9"/>
      <c r="RN28" s="8" t="s">
        <v>23921</v>
      </c>
      <c r="RO28" s="9"/>
      <c r="RP28" s="9"/>
      <c r="RQ28" s="8" t="s">
        <v>4209</v>
      </c>
      <c r="RR28" s="9"/>
      <c r="RS28" s="9"/>
      <c r="RT28" s="8" t="s">
        <v>23922</v>
      </c>
      <c r="RU28" s="9"/>
      <c r="RV28" s="9"/>
      <c r="RW28" s="8" t="s">
        <v>23923</v>
      </c>
      <c r="RX28" s="9"/>
      <c r="RY28" s="9"/>
      <c r="RZ28" s="8" t="s">
        <v>23829</v>
      </c>
      <c r="SA28" s="9"/>
      <c r="SB28" s="9"/>
      <c r="SC28" s="8" t="s">
        <v>23924</v>
      </c>
      <c r="SD28" s="9"/>
      <c r="SE28" s="9"/>
      <c r="SF28" s="8" t="s">
        <v>23925</v>
      </c>
      <c r="SG28" s="9"/>
      <c r="SH28" s="9"/>
      <c r="SI28" s="8" t="s">
        <v>23924</v>
      </c>
      <c r="SJ28" s="9"/>
      <c r="SK28" s="9"/>
      <c r="SL28" s="8" t="s">
        <v>23687</v>
      </c>
      <c r="SM28" s="9"/>
      <c r="SN28" s="9"/>
      <c r="SO28" s="8" t="s">
        <v>23926</v>
      </c>
      <c r="SP28" s="9"/>
      <c r="SQ28" s="9"/>
      <c r="SR28" s="8" t="s">
        <v>23693</v>
      </c>
      <c r="SS28" s="9"/>
      <c r="ST28" s="9"/>
      <c r="SU28" s="8" t="s">
        <v>23927</v>
      </c>
      <c r="SV28" s="9"/>
      <c r="SW28" s="9"/>
      <c r="SX28" s="8" t="s">
        <v>3659</v>
      </c>
      <c r="SY28" s="9"/>
      <c r="SZ28" s="9"/>
      <c r="TA28" s="8" t="s">
        <v>3659</v>
      </c>
      <c r="TB28" s="9"/>
      <c r="TC28" s="9"/>
      <c r="TD28" s="8" t="s">
        <v>23679</v>
      </c>
      <c r="TE28" s="9"/>
      <c r="TF28" s="9"/>
      <c r="TG28" s="8" t="s">
        <v>23822</v>
      </c>
      <c r="TH28" s="9"/>
      <c r="TI28" s="9"/>
      <c r="TJ28" s="8" t="s">
        <v>23742</v>
      </c>
      <c r="TK28" s="9"/>
      <c r="TL28" s="9"/>
      <c r="TM28" s="8" t="s">
        <v>23823</v>
      </c>
      <c r="TN28" s="9"/>
      <c r="TO28" s="9"/>
      <c r="TP28" s="8" t="s">
        <v>23742</v>
      </c>
      <c r="TQ28" s="9"/>
      <c r="TR28" s="9"/>
      <c r="TS28" s="8" t="s">
        <v>4277</v>
      </c>
      <c r="TT28" s="9"/>
      <c r="TU28" s="9"/>
      <c r="TV28" s="8" t="s">
        <v>3924</v>
      </c>
      <c r="TW28" s="9"/>
      <c r="TX28" s="9"/>
      <c r="TY28" s="8" t="s">
        <v>3729</v>
      </c>
      <c r="TZ28" s="9"/>
      <c r="UA28" s="9"/>
      <c r="UB28" s="8" t="s">
        <v>23928</v>
      </c>
      <c r="UC28" s="9"/>
      <c r="UD28" s="9"/>
      <c r="UE28" s="8" t="s">
        <v>23898</v>
      </c>
      <c r="UF28" s="9"/>
      <c r="UG28" s="9"/>
      <c r="UH28" s="8" t="s">
        <v>23929</v>
      </c>
      <c r="UI28" s="9"/>
      <c r="UJ28" s="9"/>
      <c r="UK28" s="8" t="s">
        <v>3660</v>
      </c>
      <c r="UL28" s="9"/>
      <c r="UM28" s="9"/>
      <c r="UN28" s="8" t="s">
        <v>23930</v>
      </c>
      <c r="UO28" s="9"/>
      <c r="UP28" s="9"/>
      <c r="UQ28" s="8" t="s">
        <v>3760</v>
      </c>
      <c r="UR28" s="9"/>
      <c r="US28" s="9"/>
      <c r="UT28" s="8" t="s">
        <v>3854</v>
      </c>
      <c r="UU28" s="9"/>
      <c r="UV28" s="9"/>
      <c r="UW28" s="8" t="s">
        <v>3854</v>
      </c>
      <c r="UX28" s="9"/>
      <c r="UY28" s="9"/>
      <c r="UZ28" s="8" t="s">
        <v>3854</v>
      </c>
      <c r="VA28" s="9"/>
      <c r="VB28" s="9"/>
      <c r="VC28" s="8" t="s">
        <v>3854</v>
      </c>
      <c r="VD28" s="9"/>
      <c r="VE28" s="9"/>
      <c r="VF28" s="8" t="s">
        <v>3854</v>
      </c>
      <c r="VG28" s="9"/>
      <c r="VH28" s="9"/>
      <c r="VI28" s="8" t="s">
        <v>3854</v>
      </c>
      <c r="VJ28" s="9"/>
      <c r="VK28" s="9"/>
      <c r="VL28" s="8" t="s">
        <v>3869</v>
      </c>
      <c r="VM28" s="9"/>
      <c r="VN28" s="9"/>
      <c r="VO28" s="8" t="s">
        <v>3854</v>
      </c>
      <c r="VP28" s="9"/>
      <c r="VQ28" s="9"/>
      <c r="VR28" s="8" t="s">
        <v>3854</v>
      </c>
      <c r="VS28" s="9"/>
      <c r="VT28" s="9"/>
      <c r="VU28" s="8" t="s">
        <v>3646</v>
      </c>
      <c r="VV28" s="9"/>
      <c r="VW28" s="9"/>
      <c r="VX28" s="8" t="s">
        <v>3760</v>
      </c>
      <c r="VY28" s="9"/>
      <c r="VZ28" s="9"/>
      <c r="WA28" s="8" t="s">
        <v>3677</v>
      </c>
      <c r="WB28" s="9"/>
      <c r="WC28" s="9"/>
      <c r="WD28" s="8" t="s">
        <v>3854</v>
      </c>
      <c r="WE28" s="9"/>
      <c r="WF28" s="9"/>
      <c r="WG28" s="8" t="s">
        <v>3854</v>
      </c>
      <c r="WH28" s="9"/>
      <c r="WI28" s="9"/>
      <c r="WJ28" s="8" t="s">
        <v>3854</v>
      </c>
      <c r="WK28" s="9"/>
      <c r="WL28" s="9"/>
      <c r="WM28" s="8" t="s">
        <v>3854</v>
      </c>
      <c r="WN28" s="9"/>
      <c r="WO28" s="9"/>
      <c r="WP28" s="8" t="s">
        <v>3854</v>
      </c>
      <c r="WQ28" s="9"/>
      <c r="WR28" s="9"/>
      <c r="WS28" s="8" t="s">
        <v>3854</v>
      </c>
      <c r="WT28" s="9"/>
      <c r="WU28" s="9"/>
      <c r="WV28" s="8" t="s">
        <v>3854</v>
      </c>
      <c r="WW28" s="9"/>
      <c r="WX28" s="9"/>
      <c r="WY28" s="8" t="s">
        <v>23679</v>
      </c>
      <c r="WZ28" s="9"/>
      <c r="XA28" s="9"/>
      <c r="XB28" s="8" t="s">
        <v>23931</v>
      </c>
      <c r="XC28" s="9"/>
      <c r="XD28" s="9"/>
      <c r="XE28" s="8" t="s">
        <v>23932</v>
      </c>
      <c r="XF28" s="9"/>
      <c r="XG28" s="9"/>
      <c r="XH28" s="8" t="s">
        <v>3646</v>
      </c>
      <c r="XI28" s="9"/>
      <c r="XJ28" s="9"/>
      <c r="XK28" s="8" t="s">
        <v>3737</v>
      </c>
      <c r="XL28" s="9"/>
      <c r="XM28" s="9"/>
      <c r="XN28" s="8" t="s">
        <v>3663</v>
      </c>
      <c r="XO28" s="9"/>
      <c r="XP28" s="9"/>
      <c r="XQ28" s="8" t="s">
        <v>23933</v>
      </c>
      <c r="XR28" s="9"/>
      <c r="XS28" s="9"/>
      <c r="XT28" s="8" t="s">
        <v>23934</v>
      </c>
      <c r="XU28" s="9"/>
      <c r="XV28" s="9"/>
      <c r="XW28" s="8" t="s">
        <v>23760</v>
      </c>
      <c r="XX28" s="9"/>
      <c r="XY28" s="9"/>
      <c r="XZ28" s="8" t="s">
        <v>23935</v>
      </c>
      <c r="YA28" s="9"/>
      <c r="YB28" s="9"/>
      <c r="YC28" s="8" t="s">
        <v>23936</v>
      </c>
      <c r="YD28" s="9"/>
      <c r="YE28" s="9"/>
      <c r="YF28" s="8" t="s">
        <v>23692</v>
      </c>
      <c r="YG28" s="9"/>
      <c r="YH28" s="9"/>
      <c r="YI28" s="8" t="s">
        <v>23693</v>
      </c>
      <c r="YJ28" s="9"/>
      <c r="YK28" s="9"/>
      <c r="YL28" s="8" t="s">
        <v>23692</v>
      </c>
      <c r="YM28" s="9"/>
      <c r="YN28" s="9"/>
      <c r="YO28" s="8" t="s">
        <v>3677</v>
      </c>
      <c r="YP28" s="9"/>
      <c r="YQ28" s="9"/>
      <c r="YR28" s="8" t="s">
        <v>3644</v>
      </c>
      <c r="YS28" s="9"/>
      <c r="YT28" s="9"/>
      <c r="YU28" s="8" t="s">
        <v>23937</v>
      </c>
      <c r="YV28" s="9"/>
      <c r="YW28" s="9"/>
      <c r="YX28" s="8" t="s">
        <v>23938</v>
      </c>
      <c r="YY28" s="9"/>
      <c r="YZ28" s="9"/>
      <c r="ZA28" s="8" t="s">
        <v>23939</v>
      </c>
      <c r="ZB28" s="9"/>
      <c r="ZC28" s="9"/>
      <c r="ZD28" s="8" t="s">
        <v>23940</v>
      </c>
      <c r="ZE28" s="9"/>
      <c r="ZF28" s="9"/>
      <c r="ZG28" s="8" t="s">
        <v>23941</v>
      </c>
      <c r="ZH28" s="9"/>
      <c r="ZI28" s="9"/>
      <c r="ZJ28" s="8" t="s">
        <v>23755</v>
      </c>
      <c r="ZK28" s="9"/>
      <c r="ZL28" s="9"/>
      <c r="ZM28" s="8" t="s">
        <v>23939</v>
      </c>
      <c r="ZN28" s="9"/>
      <c r="ZO28" s="9"/>
      <c r="ZP28" s="8" t="s">
        <v>23942</v>
      </c>
      <c r="ZQ28" s="9"/>
      <c r="ZR28" s="9"/>
      <c r="ZS28" s="8" t="s">
        <v>23943</v>
      </c>
      <c r="ZT28" s="9"/>
      <c r="ZU28" s="9"/>
      <c r="ZV28" s="8" t="s">
        <v>23944</v>
      </c>
      <c r="ZW28" s="9"/>
      <c r="ZX28" s="9"/>
      <c r="ZY28" s="8" t="s">
        <v>23945</v>
      </c>
      <c r="ZZ28" s="9"/>
      <c r="AAA28" s="9"/>
      <c r="AAB28" s="8" t="s">
        <v>23946</v>
      </c>
      <c r="AAC28" s="9"/>
      <c r="AAD28" s="9"/>
      <c r="AAE28" s="8" t="s">
        <v>23679</v>
      </c>
      <c r="AAF28" s="9"/>
      <c r="AAG28" s="9"/>
      <c r="AAH28" s="8" t="s">
        <v>23947</v>
      </c>
      <c r="AAI28" s="9"/>
      <c r="AAJ28" s="9"/>
      <c r="AAK28" s="8" t="s">
        <v>23688</v>
      </c>
      <c r="AAL28" s="9"/>
      <c r="AAM28" s="9"/>
      <c r="AAN28" s="8" t="s">
        <v>23948</v>
      </c>
      <c r="AAO28" s="9"/>
      <c r="AAP28" s="9"/>
      <c r="AAQ28" s="8" t="s">
        <v>23949</v>
      </c>
      <c r="AAR28" s="9"/>
      <c r="AAS28" s="9"/>
      <c r="AAT28" s="8" t="s">
        <v>23950</v>
      </c>
      <c r="AAU28" s="9"/>
      <c r="AAV28" s="9"/>
      <c r="AAW28" s="8" t="s">
        <v>23789</v>
      </c>
      <c r="AAX28" s="9"/>
      <c r="AAY28" s="9"/>
      <c r="AAZ28" s="8" t="s">
        <v>23780</v>
      </c>
      <c r="ABA28" s="9"/>
      <c r="ABB28" s="9"/>
      <c r="ABC28" s="8" t="s">
        <v>23770</v>
      </c>
      <c r="ABD28" s="9"/>
      <c r="ABE28" s="9"/>
      <c r="ABF28" s="8" t="s">
        <v>3864</v>
      </c>
      <c r="ABG28" s="9"/>
      <c r="ABH28" s="9"/>
      <c r="ABI28" s="8" t="s">
        <v>23951</v>
      </c>
      <c r="ABJ28" s="9"/>
      <c r="ABK28" s="9"/>
      <c r="ABL28" s="8" t="s">
        <v>23771</v>
      </c>
      <c r="ABM28" s="9"/>
      <c r="ABN28" s="9"/>
      <c r="ABO28" s="8" t="s">
        <v>23770</v>
      </c>
      <c r="ABP28" s="9"/>
      <c r="ABQ28" s="9"/>
      <c r="ABR28" s="8" t="s">
        <v>23772</v>
      </c>
      <c r="ABS28" s="9"/>
      <c r="ABT28" s="9"/>
      <c r="ABU28" s="8" t="s">
        <v>23952</v>
      </c>
      <c r="ABV28" s="9"/>
      <c r="ABW28" s="9"/>
      <c r="ABX28" s="8" t="s">
        <v>3892</v>
      </c>
      <c r="ABY28" s="9"/>
      <c r="ABZ28" s="9"/>
      <c r="ACA28" s="8" t="s">
        <v>3892</v>
      </c>
      <c r="ACB28" s="9"/>
      <c r="ACC28" s="9"/>
      <c r="ACD28" s="8" t="s">
        <v>23877</v>
      </c>
      <c r="ACE28" s="9"/>
      <c r="ACF28" s="9"/>
      <c r="ACG28" s="8" t="s">
        <v>23953</v>
      </c>
      <c r="ACH28" s="9"/>
      <c r="ACI28" s="9"/>
      <c r="ACJ28" s="8" t="s">
        <v>23954</v>
      </c>
      <c r="ACK28" s="9"/>
      <c r="ACL28" s="9"/>
      <c r="ACM28" s="8" t="s">
        <v>4100</v>
      </c>
      <c r="ACN28" s="9"/>
      <c r="ACO28" s="9"/>
      <c r="ACP28" s="8" t="s">
        <v>23745</v>
      </c>
      <c r="ACQ28" s="9"/>
      <c r="ACR28" s="9"/>
      <c r="ACS28" s="8" t="s">
        <v>23720</v>
      </c>
      <c r="ACT28" s="9"/>
      <c r="ACU28" s="9"/>
      <c r="ACV28" s="8" t="s">
        <v>23745</v>
      </c>
      <c r="ACW28" s="9"/>
      <c r="ACX28" s="9"/>
      <c r="ACY28" s="8" t="s">
        <v>3854</v>
      </c>
      <c r="ACZ28" s="9"/>
      <c r="ADA28" s="9"/>
      <c r="ADB28" s="8" t="s">
        <v>3854</v>
      </c>
      <c r="ADC28" s="9"/>
      <c r="ADD28" s="9"/>
      <c r="ADE28" s="8" t="s">
        <v>3854</v>
      </c>
      <c r="ADF28" s="9"/>
      <c r="ADG28" s="9"/>
      <c r="ADH28" s="8" t="s">
        <v>23955</v>
      </c>
      <c r="ADI28" s="9"/>
      <c r="ADJ28" s="9"/>
      <c r="ADK28" s="8" t="s">
        <v>3869</v>
      </c>
      <c r="ADL28" s="9"/>
      <c r="ADM28" s="9"/>
      <c r="ADN28" s="8" t="s">
        <v>3854</v>
      </c>
      <c r="ADO28" s="9"/>
      <c r="ADP28" s="9"/>
      <c r="ADQ28" s="8" t="s">
        <v>3854</v>
      </c>
      <c r="ADR28" s="9"/>
      <c r="ADS28" s="9"/>
      <c r="ADT28" s="8" t="s">
        <v>3854</v>
      </c>
      <c r="ADU28" s="9"/>
      <c r="ADV28" s="9"/>
      <c r="ADW28" s="8" t="s">
        <v>23781</v>
      </c>
      <c r="ADX28" s="9"/>
      <c r="ADY28" s="9"/>
      <c r="ADZ28" s="8" t="s">
        <v>3854</v>
      </c>
      <c r="AEA28" s="9"/>
      <c r="AEB28" s="9"/>
      <c r="AEC28" s="8" t="s">
        <v>3854</v>
      </c>
      <c r="AED28" s="9"/>
      <c r="AEE28" s="9"/>
      <c r="AEF28" s="8" t="s">
        <v>3854</v>
      </c>
      <c r="AEG28" s="9"/>
      <c r="AEH28" s="9"/>
      <c r="AEI28" s="8" t="s">
        <v>3854</v>
      </c>
      <c r="AEJ28" s="9"/>
      <c r="AEK28" s="9"/>
      <c r="AEL28" s="8" t="s">
        <v>3854</v>
      </c>
      <c r="AEM28" s="9"/>
      <c r="AEN28" s="9"/>
      <c r="AEO28" s="8" t="s">
        <v>23731</v>
      </c>
      <c r="AEP28" s="9"/>
      <c r="AEQ28" s="9"/>
      <c r="AER28" s="8" t="s">
        <v>3854</v>
      </c>
      <c r="AES28" s="9"/>
      <c r="AET28" s="9"/>
      <c r="AEU28" s="8" t="s">
        <v>23679</v>
      </c>
      <c r="AEV28" s="9"/>
      <c r="AEW28" s="9"/>
      <c r="AEX28" s="8" t="s">
        <v>3854</v>
      </c>
      <c r="AEY28" s="9"/>
      <c r="AEZ28" s="9"/>
      <c r="AFA28" s="8" t="s">
        <v>3854</v>
      </c>
      <c r="AFB28" s="9"/>
      <c r="AFC28" s="9"/>
      <c r="AFD28" s="8" t="s">
        <v>23720</v>
      </c>
      <c r="AFE28" s="9"/>
      <c r="AFF28" s="9"/>
      <c r="AFG28" s="8" t="s">
        <v>3854</v>
      </c>
      <c r="AFH28" s="9"/>
      <c r="AFI28" s="9"/>
      <c r="AFJ28" s="8" t="s">
        <v>3854</v>
      </c>
      <c r="AFK28" s="9"/>
      <c r="AFL28" s="9"/>
      <c r="AFM28" s="8" t="s">
        <v>3854</v>
      </c>
      <c r="AFN28" s="9"/>
      <c r="AFO28" s="9"/>
      <c r="AFP28" s="8" t="s">
        <v>3760</v>
      </c>
      <c r="AFQ28" s="9"/>
      <c r="AFR28" s="9"/>
      <c r="AFS28" s="8" t="s">
        <v>3646</v>
      </c>
      <c r="AFT28" s="9"/>
      <c r="AFU28" s="9"/>
      <c r="AFV28" s="8" t="s">
        <v>23844</v>
      </c>
      <c r="AFW28" s="9"/>
      <c r="AFX28" s="9"/>
      <c r="AFY28" s="8" t="s">
        <v>3677</v>
      </c>
      <c r="AFZ28" s="9"/>
      <c r="AGA28" s="9"/>
      <c r="AGB28" s="8" t="s">
        <v>3854</v>
      </c>
      <c r="AGC28" s="9"/>
      <c r="AGD28" s="9"/>
      <c r="AGE28" s="8" t="s">
        <v>23679</v>
      </c>
      <c r="AGF28" s="9"/>
      <c r="AGG28" s="9"/>
      <c r="AGH28" s="8" t="s">
        <v>23679</v>
      </c>
      <c r="AGI28" s="9"/>
      <c r="AGJ28" s="9"/>
      <c r="AGK28" s="8" t="s">
        <v>23710</v>
      </c>
      <c r="AGL28" s="9"/>
      <c r="AGM28" s="9"/>
      <c r="AGN28" s="8" t="s">
        <v>3646</v>
      </c>
      <c r="AGO28" s="9"/>
      <c r="AGP28" s="9"/>
      <c r="AGQ28" s="8" t="s">
        <v>3646</v>
      </c>
      <c r="AGR28" s="9"/>
      <c r="AGS28" s="9"/>
      <c r="AGT28" s="8" t="s">
        <v>3790</v>
      </c>
      <c r="AGU28" s="9"/>
      <c r="AGV28" s="9"/>
      <c r="AGW28" s="8" t="s">
        <v>23956</v>
      </c>
      <c r="AGX28" s="9"/>
      <c r="AGY28" s="9"/>
      <c r="AGZ28" s="8" t="s">
        <v>4584</v>
      </c>
      <c r="AHA28" s="9"/>
      <c r="AHB28" s="9"/>
      <c r="AHC28" s="8" t="s">
        <v>3869</v>
      </c>
      <c r="AHD28" s="9"/>
      <c r="AHE28" s="9"/>
      <c r="AHF28" s="8" t="s">
        <v>23922</v>
      </c>
      <c r="AHG28" s="9"/>
      <c r="AHH28" s="9"/>
      <c r="AHI28" s="8" t="s">
        <v>3765</v>
      </c>
      <c r="AHJ28" s="9"/>
      <c r="AHK28" s="9"/>
      <c r="AHL28" s="8" t="s">
        <v>23957</v>
      </c>
      <c r="AHM28" s="9"/>
      <c r="AHN28" s="9"/>
      <c r="AHO28" s="8" t="s">
        <v>3677</v>
      </c>
      <c r="AHP28" s="9"/>
      <c r="AHQ28" s="9"/>
      <c r="AHR28" s="8" t="s">
        <v>23958</v>
      </c>
      <c r="AHS28" s="9"/>
      <c r="AHT28" s="9"/>
      <c r="AHU28" s="8" t="s">
        <v>3874</v>
      </c>
      <c r="AHV28" s="9"/>
      <c r="AHW28" s="9"/>
      <c r="AHX28" s="8" t="s">
        <v>3876</v>
      </c>
      <c r="AHY28" s="9"/>
      <c r="AHZ28" s="9"/>
      <c r="AIA28" s="8" t="s">
        <v>3677</v>
      </c>
      <c r="AIB28" s="9"/>
      <c r="AIC28" s="9"/>
      <c r="AID28" s="8" t="s">
        <v>3630</v>
      </c>
      <c r="AIE28" s="9"/>
      <c r="AIF28" s="9"/>
      <c r="AIG28" s="8" t="s">
        <v>3630</v>
      </c>
      <c r="AIH28" s="9"/>
      <c r="AII28" s="9"/>
      <c r="AIJ28" s="8" t="s">
        <v>3869</v>
      </c>
      <c r="AIK28" s="9"/>
      <c r="AIL28" s="9"/>
      <c r="AIM28" s="8" t="s">
        <v>23959</v>
      </c>
      <c r="AIN28" s="9"/>
      <c r="AIO28" s="9"/>
      <c r="AIP28" s="8" t="s">
        <v>3869</v>
      </c>
      <c r="AIQ28" s="9"/>
      <c r="AIR28" s="9"/>
      <c r="AIS28" s="8" t="s">
        <v>23960</v>
      </c>
      <c r="AIT28" s="9"/>
      <c r="AIU28" s="9"/>
      <c r="AIV28" s="8" t="s">
        <v>23961</v>
      </c>
      <c r="AIW28" s="9"/>
      <c r="AIX28" s="9"/>
      <c r="AIY28" s="8" t="s">
        <v>23912</v>
      </c>
      <c r="AIZ28" s="9"/>
      <c r="AJA28" s="9"/>
      <c r="AJB28" s="8" t="s">
        <v>23962</v>
      </c>
      <c r="AJC28" s="9"/>
      <c r="AJD28" s="9"/>
      <c r="AJE28" s="8" t="s">
        <v>3677</v>
      </c>
      <c r="AJF28" s="9"/>
      <c r="AJG28" s="9"/>
      <c r="AJH28" s="8" t="s">
        <v>3870</v>
      </c>
      <c r="AJI28" s="9"/>
      <c r="AJJ28" s="9"/>
      <c r="AJK28" s="8" t="s">
        <v>3870</v>
      </c>
      <c r="AJL28" s="9"/>
      <c r="AJM28" s="9"/>
      <c r="AJN28" s="8" t="s">
        <v>3870</v>
      </c>
      <c r="AJO28" s="9"/>
      <c r="AJP28" s="9"/>
      <c r="AJQ28" s="8" t="s">
        <v>3722</v>
      </c>
      <c r="AJR28" s="9"/>
      <c r="AJS28" s="9"/>
      <c r="AJT28" s="8" t="s">
        <v>3718</v>
      </c>
      <c r="AJU28" s="9"/>
      <c r="AJV28" s="9"/>
      <c r="AJW28" s="8" t="s">
        <v>23703</v>
      </c>
      <c r="AJX28" s="9"/>
      <c r="AJY28" s="9"/>
      <c r="AJZ28" s="8" t="s">
        <v>23679</v>
      </c>
      <c r="AKA28" s="9"/>
      <c r="AKB28" s="9"/>
      <c r="AKC28" s="8" t="s">
        <v>23963</v>
      </c>
      <c r="AKD28" s="9"/>
      <c r="AKE28" s="9"/>
      <c r="AKF28" s="8" t="s">
        <v>23880</v>
      </c>
      <c r="AKG28" s="9"/>
      <c r="AKH28" s="9"/>
      <c r="AKI28" s="8" t="s">
        <v>23703</v>
      </c>
      <c r="AKJ28" s="9"/>
      <c r="AKK28" s="9"/>
      <c r="AKL28" s="8" t="s">
        <v>3646</v>
      </c>
      <c r="AKM28" s="9"/>
      <c r="AKN28" s="9"/>
      <c r="AKO28" s="8" t="s">
        <v>3718</v>
      </c>
      <c r="AKP28" s="9"/>
      <c r="AKQ28" s="9"/>
      <c r="AKR28" s="8" t="s">
        <v>3646</v>
      </c>
      <c r="AKS28" s="9"/>
      <c r="AKT28" s="9"/>
      <c r="AKU28" s="8" t="s">
        <v>23964</v>
      </c>
      <c r="AKV28" s="9"/>
      <c r="AKW28" s="9"/>
      <c r="AKX28" s="8" t="s">
        <v>23693</v>
      </c>
      <c r="AKY28" s="9"/>
      <c r="AKZ28" s="9"/>
      <c r="ALA28" s="8" t="s">
        <v>23965</v>
      </c>
      <c r="ALB28" s="9"/>
      <c r="ALC28" s="9"/>
      <c r="ALD28" s="8" t="s">
        <v>23966</v>
      </c>
      <c r="ALE28" s="9"/>
      <c r="ALF28" s="9"/>
      <c r="ALG28" s="8" t="s">
        <v>23703</v>
      </c>
      <c r="ALH28" s="9"/>
      <c r="ALI28" s="9"/>
      <c r="ALJ28" s="8" t="s">
        <v>3646</v>
      </c>
      <c r="ALK28" s="9"/>
      <c r="ALL28" s="9"/>
      <c r="ALM28" s="8" t="s">
        <v>3649</v>
      </c>
      <c r="ALN28" s="9"/>
      <c r="ALO28" s="9"/>
      <c r="ALP28" s="8" t="s">
        <v>23967</v>
      </c>
      <c r="ALQ28" s="9"/>
      <c r="ALR28" s="9"/>
      <c r="ALS28" s="8" t="s">
        <v>3630</v>
      </c>
      <c r="ALT28" s="9"/>
      <c r="ALU28" s="9"/>
      <c r="ALV28" s="8" t="s">
        <v>3854</v>
      </c>
      <c r="ALW28" s="9"/>
      <c r="ALX28" s="9"/>
      <c r="ALY28" s="8" t="s">
        <v>3854</v>
      </c>
      <c r="ALZ28" s="9"/>
      <c r="AMA28" s="9"/>
      <c r="AMB28" s="8" t="s">
        <v>3854</v>
      </c>
      <c r="AMC28" s="9"/>
      <c r="AMD28" s="9"/>
      <c r="AME28" s="8" t="s">
        <v>3854</v>
      </c>
      <c r="AMF28" s="9"/>
      <c r="AMG28" s="9"/>
      <c r="AMH28" s="8" t="s">
        <v>3854</v>
      </c>
      <c r="AMI28" s="9"/>
      <c r="AMJ28" s="9"/>
      <c r="AMK28" s="8" t="s">
        <v>3646</v>
      </c>
      <c r="AML28" s="9"/>
      <c r="AMM28" s="9"/>
      <c r="AMN28" s="8" t="s">
        <v>23693</v>
      </c>
      <c r="AMO28" s="9"/>
      <c r="AMP28" s="9"/>
      <c r="AMQ28" s="8" t="s">
        <v>3854</v>
      </c>
      <c r="AMR28" s="9"/>
      <c r="AMS28" s="9"/>
      <c r="AMT28" s="8" t="s">
        <v>3854</v>
      </c>
      <c r="AMU28" s="9"/>
      <c r="AMV28" s="9"/>
      <c r="AMW28" s="8" t="s">
        <v>23781</v>
      </c>
      <c r="AMX28" s="9"/>
      <c r="AMY28" s="9"/>
      <c r="AMZ28" s="8" t="s">
        <v>3854</v>
      </c>
      <c r="ANA28" s="9"/>
      <c r="ANB28" s="9"/>
      <c r="ANC28" s="8" t="s">
        <v>3760</v>
      </c>
      <c r="AND28" s="9"/>
      <c r="ANE28" s="9"/>
      <c r="ANF28" s="8" t="s">
        <v>3644</v>
      </c>
      <c r="ANG28" s="9"/>
      <c r="ANH28" s="9"/>
      <c r="ANI28" s="8" t="s">
        <v>3854</v>
      </c>
      <c r="ANJ28" s="9"/>
      <c r="ANK28" s="9"/>
      <c r="ANL28" s="8" t="s">
        <v>3854</v>
      </c>
      <c r="ANM28" s="9"/>
      <c r="ANN28" s="9"/>
      <c r="ANO28" s="8" t="s">
        <v>3677</v>
      </c>
      <c r="ANP28" s="9"/>
      <c r="ANQ28" s="9"/>
      <c r="ANR28" s="8" t="s">
        <v>3854</v>
      </c>
      <c r="ANS28" s="9"/>
      <c r="ANT28" s="9"/>
      <c r="ANU28" s="8" t="s">
        <v>3854</v>
      </c>
      <c r="ANV28" s="9"/>
      <c r="ANW28" s="9"/>
      <c r="ANX28" s="8" t="s">
        <v>23968</v>
      </c>
      <c r="ANY28" s="9"/>
      <c r="ANZ28" s="9"/>
      <c r="AOA28" s="8" t="s">
        <v>3854</v>
      </c>
      <c r="AOB28" s="9"/>
      <c r="AOC28" s="9"/>
      <c r="AOD28" s="8" t="s">
        <v>23693</v>
      </c>
      <c r="AOE28" s="9"/>
      <c r="AOF28" s="9"/>
      <c r="AOG28" s="8" t="s">
        <v>3677</v>
      </c>
      <c r="AOH28" s="9"/>
      <c r="AOI28" s="9"/>
      <c r="AOJ28" s="8" t="s">
        <v>3869</v>
      </c>
      <c r="AOK28" s="9"/>
      <c r="AOL28" s="9"/>
      <c r="AOM28" s="8" t="s">
        <v>23745</v>
      </c>
      <c r="AON28" s="9"/>
      <c r="AOO28" s="9"/>
      <c r="AOP28" s="8" t="s">
        <v>3677</v>
      </c>
      <c r="AOQ28" s="9"/>
      <c r="AOR28" s="9"/>
      <c r="AOS28" s="8" t="s">
        <v>23969</v>
      </c>
      <c r="AOT28" s="9"/>
      <c r="AOU28" s="9"/>
      <c r="AOV28" s="8" t="s">
        <v>3773</v>
      </c>
      <c r="AOW28" s="9"/>
      <c r="AOX28" s="9"/>
      <c r="AOY28" s="8" t="s">
        <v>3874</v>
      </c>
      <c r="AOZ28" s="9"/>
      <c r="APA28" s="9"/>
      <c r="APB28" s="8" t="s">
        <v>3649</v>
      </c>
      <c r="APC28" s="9"/>
      <c r="APD28" s="9"/>
      <c r="APE28" s="8" t="s">
        <v>4375</v>
      </c>
      <c r="APF28" s="9"/>
      <c r="APG28" s="9"/>
      <c r="APH28" s="8" t="s">
        <v>3677</v>
      </c>
      <c r="API28" s="9"/>
      <c r="APJ28" s="9"/>
      <c r="APK28" s="8" t="s">
        <v>23970</v>
      </c>
      <c r="APL28" s="9"/>
      <c r="APM28" s="9"/>
      <c r="APN28" s="8" t="s">
        <v>23971</v>
      </c>
      <c r="APO28" s="9"/>
      <c r="APP28" s="9"/>
      <c r="APQ28" s="8" t="s">
        <v>23972</v>
      </c>
      <c r="APR28" s="9"/>
      <c r="APS28" s="9"/>
      <c r="APT28" s="8" t="s">
        <v>23973</v>
      </c>
      <c r="APU28" s="9"/>
      <c r="APV28" s="9"/>
      <c r="APW28" s="8" t="s">
        <v>3648</v>
      </c>
      <c r="APX28" s="9"/>
      <c r="APY28" s="9"/>
      <c r="APZ28" s="8" t="s">
        <v>3630</v>
      </c>
      <c r="AQA28" s="9"/>
      <c r="AQB28" s="9"/>
      <c r="AQC28" s="8" t="s">
        <v>3869</v>
      </c>
      <c r="AQD28" s="9"/>
      <c r="AQE28" s="9"/>
      <c r="AQF28" s="8" t="s">
        <v>23692</v>
      </c>
      <c r="AQG28" s="9"/>
      <c r="AQH28" s="9"/>
      <c r="AQI28" s="8" t="s">
        <v>23974</v>
      </c>
      <c r="AQJ28" s="9"/>
      <c r="AQK28" s="9"/>
      <c r="AQL28" s="8" t="s">
        <v>3869</v>
      </c>
      <c r="AQM28" s="9"/>
      <c r="AQN28" s="9"/>
      <c r="AQO28" s="8" t="s">
        <v>23975</v>
      </c>
      <c r="AQP28" s="9"/>
      <c r="AQQ28" s="9"/>
      <c r="AQR28" s="8" t="s">
        <v>23693</v>
      </c>
      <c r="AQS28" s="9"/>
      <c r="AQT28" s="9"/>
      <c r="AQU28" s="8" t="s">
        <v>3869</v>
      </c>
      <c r="AQV28" s="9"/>
      <c r="AQW28" s="9"/>
      <c r="AQX28" s="8" t="s">
        <v>23976</v>
      </c>
      <c r="AQY28" s="9"/>
      <c r="AQZ28" s="9"/>
      <c r="ARA28" s="8" t="s">
        <v>23977</v>
      </c>
      <c r="ARB28" s="9"/>
      <c r="ARC28" s="9"/>
      <c r="ARD28" s="8" t="s">
        <v>3869</v>
      </c>
      <c r="ARE28" s="9"/>
      <c r="ARF28" s="9"/>
      <c r="ARG28" s="8" t="s">
        <v>23941</v>
      </c>
      <c r="ARH28" s="9"/>
      <c r="ARI28" s="9"/>
      <c r="ARJ28" s="8" t="s">
        <v>23939</v>
      </c>
      <c r="ARK28" s="9"/>
      <c r="ARL28" s="9"/>
      <c r="ARM28" s="8" t="s">
        <v>23922</v>
      </c>
      <c r="ARN28" s="9"/>
      <c r="ARO28" s="9"/>
      <c r="ARP28" s="8" t="s">
        <v>23978</v>
      </c>
      <c r="ARQ28" s="9"/>
      <c r="ARR28" s="9"/>
      <c r="ARS28" s="8" t="s">
        <v>23979</v>
      </c>
      <c r="ART28" s="9"/>
      <c r="ARU28" s="9"/>
      <c r="ARV28" s="8" t="s">
        <v>23980</v>
      </c>
      <c r="ARW28" s="9"/>
      <c r="ARX28" s="9"/>
      <c r="ARY28" s="8" t="s">
        <v>23981</v>
      </c>
      <c r="ARZ28" s="9"/>
      <c r="ASA28" s="9"/>
      <c r="ASB28" s="8" t="s">
        <v>23982</v>
      </c>
      <c r="ASC28" s="9"/>
      <c r="ASD28" s="9"/>
      <c r="ASE28" s="8" t="s">
        <v>23980</v>
      </c>
      <c r="ASF28" s="9"/>
      <c r="ASG28" s="9"/>
      <c r="ASH28" s="8" t="s">
        <v>3869</v>
      </c>
      <c r="ASI28" s="9"/>
      <c r="ASJ28" s="9"/>
      <c r="ASK28" s="8" t="s">
        <v>23983</v>
      </c>
      <c r="ASL28" s="9"/>
      <c r="ASM28" s="9"/>
      <c r="ASN28" s="8" t="s">
        <v>23984</v>
      </c>
      <c r="ASO28" s="9"/>
      <c r="ASP28" s="9"/>
      <c r="ASQ28" s="8" t="s">
        <v>23985</v>
      </c>
      <c r="ASR28" s="9"/>
      <c r="ASS28" s="9"/>
      <c r="AST28" s="8" t="s">
        <v>3677</v>
      </c>
      <c r="ASU28" s="9"/>
      <c r="ASV28" s="9"/>
      <c r="ASW28" s="8" t="s">
        <v>23680</v>
      </c>
      <c r="ASX28" s="9"/>
      <c r="ASY28" s="9"/>
      <c r="ASZ28" s="8" t="s">
        <v>3742</v>
      </c>
      <c r="ATA28" s="9"/>
      <c r="ATB28" s="9"/>
      <c r="ATC28" s="8" t="s">
        <v>23986</v>
      </c>
      <c r="ATD28" s="9"/>
      <c r="ATE28" s="9"/>
      <c r="ATF28" s="8" t="s">
        <v>23799</v>
      </c>
      <c r="ATG28" s="9"/>
      <c r="ATH28" s="9"/>
      <c r="ATI28" s="8" t="s">
        <v>23987</v>
      </c>
      <c r="ATJ28" s="9"/>
      <c r="ATK28" s="9"/>
      <c r="ATL28" s="8" t="s">
        <v>23799</v>
      </c>
      <c r="ATM28" s="9"/>
      <c r="ATN28" s="9"/>
      <c r="ATO28" s="8" t="s">
        <v>23988</v>
      </c>
      <c r="ATP28" s="9"/>
      <c r="ATQ28" s="9"/>
      <c r="ATR28" s="8" t="s">
        <v>23988</v>
      </c>
      <c r="ATS28" s="9"/>
      <c r="ATT28" s="9"/>
      <c r="ATU28" s="8" t="s">
        <v>23989</v>
      </c>
      <c r="ATV28" s="9"/>
      <c r="ATW28" s="9"/>
      <c r="ATX28" s="8" t="s">
        <v>23990</v>
      </c>
      <c r="ATY28" s="9"/>
      <c r="ATZ28" s="9"/>
      <c r="AUA28" s="8" t="s">
        <v>3677</v>
      </c>
      <c r="AUB28" s="9"/>
      <c r="AUC28" s="9"/>
      <c r="AUD28" s="8" t="s">
        <v>23693</v>
      </c>
      <c r="AUE28" s="9"/>
      <c r="AUF28" s="9"/>
      <c r="AUG28" s="8" t="s">
        <v>23693</v>
      </c>
      <c r="AUH28" s="9"/>
      <c r="AUI28" s="9"/>
      <c r="AUJ28" s="8" t="s">
        <v>3854</v>
      </c>
      <c r="AUK28" s="9"/>
      <c r="AUL28" s="9"/>
      <c r="AUM28" s="8" t="s">
        <v>3644</v>
      </c>
      <c r="AUN28" s="9"/>
      <c r="AUO28" s="9"/>
      <c r="AUP28" s="8" t="s">
        <v>3854</v>
      </c>
      <c r="AUQ28" s="9"/>
      <c r="AUR28" s="9"/>
      <c r="AUS28" s="8" t="s">
        <v>3854</v>
      </c>
      <c r="AUT28" s="9"/>
      <c r="AUU28" s="9"/>
      <c r="AUV28" s="8" t="s">
        <v>3854</v>
      </c>
      <c r="AUW28" s="9"/>
      <c r="AUX28" s="9"/>
      <c r="AUY28" s="8" t="s">
        <v>3854</v>
      </c>
      <c r="AUZ28" s="9"/>
      <c r="AVA28" s="9"/>
      <c r="AVB28" s="8" t="s">
        <v>23693</v>
      </c>
      <c r="AVC28" s="9"/>
      <c r="AVD28" s="9"/>
      <c r="AVE28" s="8" t="s">
        <v>3646</v>
      </c>
      <c r="AVF28" s="9"/>
      <c r="AVG28" s="9"/>
      <c r="AVH28" s="8" t="s">
        <v>3644</v>
      </c>
      <c r="AVI28" s="9"/>
      <c r="AVJ28" s="9"/>
      <c r="AVK28" s="8" t="s">
        <v>23720</v>
      </c>
      <c r="AVL28" s="9"/>
      <c r="AVM28" s="9"/>
      <c r="AVN28" s="8" t="s">
        <v>3854</v>
      </c>
      <c r="AVO28" s="9"/>
      <c r="AVP28" s="9"/>
      <c r="AVQ28" s="8" t="s">
        <v>3854</v>
      </c>
      <c r="AVR28" s="9"/>
      <c r="AVS28" s="9"/>
      <c r="AVT28" s="8" t="s">
        <v>23693</v>
      </c>
      <c r="AVU28" s="9"/>
      <c r="AVV28" s="9"/>
      <c r="AVW28" s="8" t="s">
        <v>3854</v>
      </c>
      <c r="AVX28" s="9"/>
      <c r="AVY28" s="9"/>
      <c r="AVZ28" s="8" t="s">
        <v>23720</v>
      </c>
      <c r="AWA28" s="9"/>
      <c r="AWB28" s="9"/>
      <c r="AWC28" s="8" t="s">
        <v>3854</v>
      </c>
      <c r="AWD28" s="9"/>
      <c r="AWE28" s="9"/>
      <c r="AWF28" s="8" t="s">
        <v>23693</v>
      </c>
      <c r="AWG28" s="9"/>
      <c r="AWH28" s="9"/>
      <c r="AWI28" s="8" t="s">
        <v>23720</v>
      </c>
      <c r="AWJ28" s="9"/>
      <c r="AWK28" s="9"/>
      <c r="AWL28" s="8" t="s">
        <v>3856</v>
      </c>
      <c r="AWM28" s="9"/>
      <c r="AWN28" s="9"/>
      <c r="AWO28" s="8" t="s">
        <v>3854</v>
      </c>
      <c r="AWP28" s="9"/>
      <c r="AWQ28" s="9"/>
      <c r="AWR28" s="8" t="s">
        <v>23693</v>
      </c>
      <c r="AWS28" s="9"/>
      <c r="AWT28" s="9"/>
      <c r="AWU28" s="8" t="s">
        <v>3854</v>
      </c>
      <c r="AWV28" s="9"/>
      <c r="AWW28" s="9"/>
      <c r="AWX28" s="8" t="s">
        <v>23991</v>
      </c>
      <c r="AWY28" s="9"/>
      <c r="AWZ28" s="9"/>
      <c r="AXA28" s="8" t="s">
        <v>23991</v>
      </c>
      <c r="AXB28" s="9"/>
      <c r="AXC28" s="9"/>
      <c r="AXD28" s="8" t="s">
        <v>23720</v>
      </c>
      <c r="AXE28" s="9"/>
      <c r="AXF28" s="9"/>
      <c r="AXG28" s="8" t="s">
        <v>23693</v>
      </c>
      <c r="AXH28" s="9"/>
      <c r="AXI28" s="9"/>
      <c r="AXJ28" s="8" t="s">
        <v>23693</v>
      </c>
      <c r="AXK28" s="9"/>
      <c r="AXL28" s="9"/>
      <c r="AXM28" s="8" t="s">
        <v>3854</v>
      </c>
      <c r="AXN28" s="9"/>
      <c r="AXO28" s="9"/>
      <c r="AXP28" s="8" t="s">
        <v>3854</v>
      </c>
      <c r="AXQ28" s="9"/>
      <c r="AXR28" s="9"/>
      <c r="AXS28" s="8" t="s">
        <v>3854</v>
      </c>
      <c r="AXT28" s="9"/>
      <c r="AXU28" s="9"/>
      <c r="AXV28" s="8" t="s">
        <v>4290</v>
      </c>
      <c r="AXW28" s="9"/>
      <c r="AXX28" s="9"/>
      <c r="AXY28" s="8" t="s">
        <v>23992</v>
      </c>
      <c r="AXZ28" s="9"/>
      <c r="AYA28" s="9"/>
      <c r="AYB28" s="8" t="s">
        <v>23993</v>
      </c>
      <c r="AYC28" s="9"/>
      <c r="AYD28" s="9"/>
      <c r="AYE28" s="8" t="s">
        <v>23994</v>
      </c>
      <c r="AYF28" s="9"/>
      <c r="AYG28" s="9"/>
      <c r="AYH28" s="8" t="s">
        <v>23994</v>
      </c>
      <c r="AYI28" s="9"/>
      <c r="AYJ28" s="9"/>
      <c r="AYK28" s="8" t="s">
        <v>3646</v>
      </c>
      <c r="AYL28" s="9"/>
      <c r="AYM28" s="9"/>
      <c r="AYN28" s="8" t="s">
        <v>4294</v>
      </c>
      <c r="AYO28" s="9"/>
      <c r="AYP28" s="9"/>
      <c r="AYQ28" s="8" t="s">
        <v>3873</v>
      </c>
      <c r="AYR28" s="9"/>
      <c r="AYS28" s="9"/>
      <c r="AYT28" s="8" t="s">
        <v>23809</v>
      </c>
      <c r="AYU28" s="9"/>
      <c r="AYV28" s="9"/>
      <c r="AYW28" s="8" t="s">
        <v>23679</v>
      </c>
      <c r="AYX28" s="9"/>
      <c r="AYY28" s="9"/>
      <c r="AYZ28" s="8" t="s">
        <v>23995</v>
      </c>
      <c r="AZA28" s="9"/>
      <c r="AZB28" s="9"/>
      <c r="AZC28" s="8" t="s">
        <v>4202</v>
      </c>
      <c r="AZD28" s="9"/>
      <c r="AZE28" s="9"/>
      <c r="AZF28" s="8" t="s">
        <v>23996</v>
      </c>
      <c r="AZG28" s="9"/>
      <c r="AZH28" s="9"/>
      <c r="AZI28" s="8" t="s">
        <v>23997</v>
      </c>
      <c r="AZJ28" s="9"/>
      <c r="AZK28" s="9"/>
      <c r="AZL28" s="8" t="s">
        <v>23887</v>
      </c>
      <c r="AZM28" s="9"/>
      <c r="AZN28" s="9"/>
      <c r="AZO28" s="8" t="s">
        <v>4360</v>
      </c>
      <c r="AZP28" s="9"/>
      <c r="AZQ28" s="9"/>
      <c r="AZR28" s="8" t="s">
        <v>3677</v>
      </c>
      <c r="AZS28" s="9"/>
      <c r="AZT28" s="9"/>
      <c r="AZU28" s="8" t="s">
        <v>23691</v>
      </c>
      <c r="AZV28" s="9"/>
      <c r="AZW28" s="9"/>
      <c r="AZX28" s="8" t="s">
        <v>23691</v>
      </c>
      <c r="AZY28" s="9"/>
      <c r="AZZ28" s="9"/>
      <c r="BAA28" s="8" t="s">
        <v>3646</v>
      </c>
      <c r="BAB28" s="9"/>
      <c r="BAC28" s="9"/>
      <c r="BAD28" s="8" t="s">
        <v>23998</v>
      </c>
      <c r="BAE28" s="9"/>
      <c r="BAF28" s="9"/>
      <c r="BAG28" s="8" t="s">
        <v>23999</v>
      </c>
      <c r="BAH28" s="9"/>
      <c r="BAI28" s="9"/>
      <c r="BAJ28" s="8" t="s">
        <v>3869</v>
      </c>
      <c r="BAK28" s="9"/>
      <c r="BAL28" s="9"/>
      <c r="BAM28" s="8" t="s">
        <v>24000</v>
      </c>
      <c r="BAN28" s="9"/>
      <c r="BAO28" s="9"/>
      <c r="BAP28" s="8" t="s">
        <v>3677</v>
      </c>
      <c r="BAQ28" s="9"/>
      <c r="BAR28" s="9"/>
      <c r="BAS28" s="8" t="s">
        <v>24001</v>
      </c>
      <c r="BAT28" s="9"/>
      <c r="BAU28" s="9"/>
      <c r="BAV28" s="8" t="s">
        <v>3869</v>
      </c>
      <c r="BAW28" s="9"/>
      <c r="BAX28" s="9"/>
      <c r="BAY28" s="8" t="s">
        <v>3677</v>
      </c>
      <c r="BAZ28" s="9"/>
      <c r="BBA28" s="9"/>
      <c r="BBB28" s="8" t="s">
        <v>23691</v>
      </c>
      <c r="BBC28" s="9"/>
      <c r="BBD28" s="9"/>
      <c r="BBE28" s="8" t="s">
        <v>3720</v>
      </c>
      <c r="BBF28" s="9"/>
      <c r="BBG28" s="9"/>
      <c r="BBH28" s="8" t="s">
        <v>3869</v>
      </c>
      <c r="BBI28" s="9"/>
      <c r="BBJ28" s="9"/>
      <c r="BBK28" s="8" t="s">
        <v>24002</v>
      </c>
      <c r="BBL28" s="9"/>
      <c r="BBM28" s="9"/>
      <c r="BBN28" s="8" t="s">
        <v>23939</v>
      </c>
      <c r="BBO28" s="9"/>
      <c r="BBP28" s="9"/>
      <c r="BBQ28" s="8" t="s">
        <v>24003</v>
      </c>
      <c r="BBR28" s="9"/>
      <c r="BBS28" s="9"/>
      <c r="BBT28" s="8" t="s">
        <v>3766</v>
      </c>
      <c r="BBU28" s="9"/>
      <c r="BBV28" s="9"/>
      <c r="BBW28" s="8" t="s">
        <v>24004</v>
      </c>
      <c r="BBX28" s="9"/>
      <c r="BBY28" s="9"/>
      <c r="BBZ28" s="8" t="s">
        <v>3646</v>
      </c>
      <c r="BCA28" s="9"/>
      <c r="BCB28" s="9"/>
      <c r="BCC28" s="8" t="s">
        <v>23807</v>
      </c>
      <c r="BCD28" s="9"/>
      <c r="BCE28" s="9"/>
      <c r="BCF28" s="8" t="s">
        <v>24005</v>
      </c>
      <c r="BCG28" s="9"/>
      <c r="BCH28" s="9"/>
      <c r="BCI28" s="8" t="s">
        <v>24006</v>
      </c>
      <c r="BCJ28" s="9"/>
      <c r="BCK28" s="9"/>
      <c r="BCL28" s="8" t="s">
        <v>24007</v>
      </c>
      <c r="BCM28" s="9"/>
      <c r="BCN28" s="9"/>
      <c r="BCO28" s="8" t="s">
        <v>24008</v>
      </c>
      <c r="BCP28" s="9"/>
      <c r="BCQ28" s="9"/>
      <c r="BCR28" s="8" t="s">
        <v>4087</v>
      </c>
      <c r="BCS28" s="9"/>
      <c r="BCT28" s="9"/>
      <c r="BCU28" s="8" t="s">
        <v>23742</v>
      </c>
      <c r="BCV28" s="9"/>
      <c r="BCW28" s="9"/>
      <c r="BCX28" s="8" t="s">
        <v>3964</v>
      </c>
      <c r="BCY28" s="9"/>
      <c r="BCZ28" s="9"/>
      <c r="BDA28" s="8" t="s">
        <v>24009</v>
      </c>
      <c r="BDB28" s="9"/>
      <c r="BDC28" s="9"/>
      <c r="BDD28" s="8" t="s">
        <v>3659</v>
      </c>
      <c r="BDE28" s="9"/>
      <c r="BDF28" s="9"/>
      <c r="BDG28" s="8" t="s">
        <v>24010</v>
      </c>
      <c r="BDH28" s="9"/>
      <c r="BDI28" s="9"/>
      <c r="BDJ28" s="8" t="s">
        <v>24011</v>
      </c>
      <c r="BDK28" s="9"/>
      <c r="BDL28" s="9"/>
      <c r="BDM28" s="8" t="s">
        <v>3892</v>
      </c>
      <c r="BDN28" s="9"/>
      <c r="BDO28" s="9"/>
      <c r="BDP28" s="8" t="s">
        <v>3790</v>
      </c>
      <c r="BDQ28" s="9"/>
      <c r="BDR28" s="9"/>
      <c r="BDS28" s="8" t="s">
        <v>3649</v>
      </c>
      <c r="BDT28" s="9"/>
      <c r="BDU28" s="9"/>
      <c r="BDV28" s="8" t="s">
        <v>3649</v>
      </c>
      <c r="BDW28" s="9"/>
      <c r="BDX28" s="9"/>
      <c r="BDY28" s="8" t="s">
        <v>3790</v>
      </c>
      <c r="BDZ28" s="9"/>
      <c r="BEA28" s="9"/>
      <c r="BEB28" s="8" t="s">
        <v>3630</v>
      </c>
      <c r="BEC28" s="9"/>
      <c r="BED28" s="9"/>
      <c r="BEE28" s="8" t="s">
        <v>3646</v>
      </c>
      <c r="BEF28" s="9"/>
      <c r="BEG28" s="9"/>
      <c r="BEH28" s="8" t="s">
        <v>3869</v>
      </c>
      <c r="BEI28" s="9"/>
      <c r="BEJ28" s="9"/>
      <c r="BEK28" s="8" t="s">
        <v>3869</v>
      </c>
      <c r="BEL28" s="9"/>
      <c r="BEM28" s="9"/>
      <c r="BEN28" s="8" t="s">
        <v>3760</v>
      </c>
      <c r="BEO28" s="9"/>
      <c r="BEP28" s="9"/>
      <c r="BEQ28" s="8" t="s">
        <v>3854</v>
      </c>
      <c r="BER28" s="9"/>
      <c r="BES28" s="9"/>
      <c r="BET28" s="8" t="s">
        <v>3854</v>
      </c>
      <c r="BEU28" s="9"/>
      <c r="BEV28" s="9"/>
      <c r="BEW28" s="8" t="s">
        <v>23720</v>
      </c>
      <c r="BEX28" s="9"/>
      <c r="BEY28" s="9"/>
      <c r="BEZ28" s="8" t="s">
        <v>24012</v>
      </c>
      <c r="BFA28" s="9"/>
      <c r="BFB28" s="9"/>
      <c r="BFC28" s="8" t="s">
        <v>24013</v>
      </c>
      <c r="BFD28" s="9"/>
      <c r="BFE28" s="9"/>
      <c r="BFF28" s="8" t="s">
        <v>24014</v>
      </c>
      <c r="BFG28" s="9"/>
      <c r="BFH28" s="9"/>
      <c r="BFI28" s="8" t="s">
        <v>3854</v>
      </c>
      <c r="BFJ28" s="9"/>
      <c r="BFK28" s="9"/>
      <c r="BFL28" s="8" t="s">
        <v>3854</v>
      </c>
      <c r="BFM28" s="9"/>
      <c r="BFN28" s="9"/>
      <c r="BFO28" s="8" t="s">
        <v>3854</v>
      </c>
      <c r="BFP28" s="9"/>
      <c r="BFQ28" s="9"/>
      <c r="BFR28" s="8" t="s">
        <v>23720</v>
      </c>
      <c r="BFS28" s="9"/>
      <c r="BFT28" s="9"/>
      <c r="BFU28" s="8" t="s">
        <v>23693</v>
      </c>
      <c r="BFV28" s="9"/>
      <c r="BFW28" s="9"/>
      <c r="BFX28" s="8" t="s">
        <v>23679</v>
      </c>
      <c r="BFY28" s="9"/>
      <c r="BFZ28" s="9"/>
      <c r="BGA28" s="8" t="s">
        <v>3854</v>
      </c>
      <c r="BGB28" s="9"/>
      <c r="BGC28" s="9"/>
      <c r="BGD28" s="8" t="s">
        <v>3854</v>
      </c>
      <c r="BGE28" s="9"/>
      <c r="BGF28" s="9"/>
      <c r="BGG28" s="8" t="s">
        <v>3854</v>
      </c>
      <c r="BGH28" s="9"/>
      <c r="BGI28" s="9"/>
      <c r="BGJ28" s="8" t="s">
        <v>23693</v>
      </c>
      <c r="BGK28" s="9"/>
      <c r="BGL28" s="9"/>
      <c r="BGM28" s="8" t="s">
        <v>3722</v>
      </c>
      <c r="BGN28" s="9"/>
      <c r="BGO28" s="9"/>
      <c r="BGP28" s="8" t="s">
        <v>3854</v>
      </c>
      <c r="BGQ28" s="9"/>
      <c r="BGR28" s="9"/>
      <c r="BGS28" s="8" t="s">
        <v>3854</v>
      </c>
      <c r="BGT28" s="9"/>
      <c r="BGU28" s="9"/>
      <c r="BGV28" s="8" t="s">
        <v>23710</v>
      </c>
      <c r="BGW28" s="9"/>
      <c r="BGX28" s="9"/>
      <c r="BGY28" s="8" t="s">
        <v>24015</v>
      </c>
      <c r="BGZ28" s="9"/>
      <c r="BHA28" s="9"/>
      <c r="BHB28" s="8" t="s">
        <v>3869</v>
      </c>
      <c r="BHC28" s="9"/>
      <c r="BHD28" s="9"/>
      <c r="BHE28" s="8" t="s">
        <v>23679</v>
      </c>
      <c r="BHF28" s="9"/>
      <c r="BHG28" s="9"/>
      <c r="BHH28" s="8" t="s">
        <v>3872</v>
      </c>
      <c r="BHI28" s="9"/>
      <c r="BHJ28" s="9"/>
      <c r="BHK28" s="8" t="s">
        <v>4472</v>
      </c>
      <c r="BHL28" s="9"/>
      <c r="BHM28" s="9"/>
      <c r="BHN28" s="8" t="s">
        <v>3876</v>
      </c>
      <c r="BHO28" s="9"/>
      <c r="BHP28" s="9"/>
      <c r="BHQ28" s="8" t="s">
        <v>4472</v>
      </c>
      <c r="BHR28" s="9"/>
      <c r="BHS28" s="9"/>
      <c r="BHT28" s="8" t="s">
        <v>23679</v>
      </c>
      <c r="BHU28" s="9"/>
      <c r="BHV28" s="9"/>
      <c r="BHW28" s="8" t="s">
        <v>23870</v>
      </c>
      <c r="BHX28" s="9"/>
      <c r="BHY28" s="9"/>
      <c r="BHZ28" s="8" t="s">
        <v>3645</v>
      </c>
      <c r="BIA28" s="9"/>
      <c r="BIB28" s="9"/>
      <c r="BIC28" s="8" t="s">
        <v>3649</v>
      </c>
      <c r="BID28" s="9"/>
      <c r="BIE28" s="9"/>
      <c r="BIF28" s="8" t="s">
        <v>23748</v>
      </c>
      <c r="BIG28" s="9"/>
      <c r="BIH28" s="9"/>
      <c r="BII28" s="8" t="s">
        <v>24016</v>
      </c>
      <c r="BIJ28" s="9"/>
      <c r="BIK28" s="9"/>
      <c r="BIL28" s="8" t="s">
        <v>23812</v>
      </c>
      <c r="BIM28" s="9"/>
      <c r="BIN28" s="9"/>
      <c r="BIO28" s="8" t="s">
        <v>3738</v>
      </c>
      <c r="BIP28" s="9"/>
      <c r="BIQ28" s="9"/>
      <c r="BIR28" s="8" t="s">
        <v>3677</v>
      </c>
      <c r="BIS28" s="9"/>
      <c r="BIT28" s="9"/>
      <c r="BIU28" s="8" t="s">
        <v>3729</v>
      </c>
      <c r="BIV28" s="9"/>
      <c r="BIW28" s="9"/>
      <c r="BIX28" s="8" t="s">
        <v>23812</v>
      </c>
      <c r="BIY28" s="9"/>
      <c r="BIZ28" s="9"/>
      <c r="BJA28" s="8" t="s">
        <v>23812</v>
      </c>
      <c r="BJB28" s="9"/>
      <c r="BJC28" s="9"/>
      <c r="BJD28" s="8" t="s">
        <v>24017</v>
      </c>
      <c r="BJE28" s="9"/>
      <c r="BJF28" s="9"/>
      <c r="BJG28" s="8" t="s">
        <v>23726</v>
      </c>
      <c r="BJH28" s="9"/>
      <c r="BJI28" s="9"/>
      <c r="BJJ28" s="8" t="s">
        <v>3869</v>
      </c>
      <c r="BJK28" s="9"/>
      <c r="BJL28" s="9"/>
      <c r="BJM28" s="8" t="s">
        <v>3677</v>
      </c>
      <c r="BJN28" s="9"/>
      <c r="BJO28" s="9"/>
      <c r="BJP28" s="8" t="s">
        <v>24015</v>
      </c>
      <c r="BJQ28" s="9"/>
      <c r="BJR28" s="9"/>
      <c r="BJS28" s="8" t="s">
        <v>3644</v>
      </c>
      <c r="BJT28" s="9"/>
      <c r="BJU28" s="9"/>
      <c r="BJV28" s="8" t="s">
        <v>24018</v>
      </c>
      <c r="BJW28" s="9"/>
      <c r="BJX28" s="9"/>
      <c r="BJY28" s="8" t="s">
        <v>24019</v>
      </c>
      <c r="BJZ28" s="9"/>
      <c r="BKA28" s="9"/>
      <c r="BKB28" s="8" t="s">
        <v>24020</v>
      </c>
      <c r="BKC28" s="9"/>
      <c r="BKD28" s="9"/>
      <c r="BKE28" s="8" t="s">
        <v>24021</v>
      </c>
      <c r="BKF28" s="9"/>
      <c r="BKG28" s="9"/>
      <c r="BKH28" s="8" t="s">
        <v>4375</v>
      </c>
      <c r="BKI28" s="9"/>
      <c r="BKJ28" s="9"/>
      <c r="BKK28" s="8" t="s">
        <v>23883</v>
      </c>
      <c r="BKL28" s="9"/>
      <c r="BKM28" s="9"/>
      <c r="BKN28" s="8" t="s">
        <v>24022</v>
      </c>
      <c r="BKO28" s="9"/>
      <c r="BKP28" s="9"/>
      <c r="BKQ28" s="8" t="s">
        <v>23679</v>
      </c>
      <c r="BKR28" s="9"/>
      <c r="BKS28" s="9"/>
      <c r="BKT28" s="8" t="s">
        <v>24023</v>
      </c>
      <c r="BKU28" s="9"/>
      <c r="BKV28" s="9"/>
      <c r="BKW28" s="8" t="s">
        <v>24021</v>
      </c>
      <c r="BKX28" s="9"/>
      <c r="BKY28" s="9"/>
      <c r="BKZ28" s="8" t="s">
        <v>3644</v>
      </c>
      <c r="BLA28" s="9"/>
      <c r="BLB28" s="9"/>
      <c r="BLC28" s="8" t="s">
        <v>24024</v>
      </c>
      <c r="BLD28" s="9"/>
      <c r="BLE28" s="9"/>
      <c r="BLF28" s="8" t="s">
        <v>3869</v>
      </c>
      <c r="BLG28" s="9"/>
      <c r="BLH28" s="9"/>
      <c r="BLI28" s="8" t="s">
        <v>23678</v>
      </c>
      <c r="BLJ28" s="9"/>
      <c r="BLK28" s="9"/>
      <c r="BLL28" s="8" t="s">
        <v>3869</v>
      </c>
      <c r="BLM28" s="9"/>
      <c r="BLN28" s="9"/>
      <c r="BLO28" s="8" t="s">
        <v>23787</v>
      </c>
      <c r="BLP28" s="9"/>
      <c r="BLQ28" s="9"/>
      <c r="BLR28" s="8" t="s">
        <v>24025</v>
      </c>
      <c r="BLS28" s="9"/>
      <c r="BLT28" s="9"/>
      <c r="BLU28" s="8" t="s">
        <v>24026</v>
      </c>
      <c r="BLV28" s="9"/>
      <c r="BLW28" s="9"/>
      <c r="BLX28" s="8" t="s">
        <v>3869</v>
      </c>
      <c r="BLY28" s="9"/>
      <c r="BLZ28" s="9"/>
      <c r="BMA28" s="8" t="s">
        <v>23693</v>
      </c>
      <c r="BMB28" s="9"/>
      <c r="BMC28" s="9"/>
      <c r="BMD28" s="8" t="s">
        <v>4445</v>
      </c>
      <c r="BME28" s="9"/>
      <c r="BMF28" s="9"/>
      <c r="BMG28" s="8" t="s">
        <v>24027</v>
      </c>
      <c r="BMH28" s="9"/>
      <c r="BMI28" s="9"/>
      <c r="BMJ28" s="8" t="s">
        <v>24028</v>
      </c>
      <c r="BMK28" s="9"/>
      <c r="BML28" s="9"/>
      <c r="BMM28" s="8" t="s">
        <v>3677</v>
      </c>
      <c r="BMN28" s="9"/>
      <c r="BMO28" s="9"/>
      <c r="BMP28" s="8" t="s">
        <v>23853</v>
      </c>
      <c r="BMQ28" s="9"/>
      <c r="BMR28" s="9"/>
      <c r="BMS28" s="8" t="s">
        <v>24029</v>
      </c>
      <c r="BMT28" s="9"/>
      <c r="BMU28" s="9"/>
      <c r="BMV28" s="8" t="s">
        <v>24030</v>
      </c>
      <c r="BMW28" s="9"/>
      <c r="BMX28" s="9"/>
      <c r="BMY28" s="8" t="s">
        <v>24031</v>
      </c>
      <c r="BMZ28" s="9"/>
      <c r="BNA28" s="9"/>
      <c r="BNB28" s="8" t="s">
        <v>3659</v>
      </c>
      <c r="BNC28" s="9"/>
      <c r="BND28" s="9"/>
      <c r="BNE28" s="8" t="s">
        <v>23770</v>
      </c>
      <c r="BNF28" s="9"/>
      <c r="BNG28" s="9"/>
      <c r="BNH28" s="8" t="s">
        <v>24032</v>
      </c>
      <c r="BNI28" s="9"/>
      <c r="BNJ28" s="9"/>
      <c r="BNK28" s="8" t="s">
        <v>24033</v>
      </c>
      <c r="BNL28" s="9"/>
      <c r="BNM28" s="9"/>
      <c r="BNN28" s="8" t="s">
        <v>23772</v>
      </c>
      <c r="BNO28" s="9"/>
      <c r="BNP28" s="9"/>
      <c r="BNQ28" s="8" t="s">
        <v>3885</v>
      </c>
      <c r="BNR28" s="9"/>
      <c r="BNS28" s="9"/>
      <c r="BNT28" s="8" t="s">
        <v>24002</v>
      </c>
      <c r="BNU28" s="9"/>
      <c r="BNV28" s="9"/>
      <c r="BNW28" s="8" t="s">
        <v>3854</v>
      </c>
      <c r="BNX28" s="9"/>
      <c r="BNY28" s="9"/>
      <c r="BNZ28" s="8" t="s">
        <v>3854</v>
      </c>
      <c r="BOA28" s="9"/>
      <c r="BOB28" s="9"/>
      <c r="BOC28" s="8" t="s">
        <v>3869</v>
      </c>
      <c r="BOD28" s="9"/>
      <c r="BOE28" s="9"/>
      <c r="BOF28" s="8" t="s">
        <v>3854</v>
      </c>
      <c r="BOG28" s="9"/>
      <c r="BOH28" s="9"/>
      <c r="BOI28" s="8" t="s">
        <v>3644</v>
      </c>
      <c r="BOJ28" s="9"/>
      <c r="BOK28" s="9"/>
      <c r="BOL28" s="8" t="s">
        <v>3854</v>
      </c>
      <c r="BOM28" s="9"/>
      <c r="BON28" s="9"/>
      <c r="BOO28" s="8" t="s">
        <v>23693</v>
      </c>
      <c r="BOP28" s="9"/>
      <c r="BOQ28" s="9"/>
      <c r="BOR28" s="8" t="s">
        <v>3646</v>
      </c>
      <c r="BOS28" s="9"/>
      <c r="BOT28" s="9"/>
      <c r="BOU28" s="8" t="s">
        <v>23781</v>
      </c>
      <c r="BOV28" s="9"/>
      <c r="BOW28" s="9"/>
      <c r="BOX28" s="8" t="s">
        <v>23720</v>
      </c>
      <c r="BOY28" s="9"/>
      <c r="BOZ28" s="9"/>
      <c r="BPA28" s="8" t="s">
        <v>3854</v>
      </c>
      <c r="BPB28" s="9"/>
      <c r="BPC28" s="9"/>
      <c r="BPD28" s="8" t="s">
        <v>3869</v>
      </c>
      <c r="BPE28" s="9"/>
      <c r="BPF28" s="9"/>
      <c r="BPG28" s="8" t="s">
        <v>3644</v>
      </c>
      <c r="BPH28" s="9"/>
      <c r="BPI28" s="9"/>
      <c r="BPJ28" s="8" t="s">
        <v>23693</v>
      </c>
      <c r="BPK28" s="9"/>
      <c r="BPL28" s="9"/>
      <c r="BPM28" s="8" t="s">
        <v>23720</v>
      </c>
      <c r="BPN28" s="9"/>
      <c r="BPO28" s="9"/>
      <c r="BPP28" s="8" t="s">
        <v>3760</v>
      </c>
      <c r="BPQ28" s="9"/>
      <c r="BPR28" s="9"/>
      <c r="BPS28" s="8" t="s">
        <v>23887</v>
      </c>
      <c r="BPT28" s="9"/>
      <c r="BPU28" s="9"/>
      <c r="BPV28" s="8" t="s">
        <v>23909</v>
      </c>
      <c r="BPW28" s="9"/>
      <c r="BPX28" s="9"/>
      <c r="BPY28" s="8" t="s">
        <v>3854</v>
      </c>
      <c r="BPZ28" s="9"/>
      <c r="BQA28" s="9"/>
      <c r="BQB28" s="8" t="s">
        <v>24034</v>
      </c>
      <c r="BQC28" s="9"/>
      <c r="BQD28" s="9"/>
      <c r="BQE28" s="8" t="s">
        <v>3765</v>
      </c>
      <c r="BQF28" s="9"/>
      <c r="BQG28" s="9"/>
      <c r="BQH28" s="8" t="s">
        <v>24035</v>
      </c>
      <c r="BQI28" s="9"/>
      <c r="BQJ28" s="9"/>
      <c r="BQK28" s="8" t="s">
        <v>3677</v>
      </c>
      <c r="BQL28" s="9"/>
      <c r="BQM28" s="9"/>
      <c r="BQN28" s="8" t="s">
        <v>24036</v>
      </c>
      <c r="BQO28" s="9"/>
      <c r="BQP28" s="9"/>
      <c r="BQQ28" s="8" t="s">
        <v>4386</v>
      </c>
      <c r="BQR28" s="9"/>
      <c r="BQS28" s="9"/>
      <c r="BQT28" s="8" t="s">
        <v>3644</v>
      </c>
      <c r="BQU28" s="9"/>
      <c r="BQV28" s="9"/>
      <c r="BQW28" s="8" t="s">
        <v>24037</v>
      </c>
      <c r="BQX28" s="9"/>
      <c r="BQY28" s="9"/>
      <c r="BQZ28" s="8" t="s">
        <v>24038</v>
      </c>
      <c r="BRA28" s="9"/>
      <c r="BRB28" s="9"/>
      <c r="BRC28" s="8" t="s">
        <v>24039</v>
      </c>
      <c r="BRD28" s="9"/>
      <c r="BRE28" s="9"/>
      <c r="BRF28" s="8" t="s">
        <v>24040</v>
      </c>
      <c r="BRG28" s="9"/>
      <c r="BRH28" s="9"/>
      <c r="BRI28" s="8" t="s">
        <v>24041</v>
      </c>
      <c r="BRJ28" s="9"/>
      <c r="BRK28" s="9"/>
      <c r="BRL28" s="8" t="s">
        <v>24038</v>
      </c>
      <c r="BRM28" s="9"/>
      <c r="BRN28" s="9"/>
      <c r="BRO28" s="8" t="s">
        <v>24042</v>
      </c>
      <c r="BRP28" s="9"/>
      <c r="BRQ28" s="9"/>
      <c r="BRR28" s="8" t="s">
        <v>4393</v>
      </c>
      <c r="BRS28" s="9"/>
      <c r="BRT28" s="9"/>
      <c r="BRU28" s="8" t="s">
        <v>24043</v>
      </c>
      <c r="BRV28" s="9"/>
      <c r="BRW28" s="9"/>
      <c r="BRX28" s="8" t="s">
        <v>24043</v>
      </c>
      <c r="BRY28" s="9"/>
      <c r="BRZ28" s="9"/>
      <c r="BSA28" s="8" t="s">
        <v>23922</v>
      </c>
      <c r="BSB28" s="9"/>
      <c r="BSC28" s="9"/>
      <c r="BSD28" s="8" t="s">
        <v>24044</v>
      </c>
      <c r="BSE28" s="9"/>
      <c r="BSF28" s="9"/>
      <c r="BSG28" s="8" t="s">
        <v>24045</v>
      </c>
      <c r="BSH28" s="9"/>
      <c r="BSI28" s="9"/>
      <c r="BSJ28" s="8" t="s">
        <v>24046</v>
      </c>
      <c r="BSK28" s="9"/>
      <c r="BSL28" s="9"/>
      <c r="BSM28" s="8" t="s">
        <v>24047</v>
      </c>
      <c r="BSN28" s="9"/>
      <c r="BSO28" s="9"/>
      <c r="BSP28" s="8" t="s">
        <v>23848</v>
      </c>
      <c r="BSQ28" s="9"/>
      <c r="BSR28" s="9"/>
      <c r="BSS28" s="8" t="s">
        <v>24048</v>
      </c>
      <c r="BST28" s="9"/>
      <c r="BSU28" s="9"/>
      <c r="BSV28" s="8" t="s">
        <v>24049</v>
      </c>
      <c r="BSW28" s="9"/>
      <c r="BSX28" s="9"/>
      <c r="BSY28" s="8" t="s">
        <v>3677</v>
      </c>
      <c r="BSZ28" s="9"/>
      <c r="BTA28" s="9"/>
      <c r="BTB28" s="8" t="s">
        <v>3659</v>
      </c>
      <c r="BTC28" s="9"/>
      <c r="BTD28" s="9"/>
      <c r="BTE28" s="8" t="s">
        <v>24050</v>
      </c>
      <c r="BTF28" s="9"/>
      <c r="BTG28" s="9"/>
      <c r="BTH28" s="8" t="s">
        <v>24051</v>
      </c>
      <c r="BTI28" s="9"/>
      <c r="BTJ28" s="9"/>
      <c r="BTK28" s="8" t="s">
        <v>24030</v>
      </c>
      <c r="BTL28" s="9"/>
      <c r="BTM28" s="9"/>
      <c r="BTN28" s="8" t="s">
        <v>3662</v>
      </c>
      <c r="BTO28" s="9"/>
      <c r="BTP28" s="9"/>
      <c r="BTQ28" s="8" t="s">
        <v>3854</v>
      </c>
      <c r="BTR28" s="9"/>
      <c r="BTS28" s="9"/>
      <c r="BTT28" s="8" t="s">
        <v>23693</v>
      </c>
      <c r="BTU28" s="9"/>
      <c r="BTV28" s="9"/>
      <c r="BTW28" s="8" t="s">
        <v>23693</v>
      </c>
      <c r="BTX28" s="9"/>
      <c r="BTY28" s="9"/>
      <c r="BTZ28" s="8" t="s">
        <v>23693</v>
      </c>
      <c r="BUA28" s="9"/>
      <c r="BUB28" s="9"/>
      <c r="BUC28" s="8" t="s">
        <v>3854</v>
      </c>
      <c r="BUD28" s="9"/>
      <c r="BUE28" s="9"/>
      <c r="BUF28" s="8" t="s">
        <v>3677</v>
      </c>
      <c r="BUG28" s="9"/>
      <c r="BUH28" s="9"/>
      <c r="BUI28" s="8" t="s">
        <v>3649</v>
      </c>
      <c r="BUJ28" s="9"/>
      <c r="BUK28" s="9"/>
      <c r="BUL28" s="8" t="s">
        <v>3854</v>
      </c>
      <c r="BUM28" s="9"/>
      <c r="BUN28" s="9"/>
      <c r="BUO28" s="8" t="s">
        <v>3760</v>
      </c>
      <c r="BUP28" s="9"/>
      <c r="BUQ28" s="9"/>
      <c r="BUR28" s="8" t="s">
        <v>3854</v>
      </c>
      <c r="BUS28" s="9"/>
      <c r="BUT28" s="9"/>
      <c r="BUU28" s="8" t="s">
        <v>3854</v>
      </c>
      <c r="BUV28" s="9"/>
      <c r="BUW28" s="9"/>
      <c r="BUX28" s="8" t="s">
        <v>3854</v>
      </c>
      <c r="BUY28" s="9"/>
      <c r="BUZ28" s="9"/>
      <c r="BVA28" s="8" t="s">
        <v>3854</v>
      </c>
      <c r="BVB28" s="9"/>
      <c r="BVC28" s="9"/>
      <c r="BVD28" s="8" t="s">
        <v>3854</v>
      </c>
      <c r="BVE28" s="9"/>
      <c r="BVF28" s="9"/>
      <c r="BVG28" s="8" t="s">
        <v>3854</v>
      </c>
      <c r="BVH28" s="9"/>
      <c r="BVI28" s="9"/>
      <c r="BVJ28" s="8" t="s">
        <v>3854</v>
      </c>
      <c r="BVK28" s="9"/>
      <c r="BVL28" s="9"/>
      <c r="BVM28" s="8" t="s">
        <v>24052</v>
      </c>
      <c r="BVN28" s="9"/>
      <c r="BVO28" s="9"/>
      <c r="BVP28" s="8" t="s">
        <v>23720</v>
      </c>
      <c r="BVQ28" s="9"/>
      <c r="BVR28" s="9"/>
      <c r="BVS28" s="8" t="s">
        <v>3854</v>
      </c>
      <c r="BVT28" s="9"/>
      <c r="BVU28" s="9"/>
      <c r="BVV28" s="8" t="s">
        <v>3854</v>
      </c>
      <c r="BVW28" s="9"/>
      <c r="BVX28" s="9"/>
      <c r="BVY28" s="8" t="s">
        <v>3869</v>
      </c>
      <c r="BVZ28" s="9"/>
      <c r="BWA28" s="9"/>
      <c r="BWB28" s="8" t="s">
        <v>3854</v>
      </c>
      <c r="BWC28" s="9"/>
      <c r="BWD28" s="9"/>
      <c r="BWE28" s="8" t="s">
        <v>3854</v>
      </c>
      <c r="BWF28" s="9"/>
      <c r="BWG28" s="9"/>
      <c r="BWH28" s="8" t="s">
        <v>3869</v>
      </c>
      <c r="BWI28" s="9"/>
      <c r="BWJ28" s="9"/>
      <c r="BWK28" s="8" t="s">
        <v>23720</v>
      </c>
      <c r="BWL28" s="9"/>
      <c r="BWM28" s="9"/>
      <c r="BWN28" s="8" t="s">
        <v>3854</v>
      </c>
      <c r="BWO28" s="9"/>
      <c r="BWP28" s="9"/>
      <c r="BWQ28" s="8" t="s">
        <v>3854</v>
      </c>
      <c r="BWR28" s="9"/>
      <c r="BWS28" s="9"/>
      <c r="BWT28" s="8" t="s">
        <v>23745</v>
      </c>
      <c r="BWU28" s="9"/>
      <c r="BWV28" s="9"/>
      <c r="BWW28" s="8" t="s">
        <v>3854</v>
      </c>
      <c r="BWX28" s="9"/>
      <c r="BWY28" s="9"/>
      <c r="BWZ28" s="8" t="s">
        <v>23693</v>
      </c>
      <c r="BXA28" s="9"/>
      <c r="BXB28" s="9"/>
      <c r="BXC28" s="8" t="s">
        <v>3649</v>
      </c>
      <c r="BXD28" s="9"/>
      <c r="BXE28" s="9"/>
      <c r="BXF28" s="8" t="s">
        <v>23720</v>
      </c>
      <c r="BXG28" s="9"/>
      <c r="BXH28" s="9"/>
      <c r="BXI28" s="8" t="s">
        <v>24053</v>
      </c>
      <c r="BXJ28" s="9"/>
      <c r="BXK28" s="9"/>
      <c r="BXL28" s="8" t="s">
        <v>4399</v>
      </c>
      <c r="BXM28" s="9"/>
      <c r="BXN28" s="9"/>
      <c r="BXO28" s="8" t="s">
        <v>23865</v>
      </c>
      <c r="BXP28" s="9"/>
      <c r="BXQ28" s="9"/>
      <c r="BXR28" s="8" t="s">
        <v>23863</v>
      </c>
      <c r="BXS28" s="9"/>
      <c r="BXT28" s="9"/>
      <c r="BXU28" s="8" t="s">
        <v>23838</v>
      </c>
      <c r="BXV28" s="9"/>
      <c r="BXW28" s="9"/>
      <c r="BXX28" s="8" t="s">
        <v>23838</v>
      </c>
      <c r="BXY28" s="9"/>
      <c r="BXZ28" s="9"/>
      <c r="BYA28" s="8" t="s">
        <v>24054</v>
      </c>
      <c r="BYB28" s="9"/>
      <c r="BYC28" s="9"/>
      <c r="BYD28" s="8" t="s">
        <v>3861</v>
      </c>
      <c r="BYE28" s="9"/>
      <c r="BYF28" s="9"/>
      <c r="BYG28" s="8" t="s">
        <v>3861</v>
      </c>
      <c r="BYH28" s="9"/>
      <c r="BYI28" s="9"/>
      <c r="BYJ28" s="8" t="s">
        <v>24055</v>
      </c>
      <c r="BYK28" s="9"/>
      <c r="BYL28" s="9"/>
      <c r="BYM28" s="8" t="s">
        <v>23868</v>
      </c>
      <c r="BYN28" s="9"/>
      <c r="BYO28" s="9"/>
    </row>
    <row r="29" spans="1:2017" x14ac:dyDescent="0.25">
      <c r="A29" s="1" t="s">
        <v>3845</v>
      </c>
      <c r="B29" s="8" t="s">
        <v>24056</v>
      </c>
      <c r="C29" s="9"/>
      <c r="D29" s="9"/>
      <c r="E29" s="8" t="s">
        <v>24057</v>
      </c>
      <c r="F29" s="9"/>
      <c r="G29" s="9"/>
      <c r="H29" s="8" t="s">
        <v>24058</v>
      </c>
      <c r="I29" s="9"/>
      <c r="J29" s="9"/>
      <c r="K29" s="8" t="s">
        <v>4086</v>
      </c>
      <c r="L29" s="9"/>
      <c r="M29" s="9"/>
      <c r="N29" s="8" t="s">
        <v>23814</v>
      </c>
      <c r="O29" s="9"/>
      <c r="P29" s="9"/>
      <c r="Q29" s="8" t="s">
        <v>3760</v>
      </c>
      <c r="R29" s="9"/>
      <c r="S29" s="9"/>
      <c r="T29" s="8" t="s">
        <v>24059</v>
      </c>
      <c r="U29" s="9"/>
      <c r="V29" s="9"/>
      <c r="W29" s="8" t="s">
        <v>3729</v>
      </c>
      <c r="X29" s="9"/>
      <c r="Y29" s="9"/>
      <c r="Z29" s="8" t="s">
        <v>24060</v>
      </c>
      <c r="AA29" s="9"/>
      <c r="AB29" s="9"/>
      <c r="AC29" s="8" t="s">
        <v>24061</v>
      </c>
      <c r="AD29" s="9"/>
      <c r="AE29" s="9"/>
      <c r="AF29" s="8" t="s">
        <v>23856</v>
      </c>
      <c r="AG29" s="9"/>
      <c r="AH29" s="9"/>
      <c r="AI29" s="8" t="s">
        <v>24062</v>
      </c>
      <c r="AJ29" s="9"/>
      <c r="AK29" s="9"/>
      <c r="AL29" s="8" t="s">
        <v>24063</v>
      </c>
      <c r="AM29" s="9"/>
      <c r="AN29" s="9"/>
      <c r="AO29" s="8" t="s">
        <v>24005</v>
      </c>
      <c r="AP29" s="9"/>
      <c r="AQ29" s="9"/>
      <c r="AR29" s="8" t="s">
        <v>24064</v>
      </c>
      <c r="AS29" s="9"/>
      <c r="AT29" s="9"/>
      <c r="AU29" s="8" t="s">
        <v>23709</v>
      </c>
      <c r="AV29" s="9"/>
      <c r="AW29" s="9"/>
      <c r="AX29" s="8" t="s">
        <v>23896</v>
      </c>
      <c r="AY29" s="9"/>
      <c r="AZ29" s="9"/>
      <c r="BA29" s="8" t="s">
        <v>23709</v>
      </c>
      <c r="BB29" s="9"/>
      <c r="BC29" s="9"/>
      <c r="BD29" s="8" t="s">
        <v>23709</v>
      </c>
      <c r="BE29" s="9"/>
      <c r="BF29" s="9"/>
      <c r="BG29" s="8" t="s">
        <v>23687</v>
      </c>
      <c r="BH29" s="9"/>
      <c r="BI29" s="9"/>
      <c r="BJ29" s="8" t="s">
        <v>24065</v>
      </c>
      <c r="BK29" s="9"/>
      <c r="BL29" s="9"/>
      <c r="BM29" s="8" t="s">
        <v>24066</v>
      </c>
      <c r="BN29" s="9"/>
      <c r="BO29" s="9"/>
      <c r="BP29" s="8" t="s">
        <v>24067</v>
      </c>
      <c r="BQ29" s="9"/>
      <c r="BR29" s="9"/>
      <c r="BS29" s="8" t="s">
        <v>24068</v>
      </c>
      <c r="BT29" s="9"/>
      <c r="BU29" s="9"/>
      <c r="BV29" s="8" t="s">
        <v>4100</v>
      </c>
      <c r="BW29" s="9"/>
      <c r="BX29" s="9"/>
      <c r="BY29" s="8" t="s">
        <v>3677</v>
      </c>
      <c r="BZ29" s="9"/>
      <c r="CA29" s="9"/>
      <c r="CB29" s="8" t="s">
        <v>3854</v>
      </c>
      <c r="CC29" s="9"/>
      <c r="CD29" s="9"/>
      <c r="CE29" s="8" t="s">
        <v>3677</v>
      </c>
      <c r="CF29" s="9"/>
      <c r="CG29" s="9"/>
      <c r="CH29" s="8" t="s">
        <v>3869</v>
      </c>
      <c r="CI29" s="9"/>
      <c r="CJ29" s="9"/>
      <c r="CK29" s="8" t="s">
        <v>23691</v>
      </c>
      <c r="CL29" s="9"/>
      <c r="CM29" s="9"/>
      <c r="CN29" s="8" t="s">
        <v>3677</v>
      </c>
      <c r="CO29" s="9"/>
      <c r="CP29" s="9"/>
      <c r="CQ29" s="8" t="s">
        <v>3677</v>
      </c>
      <c r="CR29" s="9"/>
      <c r="CS29" s="9"/>
      <c r="CT29" s="8" t="s">
        <v>3644</v>
      </c>
      <c r="CU29" s="9"/>
      <c r="CV29" s="9"/>
      <c r="CW29" s="8" t="s">
        <v>3649</v>
      </c>
      <c r="CX29" s="9"/>
      <c r="CY29" s="9"/>
      <c r="CZ29" s="8" t="s">
        <v>23693</v>
      </c>
      <c r="DA29" s="9"/>
      <c r="DB29" s="9"/>
      <c r="DC29" s="8" t="s">
        <v>3649</v>
      </c>
      <c r="DD29" s="9"/>
      <c r="DE29" s="9"/>
      <c r="DF29" s="8" t="s">
        <v>3677</v>
      </c>
      <c r="DG29" s="9"/>
      <c r="DH29" s="9"/>
      <c r="DI29" s="8" t="s">
        <v>3644</v>
      </c>
      <c r="DJ29" s="9"/>
      <c r="DK29" s="9"/>
      <c r="DL29" s="8" t="s">
        <v>3677</v>
      </c>
      <c r="DM29" s="9"/>
      <c r="DN29" s="9"/>
      <c r="DO29" s="8" t="s">
        <v>3644</v>
      </c>
      <c r="DP29" s="9"/>
      <c r="DQ29" s="9"/>
      <c r="DR29" s="8" t="s">
        <v>3677</v>
      </c>
      <c r="DS29" s="9"/>
      <c r="DT29" s="9"/>
      <c r="DU29" s="8" t="s">
        <v>3869</v>
      </c>
      <c r="DV29" s="9"/>
      <c r="DW29" s="9"/>
      <c r="DX29" s="8" t="s">
        <v>3869</v>
      </c>
      <c r="DY29" s="9"/>
      <c r="DZ29" s="9"/>
      <c r="EA29" s="8" t="s">
        <v>3677</v>
      </c>
      <c r="EB29" s="9"/>
      <c r="EC29" s="9"/>
      <c r="ED29" s="8" t="s">
        <v>3677</v>
      </c>
      <c r="EE29" s="9"/>
      <c r="EF29" s="9"/>
      <c r="EG29" s="8" t="s">
        <v>24069</v>
      </c>
      <c r="EH29" s="9"/>
      <c r="EI29" s="9"/>
      <c r="EJ29" s="8" t="s">
        <v>4123</v>
      </c>
      <c r="EK29" s="9"/>
      <c r="EL29" s="9"/>
      <c r="EM29" s="8" t="s">
        <v>24070</v>
      </c>
      <c r="EN29" s="9"/>
      <c r="EO29" s="9"/>
      <c r="EP29" s="8" t="s">
        <v>23695</v>
      </c>
      <c r="EQ29" s="9"/>
      <c r="ER29" s="9"/>
      <c r="ES29" s="8" t="s">
        <v>24017</v>
      </c>
      <c r="ET29" s="9"/>
      <c r="EU29" s="9"/>
      <c r="EV29" s="8" t="s">
        <v>3973</v>
      </c>
      <c r="EW29" s="9"/>
      <c r="EX29" s="9"/>
      <c r="EY29" s="8" t="s">
        <v>3677</v>
      </c>
      <c r="EZ29" s="9"/>
      <c r="FA29" s="9"/>
      <c r="FB29" s="8" t="s">
        <v>24071</v>
      </c>
      <c r="FC29" s="9"/>
      <c r="FD29" s="9"/>
      <c r="FE29" s="8" t="s">
        <v>23872</v>
      </c>
      <c r="FF29" s="9"/>
      <c r="FG29" s="9"/>
      <c r="FH29" s="8" t="s">
        <v>3742</v>
      </c>
      <c r="FI29" s="9"/>
      <c r="FJ29" s="9"/>
      <c r="FK29" s="8" t="s">
        <v>3631</v>
      </c>
      <c r="FL29" s="9"/>
      <c r="FM29" s="9"/>
      <c r="FN29" s="8" t="s">
        <v>24072</v>
      </c>
      <c r="FO29" s="9"/>
      <c r="FP29" s="9"/>
      <c r="FQ29" s="8" t="s">
        <v>24073</v>
      </c>
      <c r="FR29" s="9"/>
      <c r="FS29" s="9"/>
      <c r="FT29" s="8" t="s">
        <v>23740</v>
      </c>
      <c r="FU29" s="9"/>
      <c r="FV29" s="9"/>
      <c r="FW29" s="8" t="s">
        <v>3646</v>
      </c>
      <c r="FX29" s="9"/>
      <c r="FY29" s="9"/>
      <c r="FZ29" s="8" t="s">
        <v>23895</v>
      </c>
      <c r="GA29" s="9"/>
      <c r="GB29" s="9"/>
      <c r="GC29" s="8" t="s">
        <v>3646</v>
      </c>
      <c r="GD29" s="9"/>
      <c r="GE29" s="9"/>
      <c r="GF29" s="8" t="s">
        <v>24074</v>
      </c>
      <c r="GG29" s="9"/>
      <c r="GH29" s="9"/>
      <c r="GI29" s="8" t="s">
        <v>24075</v>
      </c>
      <c r="GJ29" s="9"/>
      <c r="GK29" s="9"/>
      <c r="GL29" s="8" t="s">
        <v>23695</v>
      </c>
      <c r="GM29" s="9"/>
      <c r="GN29" s="9"/>
      <c r="GO29" s="8" t="s">
        <v>3644</v>
      </c>
      <c r="GP29" s="9"/>
      <c r="GQ29" s="9"/>
      <c r="GR29" s="8" t="s">
        <v>23756</v>
      </c>
      <c r="GS29" s="9"/>
      <c r="GT29" s="9"/>
      <c r="GU29" s="8" t="s">
        <v>23923</v>
      </c>
      <c r="GV29" s="9"/>
      <c r="GW29" s="9"/>
      <c r="GX29" s="8" t="s">
        <v>24076</v>
      </c>
      <c r="GY29" s="9"/>
      <c r="GZ29" s="9"/>
      <c r="HA29" s="8" t="s">
        <v>24077</v>
      </c>
      <c r="HB29" s="9"/>
      <c r="HC29" s="9"/>
      <c r="HD29" s="8" t="s">
        <v>23705</v>
      </c>
      <c r="HE29" s="9"/>
      <c r="HF29" s="9"/>
      <c r="HG29" s="8" t="s">
        <v>23892</v>
      </c>
      <c r="HH29" s="9"/>
      <c r="HI29" s="9"/>
      <c r="HJ29" s="8" t="s">
        <v>24078</v>
      </c>
      <c r="HK29" s="9"/>
      <c r="HL29" s="9"/>
      <c r="HM29" s="8" t="s">
        <v>23996</v>
      </c>
      <c r="HN29" s="9"/>
      <c r="HO29" s="9"/>
      <c r="HP29" s="8" t="s">
        <v>23818</v>
      </c>
      <c r="HQ29" s="9"/>
      <c r="HR29" s="9"/>
      <c r="HS29" s="8" t="s">
        <v>24079</v>
      </c>
      <c r="HT29" s="9"/>
      <c r="HU29" s="9"/>
      <c r="HV29" s="8" t="s">
        <v>24080</v>
      </c>
      <c r="HW29" s="9"/>
      <c r="HX29" s="9"/>
      <c r="HY29" s="8" t="s">
        <v>24065</v>
      </c>
      <c r="HZ29" s="9"/>
      <c r="IA29" s="9"/>
      <c r="IB29" s="8" t="s">
        <v>4098</v>
      </c>
      <c r="IC29" s="9"/>
      <c r="ID29" s="9"/>
      <c r="IE29" s="8" t="s">
        <v>24081</v>
      </c>
      <c r="IF29" s="9"/>
      <c r="IG29" s="9"/>
      <c r="IH29" s="8" t="s">
        <v>24082</v>
      </c>
      <c r="II29" s="9"/>
      <c r="IJ29" s="9"/>
      <c r="IK29" s="8" t="s">
        <v>23908</v>
      </c>
      <c r="IL29" s="9"/>
      <c r="IM29" s="9"/>
      <c r="IN29" s="8" t="s">
        <v>3646</v>
      </c>
      <c r="IO29" s="9"/>
      <c r="IP29" s="9"/>
      <c r="IQ29" s="8" t="s">
        <v>24083</v>
      </c>
      <c r="IR29" s="9"/>
      <c r="IS29" s="9"/>
      <c r="IT29" s="8" t="s">
        <v>4488</v>
      </c>
      <c r="IU29" s="9"/>
      <c r="IV29" s="9"/>
      <c r="IW29" s="8" t="s">
        <v>4410</v>
      </c>
      <c r="IX29" s="9"/>
      <c r="IY29" s="9"/>
      <c r="IZ29" s="8" t="s">
        <v>24084</v>
      </c>
      <c r="JA29" s="9"/>
      <c r="JB29" s="9"/>
      <c r="JC29" s="8" t="s">
        <v>23716</v>
      </c>
      <c r="JD29" s="9"/>
      <c r="JE29" s="9"/>
      <c r="JF29" s="8" t="s">
        <v>24085</v>
      </c>
      <c r="JG29" s="9"/>
      <c r="JH29" s="9"/>
      <c r="JI29" s="8" t="s">
        <v>4175</v>
      </c>
      <c r="JJ29" s="9"/>
      <c r="JK29" s="9"/>
      <c r="JL29" s="8" t="s">
        <v>24086</v>
      </c>
      <c r="JM29" s="9"/>
      <c r="JN29" s="9"/>
      <c r="JO29" s="8" t="s">
        <v>3642</v>
      </c>
      <c r="JP29" s="9"/>
      <c r="JQ29" s="9"/>
      <c r="JR29" s="8" t="s">
        <v>24087</v>
      </c>
      <c r="JS29" s="9"/>
      <c r="JT29" s="9"/>
      <c r="JU29" s="8" t="s">
        <v>23987</v>
      </c>
      <c r="JV29" s="9"/>
      <c r="JW29" s="9"/>
      <c r="JX29" s="8" t="s">
        <v>24088</v>
      </c>
      <c r="JY29" s="9"/>
      <c r="JZ29" s="9"/>
      <c r="KA29" s="8" t="s">
        <v>3774</v>
      </c>
      <c r="KB29" s="9"/>
      <c r="KC29" s="9"/>
      <c r="KD29" s="8" t="s">
        <v>24089</v>
      </c>
      <c r="KE29" s="9"/>
      <c r="KF29" s="9"/>
      <c r="KG29" s="8" t="s">
        <v>24090</v>
      </c>
      <c r="KH29" s="9"/>
      <c r="KI29" s="9"/>
      <c r="KJ29" s="8" t="s">
        <v>24091</v>
      </c>
      <c r="KK29" s="9"/>
      <c r="KL29" s="9"/>
      <c r="KM29" s="8" t="s">
        <v>3677</v>
      </c>
      <c r="KN29" s="9"/>
      <c r="KO29" s="9"/>
      <c r="KP29" s="8" t="s">
        <v>3677</v>
      </c>
      <c r="KQ29" s="9"/>
      <c r="KR29" s="9"/>
      <c r="KS29" s="8" t="s">
        <v>3644</v>
      </c>
      <c r="KT29" s="9"/>
      <c r="KU29" s="9"/>
      <c r="KV29" s="8" t="s">
        <v>3644</v>
      </c>
      <c r="KW29" s="9"/>
      <c r="KX29" s="9"/>
      <c r="KY29" s="8" t="s">
        <v>3677</v>
      </c>
      <c r="KZ29" s="9"/>
      <c r="LA29" s="9"/>
      <c r="LB29" s="8" t="s">
        <v>24092</v>
      </c>
      <c r="LC29" s="9"/>
      <c r="LD29" s="9"/>
      <c r="LE29" s="8" t="s">
        <v>3644</v>
      </c>
      <c r="LF29" s="9"/>
      <c r="LG29" s="9"/>
      <c r="LH29" s="8" t="s">
        <v>3644</v>
      </c>
      <c r="LI29" s="9"/>
      <c r="LJ29" s="9"/>
      <c r="LK29" s="8" t="s">
        <v>3646</v>
      </c>
      <c r="LL29" s="9"/>
      <c r="LM29" s="9"/>
      <c r="LN29" s="8" t="s">
        <v>3677</v>
      </c>
      <c r="LO29" s="9"/>
      <c r="LP29" s="9"/>
      <c r="LQ29" s="8" t="s">
        <v>23693</v>
      </c>
      <c r="LR29" s="9"/>
      <c r="LS29" s="9"/>
      <c r="LT29" s="8" t="s">
        <v>23897</v>
      </c>
      <c r="LU29" s="9"/>
      <c r="LV29" s="9"/>
      <c r="LW29" s="8" t="s">
        <v>24093</v>
      </c>
      <c r="LX29" s="9"/>
      <c r="LY29" s="9"/>
      <c r="LZ29" s="8" t="s">
        <v>23722</v>
      </c>
      <c r="MA29" s="9"/>
      <c r="MB29" s="9"/>
      <c r="MC29" s="8" t="s">
        <v>23722</v>
      </c>
      <c r="MD29" s="9"/>
      <c r="ME29" s="9"/>
      <c r="MF29" s="8" t="s">
        <v>3760</v>
      </c>
      <c r="MG29" s="9"/>
      <c r="MH29" s="9"/>
      <c r="MI29" s="8" t="s">
        <v>3644</v>
      </c>
      <c r="MJ29" s="9"/>
      <c r="MK29" s="9"/>
      <c r="ML29" s="8" t="s">
        <v>3644</v>
      </c>
      <c r="MM29" s="9"/>
      <c r="MN29" s="9"/>
      <c r="MO29" s="8" t="s">
        <v>3677</v>
      </c>
      <c r="MP29" s="9"/>
      <c r="MQ29" s="9"/>
      <c r="MR29" s="8" t="s">
        <v>3649</v>
      </c>
      <c r="MS29" s="9"/>
      <c r="MT29" s="9"/>
      <c r="MU29" s="8" t="s">
        <v>3677</v>
      </c>
      <c r="MV29" s="9"/>
      <c r="MW29" s="9"/>
      <c r="MX29" s="8" t="s">
        <v>3644</v>
      </c>
      <c r="MY29" s="9"/>
      <c r="MZ29" s="9"/>
      <c r="NA29" s="8" t="s">
        <v>3644</v>
      </c>
      <c r="NB29" s="9"/>
      <c r="NC29" s="9"/>
      <c r="ND29" s="8" t="s">
        <v>3677</v>
      </c>
      <c r="NE29" s="9"/>
      <c r="NF29" s="9"/>
      <c r="NG29" s="8" t="s">
        <v>3677</v>
      </c>
      <c r="NH29" s="9"/>
      <c r="NI29" s="9"/>
      <c r="NJ29" s="8" t="s">
        <v>3760</v>
      </c>
      <c r="NK29" s="9"/>
      <c r="NL29" s="9"/>
      <c r="NM29" s="8" t="s">
        <v>3677</v>
      </c>
      <c r="NN29" s="9"/>
      <c r="NO29" s="9"/>
      <c r="NP29" s="8" t="s">
        <v>24023</v>
      </c>
      <c r="NQ29" s="9"/>
      <c r="NR29" s="9"/>
      <c r="NS29" s="8" t="s">
        <v>3876</v>
      </c>
      <c r="NT29" s="9"/>
      <c r="NU29" s="9"/>
      <c r="NV29" s="8" t="s">
        <v>3644</v>
      </c>
      <c r="NW29" s="9"/>
      <c r="NX29" s="9"/>
      <c r="NY29" s="8" t="s">
        <v>23679</v>
      </c>
      <c r="NZ29" s="9"/>
      <c r="OA29" s="9"/>
      <c r="OB29" s="8" t="s">
        <v>24094</v>
      </c>
      <c r="OC29" s="9"/>
      <c r="OD29" s="9"/>
      <c r="OE29" s="8" t="s">
        <v>4098</v>
      </c>
      <c r="OF29" s="9"/>
      <c r="OG29" s="9"/>
      <c r="OH29" s="8" t="s">
        <v>24095</v>
      </c>
      <c r="OI29" s="9"/>
      <c r="OJ29" s="9"/>
      <c r="OK29" s="8" t="s">
        <v>3659</v>
      </c>
      <c r="OL29" s="9"/>
      <c r="OM29" s="9"/>
      <c r="ON29" s="8" t="s">
        <v>23839</v>
      </c>
      <c r="OO29" s="9"/>
      <c r="OP29" s="9"/>
      <c r="OQ29" s="8" t="s">
        <v>23839</v>
      </c>
      <c r="OR29" s="9"/>
      <c r="OS29" s="9"/>
      <c r="OT29" s="8" t="s">
        <v>24079</v>
      </c>
      <c r="OU29" s="9"/>
      <c r="OV29" s="9"/>
      <c r="OW29" s="8" t="s">
        <v>24096</v>
      </c>
      <c r="OX29" s="9"/>
      <c r="OY29" s="9"/>
      <c r="OZ29" s="8" t="s">
        <v>24097</v>
      </c>
      <c r="PA29" s="9"/>
      <c r="PB29" s="9"/>
      <c r="PC29" s="8" t="s">
        <v>23877</v>
      </c>
      <c r="PD29" s="9"/>
      <c r="PE29" s="9"/>
      <c r="PF29" s="8" t="s">
        <v>24098</v>
      </c>
      <c r="PG29" s="9"/>
      <c r="PH29" s="9"/>
      <c r="PI29" s="8" t="s">
        <v>24099</v>
      </c>
      <c r="PJ29" s="9"/>
      <c r="PK29" s="9"/>
      <c r="PL29" s="8" t="s">
        <v>24100</v>
      </c>
      <c r="PM29" s="9"/>
      <c r="PN29" s="9"/>
      <c r="PO29" s="8" t="s">
        <v>23739</v>
      </c>
      <c r="PP29" s="9"/>
      <c r="PQ29" s="9"/>
      <c r="PR29" s="8" t="s">
        <v>24101</v>
      </c>
      <c r="PS29" s="9"/>
      <c r="PT29" s="9"/>
      <c r="PU29" s="8" t="s">
        <v>24102</v>
      </c>
      <c r="PV29" s="9"/>
      <c r="PW29" s="9"/>
      <c r="PX29" s="8" t="s">
        <v>24103</v>
      </c>
      <c r="PY29" s="9"/>
      <c r="PZ29" s="9"/>
      <c r="QA29" s="8" t="s">
        <v>3788</v>
      </c>
      <c r="QB29" s="9"/>
      <c r="QC29" s="9"/>
      <c r="QD29" s="8" t="s">
        <v>3646</v>
      </c>
      <c r="QE29" s="9"/>
      <c r="QF29" s="9"/>
      <c r="QG29" s="8" t="s">
        <v>24104</v>
      </c>
      <c r="QH29" s="9"/>
      <c r="QI29" s="9"/>
      <c r="QJ29" s="8" t="s">
        <v>24099</v>
      </c>
      <c r="QK29" s="9"/>
      <c r="QL29" s="9"/>
      <c r="QM29" s="8" t="s">
        <v>24105</v>
      </c>
      <c r="QN29" s="9"/>
      <c r="QO29" s="9"/>
      <c r="QP29" s="8" t="s">
        <v>23758</v>
      </c>
      <c r="QQ29" s="9"/>
      <c r="QR29" s="9"/>
      <c r="QS29" s="8" t="s">
        <v>23693</v>
      </c>
      <c r="QT29" s="9"/>
      <c r="QU29" s="9"/>
      <c r="QV29" s="8" t="s">
        <v>24106</v>
      </c>
      <c r="QW29" s="9"/>
      <c r="QX29" s="9"/>
      <c r="QY29" s="8" t="s">
        <v>3869</v>
      </c>
      <c r="QZ29" s="9"/>
      <c r="RA29" s="9"/>
      <c r="RB29" s="8" t="s">
        <v>24107</v>
      </c>
      <c r="RC29" s="9"/>
      <c r="RD29" s="9"/>
      <c r="RE29" s="8" t="s">
        <v>24108</v>
      </c>
      <c r="RF29" s="9"/>
      <c r="RG29" s="9"/>
      <c r="RH29" s="8" t="s">
        <v>24109</v>
      </c>
      <c r="RI29" s="9"/>
      <c r="RJ29" s="9"/>
      <c r="RK29" s="8" t="s">
        <v>24110</v>
      </c>
      <c r="RL29" s="9"/>
      <c r="RM29" s="9"/>
      <c r="RN29" s="8" t="s">
        <v>23938</v>
      </c>
      <c r="RO29" s="9"/>
      <c r="RP29" s="9"/>
      <c r="RQ29" s="8" t="s">
        <v>24111</v>
      </c>
      <c r="RR29" s="9"/>
      <c r="RS29" s="9"/>
      <c r="RT29" s="8" t="s">
        <v>23738</v>
      </c>
      <c r="RU29" s="9"/>
      <c r="RV29" s="9"/>
      <c r="RW29" s="8" t="s">
        <v>24112</v>
      </c>
      <c r="RX29" s="9"/>
      <c r="RY29" s="9"/>
      <c r="RZ29" s="8" t="s">
        <v>24113</v>
      </c>
      <c r="SA29" s="9"/>
      <c r="SB29" s="9"/>
      <c r="SC29" s="8" t="s">
        <v>24114</v>
      </c>
      <c r="SD29" s="9"/>
      <c r="SE29" s="9"/>
      <c r="SF29" s="8" t="s">
        <v>3646</v>
      </c>
      <c r="SG29" s="9"/>
      <c r="SH29" s="9"/>
      <c r="SI29" s="8" t="s">
        <v>3646</v>
      </c>
      <c r="SJ29" s="9"/>
      <c r="SK29" s="9"/>
      <c r="SL29" s="8" t="s">
        <v>24065</v>
      </c>
      <c r="SM29" s="9"/>
      <c r="SN29" s="9"/>
      <c r="SO29" s="8" t="s">
        <v>24115</v>
      </c>
      <c r="SP29" s="9"/>
      <c r="SQ29" s="9"/>
      <c r="SR29" s="8" t="s">
        <v>3644</v>
      </c>
      <c r="SS29" s="9"/>
      <c r="ST29" s="9"/>
      <c r="SU29" s="8" t="s">
        <v>24116</v>
      </c>
      <c r="SV29" s="9"/>
      <c r="SW29" s="9"/>
      <c r="SX29" s="8" t="s">
        <v>24081</v>
      </c>
      <c r="SY29" s="9"/>
      <c r="SZ29" s="9"/>
      <c r="TA29" s="8" t="s">
        <v>24081</v>
      </c>
      <c r="TB29" s="9"/>
      <c r="TC29" s="9"/>
      <c r="TD29" s="8" t="s">
        <v>24117</v>
      </c>
      <c r="TE29" s="9"/>
      <c r="TF29" s="9"/>
      <c r="TG29" s="8" t="s">
        <v>4519</v>
      </c>
      <c r="TH29" s="9"/>
      <c r="TI29" s="9"/>
      <c r="TJ29" s="8" t="s">
        <v>24118</v>
      </c>
      <c r="TK29" s="9"/>
      <c r="TL29" s="9"/>
      <c r="TM29" s="8" t="s">
        <v>3964</v>
      </c>
      <c r="TN29" s="9"/>
      <c r="TO29" s="9"/>
      <c r="TP29" s="8" t="s">
        <v>23822</v>
      </c>
      <c r="TQ29" s="9"/>
      <c r="TR29" s="9"/>
      <c r="TS29" s="8" t="s">
        <v>24119</v>
      </c>
      <c r="TT29" s="9"/>
      <c r="TU29" s="9"/>
      <c r="TV29" s="8" t="s">
        <v>24120</v>
      </c>
      <c r="TW29" s="9"/>
      <c r="TX29" s="9"/>
      <c r="TY29" s="8" t="s">
        <v>24121</v>
      </c>
      <c r="TZ29" s="9"/>
      <c r="UA29" s="9"/>
      <c r="UB29" s="8" t="s">
        <v>4289</v>
      </c>
      <c r="UC29" s="9"/>
      <c r="UD29" s="9"/>
      <c r="UE29" s="8" t="s">
        <v>4519</v>
      </c>
      <c r="UF29" s="9"/>
      <c r="UG29" s="9"/>
      <c r="UH29" s="8" t="s">
        <v>24122</v>
      </c>
      <c r="UI29" s="9"/>
      <c r="UJ29" s="9"/>
      <c r="UK29" s="8" t="s">
        <v>3666</v>
      </c>
      <c r="UL29" s="9"/>
      <c r="UM29" s="9"/>
      <c r="UN29" s="8" t="s">
        <v>24123</v>
      </c>
      <c r="UO29" s="9"/>
      <c r="UP29" s="9"/>
      <c r="UQ29" s="8" t="s">
        <v>23691</v>
      </c>
      <c r="UR29" s="9"/>
      <c r="US29" s="9"/>
      <c r="UT29" s="8" t="s">
        <v>3677</v>
      </c>
      <c r="UU29" s="9"/>
      <c r="UV29" s="9"/>
      <c r="UW29" s="8" t="s">
        <v>3677</v>
      </c>
      <c r="UX29" s="9"/>
      <c r="UY29" s="9"/>
      <c r="UZ29" s="8" t="s">
        <v>3765</v>
      </c>
      <c r="VA29" s="9"/>
      <c r="VB29" s="9"/>
      <c r="VC29" s="8" t="s">
        <v>3644</v>
      </c>
      <c r="VD29" s="9"/>
      <c r="VE29" s="9"/>
      <c r="VF29" s="8" t="s">
        <v>3677</v>
      </c>
      <c r="VG29" s="9"/>
      <c r="VH29" s="9"/>
      <c r="VI29" s="8" t="s">
        <v>3677</v>
      </c>
      <c r="VJ29" s="9"/>
      <c r="VK29" s="9"/>
      <c r="VL29" s="8" t="s">
        <v>3644</v>
      </c>
      <c r="VM29" s="9"/>
      <c r="VN29" s="9"/>
      <c r="VO29" s="8" t="s">
        <v>3677</v>
      </c>
      <c r="VP29" s="9"/>
      <c r="VQ29" s="9"/>
      <c r="VR29" s="8" t="s">
        <v>3677</v>
      </c>
      <c r="VS29" s="9"/>
      <c r="VT29" s="9"/>
      <c r="VU29" s="8" t="s">
        <v>23931</v>
      </c>
      <c r="VV29" s="9"/>
      <c r="VW29" s="9"/>
      <c r="VX29" s="8" t="s">
        <v>23720</v>
      </c>
      <c r="VY29" s="9"/>
      <c r="VZ29" s="9"/>
      <c r="WA29" s="8" t="s">
        <v>3644</v>
      </c>
      <c r="WB29" s="9"/>
      <c r="WC29" s="9"/>
      <c r="WD29" s="8" t="s">
        <v>3677</v>
      </c>
      <c r="WE29" s="9"/>
      <c r="WF29" s="9"/>
      <c r="WG29" s="8" t="s">
        <v>3768</v>
      </c>
      <c r="WH29" s="9"/>
      <c r="WI29" s="9"/>
      <c r="WJ29" s="8" t="s">
        <v>3677</v>
      </c>
      <c r="WK29" s="9"/>
      <c r="WL29" s="9"/>
      <c r="WM29" s="8" t="s">
        <v>3677</v>
      </c>
      <c r="WN29" s="9"/>
      <c r="WO29" s="9"/>
      <c r="WP29" s="8" t="s">
        <v>3677</v>
      </c>
      <c r="WQ29" s="9"/>
      <c r="WR29" s="9"/>
      <c r="WS29" s="8" t="s">
        <v>3677</v>
      </c>
      <c r="WT29" s="9"/>
      <c r="WU29" s="9"/>
      <c r="WV29" s="8" t="s">
        <v>3677</v>
      </c>
      <c r="WW29" s="9"/>
      <c r="WX29" s="9"/>
      <c r="WY29" s="8" t="s">
        <v>3869</v>
      </c>
      <c r="WZ29" s="9"/>
      <c r="XA29" s="9"/>
      <c r="XB29" s="8" t="s">
        <v>23887</v>
      </c>
      <c r="XC29" s="9"/>
      <c r="XD29" s="9"/>
      <c r="XE29" s="8" t="s">
        <v>4198</v>
      </c>
      <c r="XF29" s="9"/>
      <c r="XG29" s="9"/>
      <c r="XH29" s="8" t="s">
        <v>4196</v>
      </c>
      <c r="XI29" s="9"/>
      <c r="XJ29" s="9"/>
      <c r="XK29" s="8" t="s">
        <v>24124</v>
      </c>
      <c r="XL29" s="9"/>
      <c r="XM29" s="9"/>
      <c r="XN29" s="8" t="s">
        <v>3872</v>
      </c>
      <c r="XO29" s="9"/>
      <c r="XP29" s="9"/>
      <c r="XQ29" s="8" t="s">
        <v>23751</v>
      </c>
      <c r="XR29" s="9"/>
      <c r="XS29" s="9"/>
      <c r="XT29" s="8" t="s">
        <v>24125</v>
      </c>
      <c r="XU29" s="9"/>
      <c r="XV29" s="9"/>
      <c r="XW29" s="8" t="s">
        <v>24126</v>
      </c>
      <c r="XX29" s="9"/>
      <c r="XY29" s="9"/>
      <c r="XZ29" s="8" t="s">
        <v>24127</v>
      </c>
      <c r="YA29" s="9"/>
      <c r="YB29" s="9"/>
      <c r="YC29" s="8" t="s">
        <v>24128</v>
      </c>
      <c r="YD29" s="9"/>
      <c r="YE29" s="9"/>
      <c r="YF29" s="8" t="s">
        <v>3869</v>
      </c>
      <c r="YG29" s="9"/>
      <c r="YH29" s="9"/>
      <c r="YI29" s="8" t="s">
        <v>3644</v>
      </c>
      <c r="YJ29" s="9"/>
      <c r="YK29" s="9"/>
      <c r="YL29" s="8" t="s">
        <v>3677</v>
      </c>
      <c r="YM29" s="9"/>
      <c r="YN29" s="9"/>
      <c r="YO29" s="8" t="s">
        <v>3644</v>
      </c>
      <c r="YP29" s="9"/>
      <c r="YQ29" s="9"/>
      <c r="YR29" s="8" t="s">
        <v>23693</v>
      </c>
      <c r="YS29" s="9"/>
      <c r="YT29" s="9"/>
      <c r="YU29" s="8" t="s">
        <v>24129</v>
      </c>
      <c r="YV29" s="9"/>
      <c r="YW29" s="9"/>
      <c r="YX29" s="8" t="s">
        <v>23700</v>
      </c>
      <c r="YY29" s="9"/>
      <c r="YZ29" s="9"/>
      <c r="ZA29" s="8" t="s">
        <v>24130</v>
      </c>
      <c r="ZB29" s="9"/>
      <c r="ZC29" s="9"/>
      <c r="ZD29" s="8" t="s">
        <v>23754</v>
      </c>
      <c r="ZE29" s="9"/>
      <c r="ZF29" s="9"/>
      <c r="ZG29" s="8" t="s">
        <v>24131</v>
      </c>
      <c r="ZH29" s="9"/>
      <c r="ZI29" s="9"/>
      <c r="ZJ29" s="8" t="s">
        <v>24034</v>
      </c>
      <c r="ZK29" s="9"/>
      <c r="ZL29" s="9"/>
      <c r="ZM29" s="8" t="s">
        <v>24130</v>
      </c>
      <c r="ZN29" s="9"/>
      <c r="ZO29" s="9"/>
      <c r="ZP29" s="8" t="s">
        <v>24132</v>
      </c>
      <c r="ZQ29" s="9"/>
      <c r="ZR29" s="9"/>
      <c r="ZS29" s="8" t="s">
        <v>23922</v>
      </c>
      <c r="ZT29" s="9"/>
      <c r="ZU29" s="9"/>
      <c r="ZV29" s="8" t="s">
        <v>23738</v>
      </c>
      <c r="ZW29" s="9"/>
      <c r="ZX29" s="9"/>
      <c r="ZY29" s="8" t="s">
        <v>23938</v>
      </c>
      <c r="ZZ29" s="9"/>
      <c r="AAA29" s="9"/>
      <c r="AAB29" s="8" t="s">
        <v>24133</v>
      </c>
      <c r="AAC29" s="9"/>
      <c r="AAD29" s="9"/>
      <c r="AAE29" s="8" t="s">
        <v>24134</v>
      </c>
      <c r="AAF29" s="9"/>
      <c r="AAG29" s="9"/>
      <c r="AAH29" s="8" t="s">
        <v>24108</v>
      </c>
      <c r="AAI29" s="9"/>
      <c r="AAJ29" s="9"/>
      <c r="AAK29" s="8" t="s">
        <v>24135</v>
      </c>
      <c r="AAL29" s="9"/>
      <c r="AAM29" s="9"/>
      <c r="AAN29" s="8" t="s">
        <v>3646</v>
      </c>
      <c r="AAO29" s="9"/>
      <c r="AAP29" s="9"/>
      <c r="AAQ29" s="8" t="s">
        <v>24136</v>
      </c>
      <c r="AAR29" s="9"/>
      <c r="AAS29" s="9"/>
      <c r="AAT29" s="8" t="s">
        <v>23689</v>
      </c>
      <c r="AAU29" s="9"/>
      <c r="AAV29" s="9"/>
      <c r="AAW29" s="8" t="s">
        <v>24137</v>
      </c>
      <c r="AAX29" s="9"/>
      <c r="AAY29" s="9"/>
      <c r="AAZ29" s="8" t="s">
        <v>23963</v>
      </c>
      <c r="ABA29" s="9"/>
      <c r="ABB29" s="9"/>
      <c r="ABC29" s="8" t="s">
        <v>3852</v>
      </c>
      <c r="ABD29" s="9"/>
      <c r="ABE29" s="9"/>
      <c r="ABF29" s="8" t="s">
        <v>3968</v>
      </c>
      <c r="ABG29" s="9"/>
      <c r="ABH29" s="9"/>
      <c r="ABI29" s="8" t="s">
        <v>4464</v>
      </c>
      <c r="ABJ29" s="9"/>
      <c r="ABK29" s="9"/>
      <c r="ABL29" s="8" t="s">
        <v>4376</v>
      </c>
      <c r="ABM29" s="9"/>
      <c r="ABN29" s="9"/>
      <c r="ABO29" s="8" t="s">
        <v>24138</v>
      </c>
      <c r="ABP29" s="9"/>
      <c r="ABQ29" s="9"/>
      <c r="ABR29" s="8" t="s">
        <v>24087</v>
      </c>
      <c r="ABS29" s="9"/>
      <c r="ABT29" s="9"/>
      <c r="ABU29" s="8" t="s">
        <v>4369</v>
      </c>
      <c r="ABV29" s="9"/>
      <c r="ABW29" s="9"/>
      <c r="ABX29" s="8" t="s">
        <v>24139</v>
      </c>
      <c r="ABY29" s="9"/>
      <c r="ABZ29" s="9"/>
      <c r="ACA29" s="8" t="s">
        <v>24140</v>
      </c>
      <c r="ACB29" s="9"/>
      <c r="ACC29" s="9"/>
      <c r="ACD29" s="8" t="s">
        <v>3966</v>
      </c>
      <c r="ACE29" s="9"/>
      <c r="ACF29" s="9"/>
      <c r="ACG29" s="8" t="s">
        <v>3646</v>
      </c>
      <c r="ACH29" s="9"/>
      <c r="ACI29" s="9"/>
      <c r="ACJ29" s="8" t="s">
        <v>3646</v>
      </c>
      <c r="ACK29" s="9"/>
      <c r="ACL29" s="9"/>
      <c r="ACM29" s="8" t="s">
        <v>24141</v>
      </c>
      <c r="ACN29" s="9"/>
      <c r="ACO29" s="9"/>
      <c r="ACP29" s="8" t="s">
        <v>23720</v>
      </c>
      <c r="ACQ29" s="9"/>
      <c r="ACR29" s="9"/>
      <c r="ACS29" s="8" t="s">
        <v>3869</v>
      </c>
      <c r="ACT29" s="9"/>
      <c r="ACU29" s="9"/>
      <c r="ACV29" s="8" t="s">
        <v>23720</v>
      </c>
      <c r="ACW29" s="9"/>
      <c r="ACX29" s="9"/>
      <c r="ACY29" s="8" t="s">
        <v>3677</v>
      </c>
      <c r="ACZ29" s="9"/>
      <c r="ADA29" s="9"/>
      <c r="ADB29" s="8" t="s">
        <v>3677</v>
      </c>
      <c r="ADC29" s="9"/>
      <c r="ADD29" s="9"/>
      <c r="ADE29" s="8" t="s">
        <v>3677</v>
      </c>
      <c r="ADF29" s="9"/>
      <c r="ADG29" s="9"/>
      <c r="ADH29" s="8" t="s">
        <v>24142</v>
      </c>
      <c r="ADI29" s="9"/>
      <c r="ADJ29" s="9"/>
      <c r="ADK29" s="8" t="s">
        <v>24143</v>
      </c>
      <c r="ADL29" s="9"/>
      <c r="ADM29" s="9"/>
      <c r="ADN29" s="8" t="s">
        <v>3677</v>
      </c>
      <c r="ADO29" s="9"/>
      <c r="ADP29" s="9"/>
      <c r="ADQ29" s="8" t="s">
        <v>3677</v>
      </c>
      <c r="ADR29" s="9"/>
      <c r="ADS29" s="9"/>
      <c r="ADT29" s="8" t="s">
        <v>3677</v>
      </c>
      <c r="ADU29" s="9"/>
      <c r="ADV29" s="9"/>
      <c r="ADW29" s="8" t="s">
        <v>23693</v>
      </c>
      <c r="ADX29" s="9"/>
      <c r="ADY29" s="9"/>
      <c r="ADZ29" s="8" t="s">
        <v>3677</v>
      </c>
      <c r="AEA29" s="9"/>
      <c r="AEB29" s="9"/>
      <c r="AEC29" s="8" t="s">
        <v>3649</v>
      </c>
      <c r="AED29" s="9"/>
      <c r="AEE29" s="9"/>
      <c r="AEF29" s="8" t="s">
        <v>3677</v>
      </c>
      <c r="AEG29" s="9"/>
      <c r="AEH29" s="9"/>
      <c r="AEI29" s="8" t="s">
        <v>3677</v>
      </c>
      <c r="AEJ29" s="9"/>
      <c r="AEK29" s="9"/>
      <c r="AEL29" s="8" t="s">
        <v>3677</v>
      </c>
      <c r="AEM29" s="9"/>
      <c r="AEN29" s="9"/>
      <c r="AEO29" s="8" t="s">
        <v>24144</v>
      </c>
      <c r="AEP29" s="9"/>
      <c r="AEQ29" s="9"/>
      <c r="AER29" s="8" t="s">
        <v>3677</v>
      </c>
      <c r="AES29" s="9"/>
      <c r="AET29" s="9"/>
      <c r="AEU29" s="8" t="s">
        <v>23720</v>
      </c>
      <c r="AEV29" s="9"/>
      <c r="AEW29" s="9"/>
      <c r="AEX29" s="8" t="s">
        <v>3677</v>
      </c>
      <c r="AEY29" s="9"/>
      <c r="AEZ29" s="9"/>
      <c r="AFA29" s="8" t="s">
        <v>3677</v>
      </c>
      <c r="AFB29" s="9"/>
      <c r="AFC29" s="9"/>
      <c r="AFD29" s="8" t="s">
        <v>3646</v>
      </c>
      <c r="AFE29" s="9"/>
      <c r="AFF29" s="9"/>
      <c r="AFG29" s="8" t="s">
        <v>3677</v>
      </c>
      <c r="AFH29" s="9"/>
      <c r="AFI29" s="9"/>
      <c r="AFJ29" s="8" t="s">
        <v>3677</v>
      </c>
      <c r="AFK29" s="9"/>
      <c r="AFL29" s="9"/>
      <c r="AFM29" s="8" t="s">
        <v>3876</v>
      </c>
      <c r="AFN29" s="9"/>
      <c r="AFO29" s="9"/>
      <c r="AFP29" s="8" t="s">
        <v>23720</v>
      </c>
      <c r="AFQ29" s="9"/>
      <c r="AFR29" s="9"/>
      <c r="AFS29" s="8" t="s">
        <v>23887</v>
      </c>
      <c r="AFT29" s="9"/>
      <c r="AFU29" s="9"/>
      <c r="AFV29" s="8" t="s">
        <v>24039</v>
      </c>
      <c r="AFW29" s="9"/>
      <c r="AFX29" s="9"/>
      <c r="AFY29" s="8" t="s">
        <v>23720</v>
      </c>
      <c r="AFZ29" s="9"/>
      <c r="AGA29" s="9"/>
      <c r="AGB29" s="8" t="s">
        <v>3677</v>
      </c>
      <c r="AGC29" s="9"/>
      <c r="AGD29" s="9"/>
      <c r="AGE29" s="8" t="s">
        <v>23720</v>
      </c>
      <c r="AGF29" s="9"/>
      <c r="AGG29" s="9"/>
      <c r="AGH29" s="8" t="s">
        <v>23720</v>
      </c>
      <c r="AGI29" s="9"/>
      <c r="AGJ29" s="9"/>
      <c r="AGK29" s="8" t="s">
        <v>23897</v>
      </c>
      <c r="AGL29" s="9"/>
      <c r="AGM29" s="9"/>
      <c r="AGN29" s="8" t="s">
        <v>23887</v>
      </c>
      <c r="AGO29" s="9"/>
      <c r="AGP29" s="9"/>
      <c r="AGQ29" s="8" t="s">
        <v>23931</v>
      </c>
      <c r="AGR29" s="9"/>
      <c r="AGS29" s="9"/>
      <c r="AGT29" s="8" t="s">
        <v>4527</v>
      </c>
      <c r="AGU29" s="9"/>
      <c r="AGV29" s="9"/>
      <c r="AGW29" s="8" t="s">
        <v>3744</v>
      </c>
      <c r="AGX29" s="9"/>
      <c r="AGY29" s="9"/>
      <c r="AGZ29" s="8" t="s">
        <v>24007</v>
      </c>
      <c r="AHA29" s="9"/>
      <c r="AHB29" s="9"/>
      <c r="AHC29" s="8" t="s">
        <v>24145</v>
      </c>
      <c r="AHD29" s="9"/>
      <c r="AHE29" s="9"/>
      <c r="AHF29" s="8" t="s">
        <v>24146</v>
      </c>
      <c r="AHG29" s="9"/>
      <c r="AHH29" s="9"/>
      <c r="AHI29" s="8" t="s">
        <v>23679</v>
      </c>
      <c r="AHJ29" s="9"/>
      <c r="AHK29" s="9"/>
      <c r="AHL29" s="8" t="s">
        <v>24147</v>
      </c>
      <c r="AHM29" s="9"/>
      <c r="AHN29" s="9"/>
      <c r="AHO29" s="8" t="s">
        <v>23695</v>
      </c>
      <c r="AHP29" s="9"/>
      <c r="AHQ29" s="9"/>
      <c r="AHR29" s="8" t="s">
        <v>3646</v>
      </c>
      <c r="AHS29" s="9"/>
      <c r="AHT29" s="9"/>
      <c r="AHU29" s="8" t="s">
        <v>24148</v>
      </c>
      <c r="AHV29" s="9"/>
      <c r="AHW29" s="9"/>
      <c r="AHX29" s="8" t="s">
        <v>3677</v>
      </c>
      <c r="AHY29" s="9"/>
      <c r="AHZ29" s="9"/>
      <c r="AIA29" s="8" t="s">
        <v>3869</v>
      </c>
      <c r="AIB29" s="9"/>
      <c r="AIC29" s="9"/>
      <c r="AID29" s="8" t="s">
        <v>3677</v>
      </c>
      <c r="AIE29" s="9"/>
      <c r="AIF29" s="9"/>
      <c r="AIG29" s="8" t="s">
        <v>23695</v>
      </c>
      <c r="AIH29" s="9"/>
      <c r="AII29" s="9"/>
      <c r="AIJ29" s="8" t="s">
        <v>24027</v>
      </c>
      <c r="AIK29" s="9"/>
      <c r="AIL29" s="9"/>
      <c r="AIM29" s="8" t="s">
        <v>24149</v>
      </c>
      <c r="AIN29" s="9"/>
      <c r="AIO29" s="9"/>
      <c r="AIP29" s="8" t="s">
        <v>24150</v>
      </c>
      <c r="AIQ29" s="9"/>
      <c r="AIR29" s="9"/>
      <c r="AIS29" s="8" t="s">
        <v>24151</v>
      </c>
      <c r="AIT29" s="9"/>
      <c r="AIU29" s="9"/>
      <c r="AIV29" s="8" t="s">
        <v>24152</v>
      </c>
      <c r="AIW29" s="9"/>
      <c r="AIX29" s="9"/>
      <c r="AIY29" s="8" t="s">
        <v>23958</v>
      </c>
      <c r="AIZ29" s="9"/>
      <c r="AJA29" s="9"/>
      <c r="AJB29" s="8" t="s">
        <v>23944</v>
      </c>
      <c r="AJC29" s="9"/>
      <c r="AJD29" s="9"/>
      <c r="AJE29" s="8" t="s">
        <v>24153</v>
      </c>
      <c r="AJF29" s="9"/>
      <c r="AJG29" s="9"/>
      <c r="AJH29" s="8" t="s">
        <v>4081</v>
      </c>
      <c r="AJI29" s="9"/>
      <c r="AJJ29" s="9"/>
      <c r="AJK29" s="8" t="s">
        <v>3978</v>
      </c>
      <c r="AJL29" s="9"/>
      <c r="AJM29" s="9"/>
      <c r="AJN29" s="8" t="s">
        <v>4081</v>
      </c>
      <c r="AJO29" s="9"/>
      <c r="AJP29" s="9"/>
      <c r="AJQ29" s="8" t="s">
        <v>3870</v>
      </c>
      <c r="AJR29" s="9"/>
      <c r="AJS29" s="9"/>
      <c r="AJT29" s="8" t="s">
        <v>23963</v>
      </c>
      <c r="AJU29" s="9"/>
      <c r="AJV29" s="9"/>
      <c r="AJW29" s="8" t="s">
        <v>24154</v>
      </c>
      <c r="AJX29" s="9"/>
      <c r="AJY29" s="9"/>
      <c r="AJZ29" s="8" t="s">
        <v>4445</v>
      </c>
      <c r="AKA29" s="9"/>
      <c r="AKB29" s="9"/>
      <c r="AKC29" s="8" t="s">
        <v>23703</v>
      </c>
      <c r="AKD29" s="9"/>
      <c r="AKE29" s="9"/>
      <c r="AKF29" s="8" t="s">
        <v>23703</v>
      </c>
      <c r="AKG29" s="9"/>
      <c r="AKH29" s="9"/>
      <c r="AKI29" s="8" t="s">
        <v>3646</v>
      </c>
      <c r="AKJ29" s="9"/>
      <c r="AKK29" s="9"/>
      <c r="AKL29" s="8" t="s">
        <v>4464</v>
      </c>
      <c r="AKM29" s="9"/>
      <c r="AKN29" s="9"/>
      <c r="AKO29" s="8" t="s">
        <v>23703</v>
      </c>
      <c r="AKP29" s="9"/>
      <c r="AKQ29" s="9"/>
      <c r="AKR29" s="8" t="s">
        <v>24154</v>
      </c>
      <c r="AKS29" s="9"/>
      <c r="AKT29" s="9"/>
      <c r="AKU29" s="8" t="s">
        <v>24155</v>
      </c>
      <c r="AKV29" s="9"/>
      <c r="AKW29" s="9"/>
      <c r="AKX29" s="8" t="s">
        <v>3760</v>
      </c>
      <c r="AKY29" s="9"/>
      <c r="AKZ29" s="9"/>
      <c r="ALA29" s="8" t="s">
        <v>23898</v>
      </c>
      <c r="ALB29" s="9"/>
      <c r="ALC29" s="9"/>
      <c r="ALD29" s="8" t="s">
        <v>23703</v>
      </c>
      <c r="ALE29" s="9"/>
      <c r="ALF29" s="9"/>
      <c r="ALG29" s="8" t="s">
        <v>3646</v>
      </c>
      <c r="ALH29" s="9"/>
      <c r="ALI29" s="9"/>
      <c r="ALJ29" s="8" t="s">
        <v>24156</v>
      </c>
      <c r="ALK29" s="9"/>
      <c r="ALL29" s="9"/>
      <c r="ALM29" s="8" t="s">
        <v>3876</v>
      </c>
      <c r="ALN29" s="9"/>
      <c r="ALO29" s="9"/>
      <c r="ALP29" s="8" t="s">
        <v>24157</v>
      </c>
      <c r="ALQ29" s="9"/>
      <c r="ALR29" s="9"/>
      <c r="ALS29" s="8" t="s">
        <v>3727</v>
      </c>
      <c r="ALT29" s="9"/>
      <c r="ALU29" s="9"/>
      <c r="ALV29" s="8" t="s">
        <v>3677</v>
      </c>
      <c r="ALW29" s="9"/>
      <c r="ALX29" s="9"/>
      <c r="ALY29" s="8" t="s">
        <v>3677</v>
      </c>
      <c r="ALZ29" s="9"/>
      <c r="AMA29" s="9"/>
      <c r="AMB29" s="8" t="s">
        <v>3677</v>
      </c>
      <c r="AMC29" s="9"/>
      <c r="AMD29" s="9"/>
      <c r="AME29" s="8" t="s">
        <v>3677</v>
      </c>
      <c r="AMF29" s="9"/>
      <c r="AMG29" s="9"/>
      <c r="AMH29" s="8" t="s">
        <v>3677</v>
      </c>
      <c r="AMI29" s="9"/>
      <c r="AMJ29" s="9"/>
      <c r="AMK29" s="8" t="s">
        <v>23931</v>
      </c>
      <c r="AML29" s="9"/>
      <c r="AMM29" s="9"/>
      <c r="AMN29" s="8" t="s">
        <v>3644</v>
      </c>
      <c r="AMO29" s="9"/>
      <c r="AMP29" s="9"/>
      <c r="AMQ29" s="8" t="s">
        <v>3677</v>
      </c>
      <c r="AMR29" s="9"/>
      <c r="AMS29" s="9"/>
      <c r="AMT29" s="8" t="s">
        <v>3677</v>
      </c>
      <c r="AMU29" s="9"/>
      <c r="AMV29" s="9"/>
      <c r="AMW29" s="8" t="s">
        <v>3644</v>
      </c>
      <c r="AMX29" s="9"/>
      <c r="AMY29" s="9"/>
      <c r="AMZ29" s="8" t="s">
        <v>3677</v>
      </c>
      <c r="ANA29" s="9"/>
      <c r="ANB29" s="9"/>
      <c r="ANC29" s="8" t="s">
        <v>23720</v>
      </c>
      <c r="AND29" s="9"/>
      <c r="ANE29" s="9"/>
      <c r="ANF29" s="8" t="s">
        <v>3760</v>
      </c>
      <c r="ANG29" s="9"/>
      <c r="ANH29" s="9"/>
      <c r="ANI29" s="8" t="s">
        <v>3677</v>
      </c>
      <c r="ANJ29" s="9"/>
      <c r="ANK29" s="9"/>
      <c r="ANL29" s="8" t="s">
        <v>3765</v>
      </c>
      <c r="ANM29" s="9"/>
      <c r="ANN29" s="9"/>
      <c r="ANO29" s="8" t="s">
        <v>3644</v>
      </c>
      <c r="ANP29" s="9"/>
      <c r="ANQ29" s="9"/>
      <c r="ANR29" s="8" t="s">
        <v>3677</v>
      </c>
      <c r="ANS29" s="9"/>
      <c r="ANT29" s="9"/>
      <c r="ANU29" s="8" t="s">
        <v>3677</v>
      </c>
      <c r="ANV29" s="9"/>
      <c r="ANW29" s="9"/>
      <c r="ANX29" s="8" t="s">
        <v>24158</v>
      </c>
      <c r="ANY29" s="9"/>
      <c r="ANZ29" s="9"/>
      <c r="AOA29" s="8" t="s">
        <v>3765</v>
      </c>
      <c r="AOB29" s="9"/>
      <c r="AOC29" s="9"/>
      <c r="AOD29" s="8" t="s">
        <v>3644</v>
      </c>
      <c r="AOE29" s="9"/>
      <c r="AOF29" s="9"/>
      <c r="AOG29" s="8" t="s">
        <v>24159</v>
      </c>
      <c r="AOH29" s="9"/>
      <c r="AOI29" s="9"/>
      <c r="AOJ29" s="8" t="s">
        <v>3646</v>
      </c>
      <c r="AOK29" s="9"/>
      <c r="AOL29" s="9"/>
      <c r="AOM29" s="8" t="s">
        <v>4087</v>
      </c>
      <c r="AON29" s="9"/>
      <c r="AOO29" s="9"/>
      <c r="AOP29" s="8" t="s">
        <v>3869</v>
      </c>
      <c r="AOQ29" s="9"/>
      <c r="AOR29" s="9"/>
      <c r="AOS29" s="8" t="s">
        <v>24070</v>
      </c>
      <c r="AOT29" s="9"/>
      <c r="AOU29" s="9"/>
      <c r="AOV29" s="8" t="s">
        <v>24021</v>
      </c>
      <c r="AOW29" s="9"/>
      <c r="AOX29" s="9"/>
      <c r="AOY29" s="8" t="s">
        <v>24148</v>
      </c>
      <c r="AOZ29" s="9"/>
      <c r="APA29" s="9"/>
      <c r="APB29" s="8" t="s">
        <v>3773</v>
      </c>
      <c r="APC29" s="9"/>
      <c r="APD29" s="9"/>
      <c r="APE29" s="8" t="s">
        <v>23924</v>
      </c>
      <c r="APF29" s="9"/>
      <c r="APG29" s="9"/>
      <c r="APH29" s="8" t="s">
        <v>3869</v>
      </c>
      <c r="API29" s="9"/>
      <c r="APJ29" s="9"/>
      <c r="APK29" s="8" t="s">
        <v>24160</v>
      </c>
      <c r="APL29" s="9"/>
      <c r="APM29" s="9"/>
      <c r="APN29" s="8" t="s">
        <v>24161</v>
      </c>
      <c r="APO29" s="9"/>
      <c r="APP29" s="9"/>
      <c r="APQ29" s="8" t="s">
        <v>24162</v>
      </c>
      <c r="APR29" s="9"/>
      <c r="APS29" s="9"/>
      <c r="APT29" s="8" t="s">
        <v>24163</v>
      </c>
      <c r="APU29" s="9"/>
      <c r="APV29" s="9"/>
      <c r="APW29" s="8" t="s">
        <v>3630</v>
      </c>
      <c r="APX29" s="9"/>
      <c r="APY29" s="9"/>
      <c r="APZ29" s="8" t="s">
        <v>3677</v>
      </c>
      <c r="AQA29" s="9"/>
      <c r="AQB29" s="9"/>
      <c r="AQC29" s="8" t="s">
        <v>24164</v>
      </c>
      <c r="AQD29" s="9"/>
      <c r="AQE29" s="9"/>
      <c r="AQF29" s="8" t="s">
        <v>3677</v>
      </c>
      <c r="AQG29" s="9"/>
      <c r="AQH29" s="9"/>
      <c r="AQI29" s="8" t="s">
        <v>24165</v>
      </c>
      <c r="AQJ29" s="9"/>
      <c r="AQK29" s="9"/>
      <c r="AQL29" s="8" t="s">
        <v>24166</v>
      </c>
      <c r="AQM29" s="9"/>
      <c r="AQN29" s="9"/>
      <c r="AQO29" s="8" t="s">
        <v>24167</v>
      </c>
      <c r="AQP29" s="9"/>
      <c r="AQQ29" s="9"/>
      <c r="AQR29" s="8" t="s">
        <v>24158</v>
      </c>
      <c r="AQS29" s="9"/>
      <c r="AQT29" s="9"/>
      <c r="AQU29" s="8" t="s">
        <v>24168</v>
      </c>
      <c r="AQV29" s="9"/>
      <c r="AQW29" s="9"/>
      <c r="AQX29" s="8" t="s">
        <v>24020</v>
      </c>
      <c r="AQY29" s="9"/>
      <c r="AQZ29" s="9"/>
      <c r="ARA29" s="8" t="s">
        <v>24169</v>
      </c>
      <c r="ARB29" s="9"/>
      <c r="ARC29" s="9"/>
      <c r="ARD29" s="8" t="s">
        <v>3646</v>
      </c>
      <c r="ARE29" s="9"/>
      <c r="ARF29" s="9"/>
      <c r="ARG29" s="8" t="s">
        <v>23810</v>
      </c>
      <c r="ARH29" s="9"/>
      <c r="ARI29" s="9"/>
      <c r="ARJ29" s="8" t="s">
        <v>24133</v>
      </c>
      <c r="ARK29" s="9"/>
      <c r="ARL29" s="9"/>
      <c r="ARM29" s="8" t="s">
        <v>23945</v>
      </c>
      <c r="ARN29" s="9"/>
      <c r="ARO29" s="9"/>
      <c r="ARP29" s="8" t="s">
        <v>4494</v>
      </c>
      <c r="ARQ29" s="9"/>
      <c r="ARR29" s="9"/>
      <c r="ARS29" s="8" t="s">
        <v>23742</v>
      </c>
      <c r="ART29" s="9"/>
      <c r="ARU29" s="9"/>
      <c r="ARV29" s="8" t="s">
        <v>23792</v>
      </c>
      <c r="ARW29" s="9"/>
      <c r="ARX29" s="9"/>
      <c r="ARY29" s="8" t="s">
        <v>23818</v>
      </c>
      <c r="ARZ29" s="9"/>
      <c r="ASA29" s="9"/>
      <c r="ASB29" s="8" t="s">
        <v>23717</v>
      </c>
      <c r="ASC29" s="9"/>
      <c r="ASD29" s="9"/>
      <c r="ASE29" s="8" t="s">
        <v>24170</v>
      </c>
      <c r="ASF29" s="9"/>
      <c r="ASG29" s="9"/>
      <c r="ASH29" s="8" t="s">
        <v>24170</v>
      </c>
      <c r="ASI29" s="9"/>
      <c r="ASJ29" s="9"/>
      <c r="ASK29" s="8" t="s">
        <v>4626</v>
      </c>
      <c r="ASL29" s="9"/>
      <c r="ASM29" s="9"/>
      <c r="ASN29" s="8" t="s">
        <v>23985</v>
      </c>
      <c r="ASO29" s="9"/>
      <c r="ASP29" s="9"/>
      <c r="ASQ29" s="8" t="s">
        <v>24171</v>
      </c>
      <c r="ASR29" s="9"/>
      <c r="ASS29" s="9"/>
      <c r="AST29" s="8" t="s">
        <v>3644</v>
      </c>
      <c r="ASU29" s="9"/>
      <c r="ASV29" s="9"/>
      <c r="ASW29" s="8" t="s">
        <v>3774</v>
      </c>
      <c r="ASX29" s="9"/>
      <c r="ASY29" s="9"/>
      <c r="ASZ29" s="8" t="s">
        <v>4087</v>
      </c>
      <c r="ATA29" s="9"/>
      <c r="ATB29" s="9"/>
      <c r="ATC29" s="8" t="s">
        <v>24172</v>
      </c>
      <c r="ATD29" s="9"/>
      <c r="ATE29" s="9"/>
      <c r="ATF29" s="8" t="s">
        <v>24173</v>
      </c>
      <c r="ATG29" s="9"/>
      <c r="ATH29" s="9"/>
      <c r="ATI29" s="8" t="s">
        <v>24051</v>
      </c>
      <c r="ATJ29" s="9"/>
      <c r="ATK29" s="9"/>
      <c r="ATL29" s="8" t="s">
        <v>24173</v>
      </c>
      <c r="ATM29" s="9"/>
      <c r="ATN29" s="9"/>
      <c r="ATO29" s="8" t="s">
        <v>3966</v>
      </c>
      <c r="ATP29" s="9"/>
      <c r="ATQ29" s="9"/>
      <c r="ATR29" s="8" t="s">
        <v>23802</v>
      </c>
      <c r="ATS29" s="9"/>
      <c r="ATT29" s="9"/>
      <c r="ATU29" s="8" t="s">
        <v>24174</v>
      </c>
      <c r="ATV29" s="9"/>
      <c r="ATW29" s="9"/>
      <c r="ATX29" s="8" t="s">
        <v>24175</v>
      </c>
      <c r="ATY29" s="9"/>
      <c r="ATZ29" s="9"/>
      <c r="AUA29" s="8" t="s">
        <v>23693</v>
      </c>
      <c r="AUB29" s="9"/>
      <c r="AUC29" s="9"/>
      <c r="AUD29" s="8" t="s">
        <v>3644</v>
      </c>
      <c r="AUE29" s="9"/>
      <c r="AUF29" s="9"/>
      <c r="AUG29" s="8" t="s">
        <v>3644</v>
      </c>
      <c r="AUH29" s="9"/>
      <c r="AUI29" s="9"/>
      <c r="AUJ29" s="8" t="s">
        <v>3677</v>
      </c>
      <c r="AUK29" s="9"/>
      <c r="AUL29" s="9"/>
      <c r="AUM29" s="8" t="s">
        <v>3760</v>
      </c>
      <c r="AUN29" s="9"/>
      <c r="AUO29" s="9"/>
      <c r="AUP29" s="8" t="s">
        <v>3677</v>
      </c>
      <c r="AUQ29" s="9"/>
      <c r="AUR29" s="9"/>
      <c r="AUS29" s="8" t="s">
        <v>3677</v>
      </c>
      <c r="AUT29" s="9"/>
      <c r="AUU29" s="9"/>
      <c r="AUV29" s="8" t="s">
        <v>3677</v>
      </c>
      <c r="AUW29" s="9"/>
      <c r="AUX29" s="9"/>
      <c r="AUY29" s="8" t="s">
        <v>3677</v>
      </c>
      <c r="AUZ29" s="9"/>
      <c r="AVA29" s="9"/>
      <c r="AVB29" s="8" t="s">
        <v>3644</v>
      </c>
      <c r="AVC29" s="9"/>
      <c r="AVD29" s="9"/>
      <c r="AVE29" s="8" t="s">
        <v>23931</v>
      </c>
      <c r="AVF29" s="9"/>
      <c r="AVG29" s="9"/>
      <c r="AVH29" s="8" t="s">
        <v>3760</v>
      </c>
      <c r="AVI29" s="9"/>
      <c r="AVJ29" s="9"/>
      <c r="AVK29" s="8" t="s">
        <v>3677</v>
      </c>
      <c r="AVL29" s="9"/>
      <c r="AVM29" s="9"/>
      <c r="AVN29" s="8" t="s">
        <v>3677</v>
      </c>
      <c r="AVO29" s="9"/>
      <c r="AVP29" s="9"/>
      <c r="AVQ29" s="8" t="s">
        <v>3677</v>
      </c>
      <c r="AVR29" s="9"/>
      <c r="AVS29" s="9"/>
      <c r="AVT29" s="8" t="s">
        <v>3644</v>
      </c>
      <c r="AVU29" s="9"/>
      <c r="AVV29" s="9"/>
      <c r="AVW29" s="8" t="s">
        <v>3677</v>
      </c>
      <c r="AVX29" s="9"/>
      <c r="AVY29" s="9"/>
      <c r="AVZ29" s="8" t="s">
        <v>3869</v>
      </c>
      <c r="AWA29" s="9"/>
      <c r="AWB29" s="9"/>
      <c r="AWC29" s="8" t="s">
        <v>3677</v>
      </c>
      <c r="AWD29" s="9"/>
      <c r="AWE29" s="9"/>
      <c r="AWF29" s="8" t="s">
        <v>3644</v>
      </c>
      <c r="AWG29" s="9"/>
      <c r="AWH29" s="9"/>
      <c r="AWI29" s="8" t="s">
        <v>3677</v>
      </c>
      <c r="AWJ29" s="9"/>
      <c r="AWK29" s="9"/>
      <c r="AWL29" s="8" t="s">
        <v>3631</v>
      </c>
      <c r="AWM29" s="9"/>
      <c r="AWN29" s="9"/>
      <c r="AWO29" s="8" t="s">
        <v>3677</v>
      </c>
      <c r="AWP29" s="9"/>
      <c r="AWQ29" s="9"/>
      <c r="AWR29" s="8" t="s">
        <v>3644</v>
      </c>
      <c r="AWS29" s="9"/>
      <c r="AWT29" s="9"/>
      <c r="AWU29" s="8" t="s">
        <v>3677</v>
      </c>
      <c r="AWV29" s="9"/>
      <c r="AWW29" s="9"/>
      <c r="AWX29" s="8" t="s">
        <v>24176</v>
      </c>
      <c r="AWY29" s="9"/>
      <c r="AWZ29" s="9"/>
      <c r="AXA29" s="8" t="s">
        <v>24176</v>
      </c>
      <c r="AXB29" s="9"/>
      <c r="AXC29" s="9"/>
      <c r="AXD29" s="8" t="s">
        <v>24177</v>
      </c>
      <c r="AXE29" s="9"/>
      <c r="AXF29" s="9"/>
      <c r="AXG29" s="8" t="s">
        <v>3644</v>
      </c>
      <c r="AXH29" s="9"/>
      <c r="AXI29" s="9"/>
      <c r="AXJ29" s="8" t="s">
        <v>3644</v>
      </c>
      <c r="AXK29" s="9"/>
      <c r="AXL29" s="9"/>
      <c r="AXM29" s="8" t="s">
        <v>3677</v>
      </c>
      <c r="AXN29" s="9"/>
      <c r="AXO29" s="9"/>
      <c r="AXP29" s="8" t="s">
        <v>3765</v>
      </c>
      <c r="AXQ29" s="9"/>
      <c r="AXR29" s="9"/>
      <c r="AXS29" s="8" t="s">
        <v>3677</v>
      </c>
      <c r="AXT29" s="9"/>
      <c r="AXU29" s="9"/>
      <c r="AXV29" s="8" t="s">
        <v>3646</v>
      </c>
      <c r="AXW29" s="9"/>
      <c r="AXX29" s="9"/>
      <c r="AXY29" s="8" t="s">
        <v>24178</v>
      </c>
      <c r="AXZ29" s="9"/>
      <c r="AYA29" s="9"/>
      <c r="AYB29" s="8" t="s">
        <v>24179</v>
      </c>
      <c r="AYC29" s="9"/>
      <c r="AYD29" s="9"/>
      <c r="AYE29" s="8" t="s">
        <v>24180</v>
      </c>
      <c r="AYF29" s="9"/>
      <c r="AYG29" s="9"/>
      <c r="AYH29" s="8" t="s">
        <v>23807</v>
      </c>
      <c r="AYI29" s="9"/>
      <c r="AYJ29" s="9"/>
      <c r="AYK29" s="8" t="s">
        <v>4275</v>
      </c>
      <c r="AYL29" s="9"/>
      <c r="AYM29" s="9"/>
      <c r="AYN29" s="8" t="s">
        <v>3979</v>
      </c>
      <c r="AYO29" s="9"/>
      <c r="AYP29" s="9"/>
      <c r="AYQ29" s="8" t="s">
        <v>4190</v>
      </c>
      <c r="AYR29" s="9"/>
      <c r="AYS29" s="9"/>
      <c r="AYT29" s="8" t="s">
        <v>4275</v>
      </c>
      <c r="AYU29" s="9"/>
      <c r="AYV29" s="9"/>
      <c r="AYW29" s="8" t="s">
        <v>24124</v>
      </c>
      <c r="AYX29" s="9"/>
      <c r="AYY29" s="9"/>
      <c r="AYZ29" s="8" t="s">
        <v>24181</v>
      </c>
      <c r="AZA29" s="9"/>
      <c r="AZB29" s="9"/>
      <c r="AZC29" s="8" t="s">
        <v>24182</v>
      </c>
      <c r="AZD29" s="9"/>
      <c r="AZE29" s="9"/>
      <c r="AZF29" s="8" t="s">
        <v>23893</v>
      </c>
      <c r="AZG29" s="9"/>
      <c r="AZH29" s="9"/>
      <c r="AZI29" s="8" t="s">
        <v>23682</v>
      </c>
      <c r="AZJ29" s="9"/>
      <c r="AZK29" s="9"/>
      <c r="AZL29" s="8" t="s">
        <v>24183</v>
      </c>
      <c r="AZM29" s="9"/>
      <c r="AZN29" s="9"/>
      <c r="AZO29" s="8" t="s">
        <v>23695</v>
      </c>
      <c r="AZP29" s="9"/>
      <c r="AZQ29" s="9"/>
      <c r="AZR29" s="8" t="s">
        <v>24184</v>
      </c>
      <c r="AZS29" s="9"/>
      <c r="AZT29" s="9"/>
      <c r="AZU29" s="8" t="s">
        <v>24185</v>
      </c>
      <c r="AZV29" s="9"/>
      <c r="AZW29" s="9"/>
      <c r="AZX29" s="8" t="s">
        <v>23695</v>
      </c>
      <c r="AZY29" s="9"/>
      <c r="AZZ29" s="9"/>
      <c r="BAA29" s="8" t="s">
        <v>24105</v>
      </c>
      <c r="BAB29" s="9"/>
      <c r="BAC29" s="9"/>
      <c r="BAD29" s="8" t="s">
        <v>24186</v>
      </c>
      <c r="BAE29" s="9"/>
      <c r="BAF29" s="9"/>
      <c r="BAG29" s="8" t="s">
        <v>24187</v>
      </c>
      <c r="BAH29" s="9"/>
      <c r="BAI29" s="9"/>
      <c r="BAJ29" s="8" t="s">
        <v>24188</v>
      </c>
      <c r="BAK29" s="9"/>
      <c r="BAL29" s="9"/>
      <c r="BAM29" s="8" t="s">
        <v>24189</v>
      </c>
      <c r="BAN29" s="9"/>
      <c r="BAO29" s="9"/>
      <c r="BAP29" s="8" t="s">
        <v>3869</v>
      </c>
      <c r="BAQ29" s="9"/>
      <c r="BAR29" s="9"/>
      <c r="BAS29" s="8" t="s">
        <v>24190</v>
      </c>
      <c r="BAT29" s="9"/>
      <c r="BAU29" s="9"/>
      <c r="BAV29" s="8" t="s">
        <v>24191</v>
      </c>
      <c r="BAW29" s="9"/>
      <c r="BAX29" s="9"/>
      <c r="BAY29" s="8" t="s">
        <v>3869</v>
      </c>
      <c r="BAZ29" s="9"/>
      <c r="BBA29" s="9"/>
      <c r="BBB29" s="8" t="s">
        <v>3869</v>
      </c>
      <c r="BBC29" s="9"/>
      <c r="BBD29" s="9"/>
      <c r="BBE29" s="8" t="s">
        <v>3677</v>
      </c>
      <c r="BBF29" s="9"/>
      <c r="BBG29" s="9"/>
      <c r="BBH29" s="8" t="s">
        <v>4445</v>
      </c>
      <c r="BBI29" s="9"/>
      <c r="BBJ29" s="9"/>
      <c r="BBK29" s="8" t="s">
        <v>3781</v>
      </c>
      <c r="BBL29" s="9"/>
      <c r="BBM29" s="9"/>
      <c r="BBN29" s="8" t="s">
        <v>24192</v>
      </c>
      <c r="BBO29" s="9"/>
      <c r="BBP29" s="9"/>
      <c r="BBQ29" s="8" t="s">
        <v>4494</v>
      </c>
      <c r="BBR29" s="9"/>
      <c r="BBS29" s="9"/>
      <c r="BBT29" s="8" t="s">
        <v>24047</v>
      </c>
      <c r="BBU29" s="9"/>
      <c r="BBV29" s="9"/>
      <c r="BBW29" s="8" t="s">
        <v>3646</v>
      </c>
      <c r="BBX29" s="9"/>
      <c r="BBY29" s="9"/>
      <c r="BBZ29" s="8" t="s">
        <v>24124</v>
      </c>
      <c r="BCA29" s="9"/>
      <c r="BCB29" s="9"/>
      <c r="BCC29" s="8" t="s">
        <v>23994</v>
      </c>
      <c r="BCD29" s="9"/>
      <c r="BCE29" s="9"/>
      <c r="BCF29" s="8" t="s">
        <v>24193</v>
      </c>
      <c r="BCG29" s="9"/>
      <c r="BCH29" s="9"/>
      <c r="BCI29" s="8" t="s">
        <v>24194</v>
      </c>
      <c r="BCJ29" s="9"/>
      <c r="BCK29" s="9"/>
      <c r="BCL29" s="8" t="s">
        <v>24193</v>
      </c>
      <c r="BCM29" s="9"/>
      <c r="BCN29" s="9"/>
      <c r="BCO29" s="8" t="s">
        <v>24195</v>
      </c>
      <c r="BCP29" s="9"/>
      <c r="BCQ29" s="9"/>
      <c r="BCR29" s="8" t="s">
        <v>24196</v>
      </c>
      <c r="BCS29" s="9"/>
      <c r="BCT29" s="9"/>
      <c r="BCU29" s="8" t="s">
        <v>24197</v>
      </c>
      <c r="BCV29" s="9"/>
      <c r="BCW29" s="9"/>
      <c r="BCX29" s="8" t="s">
        <v>4272</v>
      </c>
      <c r="BCY29" s="9"/>
      <c r="BCZ29" s="9"/>
      <c r="BDA29" s="8" t="s">
        <v>24198</v>
      </c>
      <c r="BDB29" s="9"/>
      <c r="BDC29" s="9"/>
      <c r="BDD29" s="8" t="s">
        <v>24081</v>
      </c>
      <c r="BDE29" s="9"/>
      <c r="BDF29" s="9"/>
      <c r="BDG29" s="8" t="s">
        <v>3646</v>
      </c>
      <c r="BDH29" s="9"/>
      <c r="BDI29" s="9"/>
      <c r="BDJ29" s="8" t="s">
        <v>24199</v>
      </c>
      <c r="BDK29" s="9"/>
      <c r="BDL29" s="9"/>
      <c r="BDM29" s="8" t="s">
        <v>4100</v>
      </c>
      <c r="BDN29" s="9"/>
      <c r="BDO29" s="9"/>
      <c r="BDP29" s="8" t="s">
        <v>24200</v>
      </c>
      <c r="BDQ29" s="9"/>
      <c r="BDR29" s="9"/>
      <c r="BDS29" s="8" t="s">
        <v>3663</v>
      </c>
      <c r="BDT29" s="9"/>
      <c r="BDU29" s="9"/>
      <c r="BDV29" s="8" t="s">
        <v>3790</v>
      </c>
      <c r="BDW29" s="9"/>
      <c r="BDX29" s="9"/>
      <c r="BDY29" s="8" t="s">
        <v>4100</v>
      </c>
      <c r="BDZ29" s="9"/>
      <c r="BEA29" s="9"/>
      <c r="BEB29" s="8" t="s">
        <v>3659</v>
      </c>
      <c r="BEC29" s="9"/>
      <c r="BED29" s="9"/>
      <c r="BEE29" s="8" t="s">
        <v>23887</v>
      </c>
      <c r="BEF29" s="9"/>
      <c r="BEG29" s="9"/>
      <c r="BEH29" s="8" t="s">
        <v>24201</v>
      </c>
      <c r="BEI29" s="9"/>
      <c r="BEJ29" s="9"/>
      <c r="BEK29" s="8" t="s">
        <v>24193</v>
      </c>
      <c r="BEL29" s="9"/>
      <c r="BEM29" s="9"/>
      <c r="BEN29" s="8" t="s">
        <v>23720</v>
      </c>
      <c r="BEO29" s="9"/>
      <c r="BEP29" s="9"/>
      <c r="BEQ29" s="8" t="s">
        <v>3677</v>
      </c>
      <c r="BER29" s="9"/>
      <c r="BES29" s="9"/>
      <c r="BET29" s="8" t="s">
        <v>3677</v>
      </c>
      <c r="BEU29" s="9"/>
      <c r="BEV29" s="9"/>
      <c r="BEW29" s="8" t="s">
        <v>3869</v>
      </c>
      <c r="BEX29" s="9"/>
      <c r="BEY29" s="9"/>
      <c r="BEZ29" s="8" t="s">
        <v>24202</v>
      </c>
      <c r="BFA29" s="9"/>
      <c r="BFB29" s="9"/>
      <c r="BFC29" s="8" t="s">
        <v>3646</v>
      </c>
      <c r="BFD29" s="9"/>
      <c r="BFE29" s="9"/>
      <c r="BFF29" s="8" t="s">
        <v>23887</v>
      </c>
      <c r="BFG29" s="9"/>
      <c r="BFH29" s="9"/>
      <c r="BFI29" s="8" t="s">
        <v>3677</v>
      </c>
      <c r="BFJ29" s="9"/>
      <c r="BFK29" s="9"/>
      <c r="BFL29" s="8" t="s">
        <v>3644</v>
      </c>
      <c r="BFM29" s="9"/>
      <c r="BFN29" s="9"/>
      <c r="BFO29" s="8" t="s">
        <v>3765</v>
      </c>
      <c r="BFP29" s="9"/>
      <c r="BFQ29" s="9"/>
      <c r="BFR29" s="8" t="s">
        <v>3677</v>
      </c>
      <c r="BFS29" s="9"/>
      <c r="BFT29" s="9"/>
      <c r="BFU29" s="8" t="s">
        <v>3644</v>
      </c>
      <c r="BFV29" s="9"/>
      <c r="BFW29" s="9"/>
      <c r="BFX29" s="8" t="s">
        <v>23720</v>
      </c>
      <c r="BFY29" s="9"/>
      <c r="BFZ29" s="9"/>
      <c r="BGA29" s="8" t="s">
        <v>3677</v>
      </c>
      <c r="BGB29" s="9"/>
      <c r="BGC29" s="9"/>
      <c r="BGD29" s="8" t="s">
        <v>3677</v>
      </c>
      <c r="BGE29" s="9"/>
      <c r="BGF29" s="9"/>
      <c r="BGG29" s="8" t="s">
        <v>3765</v>
      </c>
      <c r="BGH29" s="9"/>
      <c r="BGI29" s="9"/>
      <c r="BGJ29" s="8" t="s">
        <v>3644</v>
      </c>
      <c r="BGK29" s="9"/>
      <c r="BGL29" s="9"/>
      <c r="BGM29" s="8" t="s">
        <v>3870</v>
      </c>
      <c r="BGN29" s="9"/>
      <c r="BGO29" s="9"/>
      <c r="BGP29" s="8" t="s">
        <v>3677</v>
      </c>
      <c r="BGQ29" s="9"/>
      <c r="BGR29" s="9"/>
      <c r="BGS29" s="8" t="s">
        <v>3677</v>
      </c>
      <c r="BGT29" s="9"/>
      <c r="BGU29" s="9"/>
      <c r="BGV29" s="8" t="s">
        <v>23897</v>
      </c>
      <c r="BGW29" s="9"/>
      <c r="BGX29" s="9"/>
      <c r="BGY29" s="8" t="s">
        <v>24203</v>
      </c>
      <c r="BGZ29" s="9"/>
      <c r="BHA29" s="9"/>
      <c r="BHB29" s="8" t="s">
        <v>3646</v>
      </c>
      <c r="BHC29" s="9"/>
      <c r="BHD29" s="9"/>
      <c r="BHE29" s="8" t="s">
        <v>23695</v>
      </c>
      <c r="BHF29" s="9"/>
      <c r="BHG29" s="9"/>
      <c r="BHH29" s="8" t="s">
        <v>3790</v>
      </c>
      <c r="BHI29" s="9"/>
      <c r="BHJ29" s="9"/>
      <c r="BHK29" s="8" t="s">
        <v>24204</v>
      </c>
      <c r="BHL29" s="9"/>
      <c r="BHM29" s="9"/>
      <c r="BHN29" s="8" t="s">
        <v>23883</v>
      </c>
      <c r="BHO29" s="9"/>
      <c r="BHP29" s="9"/>
      <c r="BHQ29" s="8" t="s">
        <v>3646</v>
      </c>
      <c r="BHR29" s="9"/>
      <c r="BHS29" s="9"/>
      <c r="BHT29" s="8" t="s">
        <v>3869</v>
      </c>
      <c r="BHU29" s="9"/>
      <c r="BHV29" s="9"/>
      <c r="BHW29" s="8" t="s">
        <v>24056</v>
      </c>
      <c r="BHX29" s="9"/>
      <c r="BHY29" s="9"/>
      <c r="BHZ29" s="8" t="s">
        <v>3976</v>
      </c>
      <c r="BIA29" s="9"/>
      <c r="BIB29" s="9"/>
      <c r="BIC29" s="8" t="s">
        <v>23677</v>
      </c>
      <c r="BID29" s="9"/>
      <c r="BIE29" s="9"/>
      <c r="BIF29" s="8" t="s">
        <v>24205</v>
      </c>
      <c r="BIG29" s="9"/>
      <c r="BIH29" s="9"/>
      <c r="BII29" s="8" t="s">
        <v>24206</v>
      </c>
      <c r="BIJ29" s="9"/>
      <c r="BIK29" s="9"/>
      <c r="BIL29" s="8" t="s">
        <v>3646</v>
      </c>
      <c r="BIM29" s="9"/>
      <c r="BIN29" s="9"/>
      <c r="BIO29" s="8" t="s">
        <v>4168</v>
      </c>
      <c r="BIP29" s="9"/>
      <c r="BIQ29" s="9"/>
      <c r="BIR29" s="8" t="s">
        <v>24207</v>
      </c>
      <c r="BIS29" s="9"/>
      <c r="BIT29" s="9"/>
      <c r="BIU29" s="8" t="s">
        <v>23979</v>
      </c>
      <c r="BIV29" s="9"/>
      <c r="BIW29" s="9"/>
      <c r="BIX29" s="8" t="s">
        <v>23822</v>
      </c>
      <c r="BIY29" s="9"/>
      <c r="BIZ29" s="9"/>
      <c r="BJA29" s="8" t="s">
        <v>24208</v>
      </c>
      <c r="BJB29" s="9"/>
      <c r="BJC29" s="9"/>
      <c r="BJD29" s="8" t="s">
        <v>24209</v>
      </c>
      <c r="BJE29" s="9"/>
      <c r="BJF29" s="9"/>
      <c r="BJG29" s="8" t="s">
        <v>23877</v>
      </c>
      <c r="BJH29" s="9"/>
      <c r="BJI29" s="9"/>
      <c r="BJJ29" s="8" t="s">
        <v>3979</v>
      </c>
      <c r="BJK29" s="9"/>
      <c r="BJL29" s="9"/>
      <c r="BJM29" s="8" t="s">
        <v>24153</v>
      </c>
      <c r="BJN29" s="9"/>
      <c r="BJO29" s="9"/>
      <c r="BJP29" s="8" t="s">
        <v>24044</v>
      </c>
      <c r="BJQ29" s="9"/>
      <c r="BJR29" s="9"/>
      <c r="BJS29" s="8" t="s">
        <v>24203</v>
      </c>
      <c r="BJT29" s="9"/>
      <c r="BJU29" s="9"/>
      <c r="BJV29" s="8" t="s">
        <v>24015</v>
      </c>
      <c r="BJW29" s="9"/>
      <c r="BJX29" s="9"/>
      <c r="BJY29" s="8" t="s">
        <v>23941</v>
      </c>
      <c r="BJZ29" s="9"/>
      <c r="BKA29" s="9"/>
      <c r="BKB29" s="8" t="s">
        <v>3646</v>
      </c>
      <c r="BKC29" s="9"/>
      <c r="BKD29" s="9"/>
      <c r="BKE29" s="8" t="s">
        <v>24210</v>
      </c>
      <c r="BKF29" s="9"/>
      <c r="BKG29" s="9"/>
      <c r="BKH29" s="8" t="s">
        <v>23748</v>
      </c>
      <c r="BKI29" s="9"/>
      <c r="BKJ29" s="9"/>
      <c r="BKK29" s="8" t="s">
        <v>24208</v>
      </c>
      <c r="BKL29" s="9"/>
      <c r="BKM29" s="9"/>
      <c r="BKN29" s="8" t="s">
        <v>23882</v>
      </c>
      <c r="BKO29" s="9"/>
      <c r="BKP29" s="9"/>
      <c r="BKQ29" s="8" t="s">
        <v>24211</v>
      </c>
      <c r="BKR29" s="9"/>
      <c r="BKS29" s="9"/>
      <c r="BKT29" s="8" t="s">
        <v>24212</v>
      </c>
      <c r="BKU29" s="9"/>
      <c r="BKV29" s="9"/>
      <c r="BKW29" s="8" t="s">
        <v>4289</v>
      </c>
      <c r="BKX29" s="9"/>
      <c r="BKY29" s="9"/>
      <c r="BKZ29" s="8" t="s">
        <v>3869</v>
      </c>
      <c r="BLA29" s="9"/>
      <c r="BLB29" s="9"/>
      <c r="BLC29" s="8" t="s">
        <v>24213</v>
      </c>
      <c r="BLD29" s="9"/>
      <c r="BLE29" s="9"/>
      <c r="BLF29" s="8" t="s">
        <v>24113</v>
      </c>
      <c r="BLG29" s="9"/>
      <c r="BLH29" s="9"/>
      <c r="BLI29" s="8" t="s">
        <v>3677</v>
      </c>
      <c r="BLJ29" s="9"/>
      <c r="BLK29" s="9"/>
      <c r="BLL29" s="8" t="s">
        <v>24214</v>
      </c>
      <c r="BLM29" s="9"/>
      <c r="BLN29" s="9"/>
      <c r="BLO29" s="8" t="s">
        <v>4289</v>
      </c>
      <c r="BLP29" s="9"/>
      <c r="BLQ29" s="9"/>
      <c r="BLR29" s="8" t="s">
        <v>24215</v>
      </c>
      <c r="BLS29" s="9"/>
      <c r="BLT29" s="9"/>
      <c r="BLU29" s="8" t="s">
        <v>24216</v>
      </c>
      <c r="BLV29" s="9"/>
      <c r="BLW29" s="9"/>
      <c r="BLX29" s="8" t="s">
        <v>24217</v>
      </c>
      <c r="BLY29" s="9"/>
      <c r="BLZ29" s="9"/>
      <c r="BMA29" s="8" t="s">
        <v>3869</v>
      </c>
      <c r="BMB29" s="9"/>
      <c r="BMC29" s="9"/>
      <c r="BMD29" s="8" t="s">
        <v>3646</v>
      </c>
      <c r="BME29" s="9"/>
      <c r="BMF29" s="9"/>
      <c r="BMG29" s="8" t="s">
        <v>24218</v>
      </c>
      <c r="BMH29" s="9"/>
      <c r="BMI29" s="9"/>
      <c r="BMJ29" s="8" t="s">
        <v>24219</v>
      </c>
      <c r="BMK29" s="9"/>
      <c r="BML29" s="9"/>
      <c r="BMM29" s="8" t="s">
        <v>24220</v>
      </c>
      <c r="BMN29" s="9"/>
      <c r="BMO29" s="9"/>
      <c r="BMP29" s="8" t="s">
        <v>23828</v>
      </c>
      <c r="BMQ29" s="9"/>
      <c r="BMR29" s="9"/>
      <c r="BMS29" s="8" t="s">
        <v>24221</v>
      </c>
      <c r="BMT29" s="9"/>
      <c r="BMU29" s="9"/>
      <c r="BMV29" s="8" t="s">
        <v>3646</v>
      </c>
      <c r="BMW29" s="9"/>
      <c r="BMX29" s="9"/>
      <c r="BMY29" s="8" t="s">
        <v>24222</v>
      </c>
      <c r="BMZ29" s="9"/>
      <c r="BNA29" s="9"/>
      <c r="BNB29" s="8" t="s">
        <v>24081</v>
      </c>
      <c r="BNC29" s="9"/>
      <c r="BND29" s="9"/>
      <c r="BNE29" s="8" t="s">
        <v>24223</v>
      </c>
      <c r="BNF29" s="9"/>
      <c r="BNG29" s="9"/>
      <c r="BNH29" s="8" t="s">
        <v>23839</v>
      </c>
      <c r="BNI29" s="9"/>
      <c r="BNJ29" s="9"/>
      <c r="BNK29" s="8" t="s">
        <v>24224</v>
      </c>
      <c r="BNL29" s="9"/>
      <c r="BNM29" s="9"/>
      <c r="BNN29" s="8" t="s">
        <v>24225</v>
      </c>
      <c r="BNO29" s="9"/>
      <c r="BNP29" s="9"/>
      <c r="BNQ29" s="8" t="s">
        <v>24226</v>
      </c>
      <c r="BNR29" s="9"/>
      <c r="BNS29" s="9"/>
      <c r="BNT29" s="8" t="s">
        <v>3781</v>
      </c>
      <c r="BNU29" s="9"/>
      <c r="BNV29" s="9"/>
      <c r="BNW29" s="8" t="s">
        <v>3644</v>
      </c>
      <c r="BNX29" s="9"/>
      <c r="BNY29" s="9"/>
      <c r="BNZ29" s="8" t="s">
        <v>3677</v>
      </c>
      <c r="BOA29" s="9"/>
      <c r="BOB29" s="9"/>
      <c r="BOC29" s="8" t="s">
        <v>24227</v>
      </c>
      <c r="BOD29" s="9"/>
      <c r="BOE29" s="9"/>
      <c r="BOF29" s="8" t="s">
        <v>3677</v>
      </c>
      <c r="BOG29" s="9"/>
      <c r="BOH29" s="9"/>
      <c r="BOI29" s="8" t="s">
        <v>3760</v>
      </c>
      <c r="BOJ29" s="9"/>
      <c r="BOK29" s="9"/>
      <c r="BOL29" s="8" t="s">
        <v>3677</v>
      </c>
      <c r="BOM29" s="9"/>
      <c r="BON29" s="9"/>
      <c r="BOO29" s="8" t="s">
        <v>3644</v>
      </c>
      <c r="BOP29" s="9"/>
      <c r="BOQ29" s="9"/>
      <c r="BOR29" s="8" t="s">
        <v>23887</v>
      </c>
      <c r="BOS29" s="9"/>
      <c r="BOT29" s="9"/>
      <c r="BOU29" s="8" t="s">
        <v>3644</v>
      </c>
      <c r="BOV29" s="9"/>
      <c r="BOW29" s="9"/>
      <c r="BOX29" s="8" t="s">
        <v>3869</v>
      </c>
      <c r="BOY29" s="9"/>
      <c r="BOZ29" s="9"/>
      <c r="BPA29" s="8" t="s">
        <v>3677</v>
      </c>
      <c r="BPB29" s="9"/>
      <c r="BPC29" s="9"/>
      <c r="BPD29" s="8" t="s">
        <v>3646</v>
      </c>
      <c r="BPE29" s="9"/>
      <c r="BPF29" s="9"/>
      <c r="BPG29" s="8" t="s">
        <v>23720</v>
      </c>
      <c r="BPH29" s="9"/>
      <c r="BPI29" s="9"/>
      <c r="BPJ29" s="8" t="s">
        <v>3644</v>
      </c>
      <c r="BPK29" s="9"/>
      <c r="BPL29" s="9"/>
      <c r="BPM29" s="8" t="s">
        <v>3760</v>
      </c>
      <c r="BPN29" s="9"/>
      <c r="BPO29" s="9"/>
      <c r="BPP29" s="8" t="s">
        <v>3869</v>
      </c>
      <c r="BPQ29" s="9"/>
      <c r="BPR29" s="9"/>
      <c r="BPS29" s="8" t="s">
        <v>23931</v>
      </c>
      <c r="BPT29" s="9"/>
      <c r="BPU29" s="9"/>
      <c r="BPV29" s="8" t="s">
        <v>3861</v>
      </c>
      <c r="BPW29" s="9"/>
      <c r="BPX29" s="9"/>
      <c r="BPY29" s="8" t="s">
        <v>3677</v>
      </c>
      <c r="BPZ29" s="9"/>
      <c r="BQA29" s="9"/>
      <c r="BQB29" s="8" t="s">
        <v>24047</v>
      </c>
      <c r="BQC29" s="9"/>
      <c r="BQD29" s="9"/>
      <c r="BQE29" s="8" t="s">
        <v>23679</v>
      </c>
      <c r="BQF29" s="9"/>
      <c r="BQG29" s="9"/>
      <c r="BQH29" s="8" t="s">
        <v>3646</v>
      </c>
      <c r="BQI29" s="9"/>
      <c r="BQJ29" s="9"/>
      <c r="BQK29" s="8" t="s">
        <v>3869</v>
      </c>
      <c r="BQL29" s="9"/>
      <c r="BQM29" s="9"/>
      <c r="BQN29" s="8" t="s">
        <v>24228</v>
      </c>
      <c r="BQO29" s="9"/>
      <c r="BQP29" s="9"/>
      <c r="BQQ29" s="8" t="s">
        <v>24229</v>
      </c>
      <c r="BQR29" s="9"/>
      <c r="BQS29" s="9"/>
      <c r="BQT29" s="8" t="s">
        <v>3760</v>
      </c>
      <c r="BQU29" s="9"/>
      <c r="BQV29" s="9"/>
      <c r="BQW29" s="8" t="s">
        <v>23997</v>
      </c>
      <c r="BQX29" s="9"/>
      <c r="BQY29" s="9"/>
      <c r="BQZ29" s="8" t="s">
        <v>24230</v>
      </c>
      <c r="BRA29" s="9"/>
      <c r="BRB29" s="9"/>
      <c r="BRC29" s="8" t="s">
        <v>3646</v>
      </c>
      <c r="BRD29" s="9"/>
      <c r="BRE29" s="9"/>
      <c r="BRF29" s="8" t="s">
        <v>24231</v>
      </c>
      <c r="BRG29" s="9"/>
      <c r="BRH29" s="9"/>
      <c r="BRI29" s="8" t="s">
        <v>24232</v>
      </c>
      <c r="BRJ29" s="9"/>
      <c r="BRK29" s="9"/>
      <c r="BRL29" s="8" t="s">
        <v>3646</v>
      </c>
      <c r="BRM29" s="9"/>
      <c r="BRN29" s="9"/>
      <c r="BRO29" s="8" t="s">
        <v>24229</v>
      </c>
      <c r="BRP29" s="9"/>
      <c r="BRQ29" s="9"/>
      <c r="BRR29" s="8" t="s">
        <v>3882</v>
      </c>
      <c r="BRS29" s="9"/>
      <c r="BRT29" s="9"/>
      <c r="BRU29" s="8" t="s">
        <v>23838</v>
      </c>
      <c r="BRV29" s="9"/>
      <c r="BRW29" s="9"/>
      <c r="BRX29" s="8" t="s">
        <v>23863</v>
      </c>
      <c r="BRY29" s="9"/>
      <c r="BRZ29" s="9"/>
      <c r="BSA29" s="8" t="s">
        <v>24192</v>
      </c>
      <c r="BSB29" s="9"/>
      <c r="BSC29" s="9"/>
      <c r="BSD29" s="8" t="s">
        <v>24233</v>
      </c>
      <c r="BSE29" s="9"/>
      <c r="BSF29" s="9"/>
      <c r="BSG29" s="8" t="s">
        <v>23793</v>
      </c>
      <c r="BSH29" s="9"/>
      <c r="BSI29" s="9"/>
      <c r="BSJ29" s="8" t="s">
        <v>24234</v>
      </c>
      <c r="BSK29" s="9"/>
      <c r="BSL29" s="9"/>
      <c r="BSM29" s="8" t="s">
        <v>24235</v>
      </c>
      <c r="BSN29" s="9"/>
      <c r="BSO29" s="9"/>
      <c r="BSP29" s="8" t="s">
        <v>3646</v>
      </c>
      <c r="BSQ29" s="9"/>
      <c r="BSR29" s="9"/>
      <c r="BSS29" s="8" t="s">
        <v>24236</v>
      </c>
      <c r="BST29" s="9"/>
      <c r="BSU29" s="9"/>
      <c r="BSV29" s="8" t="s">
        <v>24237</v>
      </c>
      <c r="BSW29" s="9"/>
      <c r="BSX29" s="9"/>
      <c r="BSY29" s="8" t="s">
        <v>3644</v>
      </c>
      <c r="BSZ29" s="9"/>
      <c r="BTA29" s="9"/>
      <c r="BTB29" s="8" t="s">
        <v>24081</v>
      </c>
      <c r="BTC29" s="9"/>
      <c r="BTD29" s="9"/>
      <c r="BTE29" s="8" t="s">
        <v>4572</v>
      </c>
      <c r="BTF29" s="9"/>
      <c r="BTG29" s="9"/>
      <c r="BTH29" s="8" t="s">
        <v>24238</v>
      </c>
      <c r="BTI29" s="9"/>
      <c r="BTJ29" s="9"/>
      <c r="BTK29" s="8" t="s">
        <v>24239</v>
      </c>
      <c r="BTL29" s="9"/>
      <c r="BTM29" s="9"/>
      <c r="BTN29" s="8" t="s">
        <v>3709</v>
      </c>
      <c r="BTO29" s="9"/>
      <c r="BTP29" s="9"/>
      <c r="BTQ29" s="8" t="s">
        <v>3677</v>
      </c>
      <c r="BTR29" s="9"/>
      <c r="BTS29" s="9"/>
      <c r="BTT29" s="8" t="s">
        <v>3644</v>
      </c>
      <c r="BTU29" s="9"/>
      <c r="BTV29" s="9"/>
      <c r="BTW29" s="8" t="s">
        <v>3644</v>
      </c>
      <c r="BTX29" s="9"/>
      <c r="BTY29" s="9"/>
      <c r="BTZ29" s="8" t="s">
        <v>3644</v>
      </c>
      <c r="BUA29" s="9"/>
      <c r="BUB29" s="9"/>
      <c r="BUC29" s="8" t="s">
        <v>3677</v>
      </c>
      <c r="BUD29" s="9"/>
      <c r="BUE29" s="9"/>
      <c r="BUF29" s="8" t="s">
        <v>3644</v>
      </c>
      <c r="BUG29" s="9"/>
      <c r="BUH29" s="9"/>
      <c r="BUI29" s="8" t="s">
        <v>3677</v>
      </c>
      <c r="BUJ29" s="9"/>
      <c r="BUK29" s="9"/>
      <c r="BUL29" s="8" t="s">
        <v>3677</v>
      </c>
      <c r="BUM29" s="9"/>
      <c r="BUN29" s="9"/>
      <c r="BUO29" s="8" t="s">
        <v>23720</v>
      </c>
      <c r="BUP29" s="9"/>
      <c r="BUQ29" s="9"/>
      <c r="BUR29" s="8" t="s">
        <v>3765</v>
      </c>
      <c r="BUS29" s="9"/>
      <c r="BUT29" s="9"/>
      <c r="BUU29" s="8" t="s">
        <v>3677</v>
      </c>
      <c r="BUV29" s="9"/>
      <c r="BUW29" s="9"/>
      <c r="BUX29" s="8" t="s">
        <v>3677</v>
      </c>
      <c r="BUY29" s="9"/>
      <c r="BUZ29" s="9"/>
      <c r="BVA29" s="8" t="s">
        <v>3677</v>
      </c>
      <c r="BVB29" s="9"/>
      <c r="BVC29" s="9"/>
      <c r="BVD29" s="8" t="s">
        <v>3677</v>
      </c>
      <c r="BVE29" s="9"/>
      <c r="BVF29" s="9"/>
      <c r="BVG29" s="8" t="s">
        <v>3644</v>
      </c>
      <c r="BVH29" s="9"/>
      <c r="BVI29" s="9"/>
      <c r="BVJ29" s="8" t="s">
        <v>3644</v>
      </c>
      <c r="BVK29" s="9"/>
      <c r="BVL29" s="9"/>
      <c r="BVM29" s="8" t="s">
        <v>24240</v>
      </c>
      <c r="BVN29" s="9"/>
      <c r="BVO29" s="9"/>
      <c r="BVP29" s="8" t="s">
        <v>3677</v>
      </c>
      <c r="BVQ29" s="9"/>
      <c r="BVR29" s="9"/>
      <c r="BVS29" s="8" t="s">
        <v>3677</v>
      </c>
      <c r="BVT29" s="9"/>
      <c r="BVU29" s="9"/>
      <c r="BVV29" s="8" t="s">
        <v>3677</v>
      </c>
      <c r="BVW29" s="9"/>
      <c r="BVX29" s="9"/>
      <c r="BVY29" s="8" t="s">
        <v>24241</v>
      </c>
      <c r="BVZ29" s="9"/>
      <c r="BWA29" s="9"/>
      <c r="BWB29" s="8" t="s">
        <v>3677</v>
      </c>
      <c r="BWC29" s="9"/>
      <c r="BWD29" s="9"/>
      <c r="BWE29" s="8" t="s">
        <v>3677</v>
      </c>
      <c r="BWF29" s="9"/>
      <c r="BWG29" s="9"/>
      <c r="BWH29" s="8" t="s">
        <v>23720</v>
      </c>
      <c r="BWI29" s="9"/>
      <c r="BWJ29" s="9"/>
      <c r="BWK29" s="8" t="s">
        <v>24242</v>
      </c>
      <c r="BWL29" s="9"/>
      <c r="BWM29" s="9"/>
      <c r="BWN29" s="8" t="s">
        <v>3677</v>
      </c>
      <c r="BWO29" s="9"/>
      <c r="BWP29" s="9"/>
      <c r="BWQ29" s="8" t="s">
        <v>3677</v>
      </c>
      <c r="BWR29" s="9"/>
      <c r="BWS29" s="9"/>
      <c r="BWT29" s="8" t="s">
        <v>23695</v>
      </c>
      <c r="BWU29" s="9"/>
      <c r="BWV29" s="9"/>
      <c r="BWW29" s="8" t="s">
        <v>3677</v>
      </c>
      <c r="BWX29" s="9"/>
      <c r="BWY29" s="9"/>
      <c r="BWZ29" s="8" t="s">
        <v>3644</v>
      </c>
      <c r="BXA29" s="9"/>
      <c r="BXB29" s="9"/>
      <c r="BXC29" s="8" t="s">
        <v>3854</v>
      </c>
      <c r="BXD29" s="9"/>
      <c r="BXE29" s="9"/>
      <c r="BXF29" s="8" t="s">
        <v>24243</v>
      </c>
      <c r="BXG29" s="9"/>
      <c r="BXH29" s="9"/>
      <c r="BXI29" s="8" t="s">
        <v>23997</v>
      </c>
      <c r="BXJ29" s="9"/>
      <c r="BXK29" s="9"/>
      <c r="BXL29" s="8" t="s">
        <v>23909</v>
      </c>
      <c r="BXM29" s="9"/>
      <c r="BXN29" s="9"/>
      <c r="BXO29" s="8" t="s">
        <v>23909</v>
      </c>
      <c r="BXP29" s="9"/>
      <c r="BXQ29" s="9"/>
      <c r="BXR29" s="8" t="s">
        <v>24057</v>
      </c>
      <c r="BXS29" s="9"/>
      <c r="BXT29" s="9"/>
      <c r="BXU29" s="8" t="s">
        <v>3861</v>
      </c>
      <c r="BXV29" s="9"/>
      <c r="BXW29" s="9"/>
      <c r="BXX29" s="8" t="s">
        <v>24244</v>
      </c>
      <c r="BXY29" s="9"/>
      <c r="BXZ29" s="9"/>
      <c r="BYA29" s="8" t="s">
        <v>23909</v>
      </c>
      <c r="BYB29" s="9"/>
      <c r="BYC29" s="9"/>
      <c r="BYD29" s="8" t="s">
        <v>23865</v>
      </c>
      <c r="BYE29" s="9"/>
      <c r="BYF29" s="9"/>
      <c r="BYG29" s="8" t="s">
        <v>24244</v>
      </c>
      <c r="BYH29" s="9"/>
      <c r="BYI29" s="9"/>
      <c r="BYJ29" s="8" t="s">
        <v>24245</v>
      </c>
      <c r="BYK29" s="9"/>
      <c r="BYL29" s="9"/>
      <c r="BYM29" s="8" t="s">
        <v>24246</v>
      </c>
      <c r="BYN29" s="9"/>
      <c r="BYO29" s="9"/>
    </row>
    <row r="30" spans="1:2017" x14ac:dyDescent="0.25">
      <c r="A30" s="1" t="s">
        <v>3952</v>
      </c>
      <c r="B30" s="8" t="s">
        <v>24205</v>
      </c>
      <c r="C30" s="9"/>
      <c r="D30" s="9"/>
      <c r="E30" s="8" t="s">
        <v>23887</v>
      </c>
      <c r="F30" s="9"/>
      <c r="G30" s="9"/>
      <c r="H30" s="8" t="s">
        <v>3646</v>
      </c>
      <c r="I30" s="9"/>
      <c r="J30" s="9"/>
      <c r="K30" s="8" t="s">
        <v>24022</v>
      </c>
      <c r="L30" s="9"/>
      <c r="M30" s="9"/>
      <c r="N30" s="8" t="s">
        <v>24247</v>
      </c>
      <c r="O30" s="9"/>
      <c r="P30" s="9"/>
      <c r="Q30" s="8" t="s">
        <v>23828</v>
      </c>
      <c r="R30" s="9"/>
      <c r="S30" s="9"/>
      <c r="T30" s="8" t="s">
        <v>24248</v>
      </c>
      <c r="U30" s="9"/>
      <c r="V30" s="9"/>
      <c r="W30" s="8" t="s">
        <v>24249</v>
      </c>
      <c r="X30" s="9"/>
      <c r="Y30" s="9"/>
      <c r="Z30" s="8" t="s">
        <v>23896</v>
      </c>
      <c r="AA30" s="9"/>
      <c r="AB30" s="9"/>
      <c r="AC30" s="8" t="s">
        <v>3646</v>
      </c>
      <c r="AD30" s="9"/>
      <c r="AE30" s="9"/>
      <c r="AF30" s="8" t="s">
        <v>3740</v>
      </c>
      <c r="AG30" s="9"/>
      <c r="AH30" s="9"/>
      <c r="AI30" s="8" t="s">
        <v>24250</v>
      </c>
      <c r="AJ30" s="9"/>
      <c r="AK30" s="9"/>
      <c r="AL30" s="8" t="s">
        <v>23756</v>
      </c>
      <c r="AM30" s="9"/>
      <c r="AN30" s="9"/>
      <c r="AO30" s="8" t="s">
        <v>24073</v>
      </c>
      <c r="AP30" s="9"/>
      <c r="AQ30" s="9"/>
      <c r="AR30" s="8" t="s">
        <v>24251</v>
      </c>
      <c r="AS30" s="9"/>
      <c r="AT30" s="9"/>
      <c r="AU30" s="8" t="s">
        <v>23896</v>
      </c>
      <c r="AV30" s="9"/>
      <c r="AW30" s="9"/>
      <c r="AX30" s="8" t="s">
        <v>24252</v>
      </c>
      <c r="AY30" s="9"/>
      <c r="AZ30" s="9"/>
      <c r="BA30" s="8" t="s">
        <v>23687</v>
      </c>
      <c r="BB30" s="9"/>
      <c r="BC30" s="9"/>
      <c r="BD30" s="8" t="s">
        <v>23687</v>
      </c>
      <c r="BE30" s="9"/>
      <c r="BF30" s="9"/>
      <c r="BG30" s="8" t="s">
        <v>23896</v>
      </c>
      <c r="BH30" s="9"/>
      <c r="BI30" s="9"/>
      <c r="BJ30" s="8" t="s">
        <v>24253</v>
      </c>
      <c r="BK30" s="9"/>
      <c r="BL30" s="9"/>
      <c r="BM30" s="8" t="s">
        <v>24135</v>
      </c>
      <c r="BN30" s="9"/>
      <c r="BO30" s="9"/>
      <c r="BP30" s="8" t="s">
        <v>24254</v>
      </c>
      <c r="BQ30" s="9"/>
      <c r="BR30" s="9"/>
      <c r="BS30" s="8" t="s">
        <v>3646</v>
      </c>
      <c r="BT30" s="9"/>
      <c r="BU30" s="9"/>
      <c r="BV30" s="8" t="s">
        <v>3840</v>
      </c>
      <c r="BW30" s="9"/>
      <c r="BX30" s="9"/>
      <c r="BY30" s="8" t="s">
        <v>3644</v>
      </c>
      <c r="BZ30" s="9"/>
      <c r="CA30" s="9"/>
      <c r="CB30" s="8" t="s">
        <v>23720</v>
      </c>
      <c r="CC30" s="9"/>
      <c r="CD30" s="9"/>
      <c r="CE30" s="8" t="s">
        <v>23693</v>
      </c>
      <c r="CF30" s="9"/>
      <c r="CG30" s="9"/>
      <c r="CH30" s="8" t="s">
        <v>24255</v>
      </c>
      <c r="CI30" s="9"/>
      <c r="CJ30" s="9"/>
      <c r="CK30" s="8" t="s">
        <v>23720</v>
      </c>
      <c r="CL30" s="9"/>
      <c r="CM30" s="9"/>
      <c r="CN30" s="8" t="s">
        <v>3644</v>
      </c>
      <c r="CO30" s="9"/>
      <c r="CP30" s="9"/>
      <c r="CQ30" s="8" t="s">
        <v>3644</v>
      </c>
      <c r="CR30" s="9"/>
      <c r="CS30" s="9"/>
      <c r="CT30" s="8" t="s">
        <v>3760</v>
      </c>
      <c r="CU30" s="9"/>
      <c r="CV30" s="9"/>
      <c r="CW30" s="8" t="s">
        <v>3869</v>
      </c>
      <c r="CX30" s="9"/>
      <c r="CY30" s="9"/>
      <c r="CZ30" s="8" t="s">
        <v>3644</v>
      </c>
      <c r="DA30" s="9"/>
      <c r="DB30" s="9"/>
      <c r="DC30" s="8" t="s">
        <v>3869</v>
      </c>
      <c r="DD30" s="9"/>
      <c r="DE30" s="9"/>
      <c r="DF30" s="8" t="s">
        <v>3644</v>
      </c>
      <c r="DG30" s="9"/>
      <c r="DH30" s="9"/>
      <c r="DI30" s="8" t="s">
        <v>3760</v>
      </c>
      <c r="DJ30" s="9"/>
      <c r="DK30" s="9"/>
      <c r="DL30" s="8" t="s">
        <v>3644</v>
      </c>
      <c r="DM30" s="9"/>
      <c r="DN30" s="9"/>
      <c r="DO30" s="8" t="s">
        <v>3760</v>
      </c>
      <c r="DP30" s="9"/>
      <c r="DQ30" s="9"/>
      <c r="DR30" s="8" t="s">
        <v>3644</v>
      </c>
      <c r="DS30" s="9"/>
      <c r="DT30" s="9"/>
      <c r="DU30" s="8" t="s">
        <v>3646</v>
      </c>
      <c r="DV30" s="9"/>
      <c r="DW30" s="9"/>
      <c r="DX30" s="8" t="s">
        <v>3646</v>
      </c>
      <c r="DY30" s="9"/>
      <c r="DZ30" s="9"/>
      <c r="EA30" s="8" t="s">
        <v>23693</v>
      </c>
      <c r="EB30" s="9"/>
      <c r="EC30" s="9"/>
      <c r="ED30" s="8" t="s">
        <v>3644</v>
      </c>
      <c r="EE30" s="9"/>
      <c r="EF30" s="9"/>
      <c r="EG30" s="8" t="s">
        <v>24256</v>
      </c>
      <c r="EH30" s="9"/>
      <c r="EI30" s="9"/>
      <c r="EJ30" s="8" t="s">
        <v>23932</v>
      </c>
      <c r="EK30" s="9"/>
      <c r="EL30" s="9"/>
      <c r="EM30" s="8" t="s">
        <v>4168</v>
      </c>
      <c r="EN30" s="9"/>
      <c r="EO30" s="9"/>
      <c r="EP30" s="8" t="s">
        <v>24257</v>
      </c>
      <c r="EQ30" s="9"/>
      <c r="ER30" s="9"/>
      <c r="ES30" s="8" t="s">
        <v>24258</v>
      </c>
      <c r="ET30" s="9"/>
      <c r="EU30" s="9"/>
      <c r="EV30" s="8" t="s">
        <v>23710</v>
      </c>
      <c r="EW30" s="9"/>
      <c r="EX30" s="9"/>
      <c r="EY30" s="8" t="s">
        <v>3644</v>
      </c>
      <c r="EZ30" s="9"/>
      <c r="FA30" s="9"/>
      <c r="FB30" s="8" t="s">
        <v>3646</v>
      </c>
      <c r="FC30" s="9"/>
      <c r="FD30" s="9"/>
      <c r="FE30" s="8" t="s">
        <v>24259</v>
      </c>
      <c r="FF30" s="9"/>
      <c r="FG30" s="9"/>
      <c r="FH30" s="8" t="s">
        <v>24260</v>
      </c>
      <c r="FI30" s="9"/>
      <c r="FJ30" s="9"/>
      <c r="FK30" s="8" t="s">
        <v>3781</v>
      </c>
      <c r="FL30" s="9"/>
      <c r="FM30" s="9"/>
      <c r="FN30" s="8" t="s">
        <v>24261</v>
      </c>
      <c r="FO30" s="9"/>
      <c r="FP30" s="9"/>
      <c r="FQ30" s="8" t="s">
        <v>24262</v>
      </c>
      <c r="FR30" s="9"/>
      <c r="FS30" s="9"/>
      <c r="FT30" s="8" t="s">
        <v>23925</v>
      </c>
      <c r="FU30" s="9"/>
      <c r="FV30" s="9"/>
      <c r="FW30" s="8" t="s">
        <v>24126</v>
      </c>
      <c r="FX30" s="9"/>
      <c r="FY30" s="9"/>
      <c r="FZ30" s="8" t="s">
        <v>3646</v>
      </c>
      <c r="GA30" s="9"/>
      <c r="GB30" s="9"/>
      <c r="GC30" s="8" t="s">
        <v>23898</v>
      </c>
      <c r="GD30" s="9"/>
      <c r="GE30" s="9"/>
      <c r="GF30" s="8" t="s">
        <v>24263</v>
      </c>
      <c r="GG30" s="9"/>
      <c r="GH30" s="9"/>
      <c r="GI30" s="8" t="s">
        <v>24139</v>
      </c>
      <c r="GJ30" s="9"/>
      <c r="GK30" s="9"/>
      <c r="GL30" s="8" t="s">
        <v>24264</v>
      </c>
      <c r="GM30" s="9"/>
      <c r="GN30" s="9"/>
      <c r="GO30" s="8" t="s">
        <v>3869</v>
      </c>
      <c r="GP30" s="9"/>
      <c r="GQ30" s="9"/>
      <c r="GR30" s="8" t="s">
        <v>24265</v>
      </c>
      <c r="GS30" s="9"/>
      <c r="GT30" s="9"/>
      <c r="GU30" s="8" t="s">
        <v>24266</v>
      </c>
      <c r="GV30" s="9"/>
      <c r="GW30" s="9"/>
      <c r="GX30" s="8" t="s">
        <v>24267</v>
      </c>
      <c r="GY30" s="9"/>
      <c r="GZ30" s="9"/>
      <c r="HA30" s="8" t="s">
        <v>24154</v>
      </c>
      <c r="HB30" s="9"/>
      <c r="HC30" s="9"/>
      <c r="HD30" s="8" t="s">
        <v>23706</v>
      </c>
      <c r="HE30" s="9"/>
      <c r="HF30" s="9"/>
      <c r="HG30" s="8" t="s">
        <v>23887</v>
      </c>
      <c r="HH30" s="9"/>
      <c r="HI30" s="9"/>
      <c r="HJ30" s="8" t="s">
        <v>24268</v>
      </c>
      <c r="HK30" s="9"/>
      <c r="HL30" s="9"/>
      <c r="HM30" s="8" t="s">
        <v>3646</v>
      </c>
      <c r="HN30" s="9"/>
      <c r="HO30" s="9"/>
      <c r="HP30" s="8" t="s">
        <v>24193</v>
      </c>
      <c r="HQ30" s="9"/>
      <c r="HR30" s="9"/>
      <c r="HS30" s="8" t="s">
        <v>23696</v>
      </c>
      <c r="HT30" s="9"/>
      <c r="HU30" s="9"/>
      <c r="HV30" s="8" t="s">
        <v>24103</v>
      </c>
      <c r="HW30" s="9"/>
      <c r="HX30" s="9"/>
      <c r="HY30" s="8" t="s">
        <v>24253</v>
      </c>
      <c r="HZ30" s="9"/>
      <c r="IA30" s="9"/>
      <c r="IB30" s="8" t="s">
        <v>4203</v>
      </c>
      <c r="IC30" s="9"/>
      <c r="ID30" s="9"/>
      <c r="IE30" s="8" t="s">
        <v>24269</v>
      </c>
      <c r="IF30" s="9"/>
      <c r="IG30" s="9"/>
      <c r="IH30" s="8" t="s">
        <v>24270</v>
      </c>
      <c r="II30" s="9"/>
      <c r="IJ30" s="9"/>
      <c r="IK30" s="8" t="s">
        <v>24271</v>
      </c>
      <c r="IL30" s="9"/>
      <c r="IM30" s="9"/>
      <c r="IN30" s="8" t="s">
        <v>24272</v>
      </c>
      <c r="IO30" s="9"/>
      <c r="IP30" s="9"/>
      <c r="IQ30" s="8" t="s">
        <v>24273</v>
      </c>
      <c r="IR30" s="9"/>
      <c r="IS30" s="9"/>
      <c r="IT30" s="8" t="s">
        <v>3646</v>
      </c>
      <c r="IU30" s="9"/>
      <c r="IV30" s="9"/>
      <c r="IW30" s="8" t="s">
        <v>4627</v>
      </c>
      <c r="IX30" s="9"/>
      <c r="IY30" s="9"/>
      <c r="IZ30" s="8" t="s">
        <v>4305</v>
      </c>
      <c r="JA30" s="9"/>
      <c r="JB30" s="9"/>
      <c r="JC30" s="8" t="s">
        <v>3646</v>
      </c>
      <c r="JD30" s="9"/>
      <c r="JE30" s="9"/>
      <c r="JF30" s="8" t="s">
        <v>24274</v>
      </c>
      <c r="JG30" s="9"/>
      <c r="JH30" s="9"/>
      <c r="JI30" s="8" t="s">
        <v>3646</v>
      </c>
      <c r="JJ30" s="9"/>
      <c r="JK30" s="9"/>
      <c r="JL30" s="8" t="s">
        <v>24275</v>
      </c>
      <c r="JM30" s="9"/>
      <c r="JN30" s="9"/>
      <c r="JO30" s="8" t="s">
        <v>4065</v>
      </c>
      <c r="JP30" s="9"/>
      <c r="JQ30" s="9"/>
      <c r="JR30" s="8" t="s">
        <v>24254</v>
      </c>
      <c r="JS30" s="9"/>
      <c r="JT30" s="9"/>
      <c r="JU30" s="8" t="s">
        <v>24088</v>
      </c>
      <c r="JV30" s="9"/>
      <c r="JW30" s="9"/>
      <c r="JX30" s="8" t="s">
        <v>3966</v>
      </c>
      <c r="JY30" s="9"/>
      <c r="JZ30" s="9"/>
      <c r="KA30" s="8" t="s">
        <v>24276</v>
      </c>
      <c r="KB30" s="9"/>
      <c r="KC30" s="9"/>
      <c r="KD30" s="8" t="s">
        <v>24276</v>
      </c>
      <c r="KE30" s="9"/>
      <c r="KF30" s="9"/>
      <c r="KG30" s="8" t="s">
        <v>3646</v>
      </c>
      <c r="KH30" s="9"/>
      <c r="KI30" s="9"/>
      <c r="KJ30" s="8" t="s">
        <v>3646</v>
      </c>
      <c r="KK30" s="9"/>
      <c r="KL30" s="9"/>
      <c r="KM30" s="8" t="s">
        <v>3644</v>
      </c>
      <c r="KN30" s="9"/>
      <c r="KO30" s="9"/>
      <c r="KP30" s="8" t="s">
        <v>3644</v>
      </c>
      <c r="KQ30" s="9"/>
      <c r="KR30" s="9"/>
      <c r="KS30" s="8" t="s">
        <v>3760</v>
      </c>
      <c r="KT30" s="9"/>
      <c r="KU30" s="9"/>
      <c r="KV30" s="8" t="s">
        <v>3760</v>
      </c>
      <c r="KW30" s="9"/>
      <c r="KX30" s="9"/>
      <c r="KY30" s="8" t="s">
        <v>3644</v>
      </c>
      <c r="KZ30" s="9"/>
      <c r="LA30" s="9"/>
      <c r="LB30" s="8" t="s">
        <v>24277</v>
      </c>
      <c r="LC30" s="9"/>
      <c r="LD30" s="9"/>
      <c r="LE30" s="8" t="s">
        <v>3760</v>
      </c>
      <c r="LF30" s="9"/>
      <c r="LG30" s="9"/>
      <c r="LH30" s="8" t="s">
        <v>3760</v>
      </c>
      <c r="LI30" s="9"/>
      <c r="LJ30" s="9"/>
      <c r="LK30" s="8" t="s">
        <v>4580</v>
      </c>
      <c r="LL30" s="9"/>
      <c r="LM30" s="9"/>
      <c r="LN30" s="8" t="s">
        <v>3644</v>
      </c>
      <c r="LO30" s="9"/>
      <c r="LP30" s="9"/>
      <c r="LQ30" s="8" t="s">
        <v>3644</v>
      </c>
      <c r="LR30" s="9"/>
      <c r="LS30" s="9"/>
      <c r="LT30" s="8" t="s">
        <v>3755</v>
      </c>
      <c r="LU30" s="9"/>
      <c r="LV30" s="9"/>
      <c r="LW30" s="8" t="s">
        <v>23887</v>
      </c>
      <c r="LX30" s="9"/>
      <c r="LY30" s="9"/>
      <c r="LZ30" s="8" t="s">
        <v>24093</v>
      </c>
      <c r="MA30" s="9"/>
      <c r="MB30" s="9"/>
      <c r="MC30" s="8" t="s">
        <v>3755</v>
      </c>
      <c r="MD30" s="9"/>
      <c r="ME30" s="9"/>
      <c r="MF30" s="8" t="s">
        <v>23720</v>
      </c>
      <c r="MG30" s="9"/>
      <c r="MH30" s="9"/>
      <c r="MI30" s="8" t="s">
        <v>23720</v>
      </c>
      <c r="MJ30" s="9"/>
      <c r="MK30" s="9"/>
      <c r="ML30" s="8" t="s">
        <v>24278</v>
      </c>
      <c r="MM30" s="9"/>
      <c r="MN30" s="9"/>
      <c r="MO30" s="8" t="s">
        <v>3644</v>
      </c>
      <c r="MP30" s="9"/>
      <c r="MQ30" s="9"/>
      <c r="MR30" s="8" t="s">
        <v>3869</v>
      </c>
      <c r="MS30" s="9"/>
      <c r="MT30" s="9"/>
      <c r="MU30" s="8" t="s">
        <v>3644</v>
      </c>
      <c r="MV30" s="9"/>
      <c r="MW30" s="9"/>
      <c r="MX30" s="8" t="s">
        <v>3760</v>
      </c>
      <c r="MY30" s="9"/>
      <c r="MZ30" s="9"/>
      <c r="NA30" s="8" t="s">
        <v>3760</v>
      </c>
      <c r="NB30" s="9"/>
      <c r="NC30" s="9"/>
      <c r="ND30" s="8" t="s">
        <v>3644</v>
      </c>
      <c r="NE30" s="9"/>
      <c r="NF30" s="9"/>
      <c r="NG30" s="8" t="s">
        <v>3644</v>
      </c>
      <c r="NH30" s="9"/>
      <c r="NI30" s="9"/>
      <c r="NJ30" s="8" t="s">
        <v>23691</v>
      </c>
      <c r="NK30" s="9"/>
      <c r="NL30" s="9"/>
      <c r="NM30" s="8" t="s">
        <v>3644</v>
      </c>
      <c r="NN30" s="9"/>
      <c r="NO30" s="9"/>
      <c r="NP30" s="8" t="s">
        <v>3646</v>
      </c>
      <c r="NQ30" s="9"/>
      <c r="NR30" s="9"/>
      <c r="NS30" s="8" t="s">
        <v>3869</v>
      </c>
      <c r="NT30" s="9"/>
      <c r="NU30" s="9"/>
      <c r="NV30" s="8" t="s">
        <v>3760</v>
      </c>
      <c r="NW30" s="9"/>
      <c r="NX30" s="9"/>
      <c r="NY30" s="8" t="s">
        <v>23720</v>
      </c>
      <c r="NZ30" s="9"/>
      <c r="OA30" s="9"/>
      <c r="OB30" s="8" t="s">
        <v>24115</v>
      </c>
      <c r="OC30" s="9"/>
      <c r="OD30" s="9"/>
      <c r="OE30" s="8" t="s">
        <v>24279</v>
      </c>
      <c r="OF30" s="9"/>
      <c r="OG30" s="9"/>
      <c r="OH30" s="8" t="s">
        <v>24280</v>
      </c>
      <c r="OI30" s="9"/>
      <c r="OJ30" s="9"/>
      <c r="OK30" s="8" t="s">
        <v>23926</v>
      </c>
      <c r="OL30" s="9"/>
      <c r="OM30" s="9"/>
      <c r="ON30" s="8" t="s">
        <v>23881</v>
      </c>
      <c r="OO30" s="9"/>
      <c r="OP30" s="9"/>
      <c r="OQ30" s="8" t="s">
        <v>24058</v>
      </c>
      <c r="OR30" s="9"/>
      <c r="OS30" s="9"/>
      <c r="OT30" s="8" t="s">
        <v>3964</v>
      </c>
      <c r="OU30" s="9"/>
      <c r="OV30" s="9"/>
      <c r="OW30" s="8" t="s">
        <v>23691</v>
      </c>
      <c r="OX30" s="9"/>
      <c r="OY30" s="9"/>
      <c r="OZ30" s="8" t="s">
        <v>3646</v>
      </c>
      <c r="PA30" s="9"/>
      <c r="PB30" s="9"/>
      <c r="PC30" s="8" t="s">
        <v>3646</v>
      </c>
      <c r="PD30" s="9"/>
      <c r="PE30" s="9"/>
      <c r="PF30" s="8" t="s">
        <v>24281</v>
      </c>
      <c r="PG30" s="9"/>
      <c r="PH30" s="9"/>
      <c r="PI30" s="8" t="s">
        <v>24282</v>
      </c>
      <c r="PJ30" s="9"/>
      <c r="PK30" s="9"/>
      <c r="PL30" s="8" t="s">
        <v>24103</v>
      </c>
      <c r="PM30" s="9"/>
      <c r="PN30" s="9"/>
      <c r="PO30" s="8" t="s">
        <v>24102</v>
      </c>
      <c r="PP30" s="9"/>
      <c r="PQ30" s="9"/>
      <c r="PR30" s="8" t="s">
        <v>24283</v>
      </c>
      <c r="PS30" s="9"/>
      <c r="PT30" s="9"/>
      <c r="PU30" s="8" t="s">
        <v>24284</v>
      </c>
      <c r="PV30" s="9"/>
      <c r="PW30" s="9"/>
      <c r="PX30" s="8" t="s">
        <v>24285</v>
      </c>
      <c r="PY30" s="9"/>
      <c r="PZ30" s="9"/>
      <c r="QA30" s="8" t="s">
        <v>23679</v>
      </c>
      <c r="QB30" s="9"/>
      <c r="QC30" s="9"/>
      <c r="QD30" s="8" t="s">
        <v>24080</v>
      </c>
      <c r="QE30" s="9"/>
      <c r="QF30" s="9"/>
      <c r="QG30" s="8" t="s">
        <v>23913</v>
      </c>
      <c r="QH30" s="9"/>
      <c r="QI30" s="9"/>
      <c r="QJ30" s="8" t="s">
        <v>3646</v>
      </c>
      <c r="QK30" s="9"/>
      <c r="QL30" s="9"/>
      <c r="QM30" s="8" t="s">
        <v>24286</v>
      </c>
      <c r="QN30" s="9"/>
      <c r="QO30" s="9"/>
      <c r="QP30" s="8" t="s">
        <v>24130</v>
      </c>
      <c r="QQ30" s="9"/>
      <c r="QR30" s="9"/>
      <c r="QS30" s="8" t="s">
        <v>3644</v>
      </c>
      <c r="QT30" s="9"/>
      <c r="QU30" s="9"/>
      <c r="QV30" s="8" t="s">
        <v>24067</v>
      </c>
      <c r="QW30" s="9"/>
      <c r="QX30" s="9"/>
      <c r="QY30" s="8" t="s">
        <v>4319</v>
      </c>
      <c r="QZ30" s="9"/>
      <c r="RA30" s="9"/>
      <c r="RB30" s="8" t="s">
        <v>24287</v>
      </c>
      <c r="RC30" s="9"/>
      <c r="RD30" s="9"/>
      <c r="RE30" s="8" t="s">
        <v>24288</v>
      </c>
      <c r="RF30" s="9"/>
      <c r="RG30" s="9"/>
      <c r="RH30" s="8" t="s">
        <v>24289</v>
      </c>
      <c r="RI30" s="9"/>
      <c r="RJ30" s="9"/>
      <c r="RK30" s="8" t="s">
        <v>24290</v>
      </c>
      <c r="RL30" s="9"/>
      <c r="RM30" s="9"/>
      <c r="RN30" s="8" t="s">
        <v>24291</v>
      </c>
      <c r="RO30" s="9"/>
      <c r="RP30" s="9"/>
      <c r="RQ30" s="8" t="s">
        <v>23877</v>
      </c>
      <c r="RR30" s="9"/>
      <c r="RS30" s="9"/>
      <c r="RT30" s="8" t="s">
        <v>24113</v>
      </c>
      <c r="RU30" s="9"/>
      <c r="RV30" s="9"/>
      <c r="RW30" s="8" t="s">
        <v>24292</v>
      </c>
      <c r="RX30" s="9"/>
      <c r="RY30" s="9"/>
      <c r="RZ30" s="8" t="s">
        <v>23762</v>
      </c>
      <c r="SA30" s="9"/>
      <c r="SB30" s="9"/>
      <c r="SC30" s="8" t="s">
        <v>23963</v>
      </c>
      <c r="SD30" s="9"/>
      <c r="SE30" s="9"/>
      <c r="SF30" s="8" t="s">
        <v>24121</v>
      </c>
      <c r="SG30" s="9"/>
      <c r="SH30" s="9"/>
      <c r="SI30" s="8" t="s">
        <v>24293</v>
      </c>
      <c r="SJ30" s="9"/>
      <c r="SK30" s="9"/>
      <c r="SL30" s="8" t="s">
        <v>24294</v>
      </c>
      <c r="SM30" s="9"/>
      <c r="SN30" s="9"/>
      <c r="SO30" s="8" t="s">
        <v>3960</v>
      </c>
      <c r="SP30" s="9"/>
      <c r="SQ30" s="9"/>
      <c r="SR30" s="8" t="s">
        <v>3760</v>
      </c>
      <c r="SS30" s="9"/>
      <c r="ST30" s="9"/>
      <c r="SU30" s="8" t="s">
        <v>24295</v>
      </c>
      <c r="SV30" s="9"/>
      <c r="SW30" s="9"/>
      <c r="SX30" s="8" t="s">
        <v>24296</v>
      </c>
      <c r="SY30" s="9"/>
      <c r="SZ30" s="9"/>
      <c r="TA30" s="8" t="s">
        <v>3642</v>
      </c>
      <c r="TB30" s="9"/>
      <c r="TC30" s="9"/>
      <c r="TD30" s="8" t="s">
        <v>3646</v>
      </c>
      <c r="TE30" s="9"/>
      <c r="TF30" s="9"/>
      <c r="TG30" s="8" t="s">
        <v>23898</v>
      </c>
      <c r="TH30" s="9"/>
      <c r="TI30" s="9"/>
      <c r="TJ30" s="8" t="s">
        <v>23822</v>
      </c>
      <c r="TK30" s="9"/>
      <c r="TL30" s="9"/>
      <c r="TM30" s="8" t="s">
        <v>4272</v>
      </c>
      <c r="TN30" s="9"/>
      <c r="TO30" s="9"/>
      <c r="TP30" s="8" t="s">
        <v>4059</v>
      </c>
      <c r="TQ30" s="9"/>
      <c r="TR30" s="9"/>
      <c r="TS30" s="8" t="s">
        <v>24273</v>
      </c>
      <c r="TT30" s="9"/>
      <c r="TU30" s="9"/>
      <c r="TV30" s="8" t="s">
        <v>4581</v>
      </c>
      <c r="TW30" s="9"/>
      <c r="TX30" s="9"/>
      <c r="TY30" s="8" t="s">
        <v>4566</v>
      </c>
      <c r="TZ30" s="9"/>
      <c r="UA30" s="9"/>
      <c r="UB30" s="8" t="s">
        <v>3646</v>
      </c>
      <c r="UC30" s="9"/>
      <c r="UD30" s="9"/>
      <c r="UE30" s="8" t="s">
        <v>24083</v>
      </c>
      <c r="UF30" s="9"/>
      <c r="UG30" s="9"/>
      <c r="UH30" s="8" t="s">
        <v>4369</v>
      </c>
      <c r="UI30" s="9"/>
      <c r="UJ30" s="9"/>
      <c r="UK30" s="8" t="s">
        <v>3664</v>
      </c>
      <c r="UL30" s="9"/>
      <c r="UM30" s="9"/>
      <c r="UN30" s="8" t="s">
        <v>24011</v>
      </c>
      <c r="UO30" s="9"/>
      <c r="UP30" s="9"/>
      <c r="UQ30" s="8" t="s">
        <v>23720</v>
      </c>
      <c r="UR30" s="9"/>
      <c r="US30" s="9"/>
      <c r="UT30" s="8" t="s">
        <v>3644</v>
      </c>
      <c r="UU30" s="9"/>
      <c r="UV30" s="9"/>
      <c r="UW30" s="8" t="s">
        <v>3644</v>
      </c>
      <c r="UX30" s="9"/>
      <c r="UY30" s="9"/>
      <c r="UZ30" s="8" t="s">
        <v>3677</v>
      </c>
      <c r="VA30" s="9"/>
      <c r="VB30" s="9"/>
      <c r="VC30" s="8" t="s">
        <v>3760</v>
      </c>
      <c r="VD30" s="9"/>
      <c r="VE30" s="9"/>
      <c r="VF30" s="8" t="s">
        <v>3644</v>
      </c>
      <c r="VG30" s="9"/>
      <c r="VH30" s="9"/>
      <c r="VI30" s="8" t="s">
        <v>3644</v>
      </c>
      <c r="VJ30" s="9"/>
      <c r="VK30" s="9"/>
      <c r="VL30" s="8" t="s">
        <v>23781</v>
      </c>
      <c r="VM30" s="9"/>
      <c r="VN30" s="9"/>
      <c r="VO30" s="8" t="s">
        <v>3644</v>
      </c>
      <c r="VP30" s="9"/>
      <c r="VQ30" s="9"/>
      <c r="VR30" s="8" t="s">
        <v>3644</v>
      </c>
      <c r="VS30" s="9"/>
      <c r="VT30" s="9"/>
      <c r="VU30" s="8" t="s">
        <v>24103</v>
      </c>
      <c r="VV30" s="9"/>
      <c r="VW30" s="9"/>
      <c r="VX30" s="8" t="s">
        <v>3869</v>
      </c>
      <c r="VY30" s="9"/>
      <c r="VZ30" s="9"/>
      <c r="WA30" s="8" t="s">
        <v>3760</v>
      </c>
      <c r="WB30" s="9"/>
      <c r="WC30" s="9"/>
      <c r="WD30" s="8" t="s">
        <v>3644</v>
      </c>
      <c r="WE30" s="9"/>
      <c r="WF30" s="9"/>
      <c r="WG30" s="8" t="s">
        <v>24148</v>
      </c>
      <c r="WH30" s="9"/>
      <c r="WI30" s="9"/>
      <c r="WJ30" s="8" t="s">
        <v>3644</v>
      </c>
      <c r="WK30" s="9"/>
      <c r="WL30" s="9"/>
      <c r="WM30" s="8" t="s">
        <v>3644</v>
      </c>
      <c r="WN30" s="9"/>
      <c r="WO30" s="9"/>
      <c r="WP30" s="8" t="s">
        <v>3644</v>
      </c>
      <c r="WQ30" s="9"/>
      <c r="WR30" s="9"/>
      <c r="WS30" s="8" t="s">
        <v>3644</v>
      </c>
      <c r="WT30" s="9"/>
      <c r="WU30" s="9"/>
      <c r="WV30" s="8" t="s">
        <v>3644</v>
      </c>
      <c r="WW30" s="9"/>
      <c r="WX30" s="9"/>
      <c r="WY30" s="8" t="s">
        <v>4188</v>
      </c>
      <c r="WZ30" s="9"/>
      <c r="XA30" s="9"/>
      <c r="XB30" s="8" t="s">
        <v>24297</v>
      </c>
      <c r="XC30" s="9"/>
      <c r="XD30" s="9"/>
      <c r="XE30" s="8" t="s">
        <v>24246</v>
      </c>
      <c r="XF30" s="9"/>
      <c r="XG30" s="9"/>
      <c r="XH30" s="8" t="s">
        <v>24298</v>
      </c>
      <c r="XI30" s="9"/>
      <c r="XJ30" s="9"/>
      <c r="XK30" s="8" t="s">
        <v>23887</v>
      </c>
      <c r="XL30" s="9"/>
      <c r="XM30" s="9"/>
      <c r="XN30" s="8" t="s">
        <v>3677</v>
      </c>
      <c r="XO30" s="9"/>
      <c r="XP30" s="9"/>
      <c r="XQ30" s="8" t="s">
        <v>23935</v>
      </c>
      <c r="XR30" s="9"/>
      <c r="XS30" s="9"/>
      <c r="XT30" s="8" t="s">
        <v>24299</v>
      </c>
      <c r="XU30" s="9"/>
      <c r="XV30" s="9"/>
      <c r="XW30" s="8" t="s">
        <v>24080</v>
      </c>
      <c r="XX30" s="9"/>
      <c r="XY30" s="9"/>
      <c r="XZ30" s="8" t="s">
        <v>24300</v>
      </c>
      <c r="YA30" s="9"/>
      <c r="YB30" s="9"/>
      <c r="YC30" s="8" t="s">
        <v>24288</v>
      </c>
      <c r="YD30" s="9"/>
      <c r="YE30" s="9"/>
      <c r="YF30" s="8" t="s">
        <v>4289</v>
      </c>
      <c r="YG30" s="9"/>
      <c r="YH30" s="9"/>
      <c r="YI30" s="8" t="s">
        <v>3760</v>
      </c>
      <c r="YJ30" s="9"/>
      <c r="YK30" s="9"/>
      <c r="YL30" s="8" t="s">
        <v>23693</v>
      </c>
      <c r="YM30" s="9"/>
      <c r="YN30" s="9"/>
      <c r="YO30" s="8" t="s">
        <v>3869</v>
      </c>
      <c r="YP30" s="9"/>
      <c r="YQ30" s="9"/>
      <c r="YR30" s="8" t="s">
        <v>23720</v>
      </c>
      <c r="YS30" s="9"/>
      <c r="YT30" s="9"/>
      <c r="YU30" s="8" t="s">
        <v>24301</v>
      </c>
      <c r="YV30" s="9"/>
      <c r="YW30" s="9"/>
      <c r="YX30" s="8" t="s">
        <v>23922</v>
      </c>
      <c r="YY30" s="9"/>
      <c r="YZ30" s="9"/>
      <c r="ZA30" s="8" t="s">
        <v>23789</v>
      </c>
      <c r="ZB30" s="9"/>
      <c r="ZC30" s="9"/>
      <c r="ZD30" s="8" t="s">
        <v>24137</v>
      </c>
      <c r="ZE30" s="9"/>
      <c r="ZF30" s="9"/>
      <c r="ZG30" s="8" t="s">
        <v>24302</v>
      </c>
      <c r="ZH30" s="9"/>
      <c r="ZI30" s="9"/>
      <c r="ZJ30" s="8" t="s">
        <v>24303</v>
      </c>
      <c r="ZK30" s="9"/>
      <c r="ZL30" s="9"/>
      <c r="ZM30" s="8" t="s">
        <v>24265</v>
      </c>
      <c r="ZN30" s="9"/>
      <c r="ZO30" s="9"/>
      <c r="ZP30" s="8" t="s">
        <v>24304</v>
      </c>
      <c r="ZQ30" s="9"/>
      <c r="ZR30" s="9"/>
      <c r="ZS30" s="8" t="s">
        <v>3646</v>
      </c>
      <c r="ZT30" s="9"/>
      <c r="ZU30" s="9"/>
      <c r="ZV30" s="8" t="s">
        <v>24305</v>
      </c>
      <c r="ZW30" s="9"/>
      <c r="ZX30" s="9"/>
      <c r="ZY30" s="8" t="s">
        <v>23755</v>
      </c>
      <c r="ZZ30" s="9"/>
      <c r="AAA30" s="9"/>
      <c r="AAB30" s="8" t="s">
        <v>24306</v>
      </c>
      <c r="AAC30" s="9"/>
      <c r="AAD30" s="9"/>
      <c r="AAE30" s="8" t="s">
        <v>3646</v>
      </c>
      <c r="AAF30" s="9"/>
      <c r="AAG30" s="9"/>
      <c r="AAH30" s="8" t="s">
        <v>3646</v>
      </c>
      <c r="AAI30" s="9"/>
      <c r="AAJ30" s="9"/>
      <c r="AAK30" s="8" t="s">
        <v>23950</v>
      </c>
      <c r="AAL30" s="9"/>
      <c r="AAM30" s="9"/>
      <c r="AAN30" s="8" t="s">
        <v>4171</v>
      </c>
      <c r="AAO30" s="9"/>
      <c r="AAP30" s="9"/>
      <c r="AAQ30" s="8" t="s">
        <v>4202</v>
      </c>
      <c r="AAR30" s="9"/>
      <c r="AAS30" s="9"/>
      <c r="AAT30" s="8" t="s">
        <v>24307</v>
      </c>
      <c r="AAU30" s="9"/>
      <c r="AAV30" s="9"/>
      <c r="AAW30" s="8" t="s">
        <v>24308</v>
      </c>
      <c r="AAX30" s="9"/>
      <c r="AAY30" s="9"/>
      <c r="AAZ30" s="8" t="s">
        <v>23703</v>
      </c>
      <c r="ABA30" s="9"/>
      <c r="ABB30" s="9"/>
      <c r="ABC30" s="8" t="s">
        <v>4293</v>
      </c>
      <c r="ABD30" s="9"/>
      <c r="ABE30" s="9"/>
      <c r="ABF30" s="8" t="s">
        <v>4293</v>
      </c>
      <c r="ABG30" s="9"/>
      <c r="ABH30" s="9"/>
      <c r="ABI30" s="8" t="s">
        <v>24309</v>
      </c>
      <c r="ABJ30" s="9"/>
      <c r="ABK30" s="9"/>
      <c r="ABL30" s="8" t="s">
        <v>23951</v>
      </c>
      <c r="ABM30" s="9"/>
      <c r="ABN30" s="9"/>
      <c r="ABO30" s="8" t="s">
        <v>24310</v>
      </c>
      <c r="ABP30" s="9"/>
      <c r="ABQ30" s="9"/>
      <c r="ABR30" s="8" t="s">
        <v>24311</v>
      </c>
      <c r="ABS30" s="9"/>
      <c r="ABT30" s="9"/>
      <c r="ABU30" s="8" t="s">
        <v>24312</v>
      </c>
      <c r="ABV30" s="9"/>
      <c r="ABW30" s="9"/>
      <c r="ABX30" s="8" t="s">
        <v>23772</v>
      </c>
      <c r="ABY30" s="9"/>
      <c r="ABZ30" s="9"/>
      <c r="ACA30" s="8" t="s">
        <v>23772</v>
      </c>
      <c r="ACB30" s="9"/>
      <c r="ACC30" s="9"/>
      <c r="ACD30" s="8" t="s">
        <v>24313</v>
      </c>
      <c r="ACE30" s="9"/>
      <c r="ACF30" s="9"/>
      <c r="ACG30" s="8" t="s">
        <v>3966</v>
      </c>
      <c r="ACH30" s="9"/>
      <c r="ACI30" s="9"/>
      <c r="ACJ30" s="8" t="s">
        <v>24256</v>
      </c>
      <c r="ACK30" s="9"/>
      <c r="ACL30" s="9"/>
      <c r="ACM30" s="8" t="s">
        <v>24011</v>
      </c>
      <c r="ACN30" s="9"/>
      <c r="ACO30" s="9"/>
      <c r="ACP30" s="8" t="s">
        <v>3869</v>
      </c>
      <c r="ACQ30" s="9"/>
      <c r="ACR30" s="9"/>
      <c r="ACS30" s="8" t="s">
        <v>4289</v>
      </c>
      <c r="ACT30" s="9"/>
      <c r="ACU30" s="9"/>
      <c r="ACV30" s="8" t="s">
        <v>3869</v>
      </c>
      <c r="ACW30" s="9"/>
      <c r="ACX30" s="9"/>
      <c r="ACY30" s="8" t="s">
        <v>3644</v>
      </c>
      <c r="ACZ30" s="9"/>
      <c r="ADA30" s="9"/>
      <c r="ADB30" s="8" t="s">
        <v>3644</v>
      </c>
      <c r="ADC30" s="9"/>
      <c r="ADD30" s="9"/>
      <c r="ADE30" s="8" t="s">
        <v>3644</v>
      </c>
      <c r="ADF30" s="9"/>
      <c r="ADG30" s="9"/>
      <c r="ADH30" s="8" t="s">
        <v>24314</v>
      </c>
      <c r="ADI30" s="9"/>
      <c r="ADJ30" s="9"/>
      <c r="ADK30" s="8" t="s">
        <v>23828</v>
      </c>
      <c r="ADL30" s="9"/>
      <c r="ADM30" s="9"/>
      <c r="ADN30" s="8" t="s">
        <v>3644</v>
      </c>
      <c r="ADO30" s="9"/>
      <c r="ADP30" s="9"/>
      <c r="ADQ30" s="8" t="s">
        <v>3644</v>
      </c>
      <c r="ADR30" s="9"/>
      <c r="ADS30" s="9"/>
      <c r="ADT30" s="8" t="s">
        <v>3644</v>
      </c>
      <c r="ADU30" s="9"/>
      <c r="ADV30" s="9"/>
      <c r="ADW30" s="8" t="s">
        <v>3644</v>
      </c>
      <c r="ADX30" s="9"/>
      <c r="ADY30" s="9"/>
      <c r="ADZ30" s="8" t="s">
        <v>3644</v>
      </c>
      <c r="AEA30" s="9"/>
      <c r="AEB30" s="9"/>
      <c r="AEC30" s="8" t="s">
        <v>3869</v>
      </c>
      <c r="AED30" s="9"/>
      <c r="AEE30" s="9"/>
      <c r="AEF30" s="8" t="s">
        <v>3644</v>
      </c>
      <c r="AEG30" s="9"/>
      <c r="AEH30" s="9"/>
      <c r="AEI30" s="8" t="s">
        <v>3644</v>
      </c>
      <c r="AEJ30" s="9"/>
      <c r="AEK30" s="9"/>
      <c r="AEL30" s="8" t="s">
        <v>23781</v>
      </c>
      <c r="AEM30" s="9"/>
      <c r="AEN30" s="9"/>
      <c r="AEO30" s="8" t="s">
        <v>23911</v>
      </c>
      <c r="AEP30" s="9"/>
      <c r="AEQ30" s="9"/>
      <c r="AER30" s="8" t="s">
        <v>3644</v>
      </c>
      <c r="AES30" s="9"/>
      <c r="AET30" s="9"/>
      <c r="AEU30" s="8" t="s">
        <v>3646</v>
      </c>
      <c r="AEV30" s="9"/>
      <c r="AEW30" s="9"/>
      <c r="AEX30" s="8" t="s">
        <v>3644</v>
      </c>
      <c r="AEY30" s="9"/>
      <c r="AEZ30" s="9"/>
      <c r="AFA30" s="8" t="s">
        <v>3644</v>
      </c>
      <c r="AFB30" s="9"/>
      <c r="AFC30" s="9"/>
      <c r="AFD30" s="8" t="s">
        <v>24315</v>
      </c>
      <c r="AFE30" s="9"/>
      <c r="AFF30" s="9"/>
      <c r="AFG30" s="8" t="s">
        <v>3644</v>
      </c>
      <c r="AFH30" s="9"/>
      <c r="AFI30" s="9"/>
      <c r="AFJ30" s="8" t="s">
        <v>3644</v>
      </c>
      <c r="AFK30" s="9"/>
      <c r="AFL30" s="9"/>
      <c r="AFM30" s="8" t="s">
        <v>3677</v>
      </c>
      <c r="AFN30" s="9"/>
      <c r="AFO30" s="9"/>
      <c r="AFP30" s="8" t="s">
        <v>3646</v>
      </c>
      <c r="AFQ30" s="9"/>
      <c r="AFR30" s="9"/>
      <c r="AFS30" s="8" t="s">
        <v>23931</v>
      </c>
      <c r="AFT30" s="9"/>
      <c r="AFU30" s="9"/>
      <c r="AFV30" s="8" t="s">
        <v>3646</v>
      </c>
      <c r="AFW30" s="9"/>
      <c r="AFX30" s="9"/>
      <c r="AFY30" s="8" t="s">
        <v>3876</v>
      </c>
      <c r="AFZ30" s="9"/>
      <c r="AGA30" s="9"/>
      <c r="AGB30" s="8" t="s">
        <v>3644</v>
      </c>
      <c r="AGC30" s="9"/>
      <c r="AGD30" s="9"/>
      <c r="AGE30" s="8" t="s">
        <v>3869</v>
      </c>
      <c r="AGF30" s="9"/>
      <c r="AGG30" s="9"/>
      <c r="AGH30" s="8" t="s">
        <v>3869</v>
      </c>
      <c r="AGI30" s="9"/>
      <c r="AGJ30" s="9"/>
      <c r="AGK30" s="8" t="s">
        <v>3646</v>
      </c>
      <c r="AGL30" s="9"/>
      <c r="AGM30" s="9"/>
      <c r="AGN30" s="8" t="s">
        <v>23931</v>
      </c>
      <c r="AGO30" s="9"/>
      <c r="AGP30" s="9"/>
      <c r="AGQ30" s="8" t="s">
        <v>23887</v>
      </c>
      <c r="AGR30" s="9"/>
      <c r="AGS30" s="9"/>
      <c r="AGT30" s="8" t="s">
        <v>23887</v>
      </c>
      <c r="AGU30" s="9"/>
      <c r="AGV30" s="9"/>
      <c r="AGW30" s="8" t="s">
        <v>3875</v>
      </c>
      <c r="AGX30" s="9"/>
      <c r="AGY30" s="9"/>
      <c r="AGZ30" s="8" t="s">
        <v>24316</v>
      </c>
      <c r="AHA30" s="9"/>
      <c r="AHB30" s="9"/>
      <c r="AHC30" s="8" t="s">
        <v>24317</v>
      </c>
      <c r="AHD30" s="9"/>
      <c r="AHE30" s="9"/>
      <c r="AHF30" s="8" t="s">
        <v>24318</v>
      </c>
      <c r="AHG30" s="9"/>
      <c r="AHH30" s="9"/>
      <c r="AHI30" s="8" t="s">
        <v>23695</v>
      </c>
      <c r="AHJ30" s="9"/>
      <c r="AHK30" s="9"/>
      <c r="AHL30" s="8" t="s">
        <v>4289</v>
      </c>
      <c r="AHM30" s="9"/>
      <c r="AHN30" s="9"/>
      <c r="AHO30" s="8" t="s">
        <v>24319</v>
      </c>
      <c r="AHP30" s="9"/>
      <c r="AHQ30" s="9"/>
      <c r="AHR30" s="8" t="s">
        <v>4527</v>
      </c>
      <c r="AHS30" s="9"/>
      <c r="AHT30" s="9"/>
      <c r="AHU30" s="8" t="s">
        <v>3677</v>
      </c>
      <c r="AHV30" s="9"/>
      <c r="AHW30" s="9"/>
      <c r="AHX30" s="8" t="s">
        <v>23693</v>
      </c>
      <c r="AHY30" s="9"/>
      <c r="AHZ30" s="9"/>
      <c r="AIA30" s="8" t="s">
        <v>3646</v>
      </c>
      <c r="AIB30" s="9"/>
      <c r="AIC30" s="9"/>
      <c r="AID30" s="8" t="s">
        <v>3869</v>
      </c>
      <c r="AIE30" s="9"/>
      <c r="AIF30" s="9"/>
      <c r="AIG30" s="8" t="s">
        <v>3869</v>
      </c>
      <c r="AIH30" s="9"/>
      <c r="AII30" s="9"/>
      <c r="AIJ30" s="8" t="s">
        <v>3646</v>
      </c>
      <c r="AIK30" s="9"/>
      <c r="AIL30" s="9"/>
      <c r="AIM30" s="8" t="s">
        <v>24320</v>
      </c>
      <c r="AIN30" s="9"/>
      <c r="AIO30" s="9"/>
      <c r="AIP30" s="8" t="s">
        <v>24166</v>
      </c>
      <c r="AIQ30" s="9"/>
      <c r="AIR30" s="9"/>
      <c r="AIS30" s="8" t="s">
        <v>24321</v>
      </c>
      <c r="AIT30" s="9"/>
      <c r="AIU30" s="9"/>
      <c r="AIV30" s="8" t="s">
        <v>4286</v>
      </c>
      <c r="AIW30" s="9"/>
      <c r="AIX30" s="9"/>
      <c r="AIY30" s="8" t="s">
        <v>3646</v>
      </c>
      <c r="AIZ30" s="9"/>
      <c r="AJA30" s="9"/>
      <c r="AJB30" s="8" t="s">
        <v>24322</v>
      </c>
      <c r="AJC30" s="9"/>
      <c r="AJD30" s="9"/>
      <c r="AJE30" s="8" t="s">
        <v>3873</v>
      </c>
      <c r="AJF30" s="9"/>
      <c r="AJG30" s="9"/>
      <c r="AJH30" s="8" t="s">
        <v>24323</v>
      </c>
      <c r="AJI30" s="9"/>
      <c r="AJJ30" s="9"/>
      <c r="AJK30" s="8" t="s">
        <v>4081</v>
      </c>
      <c r="AJL30" s="9"/>
      <c r="AJM30" s="9"/>
      <c r="AJN30" s="8" t="s">
        <v>24324</v>
      </c>
      <c r="AJO30" s="9"/>
      <c r="AJP30" s="9"/>
      <c r="AJQ30" s="8" t="s">
        <v>3976</v>
      </c>
      <c r="AJR30" s="9"/>
      <c r="AJS30" s="9"/>
      <c r="AJT30" s="8" t="s">
        <v>23703</v>
      </c>
      <c r="AJU30" s="9"/>
      <c r="AJV30" s="9"/>
      <c r="AJW30" s="8" t="s">
        <v>4189</v>
      </c>
      <c r="AJX30" s="9"/>
      <c r="AJY30" s="9"/>
      <c r="AJZ30" s="8" t="s">
        <v>23742</v>
      </c>
      <c r="AKA30" s="9"/>
      <c r="AKB30" s="9"/>
      <c r="AKC30" s="8" t="s">
        <v>3646</v>
      </c>
      <c r="AKD30" s="9"/>
      <c r="AKE30" s="9"/>
      <c r="AKF30" s="8" t="s">
        <v>3646</v>
      </c>
      <c r="AKG30" s="9"/>
      <c r="AKH30" s="9"/>
      <c r="AKI30" s="8" t="s">
        <v>3858</v>
      </c>
      <c r="AKJ30" s="9"/>
      <c r="AKK30" s="9"/>
      <c r="AKL30" s="8" t="s">
        <v>24154</v>
      </c>
      <c r="AKM30" s="9"/>
      <c r="AKN30" s="9"/>
      <c r="AKO30" s="8" t="s">
        <v>3646</v>
      </c>
      <c r="AKP30" s="9"/>
      <c r="AKQ30" s="9"/>
      <c r="AKR30" s="8" t="s">
        <v>4580</v>
      </c>
      <c r="AKS30" s="9"/>
      <c r="AKT30" s="9"/>
      <c r="AKU30" s="8" t="s">
        <v>24325</v>
      </c>
      <c r="AKV30" s="9"/>
      <c r="AKW30" s="9"/>
      <c r="AKX30" s="8" t="s">
        <v>3869</v>
      </c>
      <c r="AKY30" s="9"/>
      <c r="AKZ30" s="9"/>
      <c r="ALA30" s="8" t="s">
        <v>3964</v>
      </c>
      <c r="ALB30" s="9"/>
      <c r="ALC30" s="9"/>
      <c r="ALD30" s="8" t="s">
        <v>3646</v>
      </c>
      <c r="ALE30" s="9"/>
      <c r="ALF30" s="9"/>
      <c r="ALG30" s="8" t="s">
        <v>24156</v>
      </c>
      <c r="ALH30" s="9"/>
      <c r="ALI30" s="9"/>
      <c r="ALJ30" s="8" t="s">
        <v>24326</v>
      </c>
      <c r="ALK30" s="9"/>
      <c r="ALL30" s="9"/>
      <c r="ALM30" s="8" t="s">
        <v>3621</v>
      </c>
      <c r="ALN30" s="9"/>
      <c r="ALO30" s="9"/>
      <c r="ALP30" s="8" t="s">
        <v>24011</v>
      </c>
      <c r="ALQ30" s="9"/>
      <c r="ALR30" s="9"/>
      <c r="ALS30" s="8" t="s">
        <v>4067</v>
      </c>
      <c r="ALT30" s="9"/>
      <c r="ALU30" s="9"/>
      <c r="ALV30" s="8" t="s">
        <v>3644</v>
      </c>
      <c r="ALW30" s="9"/>
      <c r="ALX30" s="9"/>
      <c r="ALY30" s="8" t="s">
        <v>3644</v>
      </c>
      <c r="ALZ30" s="9"/>
      <c r="AMA30" s="9"/>
      <c r="AMB30" s="8" t="s">
        <v>3644</v>
      </c>
      <c r="AMC30" s="9"/>
      <c r="AMD30" s="9"/>
      <c r="AME30" s="8" t="s">
        <v>3644</v>
      </c>
      <c r="AMF30" s="9"/>
      <c r="AMG30" s="9"/>
      <c r="AMH30" s="8" t="s">
        <v>3644</v>
      </c>
      <c r="AMI30" s="9"/>
      <c r="AMJ30" s="9"/>
      <c r="AMK30" s="8" t="s">
        <v>23887</v>
      </c>
      <c r="AML30" s="9"/>
      <c r="AMM30" s="9"/>
      <c r="AMN30" s="8" t="s">
        <v>3760</v>
      </c>
      <c r="AMO30" s="9"/>
      <c r="AMP30" s="9"/>
      <c r="AMQ30" s="8" t="s">
        <v>3644</v>
      </c>
      <c r="AMR30" s="9"/>
      <c r="AMS30" s="9"/>
      <c r="AMT30" s="8" t="s">
        <v>3644</v>
      </c>
      <c r="AMU30" s="9"/>
      <c r="AMV30" s="9"/>
      <c r="AMW30" s="8" t="s">
        <v>3760</v>
      </c>
      <c r="AMX30" s="9"/>
      <c r="AMY30" s="9"/>
      <c r="AMZ30" s="8" t="s">
        <v>3644</v>
      </c>
      <c r="ANA30" s="9"/>
      <c r="ANB30" s="9"/>
      <c r="ANC30" s="8" t="s">
        <v>3869</v>
      </c>
      <c r="AND30" s="9"/>
      <c r="ANE30" s="9"/>
      <c r="ANF30" s="8" t="s">
        <v>23720</v>
      </c>
      <c r="ANG30" s="9"/>
      <c r="ANH30" s="9"/>
      <c r="ANI30" s="8" t="s">
        <v>23781</v>
      </c>
      <c r="ANJ30" s="9"/>
      <c r="ANK30" s="9"/>
      <c r="ANL30" s="8" t="s">
        <v>23781</v>
      </c>
      <c r="ANM30" s="9"/>
      <c r="ANN30" s="9"/>
      <c r="ANO30" s="8" t="s">
        <v>3760</v>
      </c>
      <c r="ANP30" s="9"/>
      <c r="ANQ30" s="9"/>
      <c r="ANR30" s="8" t="s">
        <v>3644</v>
      </c>
      <c r="ANS30" s="9"/>
      <c r="ANT30" s="9"/>
      <c r="ANU30" s="8" t="s">
        <v>3644</v>
      </c>
      <c r="ANV30" s="9"/>
      <c r="ANW30" s="9"/>
      <c r="ANX30" s="8" t="s">
        <v>24168</v>
      </c>
      <c r="ANY30" s="9"/>
      <c r="ANZ30" s="9"/>
      <c r="AOA30" s="8" t="s">
        <v>23781</v>
      </c>
      <c r="AOB30" s="9"/>
      <c r="AOC30" s="9"/>
      <c r="AOD30" s="8" t="s">
        <v>3760</v>
      </c>
      <c r="AOE30" s="9"/>
      <c r="AOF30" s="9"/>
      <c r="AOG30" s="8" t="s">
        <v>24327</v>
      </c>
      <c r="AOH30" s="9"/>
      <c r="AOI30" s="9"/>
      <c r="AOJ30" s="8" t="s">
        <v>24124</v>
      </c>
      <c r="AOK30" s="9"/>
      <c r="AOL30" s="9"/>
      <c r="AOM30" s="8" t="s">
        <v>23695</v>
      </c>
      <c r="AON30" s="9"/>
      <c r="AOO30" s="9"/>
      <c r="AOP30" s="8" t="s">
        <v>24209</v>
      </c>
      <c r="AOQ30" s="9"/>
      <c r="AOR30" s="9"/>
      <c r="AOS30" s="8" t="s">
        <v>23915</v>
      </c>
      <c r="AOT30" s="9"/>
      <c r="AOU30" s="9"/>
      <c r="AOV30" s="8" t="s">
        <v>24328</v>
      </c>
      <c r="AOW30" s="9"/>
      <c r="AOX30" s="9"/>
      <c r="AOY30" s="8" t="s">
        <v>3677</v>
      </c>
      <c r="AOZ30" s="9"/>
      <c r="APA30" s="9"/>
      <c r="APB30" s="8" t="s">
        <v>23685</v>
      </c>
      <c r="APC30" s="9"/>
      <c r="APD30" s="9"/>
      <c r="APE30" s="8" t="s">
        <v>23887</v>
      </c>
      <c r="APF30" s="9"/>
      <c r="APG30" s="9"/>
      <c r="APH30" s="8" t="s">
        <v>24329</v>
      </c>
      <c r="API30" s="9"/>
      <c r="APJ30" s="9"/>
      <c r="APK30" s="8" t="s">
        <v>24330</v>
      </c>
      <c r="APL30" s="9"/>
      <c r="APM30" s="9"/>
      <c r="APN30" s="8" t="s">
        <v>24331</v>
      </c>
      <c r="APO30" s="9"/>
      <c r="APP30" s="9"/>
      <c r="APQ30" s="8" t="s">
        <v>23914</v>
      </c>
      <c r="APR30" s="9"/>
      <c r="APS30" s="9"/>
      <c r="APT30" s="8" t="s">
        <v>24332</v>
      </c>
      <c r="APU30" s="9"/>
      <c r="APV30" s="9"/>
      <c r="APW30" s="8" t="s">
        <v>3677</v>
      </c>
      <c r="APX30" s="9"/>
      <c r="APY30" s="9"/>
      <c r="APZ30" s="8" t="s">
        <v>24333</v>
      </c>
      <c r="AQA30" s="9"/>
      <c r="AQB30" s="9"/>
      <c r="AQC30" s="8" t="s">
        <v>24334</v>
      </c>
      <c r="AQD30" s="9"/>
      <c r="AQE30" s="9"/>
      <c r="AQF30" s="8" t="s">
        <v>3869</v>
      </c>
      <c r="AQG30" s="9"/>
      <c r="AQH30" s="9"/>
      <c r="AQI30" s="8" t="s">
        <v>24335</v>
      </c>
      <c r="AQJ30" s="9"/>
      <c r="AQK30" s="9"/>
      <c r="AQL30" s="8" t="s">
        <v>24336</v>
      </c>
      <c r="AQM30" s="9"/>
      <c r="AQN30" s="9"/>
      <c r="AQO30" s="8" t="s">
        <v>24337</v>
      </c>
      <c r="AQP30" s="9"/>
      <c r="AQQ30" s="9"/>
      <c r="AQR30" s="8" t="s">
        <v>24169</v>
      </c>
      <c r="AQS30" s="9"/>
      <c r="AQT30" s="9"/>
      <c r="AQU30" s="8" t="s">
        <v>24021</v>
      </c>
      <c r="AQV30" s="9"/>
      <c r="AQW30" s="9"/>
      <c r="AQX30" s="8" t="s">
        <v>4187</v>
      </c>
      <c r="AQY30" s="9"/>
      <c r="AQZ30" s="9"/>
      <c r="ARA30" s="8" t="s">
        <v>4289</v>
      </c>
      <c r="ARB30" s="9"/>
      <c r="ARC30" s="9"/>
      <c r="ARD30" s="8" t="s">
        <v>24338</v>
      </c>
      <c r="ARE30" s="9"/>
      <c r="ARF30" s="9"/>
      <c r="ARG30" s="8" t="s">
        <v>23704</v>
      </c>
      <c r="ARH30" s="9"/>
      <c r="ARI30" s="9"/>
      <c r="ARJ30" s="8" t="s">
        <v>24305</v>
      </c>
      <c r="ARK30" s="9"/>
      <c r="ARL30" s="9"/>
      <c r="ARM30" s="8" t="s">
        <v>24339</v>
      </c>
      <c r="ARN30" s="9"/>
      <c r="ARO30" s="9"/>
      <c r="ARP30" s="8" t="s">
        <v>23793</v>
      </c>
      <c r="ARQ30" s="9"/>
      <c r="ARR30" s="9"/>
      <c r="ARS30" s="8" t="s">
        <v>23822</v>
      </c>
      <c r="ART30" s="9"/>
      <c r="ARU30" s="9"/>
      <c r="ARV30" s="8" t="s">
        <v>24170</v>
      </c>
      <c r="ARW30" s="9"/>
      <c r="ARX30" s="9"/>
      <c r="ARY30" s="8" t="s">
        <v>23996</v>
      </c>
      <c r="ARZ30" s="9"/>
      <c r="ASA30" s="9"/>
      <c r="ASB30" s="8" t="s">
        <v>3646</v>
      </c>
      <c r="ASC30" s="9"/>
      <c r="ASD30" s="9"/>
      <c r="ASE30" s="8" t="s">
        <v>23792</v>
      </c>
      <c r="ASF30" s="9"/>
      <c r="ASG30" s="9"/>
      <c r="ASH30" s="8" t="s">
        <v>23792</v>
      </c>
      <c r="ASI30" s="9"/>
      <c r="ASJ30" s="9"/>
      <c r="ASK30" s="8" t="s">
        <v>24340</v>
      </c>
      <c r="ASL30" s="9"/>
      <c r="ASM30" s="9"/>
      <c r="ASN30" s="8" t="s">
        <v>24341</v>
      </c>
      <c r="ASO30" s="9"/>
      <c r="ASP30" s="9"/>
      <c r="ASQ30" s="8" t="s">
        <v>24342</v>
      </c>
      <c r="ASR30" s="9"/>
      <c r="ASS30" s="9"/>
      <c r="AST30" s="8" t="s">
        <v>3869</v>
      </c>
      <c r="ASU30" s="9"/>
      <c r="ASV30" s="9"/>
      <c r="ASW30" s="8" t="s">
        <v>24343</v>
      </c>
      <c r="ASX30" s="9"/>
      <c r="ASY30" s="9"/>
      <c r="ASZ30" s="8" t="s">
        <v>24344</v>
      </c>
      <c r="ATA30" s="9"/>
      <c r="ATB30" s="9"/>
      <c r="ATC30" s="8" t="s">
        <v>24173</v>
      </c>
      <c r="ATD30" s="9"/>
      <c r="ATE30" s="9"/>
      <c r="ATF30" s="8" t="s">
        <v>3966</v>
      </c>
      <c r="ATG30" s="9"/>
      <c r="ATH30" s="9"/>
      <c r="ATI30" s="8" t="s">
        <v>24345</v>
      </c>
      <c r="ATJ30" s="9"/>
      <c r="ATK30" s="9"/>
      <c r="ATL30" s="8" t="s">
        <v>23987</v>
      </c>
      <c r="ATM30" s="9"/>
      <c r="ATN30" s="9"/>
      <c r="ATO30" s="8" t="s">
        <v>24313</v>
      </c>
      <c r="ATP30" s="9"/>
      <c r="ATQ30" s="9"/>
      <c r="ATR30" s="8" t="s">
        <v>3966</v>
      </c>
      <c r="ATS30" s="9"/>
      <c r="ATT30" s="9"/>
      <c r="ATU30" s="8" t="s">
        <v>24170</v>
      </c>
      <c r="ATV30" s="9"/>
      <c r="ATW30" s="9"/>
      <c r="ATX30" s="8" t="s">
        <v>24346</v>
      </c>
      <c r="ATY30" s="9"/>
      <c r="ATZ30" s="9"/>
      <c r="AUA30" s="8" t="s">
        <v>3644</v>
      </c>
      <c r="AUB30" s="9"/>
      <c r="AUC30" s="9"/>
      <c r="AUD30" s="8" t="s">
        <v>3760</v>
      </c>
      <c r="AUE30" s="9"/>
      <c r="AUF30" s="9"/>
      <c r="AUG30" s="8" t="s">
        <v>3760</v>
      </c>
      <c r="AUH30" s="9"/>
      <c r="AUI30" s="9"/>
      <c r="AUJ30" s="8" t="s">
        <v>3644</v>
      </c>
      <c r="AUK30" s="9"/>
      <c r="AUL30" s="9"/>
      <c r="AUM30" s="8" t="s">
        <v>23720</v>
      </c>
      <c r="AUN30" s="9"/>
      <c r="AUO30" s="9"/>
      <c r="AUP30" s="8" t="s">
        <v>3644</v>
      </c>
      <c r="AUQ30" s="9"/>
      <c r="AUR30" s="9"/>
      <c r="AUS30" s="8" t="s">
        <v>3644</v>
      </c>
      <c r="AUT30" s="9"/>
      <c r="AUU30" s="9"/>
      <c r="AUV30" s="8" t="s">
        <v>3644</v>
      </c>
      <c r="AUW30" s="9"/>
      <c r="AUX30" s="9"/>
      <c r="AUY30" s="8" t="s">
        <v>3644</v>
      </c>
      <c r="AUZ30" s="9"/>
      <c r="AVA30" s="9"/>
      <c r="AVB30" s="8" t="s">
        <v>3760</v>
      </c>
      <c r="AVC30" s="9"/>
      <c r="AVD30" s="9"/>
      <c r="AVE30" s="8" t="s">
        <v>24103</v>
      </c>
      <c r="AVF30" s="9"/>
      <c r="AVG30" s="9"/>
      <c r="AVH30" s="8" t="s">
        <v>23691</v>
      </c>
      <c r="AVI30" s="9"/>
      <c r="AVJ30" s="9"/>
      <c r="AVK30" s="8" t="s">
        <v>3644</v>
      </c>
      <c r="AVL30" s="9"/>
      <c r="AVM30" s="9"/>
      <c r="AVN30" s="8" t="s">
        <v>23720</v>
      </c>
      <c r="AVO30" s="9"/>
      <c r="AVP30" s="9"/>
      <c r="AVQ30" s="8" t="s">
        <v>3644</v>
      </c>
      <c r="AVR30" s="9"/>
      <c r="AVS30" s="9"/>
      <c r="AVT30" s="8" t="s">
        <v>3760</v>
      </c>
      <c r="AVU30" s="9"/>
      <c r="AVV30" s="9"/>
      <c r="AVW30" s="8" t="s">
        <v>3644</v>
      </c>
      <c r="AVX30" s="9"/>
      <c r="AVY30" s="9"/>
      <c r="AVZ30" s="8" t="s">
        <v>24347</v>
      </c>
      <c r="AWA30" s="9"/>
      <c r="AWB30" s="9"/>
      <c r="AWC30" s="8" t="s">
        <v>3644</v>
      </c>
      <c r="AWD30" s="9"/>
      <c r="AWE30" s="9"/>
      <c r="AWF30" s="8" t="s">
        <v>3760</v>
      </c>
      <c r="AWG30" s="9"/>
      <c r="AWH30" s="9"/>
      <c r="AWI30" s="8" t="s">
        <v>3644</v>
      </c>
      <c r="AWJ30" s="9"/>
      <c r="AWK30" s="9"/>
      <c r="AWL30" s="8" t="s">
        <v>23883</v>
      </c>
      <c r="AWM30" s="9"/>
      <c r="AWN30" s="9"/>
      <c r="AWO30" s="8" t="s">
        <v>3644</v>
      </c>
      <c r="AWP30" s="9"/>
      <c r="AWQ30" s="9"/>
      <c r="AWR30" s="8" t="s">
        <v>3760</v>
      </c>
      <c r="AWS30" s="9"/>
      <c r="AWT30" s="9"/>
      <c r="AWU30" s="8" t="s">
        <v>3644</v>
      </c>
      <c r="AWV30" s="9"/>
      <c r="AWW30" s="9"/>
      <c r="AWX30" s="8" t="s">
        <v>3646</v>
      </c>
      <c r="AWY30" s="9"/>
      <c r="AWZ30" s="9"/>
      <c r="AXA30" s="8" t="s">
        <v>3646</v>
      </c>
      <c r="AXB30" s="9"/>
      <c r="AXC30" s="9"/>
      <c r="AXD30" s="8" t="s">
        <v>24348</v>
      </c>
      <c r="AXE30" s="9"/>
      <c r="AXF30" s="9"/>
      <c r="AXG30" s="8" t="s">
        <v>3760</v>
      </c>
      <c r="AXH30" s="9"/>
      <c r="AXI30" s="9"/>
      <c r="AXJ30" s="8" t="s">
        <v>3760</v>
      </c>
      <c r="AXK30" s="9"/>
      <c r="AXL30" s="9"/>
      <c r="AXM30" s="8" t="s">
        <v>3644</v>
      </c>
      <c r="AXN30" s="9"/>
      <c r="AXO30" s="9"/>
      <c r="AXP30" s="8" t="s">
        <v>23781</v>
      </c>
      <c r="AXQ30" s="9"/>
      <c r="AXR30" s="9"/>
      <c r="AXS30" s="8" t="s">
        <v>3644</v>
      </c>
      <c r="AXT30" s="9"/>
      <c r="AXU30" s="9"/>
      <c r="AXV30" s="8" t="s">
        <v>4580</v>
      </c>
      <c r="AXW30" s="9"/>
      <c r="AXX30" s="9"/>
      <c r="AXY30" s="8" t="s">
        <v>4348</v>
      </c>
      <c r="AXZ30" s="9"/>
      <c r="AYA30" s="9"/>
      <c r="AYB30" s="8" t="s">
        <v>3646</v>
      </c>
      <c r="AYC30" s="9"/>
      <c r="AYD30" s="9"/>
      <c r="AYE30" s="8" t="s">
        <v>3646</v>
      </c>
      <c r="AYF30" s="9"/>
      <c r="AYG30" s="9"/>
      <c r="AYH30" s="8" t="s">
        <v>24180</v>
      </c>
      <c r="AYI30" s="9"/>
      <c r="AYJ30" s="9"/>
      <c r="AYK30" s="8" t="s">
        <v>24263</v>
      </c>
      <c r="AYL30" s="9"/>
      <c r="AYM30" s="9"/>
      <c r="AYN30" s="8" t="s">
        <v>3873</v>
      </c>
      <c r="AYO30" s="9"/>
      <c r="AYP30" s="9"/>
      <c r="AYQ30" s="8" t="s">
        <v>23962</v>
      </c>
      <c r="AYR30" s="9"/>
      <c r="AYS30" s="9"/>
      <c r="AYT30" s="8" t="s">
        <v>24349</v>
      </c>
      <c r="AYU30" s="9"/>
      <c r="AYV30" s="9"/>
      <c r="AYW30" s="8" t="s">
        <v>23887</v>
      </c>
      <c r="AYX30" s="9"/>
      <c r="AYY30" s="9"/>
      <c r="AYZ30" s="8" t="s">
        <v>3646</v>
      </c>
      <c r="AZA30" s="9"/>
      <c r="AZB30" s="9"/>
      <c r="AZC30" s="8" t="s">
        <v>24350</v>
      </c>
      <c r="AZD30" s="9"/>
      <c r="AZE30" s="9"/>
      <c r="AZF30" s="8" t="s">
        <v>24237</v>
      </c>
      <c r="AZG30" s="9"/>
      <c r="AZH30" s="9"/>
      <c r="AZI30" s="8" t="s">
        <v>23973</v>
      </c>
      <c r="AZJ30" s="9"/>
      <c r="AZK30" s="9"/>
      <c r="AZL30" s="8" t="s">
        <v>24351</v>
      </c>
      <c r="AZM30" s="9"/>
      <c r="AZN30" s="9"/>
      <c r="AZO30" s="8" t="s">
        <v>24352</v>
      </c>
      <c r="AZP30" s="9"/>
      <c r="AZQ30" s="9"/>
      <c r="AZR30" s="8" t="s">
        <v>24016</v>
      </c>
      <c r="AZS30" s="9"/>
      <c r="AZT30" s="9"/>
      <c r="AZU30" s="8" t="s">
        <v>24353</v>
      </c>
      <c r="AZV30" s="9"/>
      <c r="AZW30" s="9"/>
      <c r="AZX30" s="8" t="s">
        <v>24354</v>
      </c>
      <c r="AZY30" s="9"/>
      <c r="AZZ30" s="9"/>
      <c r="BAA30" s="8" t="s">
        <v>24355</v>
      </c>
      <c r="BAB30" s="9"/>
      <c r="BAC30" s="9"/>
      <c r="BAD30" s="8" t="s">
        <v>24356</v>
      </c>
      <c r="BAE30" s="9"/>
      <c r="BAF30" s="9"/>
      <c r="BAG30" s="8" t="s">
        <v>23914</v>
      </c>
      <c r="BAH30" s="9"/>
      <c r="BAI30" s="9"/>
      <c r="BAJ30" s="8" t="s">
        <v>3646</v>
      </c>
      <c r="BAK30" s="9"/>
      <c r="BAL30" s="9"/>
      <c r="BAM30" s="8" t="s">
        <v>3646</v>
      </c>
      <c r="BAN30" s="9"/>
      <c r="BAO30" s="9"/>
      <c r="BAP30" s="8" t="s">
        <v>24188</v>
      </c>
      <c r="BAQ30" s="9"/>
      <c r="BAR30" s="9"/>
      <c r="BAS30" s="8" t="s">
        <v>24099</v>
      </c>
      <c r="BAT30" s="9"/>
      <c r="BAU30" s="9"/>
      <c r="BAV30" s="8" t="s">
        <v>24357</v>
      </c>
      <c r="BAW30" s="9"/>
      <c r="BAX30" s="9"/>
      <c r="BAY30" s="8" t="s">
        <v>24358</v>
      </c>
      <c r="BAZ30" s="9"/>
      <c r="BBA30" s="9"/>
      <c r="BBB30" s="8" t="s">
        <v>24359</v>
      </c>
      <c r="BBC30" s="9"/>
      <c r="BBD30" s="9"/>
      <c r="BBE30" s="8" t="s">
        <v>3729</v>
      </c>
      <c r="BBF30" s="9"/>
      <c r="BBG30" s="9"/>
      <c r="BBH30" s="8" t="s">
        <v>3646</v>
      </c>
      <c r="BBI30" s="9"/>
      <c r="BBJ30" s="9"/>
      <c r="BBK30" s="8" t="s">
        <v>23724</v>
      </c>
      <c r="BBL30" s="9"/>
      <c r="BBM30" s="9"/>
      <c r="BBN30" s="8" t="s">
        <v>24360</v>
      </c>
      <c r="BBO30" s="9"/>
      <c r="BBP30" s="9"/>
      <c r="BBQ30" s="8" t="s">
        <v>24361</v>
      </c>
      <c r="BBR30" s="9"/>
      <c r="BBS30" s="9"/>
      <c r="BBT30" s="8" t="s">
        <v>24362</v>
      </c>
      <c r="BBU30" s="9"/>
      <c r="BBV30" s="9"/>
      <c r="BBW30" s="8" t="s">
        <v>24363</v>
      </c>
      <c r="BBX30" s="9"/>
      <c r="BBY30" s="9"/>
      <c r="BBZ30" s="8" t="s">
        <v>24364</v>
      </c>
      <c r="BCA30" s="9"/>
      <c r="BCB30" s="9"/>
      <c r="BCC30" s="8" t="s">
        <v>3646</v>
      </c>
      <c r="BCD30" s="9"/>
      <c r="BCE30" s="9"/>
      <c r="BCF30" s="8" t="s">
        <v>24365</v>
      </c>
      <c r="BCG30" s="9"/>
      <c r="BCH30" s="9"/>
      <c r="BCI30" s="8" t="s">
        <v>3646</v>
      </c>
      <c r="BCJ30" s="9"/>
      <c r="BCK30" s="9"/>
      <c r="BCL30" s="8" t="s">
        <v>24237</v>
      </c>
      <c r="BCM30" s="9"/>
      <c r="BCN30" s="9"/>
      <c r="BCO30" s="8" t="s">
        <v>24366</v>
      </c>
      <c r="BCP30" s="9"/>
      <c r="BCQ30" s="9"/>
      <c r="BCR30" s="8" t="s">
        <v>24367</v>
      </c>
      <c r="BCS30" s="9"/>
      <c r="BCT30" s="9"/>
      <c r="BCU30" s="8" t="s">
        <v>24083</v>
      </c>
      <c r="BCV30" s="9"/>
      <c r="BCW30" s="9"/>
      <c r="BCX30" s="8" t="s">
        <v>24368</v>
      </c>
      <c r="BCY30" s="9"/>
      <c r="BCZ30" s="9"/>
      <c r="BDA30" s="8" t="s">
        <v>24369</v>
      </c>
      <c r="BDB30" s="9"/>
      <c r="BDC30" s="9"/>
      <c r="BDD30" s="8" t="s">
        <v>3649</v>
      </c>
      <c r="BDE30" s="9"/>
      <c r="BDF30" s="9"/>
      <c r="BDG30" s="8" t="s">
        <v>24370</v>
      </c>
      <c r="BDH30" s="9"/>
      <c r="BDI30" s="9"/>
      <c r="BDJ30" s="8" t="s">
        <v>24121</v>
      </c>
      <c r="BDK30" s="9"/>
      <c r="BDL30" s="9"/>
      <c r="BDM30" s="8" t="s">
        <v>3788</v>
      </c>
      <c r="BDN30" s="9"/>
      <c r="BDO30" s="9"/>
      <c r="BDP30" s="8" t="s">
        <v>24011</v>
      </c>
      <c r="BDQ30" s="9"/>
      <c r="BDR30" s="9"/>
      <c r="BDS30" s="8" t="s">
        <v>3887</v>
      </c>
      <c r="BDT30" s="9"/>
      <c r="BDU30" s="9"/>
      <c r="BDV30" s="8" t="s">
        <v>24011</v>
      </c>
      <c r="BDW30" s="9"/>
      <c r="BDX30" s="9"/>
      <c r="BDY30" s="8" t="s">
        <v>23805</v>
      </c>
      <c r="BDZ30" s="9"/>
      <c r="BEA30" s="9"/>
      <c r="BEB30" s="8" t="s">
        <v>24081</v>
      </c>
      <c r="BEC30" s="9"/>
      <c r="BED30" s="9"/>
      <c r="BEE30" s="8" t="s">
        <v>23931</v>
      </c>
      <c r="BEF30" s="9"/>
      <c r="BEG30" s="9"/>
      <c r="BEH30" s="8" t="s">
        <v>3646</v>
      </c>
      <c r="BEI30" s="9"/>
      <c r="BEJ30" s="9"/>
      <c r="BEK30" s="8" t="s">
        <v>4494</v>
      </c>
      <c r="BEL30" s="9"/>
      <c r="BEM30" s="9"/>
      <c r="BEN30" s="8" t="s">
        <v>3646</v>
      </c>
      <c r="BEO30" s="9"/>
      <c r="BEP30" s="9"/>
      <c r="BEQ30" s="8" t="s">
        <v>3644</v>
      </c>
      <c r="BER30" s="9"/>
      <c r="BES30" s="9"/>
      <c r="BET30" s="8" t="s">
        <v>3644</v>
      </c>
      <c r="BEU30" s="9"/>
      <c r="BEV30" s="9"/>
      <c r="BEW30" s="8" t="s">
        <v>23931</v>
      </c>
      <c r="BEX30" s="9"/>
      <c r="BEY30" s="9"/>
      <c r="BEZ30" s="8" t="s">
        <v>24371</v>
      </c>
      <c r="BFA30" s="9"/>
      <c r="BFB30" s="9"/>
      <c r="BFC30" s="8" t="s">
        <v>23887</v>
      </c>
      <c r="BFD30" s="9"/>
      <c r="BFE30" s="9"/>
      <c r="BFF30" s="8" t="s">
        <v>23931</v>
      </c>
      <c r="BFG30" s="9"/>
      <c r="BFH30" s="9"/>
      <c r="BFI30" s="8" t="s">
        <v>3644</v>
      </c>
      <c r="BFJ30" s="9"/>
      <c r="BFK30" s="9"/>
      <c r="BFL30" s="8" t="s">
        <v>3760</v>
      </c>
      <c r="BFM30" s="9"/>
      <c r="BFN30" s="9"/>
      <c r="BFO30" s="8" t="s">
        <v>3677</v>
      </c>
      <c r="BFP30" s="9"/>
      <c r="BFQ30" s="9"/>
      <c r="BFR30" s="8" t="s">
        <v>3644</v>
      </c>
      <c r="BFS30" s="9"/>
      <c r="BFT30" s="9"/>
      <c r="BFU30" s="8" t="s">
        <v>3760</v>
      </c>
      <c r="BFV30" s="9"/>
      <c r="BFW30" s="9"/>
      <c r="BFX30" s="8" t="s">
        <v>3869</v>
      </c>
      <c r="BFY30" s="9"/>
      <c r="BFZ30" s="9"/>
      <c r="BGA30" s="8" t="s">
        <v>3644</v>
      </c>
      <c r="BGB30" s="9"/>
      <c r="BGC30" s="9"/>
      <c r="BGD30" s="8" t="s">
        <v>3644</v>
      </c>
      <c r="BGE30" s="9"/>
      <c r="BGF30" s="9"/>
      <c r="BGG30" s="8" t="s">
        <v>23781</v>
      </c>
      <c r="BGH30" s="9"/>
      <c r="BGI30" s="9"/>
      <c r="BGJ30" s="8" t="s">
        <v>3760</v>
      </c>
      <c r="BGK30" s="9"/>
      <c r="BGL30" s="9"/>
      <c r="BGM30" s="8" t="s">
        <v>3854</v>
      </c>
      <c r="BGN30" s="9"/>
      <c r="BGO30" s="9"/>
      <c r="BGP30" s="8" t="s">
        <v>3644</v>
      </c>
      <c r="BGQ30" s="9"/>
      <c r="BGR30" s="9"/>
      <c r="BGS30" s="8" t="s">
        <v>3644</v>
      </c>
      <c r="BGT30" s="9"/>
      <c r="BGU30" s="9"/>
      <c r="BGV30" s="8" t="s">
        <v>3646</v>
      </c>
      <c r="BGW30" s="9"/>
      <c r="BGX30" s="9"/>
      <c r="BGY30" s="8" t="s">
        <v>24044</v>
      </c>
      <c r="BGZ30" s="9"/>
      <c r="BHA30" s="9"/>
      <c r="BHB30" s="8" t="s">
        <v>24124</v>
      </c>
      <c r="BHC30" s="9"/>
      <c r="BHD30" s="9"/>
      <c r="BHE30" s="8" t="s">
        <v>3646</v>
      </c>
      <c r="BHF30" s="9"/>
      <c r="BHG30" s="9"/>
      <c r="BHH30" s="8" t="s">
        <v>3869</v>
      </c>
      <c r="BHI30" s="9"/>
      <c r="BHJ30" s="9"/>
      <c r="BHK30" s="8" t="s">
        <v>24372</v>
      </c>
      <c r="BHL30" s="9"/>
      <c r="BHM30" s="9"/>
      <c r="BHN30" s="8" t="s">
        <v>23720</v>
      </c>
      <c r="BHO30" s="9"/>
      <c r="BHP30" s="9"/>
      <c r="BHQ30" s="8" t="s">
        <v>4388</v>
      </c>
      <c r="BHR30" s="9"/>
      <c r="BHS30" s="9"/>
      <c r="BHT30" s="8" t="s">
        <v>24373</v>
      </c>
      <c r="BHU30" s="9"/>
      <c r="BHV30" s="9"/>
      <c r="BHW30" s="8" t="s">
        <v>24205</v>
      </c>
      <c r="BHX30" s="9"/>
      <c r="BHY30" s="9"/>
      <c r="BHZ30" s="8" t="s">
        <v>23883</v>
      </c>
      <c r="BIA30" s="9"/>
      <c r="BIB30" s="9"/>
      <c r="BIC30" s="8" t="s">
        <v>3773</v>
      </c>
      <c r="BID30" s="9"/>
      <c r="BIE30" s="9"/>
      <c r="BIF30" s="8" t="s">
        <v>23924</v>
      </c>
      <c r="BIG30" s="9"/>
      <c r="BIH30" s="9"/>
      <c r="BII30" s="8" t="s">
        <v>24374</v>
      </c>
      <c r="BIJ30" s="9"/>
      <c r="BIK30" s="9"/>
      <c r="BIL30" s="8" t="s">
        <v>24259</v>
      </c>
      <c r="BIM30" s="9"/>
      <c r="BIN30" s="9"/>
      <c r="BIO30" s="8" t="s">
        <v>3737</v>
      </c>
      <c r="BIP30" s="9"/>
      <c r="BIQ30" s="9"/>
      <c r="BIR30" s="8" t="s">
        <v>24259</v>
      </c>
      <c r="BIS30" s="9"/>
      <c r="BIT30" s="9"/>
      <c r="BIU30" s="8" t="s">
        <v>4474</v>
      </c>
      <c r="BIV30" s="9"/>
      <c r="BIW30" s="9"/>
      <c r="BIX30" s="8" t="s">
        <v>24375</v>
      </c>
      <c r="BIY30" s="9"/>
      <c r="BIZ30" s="9"/>
      <c r="BJA30" s="8" t="s">
        <v>24233</v>
      </c>
      <c r="BJB30" s="9"/>
      <c r="BJC30" s="9"/>
      <c r="BJD30" s="8" t="s">
        <v>24376</v>
      </c>
      <c r="BJE30" s="9"/>
      <c r="BJF30" s="9"/>
      <c r="BJG30" s="8" t="s">
        <v>3646</v>
      </c>
      <c r="BJH30" s="9"/>
      <c r="BJI30" s="9"/>
      <c r="BJJ30" s="8" t="s">
        <v>3873</v>
      </c>
      <c r="BJK30" s="9"/>
      <c r="BJL30" s="9"/>
      <c r="BJM30" s="8" t="s">
        <v>4190</v>
      </c>
      <c r="BJN30" s="9"/>
      <c r="BJO30" s="9"/>
      <c r="BJP30" s="8" t="s">
        <v>24208</v>
      </c>
      <c r="BJQ30" s="9"/>
      <c r="BJR30" s="9"/>
      <c r="BJS30" s="8" t="s">
        <v>24377</v>
      </c>
      <c r="BJT30" s="9"/>
      <c r="BJU30" s="9"/>
      <c r="BJV30" s="8" t="s">
        <v>24044</v>
      </c>
      <c r="BJW30" s="9"/>
      <c r="BJX30" s="9"/>
      <c r="BJY30" s="8" t="s">
        <v>3646</v>
      </c>
      <c r="BJZ30" s="9"/>
      <c r="BKA30" s="9"/>
      <c r="BKB30" s="8" t="s">
        <v>24103</v>
      </c>
      <c r="BKC30" s="9"/>
      <c r="BKD30" s="9"/>
      <c r="BKE30" s="8" t="s">
        <v>24032</v>
      </c>
      <c r="BKF30" s="9"/>
      <c r="BKG30" s="9"/>
      <c r="BKH30" s="8" t="s">
        <v>24319</v>
      </c>
      <c r="BKI30" s="9"/>
      <c r="BKJ30" s="9"/>
      <c r="BKK30" s="8" t="s">
        <v>24143</v>
      </c>
      <c r="BKL30" s="9"/>
      <c r="BKM30" s="9"/>
      <c r="BKN30" s="8" t="s">
        <v>24019</v>
      </c>
      <c r="BKO30" s="9"/>
      <c r="BKP30" s="9"/>
      <c r="BKQ30" s="8" t="s">
        <v>24378</v>
      </c>
      <c r="BKR30" s="9"/>
      <c r="BKS30" s="9"/>
      <c r="BKT30" s="8" t="s">
        <v>24113</v>
      </c>
      <c r="BKU30" s="9"/>
      <c r="BKV30" s="9"/>
      <c r="BKW30" s="8" t="s">
        <v>3646</v>
      </c>
      <c r="BKX30" s="9"/>
      <c r="BKY30" s="9"/>
      <c r="BKZ30" s="8" t="s">
        <v>24379</v>
      </c>
      <c r="BLA30" s="9"/>
      <c r="BLB30" s="9"/>
      <c r="BLC30" s="8" t="s">
        <v>3646</v>
      </c>
      <c r="BLD30" s="9"/>
      <c r="BLE30" s="9"/>
      <c r="BLF30" s="8" t="s">
        <v>24233</v>
      </c>
      <c r="BLG30" s="9"/>
      <c r="BLH30" s="9"/>
      <c r="BLI30" s="8" t="s">
        <v>24153</v>
      </c>
      <c r="BLJ30" s="9"/>
      <c r="BLK30" s="9"/>
      <c r="BLL30" s="8" t="s">
        <v>24380</v>
      </c>
      <c r="BLM30" s="9"/>
      <c r="BLN30" s="9"/>
      <c r="BLO30" s="8" t="s">
        <v>3646</v>
      </c>
      <c r="BLP30" s="9"/>
      <c r="BLQ30" s="9"/>
      <c r="BLR30" s="8" t="s">
        <v>24381</v>
      </c>
      <c r="BLS30" s="9"/>
      <c r="BLT30" s="9"/>
      <c r="BLU30" s="8" t="s">
        <v>24180</v>
      </c>
      <c r="BLV30" s="9"/>
      <c r="BLW30" s="9"/>
      <c r="BLX30" s="8" t="s">
        <v>24125</v>
      </c>
      <c r="BLY30" s="9"/>
      <c r="BLZ30" s="9"/>
      <c r="BMA30" s="8" t="s">
        <v>3646</v>
      </c>
      <c r="BMB30" s="9"/>
      <c r="BMC30" s="9"/>
      <c r="BMD30" s="8" t="s">
        <v>24382</v>
      </c>
      <c r="BME30" s="9"/>
      <c r="BMF30" s="9"/>
      <c r="BMG30" s="8" t="s">
        <v>24169</v>
      </c>
      <c r="BMH30" s="9"/>
      <c r="BMI30" s="9"/>
      <c r="BMJ30" s="8" t="s">
        <v>23956</v>
      </c>
      <c r="BMK30" s="9"/>
      <c r="BML30" s="9"/>
      <c r="BMM30" s="8" t="s">
        <v>24290</v>
      </c>
      <c r="BMN30" s="9"/>
      <c r="BMO30" s="9"/>
      <c r="BMP30" s="8" t="s">
        <v>24015</v>
      </c>
      <c r="BMQ30" s="9"/>
      <c r="BMR30" s="9"/>
      <c r="BMS30" s="8" t="s">
        <v>3646</v>
      </c>
      <c r="BMT30" s="9"/>
      <c r="BMU30" s="9"/>
      <c r="BMV30" s="8" t="s">
        <v>24260</v>
      </c>
      <c r="BMW30" s="9"/>
      <c r="BMX30" s="9"/>
      <c r="BMY30" s="8" t="s">
        <v>3646</v>
      </c>
      <c r="BMZ30" s="9"/>
      <c r="BNA30" s="9"/>
      <c r="BNB30" s="8" t="s">
        <v>3642</v>
      </c>
      <c r="BNC30" s="9"/>
      <c r="BND30" s="9"/>
      <c r="BNE30" s="8" t="s">
        <v>3971</v>
      </c>
      <c r="BNF30" s="9"/>
      <c r="BNG30" s="9"/>
      <c r="BNH30" s="8" t="s">
        <v>24328</v>
      </c>
      <c r="BNI30" s="9"/>
      <c r="BNJ30" s="9"/>
      <c r="BNK30" s="8" t="s">
        <v>24383</v>
      </c>
      <c r="BNL30" s="9"/>
      <c r="BNM30" s="9"/>
      <c r="BNN30" s="8" t="s">
        <v>24384</v>
      </c>
      <c r="BNO30" s="9"/>
      <c r="BNP30" s="9"/>
      <c r="BNQ30" s="8" t="s">
        <v>24385</v>
      </c>
      <c r="BNR30" s="9"/>
      <c r="BNS30" s="9"/>
      <c r="BNT30" s="8" t="s">
        <v>4584</v>
      </c>
      <c r="BNU30" s="9"/>
      <c r="BNV30" s="9"/>
      <c r="BNW30" s="8" t="s">
        <v>3760</v>
      </c>
      <c r="BNX30" s="9"/>
      <c r="BNY30" s="9"/>
      <c r="BNZ30" s="8" t="s">
        <v>3644</v>
      </c>
      <c r="BOA30" s="9"/>
      <c r="BOB30" s="9"/>
      <c r="BOC30" s="8" t="s">
        <v>24386</v>
      </c>
      <c r="BOD30" s="9"/>
      <c r="BOE30" s="9"/>
      <c r="BOF30" s="8" t="s">
        <v>3644</v>
      </c>
      <c r="BOG30" s="9"/>
      <c r="BOH30" s="9"/>
      <c r="BOI30" s="8" t="s">
        <v>23720</v>
      </c>
      <c r="BOJ30" s="9"/>
      <c r="BOK30" s="9"/>
      <c r="BOL30" s="8" t="s">
        <v>3644</v>
      </c>
      <c r="BOM30" s="9"/>
      <c r="BON30" s="9"/>
      <c r="BOO30" s="8" t="s">
        <v>3760</v>
      </c>
      <c r="BOP30" s="9"/>
      <c r="BOQ30" s="9"/>
      <c r="BOR30" s="8" t="s">
        <v>23931</v>
      </c>
      <c r="BOS30" s="9"/>
      <c r="BOT30" s="9"/>
      <c r="BOU30" s="8" t="s">
        <v>3760</v>
      </c>
      <c r="BOV30" s="9"/>
      <c r="BOW30" s="9"/>
      <c r="BOX30" s="8" t="s">
        <v>24387</v>
      </c>
      <c r="BOY30" s="9"/>
      <c r="BOZ30" s="9"/>
      <c r="BPA30" s="8" t="s">
        <v>23781</v>
      </c>
      <c r="BPB30" s="9"/>
      <c r="BPC30" s="9"/>
      <c r="BPD30" s="8" t="s">
        <v>23887</v>
      </c>
      <c r="BPE30" s="9"/>
      <c r="BPF30" s="9"/>
      <c r="BPG30" s="8" t="s">
        <v>3869</v>
      </c>
      <c r="BPH30" s="9"/>
      <c r="BPI30" s="9"/>
      <c r="BPJ30" s="8" t="s">
        <v>3760</v>
      </c>
      <c r="BPK30" s="9"/>
      <c r="BPL30" s="9"/>
      <c r="BPM30" s="8" t="s">
        <v>3646</v>
      </c>
      <c r="BPN30" s="9"/>
      <c r="BPO30" s="9"/>
      <c r="BPP30" s="8" t="s">
        <v>3646</v>
      </c>
      <c r="BPQ30" s="9"/>
      <c r="BPR30" s="9"/>
      <c r="BPS30" s="8" t="s">
        <v>4288</v>
      </c>
      <c r="BPT30" s="9"/>
      <c r="BPU30" s="9"/>
      <c r="BPV30" s="8" t="s">
        <v>24388</v>
      </c>
      <c r="BPW30" s="9"/>
      <c r="BPX30" s="9"/>
      <c r="BPY30" s="8" t="s">
        <v>3644</v>
      </c>
      <c r="BPZ30" s="9"/>
      <c r="BQA30" s="9"/>
      <c r="BQB30" s="8" t="s">
        <v>3646</v>
      </c>
      <c r="BQC30" s="9"/>
      <c r="BQD30" s="9"/>
      <c r="BQE30" s="8" t="s">
        <v>23695</v>
      </c>
      <c r="BQF30" s="9"/>
      <c r="BQG30" s="9"/>
      <c r="BQH30" s="8" t="s">
        <v>24328</v>
      </c>
      <c r="BQI30" s="9"/>
      <c r="BQJ30" s="9"/>
      <c r="BQK30" s="8" t="s">
        <v>4468</v>
      </c>
      <c r="BQL30" s="9"/>
      <c r="BQM30" s="9"/>
      <c r="BQN30" s="8" t="s">
        <v>3646</v>
      </c>
      <c r="BQO30" s="9"/>
      <c r="BQP30" s="9"/>
      <c r="BQQ30" s="8" t="s">
        <v>3646</v>
      </c>
      <c r="BQR30" s="9"/>
      <c r="BQS30" s="9"/>
      <c r="BQT30" s="8" t="s">
        <v>23720</v>
      </c>
      <c r="BQU30" s="9"/>
      <c r="BQV30" s="9"/>
      <c r="BQW30" s="8" t="s">
        <v>24034</v>
      </c>
      <c r="BQX30" s="9"/>
      <c r="BQY30" s="9"/>
      <c r="BQZ30" s="8" t="s">
        <v>3646</v>
      </c>
      <c r="BRA30" s="9"/>
      <c r="BRB30" s="9"/>
      <c r="BRC30" s="8" t="s">
        <v>24105</v>
      </c>
      <c r="BRD30" s="9"/>
      <c r="BRE30" s="9"/>
      <c r="BRF30" s="8" t="s">
        <v>24389</v>
      </c>
      <c r="BRG30" s="9"/>
      <c r="BRH30" s="9"/>
      <c r="BRI30" s="8" t="s">
        <v>24390</v>
      </c>
      <c r="BRJ30" s="9"/>
      <c r="BRK30" s="9"/>
      <c r="BRL30" s="8" t="s">
        <v>24391</v>
      </c>
      <c r="BRM30" s="9"/>
      <c r="BRN30" s="9"/>
      <c r="BRO30" s="8" t="s">
        <v>24392</v>
      </c>
      <c r="BRP30" s="9"/>
      <c r="BRQ30" s="9"/>
      <c r="BRR30" s="8" t="s">
        <v>3646</v>
      </c>
      <c r="BRS30" s="9"/>
      <c r="BRT30" s="9"/>
      <c r="BRU30" s="8" t="s">
        <v>3646</v>
      </c>
      <c r="BRV30" s="9"/>
      <c r="BRW30" s="9"/>
      <c r="BRX30" s="8" t="s">
        <v>23865</v>
      </c>
      <c r="BRY30" s="9"/>
      <c r="BRZ30" s="9"/>
      <c r="BSA30" s="8" t="s">
        <v>24339</v>
      </c>
      <c r="BSB30" s="9"/>
      <c r="BSC30" s="9"/>
      <c r="BSD30" s="8" t="s">
        <v>3646</v>
      </c>
      <c r="BSE30" s="9"/>
      <c r="BSF30" s="9"/>
      <c r="BSG30" s="8" t="s">
        <v>3646</v>
      </c>
      <c r="BSH30" s="9"/>
      <c r="BSI30" s="9"/>
      <c r="BSJ30" s="8" t="s">
        <v>3646</v>
      </c>
      <c r="BSK30" s="9"/>
      <c r="BSL30" s="9"/>
      <c r="BSM30" s="8" t="s">
        <v>3646</v>
      </c>
      <c r="BSN30" s="9"/>
      <c r="BSO30" s="9"/>
      <c r="BSP30" s="8" t="s">
        <v>24393</v>
      </c>
      <c r="BSQ30" s="9"/>
      <c r="BSR30" s="9"/>
      <c r="BSS30" s="8" t="s">
        <v>24394</v>
      </c>
      <c r="BST30" s="9"/>
      <c r="BSU30" s="9"/>
      <c r="BSV30" s="8" t="s">
        <v>3646</v>
      </c>
      <c r="BSW30" s="9"/>
      <c r="BSX30" s="9"/>
      <c r="BSY30" s="8" t="s">
        <v>3869</v>
      </c>
      <c r="BSZ30" s="9"/>
      <c r="BTA30" s="9"/>
      <c r="BTB30" s="8" t="s">
        <v>3642</v>
      </c>
      <c r="BTC30" s="9"/>
      <c r="BTD30" s="9"/>
      <c r="BTE30" s="8" t="s">
        <v>4369</v>
      </c>
      <c r="BTF30" s="9"/>
      <c r="BTG30" s="9"/>
      <c r="BTH30" s="8" t="s">
        <v>24395</v>
      </c>
      <c r="BTI30" s="9"/>
      <c r="BTJ30" s="9"/>
      <c r="BTK30" s="8" t="s">
        <v>3646</v>
      </c>
      <c r="BTL30" s="9"/>
      <c r="BTM30" s="9"/>
      <c r="BTN30" s="8" t="s">
        <v>3738</v>
      </c>
      <c r="BTO30" s="9"/>
      <c r="BTP30" s="9"/>
      <c r="BTQ30" s="8" t="s">
        <v>23781</v>
      </c>
      <c r="BTR30" s="9"/>
      <c r="BTS30" s="9"/>
      <c r="BTT30" s="8" t="s">
        <v>3760</v>
      </c>
      <c r="BTU30" s="9"/>
      <c r="BTV30" s="9"/>
      <c r="BTW30" s="8" t="s">
        <v>3760</v>
      </c>
      <c r="BTX30" s="9"/>
      <c r="BTY30" s="9"/>
      <c r="BTZ30" s="8" t="s">
        <v>3760</v>
      </c>
      <c r="BUA30" s="9"/>
      <c r="BUB30" s="9"/>
      <c r="BUC30" s="8" t="s">
        <v>3644</v>
      </c>
      <c r="BUD30" s="9"/>
      <c r="BUE30" s="9"/>
      <c r="BUF30" s="8" t="s">
        <v>3760</v>
      </c>
      <c r="BUG30" s="9"/>
      <c r="BUH30" s="9"/>
      <c r="BUI30" s="8" t="s">
        <v>3644</v>
      </c>
      <c r="BUJ30" s="9"/>
      <c r="BUK30" s="9"/>
      <c r="BUL30" s="8" t="s">
        <v>3644</v>
      </c>
      <c r="BUM30" s="9"/>
      <c r="BUN30" s="9"/>
      <c r="BUO30" s="8" t="s">
        <v>24396</v>
      </c>
      <c r="BUP30" s="9"/>
      <c r="BUQ30" s="9"/>
      <c r="BUR30" s="8" t="s">
        <v>23781</v>
      </c>
      <c r="BUS30" s="9"/>
      <c r="BUT30" s="9"/>
      <c r="BUU30" s="8" t="s">
        <v>3644</v>
      </c>
      <c r="BUV30" s="9"/>
      <c r="BUW30" s="9"/>
      <c r="BUX30" s="8" t="s">
        <v>3644</v>
      </c>
      <c r="BUY30" s="9"/>
      <c r="BUZ30" s="9"/>
      <c r="BVA30" s="8" t="s">
        <v>3644</v>
      </c>
      <c r="BVB30" s="9"/>
      <c r="BVC30" s="9"/>
      <c r="BVD30" s="8" t="s">
        <v>3644</v>
      </c>
      <c r="BVE30" s="9"/>
      <c r="BVF30" s="9"/>
      <c r="BVG30" s="8" t="s">
        <v>3760</v>
      </c>
      <c r="BVH30" s="9"/>
      <c r="BVI30" s="9"/>
      <c r="BVJ30" s="8" t="s">
        <v>3760</v>
      </c>
      <c r="BVK30" s="9"/>
      <c r="BVL30" s="9"/>
      <c r="BVM30" s="8" t="s">
        <v>24047</v>
      </c>
      <c r="BVN30" s="9"/>
      <c r="BVO30" s="9"/>
      <c r="BVP30" s="8" t="s">
        <v>3644</v>
      </c>
      <c r="BVQ30" s="9"/>
      <c r="BVR30" s="9"/>
      <c r="BVS30" s="8" t="s">
        <v>3644</v>
      </c>
      <c r="BVT30" s="9"/>
      <c r="BVU30" s="9"/>
      <c r="BVV30" s="8" t="s">
        <v>3644</v>
      </c>
      <c r="BVW30" s="9"/>
      <c r="BVX30" s="9"/>
      <c r="BVY30" s="8" t="s">
        <v>24397</v>
      </c>
      <c r="BVZ30" s="9"/>
      <c r="BWA30" s="9"/>
      <c r="BWB30" s="8" t="s">
        <v>3644</v>
      </c>
      <c r="BWC30" s="9"/>
      <c r="BWD30" s="9"/>
      <c r="BWE30" s="8" t="s">
        <v>3644</v>
      </c>
      <c r="BWF30" s="9"/>
      <c r="BWG30" s="9"/>
      <c r="BWH30" s="8" t="s">
        <v>3644</v>
      </c>
      <c r="BWI30" s="9"/>
      <c r="BWJ30" s="9"/>
      <c r="BWK30" s="8" t="s">
        <v>24398</v>
      </c>
      <c r="BWL30" s="9"/>
      <c r="BWM30" s="9"/>
      <c r="BWN30" s="8" t="s">
        <v>3644</v>
      </c>
      <c r="BWO30" s="9"/>
      <c r="BWP30" s="9"/>
      <c r="BWQ30" s="8" t="s">
        <v>3644</v>
      </c>
      <c r="BWR30" s="9"/>
      <c r="BWS30" s="9"/>
      <c r="BWT30" s="8" t="s">
        <v>23720</v>
      </c>
      <c r="BWU30" s="9"/>
      <c r="BWV30" s="9"/>
      <c r="BWW30" s="8" t="s">
        <v>3644</v>
      </c>
      <c r="BWX30" s="9"/>
      <c r="BWY30" s="9"/>
      <c r="BWZ30" s="8" t="s">
        <v>3760</v>
      </c>
      <c r="BXA30" s="9"/>
      <c r="BXB30" s="9"/>
      <c r="BXC30" s="8" t="s">
        <v>3765</v>
      </c>
      <c r="BXD30" s="9"/>
      <c r="BXE30" s="9"/>
      <c r="BXF30" s="8" t="s">
        <v>24399</v>
      </c>
      <c r="BXG30" s="9"/>
      <c r="BXH30" s="9"/>
      <c r="BXI30" s="8" t="s">
        <v>24400</v>
      </c>
      <c r="BXJ30" s="9"/>
      <c r="BXK30" s="9"/>
      <c r="BXL30" s="8" t="s">
        <v>3861</v>
      </c>
      <c r="BXM30" s="9"/>
      <c r="BXN30" s="9"/>
      <c r="BXO30" s="8" t="s">
        <v>24401</v>
      </c>
      <c r="BXP30" s="9"/>
      <c r="BXQ30" s="9"/>
      <c r="BXR30" s="8" t="s">
        <v>24115</v>
      </c>
      <c r="BXS30" s="9"/>
      <c r="BXT30" s="9"/>
      <c r="BXU30" s="8" t="s">
        <v>24402</v>
      </c>
      <c r="BXV30" s="9"/>
      <c r="BXW30" s="9"/>
      <c r="BXX30" s="8" t="s">
        <v>24402</v>
      </c>
      <c r="BXY30" s="9"/>
      <c r="BXZ30" s="9"/>
      <c r="BYA30" s="8" t="s">
        <v>24244</v>
      </c>
      <c r="BYB30" s="9"/>
      <c r="BYC30" s="9"/>
      <c r="BYD30" s="8" t="s">
        <v>24403</v>
      </c>
      <c r="BYE30" s="9"/>
      <c r="BYF30" s="9"/>
      <c r="BYG30" s="8" t="s">
        <v>24404</v>
      </c>
      <c r="BYH30" s="9"/>
      <c r="BYI30" s="9"/>
      <c r="BYJ30" s="8" t="s">
        <v>24405</v>
      </c>
      <c r="BYK30" s="9"/>
      <c r="BYL30" s="9"/>
      <c r="BYM30" s="8" t="s">
        <v>3749</v>
      </c>
      <c r="BYN30" s="9"/>
      <c r="BYO30" s="9"/>
    </row>
    <row r="31" spans="1:2017" x14ac:dyDescent="0.25">
      <c r="A31" s="1" t="s">
        <v>4057</v>
      </c>
      <c r="B31" s="8" t="s">
        <v>24406</v>
      </c>
      <c r="C31" s="9"/>
      <c r="D31" s="9"/>
      <c r="E31" s="8" t="s">
        <v>4388</v>
      </c>
      <c r="F31" s="9"/>
      <c r="G31" s="9"/>
      <c r="H31" s="8" t="s">
        <v>24407</v>
      </c>
      <c r="I31" s="9"/>
      <c r="J31" s="9"/>
      <c r="K31" s="8" t="s">
        <v>24331</v>
      </c>
      <c r="L31" s="9"/>
      <c r="M31" s="9"/>
      <c r="N31" s="8" t="s">
        <v>4282</v>
      </c>
      <c r="O31" s="9"/>
      <c r="P31" s="9"/>
      <c r="Q31" s="8" t="s">
        <v>24408</v>
      </c>
      <c r="R31" s="9"/>
      <c r="S31" s="9"/>
      <c r="T31" s="8" t="s">
        <v>24409</v>
      </c>
      <c r="U31" s="9"/>
      <c r="V31" s="9"/>
      <c r="W31" s="8" t="s">
        <v>24410</v>
      </c>
      <c r="X31" s="9"/>
      <c r="Y31" s="9"/>
      <c r="Z31" s="8" t="s">
        <v>23709</v>
      </c>
      <c r="AA31" s="9"/>
      <c r="AB31" s="9"/>
      <c r="AC31" s="8" t="s">
        <v>24411</v>
      </c>
      <c r="AD31" s="9"/>
      <c r="AE31" s="9"/>
      <c r="AF31" s="8" t="s">
        <v>23848</v>
      </c>
      <c r="AG31" s="9"/>
      <c r="AH31" s="9"/>
      <c r="AI31" s="8" t="s">
        <v>24412</v>
      </c>
      <c r="AJ31" s="9"/>
      <c r="AK31" s="9"/>
      <c r="AL31" s="8" t="s">
        <v>23784</v>
      </c>
      <c r="AM31" s="9"/>
      <c r="AN31" s="9"/>
      <c r="AO31" s="8" t="s">
        <v>23885</v>
      </c>
      <c r="AP31" s="9"/>
      <c r="AQ31" s="9"/>
      <c r="AR31" s="8" t="s">
        <v>24305</v>
      </c>
      <c r="AS31" s="9"/>
      <c r="AT31" s="9"/>
      <c r="AU31" s="8" t="s">
        <v>24413</v>
      </c>
      <c r="AV31" s="9"/>
      <c r="AW31" s="9"/>
      <c r="AX31" s="8" t="s">
        <v>24414</v>
      </c>
      <c r="AY31" s="9"/>
      <c r="AZ31" s="9"/>
      <c r="BA31" s="8" t="s">
        <v>23896</v>
      </c>
      <c r="BB31" s="9"/>
      <c r="BC31" s="9"/>
      <c r="BD31" s="8" t="s">
        <v>23896</v>
      </c>
      <c r="BE31" s="9"/>
      <c r="BF31" s="9"/>
      <c r="BG31" s="8" t="s">
        <v>24406</v>
      </c>
      <c r="BH31" s="9"/>
      <c r="BI31" s="9"/>
      <c r="BJ31" s="8" t="s">
        <v>24414</v>
      </c>
      <c r="BK31" s="9"/>
      <c r="BL31" s="9"/>
      <c r="BM31" s="8" t="s">
        <v>4464</v>
      </c>
      <c r="BN31" s="9"/>
      <c r="BO31" s="9"/>
      <c r="BP31" s="8" t="s">
        <v>4464</v>
      </c>
      <c r="BQ31" s="9"/>
      <c r="BR31" s="9"/>
      <c r="BS31" s="8" t="s">
        <v>24103</v>
      </c>
      <c r="BT31" s="9"/>
      <c r="BU31" s="9"/>
      <c r="BV31" s="8" t="s">
        <v>24415</v>
      </c>
      <c r="BW31" s="9"/>
      <c r="BX31" s="9"/>
      <c r="BY31" s="8" t="s">
        <v>3760</v>
      </c>
      <c r="BZ31" s="9"/>
      <c r="CA31" s="9"/>
      <c r="CB31" s="8" t="s">
        <v>3644</v>
      </c>
      <c r="CC31" s="9"/>
      <c r="CD31" s="9"/>
      <c r="CE31" s="8" t="s">
        <v>3644</v>
      </c>
      <c r="CF31" s="9"/>
      <c r="CG31" s="9"/>
      <c r="CH31" s="8" t="s">
        <v>24416</v>
      </c>
      <c r="CI31" s="9"/>
      <c r="CJ31" s="9"/>
      <c r="CK31" s="8" t="s">
        <v>3646</v>
      </c>
      <c r="CL31" s="9"/>
      <c r="CM31" s="9"/>
      <c r="CN31" s="8" t="s">
        <v>3760</v>
      </c>
      <c r="CO31" s="9"/>
      <c r="CP31" s="9"/>
      <c r="CQ31" s="8" t="s">
        <v>3760</v>
      </c>
      <c r="CR31" s="9"/>
      <c r="CS31" s="9"/>
      <c r="CT31" s="8" t="s">
        <v>23720</v>
      </c>
      <c r="CU31" s="9"/>
      <c r="CV31" s="9"/>
      <c r="CW31" s="8" t="s">
        <v>23720</v>
      </c>
      <c r="CX31" s="9"/>
      <c r="CY31" s="9"/>
      <c r="CZ31" s="8" t="s">
        <v>3760</v>
      </c>
      <c r="DA31" s="9"/>
      <c r="DB31" s="9"/>
      <c r="DC31" s="8" t="s">
        <v>23720</v>
      </c>
      <c r="DD31" s="9"/>
      <c r="DE31" s="9"/>
      <c r="DF31" s="8" t="s">
        <v>3760</v>
      </c>
      <c r="DG31" s="9"/>
      <c r="DH31" s="9"/>
      <c r="DI31" s="8" t="s">
        <v>23691</v>
      </c>
      <c r="DJ31" s="9"/>
      <c r="DK31" s="9"/>
      <c r="DL31" s="8" t="s">
        <v>3760</v>
      </c>
      <c r="DM31" s="9"/>
      <c r="DN31" s="9"/>
      <c r="DO31" s="8" t="s">
        <v>23720</v>
      </c>
      <c r="DP31" s="9"/>
      <c r="DQ31" s="9"/>
      <c r="DR31" s="8" t="s">
        <v>3760</v>
      </c>
      <c r="DS31" s="9"/>
      <c r="DT31" s="9"/>
      <c r="DU31" s="8" t="s">
        <v>24417</v>
      </c>
      <c r="DV31" s="9"/>
      <c r="DW31" s="9"/>
      <c r="DX31" s="8" t="s">
        <v>24417</v>
      </c>
      <c r="DY31" s="9"/>
      <c r="DZ31" s="9"/>
      <c r="EA31" s="8" t="s">
        <v>3644</v>
      </c>
      <c r="EB31" s="9"/>
      <c r="EC31" s="9"/>
      <c r="ED31" s="8" t="s">
        <v>3760</v>
      </c>
      <c r="EE31" s="9"/>
      <c r="EF31" s="9"/>
      <c r="EG31" s="8" t="s">
        <v>4661</v>
      </c>
      <c r="EH31" s="9"/>
      <c r="EI31" s="9"/>
      <c r="EJ31" s="8" t="s">
        <v>24115</v>
      </c>
      <c r="EK31" s="9"/>
      <c r="EL31" s="9"/>
      <c r="EM31" s="8" t="s">
        <v>4445</v>
      </c>
      <c r="EN31" s="9"/>
      <c r="EO31" s="9"/>
      <c r="EP31" s="8" t="s">
        <v>23887</v>
      </c>
      <c r="EQ31" s="9"/>
      <c r="ER31" s="9"/>
      <c r="ES31" s="8" t="s">
        <v>23887</v>
      </c>
      <c r="ET31" s="9"/>
      <c r="EU31" s="9"/>
      <c r="EV31" s="8" t="s">
        <v>23897</v>
      </c>
      <c r="EW31" s="9"/>
      <c r="EX31" s="9"/>
      <c r="EY31" s="8" t="s">
        <v>3760</v>
      </c>
      <c r="EZ31" s="9"/>
      <c r="FA31" s="9"/>
      <c r="FB31" s="8" t="s">
        <v>3964</v>
      </c>
      <c r="FC31" s="9"/>
      <c r="FD31" s="9"/>
      <c r="FE31" s="8" t="s">
        <v>4677</v>
      </c>
      <c r="FF31" s="9"/>
      <c r="FG31" s="9"/>
      <c r="FH31" s="8" t="s">
        <v>4066</v>
      </c>
      <c r="FI31" s="9"/>
      <c r="FJ31" s="9"/>
      <c r="FK31" s="8" t="s">
        <v>23679</v>
      </c>
      <c r="FL31" s="9"/>
      <c r="FM31" s="9"/>
      <c r="FN31" s="8" t="s">
        <v>24418</v>
      </c>
      <c r="FO31" s="9"/>
      <c r="FP31" s="9"/>
      <c r="FQ31" s="8" t="s">
        <v>24419</v>
      </c>
      <c r="FR31" s="9"/>
      <c r="FS31" s="9"/>
      <c r="FT31" s="8" t="s">
        <v>24420</v>
      </c>
      <c r="FU31" s="9"/>
      <c r="FV31" s="9"/>
      <c r="FW31" s="8" t="s">
        <v>24080</v>
      </c>
      <c r="FX31" s="9"/>
      <c r="FY31" s="9"/>
      <c r="FZ31" s="8" t="s">
        <v>4272</v>
      </c>
      <c r="GA31" s="9"/>
      <c r="GB31" s="9"/>
      <c r="GC31" s="8" t="s">
        <v>24083</v>
      </c>
      <c r="GD31" s="9"/>
      <c r="GE31" s="9"/>
      <c r="GF31" s="8" t="s">
        <v>24421</v>
      </c>
      <c r="GG31" s="9"/>
      <c r="GH31" s="9"/>
      <c r="GI31" s="8" t="s">
        <v>24422</v>
      </c>
      <c r="GJ31" s="9"/>
      <c r="GK31" s="9"/>
      <c r="GL31" s="8" t="s">
        <v>24423</v>
      </c>
      <c r="GM31" s="9"/>
      <c r="GN31" s="9"/>
      <c r="GO31" s="8" t="s">
        <v>24070</v>
      </c>
      <c r="GP31" s="9"/>
      <c r="GQ31" s="9"/>
      <c r="GR31" s="8" t="s">
        <v>24152</v>
      </c>
      <c r="GS31" s="9"/>
      <c r="GT31" s="9"/>
      <c r="GU31" s="8" t="s">
        <v>24424</v>
      </c>
      <c r="GV31" s="9"/>
      <c r="GW31" s="9"/>
      <c r="GX31" s="8" t="s">
        <v>24321</v>
      </c>
      <c r="GY31" s="9"/>
      <c r="GZ31" s="9"/>
      <c r="HA31" s="8" t="s">
        <v>4580</v>
      </c>
      <c r="HB31" s="9"/>
      <c r="HC31" s="9"/>
      <c r="HD31" s="8" t="s">
        <v>24425</v>
      </c>
      <c r="HE31" s="9"/>
      <c r="HF31" s="9"/>
      <c r="HG31" s="8" t="s">
        <v>24426</v>
      </c>
      <c r="HH31" s="9"/>
      <c r="HI31" s="9"/>
      <c r="HJ31" s="8" t="s">
        <v>24427</v>
      </c>
      <c r="HK31" s="9"/>
      <c r="HL31" s="9"/>
      <c r="HM31" s="8" t="s">
        <v>24428</v>
      </c>
      <c r="HN31" s="9"/>
      <c r="HO31" s="9"/>
      <c r="HP31" s="8" t="s">
        <v>24429</v>
      </c>
      <c r="HQ31" s="9"/>
      <c r="HR31" s="9"/>
      <c r="HS31" s="8" t="s">
        <v>3646</v>
      </c>
      <c r="HT31" s="9"/>
      <c r="HU31" s="9"/>
      <c r="HV31" s="8" t="s">
        <v>24430</v>
      </c>
      <c r="HW31" s="9"/>
      <c r="HX31" s="9"/>
      <c r="HY31" s="8" t="s">
        <v>24414</v>
      </c>
      <c r="HZ31" s="9"/>
      <c r="IA31" s="9"/>
      <c r="IB31" s="8" t="s">
        <v>4481</v>
      </c>
      <c r="IC31" s="9"/>
      <c r="ID31" s="9"/>
      <c r="IE31" s="8" t="s">
        <v>23740</v>
      </c>
      <c r="IF31" s="9"/>
      <c r="IG31" s="9"/>
      <c r="IH31" s="8" t="s">
        <v>24431</v>
      </c>
      <c r="II31" s="9"/>
      <c r="IJ31" s="9"/>
      <c r="IK31" s="8" t="s">
        <v>24117</v>
      </c>
      <c r="IL31" s="9"/>
      <c r="IM31" s="9"/>
      <c r="IN31" s="8" t="s">
        <v>24432</v>
      </c>
      <c r="IO31" s="9"/>
      <c r="IP31" s="9"/>
      <c r="IQ31" s="8" t="s">
        <v>24433</v>
      </c>
      <c r="IR31" s="9"/>
      <c r="IS31" s="9"/>
      <c r="IT31" s="8" t="s">
        <v>24434</v>
      </c>
      <c r="IU31" s="9"/>
      <c r="IV31" s="9"/>
      <c r="IW31" s="8" t="s">
        <v>4534</v>
      </c>
      <c r="IX31" s="9"/>
      <c r="IY31" s="9"/>
      <c r="IZ31" s="8" t="s">
        <v>3646</v>
      </c>
      <c r="JA31" s="9"/>
      <c r="JB31" s="9"/>
      <c r="JC31" s="8" t="s">
        <v>4413</v>
      </c>
      <c r="JD31" s="9"/>
      <c r="JE31" s="9"/>
      <c r="JF31" s="8" t="s">
        <v>24435</v>
      </c>
      <c r="JG31" s="9"/>
      <c r="JH31" s="9"/>
      <c r="JI31" s="8" t="s">
        <v>4413</v>
      </c>
      <c r="JJ31" s="9"/>
      <c r="JK31" s="9"/>
      <c r="JL31" s="8" t="s">
        <v>4376</v>
      </c>
      <c r="JM31" s="9"/>
      <c r="JN31" s="9"/>
      <c r="JO31" s="8" t="s">
        <v>3890</v>
      </c>
      <c r="JP31" s="9"/>
      <c r="JQ31" s="9"/>
      <c r="JR31" s="8" t="s">
        <v>4470</v>
      </c>
      <c r="JS31" s="9"/>
      <c r="JT31" s="9"/>
      <c r="JU31" s="8" t="s">
        <v>3966</v>
      </c>
      <c r="JV31" s="9"/>
      <c r="JW31" s="9"/>
      <c r="JX31" s="8" t="s">
        <v>24313</v>
      </c>
      <c r="JY31" s="9"/>
      <c r="JZ31" s="9"/>
      <c r="KA31" s="8" t="s">
        <v>24089</v>
      </c>
      <c r="KB31" s="9"/>
      <c r="KC31" s="9"/>
      <c r="KD31" s="8" t="s">
        <v>24382</v>
      </c>
      <c r="KE31" s="9"/>
      <c r="KF31" s="9"/>
      <c r="KG31" s="8" t="s">
        <v>24436</v>
      </c>
      <c r="KH31" s="9"/>
      <c r="KI31" s="9"/>
      <c r="KJ31" s="8" t="s">
        <v>24437</v>
      </c>
      <c r="KK31" s="9"/>
      <c r="KL31" s="9"/>
      <c r="KM31" s="8" t="s">
        <v>3760</v>
      </c>
      <c r="KN31" s="9"/>
      <c r="KO31" s="9"/>
      <c r="KP31" s="8" t="s">
        <v>3760</v>
      </c>
      <c r="KQ31" s="9"/>
      <c r="KR31" s="9"/>
      <c r="KS31" s="8" t="s">
        <v>23720</v>
      </c>
      <c r="KT31" s="9"/>
      <c r="KU31" s="9"/>
      <c r="KV31" s="8" t="s">
        <v>23720</v>
      </c>
      <c r="KW31" s="9"/>
      <c r="KX31" s="9"/>
      <c r="KY31" s="8" t="s">
        <v>3760</v>
      </c>
      <c r="KZ31" s="9"/>
      <c r="LA31" s="9"/>
      <c r="LB31" s="8" t="s">
        <v>24438</v>
      </c>
      <c r="LC31" s="9"/>
      <c r="LD31" s="9"/>
      <c r="LE31" s="8" t="s">
        <v>23720</v>
      </c>
      <c r="LF31" s="9"/>
      <c r="LG31" s="9"/>
      <c r="LH31" s="8" t="s">
        <v>23691</v>
      </c>
      <c r="LI31" s="9"/>
      <c r="LJ31" s="9"/>
      <c r="LK31" s="8" t="s">
        <v>24413</v>
      </c>
      <c r="LL31" s="9"/>
      <c r="LM31" s="9"/>
      <c r="LN31" s="8" t="s">
        <v>3760</v>
      </c>
      <c r="LO31" s="9"/>
      <c r="LP31" s="9"/>
      <c r="LQ31" s="8" t="s">
        <v>3760</v>
      </c>
      <c r="LR31" s="9"/>
      <c r="LS31" s="9"/>
      <c r="LT31" s="8" t="s">
        <v>3646</v>
      </c>
      <c r="LU31" s="9"/>
      <c r="LV31" s="9"/>
      <c r="LW31" s="8" t="s">
        <v>23931</v>
      </c>
      <c r="LX31" s="9"/>
      <c r="LY31" s="9"/>
      <c r="LZ31" s="8" t="s">
        <v>23839</v>
      </c>
      <c r="MA31" s="9"/>
      <c r="MB31" s="9"/>
      <c r="MC31" s="8" t="s">
        <v>23710</v>
      </c>
      <c r="MD31" s="9"/>
      <c r="ME31" s="9"/>
      <c r="MF31" s="8" t="s">
        <v>3869</v>
      </c>
      <c r="MG31" s="9"/>
      <c r="MH31" s="9"/>
      <c r="MI31" s="8" t="s">
        <v>3869</v>
      </c>
      <c r="MJ31" s="9"/>
      <c r="MK31" s="9"/>
      <c r="ML31" s="8" t="s">
        <v>24439</v>
      </c>
      <c r="MM31" s="9"/>
      <c r="MN31" s="9"/>
      <c r="MO31" s="8" t="s">
        <v>3760</v>
      </c>
      <c r="MP31" s="9"/>
      <c r="MQ31" s="9"/>
      <c r="MR31" s="8" t="s">
        <v>23720</v>
      </c>
      <c r="MS31" s="9"/>
      <c r="MT31" s="9"/>
      <c r="MU31" s="8" t="s">
        <v>3760</v>
      </c>
      <c r="MV31" s="9"/>
      <c r="MW31" s="9"/>
      <c r="MX31" s="8" t="s">
        <v>23720</v>
      </c>
      <c r="MY31" s="9"/>
      <c r="MZ31" s="9"/>
      <c r="NA31" s="8" t="s">
        <v>23720</v>
      </c>
      <c r="NB31" s="9"/>
      <c r="NC31" s="9"/>
      <c r="ND31" s="8" t="s">
        <v>3760</v>
      </c>
      <c r="NE31" s="9"/>
      <c r="NF31" s="9"/>
      <c r="NG31" s="8" t="s">
        <v>3760</v>
      </c>
      <c r="NH31" s="9"/>
      <c r="NI31" s="9"/>
      <c r="NJ31" s="8" t="s">
        <v>23720</v>
      </c>
      <c r="NK31" s="9"/>
      <c r="NL31" s="9"/>
      <c r="NM31" s="8" t="s">
        <v>3760</v>
      </c>
      <c r="NN31" s="9"/>
      <c r="NO31" s="9"/>
      <c r="NP31" s="8" t="s">
        <v>24286</v>
      </c>
      <c r="NQ31" s="9"/>
      <c r="NR31" s="9"/>
      <c r="NS31" s="8" t="s">
        <v>3646</v>
      </c>
      <c r="NT31" s="9"/>
      <c r="NU31" s="9"/>
      <c r="NV31" s="8" t="s">
        <v>23720</v>
      </c>
      <c r="NW31" s="9"/>
      <c r="NX31" s="9"/>
      <c r="NY31" s="8" t="s">
        <v>3869</v>
      </c>
      <c r="NZ31" s="9"/>
      <c r="OA31" s="9"/>
      <c r="OB31" s="8" t="s">
        <v>24403</v>
      </c>
      <c r="OC31" s="9"/>
      <c r="OD31" s="9"/>
      <c r="OE31" s="8" t="s">
        <v>24440</v>
      </c>
      <c r="OF31" s="9"/>
      <c r="OG31" s="9"/>
      <c r="OH31" s="8" t="s">
        <v>24441</v>
      </c>
      <c r="OI31" s="9"/>
      <c r="OJ31" s="9"/>
      <c r="OK31" s="8" t="s">
        <v>3646</v>
      </c>
      <c r="OL31" s="9"/>
      <c r="OM31" s="9"/>
      <c r="ON31" s="8" t="s">
        <v>24442</v>
      </c>
      <c r="OO31" s="9"/>
      <c r="OP31" s="9"/>
      <c r="OQ31" s="8" t="s">
        <v>24020</v>
      </c>
      <c r="OR31" s="9"/>
      <c r="OS31" s="9"/>
      <c r="OT31" s="8" t="s">
        <v>24328</v>
      </c>
      <c r="OU31" s="9"/>
      <c r="OV31" s="9"/>
      <c r="OW31" s="8" t="s">
        <v>4584</v>
      </c>
      <c r="OX31" s="9"/>
      <c r="OY31" s="9"/>
      <c r="OZ31" s="8" t="s">
        <v>23685</v>
      </c>
      <c r="PA31" s="9"/>
      <c r="PB31" s="9"/>
      <c r="PC31" s="8" t="s">
        <v>23887</v>
      </c>
      <c r="PD31" s="9"/>
      <c r="PE31" s="9"/>
      <c r="PF31" s="8" t="s">
        <v>3646</v>
      </c>
      <c r="PG31" s="9"/>
      <c r="PH31" s="9"/>
      <c r="PI31" s="8" t="s">
        <v>23957</v>
      </c>
      <c r="PJ31" s="9"/>
      <c r="PK31" s="9"/>
      <c r="PL31" s="8" t="s">
        <v>3964</v>
      </c>
      <c r="PM31" s="9"/>
      <c r="PN31" s="9"/>
      <c r="PO31" s="8" t="s">
        <v>24099</v>
      </c>
      <c r="PP31" s="9"/>
      <c r="PQ31" s="9"/>
      <c r="PR31" s="8" t="s">
        <v>24099</v>
      </c>
      <c r="PS31" s="9"/>
      <c r="PT31" s="9"/>
      <c r="PU31" s="8" t="s">
        <v>24188</v>
      </c>
      <c r="PV31" s="9"/>
      <c r="PW31" s="9"/>
      <c r="PX31" s="8" t="s">
        <v>24443</v>
      </c>
      <c r="PY31" s="9"/>
      <c r="PZ31" s="9"/>
      <c r="QA31" s="8" t="s">
        <v>23720</v>
      </c>
      <c r="QB31" s="9"/>
      <c r="QC31" s="9"/>
      <c r="QD31" s="8" t="s">
        <v>24444</v>
      </c>
      <c r="QE31" s="9"/>
      <c r="QF31" s="9"/>
      <c r="QG31" s="8" t="s">
        <v>23727</v>
      </c>
      <c r="QH31" s="9"/>
      <c r="QI31" s="9"/>
      <c r="QJ31" s="8" t="s">
        <v>24445</v>
      </c>
      <c r="QK31" s="9"/>
      <c r="QL31" s="9"/>
      <c r="QM31" s="8" t="s">
        <v>24446</v>
      </c>
      <c r="QN31" s="9"/>
      <c r="QO31" s="9"/>
      <c r="QP31" s="8" t="s">
        <v>24111</v>
      </c>
      <c r="QQ31" s="9"/>
      <c r="QR31" s="9"/>
      <c r="QS31" s="8" t="s">
        <v>24075</v>
      </c>
      <c r="QT31" s="9"/>
      <c r="QU31" s="9"/>
      <c r="QV31" s="8" t="s">
        <v>3853</v>
      </c>
      <c r="QW31" s="9"/>
      <c r="QX31" s="9"/>
      <c r="QY31" s="8" t="s">
        <v>24447</v>
      </c>
      <c r="QZ31" s="9"/>
      <c r="RA31" s="9"/>
      <c r="RB31" s="8" t="s">
        <v>24448</v>
      </c>
      <c r="RC31" s="9"/>
      <c r="RD31" s="9"/>
      <c r="RE31" s="8" t="s">
        <v>24287</v>
      </c>
      <c r="RF31" s="9"/>
      <c r="RG31" s="9"/>
      <c r="RH31" s="8" t="s">
        <v>3646</v>
      </c>
      <c r="RI31" s="9"/>
      <c r="RJ31" s="9"/>
      <c r="RK31" s="8" t="s">
        <v>24449</v>
      </c>
      <c r="RL31" s="9"/>
      <c r="RM31" s="9"/>
      <c r="RN31" s="8" t="s">
        <v>24450</v>
      </c>
      <c r="RO31" s="9"/>
      <c r="RP31" s="9"/>
      <c r="RQ31" s="8" t="s">
        <v>3646</v>
      </c>
      <c r="RR31" s="9"/>
      <c r="RS31" s="9"/>
      <c r="RT31" s="8" t="s">
        <v>23945</v>
      </c>
      <c r="RU31" s="9"/>
      <c r="RV31" s="9"/>
      <c r="RW31" s="8" t="s">
        <v>24451</v>
      </c>
      <c r="RX31" s="9"/>
      <c r="RY31" s="9"/>
      <c r="RZ31" s="8" t="s">
        <v>24131</v>
      </c>
      <c r="SA31" s="9"/>
      <c r="SB31" s="9"/>
      <c r="SC31" s="8" t="s">
        <v>24452</v>
      </c>
      <c r="SD31" s="9"/>
      <c r="SE31" s="9"/>
      <c r="SF31" s="8" t="s">
        <v>24453</v>
      </c>
      <c r="SG31" s="9"/>
      <c r="SH31" s="9"/>
      <c r="SI31" s="8" t="s">
        <v>24454</v>
      </c>
      <c r="SJ31" s="9"/>
      <c r="SK31" s="9"/>
      <c r="SL31" s="8" t="s">
        <v>24253</v>
      </c>
      <c r="SM31" s="9"/>
      <c r="SN31" s="9"/>
      <c r="SO31" s="8" t="s">
        <v>24272</v>
      </c>
      <c r="SP31" s="9"/>
      <c r="SQ31" s="9"/>
      <c r="SR31" s="8" t="s">
        <v>23720</v>
      </c>
      <c r="SS31" s="9"/>
      <c r="ST31" s="9"/>
      <c r="SU31" s="8" t="s">
        <v>24340</v>
      </c>
      <c r="SV31" s="9"/>
      <c r="SW31" s="9"/>
      <c r="SX31" s="8" t="s">
        <v>24269</v>
      </c>
      <c r="SY31" s="9"/>
      <c r="SZ31" s="9"/>
      <c r="TA31" s="8" t="s">
        <v>3668</v>
      </c>
      <c r="TB31" s="9"/>
      <c r="TC31" s="9"/>
      <c r="TD31" s="8" t="s">
        <v>4288</v>
      </c>
      <c r="TE31" s="9"/>
      <c r="TF31" s="9"/>
      <c r="TG31" s="8" t="s">
        <v>4059</v>
      </c>
      <c r="TH31" s="9"/>
      <c r="TI31" s="9"/>
      <c r="TJ31" s="8" t="s">
        <v>23898</v>
      </c>
      <c r="TK31" s="9"/>
      <c r="TL31" s="9"/>
      <c r="TM31" s="8" t="s">
        <v>24455</v>
      </c>
      <c r="TN31" s="9"/>
      <c r="TO31" s="9"/>
      <c r="TP31" s="8" t="s">
        <v>3960</v>
      </c>
      <c r="TQ31" s="9"/>
      <c r="TR31" s="9"/>
      <c r="TS31" s="8" t="s">
        <v>24433</v>
      </c>
      <c r="TT31" s="9"/>
      <c r="TU31" s="9"/>
      <c r="TV31" s="8" t="s">
        <v>24273</v>
      </c>
      <c r="TW31" s="9"/>
      <c r="TX31" s="9"/>
      <c r="TY31" s="8" t="s">
        <v>24083</v>
      </c>
      <c r="TZ31" s="9"/>
      <c r="UA31" s="9"/>
      <c r="UB31" s="8" t="s">
        <v>24328</v>
      </c>
      <c r="UC31" s="9"/>
      <c r="UD31" s="9"/>
      <c r="UE31" s="8" t="s">
        <v>24456</v>
      </c>
      <c r="UF31" s="9"/>
      <c r="UG31" s="9"/>
      <c r="UH31" s="8" t="s">
        <v>24457</v>
      </c>
      <c r="UI31" s="9"/>
      <c r="UJ31" s="9"/>
      <c r="UK31" s="8" t="s">
        <v>3657</v>
      </c>
      <c r="UL31" s="9"/>
      <c r="UM31" s="9"/>
      <c r="UN31" s="8" t="s">
        <v>4215</v>
      </c>
      <c r="UO31" s="9"/>
      <c r="UP31" s="9"/>
      <c r="UQ31" s="8" t="s">
        <v>3869</v>
      </c>
      <c r="UR31" s="9"/>
      <c r="US31" s="9"/>
      <c r="UT31" s="8" t="s">
        <v>3760</v>
      </c>
      <c r="UU31" s="9"/>
      <c r="UV31" s="9"/>
      <c r="UW31" s="8" t="s">
        <v>3760</v>
      </c>
      <c r="UX31" s="9"/>
      <c r="UY31" s="9"/>
      <c r="UZ31" s="8" t="s">
        <v>3644</v>
      </c>
      <c r="VA31" s="9"/>
      <c r="VB31" s="9"/>
      <c r="VC31" s="8" t="s">
        <v>23720</v>
      </c>
      <c r="VD31" s="9"/>
      <c r="VE31" s="9"/>
      <c r="VF31" s="8" t="s">
        <v>3760</v>
      </c>
      <c r="VG31" s="9"/>
      <c r="VH31" s="9"/>
      <c r="VI31" s="8" t="s">
        <v>3760</v>
      </c>
      <c r="VJ31" s="9"/>
      <c r="VK31" s="9"/>
      <c r="VL31" s="8" t="s">
        <v>23693</v>
      </c>
      <c r="VM31" s="9"/>
      <c r="VN31" s="9"/>
      <c r="VO31" s="8" t="s">
        <v>3760</v>
      </c>
      <c r="VP31" s="9"/>
      <c r="VQ31" s="9"/>
      <c r="VR31" s="8" t="s">
        <v>3760</v>
      </c>
      <c r="VS31" s="9"/>
      <c r="VT31" s="9"/>
      <c r="VU31" s="8" t="s">
        <v>24458</v>
      </c>
      <c r="VV31" s="9"/>
      <c r="VW31" s="9"/>
      <c r="VX31" s="8" t="s">
        <v>24103</v>
      </c>
      <c r="VY31" s="9"/>
      <c r="VZ31" s="9"/>
      <c r="WA31" s="8" t="s">
        <v>23691</v>
      </c>
      <c r="WB31" s="9"/>
      <c r="WC31" s="9"/>
      <c r="WD31" s="8" t="s">
        <v>3760</v>
      </c>
      <c r="WE31" s="9"/>
      <c r="WF31" s="9"/>
      <c r="WG31" s="8" t="s">
        <v>3677</v>
      </c>
      <c r="WH31" s="9"/>
      <c r="WI31" s="9"/>
      <c r="WJ31" s="8" t="s">
        <v>3760</v>
      </c>
      <c r="WK31" s="9"/>
      <c r="WL31" s="9"/>
      <c r="WM31" s="8" t="s">
        <v>3760</v>
      </c>
      <c r="WN31" s="9"/>
      <c r="WO31" s="9"/>
      <c r="WP31" s="8" t="s">
        <v>3760</v>
      </c>
      <c r="WQ31" s="9"/>
      <c r="WR31" s="9"/>
      <c r="WS31" s="8" t="s">
        <v>3760</v>
      </c>
      <c r="WT31" s="9"/>
      <c r="WU31" s="9"/>
      <c r="WV31" s="8" t="s">
        <v>3760</v>
      </c>
      <c r="WW31" s="9"/>
      <c r="WX31" s="9"/>
      <c r="WY31" s="8" t="s">
        <v>24399</v>
      </c>
      <c r="WZ31" s="9"/>
      <c r="XA31" s="9"/>
      <c r="XB31" s="8" t="s">
        <v>24459</v>
      </c>
      <c r="XC31" s="9"/>
      <c r="XD31" s="9"/>
      <c r="XE31" s="8" t="s">
        <v>24401</v>
      </c>
      <c r="XF31" s="9"/>
      <c r="XG31" s="9"/>
      <c r="XH31" s="8" t="s">
        <v>24460</v>
      </c>
      <c r="XI31" s="9"/>
      <c r="XJ31" s="9"/>
      <c r="XK31" s="8" t="s">
        <v>24455</v>
      </c>
      <c r="XL31" s="9"/>
      <c r="XM31" s="9"/>
      <c r="XN31" s="8" t="s">
        <v>24207</v>
      </c>
      <c r="XO31" s="9"/>
      <c r="XP31" s="9"/>
      <c r="XQ31" s="8" t="s">
        <v>24461</v>
      </c>
      <c r="XR31" s="9"/>
      <c r="XS31" s="9"/>
      <c r="XT31" s="8" t="s">
        <v>24462</v>
      </c>
      <c r="XU31" s="9"/>
      <c r="XV31" s="9"/>
      <c r="XW31" s="8" t="s">
        <v>24103</v>
      </c>
      <c r="XX31" s="9"/>
      <c r="XY31" s="9"/>
      <c r="XZ31" s="8" t="s">
        <v>24463</v>
      </c>
      <c r="YA31" s="9"/>
      <c r="YB31" s="9"/>
      <c r="YC31" s="8" t="s">
        <v>3646</v>
      </c>
      <c r="YD31" s="9"/>
      <c r="YE31" s="9"/>
      <c r="YF31" s="8" t="s">
        <v>23830</v>
      </c>
      <c r="YG31" s="9"/>
      <c r="YH31" s="9"/>
      <c r="YI31" s="8" t="s">
        <v>23720</v>
      </c>
      <c r="YJ31" s="9"/>
      <c r="YK31" s="9"/>
      <c r="YL31" s="8" t="s">
        <v>24464</v>
      </c>
      <c r="YM31" s="9"/>
      <c r="YN31" s="9"/>
      <c r="YO31" s="8" t="s">
        <v>24465</v>
      </c>
      <c r="YP31" s="9"/>
      <c r="YQ31" s="9"/>
      <c r="YR31" s="8" t="s">
        <v>3760</v>
      </c>
      <c r="YS31" s="9"/>
      <c r="YT31" s="9"/>
      <c r="YU31" s="8" t="s">
        <v>24375</v>
      </c>
      <c r="YV31" s="9"/>
      <c r="YW31" s="9"/>
      <c r="YX31" s="8" t="s">
        <v>24321</v>
      </c>
      <c r="YY31" s="9"/>
      <c r="YZ31" s="9"/>
      <c r="ZA31" s="8" t="s">
        <v>24466</v>
      </c>
      <c r="ZB31" s="9"/>
      <c r="ZC31" s="9"/>
      <c r="ZD31" s="8" t="s">
        <v>24467</v>
      </c>
      <c r="ZE31" s="9"/>
      <c r="ZF31" s="9"/>
      <c r="ZG31" s="8" t="s">
        <v>24468</v>
      </c>
      <c r="ZH31" s="9"/>
      <c r="ZI31" s="9"/>
      <c r="ZJ31" s="8" t="s">
        <v>3646</v>
      </c>
      <c r="ZK31" s="9"/>
      <c r="ZL31" s="9"/>
      <c r="ZM31" s="8" t="s">
        <v>23700</v>
      </c>
      <c r="ZN31" s="9"/>
      <c r="ZO31" s="9"/>
      <c r="ZP31" s="8" t="s">
        <v>23939</v>
      </c>
      <c r="ZQ31" s="9"/>
      <c r="ZR31" s="9"/>
      <c r="ZS31" s="8" t="s">
        <v>24302</v>
      </c>
      <c r="ZT31" s="9"/>
      <c r="ZU31" s="9"/>
      <c r="ZV31" s="8" t="s">
        <v>24469</v>
      </c>
      <c r="ZW31" s="9"/>
      <c r="ZX31" s="9"/>
      <c r="ZY31" s="8" t="s">
        <v>24470</v>
      </c>
      <c r="ZZ31" s="9"/>
      <c r="AAA31" s="9"/>
      <c r="AAB31" s="8" t="s">
        <v>24471</v>
      </c>
      <c r="AAC31" s="9"/>
      <c r="AAD31" s="9"/>
      <c r="AAE31" s="8" t="s">
        <v>24472</v>
      </c>
      <c r="AAF31" s="9"/>
      <c r="AAG31" s="9"/>
      <c r="AAH31" s="8" t="s">
        <v>24087</v>
      </c>
      <c r="AAI31" s="9"/>
      <c r="AAJ31" s="9"/>
      <c r="AAK31" s="8" t="s">
        <v>24473</v>
      </c>
      <c r="AAL31" s="9"/>
      <c r="AAM31" s="9"/>
      <c r="AAN31" s="8" t="s">
        <v>24474</v>
      </c>
      <c r="AAO31" s="9"/>
      <c r="AAP31" s="9"/>
      <c r="AAQ31" s="8" t="s">
        <v>4305</v>
      </c>
      <c r="AAR31" s="9"/>
      <c r="AAS31" s="9"/>
      <c r="AAT31" s="8" t="s">
        <v>24475</v>
      </c>
      <c r="AAU31" s="9"/>
      <c r="AAV31" s="9"/>
      <c r="AAW31" s="8" t="s">
        <v>24476</v>
      </c>
      <c r="AAX31" s="9"/>
      <c r="AAY31" s="9"/>
      <c r="AAZ31" s="8" t="s">
        <v>3646</v>
      </c>
      <c r="ABA31" s="9"/>
      <c r="ABB31" s="9"/>
      <c r="ABC31" s="8" t="s">
        <v>3739</v>
      </c>
      <c r="ABD31" s="9"/>
      <c r="ABE31" s="9"/>
      <c r="ABF31" s="8" t="s">
        <v>4180</v>
      </c>
      <c r="ABG31" s="9"/>
      <c r="ABH31" s="9"/>
      <c r="ABI31" s="8" t="s">
        <v>24477</v>
      </c>
      <c r="ABJ31" s="9"/>
      <c r="ABK31" s="9"/>
      <c r="ABL31" s="8" t="s">
        <v>24309</v>
      </c>
      <c r="ABM31" s="9"/>
      <c r="ABN31" s="9"/>
      <c r="ABO31" s="8" t="s">
        <v>3962</v>
      </c>
      <c r="ABP31" s="9"/>
      <c r="ABQ31" s="9"/>
      <c r="ABR31" s="8" t="s">
        <v>24478</v>
      </c>
      <c r="ABS31" s="9"/>
      <c r="ABT31" s="9"/>
      <c r="ABU31" s="8" t="s">
        <v>24479</v>
      </c>
      <c r="ABV31" s="9"/>
      <c r="ABW31" s="9"/>
      <c r="ABX31" s="8" t="s">
        <v>24087</v>
      </c>
      <c r="ABY31" s="9"/>
      <c r="ABZ31" s="9"/>
      <c r="ACA31" s="8" t="s">
        <v>24087</v>
      </c>
      <c r="ACB31" s="9"/>
      <c r="ACC31" s="9"/>
      <c r="ACD31" s="8" t="s">
        <v>24480</v>
      </c>
      <c r="ACE31" s="9"/>
      <c r="ACF31" s="9"/>
      <c r="ACG31" s="8" t="s">
        <v>24481</v>
      </c>
      <c r="ACH31" s="9"/>
      <c r="ACI31" s="9"/>
      <c r="ACJ31" s="8" t="s">
        <v>24437</v>
      </c>
      <c r="ACK31" s="9"/>
      <c r="ACL31" s="9"/>
      <c r="ACM31" s="8" t="s">
        <v>24199</v>
      </c>
      <c r="ACN31" s="9"/>
      <c r="ACO31" s="9"/>
      <c r="ACP31" s="8" t="s">
        <v>4289</v>
      </c>
      <c r="ACQ31" s="9"/>
      <c r="ACR31" s="9"/>
      <c r="ACS31" s="8" t="s">
        <v>3646</v>
      </c>
      <c r="ACT31" s="9"/>
      <c r="ACU31" s="9"/>
      <c r="ACV31" s="8" t="s">
        <v>3646</v>
      </c>
      <c r="ACW31" s="9"/>
      <c r="ACX31" s="9"/>
      <c r="ACY31" s="8" t="s">
        <v>3760</v>
      </c>
      <c r="ACZ31" s="9"/>
      <c r="ADA31" s="9"/>
      <c r="ADB31" s="8" t="s">
        <v>3760</v>
      </c>
      <c r="ADC31" s="9"/>
      <c r="ADD31" s="9"/>
      <c r="ADE31" s="8" t="s">
        <v>3760</v>
      </c>
      <c r="ADF31" s="9"/>
      <c r="ADG31" s="9"/>
      <c r="ADH31" s="8" t="s">
        <v>24482</v>
      </c>
      <c r="ADI31" s="9"/>
      <c r="ADJ31" s="9"/>
      <c r="ADK31" s="8" t="s">
        <v>24233</v>
      </c>
      <c r="ADL31" s="9"/>
      <c r="ADM31" s="9"/>
      <c r="ADN31" s="8" t="s">
        <v>3760</v>
      </c>
      <c r="ADO31" s="9"/>
      <c r="ADP31" s="9"/>
      <c r="ADQ31" s="8" t="s">
        <v>3760</v>
      </c>
      <c r="ADR31" s="9"/>
      <c r="ADS31" s="9"/>
      <c r="ADT31" s="8" t="s">
        <v>3760</v>
      </c>
      <c r="ADU31" s="9"/>
      <c r="ADV31" s="9"/>
      <c r="ADW31" s="8" t="s">
        <v>3760</v>
      </c>
      <c r="ADX31" s="9"/>
      <c r="ADY31" s="9"/>
      <c r="ADZ31" s="8" t="s">
        <v>3760</v>
      </c>
      <c r="AEA31" s="9"/>
      <c r="AEB31" s="9"/>
      <c r="AEC31" s="8" t="s">
        <v>23720</v>
      </c>
      <c r="AED31" s="9"/>
      <c r="AEE31" s="9"/>
      <c r="AEF31" s="8" t="s">
        <v>3760</v>
      </c>
      <c r="AEG31" s="9"/>
      <c r="AEH31" s="9"/>
      <c r="AEI31" s="8" t="s">
        <v>3760</v>
      </c>
      <c r="AEJ31" s="9"/>
      <c r="AEK31" s="9"/>
      <c r="AEL31" s="8" t="s">
        <v>3644</v>
      </c>
      <c r="AEM31" s="9"/>
      <c r="AEN31" s="9"/>
      <c r="AEO31" s="8" t="s">
        <v>3646</v>
      </c>
      <c r="AEP31" s="9"/>
      <c r="AEQ31" s="9"/>
      <c r="AER31" s="8" t="s">
        <v>3760</v>
      </c>
      <c r="AES31" s="9"/>
      <c r="AET31" s="9"/>
      <c r="AEU31" s="8" t="s">
        <v>24483</v>
      </c>
      <c r="AEV31" s="9"/>
      <c r="AEW31" s="9"/>
      <c r="AEX31" s="8" t="s">
        <v>3760</v>
      </c>
      <c r="AEY31" s="9"/>
      <c r="AEZ31" s="9"/>
      <c r="AFA31" s="8" t="s">
        <v>3760</v>
      </c>
      <c r="AFB31" s="9"/>
      <c r="AFC31" s="9"/>
      <c r="AFD31" s="8" t="s">
        <v>24484</v>
      </c>
      <c r="AFE31" s="9"/>
      <c r="AFF31" s="9"/>
      <c r="AFG31" s="8" t="s">
        <v>3760</v>
      </c>
      <c r="AFH31" s="9"/>
      <c r="AFI31" s="9"/>
      <c r="AFJ31" s="8" t="s">
        <v>3760</v>
      </c>
      <c r="AFK31" s="9"/>
      <c r="AFL31" s="9"/>
      <c r="AFM31" s="8" t="s">
        <v>3644</v>
      </c>
      <c r="AFN31" s="9"/>
      <c r="AFO31" s="9"/>
      <c r="AFP31" s="8" t="s">
        <v>24413</v>
      </c>
      <c r="AFQ31" s="9"/>
      <c r="AFR31" s="9"/>
      <c r="AFS31" s="8" t="s">
        <v>24103</v>
      </c>
      <c r="AFT31" s="9"/>
      <c r="AFU31" s="9"/>
      <c r="AFV31" s="8" t="s">
        <v>24078</v>
      </c>
      <c r="AFW31" s="9"/>
      <c r="AFX31" s="9"/>
      <c r="AFY31" s="8" t="s">
        <v>3646</v>
      </c>
      <c r="AFZ31" s="9"/>
      <c r="AGA31" s="9"/>
      <c r="AGB31" s="8" t="s">
        <v>3760</v>
      </c>
      <c r="AGC31" s="9"/>
      <c r="AGD31" s="9"/>
      <c r="AGE31" s="8" t="s">
        <v>4580</v>
      </c>
      <c r="AGF31" s="9"/>
      <c r="AGG31" s="9"/>
      <c r="AGH31" s="8" t="s">
        <v>3646</v>
      </c>
      <c r="AGI31" s="9"/>
      <c r="AGJ31" s="9"/>
      <c r="AGK31" s="8" t="s">
        <v>23931</v>
      </c>
      <c r="AGL31" s="9"/>
      <c r="AGM31" s="9"/>
      <c r="AGN31" s="8" t="s">
        <v>24485</v>
      </c>
      <c r="AGO31" s="9"/>
      <c r="AGP31" s="9"/>
      <c r="AGQ31" s="8" t="s">
        <v>3964</v>
      </c>
      <c r="AGR31" s="9"/>
      <c r="AGS31" s="9"/>
      <c r="AGT31" s="8" t="s">
        <v>4277</v>
      </c>
      <c r="AGU31" s="9"/>
      <c r="AGV31" s="9"/>
      <c r="AGW31" s="8" t="s">
        <v>4192</v>
      </c>
      <c r="AGX31" s="9"/>
      <c r="AGY31" s="9"/>
      <c r="AGZ31" s="8" t="s">
        <v>23830</v>
      </c>
      <c r="AHA31" s="9"/>
      <c r="AHB31" s="9"/>
      <c r="AHC31" s="8" t="s">
        <v>24486</v>
      </c>
      <c r="AHD31" s="9"/>
      <c r="AHE31" s="9"/>
      <c r="AHF31" s="8" t="s">
        <v>24487</v>
      </c>
      <c r="AHG31" s="9"/>
      <c r="AHH31" s="9"/>
      <c r="AHI31" s="8" t="s">
        <v>23777</v>
      </c>
      <c r="AHJ31" s="9"/>
      <c r="AHK31" s="9"/>
      <c r="AHL31" s="8" t="s">
        <v>3646</v>
      </c>
      <c r="AHM31" s="9"/>
      <c r="AHN31" s="9"/>
      <c r="AHO31" s="8" t="s">
        <v>24488</v>
      </c>
      <c r="AHP31" s="9"/>
      <c r="AHQ31" s="9"/>
      <c r="AHR31" s="8" t="s">
        <v>23887</v>
      </c>
      <c r="AHS31" s="9"/>
      <c r="AHT31" s="9"/>
      <c r="AHU31" s="8" t="s">
        <v>23883</v>
      </c>
      <c r="AHV31" s="9"/>
      <c r="AHW31" s="9"/>
      <c r="AHX31" s="8" t="s">
        <v>3782</v>
      </c>
      <c r="AHY31" s="9"/>
      <c r="AHZ31" s="9"/>
      <c r="AIA31" s="8" t="s">
        <v>24489</v>
      </c>
      <c r="AIB31" s="9"/>
      <c r="AIC31" s="9"/>
      <c r="AID31" s="8" t="s">
        <v>24490</v>
      </c>
      <c r="AIE31" s="9"/>
      <c r="AIF31" s="9"/>
      <c r="AIG31" s="8" t="s">
        <v>24317</v>
      </c>
      <c r="AIH31" s="9"/>
      <c r="AII31" s="9"/>
      <c r="AIJ31" s="8" t="s">
        <v>24491</v>
      </c>
      <c r="AIK31" s="9"/>
      <c r="AIL31" s="9"/>
      <c r="AIM31" s="8" t="s">
        <v>24492</v>
      </c>
      <c r="AIN31" s="9"/>
      <c r="AIO31" s="9"/>
      <c r="AIP31" s="8" t="s">
        <v>24336</v>
      </c>
      <c r="AIQ31" s="9"/>
      <c r="AIR31" s="9"/>
      <c r="AIS31" s="8" t="s">
        <v>23983</v>
      </c>
      <c r="AIT31" s="9"/>
      <c r="AIU31" s="9"/>
      <c r="AIV31" s="8" t="s">
        <v>3646</v>
      </c>
      <c r="AIW31" s="9"/>
      <c r="AIX31" s="9"/>
      <c r="AIY31" s="8" t="s">
        <v>24100</v>
      </c>
      <c r="AIZ31" s="9"/>
      <c r="AJA31" s="9"/>
      <c r="AJB31" s="8" t="s">
        <v>24281</v>
      </c>
      <c r="AJC31" s="9"/>
      <c r="AJD31" s="9"/>
      <c r="AJE31" s="8" t="s">
        <v>4190</v>
      </c>
      <c r="AJF31" s="9"/>
      <c r="AJG31" s="9"/>
      <c r="AJH31" s="8" t="s">
        <v>24406</v>
      </c>
      <c r="AJI31" s="9"/>
      <c r="AJJ31" s="9"/>
      <c r="AJK31" s="8" t="s">
        <v>24061</v>
      </c>
      <c r="AJL31" s="9"/>
      <c r="AJM31" s="9"/>
      <c r="AJN31" s="8" t="s">
        <v>24493</v>
      </c>
      <c r="AJO31" s="9"/>
      <c r="AJP31" s="9"/>
      <c r="AJQ31" s="8" t="s">
        <v>4081</v>
      </c>
      <c r="AJR31" s="9"/>
      <c r="AJS31" s="9"/>
      <c r="AJT31" s="8" t="s">
        <v>3646</v>
      </c>
      <c r="AJU31" s="9"/>
      <c r="AJV31" s="9"/>
      <c r="AJW31" s="8" t="s">
        <v>24494</v>
      </c>
      <c r="AJX31" s="9"/>
      <c r="AJY31" s="9"/>
      <c r="AJZ31" s="8" t="s">
        <v>3740</v>
      </c>
      <c r="AKA31" s="9"/>
      <c r="AKB31" s="9"/>
      <c r="AKC31" s="8" t="s">
        <v>24154</v>
      </c>
      <c r="AKD31" s="9"/>
      <c r="AKE31" s="9"/>
      <c r="AKF31" s="8" t="s">
        <v>24154</v>
      </c>
      <c r="AKG31" s="9"/>
      <c r="AKH31" s="9"/>
      <c r="AKI31" s="8" t="s">
        <v>24154</v>
      </c>
      <c r="AKJ31" s="9"/>
      <c r="AKK31" s="9"/>
      <c r="AKL31" s="8" t="s">
        <v>24495</v>
      </c>
      <c r="AKM31" s="9"/>
      <c r="AKN31" s="9"/>
      <c r="AKO31" s="8" t="s">
        <v>24154</v>
      </c>
      <c r="AKP31" s="9"/>
      <c r="AKQ31" s="9"/>
      <c r="AKR31" s="8" t="s">
        <v>24494</v>
      </c>
      <c r="AKS31" s="9"/>
      <c r="AKT31" s="9"/>
      <c r="AKU31" s="8" t="s">
        <v>24496</v>
      </c>
      <c r="AKV31" s="9"/>
      <c r="AKW31" s="9"/>
      <c r="AKX31" s="8" t="s">
        <v>24497</v>
      </c>
      <c r="AKY31" s="9"/>
      <c r="AKZ31" s="9"/>
      <c r="ALA31" s="8" t="s">
        <v>24455</v>
      </c>
      <c r="ALB31" s="9"/>
      <c r="ALC31" s="9"/>
      <c r="ALD31" s="8" t="s">
        <v>24156</v>
      </c>
      <c r="ALE31" s="9"/>
      <c r="ALF31" s="9"/>
      <c r="ALG31" s="8" t="s">
        <v>24498</v>
      </c>
      <c r="ALH31" s="9"/>
      <c r="ALI31" s="9"/>
      <c r="ALJ31" s="8" t="s">
        <v>24498</v>
      </c>
      <c r="ALK31" s="9"/>
      <c r="ALL31" s="9"/>
      <c r="ALM31" s="8" t="s">
        <v>3738</v>
      </c>
      <c r="ALN31" s="9"/>
      <c r="ALO31" s="9"/>
      <c r="ALP31" s="8" t="s">
        <v>24499</v>
      </c>
      <c r="ALQ31" s="9"/>
      <c r="ALR31" s="9"/>
      <c r="ALS31" s="8" t="s">
        <v>3846</v>
      </c>
      <c r="ALT31" s="9"/>
      <c r="ALU31" s="9"/>
      <c r="ALV31" s="8" t="s">
        <v>3760</v>
      </c>
      <c r="ALW31" s="9"/>
      <c r="ALX31" s="9"/>
      <c r="ALY31" s="8" t="s">
        <v>3760</v>
      </c>
      <c r="ALZ31" s="9"/>
      <c r="AMA31" s="9"/>
      <c r="AMB31" s="8" t="s">
        <v>3760</v>
      </c>
      <c r="AMC31" s="9"/>
      <c r="AMD31" s="9"/>
      <c r="AME31" s="8" t="s">
        <v>3760</v>
      </c>
      <c r="AMF31" s="9"/>
      <c r="AMG31" s="9"/>
      <c r="AMH31" s="8" t="s">
        <v>3760</v>
      </c>
      <c r="AMI31" s="9"/>
      <c r="AMJ31" s="9"/>
      <c r="AMK31" s="8" t="s">
        <v>24103</v>
      </c>
      <c r="AML31" s="9"/>
      <c r="AMM31" s="9"/>
      <c r="AMN31" s="8" t="s">
        <v>23720</v>
      </c>
      <c r="AMO31" s="9"/>
      <c r="AMP31" s="9"/>
      <c r="AMQ31" s="8" t="s">
        <v>3760</v>
      </c>
      <c r="AMR31" s="9"/>
      <c r="AMS31" s="9"/>
      <c r="AMT31" s="8" t="s">
        <v>3760</v>
      </c>
      <c r="AMU31" s="9"/>
      <c r="AMV31" s="9"/>
      <c r="AMW31" s="8" t="s">
        <v>23720</v>
      </c>
      <c r="AMX31" s="9"/>
      <c r="AMY31" s="9"/>
      <c r="AMZ31" s="8" t="s">
        <v>3760</v>
      </c>
      <c r="ANA31" s="9"/>
      <c r="ANB31" s="9"/>
      <c r="ANC31" s="8" t="s">
        <v>24500</v>
      </c>
      <c r="AND31" s="9"/>
      <c r="ANE31" s="9"/>
      <c r="ANF31" s="8" t="s">
        <v>3869</v>
      </c>
      <c r="ANG31" s="9"/>
      <c r="ANH31" s="9"/>
      <c r="ANI31" s="8" t="s">
        <v>3644</v>
      </c>
      <c r="ANJ31" s="9"/>
      <c r="ANK31" s="9"/>
      <c r="ANL31" s="8" t="s">
        <v>3644</v>
      </c>
      <c r="ANM31" s="9"/>
      <c r="ANN31" s="9"/>
      <c r="ANO31" s="8" t="s">
        <v>24288</v>
      </c>
      <c r="ANP31" s="9"/>
      <c r="ANQ31" s="9"/>
      <c r="ANR31" s="8" t="s">
        <v>3760</v>
      </c>
      <c r="ANS31" s="9"/>
      <c r="ANT31" s="9"/>
      <c r="ANU31" s="8" t="s">
        <v>3760</v>
      </c>
      <c r="ANV31" s="9"/>
      <c r="ANW31" s="9"/>
      <c r="ANX31" s="8" t="s">
        <v>24501</v>
      </c>
      <c r="ANY31" s="9"/>
      <c r="ANZ31" s="9"/>
      <c r="AOA31" s="8" t="s">
        <v>3644</v>
      </c>
      <c r="AOB31" s="9"/>
      <c r="AOC31" s="9"/>
      <c r="AOD31" s="8" t="s">
        <v>23720</v>
      </c>
      <c r="AOE31" s="9"/>
      <c r="AOF31" s="9"/>
      <c r="AOG31" s="8" t="s">
        <v>3646</v>
      </c>
      <c r="AOH31" s="9"/>
      <c r="AOI31" s="9"/>
      <c r="AOJ31" s="8" t="s">
        <v>24502</v>
      </c>
      <c r="AOK31" s="9"/>
      <c r="AOL31" s="9"/>
      <c r="AOM31" s="8" t="s">
        <v>23720</v>
      </c>
      <c r="AON31" s="9"/>
      <c r="AOO31" s="9"/>
      <c r="AOP31" s="8" t="s">
        <v>24170</v>
      </c>
      <c r="AOQ31" s="9"/>
      <c r="AOR31" s="9"/>
      <c r="AOS31" s="8" t="s">
        <v>24503</v>
      </c>
      <c r="AOT31" s="9"/>
      <c r="AOU31" s="9"/>
      <c r="AOV31" s="8" t="s">
        <v>24297</v>
      </c>
      <c r="AOW31" s="9"/>
      <c r="AOX31" s="9"/>
      <c r="AOY31" s="8" t="s">
        <v>23883</v>
      </c>
      <c r="AOZ31" s="9"/>
      <c r="APA31" s="9"/>
      <c r="APB31" s="8" t="s">
        <v>24201</v>
      </c>
      <c r="APC31" s="9"/>
      <c r="APD31" s="9"/>
      <c r="APE31" s="8" t="s">
        <v>24259</v>
      </c>
      <c r="APF31" s="9"/>
      <c r="APG31" s="9"/>
      <c r="APH31" s="8" t="s">
        <v>23913</v>
      </c>
      <c r="API31" s="9"/>
      <c r="APJ31" s="9"/>
      <c r="APK31" s="8" t="s">
        <v>24504</v>
      </c>
      <c r="APL31" s="9"/>
      <c r="APM31" s="9"/>
      <c r="APN31" s="8" t="s">
        <v>24505</v>
      </c>
      <c r="APO31" s="9"/>
      <c r="APP31" s="9"/>
      <c r="APQ31" s="8" t="s">
        <v>23784</v>
      </c>
      <c r="APR31" s="9"/>
      <c r="APS31" s="9"/>
      <c r="APT31" s="8" t="s">
        <v>24317</v>
      </c>
      <c r="APU31" s="9"/>
      <c r="APV31" s="9"/>
      <c r="APW31" s="8" t="s">
        <v>3869</v>
      </c>
      <c r="APX31" s="9"/>
      <c r="APY31" s="9"/>
      <c r="APZ31" s="8" t="s">
        <v>24506</v>
      </c>
      <c r="AQA31" s="9"/>
      <c r="AQB31" s="9"/>
      <c r="AQC31" s="8" t="s">
        <v>24507</v>
      </c>
      <c r="AQD31" s="9"/>
      <c r="AQE31" s="9"/>
      <c r="AQF31" s="8" t="s">
        <v>24508</v>
      </c>
      <c r="AQG31" s="9"/>
      <c r="AQH31" s="9"/>
      <c r="AQI31" s="8" t="s">
        <v>24509</v>
      </c>
      <c r="AQJ31" s="9"/>
      <c r="AQK31" s="9"/>
      <c r="AQL31" s="8" t="s">
        <v>23944</v>
      </c>
      <c r="AQM31" s="9"/>
      <c r="AQN31" s="9"/>
      <c r="AQO31" s="8" t="s">
        <v>24465</v>
      </c>
      <c r="AQP31" s="9"/>
      <c r="AQQ31" s="9"/>
      <c r="AQR31" s="8" t="s">
        <v>24284</v>
      </c>
      <c r="AQS31" s="9"/>
      <c r="AQT31" s="9"/>
      <c r="AQU31" s="8" t="s">
        <v>24510</v>
      </c>
      <c r="AQV31" s="9"/>
      <c r="AQW31" s="9"/>
      <c r="AQX31" s="8" t="s">
        <v>24021</v>
      </c>
      <c r="AQY31" s="9"/>
      <c r="AQZ31" s="9"/>
      <c r="ARA31" s="8" t="s">
        <v>3646</v>
      </c>
      <c r="ARB31" s="9"/>
      <c r="ARC31" s="9"/>
      <c r="ARD31" s="8" t="s">
        <v>24511</v>
      </c>
      <c r="ARE31" s="9"/>
      <c r="ARF31" s="9"/>
      <c r="ARG31" s="8" t="s">
        <v>24501</v>
      </c>
      <c r="ARH31" s="9"/>
      <c r="ARI31" s="9"/>
      <c r="ARJ31" s="8" t="s">
        <v>24064</v>
      </c>
      <c r="ARK31" s="9"/>
      <c r="ARL31" s="9"/>
      <c r="ARM31" s="8" t="s">
        <v>24077</v>
      </c>
      <c r="ARN31" s="9"/>
      <c r="ARO31" s="9"/>
      <c r="ARP31" s="8" t="s">
        <v>23980</v>
      </c>
      <c r="ARQ31" s="9"/>
      <c r="ARR31" s="9"/>
      <c r="ARS31" s="8" t="s">
        <v>24375</v>
      </c>
      <c r="ART31" s="9"/>
      <c r="ARU31" s="9"/>
      <c r="ARV31" s="8" t="s">
        <v>24489</v>
      </c>
      <c r="ARW31" s="9"/>
      <c r="ARX31" s="9"/>
      <c r="ARY31" s="8" t="s">
        <v>24512</v>
      </c>
      <c r="ARZ31" s="9"/>
      <c r="ASA31" s="9"/>
      <c r="ASB31" s="8" t="s">
        <v>24513</v>
      </c>
      <c r="ASC31" s="9"/>
      <c r="ASD31" s="9"/>
      <c r="ASE31" s="8" t="s">
        <v>23978</v>
      </c>
      <c r="ASF31" s="9"/>
      <c r="ASG31" s="9"/>
      <c r="ASH31" s="8" t="s">
        <v>24303</v>
      </c>
      <c r="ASI31" s="9"/>
      <c r="ASJ31" s="9"/>
      <c r="ASK31" s="8" t="s">
        <v>4514</v>
      </c>
      <c r="ASL31" s="9"/>
      <c r="ASM31" s="9"/>
      <c r="ASN31" s="8" t="s">
        <v>24514</v>
      </c>
      <c r="ASO31" s="9"/>
      <c r="ASP31" s="9"/>
      <c r="ASQ31" s="8" t="s">
        <v>24515</v>
      </c>
      <c r="ASR31" s="9"/>
      <c r="ASS31" s="9"/>
      <c r="AST31" s="8" t="s">
        <v>24516</v>
      </c>
      <c r="ASU31" s="9"/>
      <c r="ASV31" s="9"/>
      <c r="ASW31" s="8" t="s">
        <v>23742</v>
      </c>
      <c r="ASX31" s="9"/>
      <c r="ASY31" s="9"/>
      <c r="ASZ31" s="8" t="s">
        <v>24517</v>
      </c>
      <c r="ATA31" s="9"/>
      <c r="ATB31" s="9"/>
      <c r="ATC31" s="8" t="s">
        <v>23987</v>
      </c>
      <c r="ATD31" s="9"/>
      <c r="ATE31" s="9"/>
      <c r="ATF31" s="8" t="s">
        <v>24313</v>
      </c>
      <c r="ATG31" s="9"/>
      <c r="ATH31" s="9"/>
      <c r="ATI31" s="8" t="s">
        <v>24088</v>
      </c>
      <c r="ATJ31" s="9"/>
      <c r="ATK31" s="9"/>
      <c r="ATL31" s="8" t="s">
        <v>3966</v>
      </c>
      <c r="ATM31" s="9"/>
      <c r="ATN31" s="9"/>
      <c r="ATO31" s="8" t="s">
        <v>24480</v>
      </c>
      <c r="ATP31" s="9"/>
      <c r="ATQ31" s="9"/>
      <c r="ATR31" s="8" t="s">
        <v>24313</v>
      </c>
      <c r="ATS31" s="9"/>
      <c r="ATT31" s="9"/>
      <c r="ATU31" s="8" t="s">
        <v>3646</v>
      </c>
      <c r="ATV31" s="9"/>
      <c r="ATW31" s="9"/>
      <c r="ATX31" s="8" t="s">
        <v>3646</v>
      </c>
      <c r="ATY31" s="9"/>
      <c r="ATZ31" s="9"/>
      <c r="AUA31" s="8" t="s">
        <v>3760</v>
      </c>
      <c r="AUB31" s="9"/>
      <c r="AUC31" s="9"/>
      <c r="AUD31" s="8" t="s">
        <v>23720</v>
      </c>
      <c r="AUE31" s="9"/>
      <c r="AUF31" s="9"/>
      <c r="AUG31" s="8" t="s">
        <v>23720</v>
      </c>
      <c r="AUH31" s="9"/>
      <c r="AUI31" s="9"/>
      <c r="AUJ31" s="8" t="s">
        <v>3760</v>
      </c>
      <c r="AUK31" s="9"/>
      <c r="AUL31" s="9"/>
      <c r="AUM31" s="8" t="s">
        <v>3869</v>
      </c>
      <c r="AUN31" s="9"/>
      <c r="AUO31" s="9"/>
      <c r="AUP31" s="8" t="s">
        <v>3760</v>
      </c>
      <c r="AUQ31" s="9"/>
      <c r="AUR31" s="9"/>
      <c r="AUS31" s="8" t="s">
        <v>3760</v>
      </c>
      <c r="AUT31" s="9"/>
      <c r="AUU31" s="9"/>
      <c r="AUV31" s="8" t="s">
        <v>3760</v>
      </c>
      <c r="AUW31" s="9"/>
      <c r="AUX31" s="9"/>
      <c r="AUY31" s="8" t="s">
        <v>3760</v>
      </c>
      <c r="AUZ31" s="9"/>
      <c r="AVA31" s="9"/>
      <c r="AVB31" s="8" t="s">
        <v>23720</v>
      </c>
      <c r="AVC31" s="9"/>
      <c r="AVD31" s="9"/>
      <c r="AVE31" s="8" t="s">
        <v>24518</v>
      </c>
      <c r="AVF31" s="9"/>
      <c r="AVG31" s="9"/>
      <c r="AVH31" s="8" t="s">
        <v>23720</v>
      </c>
      <c r="AVI31" s="9"/>
      <c r="AVJ31" s="9"/>
      <c r="AVK31" s="8" t="s">
        <v>23693</v>
      </c>
      <c r="AVL31" s="9"/>
      <c r="AVM31" s="9"/>
      <c r="AVN31" s="8" t="s">
        <v>3869</v>
      </c>
      <c r="AVO31" s="9"/>
      <c r="AVP31" s="9"/>
      <c r="AVQ31" s="8" t="s">
        <v>3760</v>
      </c>
      <c r="AVR31" s="9"/>
      <c r="AVS31" s="9"/>
      <c r="AVT31" s="8" t="s">
        <v>23720</v>
      </c>
      <c r="AVU31" s="9"/>
      <c r="AVV31" s="9"/>
      <c r="AVW31" s="8" t="s">
        <v>3760</v>
      </c>
      <c r="AVX31" s="9"/>
      <c r="AVY31" s="9"/>
      <c r="AVZ31" s="8" t="s">
        <v>24519</v>
      </c>
      <c r="AWA31" s="9"/>
      <c r="AWB31" s="9"/>
      <c r="AWC31" s="8" t="s">
        <v>23691</v>
      </c>
      <c r="AWD31" s="9"/>
      <c r="AWE31" s="9"/>
      <c r="AWF31" s="8" t="s">
        <v>23720</v>
      </c>
      <c r="AWG31" s="9"/>
      <c r="AWH31" s="9"/>
      <c r="AWI31" s="8" t="s">
        <v>23693</v>
      </c>
      <c r="AWJ31" s="9"/>
      <c r="AWK31" s="9"/>
      <c r="AWL31" s="8" t="s">
        <v>4380</v>
      </c>
      <c r="AWM31" s="9"/>
      <c r="AWN31" s="9"/>
      <c r="AWO31" s="8" t="s">
        <v>3760</v>
      </c>
      <c r="AWP31" s="9"/>
      <c r="AWQ31" s="9"/>
      <c r="AWR31" s="8" t="s">
        <v>23720</v>
      </c>
      <c r="AWS31" s="9"/>
      <c r="AWT31" s="9"/>
      <c r="AWU31" s="8" t="s">
        <v>3760</v>
      </c>
      <c r="AWV31" s="9"/>
      <c r="AWW31" s="9"/>
      <c r="AWX31" s="8" t="s">
        <v>24520</v>
      </c>
      <c r="AWY31" s="9"/>
      <c r="AWZ31" s="9"/>
      <c r="AXA31" s="8" t="s">
        <v>24521</v>
      </c>
      <c r="AXB31" s="9"/>
      <c r="AXC31" s="9"/>
      <c r="AXD31" s="8" t="s">
        <v>24522</v>
      </c>
      <c r="AXE31" s="9"/>
      <c r="AXF31" s="9"/>
      <c r="AXG31" s="8" t="s">
        <v>23720</v>
      </c>
      <c r="AXH31" s="9"/>
      <c r="AXI31" s="9"/>
      <c r="AXJ31" s="8" t="s">
        <v>23720</v>
      </c>
      <c r="AXK31" s="9"/>
      <c r="AXL31" s="9"/>
      <c r="AXM31" s="8" t="s">
        <v>3760</v>
      </c>
      <c r="AXN31" s="9"/>
      <c r="AXO31" s="9"/>
      <c r="AXP31" s="8" t="s">
        <v>3644</v>
      </c>
      <c r="AXQ31" s="9"/>
      <c r="AXR31" s="9"/>
      <c r="AXS31" s="8" t="s">
        <v>3760</v>
      </c>
      <c r="AXT31" s="9"/>
      <c r="AXU31" s="9"/>
      <c r="AXV31" s="8" t="s">
        <v>24523</v>
      </c>
      <c r="AXW31" s="9"/>
      <c r="AXX31" s="9"/>
      <c r="AXY31" s="8" t="s">
        <v>24524</v>
      </c>
      <c r="AXZ31" s="9"/>
      <c r="AYA31" s="9"/>
      <c r="AYB31" s="8" t="s">
        <v>23887</v>
      </c>
      <c r="AYC31" s="9"/>
      <c r="AYD31" s="9"/>
      <c r="AYE31" s="8" t="s">
        <v>24077</v>
      </c>
      <c r="AYF31" s="9"/>
      <c r="AYG31" s="9"/>
      <c r="AYH31" s="8" t="s">
        <v>3646</v>
      </c>
      <c r="AYI31" s="9"/>
      <c r="AYJ31" s="9"/>
      <c r="AYK31" s="8" t="s">
        <v>24525</v>
      </c>
      <c r="AYL31" s="9"/>
      <c r="AYM31" s="9"/>
      <c r="AYN31" s="8" t="s">
        <v>4190</v>
      </c>
      <c r="AYO31" s="9"/>
      <c r="AYP31" s="9"/>
      <c r="AYQ31" s="8" t="s">
        <v>3646</v>
      </c>
      <c r="AYR31" s="9"/>
      <c r="AYS31" s="9"/>
      <c r="AYT31" s="8" t="s">
        <v>24525</v>
      </c>
      <c r="AYU31" s="9"/>
      <c r="AYV31" s="9"/>
      <c r="AYW31" s="8" t="s">
        <v>24298</v>
      </c>
      <c r="AYX31" s="9"/>
      <c r="AYY31" s="9"/>
      <c r="AYZ31" s="8" t="s">
        <v>24526</v>
      </c>
      <c r="AZA31" s="9"/>
      <c r="AZB31" s="9"/>
      <c r="AZC31" s="8" t="s">
        <v>4627</v>
      </c>
      <c r="AZD31" s="9"/>
      <c r="AZE31" s="9"/>
      <c r="AZF31" s="8" t="s">
        <v>23818</v>
      </c>
      <c r="AZG31" s="9"/>
      <c r="AZH31" s="9"/>
      <c r="AZI31" s="8" t="s">
        <v>24163</v>
      </c>
      <c r="AZJ31" s="9"/>
      <c r="AZK31" s="9"/>
      <c r="AZL31" s="8" t="s">
        <v>24527</v>
      </c>
      <c r="AZM31" s="9"/>
      <c r="AZN31" s="9"/>
      <c r="AZO31" s="8" t="s">
        <v>24528</v>
      </c>
      <c r="AZP31" s="9"/>
      <c r="AZQ31" s="9"/>
      <c r="AZR31" s="8" t="s">
        <v>24206</v>
      </c>
      <c r="AZS31" s="9"/>
      <c r="AZT31" s="9"/>
      <c r="AZU31" s="8" t="s">
        <v>4677</v>
      </c>
      <c r="AZV31" s="9"/>
      <c r="AZW31" s="9"/>
      <c r="AZX31" s="8" t="s">
        <v>24056</v>
      </c>
      <c r="AZY31" s="9"/>
      <c r="AZZ31" s="9"/>
      <c r="BAA31" s="8" t="s">
        <v>24529</v>
      </c>
      <c r="BAB31" s="9"/>
      <c r="BAC31" s="9"/>
      <c r="BAD31" s="8" t="s">
        <v>24530</v>
      </c>
      <c r="BAE31" s="9"/>
      <c r="BAF31" s="9"/>
      <c r="BAG31" s="8" t="s">
        <v>24206</v>
      </c>
      <c r="BAH31" s="9"/>
      <c r="BAI31" s="9"/>
      <c r="BAJ31" s="8" t="s">
        <v>24080</v>
      </c>
      <c r="BAK31" s="9"/>
      <c r="BAL31" s="9"/>
      <c r="BAM31" s="8" t="s">
        <v>24531</v>
      </c>
      <c r="BAN31" s="9"/>
      <c r="BAO31" s="9"/>
      <c r="BAP31" s="8" t="s">
        <v>23911</v>
      </c>
      <c r="BAQ31" s="9"/>
      <c r="BAR31" s="9"/>
      <c r="BAS31" s="8" t="s">
        <v>23913</v>
      </c>
      <c r="BAT31" s="9"/>
      <c r="BAU31" s="9"/>
      <c r="BAV31" s="8" t="s">
        <v>24062</v>
      </c>
      <c r="BAW31" s="9"/>
      <c r="BAX31" s="9"/>
      <c r="BAY31" s="8" t="s">
        <v>24532</v>
      </c>
      <c r="BAZ31" s="9"/>
      <c r="BBA31" s="9"/>
      <c r="BBB31" s="8" t="s">
        <v>24533</v>
      </c>
      <c r="BBC31" s="9"/>
      <c r="BBD31" s="9"/>
      <c r="BBE31" s="8" t="s">
        <v>23693</v>
      </c>
      <c r="BBF31" s="9"/>
      <c r="BBG31" s="9"/>
      <c r="BBH31" s="8" t="s">
        <v>24263</v>
      </c>
      <c r="BBI31" s="9"/>
      <c r="BBJ31" s="9"/>
      <c r="BBK31" s="8" t="s">
        <v>4065</v>
      </c>
      <c r="BBL31" s="9"/>
      <c r="BBM31" s="9"/>
      <c r="BBN31" s="8" t="s">
        <v>24167</v>
      </c>
      <c r="BBO31" s="9"/>
      <c r="BBP31" s="9"/>
      <c r="BBQ31" s="8" t="s">
        <v>23793</v>
      </c>
      <c r="BBR31" s="9"/>
      <c r="BBS31" s="9"/>
      <c r="BBT31" s="8" t="s">
        <v>23835</v>
      </c>
      <c r="BBU31" s="9"/>
      <c r="BBV31" s="9"/>
      <c r="BBW31" s="8" t="s">
        <v>24534</v>
      </c>
      <c r="BBX31" s="9"/>
      <c r="BBY31" s="9"/>
      <c r="BBZ31" s="8" t="s">
        <v>4677</v>
      </c>
      <c r="BCA31" s="9"/>
      <c r="BCB31" s="9"/>
      <c r="BCC31" s="8" t="s">
        <v>24137</v>
      </c>
      <c r="BCD31" s="9"/>
      <c r="BCE31" s="9"/>
      <c r="BCF31" s="8" t="s">
        <v>24487</v>
      </c>
      <c r="BCG31" s="9"/>
      <c r="BCH31" s="9"/>
      <c r="BCI31" s="8" t="s">
        <v>24535</v>
      </c>
      <c r="BCJ31" s="9"/>
      <c r="BCK31" s="9"/>
      <c r="BCL31" s="8" t="s">
        <v>24429</v>
      </c>
      <c r="BCM31" s="9"/>
      <c r="BCN31" s="9"/>
      <c r="BCO31" s="8" t="s">
        <v>24536</v>
      </c>
      <c r="BCP31" s="9"/>
      <c r="BCQ31" s="9"/>
      <c r="BCR31" s="8" t="s">
        <v>24067</v>
      </c>
      <c r="BCS31" s="9"/>
      <c r="BCT31" s="9"/>
      <c r="BCU31" s="8" t="s">
        <v>24537</v>
      </c>
      <c r="BCV31" s="9"/>
      <c r="BCW31" s="9"/>
      <c r="BCX31" s="8" t="s">
        <v>24455</v>
      </c>
      <c r="BCY31" s="9"/>
      <c r="BCZ31" s="9"/>
      <c r="BDA31" s="8" t="s">
        <v>24538</v>
      </c>
      <c r="BDB31" s="9"/>
      <c r="BDC31" s="9"/>
      <c r="BDD31" s="8" t="s">
        <v>24539</v>
      </c>
      <c r="BDE31" s="9"/>
      <c r="BDF31" s="9"/>
      <c r="BDG31" s="8" t="s">
        <v>24540</v>
      </c>
      <c r="BDH31" s="9"/>
      <c r="BDI31" s="9"/>
      <c r="BDJ31" s="8" t="s">
        <v>24541</v>
      </c>
      <c r="BDK31" s="9"/>
      <c r="BDL31" s="9"/>
      <c r="BDM31" s="8" t="s">
        <v>3772</v>
      </c>
      <c r="BDN31" s="9"/>
      <c r="BDO31" s="9"/>
      <c r="BDP31" s="8" t="s">
        <v>24199</v>
      </c>
      <c r="BDQ31" s="9"/>
      <c r="BDR31" s="9"/>
      <c r="BDS31" s="8" t="s">
        <v>24542</v>
      </c>
      <c r="BDT31" s="9"/>
      <c r="BDU31" s="9"/>
      <c r="BDV31" s="8" t="s">
        <v>24199</v>
      </c>
      <c r="BDW31" s="9"/>
      <c r="BDX31" s="9"/>
      <c r="BDY31" s="8" t="s">
        <v>24543</v>
      </c>
      <c r="BDZ31" s="9"/>
      <c r="BEA31" s="9"/>
      <c r="BEB31" s="8" t="s">
        <v>24544</v>
      </c>
      <c r="BEC31" s="9"/>
      <c r="BED31" s="9"/>
      <c r="BEE31" s="8" t="s">
        <v>24545</v>
      </c>
      <c r="BEF31" s="9"/>
      <c r="BEG31" s="9"/>
      <c r="BEH31" s="8" t="s">
        <v>23931</v>
      </c>
      <c r="BEI31" s="9"/>
      <c r="BEJ31" s="9"/>
      <c r="BEK31" s="8" t="s">
        <v>4155</v>
      </c>
      <c r="BEL31" s="9"/>
      <c r="BEM31" s="9"/>
      <c r="BEN31" s="8" t="s">
        <v>24546</v>
      </c>
      <c r="BEO31" s="9"/>
      <c r="BEP31" s="9"/>
      <c r="BEQ31" s="8" t="s">
        <v>23931</v>
      </c>
      <c r="BER31" s="9"/>
      <c r="BES31" s="9"/>
      <c r="BET31" s="8" t="s">
        <v>3760</v>
      </c>
      <c r="BEU31" s="9"/>
      <c r="BEV31" s="9"/>
      <c r="BEW31" s="8" t="s">
        <v>23887</v>
      </c>
      <c r="BEX31" s="9"/>
      <c r="BEY31" s="9"/>
      <c r="BEZ31" s="8" t="s">
        <v>24121</v>
      </c>
      <c r="BFA31" s="9"/>
      <c r="BFB31" s="9"/>
      <c r="BFC31" s="8" t="s">
        <v>23931</v>
      </c>
      <c r="BFD31" s="9"/>
      <c r="BFE31" s="9"/>
      <c r="BFF31" s="8" t="s">
        <v>24103</v>
      </c>
      <c r="BFG31" s="9"/>
      <c r="BFH31" s="9"/>
      <c r="BFI31" s="8" t="s">
        <v>3760</v>
      </c>
      <c r="BFJ31" s="9"/>
      <c r="BFK31" s="9"/>
      <c r="BFL31" s="8" t="s">
        <v>23720</v>
      </c>
      <c r="BFM31" s="9"/>
      <c r="BFN31" s="9"/>
      <c r="BFO31" s="8" t="s">
        <v>23781</v>
      </c>
      <c r="BFP31" s="9"/>
      <c r="BFQ31" s="9"/>
      <c r="BFR31" s="8" t="s">
        <v>23693</v>
      </c>
      <c r="BFS31" s="9"/>
      <c r="BFT31" s="9"/>
      <c r="BFU31" s="8" t="s">
        <v>23720</v>
      </c>
      <c r="BFV31" s="9"/>
      <c r="BFW31" s="9"/>
      <c r="BFX31" s="8" t="s">
        <v>3646</v>
      </c>
      <c r="BFY31" s="9"/>
      <c r="BFZ31" s="9"/>
      <c r="BGA31" s="8" t="s">
        <v>3760</v>
      </c>
      <c r="BGB31" s="9"/>
      <c r="BGC31" s="9"/>
      <c r="BGD31" s="8" t="s">
        <v>3760</v>
      </c>
      <c r="BGE31" s="9"/>
      <c r="BGF31" s="9"/>
      <c r="BGG31" s="8" t="s">
        <v>3644</v>
      </c>
      <c r="BGH31" s="9"/>
      <c r="BGI31" s="9"/>
      <c r="BGJ31" s="8" t="s">
        <v>23720</v>
      </c>
      <c r="BGK31" s="9"/>
      <c r="BGL31" s="9"/>
      <c r="BGM31" s="8" t="s">
        <v>3677</v>
      </c>
      <c r="BGN31" s="9"/>
      <c r="BGO31" s="9"/>
      <c r="BGP31" s="8" t="s">
        <v>3760</v>
      </c>
      <c r="BGQ31" s="9"/>
      <c r="BGR31" s="9"/>
      <c r="BGS31" s="8" t="s">
        <v>3760</v>
      </c>
      <c r="BGT31" s="9"/>
      <c r="BGU31" s="9"/>
      <c r="BGV31" s="8" t="s">
        <v>23887</v>
      </c>
      <c r="BGW31" s="9"/>
      <c r="BGX31" s="9"/>
      <c r="BGY31" s="8" t="s">
        <v>3646</v>
      </c>
      <c r="BGZ31" s="9"/>
      <c r="BHA31" s="9"/>
      <c r="BHB31" s="8" t="s">
        <v>23887</v>
      </c>
      <c r="BHC31" s="9"/>
      <c r="BHD31" s="9"/>
      <c r="BHE31" s="8" t="s">
        <v>23887</v>
      </c>
      <c r="BHF31" s="9"/>
      <c r="BHG31" s="9"/>
      <c r="BHH31" s="8" t="s">
        <v>3982</v>
      </c>
      <c r="BHI31" s="9"/>
      <c r="BHJ31" s="9"/>
      <c r="BHK31" s="8" t="s">
        <v>24017</v>
      </c>
      <c r="BHL31" s="9"/>
      <c r="BHM31" s="9"/>
      <c r="BHN31" s="8" t="s">
        <v>24372</v>
      </c>
      <c r="BHO31" s="9"/>
      <c r="BHP31" s="9"/>
      <c r="BHQ31" s="8" t="s">
        <v>3964</v>
      </c>
      <c r="BHR31" s="9"/>
      <c r="BHS31" s="9"/>
      <c r="BHT31" s="8" t="s">
        <v>24290</v>
      </c>
      <c r="BHU31" s="9"/>
      <c r="BHV31" s="9"/>
      <c r="BHW31" s="8" t="s">
        <v>24022</v>
      </c>
      <c r="BHX31" s="9"/>
      <c r="BHY31" s="9"/>
      <c r="BHZ31" s="8" t="s">
        <v>24204</v>
      </c>
      <c r="BIA31" s="9"/>
      <c r="BIB31" s="9"/>
      <c r="BIC31" s="8" t="s">
        <v>24205</v>
      </c>
      <c r="BID31" s="9"/>
      <c r="BIE31" s="9"/>
      <c r="BIF31" s="8" t="s">
        <v>3646</v>
      </c>
      <c r="BIG31" s="9"/>
      <c r="BIH31" s="9"/>
      <c r="BII31" s="8" t="s">
        <v>24213</v>
      </c>
      <c r="BIJ31" s="9"/>
      <c r="BIK31" s="9"/>
      <c r="BIL31" s="8" t="s">
        <v>24411</v>
      </c>
      <c r="BIM31" s="9"/>
      <c r="BIN31" s="9"/>
      <c r="BIO31" s="8" t="s">
        <v>24301</v>
      </c>
      <c r="BIP31" s="9"/>
      <c r="BIQ31" s="9"/>
      <c r="BIR31" s="8" t="s">
        <v>3964</v>
      </c>
      <c r="BIS31" s="9"/>
      <c r="BIT31" s="9"/>
      <c r="BIU31" s="8" t="s">
        <v>3646</v>
      </c>
      <c r="BIV31" s="9"/>
      <c r="BIW31" s="9"/>
      <c r="BIX31" s="8" t="s">
        <v>23979</v>
      </c>
      <c r="BIY31" s="9"/>
      <c r="BIZ31" s="9"/>
      <c r="BJA31" s="8" t="s">
        <v>3646</v>
      </c>
      <c r="BJB31" s="9"/>
      <c r="BJC31" s="9"/>
      <c r="BJD31" s="8" t="s">
        <v>3646</v>
      </c>
      <c r="BJE31" s="9"/>
      <c r="BJF31" s="9"/>
      <c r="BJG31" s="8" t="s">
        <v>24547</v>
      </c>
      <c r="BJH31" s="9"/>
      <c r="BJI31" s="9"/>
      <c r="BJJ31" s="8" t="s">
        <v>4294</v>
      </c>
      <c r="BJK31" s="9"/>
      <c r="BJL31" s="9"/>
      <c r="BJM31" s="8" t="s">
        <v>3873</v>
      </c>
      <c r="BJN31" s="9"/>
      <c r="BJO31" s="9"/>
      <c r="BJP31" s="8" t="s">
        <v>24233</v>
      </c>
      <c r="BJQ31" s="9"/>
      <c r="BJR31" s="9"/>
      <c r="BJS31" s="8" t="s">
        <v>24015</v>
      </c>
      <c r="BJT31" s="9"/>
      <c r="BJU31" s="9"/>
      <c r="BJV31" s="8" t="s">
        <v>24212</v>
      </c>
      <c r="BJW31" s="9"/>
      <c r="BJX31" s="9"/>
      <c r="BJY31" s="8" t="s">
        <v>24548</v>
      </c>
      <c r="BJZ31" s="9"/>
      <c r="BKA31" s="9"/>
      <c r="BKB31" s="8" t="s">
        <v>24328</v>
      </c>
      <c r="BKC31" s="9"/>
      <c r="BKD31" s="9"/>
      <c r="BKE31" s="8" t="s">
        <v>24297</v>
      </c>
      <c r="BKF31" s="9"/>
      <c r="BKG31" s="9"/>
      <c r="BKH31" s="8" t="s">
        <v>23924</v>
      </c>
      <c r="BKI31" s="9"/>
      <c r="BKJ31" s="9"/>
      <c r="BKK31" s="8" t="s">
        <v>24212</v>
      </c>
      <c r="BKL31" s="9"/>
      <c r="BKM31" s="9"/>
      <c r="BKN31" s="8" t="s">
        <v>24549</v>
      </c>
      <c r="BKO31" s="9"/>
      <c r="BKP31" s="9"/>
      <c r="BKQ31" s="8" t="s">
        <v>23887</v>
      </c>
      <c r="BKR31" s="9"/>
      <c r="BKS31" s="9"/>
      <c r="BKT31" s="8" t="s">
        <v>24233</v>
      </c>
      <c r="BKU31" s="9"/>
      <c r="BKV31" s="9"/>
      <c r="BKW31" s="8" t="s">
        <v>24411</v>
      </c>
      <c r="BKX31" s="9"/>
      <c r="BKY31" s="9"/>
      <c r="BKZ31" s="8" t="s">
        <v>24550</v>
      </c>
      <c r="BLA31" s="9"/>
      <c r="BLB31" s="9"/>
      <c r="BLC31" s="8" t="s">
        <v>24551</v>
      </c>
      <c r="BLD31" s="9"/>
      <c r="BLE31" s="9"/>
      <c r="BLF31" s="8" t="s">
        <v>3646</v>
      </c>
      <c r="BLG31" s="9"/>
      <c r="BLH31" s="9"/>
      <c r="BLI31" s="8" t="s">
        <v>24018</v>
      </c>
      <c r="BLJ31" s="9"/>
      <c r="BLK31" s="9"/>
      <c r="BLL31" s="8" t="s">
        <v>24027</v>
      </c>
      <c r="BLM31" s="9"/>
      <c r="BLN31" s="9"/>
      <c r="BLO31" s="8" t="s">
        <v>24215</v>
      </c>
      <c r="BLP31" s="9"/>
      <c r="BLQ31" s="9"/>
      <c r="BLR31" s="8" t="s">
        <v>24552</v>
      </c>
      <c r="BLS31" s="9"/>
      <c r="BLT31" s="9"/>
      <c r="BLU31" s="8" t="s">
        <v>24553</v>
      </c>
      <c r="BLV31" s="9"/>
      <c r="BLW31" s="9"/>
      <c r="BLX31" s="8" t="s">
        <v>24026</v>
      </c>
      <c r="BLY31" s="9"/>
      <c r="BLZ31" s="9"/>
      <c r="BMA31" s="8" t="s">
        <v>24338</v>
      </c>
      <c r="BMB31" s="9"/>
      <c r="BMC31" s="9"/>
      <c r="BMD31" s="8" t="s">
        <v>24554</v>
      </c>
      <c r="BME31" s="9"/>
      <c r="BMF31" s="9"/>
      <c r="BMG31" s="8" t="s">
        <v>3646</v>
      </c>
      <c r="BMH31" s="9"/>
      <c r="BMI31" s="9"/>
      <c r="BMJ31" s="8" t="s">
        <v>24555</v>
      </c>
      <c r="BMK31" s="9"/>
      <c r="BML31" s="9"/>
      <c r="BMM31" s="8" t="s">
        <v>24110</v>
      </c>
      <c r="BMN31" s="9"/>
      <c r="BMO31" s="9"/>
      <c r="BMP31" s="8" t="s">
        <v>24208</v>
      </c>
      <c r="BMQ31" s="9"/>
      <c r="BMR31" s="9"/>
      <c r="BMS31" s="8" t="s">
        <v>24556</v>
      </c>
      <c r="BMT31" s="9"/>
      <c r="BMU31" s="9"/>
      <c r="BMV31" s="8" t="s">
        <v>24557</v>
      </c>
      <c r="BMW31" s="9"/>
      <c r="BMX31" s="9"/>
      <c r="BMY31" s="8" t="s">
        <v>24260</v>
      </c>
      <c r="BMZ31" s="9"/>
      <c r="BNA31" s="9"/>
      <c r="BNB31" s="8" t="s">
        <v>3668</v>
      </c>
      <c r="BNC31" s="9"/>
      <c r="BND31" s="9"/>
      <c r="BNE31" s="8" t="s">
        <v>24275</v>
      </c>
      <c r="BNF31" s="9"/>
      <c r="BNG31" s="9"/>
      <c r="BNH31" s="8" t="s">
        <v>24297</v>
      </c>
      <c r="BNI31" s="9"/>
      <c r="BNJ31" s="9"/>
      <c r="BNK31" s="8" t="s">
        <v>24558</v>
      </c>
      <c r="BNL31" s="9"/>
      <c r="BNM31" s="9"/>
      <c r="BNN31" s="8" t="s">
        <v>24559</v>
      </c>
      <c r="BNO31" s="9"/>
      <c r="BNP31" s="9"/>
      <c r="BNQ31" s="8" t="s">
        <v>4402</v>
      </c>
      <c r="BNR31" s="9"/>
      <c r="BNS31" s="9"/>
      <c r="BNT31" s="8" t="s">
        <v>24560</v>
      </c>
      <c r="BNU31" s="9"/>
      <c r="BNV31" s="9"/>
      <c r="BNW31" s="8" t="s">
        <v>23720</v>
      </c>
      <c r="BNX31" s="9"/>
      <c r="BNY31" s="9"/>
      <c r="BNZ31" s="8" t="s">
        <v>3760</v>
      </c>
      <c r="BOA31" s="9"/>
      <c r="BOB31" s="9"/>
      <c r="BOC31" s="8" t="s">
        <v>24561</v>
      </c>
      <c r="BOD31" s="9"/>
      <c r="BOE31" s="9"/>
      <c r="BOF31" s="8" t="s">
        <v>3760</v>
      </c>
      <c r="BOG31" s="9"/>
      <c r="BOH31" s="9"/>
      <c r="BOI31" s="8" t="s">
        <v>3869</v>
      </c>
      <c r="BOJ31" s="9"/>
      <c r="BOK31" s="9"/>
      <c r="BOL31" s="8" t="s">
        <v>3760</v>
      </c>
      <c r="BOM31" s="9"/>
      <c r="BON31" s="9"/>
      <c r="BOO31" s="8" t="s">
        <v>3646</v>
      </c>
      <c r="BOP31" s="9"/>
      <c r="BOQ31" s="9"/>
      <c r="BOR31" s="8" t="s">
        <v>24103</v>
      </c>
      <c r="BOS31" s="9"/>
      <c r="BOT31" s="9"/>
      <c r="BOU31" s="8" t="s">
        <v>23720</v>
      </c>
      <c r="BOV31" s="9"/>
      <c r="BOW31" s="9"/>
      <c r="BOX31" s="8" t="s">
        <v>24562</v>
      </c>
      <c r="BOY31" s="9"/>
      <c r="BOZ31" s="9"/>
      <c r="BPA31" s="8" t="s">
        <v>3644</v>
      </c>
      <c r="BPB31" s="9"/>
      <c r="BPC31" s="9"/>
      <c r="BPD31" s="8" t="s">
        <v>24103</v>
      </c>
      <c r="BPE31" s="9"/>
      <c r="BPF31" s="9"/>
      <c r="BPG31" s="8" t="s">
        <v>24103</v>
      </c>
      <c r="BPH31" s="9"/>
      <c r="BPI31" s="9"/>
      <c r="BPJ31" s="8" t="s">
        <v>23720</v>
      </c>
      <c r="BPK31" s="9"/>
      <c r="BPL31" s="9"/>
      <c r="BPM31" s="8" t="s">
        <v>24103</v>
      </c>
      <c r="BPN31" s="9"/>
      <c r="BPO31" s="9"/>
      <c r="BPP31" s="8" t="s">
        <v>24103</v>
      </c>
      <c r="BPQ31" s="9"/>
      <c r="BPR31" s="9"/>
      <c r="BPS31" s="8" t="s">
        <v>3964</v>
      </c>
      <c r="BPT31" s="9"/>
      <c r="BPU31" s="9"/>
      <c r="BPV31" s="8" t="s">
        <v>4522</v>
      </c>
      <c r="BPW31" s="9"/>
      <c r="BPX31" s="9"/>
      <c r="BPY31" s="8" t="s">
        <v>3760</v>
      </c>
      <c r="BPZ31" s="9"/>
      <c r="BQA31" s="9"/>
      <c r="BQB31" s="8" t="s">
        <v>24563</v>
      </c>
      <c r="BQC31" s="9"/>
      <c r="BQD31" s="9"/>
      <c r="BQE31" s="8" t="s">
        <v>4186</v>
      </c>
      <c r="BQF31" s="9"/>
      <c r="BQG31" s="9"/>
      <c r="BQH31" s="8" t="s">
        <v>3964</v>
      </c>
      <c r="BQI31" s="9"/>
      <c r="BQJ31" s="9"/>
      <c r="BQK31" s="8" t="s">
        <v>23751</v>
      </c>
      <c r="BQL31" s="9"/>
      <c r="BQM31" s="9"/>
      <c r="BQN31" s="8" t="s">
        <v>24564</v>
      </c>
      <c r="BQO31" s="9"/>
      <c r="BQP31" s="9"/>
      <c r="BQQ31" s="8" t="s">
        <v>24565</v>
      </c>
      <c r="BQR31" s="9"/>
      <c r="BQS31" s="9"/>
      <c r="BQT31" s="8" t="s">
        <v>3869</v>
      </c>
      <c r="BQU31" s="9"/>
      <c r="BQV31" s="9"/>
      <c r="BQW31" s="8" t="s">
        <v>23855</v>
      </c>
      <c r="BQX31" s="9"/>
      <c r="BQY31" s="9"/>
      <c r="BQZ31" s="8" t="s">
        <v>24286</v>
      </c>
      <c r="BRA31" s="9"/>
      <c r="BRB31" s="9"/>
      <c r="BRC31" s="8" t="s">
        <v>24521</v>
      </c>
      <c r="BRD31" s="9"/>
      <c r="BRE31" s="9"/>
      <c r="BRF31" s="8" t="s">
        <v>24566</v>
      </c>
      <c r="BRG31" s="9"/>
      <c r="BRH31" s="9"/>
      <c r="BRI31" s="8" t="s">
        <v>24567</v>
      </c>
      <c r="BRJ31" s="9"/>
      <c r="BRK31" s="9"/>
      <c r="BRL31" s="8" t="s">
        <v>24568</v>
      </c>
      <c r="BRM31" s="9"/>
      <c r="BRN31" s="9"/>
      <c r="BRO31" s="8" t="s">
        <v>24569</v>
      </c>
      <c r="BRP31" s="9"/>
      <c r="BRQ31" s="9"/>
      <c r="BRR31" s="8" t="s">
        <v>24402</v>
      </c>
      <c r="BRS31" s="9"/>
      <c r="BRT31" s="9"/>
      <c r="BRU31" s="8" t="s">
        <v>24245</v>
      </c>
      <c r="BRV31" s="9"/>
      <c r="BRW31" s="9"/>
      <c r="BRX31" s="8" t="s">
        <v>3646</v>
      </c>
      <c r="BRY31" s="9"/>
      <c r="BRZ31" s="9"/>
      <c r="BSA31" s="8" t="s">
        <v>24077</v>
      </c>
      <c r="BSB31" s="9"/>
      <c r="BSC31" s="9"/>
      <c r="BSD31" s="8" t="s">
        <v>4620</v>
      </c>
      <c r="BSE31" s="9"/>
      <c r="BSF31" s="9"/>
      <c r="BSG31" s="8" t="s">
        <v>24570</v>
      </c>
      <c r="BSH31" s="9"/>
      <c r="BSI31" s="9"/>
      <c r="BSJ31" s="8" t="s">
        <v>24260</v>
      </c>
      <c r="BSK31" s="9"/>
      <c r="BSL31" s="9"/>
      <c r="BSM31" s="8" t="s">
        <v>24260</v>
      </c>
      <c r="BSN31" s="9"/>
      <c r="BSO31" s="9"/>
      <c r="BSP31" s="8" t="s">
        <v>24260</v>
      </c>
      <c r="BSQ31" s="9"/>
      <c r="BSR31" s="9"/>
      <c r="BSS31" s="8" t="s">
        <v>3964</v>
      </c>
      <c r="BST31" s="9"/>
      <c r="BSU31" s="9"/>
      <c r="BSV31" s="8" t="s">
        <v>24571</v>
      </c>
      <c r="BSW31" s="9"/>
      <c r="BSX31" s="9"/>
      <c r="BSY31" s="8" t="s">
        <v>24572</v>
      </c>
      <c r="BSZ31" s="9"/>
      <c r="BTA31" s="9"/>
      <c r="BTB31" s="8" t="s">
        <v>3668</v>
      </c>
      <c r="BTC31" s="9"/>
      <c r="BTD31" s="9"/>
      <c r="BTE31" s="8" t="s">
        <v>24479</v>
      </c>
      <c r="BTF31" s="9"/>
      <c r="BTG31" s="9"/>
      <c r="BTH31" s="8" t="s">
        <v>24573</v>
      </c>
      <c r="BTI31" s="9"/>
      <c r="BTJ31" s="9"/>
      <c r="BTK31" s="8" t="s">
        <v>24574</v>
      </c>
      <c r="BTL31" s="9"/>
      <c r="BTM31" s="9"/>
      <c r="BTN31" s="8" t="s">
        <v>4100</v>
      </c>
      <c r="BTO31" s="9"/>
      <c r="BTP31" s="9"/>
      <c r="BTQ31" s="8" t="s">
        <v>3644</v>
      </c>
      <c r="BTR31" s="9"/>
      <c r="BTS31" s="9"/>
      <c r="BTT31" s="8" t="s">
        <v>23720</v>
      </c>
      <c r="BTU31" s="9"/>
      <c r="BTV31" s="9"/>
      <c r="BTW31" s="8" t="s">
        <v>23720</v>
      </c>
      <c r="BTX31" s="9"/>
      <c r="BTY31" s="9"/>
      <c r="BTZ31" s="8" t="s">
        <v>23720</v>
      </c>
      <c r="BUA31" s="9"/>
      <c r="BUB31" s="9"/>
      <c r="BUC31" s="8" t="s">
        <v>3760</v>
      </c>
      <c r="BUD31" s="9"/>
      <c r="BUE31" s="9"/>
      <c r="BUF31" s="8" t="s">
        <v>23691</v>
      </c>
      <c r="BUG31" s="9"/>
      <c r="BUH31" s="9"/>
      <c r="BUI31" s="8" t="s">
        <v>24575</v>
      </c>
      <c r="BUJ31" s="9"/>
      <c r="BUK31" s="9"/>
      <c r="BUL31" s="8" t="s">
        <v>3760</v>
      </c>
      <c r="BUM31" s="9"/>
      <c r="BUN31" s="9"/>
      <c r="BUO31" s="8" t="s">
        <v>24576</v>
      </c>
      <c r="BUP31" s="9"/>
      <c r="BUQ31" s="9"/>
      <c r="BUR31" s="8" t="s">
        <v>23693</v>
      </c>
      <c r="BUS31" s="9"/>
      <c r="BUT31" s="9"/>
      <c r="BUU31" s="8" t="s">
        <v>3760</v>
      </c>
      <c r="BUV31" s="9"/>
      <c r="BUW31" s="9"/>
      <c r="BUX31" s="8" t="s">
        <v>3760</v>
      </c>
      <c r="BUY31" s="9"/>
      <c r="BUZ31" s="9"/>
      <c r="BVA31" s="8" t="s">
        <v>3760</v>
      </c>
      <c r="BVB31" s="9"/>
      <c r="BVC31" s="9"/>
      <c r="BVD31" s="8" t="s">
        <v>3760</v>
      </c>
      <c r="BVE31" s="9"/>
      <c r="BVF31" s="9"/>
      <c r="BVG31" s="8" t="s">
        <v>23691</v>
      </c>
      <c r="BVH31" s="9"/>
      <c r="BVI31" s="9"/>
      <c r="BVJ31" s="8" t="s">
        <v>23691</v>
      </c>
      <c r="BVK31" s="9"/>
      <c r="BVL31" s="9"/>
      <c r="BVM31" s="8" t="s">
        <v>23855</v>
      </c>
      <c r="BVN31" s="9"/>
      <c r="BVO31" s="9"/>
      <c r="BVP31" s="8" t="s">
        <v>23693</v>
      </c>
      <c r="BVQ31" s="9"/>
      <c r="BVR31" s="9"/>
      <c r="BVS31" s="8" t="s">
        <v>3760</v>
      </c>
      <c r="BVT31" s="9"/>
      <c r="BVU31" s="9"/>
      <c r="BVV31" s="8" t="s">
        <v>3760</v>
      </c>
      <c r="BVW31" s="9"/>
      <c r="BVX31" s="9"/>
      <c r="BVY31" s="8" t="s">
        <v>24577</v>
      </c>
      <c r="BVZ31" s="9"/>
      <c r="BWA31" s="9"/>
      <c r="BWB31" s="8" t="s">
        <v>3760</v>
      </c>
      <c r="BWC31" s="9"/>
      <c r="BWD31" s="9"/>
      <c r="BWE31" s="8" t="s">
        <v>3760</v>
      </c>
      <c r="BWF31" s="9"/>
      <c r="BWG31" s="9"/>
      <c r="BWH31" s="8" t="s">
        <v>3876</v>
      </c>
      <c r="BWI31" s="9"/>
      <c r="BWJ31" s="9"/>
      <c r="BWK31" s="8" t="s">
        <v>24578</v>
      </c>
      <c r="BWL31" s="9"/>
      <c r="BWM31" s="9"/>
      <c r="BWN31" s="8" t="s">
        <v>3760</v>
      </c>
      <c r="BWO31" s="9"/>
      <c r="BWP31" s="9"/>
      <c r="BWQ31" s="8" t="s">
        <v>3760</v>
      </c>
      <c r="BWR31" s="9"/>
      <c r="BWS31" s="9"/>
      <c r="BWT31" s="8" t="s">
        <v>3869</v>
      </c>
      <c r="BWU31" s="9"/>
      <c r="BWV31" s="9"/>
      <c r="BWW31" s="8" t="s">
        <v>3760</v>
      </c>
      <c r="BWX31" s="9"/>
      <c r="BWY31" s="9"/>
      <c r="BWZ31" s="8" t="s">
        <v>23720</v>
      </c>
      <c r="BXA31" s="9"/>
      <c r="BXB31" s="9"/>
      <c r="BXC31" s="8" t="s">
        <v>3677</v>
      </c>
      <c r="BXD31" s="9"/>
      <c r="BXE31" s="9"/>
      <c r="BXF31" s="8" t="s">
        <v>3646</v>
      </c>
      <c r="BXG31" s="9"/>
      <c r="BXH31" s="9"/>
      <c r="BXI31" s="8" t="s">
        <v>3646</v>
      </c>
      <c r="BXJ31" s="9"/>
      <c r="BXK31" s="9"/>
      <c r="BXL31" s="8" t="s">
        <v>23865</v>
      </c>
      <c r="BXM31" s="9"/>
      <c r="BXN31" s="9"/>
      <c r="BXO31" s="8" t="s">
        <v>24244</v>
      </c>
      <c r="BXP31" s="9"/>
      <c r="BXQ31" s="9"/>
      <c r="BXR31" s="8" t="s">
        <v>3964</v>
      </c>
      <c r="BXS31" s="9"/>
      <c r="BXT31" s="9"/>
      <c r="BXU31" s="8" t="s">
        <v>24245</v>
      </c>
      <c r="BXV31" s="9"/>
      <c r="BXW31" s="9"/>
      <c r="BXX31" s="8" t="s">
        <v>24245</v>
      </c>
      <c r="BXY31" s="9"/>
      <c r="BXZ31" s="9"/>
      <c r="BYA31" s="8" t="s">
        <v>24388</v>
      </c>
      <c r="BYB31" s="9"/>
      <c r="BYC31" s="9"/>
      <c r="BYD31" s="8" t="s">
        <v>24579</v>
      </c>
      <c r="BYE31" s="9"/>
      <c r="BYF31" s="9"/>
      <c r="BYG31" s="8" t="s">
        <v>24403</v>
      </c>
      <c r="BYH31" s="9"/>
      <c r="BYI31" s="9"/>
      <c r="BYJ31" s="8" t="s">
        <v>24580</v>
      </c>
      <c r="BYK31" s="9"/>
      <c r="BYL31" s="9"/>
      <c r="BYM31" s="8" t="s">
        <v>24581</v>
      </c>
      <c r="BYN31" s="9"/>
      <c r="BYO31" s="9"/>
    </row>
    <row r="32" spans="1:2017" x14ac:dyDescent="0.25">
      <c r="A32" s="1" t="s">
        <v>4167</v>
      </c>
      <c r="B32" s="8" t="s">
        <v>3981</v>
      </c>
      <c r="C32" s="9"/>
      <c r="D32" s="9"/>
      <c r="E32" s="8" t="s">
        <v>4272</v>
      </c>
      <c r="F32" s="9"/>
      <c r="G32" s="9"/>
      <c r="H32" s="8" t="s">
        <v>24582</v>
      </c>
      <c r="I32" s="9"/>
      <c r="J32" s="9"/>
      <c r="K32" s="8" t="s">
        <v>24489</v>
      </c>
      <c r="L32" s="9"/>
      <c r="M32" s="9"/>
      <c r="N32" s="8" t="s">
        <v>24358</v>
      </c>
      <c r="O32" s="9"/>
      <c r="P32" s="9"/>
      <c r="Q32" s="8" t="s">
        <v>24203</v>
      </c>
      <c r="R32" s="9"/>
      <c r="S32" s="9"/>
      <c r="T32" s="8" t="s">
        <v>24209</v>
      </c>
      <c r="U32" s="9"/>
      <c r="V32" s="9"/>
      <c r="W32" s="8" t="s">
        <v>23874</v>
      </c>
      <c r="X32" s="9"/>
      <c r="Y32" s="9"/>
      <c r="Z32" s="8" t="s">
        <v>24354</v>
      </c>
      <c r="AA32" s="9"/>
      <c r="AB32" s="9"/>
      <c r="AC32" s="8" t="s">
        <v>24260</v>
      </c>
      <c r="AD32" s="9"/>
      <c r="AE32" s="9"/>
      <c r="AF32" s="8" t="s">
        <v>3646</v>
      </c>
      <c r="AG32" s="9"/>
      <c r="AH32" s="9"/>
      <c r="AI32" s="8" t="s">
        <v>24583</v>
      </c>
      <c r="AJ32" s="9"/>
      <c r="AK32" s="9"/>
      <c r="AL32" s="8" t="s">
        <v>24584</v>
      </c>
      <c r="AM32" s="9"/>
      <c r="AN32" s="9"/>
      <c r="AO32" s="8" t="s">
        <v>24062</v>
      </c>
      <c r="AP32" s="9"/>
      <c r="AQ32" s="9"/>
      <c r="AR32" s="8" t="s">
        <v>24291</v>
      </c>
      <c r="AS32" s="9"/>
      <c r="AT32" s="9"/>
      <c r="AU32" s="8" t="s">
        <v>24414</v>
      </c>
      <c r="AV32" s="9"/>
      <c r="AW32" s="9"/>
      <c r="AX32" s="8"/>
      <c r="AY32" s="9"/>
      <c r="AZ32" s="9"/>
      <c r="BA32" s="8" t="s">
        <v>24065</v>
      </c>
      <c r="BB32" s="9"/>
      <c r="BC32" s="9"/>
      <c r="BD32" s="8" t="s">
        <v>24414</v>
      </c>
      <c r="BE32" s="9"/>
      <c r="BF32" s="9"/>
      <c r="BG32" s="8" t="s">
        <v>24414</v>
      </c>
      <c r="BH32" s="9"/>
      <c r="BI32" s="9"/>
      <c r="BJ32" s="8"/>
      <c r="BK32" s="9"/>
      <c r="BL32" s="9"/>
      <c r="BM32" s="8" t="s">
        <v>24254</v>
      </c>
      <c r="BN32" s="9"/>
      <c r="BO32" s="9"/>
      <c r="BP32" s="8" t="s">
        <v>24585</v>
      </c>
      <c r="BQ32" s="9"/>
      <c r="BR32" s="9"/>
      <c r="BS32" s="8" t="s">
        <v>24430</v>
      </c>
      <c r="BT32" s="9"/>
      <c r="BU32" s="9"/>
      <c r="BV32" s="8" t="s">
        <v>4178</v>
      </c>
      <c r="BW32" s="9"/>
      <c r="BX32" s="9"/>
      <c r="BY32" s="8" t="s">
        <v>23691</v>
      </c>
      <c r="BZ32" s="9"/>
      <c r="CA32" s="9"/>
      <c r="CB32" s="8" t="s">
        <v>3876</v>
      </c>
      <c r="CC32" s="9"/>
      <c r="CD32" s="9"/>
      <c r="CE32" s="8" t="s">
        <v>3760</v>
      </c>
      <c r="CF32" s="9"/>
      <c r="CG32" s="9"/>
      <c r="CH32" s="8" t="s">
        <v>24586</v>
      </c>
      <c r="CI32" s="9"/>
      <c r="CJ32" s="9"/>
      <c r="CK32" s="8" t="s">
        <v>24587</v>
      </c>
      <c r="CL32" s="9"/>
      <c r="CM32" s="9"/>
      <c r="CN32" s="8" t="s">
        <v>23691</v>
      </c>
      <c r="CO32" s="9"/>
      <c r="CP32" s="9"/>
      <c r="CQ32" s="8" t="s">
        <v>23691</v>
      </c>
      <c r="CR32" s="9"/>
      <c r="CS32" s="9"/>
      <c r="CT32" s="8" t="s">
        <v>3869</v>
      </c>
      <c r="CU32" s="9"/>
      <c r="CV32" s="9"/>
      <c r="CW32" s="8" t="s">
        <v>3677</v>
      </c>
      <c r="CX32" s="9"/>
      <c r="CY32" s="9"/>
      <c r="CZ32" s="8" t="s">
        <v>3869</v>
      </c>
      <c r="DA32" s="9"/>
      <c r="DB32" s="9"/>
      <c r="DC32" s="8" t="s">
        <v>3677</v>
      </c>
      <c r="DD32" s="9"/>
      <c r="DE32" s="9"/>
      <c r="DF32" s="8" t="s">
        <v>23691</v>
      </c>
      <c r="DG32" s="9"/>
      <c r="DH32" s="9"/>
      <c r="DI32" s="8" t="s">
        <v>23720</v>
      </c>
      <c r="DJ32" s="9"/>
      <c r="DK32" s="9"/>
      <c r="DL32" s="8" t="s">
        <v>23691</v>
      </c>
      <c r="DM32" s="9"/>
      <c r="DN32" s="9"/>
      <c r="DO32" s="8" t="s">
        <v>3869</v>
      </c>
      <c r="DP32" s="9"/>
      <c r="DQ32" s="9"/>
      <c r="DR32" s="8" t="s">
        <v>23691</v>
      </c>
      <c r="DS32" s="9"/>
      <c r="DT32" s="9"/>
      <c r="DU32" s="8" t="s">
        <v>4580</v>
      </c>
      <c r="DV32" s="9"/>
      <c r="DW32" s="9"/>
      <c r="DX32" s="8" t="s">
        <v>4580</v>
      </c>
      <c r="DY32" s="9"/>
      <c r="DZ32" s="9"/>
      <c r="EA32" s="8" t="s">
        <v>3760</v>
      </c>
      <c r="EB32" s="9"/>
      <c r="EC32" s="9"/>
      <c r="ED32" s="8" t="s">
        <v>23691</v>
      </c>
      <c r="EE32" s="9"/>
      <c r="EF32" s="9"/>
      <c r="EG32" s="8" t="s">
        <v>4574</v>
      </c>
      <c r="EH32" s="9"/>
      <c r="EI32" s="9"/>
      <c r="EJ32" s="8" t="s">
        <v>24588</v>
      </c>
      <c r="EK32" s="9"/>
      <c r="EL32" s="9"/>
      <c r="EM32" s="8" t="s">
        <v>4276</v>
      </c>
      <c r="EN32" s="9"/>
      <c r="EO32" s="9"/>
      <c r="EP32" s="8" t="s">
        <v>24146</v>
      </c>
      <c r="EQ32" s="9"/>
      <c r="ER32" s="9"/>
      <c r="ES32" s="8" t="s">
        <v>24411</v>
      </c>
      <c r="ET32" s="9"/>
      <c r="EU32" s="9"/>
      <c r="EV32" s="8" t="s">
        <v>3755</v>
      </c>
      <c r="EW32" s="9"/>
      <c r="EX32" s="9"/>
      <c r="EY32" s="8" t="s">
        <v>23691</v>
      </c>
      <c r="EZ32" s="9"/>
      <c r="FA32" s="9"/>
      <c r="FB32" s="8" t="s">
        <v>24297</v>
      </c>
      <c r="FC32" s="9"/>
      <c r="FD32" s="9"/>
      <c r="FE32" s="8" t="s">
        <v>4580</v>
      </c>
      <c r="FF32" s="9"/>
      <c r="FG32" s="9"/>
      <c r="FH32" s="8" t="s">
        <v>3964</v>
      </c>
      <c r="FI32" s="9"/>
      <c r="FJ32" s="9"/>
      <c r="FK32" s="8" t="s">
        <v>23695</v>
      </c>
      <c r="FL32" s="9"/>
      <c r="FM32" s="9"/>
      <c r="FN32" s="8" t="s">
        <v>24589</v>
      </c>
      <c r="FO32" s="9"/>
      <c r="FP32" s="9"/>
      <c r="FQ32" s="8" t="s">
        <v>24590</v>
      </c>
      <c r="FR32" s="9"/>
      <c r="FS32" s="9"/>
      <c r="FT32" s="8" t="s">
        <v>3646</v>
      </c>
      <c r="FU32" s="9"/>
      <c r="FV32" s="9"/>
      <c r="FW32" s="8" t="s">
        <v>24591</v>
      </c>
      <c r="FX32" s="9"/>
      <c r="FY32" s="9"/>
      <c r="FZ32" s="8" t="s">
        <v>4388</v>
      </c>
      <c r="GA32" s="9"/>
      <c r="GB32" s="9"/>
      <c r="GC32" s="8" t="s">
        <v>24592</v>
      </c>
      <c r="GD32" s="9"/>
      <c r="GE32" s="9"/>
      <c r="GF32" s="8" t="s">
        <v>4274</v>
      </c>
      <c r="GG32" s="9"/>
      <c r="GH32" s="9"/>
      <c r="GI32" s="8" t="s">
        <v>24322</v>
      </c>
      <c r="GJ32" s="9"/>
      <c r="GK32" s="9"/>
      <c r="GL32" s="8" t="s">
        <v>24593</v>
      </c>
      <c r="GM32" s="9"/>
      <c r="GN32" s="9"/>
      <c r="GO32" s="8" t="s">
        <v>24594</v>
      </c>
      <c r="GP32" s="9"/>
      <c r="GQ32" s="9"/>
      <c r="GR32" s="8" t="s">
        <v>23789</v>
      </c>
      <c r="GS32" s="9"/>
      <c r="GT32" s="9"/>
      <c r="GU32" s="8" t="s">
        <v>24451</v>
      </c>
      <c r="GV32" s="9"/>
      <c r="GW32" s="9"/>
      <c r="GX32" s="8" t="s">
        <v>24291</v>
      </c>
      <c r="GY32" s="9"/>
      <c r="GZ32" s="9"/>
      <c r="HA32" s="8" t="s">
        <v>24595</v>
      </c>
      <c r="HB32" s="9"/>
      <c r="HC32" s="9"/>
      <c r="HD32" s="8" t="s">
        <v>3646</v>
      </c>
      <c r="HE32" s="9"/>
      <c r="HF32" s="9"/>
      <c r="HG32" s="8" t="s">
        <v>24268</v>
      </c>
      <c r="HH32" s="9"/>
      <c r="HI32" s="9"/>
      <c r="HJ32" s="8" t="s">
        <v>24596</v>
      </c>
      <c r="HK32" s="9"/>
      <c r="HL32" s="9"/>
      <c r="HM32" s="8" t="s">
        <v>24363</v>
      </c>
      <c r="HN32" s="9"/>
      <c r="HO32" s="9"/>
      <c r="HP32" s="8" t="s">
        <v>4155</v>
      </c>
      <c r="HQ32" s="9"/>
      <c r="HR32" s="9"/>
      <c r="HS32" s="8" t="s">
        <v>24103</v>
      </c>
      <c r="HT32" s="9"/>
      <c r="HU32" s="9"/>
      <c r="HV32" s="8" t="s">
        <v>24597</v>
      </c>
      <c r="HW32" s="9"/>
      <c r="HX32" s="9"/>
      <c r="HY32" s="8"/>
      <c r="HZ32" s="9"/>
      <c r="IA32" s="9"/>
      <c r="IB32" s="8" t="s">
        <v>4649</v>
      </c>
      <c r="IC32" s="9"/>
      <c r="ID32" s="9"/>
      <c r="IE32" s="8" t="s">
        <v>23925</v>
      </c>
      <c r="IF32" s="9"/>
      <c r="IG32" s="9"/>
      <c r="IH32" s="8" t="s">
        <v>3646</v>
      </c>
      <c r="II32" s="9"/>
      <c r="IJ32" s="9"/>
      <c r="IK32" s="8" t="s">
        <v>24431</v>
      </c>
      <c r="IL32" s="9"/>
      <c r="IM32" s="9"/>
      <c r="IN32" s="8" t="s">
        <v>24598</v>
      </c>
      <c r="IO32" s="9"/>
      <c r="IP32" s="9"/>
      <c r="IQ32" s="8"/>
      <c r="IR32" s="9"/>
      <c r="IS32" s="9"/>
      <c r="IT32" s="8" t="s">
        <v>3955</v>
      </c>
      <c r="IU32" s="9"/>
      <c r="IV32" s="9"/>
      <c r="IW32" s="8" t="s">
        <v>4276</v>
      </c>
      <c r="IX32" s="9"/>
      <c r="IY32" s="9"/>
      <c r="IZ32" s="8" t="s">
        <v>3964</v>
      </c>
      <c r="JA32" s="9"/>
      <c r="JB32" s="9"/>
      <c r="JC32" s="8" t="s">
        <v>24599</v>
      </c>
      <c r="JD32" s="9"/>
      <c r="JE32" s="9"/>
      <c r="JF32" s="8" t="s">
        <v>3646</v>
      </c>
      <c r="JG32" s="9"/>
      <c r="JH32" s="9"/>
      <c r="JI32" s="8" t="s">
        <v>4615</v>
      </c>
      <c r="JJ32" s="9"/>
      <c r="JK32" s="9"/>
      <c r="JL32" s="8" t="s">
        <v>3846</v>
      </c>
      <c r="JM32" s="9"/>
      <c r="JN32" s="9"/>
      <c r="JO32" s="8" t="s">
        <v>23679</v>
      </c>
      <c r="JP32" s="9"/>
      <c r="JQ32" s="9"/>
      <c r="JR32" s="8" t="s">
        <v>4577</v>
      </c>
      <c r="JS32" s="9"/>
      <c r="JT32" s="9"/>
      <c r="JU32" s="8" t="s">
        <v>24313</v>
      </c>
      <c r="JV32" s="9"/>
      <c r="JW32" s="9"/>
      <c r="JX32" s="8" t="s">
        <v>24600</v>
      </c>
      <c r="JY32" s="9"/>
      <c r="JZ32" s="9"/>
      <c r="KA32" s="8" t="s">
        <v>24382</v>
      </c>
      <c r="KB32" s="9"/>
      <c r="KC32" s="9"/>
      <c r="KD32" s="8" t="s">
        <v>24496</v>
      </c>
      <c r="KE32" s="9"/>
      <c r="KF32" s="9"/>
      <c r="KG32" s="8" t="s">
        <v>24601</v>
      </c>
      <c r="KH32" s="9"/>
      <c r="KI32" s="9"/>
      <c r="KJ32" s="8" t="s">
        <v>24602</v>
      </c>
      <c r="KK32" s="9"/>
      <c r="KL32" s="9"/>
      <c r="KM32" s="8" t="s">
        <v>23691</v>
      </c>
      <c r="KN32" s="9"/>
      <c r="KO32" s="9"/>
      <c r="KP32" s="8" t="s">
        <v>23691</v>
      </c>
      <c r="KQ32" s="9"/>
      <c r="KR32" s="9"/>
      <c r="KS32" s="8" t="s">
        <v>3869</v>
      </c>
      <c r="KT32" s="9"/>
      <c r="KU32" s="9"/>
      <c r="KV32" s="8" t="s">
        <v>3869</v>
      </c>
      <c r="KW32" s="9"/>
      <c r="KX32" s="9"/>
      <c r="KY32" s="8" t="s">
        <v>23691</v>
      </c>
      <c r="KZ32" s="9"/>
      <c r="LA32" s="9"/>
      <c r="LB32" s="8" t="s">
        <v>24603</v>
      </c>
      <c r="LC32" s="9"/>
      <c r="LD32" s="9"/>
      <c r="LE32" s="8" t="s">
        <v>3869</v>
      </c>
      <c r="LF32" s="9"/>
      <c r="LG32" s="9"/>
      <c r="LH32" s="8" t="s">
        <v>23720</v>
      </c>
      <c r="LI32" s="9"/>
      <c r="LJ32" s="9"/>
      <c r="LK32" s="8" t="s">
        <v>24604</v>
      </c>
      <c r="LL32" s="9"/>
      <c r="LM32" s="9"/>
      <c r="LN32" s="8" t="s">
        <v>23691</v>
      </c>
      <c r="LO32" s="9"/>
      <c r="LP32" s="9"/>
      <c r="LQ32" s="8" t="s">
        <v>23720</v>
      </c>
      <c r="LR32" s="9"/>
      <c r="LS32" s="9"/>
      <c r="LT32" s="8" t="s">
        <v>4385</v>
      </c>
      <c r="LU32" s="9"/>
      <c r="LV32" s="9"/>
      <c r="LW32" s="8" t="s">
        <v>24600</v>
      </c>
      <c r="LX32" s="9"/>
      <c r="LY32" s="9"/>
      <c r="LZ32" s="8" t="s">
        <v>4572</v>
      </c>
      <c r="MA32" s="9"/>
      <c r="MB32" s="9"/>
      <c r="MC32" s="8" t="s">
        <v>23897</v>
      </c>
      <c r="MD32" s="9"/>
      <c r="ME32" s="9"/>
      <c r="MF32" s="8" t="s">
        <v>24605</v>
      </c>
      <c r="MG32" s="9"/>
      <c r="MH32" s="9"/>
      <c r="MI32" s="8" t="s">
        <v>24606</v>
      </c>
      <c r="MJ32" s="9"/>
      <c r="MK32" s="9"/>
      <c r="ML32" s="8" t="s">
        <v>24607</v>
      </c>
      <c r="MM32" s="9"/>
      <c r="MN32" s="9"/>
      <c r="MO32" s="8" t="s">
        <v>23691</v>
      </c>
      <c r="MP32" s="9"/>
      <c r="MQ32" s="9"/>
      <c r="MR32" s="8" t="s">
        <v>3677</v>
      </c>
      <c r="MS32" s="9"/>
      <c r="MT32" s="9"/>
      <c r="MU32" s="8" t="s">
        <v>23691</v>
      </c>
      <c r="MV32" s="9"/>
      <c r="MW32" s="9"/>
      <c r="MX32" s="8" t="s">
        <v>3869</v>
      </c>
      <c r="MY32" s="9"/>
      <c r="MZ32" s="9"/>
      <c r="NA32" s="8" t="s">
        <v>3869</v>
      </c>
      <c r="NB32" s="9"/>
      <c r="NC32" s="9"/>
      <c r="ND32" s="8" t="s">
        <v>23691</v>
      </c>
      <c r="NE32" s="9"/>
      <c r="NF32" s="9"/>
      <c r="NG32" s="8" t="s">
        <v>23691</v>
      </c>
      <c r="NH32" s="9"/>
      <c r="NI32" s="9"/>
      <c r="NJ32" s="8" t="s">
        <v>3869</v>
      </c>
      <c r="NK32" s="9"/>
      <c r="NL32" s="9"/>
      <c r="NM32" s="8" t="s">
        <v>23691</v>
      </c>
      <c r="NN32" s="9"/>
      <c r="NO32" s="9"/>
      <c r="NP32" s="8" t="s">
        <v>24608</v>
      </c>
      <c r="NQ32" s="9"/>
      <c r="NR32" s="9"/>
      <c r="NS32" s="8" t="s">
        <v>23931</v>
      </c>
      <c r="NT32" s="9"/>
      <c r="NU32" s="9"/>
      <c r="NV32" s="8" t="s">
        <v>3869</v>
      </c>
      <c r="NW32" s="9"/>
      <c r="NX32" s="9"/>
      <c r="NY32" s="8" t="s">
        <v>3646</v>
      </c>
      <c r="NZ32" s="9"/>
      <c r="OA32" s="9"/>
      <c r="OB32" s="8" t="s">
        <v>24580</v>
      </c>
      <c r="OC32" s="9"/>
      <c r="OD32" s="9"/>
      <c r="OE32" s="8" t="s">
        <v>4308</v>
      </c>
      <c r="OF32" s="9"/>
      <c r="OG32" s="9"/>
      <c r="OH32" s="8" t="s">
        <v>24001</v>
      </c>
      <c r="OI32" s="9"/>
      <c r="OJ32" s="9"/>
      <c r="OK32" s="8" t="s">
        <v>24609</v>
      </c>
      <c r="OL32" s="9"/>
      <c r="OM32" s="9"/>
      <c r="ON32" s="8" t="s">
        <v>3755</v>
      </c>
      <c r="OO32" s="9"/>
      <c r="OP32" s="9"/>
      <c r="OQ32" s="8" t="s">
        <v>3646</v>
      </c>
      <c r="OR32" s="9"/>
      <c r="OS32" s="9"/>
      <c r="OT32" s="8" t="s">
        <v>24326</v>
      </c>
      <c r="OU32" s="9"/>
      <c r="OV32" s="9"/>
      <c r="OW32" s="8" t="s">
        <v>3974</v>
      </c>
      <c r="OX32" s="9"/>
      <c r="OY32" s="9"/>
      <c r="OZ32" s="8" t="s">
        <v>23687</v>
      </c>
      <c r="PA32" s="9"/>
      <c r="PB32" s="9"/>
      <c r="PC32" s="8" t="s">
        <v>4661</v>
      </c>
      <c r="PD32" s="9"/>
      <c r="PE32" s="9"/>
      <c r="PF32" s="8" t="s">
        <v>24368</v>
      </c>
      <c r="PG32" s="9"/>
      <c r="PH32" s="9"/>
      <c r="PI32" s="8" t="s">
        <v>3646</v>
      </c>
      <c r="PJ32" s="9"/>
      <c r="PK32" s="9"/>
      <c r="PL32" s="8" t="s">
        <v>4173</v>
      </c>
      <c r="PM32" s="9"/>
      <c r="PN32" s="9"/>
      <c r="PO32" s="8" t="s">
        <v>23727</v>
      </c>
      <c r="PP32" s="9"/>
      <c r="PQ32" s="9"/>
      <c r="PR32" s="8" t="s">
        <v>23815</v>
      </c>
      <c r="PS32" s="9"/>
      <c r="PT32" s="9"/>
      <c r="PU32" s="8" t="s">
        <v>23727</v>
      </c>
      <c r="PV32" s="9"/>
      <c r="PW32" s="9"/>
      <c r="PX32" s="8" t="s">
        <v>24610</v>
      </c>
      <c r="PY32" s="9"/>
      <c r="PZ32" s="9"/>
      <c r="QA32" s="8" t="s">
        <v>3869</v>
      </c>
      <c r="QB32" s="9"/>
      <c r="QC32" s="9"/>
      <c r="QD32" s="8" t="s">
        <v>24591</v>
      </c>
      <c r="QE32" s="9"/>
      <c r="QF32" s="9"/>
      <c r="QG32" s="8" t="s">
        <v>3646</v>
      </c>
      <c r="QH32" s="9"/>
      <c r="QI32" s="9"/>
      <c r="QJ32" s="8" t="s">
        <v>24272</v>
      </c>
      <c r="QK32" s="9"/>
      <c r="QL32" s="9"/>
      <c r="QM32" s="8" t="s">
        <v>24611</v>
      </c>
      <c r="QN32" s="9"/>
      <c r="QO32" s="9"/>
      <c r="QP32" s="8" t="s">
        <v>23700</v>
      </c>
      <c r="QQ32" s="9"/>
      <c r="QR32" s="9"/>
      <c r="QS32" s="8" t="s">
        <v>3633</v>
      </c>
      <c r="QT32" s="9"/>
      <c r="QU32" s="9"/>
      <c r="QV32" s="8" t="s">
        <v>24328</v>
      </c>
      <c r="QW32" s="9"/>
      <c r="QX32" s="9"/>
      <c r="QY32" s="8" t="s">
        <v>24375</v>
      </c>
      <c r="QZ32" s="9"/>
      <c r="RA32" s="9"/>
      <c r="RB32" s="8" t="s">
        <v>24111</v>
      </c>
      <c r="RC32" s="9"/>
      <c r="RD32" s="9"/>
      <c r="RE32" s="8" t="s">
        <v>24111</v>
      </c>
      <c r="RF32" s="9"/>
      <c r="RG32" s="9"/>
      <c r="RH32" s="8" t="s">
        <v>4580</v>
      </c>
      <c r="RI32" s="9"/>
      <c r="RJ32" s="9"/>
      <c r="RK32" s="8" t="s">
        <v>24612</v>
      </c>
      <c r="RL32" s="9"/>
      <c r="RM32" s="9"/>
      <c r="RN32" s="8" t="s">
        <v>24613</v>
      </c>
      <c r="RO32" s="9"/>
      <c r="RP32" s="9"/>
      <c r="RQ32" s="8" t="s">
        <v>24064</v>
      </c>
      <c r="RR32" s="9"/>
      <c r="RS32" s="9"/>
      <c r="RT32" s="8" t="s">
        <v>24305</v>
      </c>
      <c r="RU32" s="9"/>
      <c r="RV32" s="9"/>
      <c r="RW32" s="8" t="s">
        <v>24614</v>
      </c>
      <c r="RX32" s="9"/>
      <c r="RY32" s="9"/>
      <c r="RZ32" s="8" t="s">
        <v>24615</v>
      </c>
      <c r="SA32" s="9"/>
      <c r="SB32" s="9"/>
      <c r="SC32" s="8" t="s">
        <v>24449</v>
      </c>
      <c r="SD32" s="9"/>
      <c r="SE32" s="9"/>
      <c r="SF32" s="8" t="s">
        <v>24456</v>
      </c>
      <c r="SG32" s="9"/>
      <c r="SH32" s="9"/>
      <c r="SI32" s="8" t="s">
        <v>24616</v>
      </c>
      <c r="SJ32" s="9"/>
      <c r="SK32" s="9"/>
      <c r="SL32" s="8" t="s">
        <v>24414</v>
      </c>
      <c r="SM32" s="9"/>
      <c r="SN32" s="9"/>
      <c r="SO32" s="8" t="s">
        <v>4183</v>
      </c>
      <c r="SP32" s="9"/>
      <c r="SQ32" s="9"/>
      <c r="SR32" s="8" t="s">
        <v>3869</v>
      </c>
      <c r="SS32" s="9"/>
      <c r="ST32" s="9"/>
      <c r="SU32" s="8" t="s">
        <v>24617</v>
      </c>
      <c r="SV32" s="9"/>
      <c r="SW32" s="9"/>
      <c r="SX32" s="8" t="s">
        <v>23740</v>
      </c>
      <c r="SY32" s="9"/>
      <c r="SZ32" s="9"/>
      <c r="TA32" s="8" t="s">
        <v>3646</v>
      </c>
      <c r="TB32" s="9"/>
      <c r="TC32" s="9"/>
      <c r="TD32" s="8" t="s">
        <v>4580</v>
      </c>
      <c r="TE32" s="9"/>
      <c r="TF32" s="9"/>
      <c r="TG32" s="8" t="s">
        <v>24618</v>
      </c>
      <c r="TH32" s="9"/>
      <c r="TI32" s="9"/>
      <c r="TJ32" s="8" t="s">
        <v>24619</v>
      </c>
      <c r="TK32" s="9"/>
      <c r="TL32" s="9"/>
      <c r="TM32" s="8" t="s">
        <v>24598</v>
      </c>
      <c r="TN32" s="9"/>
      <c r="TO32" s="9"/>
      <c r="TP32" s="8" t="s">
        <v>4277</v>
      </c>
      <c r="TQ32" s="9"/>
      <c r="TR32" s="9"/>
      <c r="TS32" s="8"/>
      <c r="TT32" s="9"/>
      <c r="TU32" s="9"/>
      <c r="TV32" s="8"/>
      <c r="TW32" s="9"/>
      <c r="TX32" s="9"/>
      <c r="TY32" s="8" t="s">
        <v>24620</v>
      </c>
      <c r="TZ32" s="9"/>
      <c r="UA32" s="9"/>
      <c r="UB32" s="8" t="s">
        <v>24621</v>
      </c>
      <c r="UC32" s="9"/>
      <c r="UD32" s="9"/>
      <c r="UE32" s="8"/>
      <c r="UF32" s="9"/>
      <c r="UG32" s="9"/>
      <c r="UH32" s="8" t="s">
        <v>24622</v>
      </c>
      <c r="UI32" s="9"/>
      <c r="UJ32" s="9"/>
      <c r="UK32" s="8" t="s">
        <v>3665</v>
      </c>
      <c r="UL32" s="9"/>
      <c r="UM32" s="9"/>
      <c r="UN32" s="8"/>
      <c r="UO32" s="9"/>
      <c r="UP32" s="9"/>
      <c r="UQ32" s="8" t="s">
        <v>24623</v>
      </c>
      <c r="UR32" s="9"/>
      <c r="US32" s="9"/>
      <c r="UT32" s="8" t="s">
        <v>23691</v>
      </c>
      <c r="UU32" s="9"/>
      <c r="UV32" s="9"/>
      <c r="UW32" s="8" t="s">
        <v>23691</v>
      </c>
      <c r="UX32" s="9"/>
      <c r="UY32" s="9"/>
      <c r="UZ32" s="8" t="s">
        <v>3760</v>
      </c>
      <c r="VA32" s="9"/>
      <c r="VB32" s="9"/>
      <c r="VC32" s="8" t="s">
        <v>3869</v>
      </c>
      <c r="VD32" s="9"/>
      <c r="VE32" s="9"/>
      <c r="VF32" s="8" t="s">
        <v>23691</v>
      </c>
      <c r="VG32" s="9"/>
      <c r="VH32" s="9"/>
      <c r="VI32" s="8" t="s">
        <v>23691</v>
      </c>
      <c r="VJ32" s="9"/>
      <c r="VK32" s="9"/>
      <c r="VL32" s="8" t="s">
        <v>3760</v>
      </c>
      <c r="VM32" s="9"/>
      <c r="VN32" s="9"/>
      <c r="VO32" s="8" t="s">
        <v>23691</v>
      </c>
      <c r="VP32" s="9"/>
      <c r="VQ32" s="9"/>
      <c r="VR32" s="8" t="s">
        <v>23691</v>
      </c>
      <c r="VS32" s="9"/>
      <c r="VT32" s="9"/>
      <c r="VU32" s="8" t="s">
        <v>4580</v>
      </c>
      <c r="VV32" s="9"/>
      <c r="VW32" s="9"/>
      <c r="VX32" s="8" t="s">
        <v>24458</v>
      </c>
      <c r="VY32" s="9"/>
      <c r="VZ32" s="9"/>
      <c r="WA32" s="8" t="s">
        <v>23720</v>
      </c>
      <c r="WB32" s="9"/>
      <c r="WC32" s="9"/>
      <c r="WD32" s="8" t="s">
        <v>23691</v>
      </c>
      <c r="WE32" s="9"/>
      <c r="WF32" s="9"/>
      <c r="WG32" s="8" t="s">
        <v>3644</v>
      </c>
      <c r="WH32" s="9"/>
      <c r="WI32" s="9"/>
      <c r="WJ32" s="8" t="s">
        <v>23720</v>
      </c>
      <c r="WK32" s="9"/>
      <c r="WL32" s="9"/>
      <c r="WM32" s="8" t="s">
        <v>23691</v>
      </c>
      <c r="WN32" s="9"/>
      <c r="WO32" s="9"/>
      <c r="WP32" s="8" t="s">
        <v>23720</v>
      </c>
      <c r="WQ32" s="9"/>
      <c r="WR32" s="9"/>
      <c r="WS32" s="8" t="s">
        <v>23691</v>
      </c>
      <c r="WT32" s="9"/>
      <c r="WU32" s="9"/>
      <c r="WV32" s="8" t="s">
        <v>23691</v>
      </c>
      <c r="WW32" s="9"/>
      <c r="WX32" s="9"/>
      <c r="WY32" s="8" t="s">
        <v>4290</v>
      </c>
      <c r="WZ32" s="9"/>
      <c r="XA32" s="9"/>
      <c r="XB32" s="8" t="s">
        <v>24624</v>
      </c>
      <c r="XC32" s="9"/>
      <c r="XD32" s="9"/>
      <c r="XE32" s="8" t="s">
        <v>4667</v>
      </c>
      <c r="XF32" s="9"/>
      <c r="XG32" s="9"/>
      <c r="XH32" s="8" t="s">
        <v>24625</v>
      </c>
      <c r="XI32" s="9"/>
      <c r="XJ32" s="9"/>
      <c r="XK32" s="8" t="s">
        <v>24525</v>
      </c>
      <c r="XL32" s="9"/>
      <c r="XM32" s="9"/>
      <c r="XN32" s="8" t="s">
        <v>23833</v>
      </c>
      <c r="XO32" s="9"/>
      <c r="XP32" s="9"/>
      <c r="XQ32" s="8" t="s">
        <v>24127</v>
      </c>
      <c r="XR32" s="9"/>
      <c r="XS32" s="9"/>
      <c r="XT32" s="8" t="s">
        <v>24626</v>
      </c>
      <c r="XU32" s="9"/>
      <c r="XV32" s="9"/>
      <c r="XW32" s="8" t="s">
        <v>3964</v>
      </c>
      <c r="XX32" s="9"/>
      <c r="XY32" s="9"/>
      <c r="XZ32" s="8" t="s">
        <v>24188</v>
      </c>
      <c r="YA32" s="9"/>
      <c r="YB32" s="9"/>
      <c r="YC32" s="8" t="s">
        <v>23887</v>
      </c>
      <c r="YD32" s="9"/>
      <c r="YE32" s="9"/>
      <c r="YF32" s="8" t="s">
        <v>24020</v>
      </c>
      <c r="YG32" s="9"/>
      <c r="YH32" s="9"/>
      <c r="YI32" s="8" t="s">
        <v>3869</v>
      </c>
      <c r="YJ32" s="9"/>
      <c r="YK32" s="9"/>
      <c r="YL32" s="8" t="s">
        <v>24594</v>
      </c>
      <c r="YM32" s="9"/>
      <c r="YN32" s="9"/>
      <c r="YO32" s="8" t="s">
        <v>24230</v>
      </c>
      <c r="YP32" s="9"/>
      <c r="YQ32" s="9"/>
      <c r="YR32" s="8" t="s">
        <v>23938</v>
      </c>
      <c r="YS32" s="9"/>
      <c r="YT32" s="9"/>
      <c r="YU32" s="8" t="s">
        <v>3646</v>
      </c>
      <c r="YV32" s="9"/>
      <c r="YW32" s="9"/>
      <c r="YX32" s="8" t="s">
        <v>24167</v>
      </c>
      <c r="YY32" s="9"/>
      <c r="YZ32" s="9"/>
      <c r="ZA32" s="8" t="s">
        <v>24137</v>
      </c>
      <c r="ZB32" s="9"/>
      <c r="ZC32" s="9"/>
      <c r="ZD32" s="8" t="s">
        <v>24131</v>
      </c>
      <c r="ZE32" s="9"/>
      <c r="ZF32" s="9"/>
      <c r="ZG32" s="8" t="s">
        <v>24291</v>
      </c>
      <c r="ZH32" s="9"/>
      <c r="ZI32" s="9"/>
      <c r="ZJ32" s="8" t="s">
        <v>24302</v>
      </c>
      <c r="ZK32" s="9"/>
      <c r="ZL32" s="9"/>
      <c r="ZM32" s="8" t="s">
        <v>24188</v>
      </c>
      <c r="ZN32" s="9"/>
      <c r="ZO32" s="9"/>
      <c r="ZP32" s="8" t="s">
        <v>24627</v>
      </c>
      <c r="ZQ32" s="9"/>
      <c r="ZR32" s="9"/>
      <c r="ZS32" s="8" t="s">
        <v>24064</v>
      </c>
      <c r="ZT32" s="9"/>
      <c r="ZU32" s="9"/>
      <c r="ZV32" s="8" t="s">
        <v>24251</v>
      </c>
      <c r="ZW32" s="9"/>
      <c r="ZX32" s="9"/>
      <c r="ZY32" s="8" t="s">
        <v>24628</v>
      </c>
      <c r="ZZ32" s="9"/>
      <c r="AAA32" s="9"/>
      <c r="AAB32" s="8" t="s">
        <v>24629</v>
      </c>
      <c r="AAC32" s="9"/>
      <c r="AAD32" s="9"/>
      <c r="AAE32" s="8" t="s">
        <v>24554</v>
      </c>
      <c r="AAF32" s="9"/>
      <c r="AAG32" s="9"/>
      <c r="AAH32" s="8" t="s">
        <v>23952</v>
      </c>
      <c r="AAI32" s="9"/>
      <c r="AAJ32" s="9"/>
      <c r="AAK32" s="8" t="s">
        <v>24630</v>
      </c>
      <c r="AAL32" s="9"/>
      <c r="AAM32" s="9"/>
      <c r="AAN32" s="8" t="s">
        <v>24631</v>
      </c>
      <c r="AAO32" s="9"/>
      <c r="AAP32" s="9"/>
      <c r="AAQ32" s="8" t="s">
        <v>3646</v>
      </c>
      <c r="AAR32" s="9"/>
      <c r="AAS32" s="9"/>
      <c r="AAT32" s="8" t="s">
        <v>24585</v>
      </c>
      <c r="AAU32" s="9"/>
      <c r="AAV32" s="9"/>
      <c r="AAW32" s="8" t="s">
        <v>23931</v>
      </c>
      <c r="AAX32" s="9"/>
      <c r="AAY32" s="9"/>
      <c r="AAZ32" s="8" t="s">
        <v>24154</v>
      </c>
      <c r="ABA32" s="9"/>
      <c r="ABB32" s="9"/>
      <c r="ABC32" s="8" t="s">
        <v>4464</v>
      </c>
      <c r="ABD32" s="9"/>
      <c r="ABE32" s="9"/>
      <c r="ABF32" s="8" t="s">
        <v>3753</v>
      </c>
      <c r="ABG32" s="9"/>
      <c r="ABH32" s="9"/>
      <c r="ABI32" s="8" t="s">
        <v>3964</v>
      </c>
      <c r="ABJ32" s="9"/>
      <c r="ABK32" s="9"/>
      <c r="ABL32" s="8" t="s">
        <v>3960</v>
      </c>
      <c r="ABM32" s="9"/>
      <c r="ABN32" s="9"/>
      <c r="ABO32" s="8"/>
      <c r="ABP32" s="9"/>
      <c r="ABQ32" s="9"/>
      <c r="ABR32" s="8" t="s">
        <v>23952</v>
      </c>
      <c r="ABS32" s="9"/>
      <c r="ABT32" s="9"/>
      <c r="ABU32" s="8" t="s">
        <v>24632</v>
      </c>
      <c r="ABV32" s="9"/>
      <c r="ABW32" s="9"/>
      <c r="ABX32" s="8" t="s">
        <v>4522</v>
      </c>
      <c r="ABY32" s="9"/>
      <c r="ABZ32" s="9"/>
      <c r="ACA32" s="8" t="s">
        <v>4066</v>
      </c>
      <c r="ACB32" s="9"/>
      <c r="ACC32" s="9"/>
      <c r="ACD32" s="8" t="s">
        <v>24633</v>
      </c>
      <c r="ACE32" s="9"/>
      <c r="ACF32" s="9"/>
      <c r="ACG32" s="8" t="s">
        <v>24602</v>
      </c>
      <c r="ACH32" s="9"/>
      <c r="ACI32" s="9"/>
      <c r="ACJ32" s="8" t="s">
        <v>24634</v>
      </c>
      <c r="ACK32" s="9"/>
      <c r="ACL32" s="9"/>
      <c r="ACM32" s="8" t="s">
        <v>24543</v>
      </c>
      <c r="ACN32" s="9"/>
      <c r="ACO32" s="9"/>
      <c r="ACP32" s="8" t="s">
        <v>3646</v>
      </c>
      <c r="ACQ32" s="9"/>
      <c r="ACR32" s="9"/>
      <c r="ACS32" s="8" t="s">
        <v>24413</v>
      </c>
      <c r="ACT32" s="9"/>
      <c r="ACU32" s="9"/>
      <c r="ACV32" s="8" t="s">
        <v>24411</v>
      </c>
      <c r="ACW32" s="9"/>
      <c r="ACX32" s="9"/>
      <c r="ACY32" s="8" t="s">
        <v>23691</v>
      </c>
      <c r="ACZ32" s="9"/>
      <c r="ADA32" s="9"/>
      <c r="ADB32" s="8" t="s">
        <v>23691</v>
      </c>
      <c r="ADC32" s="9"/>
      <c r="ADD32" s="9"/>
      <c r="ADE32" s="8" t="s">
        <v>23691</v>
      </c>
      <c r="ADF32" s="9"/>
      <c r="ADG32" s="9"/>
      <c r="ADH32" s="8" t="s">
        <v>24635</v>
      </c>
      <c r="ADI32" s="9"/>
      <c r="ADJ32" s="9"/>
      <c r="ADK32" s="8" t="s">
        <v>3646</v>
      </c>
      <c r="ADL32" s="9"/>
      <c r="ADM32" s="9"/>
      <c r="ADN32" s="8" t="s">
        <v>23691</v>
      </c>
      <c r="ADO32" s="9"/>
      <c r="ADP32" s="9"/>
      <c r="ADQ32" s="8" t="s">
        <v>23691</v>
      </c>
      <c r="ADR32" s="9"/>
      <c r="ADS32" s="9"/>
      <c r="ADT32" s="8" t="s">
        <v>23691</v>
      </c>
      <c r="ADU32" s="9"/>
      <c r="ADV32" s="9"/>
      <c r="ADW32" s="8" t="s">
        <v>3869</v>
      </c>
      <c r="ADX32" s="9"/>
      <c r="ADY32" s="9"/>
      <c r="ADZ32" s="8" t="s">
        <v>23691</v>
      </c>
      <c r="AEA32" s="9"/>
      <c r="AEB32" s="9"/>
      <c r="AEC32" s="8" t="s">
        <v>3677</v>
      </c>
      <c r="AED32" s="9"/>
      <c r="AEE32" s="9"/>
      <c r="AEF32" s="8" t="s">
        <v>23691</v>
      </c>
      <c r="AEG32" s="9"/>
      <c r="AEH32" s="9"/>
      <c r="AEI32" s="8" t="s">
        <v>23691</v>
      </c>
      <c r="AEJ32" s="9"/>
      <c r="AEK32" s="9"/>
      <c r="AEL32" s="8" t="s">
        <v>3760</v>
      </c>
      <c r="AEM32" s="9"/>
      <c r="AEN32" s="9"/>
      <c r="AEO32" s="8" t="s">
        <v>24499</v>
      </c>
      <c r="AEP32" s="9"/>
      <c r="AEQ32" s="9"/>
      <c r="AER32" s="8" t="s">
        <v>23691</v>
      </c>
      <c r="AES32" s="9"/>
      <c r="AET32" s="9"/>
      <c r="AEU32" s="8" t="s">
        <v>4580</v>
      </c>
      <c r="AEV32" s="9"/>
      <c r="AEW32" s="9"/>
      <c r="AEX32" s="8" t="s">
        <v>23691</v>
      </c>
      <c r="AEY32" s="9"/>
      <c r="AEZ32" s="9"/>
      <c r="AFA32" s="8" t="s">
        <v>23691</v>
      </c>
      <c r="AFB32" s="9"/>
      <c r="AFC32" s="9"/>
      <c r="AFD32" s="8" t="s">
        <v>4580</v>
      </c>
      <c r="AFE32" s="9"/>
      <c r="AFF32" s="9"/>
      <c r="AFG32" s="8" t="s">
        <v>23691</v>
      </c>
      <c r="AFH32" s="9"/>
      <c r="AFI32" s="9"/>
      <c r="AFJ32" s="8" t="s">
        <v>23691</v>
      </c>
      <c r="AFK32" s="9"/>
      <c r="AFL32" s="9"/>
      <c r="AFM32" s="8" t="s">
        <v>3760</v>
      </c>
      <c r="AFN32" s="9"/>
      <c r="AFO32" s="9"/>
      <c r="AFP32" s="8" t="s">
        <v>24636</v>
      </c>
      <c r="AFQ32" s="9"/>
      <c r="AFR32" s="9"/>
      <c r="AFS32" s="8" t="s">
        <v>24426</v>
      </c>
      <c r="AFT32" s="9"/>
      <c r="AFU32" s="9"/>
      <c r="AFV32" s="8" t="s">
        <v>24521</v>
      </c>
      <c r="AFW32" s="9"/>
      <c r="AFX32" s="9"/>
      <c r="AFY32" s="8" t="s">
        <v>23931</v>
      </c>
      <c r="AFZ32" s="9"/>
      <c r="AGA32" s="9"/>
      <c r="AGB32" s="8" t="s">
        <v>23691</v>
      </c>
      <c r="AGC32" s="9"/>
      <c r="AGD32" s="9"/>
      <c r="AGE32" s="8" t="s">
        <v>24413</v>
      </c>
      <c r="AGF32" s="9"/>
      <c r="AGG32" s="9"/>
      <c r="AGH32" s="8" t="s">
        <v>4580</v>
      </c>
      <c r="AGI32" s="9"/>
      <c r="AGJ32" s="9"/>
      <c r="AGK32" s="8" t="s">
        <v>24315</v>
      </c>
      <c r="AGL32" s="9"/>
      <c r="AGM32" s="9"/>
      <c r="AGN32" s="8" t="s">
        <v>24413</v>
      </c>
      <c r="AGO32" s="9"/>
      <c r="AGP32" s="9"/>
      <c r="AGQ32" s="8" t="s">
        <v>24413</v>
      </c>
      <c r="AGR32" s="9"/>
      <c r="AGS32" s="9"/>
      <c r="AGT32" s="8" t="s">
        <v>4274</v>
      </c>
      <c r="AGU32" s="9"/>
      <c r="AGV32" s="9"/>
      <c r="AGW32" s="8" t="s">
        <v>3879</v>
      </c>
      <c r="AGX32" s="9"/>
      <c r="AGY32" s="9"/>
      <c r="AGZ32" s="8" t="s">
        <v>24328</v>
      </c>
      <c r="AHA32" s="9"/>
      <c r="AHB32" s="9"/>
      <c r="AHC32" s="8" t="s">
        <v>3646</v>
      </c>
      <c r="AHD32" s="9"/>
      <c r="AHE32" s="9"/>
      <c r="AHF32" s="8" t="s">
        <v>24637</v>
      </c>
      <c r="AHG32" s="9"/>
      <c r="AHH32" s="9"/>
      <c r="AHI32" s="8" t="s">
        <v>24638</v>
      </c>
      <c r="AHJ32" s="9"/>
      <c r="AHK32" s="9"/>
      <c r="AHL32" s="8" t="s">
        <v>23887</v>
      </c>
      <c r="AHM32" s="9"/>
      <c r="AHN32" s="9"/>
      <c r="AHO32" s="8" t="s">
        <v>24167</v>
      </c>
      <c r="AHP32" s="9"/>
      <c r="AHQ32" s="9"/>
      <c r="AHR32" s="8" t="s">
        <v>4274</v>
      </c>
      <c r="AHS32" s="9"/>
      <c r="AHT32" s="9"/>
      <c r="AHU32" s="8" t="s">
        <v>3869</v>
      </c>
      <c r="AHV32" s="9"/>
      <c r="AHW32" s="9"/>
      <c r="AHX32" s="8" t="s">
        <v>23691</v>
      </c>
      <c r="AHY32" s="9"/>
      <c r="AHZ32" s="9"/>
      <c r="AIA32" s="8" t="s">
        <v>24411</v>
      </c>
      <c r="AIB32" s="9"/>
      <c r="AIC32" s="9"/>
      <c r="AID32" s="8" t="s">
        <v>3646</v>
      </c>
      <c r="AIE32" s="9"/>
      <c r="AIF32" s="9"/>
      <c r="AIG32" s="8" t="s">
        <v>3646</v>
      </c>
      <c r="AIH32" s="9"/>
      <c r="AII32" s="9"/>
      <c r="AIJ32" s="8" t="s">
        <v>24263</v>
      </c>
      <c r="AIK32" s="9"/>
      <c r="AIL32" s="9"/>
      <c r="AIM32" s="8" t="s">
        <v>24639</v>
      </c>
      <c r="AIN32" s="9"/>
      <c r="AIO32" s="9"/>
      <c r="AIP32" s="8" t="s">
        <v>24640</v>
      </c>
      <c r="AIQ32" s="9"/>
      <c r="AIR32" s="9"/>
      <c r="AIS32" s="8" t="s">
        <v>23956</v>
      </c>
      <c r="AIT32" s="9"/>
      <c r="AIU32" s="9"/>
      <c r="AIV32" s="8" t="s">
        <v>4527</v>
      </c>
      <c r="AIW32" s="9"/>
      <c r="AIX32" s="9"/>
      <c r="AIY32" s="8" t="s">
        <v>24135</v>
      </c>
      <c r="AIZ32" s="9"/>
      <c r="AJA32" s="9"/>
      <c r="AJB32" s="8" t="s">
        <v>24641</v>
      </c>
      <c r="AJC32" s="9"/>
      <c r="AJD32" s="9"/>
      <c r="AJE32" s="8" t="s">
        <v>4086</v>
      </c>
      <c r="AJF32" s="9"/>
      <c r="AJG32" s="9"/>
      <c r="AJH32" s="8" t="s">
        <v>24178</v>
      </c>
      <c r="AJI32" s="9"/>
      <c r="AJJ32" s="9"/>
      <c r="AJK32" s="8" t="s">
        <v>24493</v>
      </c>
      <c r="AJL32" s="9"/>
      <c r="AJM32" s="9"/>
      <c r="AJN32" s="8" t="s">
        <v>24061</v>
      </c>
      <c r="AJO32" s="9"/>
      <c r="AJP32" s="9"/>
      <c r="AJQ32" s="8" t="s">
        <v>24642</v>
      </c>
      <c r="AJR32" s="9"/>
      <c r="AJS32" s="9"/>
      <c r="AJT32" s="8" t="s">
        <v>4621</v>
      </c>
      <c r="AJU32" s="9"/>
      <c r="AJV32" s="9"/>
      <c r="AJW32" s="8"/>
      <c r="AJX32" s="9"/>
      <c r="AJY32" s="9"/>
      <c r="AJZ32" s="8" t="s">
        <v>23822</v>
      </c>
      <c r="AKA32" s="9"/>
      <c r="AKB32" s="9"/>
      <c r="AKC32" s="8" t="s">
        <v>4580</v>
      </c>
      <c r="AKD32" s="9"/>
      <c r="AKE32" s="9"/>
      <c r="AKF32" s="8" t="s">
        <v>24643</v>
      </c>
      <c r="AKG32" s="9"/>
      <c r="AKH32" s="9"/>
      <c r="AKI32" s="8" t="s">
        <v>24494</v>
      </c>
      <c r="AKJ32" s="9"/>
      <c r="AKK32" s="9"/>
      <c r="AKL32" s="8" t="s">
        <v>4189</v>
      </c>
      <c r="AKM32" s="9"/>
      <c r="AKN32" s="9"/>
      <c r="AKO32" s="8" t="s">
        <v>24494</v>
      </c>
      <c r="AKP32" s="9"/>
      <c r="AKQ32" s="9"/>
      <c r="AKR32" s="8" t="s">
        <v>24433</v>
      </c>
      <c r="AKS32" s="9"/>
      <c r="AKT32" s="9"/>
      <c r="AKU32" s="8" t="s">
        <v>24644</v>
      </c>
      <c r="AKV32" s="9"/>
      <c r="AKW32" s="9"/>
      <c r="AKX32" s="8" t="s">
        <v>24645</v>
      </c>
      <c r="AKY32" s="9"/>
      <c r="AKZ32" s="9"/>
      <c r="ALA32" s="8" t="s">
        <v>24433</v>
      </c>
      <c r="ALB32" s="9"/>
      <c r="ALC32" s="9"/>
      <c r="ALD32" s="8" t="s">
        <v>24326</v>
      </c>
      <c r="ALE32" s="9"/>
      <c r="ALF32" s="9"/>
      <c r="ALG32" s="8" t="s">
        <v>24154</v>
      </c>
      <c r="ALH32" s="9"/>
      <c r="ALI32" s="9"/>
      <c r="ALJ32" s="8" t="s">
        <v>24154</v>
      </c>
      <c r="ALK32" s="9"/>
      <c r="ALL32" s="9"/>
      <c r="ALM32" s="8" t="s">
        <v>3790</v>
      </c>
      <c r="ALN32" s="9"/>
      <c r="ALO32" s="9"/>
      <c r="ALP32" s="8" t="s">
        <v>4215</v>
      </c>
      <c r="ALQ32" s="9"/>
      <c r="ALR32" s="9"/>
      <c r="ALS32" s="8" t="s">
        <v>3960</v>
      </c>
      <c r="ALT32" s="9"/>
      <c r="ALU32" s="9"/>
      <c r="ALV32" s="8" t="s">
        <v>23691</v>
      </c>
      <c r="ALW32" s="9"/>
      <c r="ALX32" s="9"/>
      <c r="ALY32" s="8" t="s">
        <v>23691</v>
      </c>
      <c r="ALZ32" s="9"/>
      <c r="AMA32" s="9"/>
      <c r="AMB32" s="8" t="s">
        <v>23691</v>
      </c>
      <c r="AMC32" s="9"/>
      <c r="AMD32" s="9"/>
      <c r="AME32" s="8" t="s">
        <v>23691</v>
      </c>
      <c r="AMF32" s="9"/>
      <c r="AMG32" s="9"/>
      <c r="AMH32" s="8" t="s">
        <v>23720</v>
      </c>
      <c r="AMI32" s="9"/>
      <c r="AMJ32" s="9"/>
      <c r="AMK32" s="8" t="s">
        <v>24454</v>
      </c>
      <c r="AML32" s="9"/>
      <c r="AMM32" s="9"/>
      <c r="AMN32" s="8" t="s">
        <v>3869</v>
      </c>
      <c r="AMO32" s="9"/>
      <c r="AMP32" s="9"/>
      <c r="AMQ32" s="8" t="s">
        <v>23691</v>
      </c>
      <c r="AMR32" s="9"/>
      <c r="AMS32" s="9"/>
      <c r="AMT32" s="8" t="s">
        <v>23691</v>
      </c>
      <c r="AMU32" s="9"/>
      <c r="AMV32" s="9"/>
      <c r="AMW32" s="8" t="s">
        <v>3869</v>
      </c>
      <c r="AMX32" s="9"/>
      <c r="AMY32" s="9"/>
      <c r="AMZ32" s="8" t="s">
        <v>23691</v>
      </c>
      <c r="ANA32" s="9"/>
      <c r="ANB32" s="9"/>
      <c r="ANC32" s="8" t="s">
        <v>24646</v>
      </c>
      <c r="AND32" s="9"/>
      <c r="ANE32" s="9"/>
      <c r="ANF32" s="8" t="s">
        <v>24103</v>
      </c>
      <c r="ANG32" s="9"/>
      <c r="ANH32" s="9"/>
      <c r="ANI32" s="8" t="s">
        <v>3760</v>
      </c>
      <c r="ANJ32" s="9"/>
      <c r="ANK32" s="9"/>
      <c r="ANL32" s="8" t="s">
        <v>3760</v>
      </c>
      <c r="ANM32" s="9"/>
      <c r="ANN32" s="9"/>
      <c r="ANO32" s="8" t="s">
        <v>3646</v>
      </c>
      <c r="ANP32" s="9"/>
      <c r="ANQ32" s="9"/>
      <c r="ANR32" s="8" t="s">
        <v>23691</v>
      </c>
      <c r="ANS32" s="9"/>
      <c r="ANT32" s="9"/>
      <c r="ANU32" s="8" t="s">
        <v>23691</v>
      </c>
      <c r="ANV32" s="9"/>
      <c r="ANW32" s="9"/>
      <c r="ANX32" s="8" t="s">
        <v>23944</v>
      </c>
      <c r="ANY32" s="9"/>
      <c r="ANZ32" s="9"/>
      <c r="AOA32" s="8" t="s">
        <v>3760</v>
      </c>
      <c r="AOB32" s="9"/>
      <c r="AOC32" s="9"/>
      <c r="AOD32" s="8" t="s">
        <v>3869</v>
      </c>
      <c r="AOE32" s="9"/>
      <c r="AOF32" s="9"/>
      <c r="AOG32" s="8" t="s">
        <v>24647</v>
      </c>
      <c r="AOH32" s="9"/>
      <c r="AOI32" s="9"/>
      <c r="AOJ32" s="8" t="s">
        <v>24057</v>
      </c>
      <c r="AOK32" s="9"/>
      <c r="AOL32" s="9"/>
      <c r="AOM32" s="8" t="s">
        <v>4289</v>
      </c>
      <c r="AON32" s="9"/>
      <c r="AOO32" s="9"/>
      <c r="AOP32" s="8" t="s">
        <v>24486</v>
      </c>
      <c r="AOQ32" s="9"/>
      <c r="AOR32" s="9"/>
      <c r="AOS32" s="8" t="s">
        <v>24052</v>
      </c>
      <c r="AOT32" s="9"/>
      <c r="AOU32" s="9"/>
      <c r="AOV32" s="8" t="s">
        <v>24326</v>
      </c>
      <c r="AOW32" s="9"/>
      <c r="AOX32" s="9"/>
      <c r="AOY32" s="8" t="s">
        <v>24648</v>
      </c>
      <c r="AOZ32" s="9"/>
      <c r="APA32" s="9"/>
      <c r="APB32" s="8" t="s">
        <v>24045</v>
      </c>
      <c r="APC32" s="9"/>
      <c r="APD32" s="9"/>
      <c r="APE32" s="8" t="s">
        <v>24499</v>
      </c>
      <c r="APF32" s="9"/>
      <c r="APG32" s="9"/>
      <c r="APH32" s="8" t="s">
        <v>24163</v>
      </c>
      <c r="API32" s="9"/>
      <c r="APJ32" s="9"/>
      <c r="APK32" s="8" t="s">
        <v>24649</v>
      </c>
      <c r="APL32" s="9"/>
      <c r="APM32" s="9"/>
      <c r="APN32" s="8" t="s">
        <v>24650</v>
      </c>
      <c r="APO32" s="9"/>
      <c r="APP32" s="9"/>
      <c r="APQ32" s="8" t="s">
        <v>23970</v>
      </c>
      <c r="APR32" s="9"/>
      <c r="APS32" s="9"/>
      <c r="APT32" s="8" t="s">
        <v>24147</v>
      </c>
      <c r="APU32" s="9"/>
      <c r="APV32" s="9"/>
      <c r="APW32" s="8" t="s">
        <v>3646</v>
      </c>
      <c r="APX32" s="9"/>
      <c r="APY32" s="9"/>
      <c r="APZ32" s="8" t="s">
        <v>24651</v>
      </c>
      <c r="AQA32" s="9"/>
      <c r="AQB32" s="9"/>
      <c r="AQC32" s="8" t="s">
        <v>24652</v>
      </c>
      <c r="AQD32" s="9"/>
      <c r="AQE32" s="9"/>
      <c r="AQF32" s="8" t="s">
        <v>24653</v>
      </c>
      <c r="AQG32" s="9"/>
      <c r="AQH32" s="9"/>
      <c r="AQI32" s="8" t="s">
        <v>24218</v>
      </c>
      <c r="AQJ32" s="9"/>
      <c r="AQK32" s="9"/>
      <c r="AQL32" s="8" t="s">
        <v>24654</v>
      </c>
      <c r="AQM32" s="9"/>
      <c r="AQN32" s="9"/>
      <c r="AQO32" s="8" t="s">
        <v>24640</v>
      </c>
      <c r="AQP32" s="9"/>
      <c r="AQQ32" s="9"/>
      <c r="AQR32" s="8" t="s">
        <v>4445</v>
      </c>
      <c r="AQS32" s="9"/>
      <c r="AQT32" s="9"/>
      <c r="AQU32" s="8" t="s">
        <v>24503</v>
      </c>
      <c r="AQV32" s="9"/>
      <c r="AQW32" s="9"/>
      <c r="AQX32" s="8" t="s">
        <v>23975</v>
      </c>
      <c r="AQY32" s="9"/>
      <c r="AQZ32" s="9"/>
      <c r="ARA32" s="8" t="s">
        <v>24025</v>
      </c>
      <c r="ARB32" s="9"/>
      <c r="ARC32" s="9"/>
      <c r="ARD32" s="8" t="s">
        <v>24426</v>
      </c>
      <c r="ARE32" s="9"/>
      <c r="ARF32" s="9"/>
      <c r="ARG32" s="8" t="s">
        <v>23762</v>
      </c>
      <c r="ARH32" s="9"/>
      <c r="ARI32" s="9"/>
      <c r="ARJ32" s="8" t="s">
        <v>24468</v>
      </c>
      <c r="ARK32" s="9"/>
      <c r="ARL32" s="9"/>
      <c r="ARM32" s="8" t="s">
        <v>24655</v>
      </c>
      <c r="ARN32" s="9"/>
      <c r="ARO32" s="9"/>
      <c r="ARP32" s="8" t="s">
        <v>23858</v>
      </c>
      <c r="ARQ32" s="9"/>
      <c r="ARR32" s="9"/>
      <c r="ARS32" s="8" t="s">
        <v>23703</v>
      </c>
      <c r="ART32" s="9"/>
      <c r="ARU32" s="9"/>
      <c r="ARV32" s="8" t="s">
        <v>24103</v>
      </c>
      <c r="ARW32" s="9"/>
      <c r="ARX32" s="9"/>
      <c r="ARY32" s="8" t="s">
        <v>24656</v>
      </c>
      <c r="ARZ32" s="9"/>
      <c r="ASA32" s="9"/>
      <c r="ASB32" s="8" t="s">
        <v>24657</v>
      </c>
      <c r="ASC32" s="9"/>
      <c r="ASD32" s="9"/>
      <c r="ASE32" s="8" t="s">
        <v>23793</v>
      </c>
      <c r="ASF32" s="9"/>
      <c r="ASG32" s="9"/>
      <c r="ASH32" s="8" t="s">
        <v>3646</v>
      </c>
      <c r="ASI32" s="9"/>
      <c r="ASJ32" s="9"/>
      <c r="ASK32" s="8" t="s">
        <v>3964</v>
      </c>
      <c r="ASL32" s="9"/>
      <c r="ASM32" s="9"/>
      <c r="ASN32" s="8" t="s">
        <v>24658</v>
      </c>
      <c r="ASO32" s="9"/>
      <c r="ASP32" s="9"/>
      <c r="ASQ32" s="8" t="s">
        <v>24659</v>
      </c>
      <c r="ASR32" s="9"/>
      <c r="ASS32" s="9"/>
      <c r="AST32" s="8" t="s">
        <v>24660</v>
      </c>
      <c r="ASU32" s="9"/>
      <c r="ASV32" s="9"/>
      <c r="ASW32" s="8" t="s">
        <v>23822</v>
      </c>
      <c r="ASX32" s="9"/>
      <c r="ASY32" s="9"/>
      <c r="ASZ32" s="8" t="s">
        <v>3846</v>
      </c>
      <c r="ATA32" s="9"/>
      <c r="ATB32" s="9"/>
      <c r="ATC32" s="8" t="s">
        <v>23800</v>
      </c>
      <c r="ATD32" s="9"/>
      <c r="ATE32" s="9"/>
      <c r="ATF32" s="8" t="s">
        <v>24661</v>
      </c>
      <c r="ATG32" s="9"/>
      <c r="ATH32" s="9"/>
      <c r="ATI32" s="8" t="s">
        <v>3966</v>
      </c>
      <c r="ATJ32" s="9"/>
      <c r="ATK32" s="9"/>
      <c r="ATL32" s="8" t="s">
        <v>24313</v>
      </c>
      <c r="ATM32" s="9"/>
      <c r="ATN32" s="9"/>
      <c r="ATO32" s="8" t="s">
        <v>24662</v>
      </c>
      <c r="ATP32" s="9"/>
      <c r="ATQ32" s="9"/>
      <c r="ATR32" s="8"/>
      <c r="ATS32" s="9"/>
      <c r="ATT32" s="9"/>
      <c r="ATU32" s="8" t="s">
        <v>24663</v>
      </c>
      <c r="ATV32" s="9"/>
      <c r="ATW32" s="9"/>
      <c r="ATX32" s="8" t="s">
        <v>24664</v>
      </c>
      <c r="ATY32" s="9"/>
      <c r="ATZ32" s="9"/>
      <c r="AUA32" s="8" t="s">
        <v>23720</v>
      </c>
      <c r="AUB32" s="9"/>
      <c r="AUC32" s="9"/>
      <c r="AUD32" s="8" t="s">
        <v>3869</v>
      </c>
      <c r="AUE32" s="9"/>
      <c r="AUF32" s="9"/>
      <c r="AUG32" s="8" t="s">
        <v>3869</v>
      </c>
      <c r="AUH32" s="9"/>
      <c r="AUI32" s="9"/>
      <c r="AUJ32" s="8" t="s">
        <v>23691</v>
      </c>
      <c r="AUK32" s="9"/>
      <c r="AUL32" s="9"/>
      <c r="AUM32" s="8" t="s">
        <v>24665</v>
      </c>
      <c r="AUN32" s="9"/>
      <c r="AUO32" s="9"/>
      <c r="AUP32" s="8" t="s">
        <v>23691</v>
      </c>
      <c r="AUQ32" s="9"/>
      <c r="AUR32" s="9"/>
      <c r="AUS32" s="8" t="s">
        <v>23691</v>
      </c>
      <c r="AUT32" s="9"/>
      <c r="AUU32" s="9"/>
      <c r="AUV32" s="8" t="s">
        <v>23691</v>
      </c>
      <c r="AUW32" s="9"/>
      <c r="AUX32" s="9"/>
      <c r="AUY32" s="8" t="s">
        <v>23691</v>
      </c>
      <c r="AUZ32" s="9"/>
      <c r="AVA32" s="9"/>
      <c r="AVB32" s="8" t="s">
        <v>3869</v>
      </c>
      <c r="AVC32" s="9"/>
      <c r="AVD32" s="9"/>
      <c r="AVE32" s="8" t="s">
        <v>24666</v>
      </c>
      <c r="AVF32" s="9"/>
      <c r="AVG32" s="9"/>
      <c r="AVH32" s="8" t="s">
        <v>3869</v>
      </c>
      <c r="AVI32" s="9"/>
      <c r="AVJ32" s="9"/>
      <c r="AVK32" s="8" t="s">
        <v>3760</v>
      </c>
      <c r="AVL32" s="9"/>
      <c r="AVM32" s="9"/>
      <c r="AVN32" s="8" t="s">
        <v>3646</v>
      </c>
      <c r="AVO32" s="9"/>
      <c r="AVP32" s="9"/>
      <c r="AVQ32" s="8" t="s">
        <v>23691</v>
      </c>
      <c r="AVR32" s="9"/>
      <c r="AVS32" s="9"/>
      <c r="AVT32" s="8" t="s">
        <v>3869</v>
      </c>
      <c r="AVU32" s="9"/>
      <c r="AVV32" s="9"/>
      <c r="AVW32" s="8" t="s">
        <v>23691</v>
      </c>
      <c r="AVX32" s="9"/>
      <c r="AVY32" s="9"/>
      <c r="AVZ32" s="8" t="s">
        <v>24667</v>
      </c>
      <c r="AWA32" s="9"/>
      <c r="AWB32" s="9"/>
      <c r="AWC32" s="8" t="s">
        <v>23720</v>
      </c>
      <c r="AWD32" s="9"/>
      <c r="AWE32" s="9"/>
      <c r="AWF32" s="8" t="s">
        <v>3869</v>
      </c>
      <c r="AWG32" s="9"/>
      <c r="AWH32" s="9"/>
      <c r="AWI32" s="8" t="s">
        <v>3760</v>
      </c>
      <c r="AWJ32" s="9"/>
      <c r="AWK32" s="9"/>
      <c r="AWL32" s="8" t="s">
        <v>4191</v>
      </c>
      <c r="AWM32" s="9"/>
      <c r="AWN32" s="9"/>
      <c r="AWO32" s="8" t="s">
        <v>24668</v>
      </c>
      <c r="AWP32" s="9"/>
      <c r="AWQ32" s="9"/>
      <c r="AWR32" s="8" t="s">
        <v>3869</v>
      </c>
      <c r="AWS32" s="9"/>
      <c r="AWT32" s="9"/>
      <c r="AWU32" s="8" t="s">
        <v>23691</v>
      </c>
      <c r="AWV32" s="9"/>
      <c r="AWW32" s="9"/>
      <c r="AWX32" s="8" t="s">
        <v>24669</v>
      </c>
      <c r="AWY32" s="9"/>
      <c r="AWZ32" s="9"/>
      <c r="AXA32" s="8" t="s">
        <v>24611</v>
      </c>
      <c r="AXB32" s="9"/>
      <c r="AXC32" s="9"/>
      <c r="AXD32" s="8"/>
      <c r="AXE32" s="9"/>
      <c r="AXF32" s="9"/>
      <c r="AXG32" s="8" t="s">
        <v>3869</v>
      </c>
      <c r="AXH32" s="9"/>
      <c r="AXI32" s="9"/>
      <c r="AXJ32" s="8" t="s">
        <v>3646</v>
      </c>
      <c r="AXK32" s="9"/>
      <c r="AXL32" s="9"/>
      <c r="AXM32" s="8" t="s">
        <v>23691</v>
      </c>
      <c r="AXN32" s="9"/>
      <c r="AXO32" s="9"/>
      <c r="AXP32" s="8" t="s">
        <v>3760</v>
      </c>
      <c r="AXQ32" s="9"/>
      <c r="AXR32" s="9"/>
      <c r="AXS32" s="8" t="s">
        <v>23691</v>
      </c>
      <c r="AXT32" s="9"/>
      <c r="AXU32" s="9"/>
      <c r="AXV32" s="8" t="s">
        <v>24670</v>
      </c>
      <c r="AXW32" s="9"/>
      <c r="AXX32" s="9"/>
      <c r="AXY32" s="8" t="s">
        <v>4082</v>
      </c>
      <c r="AXZ32" s="9"/>
      <c r="AYA32" s="9"/>
      <c r="AYB32" s="8" t="s">
        <v>24671</v>
      </c>
      <c r="AYC32" s="9"/>
      <c r="AYD32" s="9"/>
      <c r="AYE32" s="8" t="s">
        <v>4620</v>
      </c>
      <c r="AYF32" s="9"/>
      <c r="AYG32" s="9"/>
      <c r="AYH32" s="8" t="s">
        <v>24077</v>
      </c>
      <c r="AYI32" s="9"/>
      <c r="AYJ32" s="9"/>
      <c r="AYK32" s="8" t="s">
        <v>24672</v>
      </c>
      <c r="AYL32" s="9"/>
      <c r="AYM32" s="9"/>
      <c r="AYN32" s="8" t="s">
        <v>23962</v>
      </c>
      <c r="AYO32" s="9"/>
      <c r="AYP32" s="9"/>
      <c r="AYQ32" s="8" t="s">
        <v>4529</v>
      </c>
      <c r="AYR32" s="9"/>
      <c r="AYS32" s="9"/>
      <c r="AYT32" s="8"/>
      <c r="AYU32" s="9"/>
      <c r="AYV32" s="9"/>
      <c r="AYW32" s="8" t="s">
        <v>24525</v>
      </c>
      <c r="AYX32" s="9"/>
      <c r="AYY32" s="9"/>
      <c r="AYZ32" s="8" t="s">
        <v>24673</v>
      </c>
      <c r="AZA32" s="9"/>
      <c r="AZB32" s="9"/>
      <c r="AZC32" s="8" t="s">
        <v>23925</v>
      </c>
      <c r="AZD32" s="9"/>
      <c r="AZE32" s="9"/>
      <c r="AZF32" s="8" t="s">
        <v>3646</v>
      </c>
      <c r="AZG32" s="9"/>
      <c r="AZH32" s="9"/>
      <c r="AZI32" s="8" t="s">
        <v>24332</v>
      </c>
      <c r="AZJ32" s="9"/>
      <c r="AZK32" s="9"/>
      <c r="AZL32" s="8" t="s">
        <v>24413</v>
      </c>
      <c r="AZM32" s="9"/>
      <c r="AZN32" s="9"/>
      <c r="AZO32" s="8" t="s">
        <v>24674</v>
      </c>
      <c r="AZP32" s="9"/>
      <c r="AZQ32" s="9"/>
      <c r="AZR32" s="8" t="s">
        <v>24675</v>
      </c>
      <c r="AZS32" s="9"/>
      <c r="AZT32" s="9"/>
      <c r="AZU32" s="8"/>
      <c r="AZV32" s="9"/>
      <c r="AZW32" s="9"/>
      <c r="AZX32" s="8" t="s">
        <v>23885</v>
      </c>
      <c r="AZY32" s="9"/>
      <c r="AZZ32" s="9"/>
      <c r="BAA32" s="8" t="s">
        <v>24433</v>
      </c>
      <c r="BAB32" s="9"/>
      <c r="BAC32" s="9"/>
      <c r="BAD32" s="8" t="s">
        <v>24676</v>
      </c>
      <c r="BAE32" s="9"/>
      <c r="BAF32" s="9"/>
      <c r="BAG32" s="8" t="s">
        <v>24184</v>
      </c>
      <c r="BAH32" s="9"/>
      <c r="BAI32" s="9"/>
      <c r="BAJ32" s="8" t="s">
        <v>24591</v>
      </c>
      <c r="BAK32" s="9"/>
      <c r="BAL32" s="9"/>
      <c r="BAM32" s="8" t="s">
        <v>24677</v>
      </c>
      <c r="BAN32" s="9"/>
      <c r="BAO32" s="9"/>
      <c r="BAP32" s="8" t="s">
        <v>24227</v>
      </c>
      <c r="BAQ32" s="9"/>
      <c r="BAR32" s="9"/>
      <c r="BAS32" s="8" t="s">
        <v>3646</v>
      </c>
      <c r="BAT32" s="9"/>
      <c r="BAU32" s="9"/>
      <c r="BAV32" s="8" t="s">
        <v>24250</v>
      </c>
      <c r="BAW32" s="9"/>
      <c r="BAX32" s="9"/>
      <c r="BAY32" s="8" t="s">
        <v>3646</v>
      </c>
      <c r="BAZ32" s="9"/>
      <c r="BBA32" s="9"/>
      <c r="BBB32" s="8" t="s">
        <v>24320</v>
      </c>
      <c r="BBC32" s="9"/>
      <c r="BBD32" s="9"/>
      <c r="BBE32" s="8" t="s">
        <v>24678</v>
      </c>
      <c r="BBF32" s="9"/>
      <c r="BBG32" s="9"/>
      <c r="BBH32" s="8" t="s">
        <v>3853</v>
      </c>
      <c r="BBI32" s="9"/>
      <c r="BBJ32" s="9"/>
      <c r="BBK32" s="8" t="s">
        <v>23695</v>
      </c>
      <c r="BBL32" s="9"/>
      <c r="BBM32" s="9"/>
      <c r="BBN32" s="8" t="s">
        <v>23755</v>
      </c>
      <c r="BBO32" s="9"/>
      <c r="BBP32" s="9"/>
      <c r="BBQ32" s="8" t="s">
        <v>4155</v>
      </c>
      <c r="BBR32" s="9"/>
      <c r="BBS32" s="9"/>
      <c r="BBT32" s="8" t="s">
        <v>4194</v>
      </c>
      <c r="BBU32" s="9"/>
      <c r="BBV32" s="9"/>
      <c r="BBW32" s="8" t="s">
        <v>24679</v>
      </c>
      <c r="BBX32" s="9"/>
      <c r="BBY32" s="9"/>
      <c r="BBZ32" s="8" t="s">
        <v>24534</v>
      </c>
      <c r="BCA32" s="9"/>
      <c r="BCB32" s="9"/>
      <c r="BCC32" s="8" t="s">
        <v>24680</v>
      </c>
      <c r="BCD32" s="9"/>
      <c r="BCE32" s="9"/>
      <c r="BCF32" s="8"/>
      <c r="BCG32" s="9"/>
      <c r="BCH32" s="9"/>
      <c r="BCI32" s="8" t="s">
        <v>24679</v>
      </c>
      <c r="BCJ32" s="9"/>
      <c r="BCK32" s="9"/>
      <c r="BCL32" s="8" t="s">
        <v>24004</v>
      </c>
      <c r="BCM32" s="9"/>
      <c r="BCN32" s="9"/>
      <c r="BCO32" s="8" t="s">
        <v>24681</v>
      </c>
      <c r="BCP32" s="9"/>
      <c r="BCQ32" s="9"/>
      <c r="BCR32" s="8" t="s">
        <v>24682</v>
      </c>
      <c r="BCS32" s="9"/>
      <c r="BCT32" s="9"/>
      <c r="BCU32" s="8"/>
      <c r="BCV32" s="9"/>
      <c r="BCW32" s="9"/>
      <c r="BCX32" s="8" t="s">
        <v>24433</v>
      </c>
      <c r="BCY32" s="9"/>
      <c r="BCZ32" s="9"/>
      <c r="BDA32" s="8"/>
      <c r="BDB32" s="9"/>
      <c r="BDC32" s="9"/>
      <c r="BDD32" s="8" t="s">
        <v>24683</v>
      </c>
      <c r="BDE32" s="9"/>
      <c r="BDF32" s="9"/>
      <c r="BDG32" s="8" t="s">
        <v>24684</v>
      </c>
      <c r="BDH32" s="9"/>
      <c r="BDI32" s="9"/>
      <c r="BDJ32" s="8" t="s">
        <v>4215</v>
      </c>
      <c r="BDK32" s="9"/>
      <c r="BDL32" s="9"/>
      <c r="BDM32" s="8" t="s">
        <v>24011</v>
      </c>
      <c r="BDN32" s="9"/>
      <c r="BDO32" s="9"/>
      <c r="BDP32" s="8" t="s">
        <v>3846</v>
      </c>
      <c r="BDQ32" s="9"/>
      <c r="BDR32" s="9"/>
      <c r="BDS32" s="8" t="s">
        <v>3790</v>
      </c>
      <c r="BDT32" s="9"/>
      <c r="BDU32" s="9"/>
      <c r="BDV32" s="8" t="s">
        <v>4285</v>
      </c>
      <c r="BDW32" s="9"/>
      <c r="BDX32" s="9"/>
      <c r="BDY32" s="8" t="s">
        <v>24011</v>
      </c>
      <c r="BDZ32" s="9"/>
      <c r="BEA32" s="9"/>
      <c r="BEB32" s="8" t="s">
        <v>24011</v>
      </c>
      <c r="BEC32" s="9"/>
      <c r="BED32" s="9"/>
      <c r="BEE32" s="8" t="s">
        <v>24685</v>
      </c>
      <c r="BEF32" s="9"/>
      <c r="BEG32" s="9"/>
      <c r="BEH32" s="8" t="s">
        <v>23887</v>
      </c>
      <c r="BEI32" s="9"/>
      <c r="BEJ32" s="9"/>
      <c r="BEK32" s="8" t="s">
        <v>3646</v>
      </c>
      <c r="BEL32" s="9"/>
      <c r="BEM32" s="9"/>
      <c r="BEN32" s="8" t="s">
        <v>24686</v>
      </c>
      <c r="BEO32" s="9"/>
      <c r="BEP32" s="9"/>
      <c r="BEQ32" s="8" t="s">
        <v>24545</v>
      </c>
      <c r="BER32" s="9"/>
      <c r="BES32" s="9"/>
      <c r="BET32" s="8" t="s">
        <v>23691</v>
      </c>
      <c r="BEU32" s="9"/>
      <c r="BEV32" s="9"/>
      <c r="BEW32" s="8" t="s">
        <v>24103</v>
      </c>
      <c r="BEX32" s="9"/>
      <c r="BEY32" s="9"/>
      <c r="BEZ32" s="8" t="s">
        <v>23887</v>
      </c>
      <c r="BFA32" s="9"/>
      <c r="BFB32" s="9"/>
      <c r="BFC32" s="8" t="s">
        <v>24103</v>
      </c>
      <c r="BFD32" s="9"/>
      <c r="BFE32" s="9"/>
      <c r="BFF32" s="8" t="s">
        <v>24687</v>
      </c>
      <c r="BFG32" s="9"/>
      <c r="BFH32" s="9"/>
      <c r="BFI32" s="8" t="s">
        <v>23691</v>
      </c>
      <c r="BFJ32" s="9"/>
      <c r="BFK32" s="9"/>
      <c r="BFL32" s="8" t="s">
        <v>3869</v>
      </c>
      <c r="BFM32" s="9"/>
      <c r="BFN32" s="9"/>
      <c r="BFO32" s="8" t="s">
        <v>23693</v>
      </c>
      <c r="BFP32" s="9"/>
      <c r="BFQ32" s="9"/>
      <c r="BFR32" s="8" t="s">
        <v>3760</v>
      </c>
      <c r="BFS32" s="9"/>
      <c r="BFT32" s="9"/>
      <c r="BFU32" s="8" t="s">
        <v>3869</v>
      </c>
      <c r="BFV32" s="9"/>
      <c r="BFW32" s="9"/>
      <c r="BFX32" s="8" t="s">
        <v>24688</v>
      </c>
      <c r="BFY32" s="9"/>
      <c r="BFZ32" s="9"/>
      <c r="BGA32" s="8" t="s">
        <v>23691</v>
      </c>
      <c r="BGB32" s="9"/>
      <c r="BGC32" s="9"/>
      <c r="BGD32" s="8" t="s">
        <v>23691</v>
      </c>
      <c r="BGE32" s="9"/>
      <c r="BGF32" s="9"/>
      <c r="BGG32" s="8" t="s">
        <v>3760</v>
      </c>
      <c r="BGH32" s="9"/>
      <c r="BGI32" s="9"/>
      <c r="BGJ32" s="8" t="s">
        <v>3869</v>
      </c>
      <c r="BGK32" s="9"/>
      <c r="BGL32" s="9"/>
      <c r="BGM32" s="8" t="s">
        <v>3644</v>
      </c>
      <c r="BGN32" s="9"/>
      <c r="BGO32" s="9"/>
      <c r="BGP32" s="8" t="s">
        <v>23691</v>
      </c>
      <c r="BGQ32" s="9"/>
      <c r="BGR32" s="9"/>
      <c r="BGS32" s="8" t="s">
        <v>23691</v>
      </c>
      <c r="BGT32" s="9"/>
      <c r="BGU32" s="9"/>
      <c r="BGV32" s="8" t="s">
        <v>24689</v>
      </c>
      <c r="BGW32" s="9"/>
      <c r="BGX32" s="9"/>
      <c r="BGY32" s="8" t="s">
        <v>4620</v>
      </c>
      <c r="BGZ32" s="9"/>
      <c r="BHA32" s="9"/>
      <c r="BHB32" s="8" t="s">
        <v>24690</v>
      </c>
      <c r="BHC32" s="9"/>
      <c r="BHD32" s="9"/>
      <c r="BHE32" s="8" t="s">
        <v>24215</v>
      </c>
      <c r="BHF32" s="9"/>
      <c r="BHG32" s="9"/>
      <c r="BHH32" s="8" t="s">
        <v>4202</v>
      </c>
      <c r="BHI32" s="9"/>
      <c r="BHJ32" s="9"/>
      <c r="BHK32" s="8" t="s">
        <v>24691</v>
      </c>
      <c r="BHL32" s="9"/>
      <c r="BHM32" s="9"/>
      <c r="BHN32" s="8" t="s">
        <v>3646</v>
      </c>
      <c r="BHO32" s="9"/>
      <c r="BHP32" s="9"/>
      <c r="BHQ32" s="8" t="s">
        <v>4275</v>
      </c>
      <c r="BHR32" s="9"/>
      <c r="BHS32" s="9"/>
      <c r="BHT32" s="8" t="s">
        <v>24220</v>
      </c>
      <c r="BHU32" s="9"/>
      <c r="BHV32" s="9"/>
      <c r="BHW32" s="8" t="s">
        <v>24406</v>
      </c>
      <c r="BHX32" s="9"/>
      <c r="BHY32" s="9"/>
      <c r="BHZ32" s="8" t="s">
        <v>24692</v>
      </c>
      <c r="BIA32" s="9"/>
      <c r="BIB32" s="9"/>
      <c r="BIC32" s="8" t="s">
        <v>24247</v>
      </c>
      <c r="BID32" s="9"/>
      <c r="BIE32" s="9"/>
      <c r="BIF32" s="8" t="s">
        <v>24499</v>
      </c>
      <c r="BIG32" s="9"/>
      <c r="BIH32" s="9"/>
      <c r="BII32" s="8" t="s">
        <v>24184</v>
      </c>
      <c r="BIJ32" s="9"/>
      <c r="BIK32" s="9"/>
      <c r="BIL32" s="8" t="s">
        <v>24355</v>
      </c>
      <c r="BIM32" s="9"/>
      <c r="BIN32" s="9"/>
      <c r="BIO32" s="8" t="s">
        <v>3849</v>
      </c>
      <c r="BIP32" s="9"/>
      <c r="BIQ32" s="9"/>
      <c r="BIR32" s="8" t="s">
        <v>4275</v>
      </c>
      <c r="BIS32" s="9"/>
      <c r="BIT32" s="9"/>
      <c r="BIU32" s="8" t="s">
        <v>3964</v>
      </c>
      <c r="BIV32" s="9"/>
      <c r="BIW32" s="9"/>
      <c r="BIX32" s="8" t="s">
        <v>3646</v>
      </c>
      <c r="BIY32" s="9"/>
      <c r="BIZ32" s="9"/>
      <c r="BJA32" s="8" t="s">
        <v>4272</v>
      </c>
      <c r="BJB32" s="9"/>
      <c r="BJC32" s="9"/>
      <c r="BJD32" s="8" t="s">
        <v>24693</v>
      </c>
      <c r="BJE32" s="9"/>
      <c r="BJF32" s="9"/>
      <c r="BJG32" s="8" t="s">
        <v>24121</v>
      </c>
      <c r="BJH32" s="9"/>
      <c r="BJI32" s="9"/>
      <c r="BJJ32" s="8" t="s">
        <v>4390</v>
      </c>
      <c r="BJK32" s="9"/>
      <c r="BJL32" s="9"/>
      <c r="BJM32" s="8" t="s">
        <v>4086</v>
      </c>
      <c r="BJN32" s="9"/>
      <c r="BJO32" s="9"/>
      <c r="BJP32" s="8" t="s">
        <v>24180</v>
      </c>
      <c r="BJQ32" s="9"/>
      <c r="BJR32" s="9"/>
      <c r="BJS32" s="8" t="s">
        <v>24044</v>
      </c>
      <c r="BJT32" s="9"/>
      <c r="BJU32" s="9"/>
      <c r="BJV32" s="8" t="s">
        <v>24113</v>
      </c>
      <c r="BJW32" s="9"/>
      <c r="BJX32" s="9"/>
      <c r="BJY32" s="8" t="s">
        <v>24655</v>
      </c>
      <c r="BJZ32" s="9"/>
      <c r="BKA32" s="9"/>
      <c r="BKB32" s="8" t="s">
        <v>3964</v>
      </c>
      <c r="BKC32" s="9"/>
      <c r="BKD32" s="9"/>
      <c r="BKE32" s="8" t="s">
        <v>24326</v>
      </c>
      <c r="BKF32" s="9"/>
      <c r="BKG32" s="9"/>
      <c r="BKH32" s="8" t="s">
        <v>24694</v>
      </c>
      <c r="BKI32" s="9"/>
      <c r="BKJ32" s="9"/>
      <c r="BKK32" s="8" t="s">
        <v>24233</v>
      </c>
      <c r="BKL32" s="9"/>
      <c r="BKM32" s="9"/>
      <c r="BKN32" s="8" t="s">
        <v>24695</v>
      </c>
      <c r="BKO32" s="9"/>
      <c r="BKP32" s="9"/>
      <c r="BKQ32" s="8" t="s">
        <v>4580</v>
      </c>
      <c r="BKR32" s="9"/>
      <c r="BKS32" s="9"/>
      <c r="BKT32" s="8" t="s">
        <v>3646</v>
      </c>
      <c r="BKU32" s="9"/>
      <c r="BKV32" s="9"/>
      <c r="BKW32" s="8" t="s">
        <v>24426</v>
      </c>
      <c r="BKX32" s="9"/>
      <c r="BKY32" s="9"/>
      <c r="BKZ32" s="8" t="s">
        <v>24419</v>
      </c>
      <c r="BLA32" s="9"/>
      <c r="BLB32" s="9"/>
      <c r="BLC32" s="8" t="s">
        <v>24413</v>
      </c>
      <c r="BLD32" s="9"/>
      <c r="BLE32" s="9"/>
      <c r="BLF32" s="8" t="s">
        <v>24259</v>
      </c>
      <c r="BLG32" s="9"/>
      <c r="BLH32" s="9"/>
      <c r="BLI32" s="8" t="s">
        <v>24260</v>
      </c>
      <c r="BLJ32" s="9"/>
      <c r="BLK32" s="9"/>
      <c r="BLL32" s="8" t="s">
        <v>24218</v>
      </c>
      <c r="BLM32" s="9"/>
      <c r="BLN32" s="9"/>
      <c r="BLO32" s="8" t="s">
        <v>24552</v>
      </c>
      <c r="BLP32" s="9"/>
      <c r="BLQ32" s="9"/>
      <c r="BLR32" s="8" t="s">
        <v>24696</v>
      </c>
      <c r="BLS32" s="9"/>
      <c r="BLT32" s="9"/>
      <c r="BLU32" s="8" t="s">
        <v>24697</v>
      </c>
      <c r="BLV32" s="9"/>
      <c r="BLW32" s="9"/>
      <c r="BLX32" s="8" t="s">
        <v>3646</v>
      </c>
      <c r="BLY32" s="9"/>
      <c r="BLZ32" s="9"/>
      <c r="BMA32" s="8" t="s">
        <v>24413</v>
      </c>
      <c r="BMB32" s="9"/>
      <c r="BMC32" s="9"/>
      <c r="BMD32" s="8" t="s">
        <v>24698</v>
      </c>
      <c r="BME32" s="9"/>
      <c r="BMF32" s="9"/>
      <c r="BMG32" s="8" t="s">
        <v>24699</v>
      </c>
      <c r="BMH32" s="9"/>
      <c r="BMI32" s="9"/>
      <c r="BMJ32" s="8" t="s">
        <v>24700</v>
      </c>
      <c r="BMK32" s="9"/>
      <c r="BML32" s="9"/>
      <c r="BMM32" s="8" t="s">
        <v>24701</v>
      </c>
      <c r="BMN32" s="9"/>
      <c r="BMO32" s="9"/>
      <c r="BMP32" s="8" t="s">
        <v>24143</v>
      </c>
      <c r="BMQ32" s="9"/>
      <c r="BMR32" s="9"/>
      <c r="BMS32" s="8" t="s">
        <v>24702</v>
      </c>
      <c r="BMT32" s="9"/>
      <c r="BMU32" s="9"/>
      <c r="BMV32" s="8" t="s">
        <v>24703</v>
      </c>
      <c r="BMW32" s="9"/>
      <c r="BMX32" s="9"/>
      <c r="BMY32" s="8" t="s">
        <v>24454</v>
      </c>
      <c r="BMZ32" s="9"/>
      <c r="BNA32" s="9"/>
      <c r="BNB32" s="8" t="s">
        <v>3646</v>
      </c>
      <c r="BNC32" s="9"/>
      <c r="BND32" s="9"/>
      <c r="BNE32" s="8" t="s">
        <v>23771</v>
      </c>
      <c r="BNF32" s="9"/>
      <c r="BNG32" s="9"/>
      <c r="BNH32" s="8" t="s">
        <v>24704</v>
      </c>
      <c r="BNI32" s="9"/>
      <c r="BNJ32" s="9"/>
      <c r="BNK32" s="8" t="s">
        <v>24705</v>
      </c>
      <c r="BNL32" s="9"/>
      <c r="BNM32" s="9"/>
      <c r="BNN32" s="8" t="s">
        <v>23952</v>
      </c>
      <c r="BNO32" s="9"/>
      <c r="BNP32" s="9"/>
      <c r="BNQ32" s="8" t="s">
        <v>3646</v>
      </c>
      <c r="BNR32" s="9"/>
      <c r="BNS32" s="9"/>
      <c r="BNT32" s="8" t="s">
        <v>24706</v>
      </c>
      <c r="BNU32" s="9"/>
      <c r="BNV32" s="9"/>
      <c r="BNW32" s="8" t="s">
        <v>3869</v>
      </c>
      <c r="BNX32" s="9"/>
      <c r="BNY32" s="9"/>
      <c r="BNZ32" s="8" t="s">
        <v>23691</v>
      </c>
      <c r="BOA32" s="9"/>
      <c r="BOB32" s="9"/>
      <c r="BOC32" s="8" t="s">
        <v>24707</v>
      </c>
      <c r="BOD32" s="9"/>
      <c r="BOE32" s="9"/>
      <c r="BOF32" s="8" t="s">
        <v>23691</v>
      </c>
      <c r="BOG32" s="9"/>
      <c r="BOH32" s="9"/>
      <c r="BOI32" s="8" t="s">
        <v>24708</v>
      </c>
      <c r="BOJ32" s="9"/>
      <c r="BOK32" s="9"/>
      <c r="BOL32" s="8" t="s">
        <v>23691</v>
      </c>
      <c r="BOM32" s="9"/>
      <c r="BON32" s="9"/>
      <c r="BOO32" s="8" t="s">
        <v>24709</v>
      </c>
      <c r="BOP32" s="9"/>
      <c r="BOQ32" s="9"/>
      <c r="BOR32" s="8" t="s">
        <v>24426</v>
      </c>
      <c r="BOS32" s="9"/>
      <c r="BOT32" s="9"/>
      <c r="BOU32" s="8" t="s">
        <v>3869</v>
      </c>
      <c r="BOV32" s="9"/>
      <c r="BOW32" s="9"/>
      <c r="BOX32" s="8" t="s">
        <v>24710</v>
      </c>
      <c r="BOY32" s="9"/>
      <c r="BOZ32" s="9"/>
      <c r="BPA32" s="8" t="s">
        <v>3760</v>
      </c>
      <c r="BPB32" s="9"/>
      <c r="BPC32" s="9"/>
      <c r="BPD32" s="8" t="s">
        <v>24711</v>
      </c>
      <c r="BPE32" s="9"/>
      <c r="BPF32" s="9"/>
      <c r="BPG32" s="8" t="s">
        <v>24711</v>
      </c>
      <c r="BPH32" s="9"/>
      <c r="BPI32" s="9"/>
      <c r="BPJ32" s="8" t="s">
        <v>3869</v>
      </c>
      <c r="BPK32" s="9"/>
      <c r="BPL32" s="9"/>
      <c r="BPM32" s="8" t="s">
        <v>24711</v>
      </c>
      <c r="BPN32" s="9"/>
      <c r="BPO32" s="9"/>
      <c r="BPP32" s="8" t="s">
        <v>24711</v>
      </c>
      <c r="BPQ32" s="9"/>
      <c r="BPR32" s="9"/>
      <c r="BPS32" s="8" t="s">
        <v>24712</v>
      </c>
      <c r="BPT32" s="9"/>
      <c r="BPU32" s="9"/>
      <c r="BPV32" s="8" t="s">
        <v>24580</v>
      </c>
      <c r="BPW32" s="9"/>
      <c r="BPX32" s="9"/>
      <c r="BPY32" s="8" t="s">
        <v>23691</v>
      </c>
      <c r="BPZ32" s="9"/>
      <c r="BQA32" s="9"/>
      <c r="BQB32" s="8" t="s">
        <v>4580</v>
      </c>
      <c r="BQC32" s="9"/>
      <c r="BQD32" s="9"/>
      <c r="BQE32" s="8" t="s">
        <v>4386</v>
      </c>
      <c r="BQF32" s="9"/>
      <c r="BQG32" s="9"/>
      <c r="BQH32" s="8" t="s">
        <v>24297</v>
      </c>
      <c r="BQI32" s="9"/>
      <c r="BQJ32" s="9"/>
      <c r="BQK32" s="8" t="s">
        <v>23962</v>
      </c>
      <c r="BQL32" s="9"/>
      <c r="BQM32" s="9"/>
      <c r="BQN32" s="8" t="s">
        <v>24713</v>
      </c>
      <c r="BQO32" s="9"/>
      <c r="BQP32" s="9"/>
      <c r="BQQ32" s="8" t="s">
        <v>24714</v>
      </c>
      <c r="BQR32" s="9"/>
      <c r="BQS32" s="9"/>
      <c r="BQT32" s="8" t="s">
        <v>24715</v>
      </c>
      <c r="BQU32" s="9"/>
      <c r="BQV32" s="9"/>
      <c r="BQW32" s="8" t="s">
        <v>24047</v>
      </c>
      <c r="BQX32" s="9"/>
      <c r="BQY32" s="9"/>
      <c r="BQZ32" s="8" t="s">
        <v>24568</v>
      </c>
      <c r="BRA32" s="9"/>
      <c r="BRB32" s="9"/>
      <c r="BRC32" s="8" t="s">
        <v>24716</v>
      </c>
      <c r="BRD32" s="9"/>
      <c r="BRE32" s="9"/>
      <c r="BRF32" s="8" t="s">
        <v>24717</v>
      </c>
      <c r="BRG32" s="9"/>
      <c r="BRH32" s="9"/>
      <c r="BRI32" s="8" t="s">
        <v>23936</v>
      </c>
      <c r="BRJ32" s="9"/>
      <c r="BRK32" s="9"/>
      <c r="BRL32" s="8" t="s">
        <v>24718</v>
      </c>
      <c r="BRM32" s="9"/>
      <c r="BRN32" s="9"/>
      <c r="BRO32" s="8" t="s">
        <v>3646</v>
      </c>
      <c r="BRP32" s="9"/>
      <c r="BRQ32" s="9"/>
      <c r="BRR32" s="8" t="s">
        <v>24403</v>
      </c>
      <c r="BRS32" s="9"/>
      <c r="BRT32" s="9"/>
      <c r="BRU32" s="8" t="s">
        <v>24403</v>
      </c>
      <c r="BRV32" s="9"/>
      <c r="BRW32" s="9"/>
      <c r="BRX32" s="8" t="s">
        <v>24403</v>
      </c>
      <c r="BRY32" s="9"/>
      <c r="BRZ32" s="9"/>
      <c r="BSA32" s="8" t="s">
        <v>24468</v>
      </c>
      <c r="BSB32" s="9"/>
      <c r="BSC32" s="9"/>
      <c r="BSD32" s="8" t="s">
        <v>4580</v>
      </c>
      <c r="BSE32" s="9"/>
      <c r="BSF32" s="9"/>
      <c r="BSG32" s="8" t="s">
        <v>24719</v>
      </c>
      <c r="BSH32" s="9"/>
      <c r="BSI32" s="9"/>
      <c r="BSJ32" s="8" t="s">
        <v>24454</v>
      </c>
      <c r="BSK32" s="9"/>
      <c r="BSL32" s="9"/>
      <c r="BSM32" s="8" t="s">
        <v>4580</v>
      </c>
      <c r="BSN32" s="9"/>
      <c r="BSO32" s="9"/>
      <c r="BSP32" s="8" t="s">
        <v>3964</v>
      </c>
      <c r="BSQ32" s="9"/>
      <c r="BSR32" s="9"/>
      <c r="BSS32" s="8" t="s">
        <v>4388</v>
      </c>
      <c r="BST32" s="9"/>
      <c r="BSU32" s="9"/>
      <c r="BSV32" s="8" t="s">
        <v>24720</v>
      </c>
      <c r="BSW32" s="9"/>
      <c r="BSX32" s="9"/>
      <c r="BSY32" s="8" t="s">
        <v>24523</v>
      </c>
      <c r="BSZ32" s="9"/>
      <c r="BTA32" s="9"/>
      <c r="BTB32" s="8" t="s">
        <v>3646</v>
      </c>
      <c r="BTC32" s="9"/>
      <c r="BTD32" s="9"/>
      <c r="BTE32" s="8" t="s">
        <v>24721</v>
      </c>
      <c r="BTF32" s="9"/>
      <c r="BTG32" s="9"/>
      <c r="BTH32" s="8"/>
      <c r="BTI32" s="9"/>
      <c r="BTJ32" s="9"/>
      <c r="BTK32" s="8" t="s">
        <v>24437</v>
      </c>
      <c r="BTL32" s="9"/>
      <c r="BTM32" s="9"/>
      <c r="BTN32" s="8" t="s">
        <v>3790</v>
      </c>
      <c r="BTO32" s="9"/>
      <c r="BTP32" s="9"/>
      <c r="BTQ32" s="8" t="s">
        <v>3760</v>
      </c>
      <c r="BTR32" s="9"/>
      <c r="BTS32" s="9"/>
      <c r="BTT32" s="8" t="s">
        <v>3869</v>
      </c>
      <c r="BTU32" s="9"/>
      <c r="BTV32" s="9"/>
      <c r="BTW32" s="8" t="s">
        <v>3869</v>
      </c>
      <c r="BTX32" s="9"/>
      <c r="BTY32" s="9"/>
      <c r="BTZ32" s="8" t="s">
        <v>3869</v>
      </c>
      <c r="BUA32" s="9"/>
      <c r="BUB32" s="9"/>
      <c r="BUC32" s="8" t="s">
        <v>23691</v>
      </c>
      <c r="BUD32" s="9"/>
      <c r="BUE32" s="9"/>
      <c r="BUF32" s="8" t="s">
        <v>23720</v>
      </c>
      <c r="BUG32" s="9"/>
      <c r="BUH32" s="9"/>
      <c r="BUI32" s="8" t="s">
        <v>24722</v>
      </c>
      <c r="BUJ32" s="9"/>
      <c r="BUK32" s="9"/>
      <c r="BUL32" s="8" t="s">
        <v>23691</v>
      </c>
      <c r="BUM32" s="9"/>
      <c r="BUN32" s="9"/>
      <c r="BUO32" s="8" t="s">
        <v>24626</v>
      </c>
      <c r="BUP32" s="9"/>
      <c r="BUQ32" s="9"/>
      <c r="BUR32" s="8" t="s">
        <v>3644</v>
      </c>
      <c r="BUS32" s="9"/>
      <c r="BUT32" s="9"/>
      <c r="BUU32" s="8" t="s">
        <v>23691</v>
      </c>
      <c r="BUV32" s="9"/>
      <c r="BUW32" s="9"/>
      <c r="BUX32" s="8" t="s">
        <v>23691</v>
      </c>
      <c r="BUY32" s="9"/>
      <c r="BUZ32" s="9"/>
      <c r="BVA32" s="8" t="s">
        <v>23691</v>
      </c>
      <c r="BVB32" s="9"/>
      <c r="BVC32" s="9"/>
      <c r="BVD32" s="8" t="s">
        <v>23691</v>
      </c>
      <c r="BVE32" s="9"/>
      <c r="BVF32" s="9"/>
      <c r="BVG32" s="8" t="s">
        <v>23720</v>
      </c>
      <c r="BVH32" s="9"/>
      <c r="BVI32" s="9"/>
      <c r="BVJ32" s="8" t="s">
        <v>23720</v>
      </c>
      <c r="BVK32" s="9"/>
      <c r="BVL32" s="9"/>
      <c r="BVM32" s="8" t="s">
        <v>3646</v>
      </c>
      <c r="BVN32" s="9"/>
      <c r="BVO32" s="9"/>
      <c r="BVP32" s="8" t="s">
        <v>3760</v>
      </c>
      <c r="BVQ32" s="9"/>
      <c r="BVR32" s="9"/>
      <c r="BVS32" s="8" t="s">
        <v>23691</v>
      </c>
      <c r="BVT32" s="9"/>
      <c r="BVU32" s="9"/>
      <c r="BVV32" s="8" t="s">
        <v>23691</v>
      </c>
      <c r="BVW32" s="9"/>
      <c r="BVX32" s="9"/>
      <c r="BVY32" s="8"/>
      <c r="BVZ32" s="9"/>
      <c r="BWA32" s="9"/>
      <c r="BWB32" s="8" t="s">
        <v>23691</v>
      </c>
      <c r="BWC32" s="9"/>
      <c r="BWD32" s="9"/>
      <c r="BWE32" s="8" t="s">
        <v>23691</v>
      </c>
      <c r="BWF32" s="9"/>
      <c r="BWG32" s="9"/>
      <c r="BWH32" s="8" t="s">
        <v>3646</v>
      </c>
      <c r="BWI32" s="9"/>
      <c r="BWJ32" s="9"/>
      <c r="BWK32" s="8" t="s">
        <v>24723</v>
      </c>
      <c r="BWL32" s="9"/>
      <c r="BWM32" s="9"/>
      <c r="BWN32" s="8" t="s">
        <v>23691</v>
      </c>
      <c r="BWO32" s="9"/>
      <c r="BWP32" s="9"/>
      <c r="BWQ32" s="8" t="s">
        <v>23691</v>
      </c>
      <c r="BWR32" s="9"/>
      <c r="BWS32" s="9"/>
      <c r="BWT32" s="8" t="s">
        <v>3646</v>
      </c>
      <c r="BWU32" s="9"/>
      <c r="BWV32" s="9"/>
      <c r="BWW32" s="8" t="s">
        <v>23691</v>
      </c>
      <c r="BWX32" s="9"/>
      <c r="BWY32" s="9"/>
      <c r="BWZ32" s="8" t="s">
        <v>3869</v>
      </c>
      <c r="BXA32" s="9"/>
      <c r="BXB32" s="9"/>
      <c r="BXC32" s="8" t="s">
        <v>23781</v>
      </c>
      <c r="BXD32" s="9"/>
      <c r="BXE32" s="9"/>
      <c r="BXF32" s="8" t="s">
        <v>4580</v>
      </c>
      <c r="BXG32" s="9"/>
      <c r="BXH32" s="9"/>
      <c r="BXI32" s="8" t="s">
        <v>23931</v>
      </c>
      <c r="BXJ32" s="9"/>
      <c r="BXK32" s="9"/>
      <c r="BXL32" s="8" t="s">
        <v>24403</v>
      </c>
      <c r="BXM32" s="9"/>
      <c r="BXN32" s="9"/>
      <c r="BXO32" s="8" t="s">
        <v>24388</v>
      </c>
      <c r="BXP32" s="9"/>
      <c r="BXQ32" s="9"/>
      <c r="BXR32" s="8" t="s">
        <v>4514</v>
      </c>
      <c r="BXS32" s="9"/>
      <c r="BXT32" s="9"/>
      <c r="BXU32" s="8" t="s">
        <v>24115</v>
      </c>
      <c r="BXV32" s="9"/>
      <c r="BXW32" s="9"/>
      <c r="BXX32" s="8" t="s">
        <v>24115</v>
      </c>
      <c r="BXY32" s="9"/>
      <c r="BXZ32" s="9"/>
      <c r="BYA32" s="8" t="s">
        <v>24580</v>
      </c>
      <c r="BYB32" s="9"/>
      <c r="BYC32" s="9"/>
      <c r="BYD32" s="8" t="s">
        <v>24724</v>
      </c>
      <c r="BYE32" s="9"/>
      <c r="BYF32" s="9"/>
      <c r="BYG32" s="8" t="s">
        <v>24725</v>
      </c>
      <c r="BYH32" s="9"/>
      <c r="BYI32" s="9"/>
      <c r="BYJ32" s="8" t="s">
        <v>24726</v>
      </c>
      <c r="BYK32" s="9"/>
      <c r="BYL32" s="9"/>
      <c r="BYM32" s="8" t="s">
        <v>24727</v>
      </c>
      <c r="BYN32" s="9"/>
      <c r="BYO32" s="9"/>
    </row>
    <row r="33" spans="1:2017" x14ac:dyDescent="0.25">
      <c r="A33" s="1" t="s">
        <v>4273</v>
      </c>
      <c r="B33" s="8" t="s">
        <v>24022</v>
      </c>
      <c r="C33" s="9"/>
      <c r="D33" s="9"/>
      <c r="E33" s="8" t="s">
        <v>24565</v>
      </c>
      <c r="F33" s="9"/>
      <c r="G33" s="9"/>
      <c r="H33" s="8"/>
      <c r="I33" s="9"/>
      <c r="J33" s="9"/>
      <c r="K33" s="8" t="s">
        <v>24260</v>
      </c>
      <c r="L33" s="9"/>
      <c r="M33" s="9"/>
      <c r="N33" s="8" t="s">
        <v>24728</v>
      </c>
      <c r="O33" s="9"/>
      <c r="P33" s="9"/>
      <c r="Q33" s="8" t="s">
        <v>24143</v>
      </c>
      <c r="R33" s="9"/>
      <c r="S33" s="9"/>
      <c r="T33" s="8" t="s">
        <v>24017</v>
      </c>
      <c r="U33" s="9"/>
      <c r="V33" s="9"/>
      <c r="W33" s="8" t="s">
        <v>23833</v>
      </c>
      <c r="X33" s="9"/>
      <c r="Y33" s="9"/>
      <c r="Z33" s="8" t="s">
        <v>24097</v>
      </c>
      <c r="AA33" s="9"/>
      <c r="AB33" s="9"/>
      <c r="AC33" s="8" t="s">
        <v>4066</v>
      </c>
      <c r="AD33" s="9"/>
      <c r="AE33" s="9"/>
      <c r="AF33" s="8" t="s">
        <v>24260</v>
      </c>
      <c r="AG33" s="9"/>
      <c r="AH33" s="9"/>
      <c r="AI33" s="8" t="s">
        <v>24729</v>
      </c>
      <c r="AJ33" s="9"/>
      <c r="AK33" s="9"/>
      <c r="AL33" s="8" t="s">
        <v>24162</v>
      </c>
      <c r="AM33" s="9"/>
      <c r="AN33" s="9"/>
      <c r="AO33" s="8" t="s">
        <v>23682</v>
      </c>
      <c r="AP33" s="9"/>
      <c r="AQ33" s="9"/>
      <c r="AR33" s="8" t="s">
        <v>24468</v>
      </c>
      <c r="AS33" s="9"/>
      <c r="AT33" s="9"/>
      <c r="AU33" s="8"/>
      <c r="AV33" s="9"/>
      <c r="AW33" s="9"/>
      <c r="AX33" s="8"/>
      <c r="AY33" s="9"/>
      <c r="AZ33" s="9"/>
      <c r="BA33" s="8" t="s">
        <v>24414</v>
      </c>
      <c r="BB33" s="9"/>
      <c r="BC33" s="9"/>
      <c r="BD33" s="8"/>
      <c r="BE33" s="9"/>
      <c r="BF33" s="9"/>
      <c r="BG33" s="8"/>
      <c r="BH33" s="9"/>
      <c r="BI33" s="9"/>
      <c r="BJ33" s="8"/>
      <c r="BK33" s="9"/>
      <c r="BL33" s="9"/>
      <c r="BM33" s="8" t="s">
        <v>24067</v>
      </c>
      <c r="BN33" s="9"/>
      <c r="BO33" s="9"/>
      <c r="BP33" s="8" t="s">
        <v>24138</v>
      </c>
      <c r="BQ33" s="9"/>
      <c r="BR33" s="9"/>
      <c r="BS33" s="8" t="s">
        <v>24597</v>
      </c>
      <c r="BT33" s="9"/>
      <c r="BU33" s="9"/>
      <c r="BV33" s="8" t="s">
        <v>4074</v>
      </c>
      <c r="BW33" s="9"/>
      <c r="BX33" s="9"/>
      <c r="BY33" s="8" t="s">
        <v>23720</v>
      </c>
      <c r="BZ33" s="9"/>
      <c r="CA33" s="9"/>
      <c r="CB33" s="8" t="s">
        <v>3760</v>
      </c>
      <c r="CC33" s="9"/>
      <c r="CD33" s="9"/>
      <c r="CE33" s="8" t="s">
        <v>23720</v>
      </c>
      <c r="CF33" s="9"/>
      <c r="CG33" s="9"/>
      <c r="CH33" s="8" t="s">
        <v>24636</v>
      </c>
      <c r="CI33" s="9"/>
      <c r="CJ33" s="9"/>
      <c r="CK33" s="8" t="s">
        <v>24518</v>
      </c>
      <c r="CL33" s="9"/>
      <c r="CM33" s="9"/>
      <c r="CN33" s="8" t="s">
        <v>23720</v>
      </c>
      <c r="CO33" s="9"/>
      <c r="CP33" s="9"/>
      <c r="CQ33" s="8" t="s">
        <v>23720</v>
      </c>
      <c r="CR33" s="9"/>
      <c r="CS33" s="9"/>
      <c r="CT33" s="8" t="s">
        <v>3646</v>
      </c>
      <c r="CU33" s="9"/>
      <c r="CV33" s="9"/>
      <c r="CW33" s="8" t="s">
        <v>3644</v>
      </c>
      <c r="CX33" s="9"/>
      <c r="CY33" s="9"/>
      <c r="CZ33" s="8" t="s">
        <v>24730</v>
      </c>
      <c r="DA33" s="9"/>
      <c r="DB33" s="9"/>
      <c r="DC33" s="8" t="s">
        <v>3644</v>
      </c>
      <c r="DD33" s="9"/>
      <c r="DE33" s="9"/>
      <c r="DF33" s="8" t="s">
        <v>23720</v>
      </c>
      <c r="DG33" s="9"/>
      <c r="DH33" s="9"/>
      <c r="DI33" s="8" t="s">
        <v>3869</v>
      </c>
      <c r="DJ33" s="9"/>
      <c r="DK33" s="9"/>
      <c r="DL33" s="8" t="s">
        <v>23720</v>
      </c>
      <c r="DM33" s="9"/>
      <c r="DN33" s="9"/>
      <c r="DO33" s="8" t="s">
        <v>3646</v>
      </c>
      <c r="DP33" s="9"/>
      <c r="DQ33" s="9"/>
      <c r="DR33" s="8" t="s">
        <v>23720</v>
      </c>
      <c r="DS33" s="9"/>
      <c r="DT33" s="9"/>
      <c r="DU33" s="8"/>
      <c r="DV33" s="9"/>
      <c r="DW33" s="9"/>
      <c r="DX33" s="8"/>
      <c r="DY33" s="9"/>
      <c r="DZ33" s="9"/>
      <c r="EA33" s="8" t="s">
        <v>23691</v>
      </c>
      <c r="EB33" s="9"/>
      <c r="EC33" s="9"/>
      <c r="ED33" s="8" t="s">
        <v>23720</v>
      </c>
      <c r="EE33" s="9"/>
      <c r="EF33" s="9"/>
      <c r="EG33" s="8" t="s">
        <v>24731</v>
      </c>
      <c r="EH33" s="9"/>
      <c r="EI33" s="9"/>
      <c r="EJ33" s="8"/>
      <c r="EK33" s="9"/>
      <c r="EL33" s="9"/>
      <c r="EM33" s="8" t="s">
        <v>3646</v>
      </c>
      <c r="EN33" s="9"/>
      <c r="EO33" s="9"/>
      <c r="EP33" s="8" t="s">
        <v>24077</v>
      </c>
      <c r="EQ33" s="9"/>
      <c r="ER33" s="9"/>
      <c r="ES33" s="8" t="s">
        <v>24119</v>
      </c>
      <c r="ET33" s="9"/>
      <c r="EU33" s="9"/>
      <c r="EV33" s="8" t="s">
        <v>4549</v>
      </c>
      <c r="EW33" s="9"/>
      <c r="EX33" s="9"/>
      <c r="EY33" s="8" t="s">
        <v>23720</v>
      </c>
      <c r="EZ33" s="9"/>
      <c r="FA33" s="9"/>
      <c r="FB33" s="8"/>
      <c r="FC33" s="9"/>
      <c r="FD33" s="9"/>
      <c r="FE33" s="8"/>
      <c r="FF33" s="9"/>
      <c r="FG33" s="9"/>
      <c r="FH33" s="8" t="s">
        <v>24487</v>
      </c>
      <c r="FI33" s="9"/>
      <c r="FJ33" s="9"/>
      <c r="FK33" s="8" t="s">
        <v>23720</v>
      </c>
      <c r="FL33" s="9"/>
      <c r="FM33" s="9"/>
      <c r="FN33" s="8" t="s">
        <v>24062</v>
      </c>
      <c r="FO33" s="9"/>
      <c r="FP33" s="9"/>
      <c r="FQ33" s="8" t="s">
        <v>3646</v>
      </c>
      <c r="FR33" s="9"/>
      <c r="FS33" s="9"/>
      <c r="FT33" s="8" t="s">
        <v>23887</v>
      </c>
      <c r="FU33" s="9"/>
      <c r="FV33" s="9"/>
      <c r="FW33" s="8"/>
      <c r="FX33" s="9"/>
      <c r="FY33" s="9"/>
      <c r="FZ33" s="8" t="s">
        <v>24074</v>
      </c>
      <c r="GA33" s="9"/>
      <c r="GB33" s="9"/>
      <c r="GC33" s="8"/>
      <c r="GD33" s="9"/>
      <c r="GE33" s="9"/>
      <c r="GF33" s="8" t="s">
        <v>24511</v>
      </c>
      <c r="GG33" s="9"/>
      <c r="GH33" s="9"/>
      <c r="GI33" s="8" t="s">
        <v>3633</v>
      </c>
      <c r="GJ33" s="9"/>
      <c r="GK33" s="9"/>
      <c r="GL33" s="8" t="s">
        <v>24732</v>
      </c>
      <c r="GM33" s="9"/>
      <c r="GN33" s="9"/>
      <c r="GO33" s="8" t="s">
        <v>24678</v>
      </c>
      <c r="GP33" s="9"/>
      <c r="GQ33" s="9"/>
      <c r="GR33" s="8" t="s">
        <v>23940</v>
      </c>
      <c r="GS33" s="9"/>
      <c r="GT33" s="9"/>
      <c r="GU33" s="8" t="s">
        <v>24292</v>
      </c>
      <c r="GV33" s="9"/>
      <c r="GW33" s="9"/>
      <c r="GX33" s="8" t="s">
        <v>24733</v>
      </c>
      <c r="GY33" s="9"/>
      <c r="GZ33" s="9"/>
      <c r="HA33" s="8" t="s">
        <v>24734</v>
      </c>
      <c r="HB33" s="9"/>
      <c r="HC33" s="9"/>
      <c r="HD33" s="8" t="s">
        <v>24131</v>
      </c>
      <c r="HE33" s="9"/>
      <c r="HF33" s="9"/>
      <c r="HG33" s="8" t="s">
        <v>24427</v>
      </c>
      <c r="HH33" s="9"/>
      <c r="HI33" s="9"/>
      <c r="HJ33" s="8" t="s">
        <v>24735</v>
      </c>
      <c r="HK33" s="9"/>
      <c r="HL33" s="9"/>
      <c r="HM33" s="8" t="s">
        <v>3964</v>
      </c>
      <c r="HN33" s="9"/>
      <c r="HO33" s="9"/>
      <c r="HP33" s="8" t="s">
        <v>4494</v>
      </c>
      <c r="HQ33" s="9"/>
      <c r="HR33" s="9"/>
      <c r="HS33" s="8" t="s">
        <v>24430</v>
      </c>
      <c r="HT33" s="9"/>
      <c r="HU33" s="9"/>
      <c r="HV33" s="8" t="s">
        <v>24736</v>
      </c>
      <c r="HW33" s="9"/>
      <c r="HX33" s="9"/>
      <c r="HY33" s="8"/>
      <c r="HZ33" s="9"/>
      <c r="IA33" s="9"/>
      <c r="IB33" s="8" t="s">
        <v>4535</v>
      </c>
      <c r="IC33" s="9"/>
      <c r="ID33" s="9"/>
      <c r="IE33" s="8" t="s">
        <v>24172</v>
      </c>
      <c r="IF33" s="9"/>
      <c r="IG33" s="9"/>
      <c r="IH33" s="8"/>
      <c r="II33" s="9"/>
      <c r="IJ33" s="9"/>
      <c r="IK33" s="8" t="s">
        <v>3646</v>
      </c>
      <c r="IL33" s="9"/>
      <c r="IM33" s="9"/>
      <c r="IN33" s="8"/>
      <c r="IO33" s="9"/>
      <c r="IP33" s="9"/>
      <c r="IQ33" s="8"/>
      <c r="IR33" s="9"/>
      <c r="IS33" s="9"/>
      <c r="IT33" s="8" t="s">
        <v>4413</v>
      </c>
      <c r="IU33" s="9"/>
      <c r="IV33" s="9"/>
      <c r="IW33" s="8" t="s">
        <v>3646</v>
      </c>
      <c r="IX33" s="9"/>
      <c r="IY33" s="9"/>
      <c r="IZ33" s="8" t="s">
        <v>4413</v>
      </c>
      <c r="JA33" s="9"/>
      <c r="JB33" s="9"/>
      <c r="JC33" s="8"/>
      <c r="JD33" s="9"/>
      <c r="JE33" s="9"/>
      <c r="JF33" s="8" t="s">
        <v>4291</v>
      </c>
      <c r="JG33" s="9"/>
      <c r="JH33" s="9"/>
      <c r="JI33" s="8" t="s">
        <v>24737</v>
      </c>
      <c r="JJ33" s="9"/>
      <c r="JK33" s="9"/>
      <c r="JL33" s="8" t="s">
        <v>4464</v>
      </c>
      <c r="JM33" s="9"/>
      <c r="JN33" s="9"/>
      <c r="JO33" s="8" t="s">
        <v>4384</v>
      </c>
      <c r="JP33" s="9"/>
      <c r="JQ33" s="9"/>
      <c r="JR33" s="8" t="s">
        <v>24738</v>
      </c>
      <c r="JS33" s="9"/>
      <c r="JT33" s="9"/>
      <c r="JU33" s="8"/>
      <c r="JV33" s="9"/>
      <c r="JW33" s="9"/>
      <c r="JX33" s="8"/>
      <c r="JY33" s="9"/>
      <c r="JZ33" s="9"/>
      <c r="KA33" s="8" t="s">
        <v>4514</v>
      </c>
      <c r="KB33" s="9"/>
      <c r="KC33" s="9"/>
      <c r="KD33" s="8" t="s">
        <v>4514</v>
      </c>
      <c r="KE33" s="9"/>
      <c r="KF33" s="9"/>
      <c r="KG33" s="8"/>
      <c r="KH33" s="9"/>
      <c r="KI33" s="9"/>
      <c r="KJ33" s="8"/>
      <c r="KK33" s="9"/>
      <c r="KL33" s="9"/>
      <c r="KM33" s="8" t="s">
        <v>23720</v>
      </c>
      <c r="KN33" s="9"/>
      <c r="KO33" s="9"/>
      <c r="KP33" s="8" t="s">
        <v>23720</v>
      </c>
      <c r="KQ33" s="9"/>
      <c r="KR33" s="9"/>
      <c r="KS33" s="8" t="s">
        <v>24739</v>
      </c>
      <c r="KT33" s="9"/>
      <c r="KU33" s="9"/>
      <c r="KV33" s="8" t="s">
        <v>24740</v>
      </c>
      <c r="KW33" s="9"/>
      <c r="KX33" s="9"/>
      <c r="KY33" s="8" t="s">
        <v>23720</v>
      </c>
      <c r="KZ33" s="9"/>
      <c r="LA33" s="9"/>
      <c r="LB33" s="8" t="s">
        <v>24741</v>
      </c>
      <c r="LC33" s="9"/>
      <c r="LD33" s="9"/>
      <c r="LE33" s="8" t="s">
        <v>24742</v>
      </c>
      <c r="LF33" s="9"/>
      <c r="LG33" s="9"/>
      <c r="LH33" s="8" t="s">
        <v>3869</v>
      </c>
      <c r="LI33" s="9"/>
      <c r="LJ33" s="9"/>
      <c r="LK33" s="8" t="s">
        <v>24743</v>
      </c>
      <c r="LL33" s="9"/>
      <c r="LM33" s="9"/>
      <c r="LN33" s="8" t="s">
        <v>23720</v>
      </c>
      <c r="LO33" s="9"/>
      <c r="LP33" s="9"/>
      <c r="LQ33" s="8" t="s">
        <v>3869</v>
      </c>
      <c r="LR33" s="9"/>
      <c r="LS33" s="9"/>
      <c r="LT33" s="8" t="s">
        <v>24744</v>
      </c>
      <c r="LU33" s="9"/>
      <c r="LV33" s="9"/>
      <c r="LW33" s="8" t="s">
        <v>24744</v>
      </c>
      <c r="LX33" s="9"/>
      <c r="LY33" s="9"/>
      <c r="LZ33" s="8" t="s">
        <v>24744</v>
      </c>
      <c r="MA33" s="9"/>
      <c r="MB33" s="9"/>
      <c r="MC33" s="8" t="s">
        <v>24093</v>
      </c>
      <c r="MD33" s="9"/>
      <c r="ME33" s="9"/>
      <c r="MF33" s="8" t="s">
        <v>24745</v>
      </c>
      <c r="MG33" s="9"/>
      <c r="MH33" s="9"/>
      <c r="MI33" s="8" t="s">
        <v>24746</v>
      </c>
      <c r="MJ33" s="9"/>
      <c r="MK33" s="9"/>
      <c r="ML33" s="8" t="s">
        <v>24747</v>
      </c>
      <c r="MM33" s="9"/>
      <c r="MN33" s="9"/>
      <c r="MO33" s="8" t="s">
        <v>23720</v>
      </c>
      <c r="MP33" s="9"/>
      <c r="MQ33" s="9"/>
      <c r="MR33" s="8" t="s">
        <v>3644</v>
      </c>
      <c r="MS33" s="9"/>
      <c r="MT33" s="9"/>
      <c r="MU33" s="8" t="s">
        <v>23720</v>
      </c>
      <c r="MV33" s="9"/>
      <c r="MW33" s="9"/>
      <c r="MX33" s="8" t="s">
        <v>3646</v>
      </c>
      <c r="MY33" s="9"/>
      <c r="MZ33" s="9"/>
      <c r="NA33" s="8" t="s">
        <v>3646</v>
      </c>
      <c r="NB33" s="9"/>
      <c r="NC33" s="9"/>
      <c r="ND33" s="8" t="s">
        <v>23720</v>
      </c>
      <c r="NE33" s="9"/>
      <c r="NF33" s="9"/>
      <c r="NG33" s="8" t="s">
        <v>23720</v>
      </c>
      <c r="NH33" s="9"/>
      <c r="NI33" s="9"/>
      <c r="NJ33" s="8" t="s">
        <v>23931</v>
      </c>
      <c r="NK33" s="9"/>
      <c r="NL33" s="9"/>
      <c r="NM33" s="8" t="s">
        <v>23720</v>
      </c>
      <c r="NN33" s="9"/>
      <c r="NO33" s="9"/>
      <c r="NP33" s="8" t="s">
        <v>24748</v>
      </c>
      <c r="NQ33" s="9"/>
      <c r="NR33" s="9"/>
      <c r="NS33" s="8" t="s">
        <v>24103</v>
      </c>
      <c r="NT33" s="9"/>
      <c r="NU33" s="9"/>
      <c r="NV33" s="8" t="s">
        <v>3646</v>
      </c>
      <c r="NW33" s="9"/>
      <c r="NX33" s="9"/>
      <c r="NY33" s="8" t="s">
        <v>24749</v>
      </c>
      <c r="NZ33" s="9"/>
      <c r="OA33" s="9"/>
      <c r="OB33" s="8" t="s">
        <v>4641</v>
      </c>
      <c r="OC33" s="9"/>
      <c r="OD33" s="9"/>
      <c r="OE33" s="8" t="s">
        <v>24189</v>
      </c>
      <c r="OF33" s="9"/>
      <c r="OG33" s="9"/>
      <c r="OH33" s="8" t="s">
        <v>23815</v>
      </c>
      <c r="OI33" s="9"/>
      <c r="OJ33" s="9"/>
      <c r="OK33" s="8" t="s">
        <v>24750</v>
      </c>
      <c r="OL33" s="9"/>
      <c r="OM33" s="9"/>
      <c r="ON33" s="8" t="s">
        <v>3646</v>
      </c>
      <c r="OO33" s="9"/>
      <c r="OP33" s="9"/>
      <c r="OQ33" s="8" t="s">
        <v>24103</v>
      </c>
      <c r="OR33" s="9"/>
      <c r="OS33" s="9"/>
      <c r="OT33" s="8" t="s">
        <v>24297</v>
      </c>
      <c r="OU33" s="9"/>
      <c r="OV33" s="9"/>
      <c r="OW33" s="8" t="s">
        <v>4472</v>
      </c>
      <c r="OX33" s="9"/>
      <c r="OY33" s="9"/>
      <c r="OZ33" s="8" t="s">
        <v>24751</v>
      </c>
      <c r="PA33" s="9"/>
      <c r="PB33" s="9"/>
      <c r="PC33" s="8" t="s">
        <v>24499</v>
      </c>
      <c r="PD33" s="9"/>
      <c r="PE33" s="9"/>
      <c r="PF33" s="8"/>
      <c r="PG33" s="9"/>
      <c r="PH33" s="9"/>
      <c r="PI33" s="8" t="s">
        <v>24080</v>
      </c>
      <c r="PJ33" s="9"/>
      <c r="PK33" s="9"/>
      <c r="PL33" s="8" t="s">
        <v>4281</v>
      </c>
      <c r="PM33" s="9"/>
      <c r="PN33" s="9"/>
      <c r="PO33" s="8" t="s">
        <v>24282</v>
      </c>
      <c r="PP33" s="9"/>
      <c r="PQ33" s="9"/>
      <c r="PR33" s="8" t="s">
        <v>24001</v>
      </c>
      <c r="PS33" s="9"/>
      <c r="PT33" s="9"/>
      <c r="PU33" s="8" t="s">
        <v>3646</v>
      </c>
      <c r="PV33" s="9"/>
      <c r="PW33" s="9"/>
      <c r="PX33" s="8" t="s">
        <v>4533</v>
      </c>
      <c r="PY33" s="9"/>
      <c r="PZ33" s="9"/>
      <c r="QA33" s="8" t="s">
        <v>24117</v>
      </c>
      <c r="QB33" s="9"/>
      <c r="QC33" s="9"/>
      <c r="QD33" s="8"/>
      <c r="QE33" s="9"/>
      <c r="QF33" s="9"/>
      <c r="QG33" s="8" t="s">
        <v>24080</v>
      </c>
      <c r="QH33" s="9"/>
      <c r="QI33" s="9"/>
      <c r="QJ33" s="8"/>
      <c r="QK33" s="9"/>
      <c r="QL33" s="9"/>
      <c r="QM33" s="8" t="s">
        <v>24752</v>
      </c>
      <c r="QN33" s="9"/>
      <c r="QO33" s="9"/>
      <c r="QP33" s="8" t="s">
        <v>23877</v>
      </c>
      <c r="QQ33" s="9"/>
      <c r="QR33" s="9"/>
      <c r="QS33" s="8" t="s">
        <v>3646</v>
      </c>
      <c r="QT33" s="9"/>
      <c r="QU33" s="9"/>
      <c r="QV33" s="8" t="s">
        <v>4514</v>
      </c>
      <c r="QW33" s="9"/>
      <c r="QX33" s="9"/>
      <c r="QY33" s="8" t="s">
        <v>24113</v>
      </c>
      <c r="QZ33" s="9"/>
      <c r="RA33" s="9"/>
      <c r="RB33" s="8" t="s">
        <v>24139</v>
      </c>
      <c r="RC33" s="9"/>
      <c r="RD33" s="9"/>
      <c r="RE33" s="8" t="s">
        <v>24448</v>
      </c>
      <c r="RF33" s="9"/>
      <c r="RG33" s="9"/>
      <c r="RH33" s="8" t="s">
        <v>4216</v>
      </c>
      <c r="RI33" s="9"/>
      <c r="RJ33" s="9"/>
      <c r="RK33" s="8" t="s">
        <v>3646</v>
      </c>
      <c r="RL33" s="9"/>
      <c r="RM33" s="9"/>
      <c r="RN33" s="8"/>
      <c r="RO33" s="9"/>
      <c r="RP33" s="9"/>
      <c r="RQ33" s="8" t="s">
        <v>24531</v>
      </c>
      <c r="RR33" s="9"/>
      <c r="RS33" s="9"/>
      <c r="RT33" s="8" t="s">
        <v>24468</v>
      </c>
      <c r="RU33" s="9"/>
      <c r="RV33" s="9"/>
      <c r="RW33" s="8" t="s">
        <v>24753</v>
      </c>
      <c r="RX33" s="9"/>
      <c r="RY33" s="9"/>
      <c r="RZ33" s="8" t="s">
        <v>24305</v>
      </c>
      <c r="SA33" s="9"/>
      <c r="SB33" s="9"/>
      <c r="SC33" s="8" t="s">
        <v>4336</v>
      </c>
      <c r="SD33" s="9"/>
      <c r="SE33" s="9"/>
      <c r="SF33" s="8"/>
      <c r="SG33" s="9"/>
      <c r="SH33" s="9"/>
      <c r="SI33" s="8"/>
      <c r="SJ33" s="9"/>
      <c r="SK33" s="9"/>
      <c r="SL33" s="8"/>
      <c r="SM33" s="9"/>
      <c r="SN33" s="9"/>
      <c r="SO33" s="8" t="s">
        <v>24609</v>
      </c>
      <c r="SP33" s="9"/>
      <c r="SQ33" s="9"/>
      <c r="SR33" s="8" t="s">
        <v>24754</v>
      </c>
      <c r="SS33" s="9"/>
      <c r="ST33" s="9"/>
      <c r="SU33" s="8"/>
      <c r="SV33" s="9"/>
      <c r="SW33" s="9"/>
      <c r="SX33" s="8" t="s">
        <v>23925</v>
      </c>
      <c r="SY33" s="9"/>
      <c r="SZ33" s="9"/>
      <c r="TA33" s="8" t="s">
        <v>23898</v>
      </c>
      <c r="TB33" s="9"/>
      <c r="TC33" s="9"/>
      <c r="TD33" s="8" t="s">
        <v>24755</v>
      </c>
      <c r="TE33" s="9"/>
      <c r="TF33" s="9"/>
      <c r="TG33" s="8" t="s">
        <v>24756</v>
      </c>
      <c r="TH33" s="9"/>
      <c r="TI33" s="9"/>
      <c r="TJ33" s="8" t="s">
        <v>24757</v>
      </c>
      <c r="TK33" s="9"/>
      <c r="TL33" s="9"/>
      <c r="TM33" s="8"/>
      <c r="TN33" s="9"/>
      <c r="TO33" s="9"/>
      <c r="TP33" s="8" t="s">
        <v>24620</v>
      </c>
      <c r="TQ33" s="9"/>
      <c r="TR33" s="9"/>
      <c r="TS33" s="8"/>
      <c r="TT33" s="9"/>
      <c r="TU33" s="9"/>
      <c r="TV33" s="8"/>
      <c r="TW33" s="9"/>
      <c r="TX33" s="9"/>
      <c r="TY33" s="8" t="s">
        <v>24368</v>
      </c>
      <c r="TZ33" s="9"/>
      <c r="UA33" s="9"/>
      <c r="UB33" s="8" t="s">
        <v>24426</v>
      </c>
      <c r="UC33" s="9"/>
      <c r="UD33" s="9"/>
      <c r="UE33" s="8"/>
      <c r="UF33" s="9"/>
      <c r="UG33" s="9"/>
      <c r="UH33" s="8" t="s">
        <v>24758</v>
      </c>
      <c r="UI33" s="9"/>
      <c r="UJ33" s="9"/>
      <c r="UK33" s="8" t="s">
        <v>3677</v>
      </c>
      <c r="UL33" s="9"/>
      <c r="UM33" s="9"/>
      <c r="UN33" s="8"/>
      <c r="UO33" s="9"/>
      <c r="UP33" s="9"/>
      <c r="UQ33" s="8" t="s">
        <v>24103</v>
      </c>
      <c r="UR33" s="9"/>
      <c r="US33" s="9"/>
      <c r="UT33" s="8" t="s">
        <v>23720</v>
      </c>
      <c r="UU33" s="9"/>
      <c r="UV33" s="9"/>
      <c r="UW33" s="8" t="s">
        <v>23720</v>
      </c>
      <c r="UX33" s="9"/>
      <c r="UY33" s="9"/>
      <c r="UZ33" s="8" t="s">
        <v>23691</v>
      </c>
      <c r="VA33" s="9"/>
      <c r="VB33" s="9"/>
      <c r="VC33" s="8" t="s">
        <v>24759</v>
      </c>
      <c r="VD33" s="9"/>
      <c r="VE33" s="9"/>
      <c r="VF33" s="8" t="s">
        <v>23720</v>
      </c>
      <c r="VG33" s="9"/>
      <c r="VH33" s="9"/>
      <c r="VI33" s="8" t="s">
        <v>23720</v>
      </c>
      <c r="VJ33" s="9"/>
      <c r="VK33" s="9"/>
      <c r="VL33" s="8" t="s">
        <v>3646</v>
      </c>
      <c r="VM33" s="9"/>
      <c r="VN33" s="9"/>
      <c r="VO33" s="8" t="s">
        <v>23720</v>
      </c>
      <c r="VP33" s="9"/>
      <c r="VQ33" s="9"/>
      <c r="VR33" s="8" t="s">
        <v>23679</v>
      </c>
      <c r="VS33" s="9"/>
      <c r="VT33" s="9"/>
      <c r="VU33" s="8" t="s">
        <v>24413</v>
      </c>
      <c r="VV33" s="9"/>
      <c r="VW33" s="9"/>
      <c r="VX33" s="8" t="s">
        <v>4114</v>
      </c>
      <c r="VY33" s="9"/>
      <c r="VZ33" s="9"/>
      <c r="WA33" s="8" t="s">
        <v>3869</v>
      </c>
      <c r="WB33" s="9"/>
      <c r="WC33" s="9"/>
      <c r="WD33" s="8" t="s">
        <v>23720</v>
      </c>
      <c r="WE33" s="9"/>
      <c r="WF33" s="9"/>
      <c r="WG33" s="8" t="s">
        <v>3760</v>
      </c>
      <c r="WH33" s="9"/>
      <c r="WI33" s="9"/>
      <c r="WJ33" s="8" t="s">
        <v>3869</v>
      </c>
      <c r="WK33" s="9"/>
      <c r="WL33" s="9"/>
      <c r="WM33" s="8" t="s">
        <v>23720</v>
      </c>
      <c r="WN33" s="9"/>
      <c r="WO33" s="9"/>
      <c r="WP33" s="8" t="s">
        <v>3869</v>
      </c>
      <c r="WQ33" s="9"/>
      <c r="WR33" s="9"/>
      <c r="WS33" s="8" t="s">
        <v>23720</v>
      </c>
      <c r="WT33" s="9"/>
      <c r="WU33" s="9"/>
      <c r="WV33" s="8" t="s">
        <v>23720</v>
      </c>
      <c r="WW33" s="9"/>
      <c r="WX33" s="9"/>
      <c r="WY33" s="8" t="s">
        <v>3646</v>
      </c>
      <c r="WZ33" s="9"/>
      <c r="XA33" s="9"/>
      <c r="XB33" s="8" t="s">
        <v>24413</v>
      </c>
      <c r="XC33" s="9"/>
      <c r="XD33" s="9"/>
      <c r="XE33" s="8" t="s">
        <v>24760</v>
      </c>
      <c r="XF33" s="9"/>
      <c r="XG33" s="9"/>
      <c r="XH33" s="8"/>
      <c r="XI33" s="9"/>
      <c r="XJ33" s="9"/>
      <c r="XK33" s="8"/>
      <c r="XL33" s="9"/>
      <c r="XM33" s="9"/>
      <c r="XN33" s="8" t="s">
        <v>3627</v>
      </c>
      <c r="XO33" s="9"/>
      <c r="XP33" s="9"/>
      <c r="XQ33" s="8" t="s">
        <v>24300</v>
      </c>
      <c r="XR33" s="9"/>
      <c r="XS33" s="9"/>
      <c r="XT33" s="8" t="s">
        <v>24110</v>
      </c>
      <c r="XU33" s="9"/>
      <c r="XV33" s="9"/>
      <c r="XW33" s="8" t="s">
        <v>24531</v>
      </c>
      <c r="XX33" s="9"/>
      <c r="XY33" s="9"/>
      <c r="XZ33" s="8" t="s">
        <v>4155</v>
      </c>
      <c r="YA33" s="9"/>
      <c r="YB33" s="9"/>
      <c r="YC33" s="8" t="s">
        <v>24761</v>
      </c>
      <c r="YD33" s="9"/>
      <c r="YE33" s="9"/>
      <c r="YF33" s="8" t="s">
        <v>24210</v>
      </c>
      <c r="YG33" s="9"/>
      <c r="YH33" s="9"/>
      <c r="YI33" s="8" t="s">
        <v>3646</v>
      </c>
      <c r="YJ33" s="9"/>
      <c r="YK33" s="9"/>
      <c r="YL33" s="8" t="s">
        <v>24218</v>
      </c>
      <c r="YM33" s="9"/>
      <c r="YN33" s="9"/>
      <c r="YO33" s="8" t="s">
        <v>24762</v>
      </c>
      <c r="YP33" s="9"/>
      <c r="YQ33" s="9"/>
      <c r="YR33" s="8" t="s">
        <v>24763</v>
      </c>
      <c r="YS33" s="9"/>
      <c r="YT33" s="9"/>
      <c r="YU33" s="8" t="s">
        <v>24338</v>
      </c>
      <c r="YV33" s="9"/>
      <c r="YW33" s="9"/>
      <c r="YX33" s="8" t="s">
        <v>24137</v>
      </c>
      <c r="YY33" s="9"/>
      <c r="YZ33" s="9"/>
      <c r="ZA33" s="8" t="s">
        <v>24251</v>
      </c>
      <c r="ZB33" s="9"/>
      <c r="ZC33" s="9"/>
      <c r="ZD33" s="8" t="s">
        <v>24764</v>
      </c>
      <c r="ZE33" s="9"/>
      <c r="ZF33" s="9"/>
      <c r="ZG33" s="8" t="s">
        <v>24764</v>
      </c>
      <c r="ZH33" s="9"/>
      <c r="ZI33" s="9"/>
      <c r="ZJ33" s="8" t="s">
        <v>24765</v>
      </c>
      <c r="ZK33" s="9"/>
      <c r="ZL33" s="9"/>
      <c r="ZM33" s="8" t="s">
        <v>3646</v>
      </c>
      <c r="ZN33" s="9"/>
      <c r="ZO33" s="9"/>
      <c r="ZP33" s="8" t="s">
        <v>24766</v>
      </c>
      <c r="ZQ33" s="9"/>
      <c r="ZR33" s="9"/>
      <c r="ZS33" s="8" t="s">
        <v>24531</v>
      </c>
      <c r="ZT33" s="9"/>
      <c r="ZU33" s="9"/>
      <c r="ZV33" s="8" t="s">
        <v>24767</v>
      </c>
      <c r="ZW33" s="9"/>
      <c r="ZX33" s="9"/>
      <c r="ZY33" s="8"/>
      <c r="ZZ33" s="9"/>
      <c r="AAA33" s="9"/>
      <c r="AAB33" s="8"/>
      <c r="AAC33" s="9"/>
      <c r="AAD33" s="9"/>
      <c r="AAE33" s="8"/>
      <c r="AAF33" s="9"/>
      <c r="AAG33" s="9"/>
      <c r="AAH33" s="8" t="s">
        <v>24768</v>
      </c>
      <c r="AAI33" s="9"/>
      <c r="AAJ33" s="9"/>
      <c r="AAK33" s="8" t="s">
        <v>24769</v>
      </c>
      <c r="AAL33" s="9"/>
      <c r="AAM33" s="9"/>
      <c r="AAN33" s="8" t="s">
        <v>24770</v>
      </c>
      <c r="AAO33" s="9"/>
      <c r="AAP33" s="9"/>
      <c r="AAQ33" s="8" t="s">
        <v>24771</v>
      </c>
      <c r="AAR33" s="9"/>
      <c r="AAS33" s="9"/>
      <c r="AAT33" s="8"/>
      <c r="AAU33" s="9"/>
      <c r="AAV33" s="9"/>
      <c r="AAW33" s="8" t="s">
        <v>24067</v>
      </c>
      <c r="AAX33" s="9"/>
      <c r="AAY33" s="9"/>
      <c r="AAZ33" s="8" t="s">
        <v>4580</v>
      </c>
      <c r="ABA33" s="9"/>
      <c r="ABB33" s="9"/>
      <c r="ABC33" s="8" t="s">
        <v>23771</v>
      </c>
      <c r="ABD33" s="9"/>
      <c r="ABE33" s="9"/>
      <c r="ABF33" s="8" t="s">
        <v>24275</v>
      </c>
      <c r="ABG33" s="9"/>
      <c r="ABH33" s="9"/>
      <c r="ABI33" s="8" t="s">
        <v>4525</v>
      </c>
      <c r="ABJ33" s="9"/>
      <c r="ABK33" s="9"/>
      <c r="ABL33" s="8" t="s">
        <v>3964</v>
      </c>
      <c r="ABM33" s="9"/>
      <c r="ABN33" s="9"/>
      <c r="ABO33" s="8"/>
      <c r="ABP33" s="9"/>
      <c r="ABQ33" s="9"/>
      <c r="ABR33" s="8" t="s">
        <v>24772</v>
      </c>
      <c r="ABS33" s="9"/>
      <c r="ABT33" s="9"/>
      <c r="ABU33" s="8" t="s">
        <v>24768</v>
      </c>
      <c r="ABV33" s="9"/>
      <c r="ABW33" s="9"/>
      <c r="ABX33" s="8" t="s">
        <v>23952</v>
      </c>
      <c r="ABY33" s="9"/>
      <c r="ABZ33" s="9"/>
      <c r="ACA33" s="8" t="s">
        <v>23952</v>
      </c>
      <c r="ACB33" s="9"/>
      <c r="ACC33" s="9"/>
      <c r="ACD33" s="8" t="s">
        <v>24773</v>
      </c>
      <c r="ACE33" s="9"/>
      <c r="ACF33" s="9"/>
      <c r="ACG33" s="8"/>
      <c r="ACH33" s="9"/>
      <c r="ACI33" s="9"/>
      <c r="ACJ33" s="8"/>
      <c r="ACK33" s="9"/>
      <c r="ACL33" s="9"/>
      <c r="ACM33" s="8" t="s">
        <v>24541</v>
      </c>
      <c r="ACN33" s="9"/>
      <c r="ACO33" s="9"/>
      <c r="ACP33" s="8" t="s">
        <v>24411</v>
      </c>
      <c r="ACQ33" s="9"/>
      <c r="ACR33" s="9"/>
      <c r="ACS33" s="8" t="s">
        <v>24636</v>
      </c>
      <c r="ACT33" s="9"/>
      <c r="ACU33" s="9"/>
      <c r="ACV33" s="8" t="s">
        <v>24413</v>
      </c>
      <c r="ACW33" s="9"/>
      <c r="ACX33" s="9"/>
      <c r="ACY33" s="8" t="s">
        <v>23679</v>
      </c>
      <c r="ACZ33" s="9"/>
      <c r="ADA33" s="9"/>
      <c r="ADB33" s="8" t="s">
        <v>23720</v>
      </c>
      <c r="ADC33" s="9"/>
      <c r="ADD33" s="9"/>
      <c r="ADE33" s="8" t="s">
        <v>23720</v>
      </c>
      <c r="ADF33" s="9"/>
      <c r="ADG33" s="9"/>
      <c r="ADH33" s="8" t="s">
        <v>24774</v>
      </c>
      <c r="ADI33" s="9"/>
      <c r="ADJ33" s="9"/>
      <c r="ADK33" s="8"/>
      <c r="ADL33" s="9"/>
      <c r="ADM33" s="9"/>
      <c r="ADN33" s="8" t="s">
        <v>23720</v>
      </c>
      <c r="ADO33" s="9"/>
      <c r="ADP33" s="9"/>
      <c r="ADQ33" s="8" t="s">
        <v>23720</v>
      </c>
      <c r="ADR33" s="9"/>
      <c r="ADS33" s="9"/>
      <c r="ADT33" s="8" t="s">
        <v>23720</v>
      </c>
      <c r="ADU33" s="9"/>
      <c r="ADV33" s="9"/>
      <c r="ADW33" s="8" t="s">
        <v>24775</v>
      </c>
      <c r="ADX33" s="9"/>
      <c r="ADY33" s="9"/>
      <c r="ADZ33" s="8" t="s">
        <v>23720</v>
      </c>
      <c r="AEA33" s="9"/>
      <c r="AEB33" s="9"/>
      <c r="AEC33" s="8" t="s">
        <v>3644</v>
      </c>
      <c r="AED33" s="9"/>
      <c r="AEE33" s="9"/>
      <c r="AEF33" s="8" t="s">
        <v>23720</v>
      </c>
      <c r="AEG33" s="9"/>
      <c r="AEH33" s="9"/>
      <c r="AEI33" s="8" t="s">
        <v>23720</v>
      </c>
      <c r="AEJ33" s="9"/>
      <c r="AEK33" s="9"/>
      <c r="AEL33" s="8" t="s">
        <v>23691</v>
      </c>
      <c r="AEM33" s="9"/>
      <c r="AEN33" s="9"/>
      <c r="AEO33" s="8" t="s">
        <v>24445</v>
      </c>
      <c r="AEP33" s="9"/>
      <c r="AEQ33" s="9"/>
      <c r="AER33" s="8" t="s">
        <v>23720</v>
      </c>
      <c r="AES33" s="9"/>
      <c r="AET33" s="9"/>
      <c r="AEU33" s="8"/>
      <c r="AEV33" s="9"/>
      <c r="AEW33" s="9"/>
      <c r="AEX33" s="8" t="s">
        <v>23720</v>
      </c>
      <c r="AEY33" s="9"/>
      <c r="AEZ33" s="9"/>
      <c r="AFA33" s="8" t="s">
        <v>23720</v>
      </c>
      <c r="AFB33" s="9"/>
      <c r="AFC33" s="9"/>
      <c r="AFD33" s="8"/>
      <c r="AFE33" s="9"/>
      <c r="AFF33" s="9"/>
      <c r="AFG33" s="8" t="s">
        <v>23720</v>
      </c>
      <c r="AFH33" s="9"/>
      <c r="AFI33" s="9"/>
      <c r="AFJ33" s="8" t="s">
        <v>23720</v>
      </c>
      <c r="AFK33" s="9"/>
      <c r="AFL33" s="9"/>
      <c r="AFM33" s="8" t="s">
        <v>23691</v>
      </c>
      <c r="AFN33" s="9"/>
      <c r="AFO33" s="9"/>
      <c r="AFP33" s="8"/>
      <c r="AFQ33" s="9"/>
      <c r="AFR33" s="9"/>
      <c r="AFS33" s="8" t="s">
        <v>24413</v>
      </c>
      <c r="AFT33" s="9"/>
      <c r="AFU33" s="9"/>
      <c r="AFV33" s="8" t="s">
        <v>24776</v>
      </c>
      <c r="AFW33" s="9"/>
      <c r="AFX33" s="9"/>
      <c r="AFY33" s="8" t="s">
        <v>24103</v>
      </c>
      <c r="AFZ33" s="9"/>
      <c r="AGA33" s="9"/>
      <c r="AGB33" s="8" t="s">
        <v>23720</v>
      </c>
      <c r="AGC33" s="9"/>
      <c r="AGD33" s="9"/>
      <c r="AGE33" s="8"/>
      <c r="AGF33" s="9"/>
      <c r="AGG33" s="9"/>
      <c r="AGH33" s="8" t="s">
        <v>24413</v>
      </c>
      <c r="AGI33" s="9"/>
      <c r="AGJ33" s="9"/>
      <c r="AGK33" s="8" t="s">
        <v>24600</v>
      </c>
      <c r="AGL33" s="9"/>
      <c r="AGM33" s="9"/>
      <c r="AGN33" s="8" t="s">
        <v>24777</v>
      </c>
      <c r="AGO33" s="9"/>
      <c r="AGP33" s="9"/>
      <c r="AGQ33" s="8" t="s">
        <v>24778</v>
      </c>
      <c r="AGR33" s="9"/>
      <c r="AGS33" s="9"/>
      <c r="AGT33" s="8"/>
      <c r="AGU33" s="9"/>
      <c r="AGV33" s="9"/>
      <c r="AGW33" s="8" t="s">
        <v>23983</v>
      </c>
      <c r="AGX33" s="9"/>
      <c r="AGY33" s="9"/>
      <c r="AGZ33" s="8" t="s">
        <v>24426</v>
      </c>
      <c r="AHA33" s="9"/>
      <c r="AHB33" s="9"/>
      <c r="AHC33" s="8" t="s">
        <v>24411</v>
      </c>
      <c r="AHD33" s="9"/>
      <c r="AHE33" s="9"/>
      <c r="AHF33" s="8" t="s">
        <v>24650</v>
      </c>
      <c r="AHG33" s="9"/>
      <c r="AHH33" s="9"/>
      <c r="AHI33" s="8" t="s">
        <v>3646</v>
      </c>
      <c r="AHJ33" s="9"/>
      <c r="AHK33" s="9"/>
      <c r="AHL33" s="8" t="s">
        <v>24426</v>
      </c>
      <c r="AHM33" s="9"/>
      <c r="AHN33" s="9"/>
      <c r="AHO33" s="8" t="s">
        <v>23750</v>
      </c>
      <c r="AHP33" s="9"/>
      <c r="AHQ33" s="9"/>
      <c r="AHR33" s="8" t="s">
        <v>4372</v>
      </c>
      <c r="AHS33" s="9"/>
      <c r="AHT33" s="9"/>
      <c r="AHU33" s="8" t="s">
        <v>24779</v>
      </c>
      <c r="AHV33" s="9"/>
      <c r="AHW33" s="9"/>
      <c r="AHX33" s="8" t="s">
        <v>4450</v>
      </c>
      <c r="AHY33" s="9"/>
      <c r="AHZ33" s="9"/>
      <c r="AIA33" s="8" t="s">
        <v>4277</v>
      </c>
      <c r="AIB33" s="9"/>
      <c r="AIC33" s="9"/>
      <c r="AID33" s="8" t="s">
        <v>24780</v>
      </c>
      <c r="AIE33" s="9"/>
      <c r="AIF33" s="9"/>
      <c r="AIG33" s="8" t="s">
        <v>24411</v>
      </c>
      <c r="AIH33" s="9"/>
      <c r="AII33" s="9"/>
      <c r="AIJ33" s="8" t="s">
        <v>24426</v>
      </c>
      <c r="AIK33" s="9"/>
      <c r="AIL33" s="9"/>
      <c r="AIM33" s="8" t="s">
        <v>24694</v>
      </c>
      <c r="AIN33" s="9"/>
      <c r="AIO33" s="9"/>
      <c r="AIP33" s="8" t="s">
        <v>23944</v>
      </c>
      <c r="AIQ33" s="9"/>
      <c r="AIR33" s="9"/>
      <c r="AIS33" s="8" t="s">
        <v>3646</v>
      </c>
      <c r="AIT33" s="9"/>
      <c r="AIU33" s="9"/>
      <c r="AIV33" s="8" t="s">
        <v>3964</v>
      </c>
      <c r="AIW33" s="9"/>
      <c r="AIX33" s="9"/>
      <c r="AIY33" s="8" t="s">
        <v>24781</v>
      </c>
      <c r="AIZ33" s="9"/>
      <c r="AJA33" s="9"/>
      <c r="AJB33" s="8" t="s">
        <v>3646</v>
      </c>
      <c r="AJC33" s="9"/>
      <c r="AJD33" s="9"/>
      <c r="AJE33" s="8" t="s">
        <v>3646</v>
      </c>
      <c r="AJF33" s="9"/>
      <c r="AJG33" s="9"/>
      <c r="AJH33" s="8" t="s">
        <v>24493</v>
      </c>
      <c r="AJI33" s="9"/>
      <c r="AJJ33" s="9"/>
      <c r="AJK33" s="8" t="s">
        <v>3750</v>
      </c>
      <c r="AJL33" s="9"/>
      <c r="AJM33" s="9"/>
      <c r="AJN33" s="8" t="s">
        <v>3750</v>
      </c>
      <c r="AJO33" s="9"/>
      <c r="AJP33" s="9"/>
      <c r="AJQ33" s="8" t="s">
        <v>24331</v>
      </c>
      <c r="AJR33" s="9"/>
      <c r="AJS33" s="9"/>
      <c r="AJT33" s="8" t="s">
        <v>24154</v>
      </c>
      <c r="AJU33" s="9"/>
      <c r="AJV33" s="9"/>
      <c r="AJW33" s="8"/>
      <c r="AJX33" s="9"/>
      <c r="AJY33" s="9"/>
      <c r="AJZ33" s="8" t="s">
        <v>3646</v>
      </c>
      <c r="AKA33" s="9"/>
      <c r="AKB33" s="9"/>
      <c r="AKC33" s="8" t="s">
        <v>24494</v>
      </c>
      <c r="AKD33" s="9"/>
      <c r="AKE33" s="9"/>
      <c r="AKF33" s="8" t="s">
        <v>4216</v>
      </c>
      <c r="AKG33" s="9"/>
      <c r="AKH33" s="9"/>
      <c r="AKI33" s="8"/>
      <c r="AKJ33" s="9"/>
      <c r="AKK33" s="9"/>
      <c r="AKL33" s="8" t="s">
        <v>24494</v>
      </c>
      <c r="AKM33" s="9"/>
      <c r="AKN33" s="9"/>
      <c r="AKO33" s="8"/>
      <c r="AKP33" s="9"/>
      <c r="AKQ33" s="9"/>
      <c r="AKR33" s="8"/>
      <c r="AKS33" s="9"/>
      <c r="AKT33" s="9"/>
      <c r="AKU33" s="8"/>
      <c r="AKV33" s="9"/>
      <c r="AKW33" s="9"/>
      <c r="AKX33" s="8" t="s">
        <v>24325</v>
      </c>
      <c r="AKY33" s="9"/>
      <c r="AKZ33" s="9"/>
      <c r="ALA33" s="8"/>
      <c r="ALB33" s="9"/>
      <c r="ALC33" s="9"/>
      <c r="ALD33" s="8" t="s">
        <v>24498</v>
      </c>
      <c r="ALE33" s="9"/>
      <c r="ALF33" s="9"/>
      <c r="ALG33" s="8" t="s">
        <v>24326</v>
      </c>
      <c r="ALH33" s="9"/>
      <c r="ALI33" s="9"/>
      <c r="ALJ33" s="8" t="s">
        <v>24782</v>
      </c>
      <c r="ALK33" s="9"/>
      <c r="ALL33" s="9"/>
      <c r="ALM33" s="8" t="s">
        <v>23679</v>
      </c>
      <c r="ALN33" s="9"/>
      <c r="ALO33" s="9"/>
      <c r="ALP33" s="8"/>
      <c r="ALQ33" s="9"/>
      <c r="ALR33" s="9"/>
      <c r="ALS33" s="8" t="s">
        <v>4372</v>
      </c>
      <c r="ALT33" s="9"/>
      <c r="ALU33" s="9"/>
      <c r="ALV33" s="8" t="s">
        <v>23720</v>
      </c>
      <c r="ALW33" s="9"/>
      <c r="ALX33" s="9"/>
      <c r="ALY33" s="8" t="s">
        <v>23720</v>
      </c>
      <c r="ALZ33" s="9"/>
      <c r="AMA33" s="9"/>
      <c r="AMB33" s="8" t="s">
        <v>23720</v>
      </c>
      <c r="AMC33" s="9"/>
      <c r="AMD33" s="9"/>
      <c r="AME33" s="8" t="s">
        <v>23720</v>
      </c>
      <c r="AMF33" s="9"/>
      <c r="AMG33" s="9"/>
      <c r="AMH33" s="8" t="s">
        <v>3869</v>
      </c>
      <c r="AMI33" s="9"/>
      <c r="AMJ33" s="9"/>
      <c r="AMK33" s="8" t="s">
        <v>24783</v>
      </c>
      <c r="AML33" s="9"/>
      <c r="AMM33" s="9"/>
      <c r="AMN33" s="8" t="s">
        <v>3646</v>
      </c>
      <c r="AMO33" s="9"/>
      <c r="AMP33" s="9"/>
      <c r="AMQ33" s="8" t="s">
        <v>23720</v>
      </c>
      <c r="AMR33" s="9"/>
      <c r="AMS33" s="9"/>
      <c r="AMT33" s="8" t="s">
        <v>23720</v>
      </c>
      <c r="AMU33" s="9"/>
      <c r="AMV33" s="9"/>
      <c r="AMW33" s="8" t="s">
        <v>3646</v>
      </c>
      <c r="AMX33" s="9"/>
      <c r="AMY33" s="9"/>
      <c r="AMZ33" s="8" t="s">
        <v>23720</v>
      </c>
      <c r="ANA33" s="9"/>
      <c r="ANB33" s="9"/>
      <c r="ANC33" s="8" t="s">
        <v>24159</v>
      </c>
      <c r="AND33" s="9"/>
      <c r="ANE33" s="9"/>
      <c r="ANF33" s="8" t="s">
        <v>24647</v>
      </c>
      <c r="ANG33" s="9"/>
      <c r="ANH33" s="9"/>
      <c r="ANI33" s="8" t="s">
        <v>23720</v>
      </c>
      <c r="ANJ33" s="9"/>
      <c r="ANK33" s="9"/>
      <c r="ANL33" s="8" t="s">
        <v>23720</v>
      </c>
      <c r="ANM33" s="9"/>
      <c r="ANN33" s="9"/>
      <c r="ANO33" s="8" t="s">
        <v>24784</v>
      </c>
      <c r="ANP33" s="9"/>
      <c r="ANQ33" s="9"/>
      <c r="ANR33" s="8" t="s">
        <v>23720</v>
      </c>
      <c r="ANS33" s="9"/>
      <c r="ANT33" s="9"/>
      <c r="ANU33" s="8" t="s">
        <v>23720</v>
      </c>
      <c r="ANV33" s="9"/>
      <c r="ANW33" s="9"/>
      <c r="ANX33" s="8" t="s">
        <v>23945</v>
      </c>
      <c r="ANY33" s="9"/>
      <c r="ANZ33" s="9"/>
      <c r="AOA33" s="8" t="s">
        <v>23720</v>
      </c>
      <c r="AOB33" s="9"/>
      <c r="AOC33" s="9"/>
      <c r="AOD33" s="8" t="s">
        <v>3646</v>
      </c>
      <c r="AOE33" s="9"/>
      <c r="AOF33" s="9"/>
      <c r="AOG33" s="8" t="s">
        <v>24413</v>
      </c>
      <c r="AOH33" s="9"/>
      <c r="AOI33" s="9"/>
      <c r="AOJ33" s="8" t="s">
        <v>4580</v>
      </c>
      <c r="AOK33" s="9"/>
      <c r="AOL33" s="9"/>
      <c r="AOM33" s="8" t="s">
        <v>3646</v>
      </c>
      <c r="AON33" s="9"/>
      <c r="AOO33" s="9"/>
      <c r="AOP33" s="8" t="s">
        <v>3646</v>
      </c>
      <c r="AOQ33" s="9"/>
      <c r="AOR33" s="9"/>
      <c r="AOS33" s="8" t="s">
        <v>23957</v>
      </c>
      <c r="AOT33" s="9"/>
      <c r="AOU33" s="9"/>
      <c r="AOV33" s="8"/>
      <c r="AOW33" s="9"/>
      <c r="AOX33" s="9"/>
      <c r="AOY33" s="8" t="s">
        <v>24785</v>
      </c>
      <c r="AOZ33" s="9"/>
      <c r="APA33" s="9"/>
      <c r="APB33" s="8" t="s">
        <v>24786</v>
      </c>
      <c r="APC33" s="9"/>
      <c r="APD33" s="9"/>
      <c r="APE33" s="8" t="s">
        <v>24297</v>
      </c>
      <c r="APF33" s="9"/>
      <c r="APG33" s="9"/>
      <c r="APH33" s="8" t="s">
        <v>3646</v>
      </c>
      <c r="API33" s="9"/>
      <c r="APJ33" s="9"/>
      <c r="APK33" s="8" t="s">
        <v>24162</v>
      </c>
      <c r="APL33" s="9"/>
      <c r="APM33" s="9"/>
      <c r="APN33" s="8" t="s">
        <v>24787</v>
      </c>
      <c r="APO33" s="9"/>
      <c r="APP33" s="9"/>
      <c r="APQ33" s="8" t="s">
        <v>24247</v>
      </c>
      <c r="APR33" s="9"/>
      <c r="APS33" s="9"/>
      <c r="APT33" s="8" t="s">
        <v>23957</v>
      </c>
      <c r="APU33" s="9"/>
      <c r="APV33" s="9"/>
      <c r="APW33" s="8" t="s">
        <v>24788</v>
      </c>
      <c r="APX33" s="9"/>
      <c r="APY33" s="9"/>
      <c r="APZ33" s="8" t="s">
        <v>3646</v>
      </c>
      <c r="AQA33" s="9"/>
      <c r="AQB33" s="9"/>
      <c r="AQC33" s="8" t="s">
        <v>23977</v>
      </c>
      <c r="AQD33" s="9"/>
      <c r="AQE33" s="9"/>
      <c r="AQF33" s="8" t="s">
        <v>3646</v>
      </c>
      <c r="AQG33" s="9"/>
      <c r="AQH33" s="9"/>
      <c r="AQI33" s="8" t="s">
        <v>3646</v>
      </c>
      <c r="AQJ33" s="9"/>
      <c r="AQK33" s="9"/>
      <c r="AQL33" s="8" t="s">
        <v>24150</v>
      </c>
      <c r="AQM33" s="9"/>
      <c r="AQN33" s="9"/>
      <c r="AQO33" s="8" t="s">
        <v>4387</v>
      </c>
      <c r="AQP33" s="9"/>
      <c r="AQQ33" s="9"/>
      <c r="AQR33" s="8" t="s">
        <v>24654</v>
      </c>
      <c r="AQS33" s="9"/>
      <c r="AQT33" s="9"/>
      <c r="AQU33" s="8" t="s">
        <v>24284</v>
      </c>
      <c r="AQV33" s="9"/>
      <c r="AQW33" s="9"/>
      <c r="AQX33" s="8" t="s">
        <v>3646</v>
      </c>
      <c r="AQY33" s="9"/>
      <c r="AQZ33" s="9"/>
      <c r="ARA33" s="8" t="s">
        <v>24105</v>
      </c>
      <c r="ARB33" s="9"/>
      <c r="ARC33" s="9"/>
      <c r="ARD33" s="8" t="s">
        <v>24789</v>
      </c>
      <c r="ARE33" s="9"/>
      <c r="ARF33" s="9"/>
      <c r="ARG33" s="8" t="s">
        <v>24131</v>
      </c>
      <c r="ARH33" s="9"/>
      <c r="ARI33" s="9"/>
      <c r="ARJ33" s="8" t="s">
        <v>24790</v>
      </c>
      <c r="ARK33" s="9"/>
      <c r="ARL33" s="9"/>
      <c r="ARM33" s="8"/>
      <c r="ARN33" s="9"/>
      <c r="ARO33" s="9"/>
      <c r="ARP33" s="8" t="s">
        <v>24003</v>
      </c>
      <c r="ARQ33" s="9"/>
      <c r="ARR33" s="9"/>
      <c r="ARS33" s="8" t="s">
        <v>3646</v>
      </c>
      <c r="ART33" s="9"/>
      <c r="ARU33" s="9"/>
      <c r="ARV33" s="8" t="s">
        <v>24260</v>
      </c>
      <c r="ARW33" s="9"/>
      <c r="ARX33" s="9"/>
      <c r="ARY33" s="8" t="s">
        <v>24791</v>
      </c>
      <c r="ARZ33" s="9"/>
      <c r="ASA33" s="9"/>
      <c r="ASB33" s="8"/>
      <c r="ASC33" s="9"/>
      <c r="ASD33" s="9"/>
      <c r="ASE33" s="8" t="s">
        <v>24303</v>
      </c>
      <c r="ASF33" s="9"/>
      <c r="ASG33" s="9"/>
      <c r="ASH33" s="8" t="s">
        <v>24761</v>
      </c>
      <c r="ASI33" s="9"/>
      <c r="ASJ33" s="9"/>
      <c r="ASK33" s="8" t="s">
        <v>24620</v>
      </c>
      <c r="ASL33" s="9"/>
      <c r="ASM33" s="9"/>
      <c r="ASN33" s="8" t="s">
        <v>24792</v>
      </c>
      <c r="ASO33" s="9"/>
      <c r="ASP33" s="9"/>
      <c r="ASQ33" s="8" t="s">
        <v>24793</v>
      </c>
      <c r="ASR33" s="9"/>
      <c r="ASS33" s="9"/>
      <c r="AST33" s="8" t="s">
        <v>4580</v>
      </c>
      <c r="ASU33" s="9"/>
      <c r="ASV33" s="9"/>
      <c r="ASW33" s="8" t="s">
        <v>23898</v>
      </c>
      <c r="ASX33" s="9"/>
      <c r="ASY33" s="9"/>
      <c r="ASZ33" s="8" t="s">
        <v>3960</v>
      </c>
      <c r="ATA33" s="9"/>
      <c r="ATB33" s="9"/>
      <c r="ATC33" s="8" t="s">
        <v>23802</v>
      </c>
      <c r="ATD33" s="9"/>
      <c r="ATE33" s="9"/>
      <c r="ATF33" s="8"/>
      <c r="ATG33" s="9"/>
      <c r="ATH33" s="9"/>
      <c r="ATI33" s="8" t="s">
        <v>24313</v>
      </c>
      <c r="ATJ33" s="9"/>
      <c r="ATK33" s="9"/>
      <c r="ATL33" s="8"/>
      <c r="ATM33" s="9"/>
      <c r="ATN33" s="9"/>
      <c r="ATO33" s="8" t="s">
        <v>24794</v>
      </c>
      <c r="ATP33" s="9"/>
      <c r="ATQ33" s="9"/>
      <c r="ATR33" s="8"/>
      <c r="ATS33" s="9"/>
      <c r="ATT33" s="9"/>
      <c r="ATU33" s="8" t="s">
        <v>24795</v>
      </c>
      <c r="ATV33" s="9"/>
      <c r="ATW33" s="9"/>
      <c r="ATX33" s="8" t="s">
        <v>24796</v>
      </c>
      <c r="ATY33" s="9"/>
      <c r="ATZ33" s="9"/>
      <c r="AUA33" s="8" t="s">
        <v>3869</v>
      </c>
      <c r="AUB33" s="9"/>
      <c r="AUC33" s="9"/>
      <c r="AUD33" s="8" t="s">
        <v>24797</v>
      </c>
      <c r="AUE33" s="9"/>
      <c r="AUF33" s="9"/>
      <c r="AUG33" s="8" t="s">
        <v>3646</v>
      </c>
      <c r="AUH33" s="9"/>
      <c r="AUI33" s="9"/>
      <c r="AUJ33" s="8" t="s">
        <v>23720</v>
      </c>
      <c r="AUK33" s="9"/>
      <c r="AUL33" s="9"/>
      <c r="AUM33" s="8" t="s">
        <v>24798</v>
      </c>
      <c r="AUN33" s="9"/>
      <c r="AUO33" s="9"/>
      <c r="AUP33" s="8" t="s">
        <v>23720</v>
      </c>
      <c r="AUQ33" s="9"/>
      <c r="AUR33" s="9"/>
      <c r="AUS33" s="8" t="s">
        <v>23720</v>
      </c>
      <c r="AUT33" s="9"/>
      <c r="AUU33" s="9"/>
      <c r="AUV33" s="8" t="s">
        <v>23720</v>
      </c>
      <c r="AUW33" s="9"/>
      <c r="AUX33" s="9"/>
      <c r="AUY33" s="8" t="s">
        <v>23720</v>
      </c>
      <c r="AUZ33" s="9"/>
      <c r="AVA33" s="9"/>
      <c r="AVB33" s="8" t="s">
        <v>24319</v>
      </c>
      <c r="AVC33" s="9"/>
      <c r="AVD33" s="9"/>
      <c r="AVE33" s="8" t="s">
        <v>4460</v>
      </c>
      <c r="AVF33" s="9"/>
      <c r="AVG33" s="9"/>
      <c r="AVH33" s="8" t="s">
        <v>24103</v>
      </c>
      <c r="AVI33" s="9"/>
      <c r="AVJ33" s="9"/>
      <c r="AVK33" s="8" t="s">
        <v>24799</v>
      </c>
      <c r="AVL33" s="9"/>
      <c r="AVM33" s="9"/>
      <c r="AVN33" s="8" t="s">
        <v>24800</v>
      </c>
      <c r="AVO33" s="9"/>
      <c r="AVP33" s="9"/>
      <c r="AVQ33" s="8" t="s">
        <v>23720</v>
      </c>
      <c r="AVR33" s="9"/>
      <c r="AVS33" s="9"/>
      <c r="AVT33" s="8" t="s">
        <v>24801</v>
      </c>
      <c r="AVU33" s="9"/>
      <c r="AVV33" s="9"/>
      <c r="AVW33" s="8" t="s">
        <v>23720</v>
      </c>
      <c r="AVX33" s="9"/>
      <c r="AVY33" s="9"/>
      <c r="AVZ33" s="8" t="s">
        <v>24802</v>
      </c>
      <c r="AWA33" s="9"/>
      <c r="AWB33" s="9"/>
      <c r="AWC33" s="8" t="s">
        <v>3869</v>
      </c>
      <c r="AWD33" s="9"/>
      <c r="AWE33" s="9"/>
      <c r="AWF33" s="8" t="s">
        <v>24413</v>
      </c>
      <c r="AWG33" s="9"/>
      <c r="AWH33" s="9"/>
      <c r="AWI33" s="8" t="s">
        <v>24803</v>
      </c>
      <c r="AWJ33" s="9"/>
      <c r="AWK33" s="9"/>
      <c r="AWL33" s="8" t="s">
        <v>4468</v>
      </c>
      <c r="AWM33" s="9"/>
      <c r="AWN33" s="9"/>
      <c r="AWO33" s="8" t="s">
        <v>3646</v>
      </c>
      <c r="AWP33" s="9"/>
      <c r="AWQ33" s="9"/>
      <c r="AWR33" s="8" t="s">
        <v>3646</v>
      </c>
      <c r="AWS33" s="9"/>
      <c r="AWT33" s="9"/>
      <c r="AWU33" s="8" t="s">
        <v>23720</v>
      </c>
      <c r="AWV33" s="9"/>
      <c r="AWW33" s="9"/>
      <c r="AWX33" s="8" t="s">
        <v>24804</v>
      </c>
      <c r="AWY33" s="9"/>
      <c r="AWZ33" s="9"/>
      <c r="AXA33" s="8"/>
      <c r="AXB33" s="9"/>
      <c r="AXC33" s="9"/>
      <c r="AXD33" s="8"/>
      <c r="AXE33" s="9"/>
      <c r="AXF33" s="9"/>
      <c r="AXG33" s="8" t="s">
        <v>24553</v>
      </c>
      <c r="AXH33" s="9"/>
      <c r="AXI33" s="9"/>
      <c r="AXJ33" s="8" t="s">
        <v>24805</v>
      </c>
      <c r="AXK33" s="9"/>
      <c r="AXL33" s="9"/>
      <c r="AXM33" s="8" t="s">
        <v>23720</v>
      </c>
      <c r="AXN33" s="9"/>
      <c r="AXO33" s="9"/>
      <c r="AXP33" s="8" t="s">
        <v>23720</v>
      </c>
      <c r="AXQ33" s="9"/>
      <c r="AXR33" s="9"/>
      <c r="AXS33" s="8" t="s">
        <v>23720</v>
      </c>
      <c r="AXT33" s="9"/>
      <c r="AXU33" s="9"/>
      <c r="AXV33" s="8" t="s">
        <v>4216</v>
      </c>
      <c r="AXW33" s="9"/>
      <c r="AXX33" s="9"/>
      <c r="AXY33" s="8" t="s">
        <v>24806</v>
      </c>
      <c r="AXZ33" s="9"/>
      <c r="AYA33" s="9"/>
      <c r="AYB33" s="8" t="s">
        <v>24807</v>
      </c>
      <c r="AYC33" s="9"/>
      <c r="AYD33" s="9"/>
      <c r="AYE33" s="8" t="s">
        <v>24625</v>
      </c>
      <c r="AYF33" s="9"/>
      <c r="AYG33" s="9"/>
      <c r="AYH33" s="8" t="s">
        <v>4576</v>
      </c>
      <c r="AYI33" s="9"/>
      <c r="AYJ33" s="9"/>
      <c r="AYK33" s="8"/>
      <c r="AYL33" s="9"/>
      <c r="AYM33" s="9"/>
      <c r="AYN33" s="8" t="s">
        <v>4576</v>
      </c>
      <c r="AYO33" s="9"/>
      <c r="AYP33" s="9"/>
      <c r="AYQ33" s="8" t="s">
        <v>4620</v>
      </c>
      <c r="AYR33" s="9"/>
      <c r="AYS33" s="9"/>
      <c r="AYT33" s="8"/>
      <c r="AYU33" s="9"/>
      <c r="AYV33" s="9"/>
      <c r="AYW33" s="8" t="s">
        <v>4580</v>
      </c>
      <c r="AYX33" s="9"/>
      <c r="AYY33" s="9"/>
      <c r="AYZ33" s="8"/>
      <c r="AZA33" s="9"/>
      <c r="AZB33" s="9"/>
      <c r="AZC33" s="8" t="s">
        <v>4305</v>
      </c>
      <c r="AZD33" s="9"/>
      <c r="AZE33" s="9"/>
      <c r="AZF33" s="8" t="s">
        <v>24363</v>
      </c>
      <c r="AZG33" s="9"/>
      <c r="AZH33" s="9"/>
      <c r="AZI33" s="8" t="s">
        <v>23819</v>
      </c>
      <c r="AZJ33" s="9"/>
      <c r="AZK33" s="9"/>
      <c r="AZL33" s="8" t="s">
        <v>24808</v>
      </c>
      <c r="AZM33" s="9"/>
      <c r="AZN33" s="9"/>
      <c r="AZO33" s="8" t="s">
        <v>24260</v>
      </c>
      <c r="AZP33" s="9"/>
      <c r="AZQ33" s="9"/>
      <c r="AZR33" s="8" t="s">
        <v>24213</v>
      </c>
      <c r="AZS33" s="9"/>
      <c r="AZT33" s="9"/>
      <c r="AZU33" s="8"/>
      <c r="AZV33" s="9"/>
      <c r="AZW33" s="9"/>
      <c r="AZX33" s="8" t="s">
        <v>24809</v>
      </c>
      <c r="AZY33" s="9"/>
      <c r="AZZ33" s="9"/>
      <c r="BAA33" s="8"/>
      <c r="BAB33" s="9"/>
      <c r="BAC33" s="9"/>
      <c r="BAD33" s="8" t="s">
        <v>24810</v>
      </c>
      <c r="BAE33" s="9"/>
      <c r="BAF33" s="9"/>
      <c r="BAG33" s="8" t="s">
        <v>3646</v>
      </c>
      <c r="BAH33" s="9"/>
      <c r="BAI33" s="9"/>
      <c r="BAJ33" s="8"/>
      <c r="BAK33" s="9"/>
      <c r="BAL33" s="9"/>
      <c r="BAM33" s="8"/>
      <c r="BAN33" s="9"/>
      <c r="BAO33" s="9"/>
      <c r="BAP33" s="8" t="s">
        <v>3646</v>
      </c>
      <c r="BAQ33" s="9"/>
      <c r="BAR33" s="9"/>
      <c r="BAS33" s="8" t="s">
        <v>24080</v>
      </c>
      <c r="BAT33" s="9"/>
      <c r="BAU33" s="9"/>
      <c r="BAV33" s="8" t="s">
        <v>23682</v>
      </c>
      <c r="BAW33" s="9"/>
      <c r="BAX33" s="9"/>
      <c r="BAY33" s="8" t="s">
        <v>24811</v>
      </c>
      <c r="BAZ33" s="9"/>
      <c r="BBA33" s="9"/>
      <c r="BBB33" s="8" t="s">
        <v>24288</v>
      </c>
      <c r="BBC33" s="9"/>
      <c r="BBD33" s="9"/>
      <c r="BBE33" s="8" t="s">
        <v>3646</v>
      </c>
      <c r="BBF33" s="9"/>
      <c r="BBG33" s="9"/>
      <c r="BBH33" s="8" t="s">
        <v>4066</v>
      </c>
      <c r="BBI33" s="9"/>
      <c r="BBJ33" s="9"/>
      <c r="BBK33" s="8" t="s">
        <v>3868</v>
      </c>
      <c r="BBL33" s="9"/>
      <c r="BBM33" s="9"/>
      <c r="BBN33" s="8" t="s">
        <v>24469</v>
      </c>
      <c r="BBO33" s="9"/>
      <c r="BBP33" s="9"/>
      <c r="BBQ33" s="8" t="s">
        <v>3646</v>
      </c>
      <c r="BBR33" s="9"/>
      <c r="BBS33" s="9"/>
      <c r="BBT33" s="8" t="s">
        <v>24318</v>
      </c>
      <c r="BBU33" s="9"/>
      <c r="BBV33" s="9"/>
      <c r="BBW33" s="8"/>
      <c r="BBX33" s="9"/>
      <c r="BBY33" s="9"/>
      <c r="BBZ33" s="8" t="s">
        <v>24679</v>
      </c>
      <c r="BCA33" s="9"/>
      <c r="BCB33" s="9"/>
      <c r="BCC33" s="8" t="s">
        <v>24812</v>
      </c>
      <c r="BCD33" s="9"/>
      <c r="BCE33" s="9"/>
      <c r="BCF33" s="8"/>
      <c r="BCG33" s="9"/>
      <c r="BCH33" s="9"/>
      <c r="BCI33" s="8"/>
      <c r="BCJ33" s="9"/>
      <c r="BCK33" s="9"/>
      <c r="BCL33" s="8" t="s">
        <v>24688</v>
      </c>
      <c r="BCM33" s="9"/>
      <c r="BCN33" s="9"/>
      <c r="BCO33" s="8"/>
      <c r="BCP33" s="9"/>
      <c r="BCQ33" s="9"/>
      <c r="BCR33" s="8" t="s">
        <v>24813</v>
      </c>
      <c r="BCS33" s="9"/>
      <c r="BCT33" s="9"/>
      <c r="BCU33" s="8"/>
      <c r="BCV33" s="9"/>
      <c r="BCW33" s="9"/>
      <c r="BCX33" s="8"/>
      <c r="BCY33" s="9"/>
      <c r="BCZ33" s="9"/>
      <c r="BDA33" s="8"/>
      <c r="BDB33" s="9"/>
      <c r="BDC33" s="9"/>
      <c r="BDD33" s="8" t="s">
        <v>24625</v>
      </c>
      <c r="BDE33" s="9"/>
      <c r="BDF33" s="9"/>
      <c r="BDG33" s="8"/>
      <c r="BDH33" s="9"/>
      <c r="BDI33" s="9"/>
      <c r="BDJ33" s="8"/>
      <c r="BDK33" s="9"/>
      <c r="BDL33" s="9"/>
      <c r="BDM33" s="8" t="s">
        <v>24199</v>
      </c>
      <c r="BDN33" s="9"/>
      <c r="BDO33" s="9"/>
      <c r="BDP33" s="8" t="s">
        <v>24088</v>
      </c>
      <c r="BDQ33" s="9"/>
      <c r="BDR33" s="9"/>
      <c r="BDS33" s="8" t="s">
        <v>24814</v>
      </c>
      <c r="BDT33" s="9"/>
      <c r="BDU33" s="9"/>
      <c r="BDV33" s="8"/>
      <c r="BDW33" s="9"/>
      <c r="BDX33" s="9"/>
      <c r="BDY33" s="8" t="s">
        <v>24199</v>
      </c>
      <c r="BDZ33" s="9"/>
      <c r="BEA33" s="9"/>
      <c r="BEB33" s="8" t="s">
        <v>24199</v>
      </c>
      <c r="BEC33" s="9"/>
      <c r="BED33" s="9"/>
      <c r="BEE33" s="8" t="s">
        <v>24815</v>
      </c>
      <c r="BEF33" s="9"/>
      <c r="BEG33" s="9"/>
      <c r="BEH33" s="8" t="s">
        <v>24545</v>
      </c>
      <c r="BEI33" s="9"/>
      <c r="BEJ33" s="9"/>
      <c r="BEK33" s="8" t="s">
        <v>23887</v>
      </c>
      <c r="BEL33" s="9"/>
      <c r="BEM33" s="9"/>
      <c r="BEN33" s="8" t="s">
        <v>3977</v>
      </c>
      <c r="BEO33" s="9"/>
      <c r="BEP33" s="9"/>
      <c r="BEQ33" s="8" t="s">
        <v>24685</v>
      </c>
      <c r="BER33" s="9"/>
      <c r="BES33" s="9"/>
      <c r="BET33" s="8" t="s">
        <v>23720</v>
      </c>
      <c r="BEU33" s="9"/>
      <c r="BEV33" s="9"/>
      <c r="BEW33" s="8" t="s">
        <v>24689</v>
      </c>
      <c r="BEX33" s="9"/>
      <c r="BEY33" s="9"/>
      <c r="BEZ33" s="8" t="s">
        <v>23931</v>
      </c>
      <c r="BFA33" s="9"/>
      <c r="BFB33" s="9"/>
      <c r="BFC33" s="8" t="s">
        <v>24689</v>
      </c>
      <c r="BFD33" s="9"/>
      <c r="BFE33" s="9"/>
      <c r="BFF33" s="8" t="s">
        <v>24460</v>
      </c>
      <c r="BFG33" s="9"/>
      <c r="BFH33" s="9"/>
      <c r="BFI33" s="8" t="s">
        <v>23720</v>
      </c>
      <c r="BFJ33" s="9"/>
      <c r="BFK33" s="9"/>
      <c r="BFL33" s="8" t="s">
        <v>24816</v>
      </c>
      <c r="BFM33" s="9"/>
      <c r="BFN33" s="9"/>
      <c r="BFO33" s="8" t="s">
        <v>3644</v>
      </c>
      <c r="BFP33" s="9"/>
      <c r="BFQ33" s="9"/>
      <c r="BFR33" s="8" t="s">
        <v>24817</v>
      </c>
      <c r="BFS33" s="9"/>
      <c r="BFT33" s="9"/>
      <c r="BFU33" s="8" t="s">
        <v>3646</v>
      </c>
      <c r="BFV33" s="9"/>
      <c r="BFW33" s="9"/>
      <c r="BFX33" s="8" t="s">
        <v>4216</v>
      </c>
      <c r="BFY33" s="9"/>
      <c r="BFZ33" s="9"/>
      <c r="BGA33" s="8" t="s">
        <v>23720</v>
      </c>
      <c r="BGB33" s="9"/>
      <c r="BGC33" s="9"/>
      <c r="BGD33" s="8" t="s">
        <v>23720</v>
      </c>
      <c r="BGE33" s="9"/>
      <c r="BGF33" s="9"/>
      <c r="BGG33" s="8" t="s">
        <v>23720</v>
      </c>
      <c r="BGH33" s="9"/>
      <c r="BGI33" s="9"/>
      <c r="BGJ33" s="8" t="s">
        <v>24818</v>
      </c>
      <c r="BGK33" s="9"/>
      <c r="BGL33" s="9"/>
      <c r="BGM33" s="8" t="s">
        <v>3760</v>
      </c>
      <c r="BGN33" s="9"/>
      <c r="BGO33" s="9"/>
      <c r="BGP33" s="8" t="s">
        <v>23720</v>
      </c>
      <c r="BGQ33" s="9"/>
      <c r="BGR33" s="9"/>
      <c r="BGS33" s="8" t="s">
        <v>23720</v>
      </c>
      <c r="BGT33" s="9"/>
      <c r="BGU33" s="9"/>
      <c r="BGV33" s="8" t="s">
        <v>24819</v>
      </c>
      <c r="BGW33" s="9"/>
      <c r="BGX33" s="9"/>
      <c r="BGY33" s="8" t="s">
        <v>4580</v>
      </c>
      <c r="BGZ33" s="9"/>
      <c r="BHA33" s="9"/>
      <c r="BHB33" s="8" t="s">
        <v>24820</v>
      </c>
      <c r="BHC33" s="9"/>
      <c r="BHD33" s="9"/>
      <c r="BHE33" s="8" t="s">
        <v>24554</v>
      </c>
      <c r="BHF33" s="9"/>
      <c r="BHG33" s="9"/>
      <c r="BHH33" s="8" t="s">
        <v>4305</v>
      </c>
      <c r="BHI33" s="9"/>
      <c r="BHJ33" s="9"/>
      <c r="BHK33" s="8" t="s">
        <v>3646</v>
      </c>
      <c r="BHL33" s="9"/>
      <c r="BHM33" s="9"/>
      <c r="BHN33" s="8" t="s">
        <v>4058</v>
      </c>
      <c r="BHO33" s="9"/>
      <c r="BHP33" s="9"/>
      <c r="BHQ33" s="8" t="s">
        <v>4058</v>
      </c>
      <c r="BHR33" s="9"/>
      <c r="BHS33" s="9"/>
      <c r="BHT33" s="8" t="s">
        <v>24821</v>
      </c>
      <c r="BHU33" s="9"/>
      <c r="BHV33" s="9"/>
      <c r="BHW33" s="8" t="s">
        <v>3981</v>
      </c>
      <c r="BHX33" s="9"/>
      <c r="BHY33" s="9"/>
      <c r="BHZ33" s="8" t="s">
        <v>3646</v>
      </c>
      <c r="BIA33" s="9"/>
      <c r="BIB33" s="9"/>
      <c r="BIC33" s="8" t="s">
        <v>24692</v>
      </c>
      <c r="BID33" s="9"/>
      <c r="BIE33" s="9"/>
      <c r="BIF33" s="8" t="s">
        <v>4580</v>
      </c>
      <c r="BIG33" s="9"/>
      <c r="BIH33" s="9"/>
      <c r="BII33" s="8" t="s">
        <v>24408</v>
      </c>
      <c r="BIJ33" s="9"/>
      <c r="BIK33" s="9"/>
      <c r="BIL33" s="8" t="s">
        <v>24326</v>
      </c>
      <c r="BIM33" s="9"/>
      <c r="BIN33" s="9"/>
      <c r="BIO33" s="8" t="s">
        <v>4060</v>
      </c>
      <c r="BIP33" s="9"/>
      <c r="BIQ33" s="9"/>
      <c r="BIR33" s="8" t="s">
        <v>4272</v>
      </c>
      <c r="BIS33" s="9"/>
      <c r="BIT33" s="9"/>
      <c r="BIU33" s="8" t="s">
        <v>4272</v>
      </c>
      <c r="BIV33" s="9"/>
      <c r="BIW33" s="9"/>
      <c r="BIX33" s="8" t="s">
        <v>24326</v>
      </c>
      <c r="BIY33" s="9"/>
      <c r="BIZ33" s="9"/>
      <c r="BJA33" s="8" t="s">
        <v>4576</v>
      </c>
      <c r="BJB33" s="9"/>
      <c r="BJC33" s="9"/>
      <c r="BJD33" s="8"/>
      <c r="BJE33" s="9"/>
      <c r="BJF33" s="9"/>
      <c r="BJG33" s="8"/>
      <c r="BJH33" s="9"/>
      <c r="BJI33" s="9"/>
      <c r="BJJ33" s="8" t="s">
        <v>4190</v>
      </c>
      <c r="BJK33" s="9"/>
      <c r="BJL33" s="9"/>
      <c r="BJM33" s="8" t="s">
        <v>3646</v>
      </c>
      <c r="BJN33" s="9"/>
      <c r="BJO33" s="9"/>
      <c r="BJP33" s="8" t="s">
        <v>24212</v>
      </c>
      <c r="BJQ33" s="9"/>
      <c r="BJR33" s="9"/>
      <c r="BJS33" s="8" t="s">
        <v>24023</v>
      </c>
      <c r="BJT33" s="9"/>
      <c r="BJU33" s="9"/>
      <c r="BJV33" s="8" t="s">
        <v>3646</v>
      </c>
      <c r="BJW33" s="9"/>
      <c r="BJX33" s="9"/>
      <c r="BJY33" s="8"/>
      <c r="BJZ33" s="9"/>
      <c r="BKA33" s="9"/>
      <c r="BKB33" s="8" t="s">
        <v>24326</v>
      </c>
      <c r="BKC33" s="9"/>
      <c r="BKD33" s="9"/>
      <c r="BKE33" s="8" t="s">
        <v>4460</v>
      </c>
      <c r="BKF33" s="9"/>
      <c r="BKG33" s="9"/>
      <c r="BKH33" s="8" t="s">
        <v>24822</v>
      </c>
      <c r="BKI33" s="9"/>
      <c r="BKJ33" s="9"/>
      <c r="BKK33" s="8" t="s">
        <v>24113</v>
      </c>
      <c r="BKL33" s="9"/>
      <c r="BKM33" s="9"/>
      <c r="BKN33" s="8"/>
      <c r="BKO33" s="9"/>
      <c r="BKP33" s="9"/>
      <c r="BKQ33" s="8"/>
      <c r="BKR33" s="9"/>
      <c r="BKS33" s="9"/>
      <c r="BKT33" s="8" t="s">
        <v>4620</v>
      </c>
      <c r="BKU33" s="9"/>
      <c r="BKV33" s="9"/>
      <c r="BKW33" s="8" t="s">
        <v>24672</v>
      </c>
      <c r="BKX33" s="9"/>
      <c r="BKY33" s="9"/>
      <c r="BKZ33" s="8" t="s">
        <v>24509</v>
      </c>
      <c r="BLA33" s="9"/>
      <c r="BLB33" s="9"/>
      <c r="BLC33" s="8"/>
      <c r="BLD33" s="9"/>
      <c r="BLE33" s="9"/>
      <c r="BLF33" s="8" t="s">
        <v>24411</v>
      </c>
      <c r="BLG33" s="9"/>
      <c r="BLH33" s="9"/>
      <c r="BLI33" s="8" t="s">
        <v>4620</v>
      </c>
      <c r="BLJ33" s="9"/>
      <c r="BLK33" s="9"/>
      <c r="BLL33" s="8" t="s">
        <v>3646</v>
      </c>
      <c r="BLM33" s="9"/>
      <c r="BLN33" s="9"/>
      <c r="BLO33" s="8"/>
      <c r="BLP33" s="9"/>
      <c r="BLQ33" s="9"/>
      <c r="BLR33" s="8"/>
      <c r="BLS33" s="9"/>
      <c r="BLT33" s="9"/>
      <c r="BLU33" s="8" t="s">
        <v>24338</v>
      </c>
      <c r="BLV33" s="9"/>
      <c r="BLW33" s="9"/>
      <c r="BLX33" s="8" t="s">
        <v>24697</v>
      </c>
      <c r="BLY33" s="9"/>
      <c r="BLZ33" s="9"/>
      <c r="BMA33" s="8"/>
      <c r="BMB33" s="9"/>
      <c r="BMC33" s="9"/>
      <c r="BMD33" s="8"/>
      <c r="BME33" s="9"/>
      <c r="BMF33" s="9"/>
      <c r="BMG33" s="8"/>
      <c r="BMH33" s="9"/>
      <c r="BMI33" s="9"/>
      <c r="BMJ33" s="8" t="s">
        <v>3981</v>
      </c>
      <c r="BMK33" s="9"/>
      <c r="BML33" s="9"/>
      <c r="BMM33" s="8" t="s">
        <v>3646</v>
      </c>
      <c r="BMN33" s="9"/>
      <c r="BMO33" s="9"/>
      <c r="BMP33" s="8" t="s">
        <v>24044</v>
      </c>
      <c r="BMQ33" s="9"/>
      <c r="BMR33" s="9"/>
      <c r="BMS33" s="8" t="s">
        <v>24703</v>
      </c>
      <c r="BMT33" s="9"/>
      <c r="BMU33" s="9"/>
      <c r="BMV33" s="8"/>
      <c r="BMW33" s="9"/>
      <c r="BMX33" s="9"/>
      <c r="BMY33" s="8" t="s">
        <v>4377</v>
      </c>
      <c r="BMZ33" s="9"/>
      <c r="BNA33" s="9"/>
      <c r="BNB33" s="8" t="s">
        <v>23898</v>
      </c>
      <c r="BNC33" s="9"/>
      <c r="BND33" s="9"/>
      <c r="BNE33" s="8" t="s">
        <v>4464</v>
      </c>
      <c r="BNF33" s="9"/>
      <c r="BNG33" s="9"/>
      <c r="BNH33" s="8" t="s">
        <v>24823</v>
      </c>
      <c r="BNI33" s="9"/>
      <c r="BNJ33" s="9"/>
      <c r="BNK33" s="8" t="s">
        <v>24721</v>
      </c>
      <c r="BNL33" s="9"/>
      <c r="BNM33" s="9"/>
      <c r="BNN33" s="8" t="s">
        <v>4369</v>
      </c>
      <c r="BNO33" s="9"/>
      <c r="BNP33" s="9"/>
      <c r="BNQ33" s="8" t="s">
        <v>24824</v>
      </c>
      <c r="BNR33" s="9"/>
      <c r="BNS33" s="9"/>
      <c r="BNT33" s="8" t="s">
        <v>24030</v>
      </c>
      <c r="BNU33" s="9"/>
      <c r="BNV33" s="9"/>
      <c r="BNW33" s="8" t="s">
        <v>24825</v>
      </c>
      <c r="BNX33" s="9"/>
      <c r="BNY33" s="9"/>
      <c r="BNZ33" s="8" t="s">
        <v>23720</v>
      </c>
      <c r="BOA33" s="9"/>
      <c r="BOB33" s="9"/>
      <c r="BOC33" s="8" t="s">
        <v>3646</v>
      </c>
      <c r="BOD33" s="9"/>
      <c r="BOE33" s="9"/>
      <c r="BOF33" s="8" t="s">
        <v>23720</v>
      </c>
      <c r="BOG33" s="9"/>
      <c r="BOH33" s="9"/>
      <c r="BOI33" s="8" t="s">
        <v>24826</v>
      </c>
      <c r="BOJ33" s="9"/>
      <c r="BOK33" s="9"/>
      <c r="BOL33" s="8" t="s">
        <v>23720</v>
      </c>
      <c r="BOM33" s="9"/>
      <c r="BON33" s="9"/>
      <c r="BOO33" s="8" t="s">
        <v>24413</v>
      </c>
      <c r="BOP33" s="9"/>
      <c r="BOQ33" s="9"/>
      <c r="BOR33" s="8" t="s">
        <v>24413</v>
      </c>
      <c r="BOS33" s="9"/>
      <c r="BOT33" s="9"/>
      <c r="BOU33" s="8" t="s">
        <v>24103</v>
      </c>
      <c r="BOV33" s="9"/>
      <c r="BOW33" s="9"/>
      <c r="BOX33" s="8" t="s">
        <v>24827</v>
      </c>
      <c r="BOY33" s="9"/>
      <c r="BOZ33" s="9"/>
      <c r="BPA33" s="8" t="s">
        <v>23720</v>
      </c>
      <c r="BPB33" s="9"/>
      <c r="BPC33" s="9"/>
      <c r="BPD33" s="8" t="s">
        <v>24413</v>
      </c>
      <c r="BPE33" s="9"/>
      <c r="BPF33" s="9"/>
      <c r="BPG33" s="8" t="s">
        <v>24828</v>
      </c>
      <c r="BPH33" s="9"/>
      <c r="BPI33" s="9"/>
      <c r="BPJ33" s="8" t="s">
        <v>3646</v>
      </c>
      <c r="BPK33" s="9"/>
      <c r="BPL33" s="9"/>
      <c r="BPM33" s="8" t="s">
        <v>24828</v>
      </c>
      <c r="BPN33" s="9"/>
      <c r="BPO33" s="9"/>
      <c r="BPP33" s="8" t="s">
        <v>24828</v>
      </c>
      <c r="BPQ33" s="9"/>
      <c r="BPR33" s="9"/>
      <c r="BPS33" s="8" t="s">
        <v>24829</v>
      </c>
      <c r="BPT33" s="9"/>
      <c r="BPU33" s="9"/>
      <c r="BPV33" s="8" t="s">
        <v>24403</v>
      </c>
      <c r="BPW33" s="9"/>
      <c r="BPX33" s="9"/>
      <c r="BPY33" s="8" t="s">
        <v>23720</v>
      </c>
      <c r="BPZ33" s="9"/>
      <c r="BQA33" s="9"/>
      <c r="BQB33" s="8" t="s">
        <v>24830</v>
      </c>
      <c r="BQC33" s="9"/>
      <c r="BQD33" s="9"/>
      <c r="BQE33" s="8" t="s">
        <v>24831</v>
      </c>
      <c r="BQF33" s="9"/>
      <c r="BQG33" s="9"/>
      <c r="BQH33" s="8" t="s">
        <v>24527</v>
      </c>
      <c r="BQI33" s="9"/>
      <c r="BQJ33" s="9"/>
      <c r="BQK33" s="8" t="s">
        <v>3646</v>
      </c>
      <c r="BQL33" s="9"/>
      <c r="BQM33" s="9"/>
      <c r="BQN33" s="8"/>
      <c r="BQO33" s="9"/>
      <c r="BQP33" s="9"/>
      <c r="BQQ33" s="8"/>
      <c r="BQR33" s="9"/>
      <c r="BQS33" s="9"/>
      <c r="BQT33" s="8" t="s">
        <v>24037</v>
      </c>
      <c r="BQU33" s="9"/>
      <c r="BQV33" s="9"/>
      <c r="BQW33" s="8" t="s">
        <v>3646</v>
      </c>
      <c r="BQX33" s="9"/>
      <c r="BQY33" s="9"/>
      <c r="BQZ33" s="8"/>
      <c r="BRA33" s="9"/>
      <c r="BRB33" s="9"/>
      <c r="BRC33" s="8"/>
      <c r="BRD33" s="9"/>
      <c r="BRE33" s="9"/>
      <c r="BRF33" s="8" t="s">
        <v>24822</v>
      </c>
      <c r="BRG33" s="9"/>
      <c r="BRH33" s="9"/>
      <c r="BRI33" s="8" t="s">
        <v>24303</v>
      </c>
      <c r="BRJ33" s="9"/>
      <c r="BRK33" s="9"/>
      <c r="BRL33" s="8"/>
      <c r="BRM33" s="9"/>
      <c r="BRN33" s="9"/>
      <c r="BRO33" s="8" t="s">
        <v>24416</v>
      </c>
      <c r="BRP33" s="9"/>
      <c r="BRQ33" s="9"/>
      <c r="BRR33" s="8"/>
      <c r="BRS33" s="9"/>
      <c r="BRT33" s="9"/>
      <c r="BRU33" s="8"/>
      <c r="BRV33" s="9"/>
      <c r="BRW33" s="9"/>
      <c r="BRX33" s="8" t="s">
        <v>24832</v>
      </c>
      <c r="BRY33" s="9"/>
      <c r="BRZ33" s="9"/>
      <c r="BSA33" s="8"/>
      <c r="BSB33" s="9"/>
      <c r="BSC33" s="9"/>
      <c r="BSD33" s="8"/>
      <c r="BSE33" s="9"/>
      <c r="BSF33" s="9"/>
      <c r="BSG33" s="8"/>
      <c r="BSH33" s="9"/>
      <c r="BSI33" s="9"/>
      <c r="BSJ33" s="8" t="s">
        <v>4377</v>
      </c>
      <c r="BSK33" s="9"/>
      <c r="BSL33" s="9"/>
      <c r="BSM33" s="8"/>
      <c r="BSN33" s="9"/>
      <c r="BSO33" s="9"/>
      <c r="BSP33" s="8" t="s">
        <v>24833</v>
      </c>
      <c r="BSQ33" s="9"/>
      <c r="BSR33" s="9"/>
      <c r="BSS33" s="8" t="s">
        <v>4272</v>
      </c>
      <c r="BST33" s="9"/>
      <c r="BSU33" s="9"/>
      <c r="BSV33" s="8"/>
      <c r="BSW33" s="9"/>
      <c r="BSX33" s="9"/>
      <c r="BSY33" s="8"/>
      <c r="BSZ33" s="9"/>
      <c r="BTA33" s="9"/>
      <c r="BTB33" s="8" t="s">
        <v>23898</v>
      </c>
      <c r="BTC33" s="9"/>
      <c r="BTD33" s="9"/>
      <c r="BTE33" s="8" t="s">
        <v>4676</v>
      </c>
      <c r="BTF33" s="9"/>
      <c r="BTG33" s="9"/>
      <c r="BTH33" s="8"/>
      <c r="BTI33" s="9"/>
      <c r="BTJ33" s="9"/>
      <c r="BTK33" s="8"/>
      <c r="BTL33" s="9"/>
      <c r="BTM33" s="9"/>
      <c r="BTN33" s="8" t="s">
        <v>24011</v>
      </c>
      <c r="BTO33" s="9"/>
      <c r="BTP33" s="9"/>
      <c r="BTQ33" s="8" t="s">
        <v>23691</v>
      </c>
      <c r="BTR33" s="9"/>
      <c r="BTS33" s="9"/>
      <c r="BTT33" s="8" t="s">
        <v>3646</v>
      </c>
      <c r="BTU33" s="9"/>
      <c r="BTV33" s="9"/>
      <c r="BTW33" s="8" t="s">
        <v>24053</v>
      </c>
      <c r="BTX33" s="9"/>
      <c r="BTY33" s="9"/>
      <c r="BTZ33" s="8" t="s">
        <v>3646</v>
      </c>
      <c r="BUA33" s="9"/>
      <c r="BUB33" s="9"/>
      <c r="BUC33" s="8" t="s">
        <v>23720</v>
      </c>
      <c r="BUD33" s="9"/>
      <c r="BUE33" s="9"/>
      <c r="BUF33" s="8" t="s">
        <v>3869</v>
      </c>
      <c r="BUG33" s="9"/>
      <c r="BUH33" s="9"/>
      <c r="BUI33" s="8" t="s">
        <v>24834</v>
      </c>
      <c r="BUJ33" s="9"/>
      <c r="BUK33" s="9"/>
      <c r="BUL33" s="8" t="s">
        <v>23720</v>
      </c>
      <c r="BUM33" s="9"/>
      <c r="BUN33" s="9"/>
      <c r="BUO33" s="8" t="s">
        <v>24835</v>
      </c>
      <c r="BUP33" s="9"/>
      <c r="BUQ33" s="9"/>
      <c r="BUR33" s="8" t="s">
        <v>3760</v>
      </c>
      <c r="BUS33" s="9"/>
      <c r="BUT33" s="9"/>
      <c r="BUU33" s="8" t="s">
        <v>23720</v>
      </c>
      <c r="BUV33" s="9"/>
      <c r="BUW33" s="9"/>
      <c r="BUX33" s="8" t="s">
        <v>23720</v>
      </c>
      <c r="BUY33" s="9"/>
      <c r="BUZ33" s="9"/>
      <c r="BVA33" s="8" t="s">
        <v>23720</v>
      </c>
      <c r="BVB33" s="9"/>
      <c r="BVC33" s="9"/>
      <c r="BVD33" s="8" t="s">
        <v>23720</v>
      </c>
      <c r="BVE33" s="9"/>
      <c r="BVF33" s="9"/>
      <c r="BVG33" s="8" t="s">
        <v>3869</v>
      </c>
      <c r="BVH33" s="9"/>
      <c r="BVI33" s="9"/>
      <c r="BVJ33" s="8" t="s">
        <v>3869</v>
      </c>
      <c r="BVK33" s="9"/>
      <c r="BVL33" s="9"/>
      <c r="BVM33" s="8" t="s">
        <v>24836</v>
      </c>
      <c r="BVN33" s="9"/>
      <c r="BVO33" s="9"/>
      <c r="BVP33" s="8" t="s">
        <v>24837</v>
      </c>
      <c r="BVQ33" s="9"/>
      <c r="BVR33" s="9"/>
      <c r="BVS33" s="8" t="s">
        <v>23720</v>
      </c>
      <c r="BVT33" s="9"/>
      <c r="BVU33" s="9"/>
      <c r="BVV33" s="8" t="s">
        <v>23720</v>
      </c>
      <c r="BVW33" s="9"/>
      <c r="BVX33" s="9"/>
      <c r="BVY33" s="8"/>
      <c r="BVZ33" s="9"/>
      <c r="BWA33" s="9"/>
      <c r="BWB33" s="8" t="s">
        <v>23720</v>
      </c>
      <c r="BWC33" s="9"/>
      <c r="BWD33" s="9"/>
      <c r="BWE33" s="8" t="s">
        <v>23720</v>
      </c>
      <c r="BWF33" s="9"/>
      <c r="BWG33" s="9"/>
      <c r="BWH33" s="8" t="s">
        <v>23887</v>
      </c>
      <c r="BWI33" s="9"/>
      <c r="BWJ33" s="9"/>
      <c r="BWK33" s="8" t="s">
        <v>24838</v>
      </c>
      <c r="BWL33" s="9"/>
      <c r="BWM33" s="9"/>
      <c r="BWN33" s="8" t="s">
        <v>23720</v>
      </c>
      <c r="BWO33" s="9"/>
      <c r="BWP33" s="9"/>
      <c r="BWQ33" s="8" t="s">
        <v>23720</v>
      </c>
      <c r="BWR33" s="9"/>
      <c r="BWS33" s="9"/>
      <c r="BWT33" s="8" t="s">
        <v>24124</v>
      </c>
      <c r="BWU33" s="9"/>
      <c r="BWV33" s="9"/>
      <c r="BWW33" s="8" t="s">
        <v>23720</v>
      </c>
      <c r="BWX33" s="9"/>
      <c r="BWY33" s="9"/>
      <c r="BWZ33" s="8" t="s">
        <v>3646</v>
      </c>
      <c r="BXA33" s="9"/>
      <c r="BXB33" s="9"/>
      <c r="BXC33" s="8" t="s">
        <v>3644</v>
      </c>
      <c r="BXD33" s="9"/>
      <c r="BXE33" s="9"/>
      <c r="BXF33" s="8" t="s">
        <v>24523</v>
      </c>
      <c r="BXG33" s="9"/>
      <c r="BXH33" s="9"/>
      <c r="BXI33" s="8" t="s">
        <v>23887</v>
      </c>
      <c r="BXJ33" s="9"/>
      <c r="BXK33" s="9"/>
      <c r="BXL33" s="8" t="s">
        <v>24839</v>
      </c>
      <c r="BXM33" s="9"/>
      <c r="BXN33" s="9"/>
      <c r="BXO33" s="8" t="s">
        <v>24840</v>
      </c>
      <c r="BXP33" s="9"/>
      <c r="BXQ33" s="9"/>
      <c r="BXR33" s="8" t="s">
        <v>24580</v>
      </c>
      <c r="BXS33" s="9"/>
      <c r="BXT33" s="9"/>
      <c r="BXU33" s="8" t="s">
        <v>24403</v>
      </c>
      <c r="BXV33" s="9"/>
      <c r="BXW33" s="9"/>
      <c r="BXX33" s="8" t="s">
        <v>24403</v>
      </c>
      <c r="BXY33" s="9"/>
      <c r="BXZ33" s="9"/>
      <c r="BYA33" s="8" t="s">
        <v>24403</v>
      </c>
      <c r="BYB33" s="9"/>
      <c r="BYC33" s="9"/>
      <c r="BYD33" s="8"/>
      <c r="BYE33" s="9"/>
      <c r="BYF33" s="9"/>
      <c r="BYG33" s="8" t="s">
        <v>24579</v>
      </c>
      <c r="BYH33" s="9"/>
      <c r="BYI33" s="9"/>
      <c r="BYJ33" s="8" t="s">
        <v>24403</v>
      </c>
      <c r="BYK33" s="9"/>
      <c r="BYL33" s="9"/>
      <c r="BYM33" s="8" t="s">
        <v>24405</v>
      </c>
      <c r="BYN33" s="9"/>
      <c r="BYO33" s="9"/>
    </row>
    <row r="34" spans="1:2017" x14ac:dyDescent="0.25">
      <c r="A34" s="1" t="s">
        <v>4371</v>
      </c>
      <c r="B34" s="8" t="s">
        <v>24691</v>
      </c>
      <c r="C34" s="9"/>
      <c r="D34" s="9"/>
      <c r="E34" s="8" t="s">
        <v>24841</v>
      </c>
      <c r="F34" s="9"/>
      <c r="G34" s="9"/>
      <c r="H34" s="8"/>
      <c r="I34" s="9"/>
      <c r="J34" s="9"/>
      <c r="K34" s="8" t="s">
        <v>3964</v>
      </c>
      <c r="L34" s="9"/>
      <c r="M34" s="9"/>
      <c r="N34" s="8" t="s">
        <v>23970</v>
      </c>
      <c r="O34" s="9"/>
      <c r="P34" s="9"/>
      <c r="Q34" s="8" t="s">
        <v>24212</v>
      </c>
      <c r="R34" s="9"/>
      <c r="S34" s="9"/>
      <c r="T34" s="8" t="s">
        <v>3646</v>
      </c>
      <c r="U34" s="9"/>
      <c r="V34" s="9"/>
      <c r="W34" s="8" t="s">
        <v>4331</v>
      </c>
      <c r="X34" s="9"/>
      <c r="Y34" s="9"/>
      <c r="Z34" s="8" t="s">
        <v>23703</v>
      </c>
      <c r="AA34" s="9"/>
      <c r="AB34" s="9"/>
      <c r="AC34" s="8" t="s">
        <v>4677</v>
      </c>
      <c r="AD34" s="9"/>
      <c r="AE34" s="9"/>
      <c r="AF34" s="8" t="s">
        <v>24833</v>
      </c>
      <c r="AG34" s="9"/>
      <c r="AH34" s="9"/>
      <c r="AI34" s="8" t="s">
        <v>24589</v>
      </c>
      <c r="AJ34" s="9"/>
      <c r="AK34" s="9"/>
      <c r="AL34" s="8" t="s">
        <v>24247</v>
      </c>
      <c r="AM34" s="9"/>
      <c r="AN34" s="9"/>
      <c r="AO34" s="8" t="s">
        <v>24590</v>
      </c>
      <c r="AP34" s="9"/>
      <c r="AQ34" s="9"/>
      <c r="AR34" s="8"/>
      <c r="AS34" s="9"/>
      <c r="AT34" s="9"/>
      <c r="AU34" s="8"/>
      <c r="AV34" s="9"/>
      <c r="AW34" s="9"/>
      <c r="AX34" s="8"/>
      <c r="AY34" s="9"/>
      <c r="AZ34" s="9"/>
      <c r="BA34" s="8"/>
      <c r="BB34" s="9"/>
      <c r="BC34" s="9"/>
      <c r="BD34" s="8"/>
      <c r="BE34" s="9"/>
      <c r="BF34" s="9"/>
      <c r="BG34" s="8"/>
      <c r="BH34" s="9"/>
      <c r="BI34" s="9"/>
      <c r="BJ34" s="8"/>
      <c r="BK34" s="9"/>
      <c r="BL34" s="9"/>
      <c r="BM34" s="8" t="s">
        <v>24138</v>
      </c>
      <c r="BN34" s="9"/>
      <c r="BO34" s="9"/>
      <c r="BP34" s="8"/>
      <c r="BQ34" s="9"/>
      <c r="BR34" s="9"/>
      <c r="BS34" s="8" t="s">
        <v>24736</v>
      </c>
      <c r="BT34" s="9"/>
      <c r="BU34" s="9"/>
      <c r="BV34" s="8" t="s">
        <v>24842</v>
      </c>
      <c r="BW34" s="9"/>
      <c r="BX34" s="9"/>
      <c r="BY34" s="8" t="s">
        <v>3869</v>
      </c>
      <c r="BZ34" s="9"/>
      <c r="CA34" s="9"/>
      <c r="CB34" s="8" t="s">
        <v>3649</v>
      </c>
      <c r="CC34" s="9"/>
      <c r="CD34" s="9"/>
      <c r="CE34" s="8" t="s">
        <v>3869</v>
      </c>
      <c r="CF34" s="9"/>
      <c r="CG34" s="9"/>
      <c r="CH34" s="8"/>
      <c r="CI34" s="9"/>
      <c r="CJ34" s="9"/>
      <c r="CK34" s="8" t="s">
        <v>24666</v>
      </c>
      <c r="CL34" s="9"/>
      <c r="CM34" s="9"/>
      <c r="CN34" s="8" t="s">
        <v>3869</v>
      </c>
      <c r="CO34" s="9"/>
      <c r="CP34" s="9"/>
      <c r="CQ34" s="8" t="s">
        <v>3869</v>
      </c>
      <c r="CR34" s="9"/>
      <c r="CS34" s="9"/>
      <c r="CT34" s="8" t="s">
        <v>24843</v>
      </c>
      <c r="CU34" s="9"/>
      <c r="CV34" s="9"/>
      <c r="CW34" s="8" t="s">
        <v>3760</v>
      </c>
      <c r="CX34" s="9"/>
      <c r="CY34" s="9"/>
      <c r="CZ34" s="8" t="s">
        <v>24844</v>
      </c>
      <c r="DA34" s="9"/>
      <c r="DB34" s="9"/>
      <c r="DC34" s="8" t="s">
        <v>3760</v>
      </c>
      <c r="DD34" s="9"/>
      <c r="DE34" s="9"/>
      <c r="DF34" s="8" t="s">
        <v>3869</v>
      </c>
      <c r="DG34" s="9"/>
      <c r="DH34" s="9"/>
      <c r="DI34" s="8" t="s">
        <v>24788</v>
      </c>
      <c r="DJ34" s="9"/>
      <c r="DK34" s="9"/>
      <c r="DL34" s="8" t="s">
        <v>3869</v>
      </c>
      <c r="DM34" s="9"/>
      <c r="DN34" s="9"/>
      <c r="DO34" s="8" t="s">
        <v>24845</v>
      </c>
      <c r="DP34" s="9"/>
      <c r="DQ34" s="9"/>
      <c r="DR34" s="8" t="s">
        <v>3869</v>
      </c>
      <c r="DS34" s="9"/>
      <c r="DT34" s="9"/>
      <c r="DU34" s="8"/>
      <c r="DV34" s="9"/>
      <c r="DW34" s="9"/>
      <c r="DX34" s="8"/>
      <c r="DY34" s="9"/>
      <c r="DZ34" s="9"/>
      <c r="EA34" s="8" t="s">
        <v>23720</v>
      </c>
      <c r="EB34" s="9"/>
      <c r="EC34" s="9"/>
      <c r="ED34" s="8" t="s">
        <v>3869</v>
      </c>
      <c r="EE34" s="9"/>
      <c r="EF34" s="9"/>
      <c r="EG34" s="8" t="s">
        <v>24413</v>
      </c>
      <c r="EH34" s="9"/>
      <c r="EI34" s="9"/>
      <c r="EJ34" s="8"/>
      <c r="EK34" s="9"/>
      <c r="EL34" s="9"/>
      <c r="EM34" s="8" t="s">
        <v>4275</v>
      </c>
      <c r="EN34" s="9"/>
      <c r="EO34" s="9"/>
      <c r="EP34" s="8" t="s">
        <v>24846</v>
      </c>
      <c r="EQ34" s="9"/>
      <c r="ER34" s="9"/>
      <c r="ES34" s="8" t="s">
        <v>24413</v>
      </c>
      <c r="ET34" s="9"/>
      <c r="EU34" s="9"/>
      <c r="EV34" s="8" t="s">
        <v>24017</v>
      </c>
      <c r="EW34" s="9"/>
      <c r="EX34" s="9"/>
      <c r="EY34" s="8" t="s">
        <v>3869</v>
      </c>
      <c r="EZ34" s="9"/>
      <c r="FA34" s="9"/>
      <c r="FB34" s="8"/>
      <c r="FC34" s="9"/>
      <c r="FD34" s="9"/>
      <c r="FE34" s="8"/>
      <c r="FF34" s="9"/>
      <c r="FG34" s="9"/>
      <c r="FH34" s="8" t="s">
        <v>24318</v>
      </c>
      <c r="FI34" s="9"/>
      <c r="FJ34" s="9"/>
      <c r="FK34" s="8" t="s">
        <v>3869</v>
      </c>
      <c r="FL34" s="9"/>
      <c r="FM34" s="9"/>
      <c r="FN34" s="8" t="s">
        <v>24729</v>
      </c>
      <c r="FO34" s="9"/>
      <c r="FP34" s="9"/>
      <c r="FQ34" s="8" t="s">
        <v>24847</v>
      </c>
      <c r="FR34" s="9"/>
      <c r="FS34" s="9"/>
      <c r="FT34" s="8" t="s">
        <v>24368</v>
      </c>
      <c r="FU34" s="9"/>
      <c r="FV34" s="9"/>
      <c r="FW34" s="8"/>
      <c r="FX34" s="9"/>
      <c r="FY34" s="9"/>
      <c r="FZ34" s="8" t="s">
        <v>3964</v>
      </c>
      <c r="GA34" s="9"/>
      <c r="GB34" s="9"/>
      <c r="GC34" s="8"/>
      <c r="GD34" s="9"/>
      <c r="GE34" s="9"/>
      <c r="GF34" s="8" t="s">
        <v>24338</v>
      </c>
      <c r="GG34" s="9"/>
      <c r="GH34" s="9"/>
      <c r="GI34" s="8" t="s">
        <v>23973</v>
      </c>
      <c r="GJ34" s="9"/>
      <c r="GK34" s="9"/>
      <c r="GL34" s="8" t="s">
        <v>24652</v>
      </c>
      <c r="GM34" s="9"/>
      <c r="GN34" s="9"/>
      <c r="GO34" s="8" t="s">
        <v>3646</v>
      </c>
      <c r="GP34" s="9"/>
      <c r="GQ34" s="9"/>
      <c r="GR34" s="8" t="s">
        <v>24188</v>
      </c>
      <c r="GS34" s="9"/>
      <c r="GT34" s="9"/>
      <c r="GU34" s="8" t="s">
        <v>24848</v>
      </c>
      <c r="GV34" s="9"/>
      <c r="GW34" s="9"/>
      <c r="GX34" s="8" t="s">
        <v>24849</v>
      </c>
      <c r="GY34" s="9"/>
      <c r="GZ34" s="9"/>
      <c r="HA34" s="8"/>
      <c r="HB34" s="9"/>
      <c r="HC34" s="9"/>
      <c r="HD34" s="8" t="s">
        <v>24850</v>
      </c>
      <c r="HE34" s="9"/>
      <c r="HF34" s="9"/>
      <c r="HG34" s="8"/>
      <c r="HH34" s="9"/>
      <c r="HI34" s="9"/>
      <c r="HJ34" s="8" t="s">
        <v>24851</v>
      </c>
      <c r="HK34" s="9"/>
      <c r="HL34" s="9"/>
      <c r="HM34" s="8" t="s">
        <v>24852</v>
      </c>
      <c r="HN34" s="9"/>
      <c r="HO34" s="9"/>
      <c r="HP34" s="8" t="s">
        <v>24003</v>
      </c>
      <c r="HQ34" s="9"/>
      <c r="HR34" s="9"/>
      <c r="HS34" s="8" t="s">
        <v>24597</v>
      </c>
      <c r="HT34" s="9"/>
      <c r="HU34" s="9"/>
      <c r="HV34" s="8" t="s">
        <v>24444</v>
      </c>
      <c r="HW34" s="9"/>
      <c r="HX34" s="9"/>
      <c r="HY34" s="8"/>
      <c r="HZ34" s="9"/>
      <c r="IA34" s="9"/>
      <c r="IB34" s="8"/>
      <c r="IC34" s="9"/>
      <c r="ID34" s="9"/>
      <c r="IE34" s="8" t="s">
        <v>3646</v>
      </c>
      <c r="IF34" s="9"/>
      <c r="IG34" s="9"/>
      <c r="IH34" s="8"/>
      <c r="II34" s="9"/>
      <c r="IJ34" s="9"/>
      <c r="IK34" s="8"/>
      <c r="IL34" s="9"/>
      <c r="IM34" s="9"/>
      <c r="IN34" s="8"/>
      <c r="IO34" s="9"/>
      <c r="IP34" s="9"/>
      <c r="IQ34" s="8"/>
      <c r="IR34" s="9"/>
      <c r="IS34" s="9"/>
      <c r="IT34" s="8" t="s">
        <v>24853</v>
      </c>
      <c r="IU34" s="9"/>
      <c r="IV34" s="9"/>
      <c r="IW34" s="8" t="s">
        <v>24854</v>
      </c>
      <c r="IX34" s="9"/>
      <c r="IY34" s="9"/>
      <c r="IZ34" s="8" t="s">
        <v>24853</v>
      </c>
      <c r="JA34" s="9"/>
      <c r="JB34" s="9"/>
      <c r="JC34" s="8"/>
      <c r="JD34" s="9"/>
      <c r="JE34" s="9"/>
      <c r="JF34" s="8" t="s">
        <v>4082</v>
      </c>
      <c r="JG34" s="9"/>
      <c r="JH34" s="9"/>
      <c r="JI34" s="8"/>
      <c r="JJ34" s="9"/>
      <c r="JK34" s="9"/>
      <c r="JL34" s="8" t="s">
        <v>24138</v>
      </c>
      <c r="JM34" s="9"/>
      <c r="JN34" s="9"/>
      <c r="JO34" s="8" t="s">
        <v>3860</v>
      </c>
      <c r="JP34" s="9"/>
      <c r="JQ34" s="9"/>
      <c r="JR34" s="8" t="s">
        <v>4522</v>
      </c>
      <c r="JS34" s="9"/>
      <c r="JT34" s="9"/>
      <c r="JU34" s="8"/>
      <c r="JV34" s="9"/>
      <c r="JW34" s="9"/>
      <c r="JX34" s="8"/>
      <c r="JY34" s="9"/>
      <c r="JZ34" s="9"/>
      <c r="KA34" s="8" t="s">
        <v>3964</v>
      </c>
      <c r="KB34" s="9"/>
      <c r="KC34" s="9"/>
      <c r="KD34" s="8" t="s">
        <v>3964</v>
      </c>
      <c r="KE34" s="9"/>
      <c r="KF34" s="9"/>
      <c r="KG34" s="8"/>
      <c r="KH34" s="9"/>
      <c r="KI34" s="9"/>
      <c r="KJ34" s="8"/>
      <c r="KK34" s="9"/>
      <c r="KL34" s="9"/>
      <c r="KM34" s="8" t="s">
        <v>3869</v>
      </c>
      <c r="KN34" s="9"/>
      <c r="KO34" s="9"/>
      <c r="KP34" s="8" t="s">
        <v>3869</v>
      </c>
      <c r="KQ34" s="9"/>
      <c r="KR34" s="9"/>
      <c r="KS34" s="8" t="s">
        <v>3646</v>
      </c>
      <c r="KT34" s="9"/>
      <c r="KU34" s="9"/>
      <c r="KV34" s="8" t="s">
        <v>24855</v>
      </c>
      <c r="KW34" s="9"/>
      <c r="KX34" s="9"/>
      <c r="KY34" s="8" t="s">
        <v>3869</v>
      </c>
      <c r="KZ34" s="9"/>
      <c r="LA34" s="9"/>
      <c r="LB34" s="8" t="s">
        <v>24856</v>
      </c>
      <c r="LC34" s="9"/>
      <c r="LD34" s="9"/>
      <c r="LE34" s="8" t="s">
        <v>3646</v>
      </c>
      <c r="LF34" s="9"/>
      <c r="LG34" s="9"/>
      <c r="LH34" s="8" t="s">
        <v>23906</v>
      </c>
      <c r="LI34" s="9"/>
      <c r="LJ34" s="9"/>
      <c r="LK34" s="8" t="s">
        <v>24857</v>
      </c>
      <c r="LL34" s="9"/>
      <c r="LM34" s="9"/>
      <c r="LN34" s="8" t="s">
        <v>3869</v>
      </c>
      <c r="LO34" s="9"/>
      <c r="LP34" s="9"/>
      <c r="LQ34" s="8" t="s">
        <v>24858</v>
      </c>
      <c r="LR34" s="9"/>
      <c r="LS34" s="9"/>
      <c r="LT34" s="8" t="s">
        <v>24859</v>
      </c>
      <c r="LU34" s="9"/>
      <c r="LV34" s="9"/>
      <c r="LW34" s="8" t="s">
        <v>24859</v>
      </c>
      <c r="LX34" s="9"/>
      <c r="LY34" s="9"/>
      <c r="LZ34" s="8" t="s">
        <v>24859</v>
      </c>
      <c r="MA34" s="9"/>
      <c r="MB34" s="9"/>
      <c r="MC34" s="8" t="s">
        <v>3866</v>
      </c>
      <c r="MD34" s="9"/>
      <c r="ME34" s="9"/>
      <c r="MF34" s="8" t="s">
        <v>24860</v>
      </c>
      <c r="MG34" s="9"/>
      <c r="MH34" s="9"/>
      <c r="MI34" s="8" t="s">
        <v>24861</v>
      </c>
      <c r="MJ34" s="9"/>
      <c r="MK34" s="9"/>
      <c r="ML34" s="8" t="s">
        <v>3646</v>
      </c>
      <c r="MM34" s="9"/>
      <c r="MN34" s="9"/>
      <c r="MO34" s="8" t="s">
        <v>3869</v>
      </c>
      <c r="MP34" s="9"/>
      <c r="MQ34" s="9"/>
      <c r="MR34" s="8" t="s">
        <v>3760</v>
      </c>
      <c r="MS34" s="9"/>
      <c r="MT34" s="9"/>
      <c r="MU34" s="8" t="s">
        <v>3869</v>
      </c>
      <c r="MV34" s="9"/>
      <c r="MW34" s="9"/>
      <c r="MX34" s="8" t="s">
        <v>24862</v>
      </c>
      <c r="MY34" s="9"/>
      <c r="MZ34" s="9"/>
      <c r="NA34" s="8" t="s">
        <v>24862</v>
      </c>
      <c r="NB34" s="9"/>
      <c r="NC34" s="9"/>
      <c r="ND34" s="8" t="s">
        <v>3869</v>
      </c>
      <c r="NE34" s="9"/>
      <c r="NF34" s="9"/>
      <c r="NG34" s="8" t="s">
        <v>3869</v>
      </c>
      <c r="NH34" s="9"/>
      <c r="NI34" s="9"/>
      <c r="NJ34" s="8" t="s">
        <v>24103</v>
      </c>
      <c r="NK34" s="9"/>
      <c r="NL34" s="9"/>
      <c r="NM34" s="8" t="s">
        <v>3869</v>
      </c>
      <c r="NN34" s="9"/>
      <c r="NO34" s="9"/>
      <c r="NP34" s="8"/>
      <c r="NQ34" s="9"/>
      <c r="NR34" s="9"/>
      <c r="NS34" s="8" t="s">
        <v>24413</v>
      </c>
      <c r="NT34" s="9"/>
      <c r="NU34" s="9"/>
      <c r="NV34" s="8" t="s">
        <v>24863</v>
      </c>
      <c r="NW34" s="9"/>
      <c r="NX34" s="9"/>
      <c r="NY34" s="8" t="s">
        <v>24864</v>
      </c>
      <c r="NZ34" s="9"/>
      <c r="OA34" s="9"/>
      <c r="OB34" s="8"/>
      <c r="OC34" s="9"/>
      <c r="OD34" s="9"/>
      <c r="OE34" s="8" t="s">
        <v>24821</v>
      </c>
      <c r="OF34" s="9"/>
      <c r="OG34" s="9"/>
      <c r="OH34" s="8" t="s">
        <v>24190</v>
      </c>
      <c r="OI34" s="9"/>
      <c r="OJ34" s="9"/>
      <c r="OK34" s="8" t="s">
        <v>24865</v>
      </c>
      <c r="OL34" s="9"/>
      <c r="OM34" s="9"/>
      <c r="ON34" s="8" t="s">
        <v>24103</v>
      </c>
      <c r="OO34" s="9"/>
      <c r="OP34" s="9"/>
      <c r="OQ34" s="8" t="s">
        <v>24328</v>
      </c>
      <c r="OR34" s="9"/>
      <c r="OS34" s="9"/>
      <c r="OT34" s="8" t="s">
        <v>4533</v>
      </c>
      <c r="OU34" s="9"/>
      <c r="OV34" s="9"/>
      <c r="OW34" s="8" t="s">
        <v>23752</v>
      </c>
      <c r="OX34" s="9"/>
      <c r="OY34" s="9"/>
      <c r="OZ34" s="8" t="s">
        <v>24551</v>
      </c>
      <c r="PA34" s="9"/>
      <c r="PB34" s="9"/>
      <c r="PC34" s="8" t="s">
        <v>24866</v>
      </c>
      <c r="PD34" s="9"/>
      <c r="PE34" s="9"/>
      <c r="PF34" s="8"/>
      <c r="PG34" s="9"/>
      <c r="PH34" s="9"/>
      <c r="PI34" s="8" t="s">
        <v>4677</v>
      </c>
      <c r="PJ34" s="9"/>
      <c r="PK34" s="9"/>
      <c r="PL34" s="8" t="s">
        <v>24563</v>
      </c>
      <c r="PM34" s="9"/>
      <c r="PN34" s="9"/>
      <c r="PO34" s="8" t="s">
        <v>23911</v>
      </c>
      <c r="PP34" s="9"/>
      <c r="PQ34" s="9"/>
      <c r="PR34" s="8" t="s">
        <v>24441</v>
      </c>
      <c r="PS34" s="9"/>
      <c r="PT34" s="9"/>
      <c r="PU34" s="8" t="s">
        <v>24126</v>
      </c>
      <c r="PV34" s="9"/>
      <c r="PW34" s="9"/>
      <c r="PX34" s="8" t="s">
        <v>24591</v>
      </c>
      <c r="PY34" s="9"/>
      <c r="PZ34" s="9"/>
      <c r="QA34" s="8" t="s">
        <v>24867</v>
      </c>
      <c r="QB34" s="9"/>
      <c r="QC34" s="9"/>
      <c r="QD34" s="8"/>
      <c r="QE34" s="9"/>
      <c r="QF34" s="9"/>
      <c r="QG34" s="8"/>
      <c r="QH34" s="9"/>
      <c r="QI34" s="9"/>
      <c r="QJ34" s="8"/>
      <c r="QK34" s="9"/>
      <c r="QL34" s="9"/>
      <c r="QM34" s="8"/>
      <c r="QN34" s="9"/>
      <c r="QO34" s="9"/>
      <c r="QP34" s="8" t="s">
        <v>3646</v>
      </c>
      <c r="QQ34" s="9"/>
      <c r="QR34" s="9"/>
      <c r="QS34" s="8" t="s">
        <v>24074</v>
      </c>
      <c r="QT34" s="9"/>
      <c r="QU34" s="9"/>
      <c r="QV34" s="8" t="s">
        <v>24074</v>
      </c>
      <c r="QW34" s="9"/>
      <c r="QX34" s="9"/>
      <c r="QY34" s="8" t="s">
        <v>3646</v>
      </c>
      <c r="QZ34" s="9"/>
      <c r="RA34" s="9"/>
      <c r="RB34" s="8" t="s">
        <v>3646</v>
      </c>
      <c r="RC34" s="9"/>
      <c r="RD34" s="9"/>
      <c r="RE34" s="8" t="s">
        <v>24149</v>
      </c>
      <c r="RF34" s="9"/>
      <c r="RG34" s="9"/>
      <c r="RH34" s="8"/>
      <c r="RI34" s="9"/>
      <c r="RJ34" s="9"/>
      <c r="RK34" s="8" t="s">
        <v>24868</v>
      </c>
      <c r="RL34" s="9"/>
      <c r="RM34" s="9"/>
      <c r="RN34" s="8"/>
      <c r="RO34" s="9"/>
      <c r="RP34" s="9"/>
      <c r="RQ34" s="8"/>
      <c r="RR34" s="9"/>
      <c r="RS34" s="9"/>
      <c r="RT34" s="8" t="s">
        <v>24450</v>
      </c>
      <c r="RU34" s="9"/>
      <c r="RV34" s="9"/>
      <c r="RW34" s="8"/>
      <c r="RX34" s="9"/>
      <c r="RY34" s="9"/>
      <c r="RZ34" s="8" t="s">
        <v>24292</v>
      </c>
      <c r="SA34" s="9"/>
      <c r="SB34" s="9"/>
      <c r="SC34" s="8" t="s">
        <v>3646</v>
      </c>
      <c r="SD34" s="9"/>
      <c r="SE34" s="9"/>
      <c r="SF34" s="8"/>
      <c r="SG34" s="9"/>
      <c r="SH34" s="9"/>
      <c r="SI34" s="8"/>
      <c r="SJ34" s="9"/>
      <c r="SK34" s="9"/>
      <c r="SL34" s="8"/>
      <c r="SM34" s="9"/>
      <c r="SN34" s="9"/>
      <c r="SO34" s="8" t="s">
        <v>24750</v>
      </c>
      <c r="SP34" s="9"/>
      <c r="SQ34" s="9"/>
      <c r="SR34" s="8" t="s">
        <v>24869</v>
      </c>
      <c r="SS34" s="9"/>
      <c r="ST34" s="9"/>
      <c r="SU34" s="8"/>
      <c r="SV34" s="9"/>
      <c r="SW34" s="9"/>
      <c r="SX34" s="8" t="s">
        <v>24172</v>
      </c>
      <c r="SY34" s="9"/>
      <c r="SZ34" s="9"/>
      <c r="TA34" s="8"/>
      <c r="TB34" s="9"/>
      <c r="TC34" s="9"/>
      <c r="TD34" s="8"/>
      <c r="TE34" s="9"/>
      <c r="TF34" s="9"/>
      <c r="TG34" s="8" t="s">
        <v>24273</v>
      </c>
      <c r="TH34" s="9"/>
      <c r="TI34" s="9"/>
      <c r="TJ34" s="8"/>
      <c r="TK34" s="9"/>
      <c r="TL34" s="9"/>
      <c r="TM34" s="8"/>
      <c r="TN34" s="9"/>
      <c r="TO34" s="9"/>
      <c r="TP34" s="8" t="s">
        <v>24756</v>
      </c>
      <c r="TQ34" s="9"/>
      <c r="TR34" s="9"/>
      <c r="TS34" s="8"/>
      <c r="TT34" s="9"/>
      <c r="TU34" s="9"/>
      <c r="TV34" s="8"/>
      <c r="TW34" s="9"/>
      <c r="TX34" s="9"/>
      <c r="TY34" s="8" t="s">
        <v>24619</v>
      </c>
      <c r="TZ34" s="9"/>
      <c r="UA34" s="9"/>
      <c r="UB34" s="8"/>
      <c r="UC34" s="9"/>
      <c r="UD34" s="9"/>
      <c r="UE34" s="8"/>
      <c r="UF34" s="9"/>
      <c r="UG34" s="9"/>
      <c r="UH34" s="8" t="s">
        <v>24870</v>
      </c>
      <c r="UI34" s="9"/>
      <c r="UJ34" s="9"/>
      <c r="UK34" s="8" t="s">
        <v>23744</v>
      </c>
      <c r="UL34" s="9"/>
      <c r="UM34" s="9"/>
      <c r="UN34" s="8"/>
      <c r="UO34" s="9"/>
      <c r="UP34" s="9"/>
      <c r="UQ34" s="8" t="s">
        <v>24458</v>
      </c>
      <c r="UR34" s="9"/>
      <c r="US34" s="9"/>
      <c r="UT34" s="8" t="s">
        <v>3869</v>
      </c>
      <c r="UU34" s="9"/>
      <c r="UV34" s="9"/>
      <c r="UW34" s="8" t="s">
        <v>3869</v>
      </c>
      <c r="UX34" s="9"/>
      <c r="UY34" s="9"/>
      <c r="UZ34" s="8" t="s">
        <v>23720</v>
      </c>
      <c r="VA34" s="9"/>
      <c r="VB34" s="9"/>
      <c r="VC34" s="8" t="s">
        <v>24871</v>
      </c>
      <c r="VD34" s="9"/>
      <c r="VE34" s="9"/>
      <c r="VF34" s="8" t="s">
        <v>3869</v>
      </c>
      <c r="VG34" s="9"/>
      <c r="VH34" s="9"/>
      <c r="VI34" s="8" t="s">
        <v>3869</v>
      </c>
      <c r="VJ34" s="9"/>
      <c r="VK34" s="9"/>
      <c r="VL34" s="8" t="s">
        <v>24872</v>
      </c>
      <c r="VM34" s="9"/>
      <c r="VN34" s="9"/>
      <c r="VO34" s="8" t="s">
        <v>3869</v>
      </c>
      <c r="VP34" s="9"/>
      <c r="VQ34" s="9"/>
      <c r="VR34" s="8" t="s">
        <v>23720</v>
      </c>
      <c r="VS34" s="9"/>
      <c r="VT34" s="9"/>
      <c r="VU34" s="8" t="s">
        <v>24636</v>
      </c>
      <c r="VV34" s="9"/>
      <c r="VW34" s="9"/>
      <c r="VX34" s="8" t="s">
        <v>24413</v>
      </c>
      <c r="VY34" s="9"/>
      <c r="VZ34" s="9"/>
      <c r="WA34" s="8" t="s">
        <v>23931</v>
      </c>
      <c r="WB34" s="9"/>
      <c r="WC34" s="9"/>
      <c r="WD34" s="8" t="s">
        <v>3869</v>
      </c>
      <c r="WE34" s="9"/>
      <c r="WF34" s="9"/>
      <c r="WG34" s="8" t="s">
        <v>23691</v>
      </c>
      <c r="WH34" s="9"/>
      <c r="WI34" s="9"/>
      <c r="WJ34" s="8" t="s">
        <v>24506</v>
      </c>
      <c r="WK34" s="9"/>
      <c r="WL34" s="9"/>
      <c r="WM34" s="8" t="s">
        <v>3869</v>
      </c>
      <c r="WN34" s="9"/>
      <c r="WO34" s="9"/>
      <c r="WP34" s="8" t="s">
        <v>24873</v>
      </c>
      <c r="WQ34" s="9"/>
      <c r="WR34" s="9"/>
      <c r="WS34" s="8" t="s">
        <v>3869</v>
      </c>
      <c r="WT34" s="9"/>
      <c r="WU34" s="9"/>
      <c r="WV34" s="8" t="s">
        <v>3869</v>
      </c>
      <c r="WW34" s="9"/>
      <c r="WX34" s="9"/>
      <c r="WY34" s="8" t="s">
        <v>4580</v>
      </c>
      <c r="WZ34" s="9"/>
      <c r="XA34" s="9"/>
      <c r="XB34" s="8" t="s">
        <v>4580</v>
      </c>
      <c r="XC34" s="9"/>
      <c r="XD34" s="9"/>
      <c r="XE34" s="8" t="s">
        <v>24839</v>
      </c>
      <c r="XF34" s="9"/>
      <c r="XG34" s="9"/>
      <c r="XH34" s="8"/>
      <c r="XI34" s="9"/>
      <c r="XJ34" s="9"/>
      <c r="XK34" s="8"/>
      <c r="XL34" s="9"/>
      <c r="XM34" s="9"/>
      <c r="XN34" s="8" t="s">
        <v>24261</v>
      </c>
      <c r="XO34" s="9"/>
      <c r="XP34" s="9"/>
      <c r="XQ34" s="8" t="s">
        <v>24463</v>
      </c>
      <c r="XR34" s="9"/>
      <c r="XS34" s="9"/>
      <c r="XT34" s="8" t="s">
        <v>24449</v>
      </c>
      <c r="XU34" s="9"/>
      <c r="XV34" s="9"/>
      <c r="XW34" s="8" t="s">
        <v>24610</v>
      </c>
      <c r="XX34" s="9"/>
      <c r="XY34" s="9"/>
      <c r="XZ34" s="8" t="s">
        <v>3646</v>
      </c>
      <c r="YA34" s="9"/>
      <c r="YB34" s="9"/>
      <c r="YC34" s="8" t="s">
        <v>4677</v>
      </c>
      <c r="YD34" s="9"/>
      <c r="YE34" s="9"/>
      <c r="YF34" s="8" t="s">
        <v>24874</v>
      </c>
      <c r="YG34" s="9"/>
      <c r="YH34" s="9"/>
      <c r="YI34" s="8" t="s">
        <v>24875</v>
      </c>
      <c r="YJ34" s="9"/>
      <c r="YK34" s="9"/>
      <c r="YL34" s="8" t="s">
        <v>3646</v>
      </c>
      <c r="YM34" s="9"/>
      <c r="YN34" s="9"/>
      <c r="YO34" s="8" t="s">
        <v>24139</v>
      </c>
      <c r="YP34" s="9"/>
      <c r="YQ34" s="9"/>
      <c r="YR34" s="8" t="s">
        <v>24360</v>
      </c>
      <c r="YS34" s="9"/>
      <c r="YT34" s="9"/>
      <c r="YU34" s="8" t="s">
        <v>24455</v>
      </c>
      <c r="YV34" s="9"/>
      <c r="YW34" s="9"/>
      <c r="YX34" s="8" t="s">
        <v>24627</v>
      </c>
      <c r="YY34" s="9"/>
      <c r="YZ34" s="9"/>
      <c r="ZA34" s="8" t="s">
        <v>24469</v>
      </c>
      <c r="ZB34" s="9"/>
      <c r="ZC34" s="9"/>
      <c r="ZD34" s="8" t="s">
        <v>24077</v>
      </c>
      <c r="ZE34" s="9"/>
      <c r="ZF34" s="9"/>
      <c r="ZG34" s="8" t="s">
        <v>24450</v>
      </c>
      <c r="ZH34" s="9"/>
      <c r="ZI34" s="9"/>
      <c r="ZJ34" s="8"/>
      <c r="ZK34" s="9"/>
      <c r="ZL34" s="9"/>
      <c r="ZM34" s="8" t="s">
        <v>24137</v>
      </c>
      <c r="ZN34" s="9"/>
      <c r="ZO34" s="9"/>
      <c r="ZP34" s="8" t="s">
        <v>24682</v>
      </c>
      <c r="ZQ34" s="9"/>
      <c r="ZR34" s="9"/>
      <c r="ZS34" s="8"/>
      <c r="ZT34" s="9"/>
      <c r="ZU34" s="9"/>
      <c r="ZV34" s="8" t="s">
        <v>24468</v>
      </c>
      <c r="ZW34" s="9"/>
      <c r="ZX34" s="9"/>
      <c r="ZY34" s="8"/>
      <c r="ZZ34" s="9"/>
      <c r="AAA34" s="9"/>
      <c r="AAB34" s="8"/>
      <c r="AAC34" s="9"/>
      <c r="AAD34" s="9"/>
      <c r="AAE34" s="8"/>
      <c r="AAF34" s="9"/>
      <c r="AAG34" s="9"/>
      <c r="AAH34" s="8"/>
      <c r="AAI34" s="9"/>
      <c r="AAJ34" s="9"/>
      <c r="AAK34" s="8"/>
      <c r="AAL34" s="9"/>
      <c r="AAM34" s="9"/>
      <c r="AAN34" s="8"/>
      <c r="AAO34" s="9"/>
      <c r="AAP34" s="9"/>
      <c r="AAQ34" s="8"/>
      <c r="AAR34" s="9"/>
      <c r="AAS34" s="9"/>
      <c r="AAT34" s="8"/>
      <c r="AAU34" s="9"/>
      <c r="AAV34" s="9"/>
      <c r="AAW34" s="8" t="s">
        <v>24302</v>
      </c>
      <c r="AAX34" s="9"/>
      <c r="AAY34" s="9"/>
      <c r="AAZ34" s="8" t="s">
        <v>24876</v>
      </c>
      <c r="ABA34" s="9"/>
      <c r="ABB34" s="9"/>
      <c r="ABC34" s="8" t="s">
        <v>4376</v>
      </c>
      <c r="ABD34" s="9"/>
      <c r="ABE34" s="9"/>
      <c r="ABF34" s="8" t="s">
        <v>4464</v>
      </c>
      <c r="ABG34" s="9"/>
      <c r="ABH34" s="9"/>
      <c r="ABI34" s="8" t="s">
        <v>24138</v>
      </c>
      <c r="ABJ34" s="9"/>
      <c r="ABK34" s="9"/>
      <c r="ABL34" s="8" t="s">
        <v>4525</v>
      </c>
      <c r="ABM34" s="9"/>
      <c r="ABN34" s="9"/>
      <c r="ABO34" s="8"/>
      <c r="ABP34" s="9"/>
      <c r="ABQ34" s="9"/>
      <c r="ABR34" s="8" t="s">
        <v>4369</v>
      </c>
      <c r="ABS34" s="9"/>
      <c r="ABT34" s="9"/>
      <c r="ABU34" s="8"/>
      <c r="ABV34" s="9"/>
      <c r="ABW34" s="9"/>
      <c r="ABX34" s="8" t="s">
        <v>4369</v>
      </c>
      <c r="ABY34" s="9"/>
      <c r="ABZ34" s="9"/>
      <c r="ACA34" s="8" t="s">
        <v>4369</v>
      </c>
      <c r="ACB34" s="9"/>
      <c r="ACC34" s="9"/>
      <c r="ACD34" s="8" t="s">
        <v>24794</v>
      </c>
      <c r="ACE34" s="9"/>
      <c r="ACF34" s="9"/>
      <c r="ACG34" s="8"/>
      <c r="ACH34" s="9"/>
      <c r="ACI34" s="9"/>
      <c r="ACJ34" s="8"/>
      <c r="ACK34" s="9"/>
      <c r="ACL34" s="9"/>
      <c r="ACM34" s="8"/>
      <c r="ACN34" s="9"/>
      <c r="ACO34" s="9"/>
      <c r="ACP34" s="8" t="s">
        <v>24426</v>
      </c>
      <c r="ACQ34" s="9"/>
      <c r="ACR34" s="9"/>
      <c r="ACS34" s="8"/>
      <c r="ACT34" s="9"/>
      <c r="ACU34" s="9"/>
      <c r="ACV34" s="8" t="s">
        <v>24672</v>
      </c>
      <c r="ACW34" s="9"/>
      <c r="ACX34" s="9"/>
      <c r="ACY34" s="8" t="s">
        <v>23720</v>
      </c>
      <c r="ACZ34" s="9"/>
      <c r="ADA34" s="9"/>
      <c r="ADB34" s="8" t="s">
        <v>3869</v>
      </c>
      <c r="ADC34" s="9"/>
      <c r="ADD34" s="9"/>
      <c r="ADE34" s="8" t="s">
        <v>3869</v>
      </c>
      <c r="ADF34" s="9"/>
      <c r="ADG34" s="9"/>
      <c r="ADH34" s="8"/>
      <c r="ADI34" s="9"/>
      <c r="ADJ34" s="9"/>
      <c r="ADK34" s="8"/>
      <c r="ADL34" s="9"/>
      <c r="ADM34" s="9"/>
      <c r="ADN34" s="8" t="s">
        <v>3869</v>
      </c>
      <c r="ADO34" s="9"/>
      <c r="ADP34" s="9"/>
      <c r="ADQ34" s="8" t="s">
        <v>3869</v>
      </c>
      <c r="ADR34" s="9"/>
      <c r="ADS34" s="9"/>
      <c r="ADT34" s="8" t="s">
        <v>3869</v>
      </c>
      <c r="ADU34" s="9"/>
      <c r="ADV34" s="9"/>
      <c r="ADW34" s="8" t="s">
        <v>24376</v>
      </c>
      <c r="ADX34" s="9"/>
      <c r="ADY34" s="9"/>
      <c r="ADZ34" s="8" t="s">
        <v>3869</v>
      </c>
      <c r="AEA34" s="9"/>
      <c r="AEB34" s="9"/>
      <c r="AEC34" s="8" t="s">
        <v>3760</v>
      </c>
      <c r="AED34" s="9"/>
      <c r="AEE34" s="9"/>
      <c r="AEF34" s="8" t="s">
        <v>3869</v>
      </c>
      <c r="AEG34" s="9"/>
      <c r="AEH34" s="9"/>
      <c r="AEI34" s="8" t="s">
        <v>3869</v>
      </c>
      <c r="AEJ34" s="9"/>
      <c r="AEK34" s="9"/>
      <c r="AEL34" s="8" t="s">
        <v>23720</v>
      </c>
      <c r="AEM34" s="9"/>
      <c r="AEN34" s="9"/>
      <c r="AEO34" s="8" t="s">
        <v>24777</v>
      </c>
      <c r="AEP34" s="9"/>
      <c r="AEQ34" s="9"/>
      <c r="AER34" s="8" t="s">
        <v>3869</v>
      </c>
      <c r="AES34" s="9"/>
      <c r="AET34" s="9"/>
      <c r="AEU34" s="8"/>
      <c r="AEV34" s="9"/>
      <c r="AEW34" s="9"/>
      <c r="AEX34" s="8" t="s">
        <v>3869</v>
      </c>
      <c r="AEY34" s="9"/>
      <c r="AEZ34" s="9"/>
      <c r="AFA34" s="8" t="s">
        <v>3869</v>
      </c>
      <c r="AFB34" s="9"/>
      <c r="AFC34" s="9"/>
      <c r="AFD34" s="8"/>
      <c r="AFE34" s="9"/>
      <c r="AFF34" s="9"/>
      <c r="AFG34" s="8" t="s">
        <v>3869</v>
      </c>
      <c r="AFH34" s="9"/>
      <c r="AFI34" s="9"/>
      <c r="AFJ34" s="8" t="s">
        <v>3869</v>
      </c>
      <c r="AFK34" s="9"/>
      <c r="AFL34" s="9"/>
      <c r="AFM34" s="8" t="s">
        <v>23720</v>
      </c>
      <c r="AFN34" s="9"/>
      <c r="AFO34" s="9"/>
      <c r="AFP34" s="8"/>
      <c r="AFQ34" s="9"/>
      <c r="AFR34" s="9"/>
      <c r="AFS34" s="8" t="s">
        <v>4580</v>
      </c>
      <c r="AFT34" s="9"/>
      <c r="AFU34" s="9"/>
      <c r="AFV34" s="8"/>
      <c r="AFW34" s="9"/>
      <c r="AFX34" s="9"/>
      <c r="AFY34" s="8" t="s">
        <v>24877</v>
      </c>
      <c r="AFZ34" s="9"/>
      <c r="AGA34" s="9"/>
      <c r="AGB34" s="8" t="s">
        <v>3869</v>
      </c>
      <c r="AGC34" s="9"/>
      <c r="AGD34" s="9"/>
      <c r="AGE34" s="8"/>
      <c r="AGF34" s="9"/>
      <c r="AGG34" s="9"/>
      <c r="AGH34" s="8"/>
      <c r="AGI34" s="9"/>
      <c r="AGJ34" s="9"/>
      <c r="AGK34" s="8" t="s">
        <v>24878</v>
      </c>
      <c r="AGL34" s="9"/>
      <c r="AGM34" s="9"/>
      <c r="AGN34" s="8" t="s">
        <v>4580</v>
      </c>
      <c r="AGO34" s="9"/>
      <c r="AGP34" s="9"/>
      <c r="AGQ34" s="8" t="s">
        <v>4580</v>
      </c>
      <c r="AGR34" s="9"/>
      <c r="AGS34" s="9"/>
      <c r="AGT34" s="8"/>
      <c r="AGU34" s="9"/>
      <c r="AGV34" s="9"/>
      <c r="AGW34" s="8" t="s">
        <v>4469</v>
      </c>
      <c r="AGX34" s="9"/>
      <c r="AGY34" s="9"/>
      <c r="AGZ34" s="8" t="s">
        <v>24297</v>
      </c>
      <c r="AHA34" s="9"/>
      <c r="AHB34" s="9"/>
      <c r="AHC34" s="8" t="s">
        <v>4677</v>
      </c>
      <c r="AHD34" s="9"/>
      <c r="AHE34" s="9"/>
      <c r="AHF34" s="8"/>
      <c r="AHG34" s="9"/>
      <c r="AHH34" s="9"/>
      <c r="AHI34" s="8" t="s">
        <v>24879</v>
      </c>
      <c r="AHJ34" s="9"/>
      <c r="AHK34" s="9"/>
      <c r="AHL34" s="8" t="s">
        <v>24119</v>
      </c>
      <c r="AHM34" s="9"/>
      <c r="AHN34" s="9"/>
      <c r="AHO34" s="8" t="s">
        <v>3646</v>
      </c>
      <c r="AHP34" s="9"/>
      <c r="AHQ34" s="9"/>
      <c r="AHR34" s="8" t="s">
        <v>4058</v>
      </c>
      <c r="AHS34" s="9"/>
      <c r="AHT34" s="9"/>
      <c r="AHU34" s="8" t="s">
        <v>24880</v>
      </c>
      <c r="AHV34" s="9"/>
      <c r="AHW34" s="9"/>
      <c r="AHX34" s="8" t="s">
        <v>24590</v>
      </c>
      <c r="AHY34" s="9"/>
      <c r="AHZ34" s="9"/>
      <c r="AIA34" s="8" t="s">
        <v>24328</v>
      </c>
      <c r="AIB34" s="9"/>
      <c r="AIC34" s="9"/>
      <c r="AID34" s="8" t="s">
        <v>24881</v>
      </c>
      <c r="AIE34" s="9"/>
      <c r="AIF34" s="9"/>
      <c r="AIG34" s="8" t="s">
        <v>4677</v>
      </c>
      <c r="AIH34" s="9"/>
      <c r="AII34" s="9"/>
      <c r="AIJ34" s="8" t="s">
        <v>24525</v>
      </c>
      <c r="AIK34" s="9"/>
      <c r="AIL34" s="9"/>
      <c r="AIM34" s="8" t="s">
        <v>24882</v>
      </c>
      <c r="AIN34" s="9"/>
      <c r="AIO34" s="9"/>
      <c r="AIP34" s="8" t="s">
        <v>24654</v>
      </c>
      <c r="AIQ34" s="9"/>
      <c r="AIR34" s="9"/>
      <c r="AIS34" s="8" t="s">
        <v>24137</v>
      </c>
      <c r="AIT34" s="9"/>
      <c r="AIU34" s="9"/>
      <c r="AIV34" s="8" t="s">
        <v>24883</v>
      </c>
      <c r="AIW34" s="9"/>
      <c r="AIX34" s="9"/>
      <c r="AIY34" s="8" t="s">
        <v>24884</v>
      </c>
      <c r="AIZ34" s="9"/>
      <c r="AJA34" s="9"/>
      <c r="AJB34" s="8" t="s">
        <v>24885</v>
      </c>
      <c r="AJC34" s="9"/>
      <c r="AJD34" s="9"/>
      <c r="AJE34" s="8" t="s">
        <v>24260</v>
      </c>
      <c r="AJF34" s="9"/>
      <c r="AJG34" s="9"/>
      <c r="AJH34" s="8" t="s">
        <v>24061</v>
      </c>
      <c r="AJI34" s="9"/>
      <c r="AJJ34" s="9"/>
      <c r="AJK34" s="8" t="s">
        <v>3646</v>
      </c>
      <c r="AJL34" s="9"/>
      <c r="AJM34" s="9"/>
      <c r="AJN34" s="8" t="s">
        <v>3646</v>
      </c>
      <c r="AJO34" s="9"/>
      <c r="AJP34" s="9"/>
      <c r="AJQ34" s="8" t="s">
        <v>3646</v>
      </c>
      <c r="AJR34" s="9"/>
      <c r="AJS34" s="9"/>
      <c r="AJT34" s="8" t="s">
        <v>24563</v>
      </c>
      <c r="AJU34" s="9"/>
      <c r="AJV34" s="9"/>
      <c r="AJW34" s="8"/>
      <c r="AJX34" s="9"/>
      <c r="AJY34" s="9"/>
      <c r="AJZ34" s="8" t="s">
        <v>4059</v>
      </c>
      <c r="AKA34" s="9"/>
      <c r="AKB34" s="9"/>
      <c r="AKC34" s="8"/>
      <c r="AKD34" s="9"/>
      <c r="AKE34" s="9"/>
      <c r="AKF34" s="8" t="s">
        <v>24494</v>
      </c>
      <c r="AKG34" s="9"/>
      <c r="AKH34" s="9"/>
      <c r="AKI34" s="8"/>
      <c r="AKJ34" s="9"/>
      <c r="AKK34" s="9"/>
      <c r="AKL34" s="8"/>
      <c r="AKM34" s="9"/>
      <c r="AKN34" s="9"/>
      <c r="AKO34" s="8"/>
      <c r="AKP34" s="9"/>
      <c r="AKQ34" s="9"/>
      <c r="AKR34" s="8"/>
      <c r="AKS34" s="9"/>
      <c r="AKT34" s="9"/>
      <c r="AKU34" s="8"/>
      <c r="AKV34" s="9"/>
      <c r="AKW34" s="9"/>
      <c r="AKX34" s="8" t="s">
        <v>24886</v>
      </c>
      <c r="AKY34" s="9"/>
      <c r="AKZ34" s="9"/>
      <c r="ALA34" s="8"/>
      <c r="ALB34" s="9"/>
      <c r="ALC34" s="9"/>
      <c r="ALD34" s="8" t="s">
        <v>24154</v>
      </c>
      <c r="ALE34" s="9"/>
      <c r="ALF34" s="9"/>
      <c r="ALG34" s="8" t="s">
        <v>24782</v>
      </c>
      <c r="ALH34" s="9"/>
      <c r="ALI34" s="9"/>
      <c r="ALJ34" s="8" t="s">
        <v>4580</v>
      </c>
      <c r="ALK34" s="9"/>
      <c r="ALL34" s="9"/>
      <c r="ALM34" s="8" t="s">
        <v>24011</v>
      </c>
      <c r="ALN34" s="9"/>
      <c r="ALO34" s="9"/>
      <c r="ALP34" s="8"/>
      <c r="ALQ34" s="9"/>
      <c r="ALR34" s="9"/>
      <c r="ALS34" s="8" t="s">
        <v>4275</v>
      </c>
      <c r="ALT34" s="9"/>
      <c r="ALU34" s="9"/>
      <c r="ALV34" s="8" t="s">
        <v>3869</v>
      </c>
      <c r="ALW34" s="9"/>
      <c r="ALX34" s="9"/>
      <c r="ALY34" s="8" t="s">
        <v>3869</v>
      </c>
      <c r="ALZ34" s="9"/>
      <c r="AMA34" s="9"/>
      <c r="AMB34" s="8" t="s">
        <v>3869</v>
      </c>
      <c r="AMC34" s="9"/>
      <c r="AMD34" s="9"/>
      <c r="AME34" s="8" t="s">
        <v>3869</v>
      </c>
      <c r="AMF34" s="9"/>
      <c r="AMG34" s="9"/>
      <c r="AMH34" s="8" t="s">
        <v>24887</v>
      </c>
      <c r="AMI34" s="9"/>
      <c r="AMJ34" s="9"/>
      <c r="AMK34" s="8" t="s">
        <v>4580</v>
      </c>
      <c r="AML34" s="9"/>
      <c r="AMM34" s="9"/>
      <c r="AMN34" s="8" t="s">
        <v>24888</v>
      </c>
      <c r="AMO34" s="9"/>
      <c r="AMP34" s="9"/>
      <c r="AMQ34" s="8" t="s">
        <v>3869</v>
      </c>
      <c r="AMR34" s="9"/>
      <c r="AMS34" s="9"/>
      <c r="AMT34" s="8" t="s">
        <v>3869</v>
      </c>
      <c r="AMU34" s="9"/>
      <c r="AMV34" s="9"/>
      <c r="AMW34" s="8" t="s">
        <v>24889</v>
      </c>
      <c r="AMX34" s="9"/>
      <c r="AMY34" s="9"/>
      <c r="AMZ34" s="8" t="s">
        <v>3869</v>
      </c>
      <c r="ANA34" s="9"/>
      <c r="ANB34" s="9"/>
      <c r="ANC34" s="8" t="s">
        <v>24327</v>
      </c>
      <c r="AND34" s="9"/>
      <c r="ANE34" s="9"/>
      <c r="ANF34" s="8" t="s">
        <v>24890</v>
      </c>
      <c r="ANG34" s="9"/>
      <c r="ANH34" s="9"/>
      <c r="ANI34" s="8" t="s">
        <v>3869</v>
      </c>
      <c r="ANJ34" s="9"/>
      <c r="ANK34" s="9"/>
      <c r="ANL34" s="8" t="s">
        <v>3869</v>
      </c>
      <c r="ANM34" s="9"/>
      <c r="ANN34" s="9"/>
      <c r="ANO34" s="8"/>
      <c r="ANP34" s="9"/>
      <c r="ANQ34" s="9"/>
      <c r="ANR34" s="8" t="s">
        <v>3869</v>
      </c>
      <c r="ANS34" s="9"/>
      <c r="ANT34" s="9"/>
      <c r="ANU34" s="8" t="s">
        <v>3869</v>
      </c>
      <c r="ANV34" s="9"/>
      <c r="ANW34" s="9"/>
      <c r="ANX34" s="8" t="s">
        <v>3646</v>
      </c>
      <c r="ANY34" s="9"/>
      <c r="ANZ34" s="9"/>
      <c r="AOA34" s="8" t="s">
        <v>3869</v>
      </c>
      <c r="AOB34" s="9"/>
      <c r="AOC34" s="9"/>
      <c r="AOD34" s="8" t="s">
        <v>24890</v>
      </c>
      <c r="AOE34" s="9"/>
      <c r="AOF34" s="9"/>
      <c r="AOG34" s="8" t="s">
        <v>4580</v>
      </c>
      <c r="AOH34" s="9"/>
      <c r="AOI34" s="9"/>
      <c r="AOJ34" s="8" t="s">
        <v>24525</v>
      </c>
      <c r="AOK34" s="9"/>
      <c r="AOL34" s="9"/>
      <c r="AOM34" s="8" t="s">
        <v>24124</v>
      </c>
      <c r="AON34" s="9"/>
      <c r="AOO34" s="9"/>
      <c r="AOP34" s="8" t="s">
        <v>24811</v>
      </c>
      <c r="AOQ34" s="9"/>
      <c r="AOR34" s="9"/>
      <c r="AOS34" s="8" t="s">
        <v>24891</v>
      </c>
      <c r="AOT34" s="9"/>
      <c r="AOU34" s="9"/>
      <c r="AOV34" s="8"/>
      <c r="AOW34" s="9"/>
      <c r="AOX34" s="9"/>
      <c r="AOY34" s="8" t="s">
        <v>24892</v>
      </c>
      <c r="AOZ34" s="9"/>
      <c r="APA34" s="9"/>
      <c r="APB34" s="8" t="s">
        <v>24893</v>
      </c>
      <c r="APC34" s="9"/>
      <c r="APD34" s="9"/>
      <c r="APE34" s="8" t="s">
        <v>24894</v>
      </c>
      <c r="APF34" s="9"/>
      <c r="APG34" s="9"/>
      <c r="APH34" s="8" t="s">
        <v>24489</v>
      </c>
      <c r="API34" s="9"/>
      <c r="APJ34" s="9"/>
      <c r="APK34" s="8" t="s">
        <v>24161</v>
      </c>
      <c r="APL34" s="9"/>
      <c r="APM34" s="9"/>
      <c r="APN34" s="8"/>
      <c r="APO34" s="9"/>
      <c r="APP34" s="9"/>
      <c r="APQ34" s="8" t="s">
        <v>24160</v>
      </c>
      <c r="APR34" s="9"/>
      <c r="APS34" s="9"/>
      <c r="APT34" s="8" t="s">
        <v>24180</v>
      </c>
      <c r="APU34" s="9"/>
      <c r="APV34" s="9"/>
      <c r="APW34" s="8" t="s">
        <v>24811</v>
      </c>
      <c r="APX34" s="9"/>
      <c r="APY34" s="9"/>
      <c r="APZ34" s="8" t="s">
        <v>24811</v>
      </c>
      <c r="AQA34" s="9"/>
      <c r="AQB34" s="9"/>
      <c r="AQC34" s="8" t="s">
        <v>24895</v>
      </c>
      <c r="AQD34" s="9"/>
      <c r="AQE34" s="9"/>
      <c r="AQF34" s="8" t="s">
        <v>24788</v>
      </c>
      <c r="AQG34" s="9"/>
      <c r="AQH34" s="9"/>
      <c r="AQI34" s="8" t="s">
        <v>24811</v>
      </c>
      <c r="AQJ34" s="9"/>
      <c r="AQK34" s="9"/>
      <c r="AQL34" s="8" t="s">
        <v>24640</v>
      </c>
      <c r="AQM34" s="9"/>
      <c r="AQN34" s="9"/>
      <c r="AQO34" s="8" t="s">
        <v>3646</v>
      </c>
      <c r="AQP34" s="9"/>
      <c r="AQQ34" s="9"/>
      <c r="AQR34" s="8" t="s">
        <v>3646</v>
      </c>
      <c r="AQS34" s="9"/>
      <c r="AQT34" s="9"/>
      <c r="AQU34" s="8" t="s">
        <v>24882</v>
      </c>
      <c r="AQV34" s="9"/>
      <c r="AQW34" s="9"/>
      <c r="AQX34" s="8" t="s">
        <v>24263</v>
      </c>
      <c r="AQY34" s="9"/>
      <c r="AQZ34" s="9"/>
      <c r="ARA34" s="8" t="s">
        <v>24446</v>
      </c>
      <c r="ARB34" s="9"/>
      <c r="ARC34" s="9"/>
      <c r="ARD34" s="8" t="s">
        <v>24119</v>
      </c>
      <c r="ARE34" s="9"/>
      <c r="ARF34" s="9"/>
      <c r="ARG34" s="8" t="s">
        <v>24302</v>
      </c>
      <c r="ARH34" s="9"/>
      <c r="ARI34" s="9"/>
      <c r="ARJ34" s="8"/>
      <c r="ARK34" s="9"/>
      <c r="ARL34" s="9"/>
      <c r="ARM34" s="8"/>
      <c r="ARN34" s="9"/>
      <c r="ARO34" s="9"/>
      <c r="ARP34" s="8" t="s">
        <v>24365</v>
      </c>
      <c r="ARQ34" s="9"/>
      <c r="ARR34" s="9"/>
      <c r="ARS34" s="8" t="s">
        <v>24154</v>
      </c>
      <c r="ART34" s="9"/>
      <c r="ARU34" s="9"/>
      <c r="ARV34" s="8" t="s">
        <v>4272</v>
      </c>
      <c r="ARW34" s="9"/>
      <c r="ARX34" s="9"/>
      <c r="ARY34" s="8"/>
      <c r="ARZ34" s="9"/>
      <c r="ASA34" s="9"/>
      <c r="ASB34" s="8"/>
      <c r="ASC34" s="9"/>
      <c r="ASD34" s="9"/>
      <c r="ASE34" s="8" t="s">
        <v>3646</v>
      </c>
      <c r="ASF34" s="9"/>
      <c r="ASG34" s="9"/>
      <c r="ASH34" s="8" t="s">
        <v>23887</v>
      </c>
      <c r="ASI34" s="9"/>
      <c r="ASJ34" s="9"/>
      <c r="ASK34" s="8" t="s">
        <v>4272</v>
      </c>
      <c r="ASL34" s="9"/>
      <c r="ASM34" s="9"/>
      <c r="ASN34" s="8"/>
      <c r="ASO34" s="9"/>
      <c r="ASP34" s="9"/>
      <c r="ASQ34" s="8"/>
      <c r="ASR34" s="9"/>
      <c r="ASS34" s="9"/>
      <c r="AST34" s="8" t="s">
        <v>24523</v>
      </c>
      <c r="ASU34" s="9"/>
      <c r="ASV34" s="9"/>
      <c r="ASW34" s="8" t="s">
        <v>24368</v>
      </c>
      <c r="ASX34" s="9"/>
      <c r="ASY34" s="9"/>
      <c r="ASZ34" s="8" t="s">
        <v>4058</v>
      </c>
      <c r="ATA34" s="9"/>
      <c r="ATB34" s="9"/>
      <c r="ATC34" s="8" t="s">
        <v>3966</v>
      </c>
      <c r="ATD34" s="9"/>
      <c r="ATE34" s="9"/>
      <c r="ATF34" s="8"/>
      <c r="ATG34" s="9"/>
      <c r="ATH34" s="9"/>
      <c r="ATI34" s="8" t="s">
        <v>24633</v>
      </c>
      <c r="ATJ34" s="9"/>
      <c r="ATK34" s="9"/>
      <c r="ATL34" s="8"/>
      <c r="ATM34" s="9"/>
      <c r="ATN34" s="9"/>
      <c r="ATO34" s="8"/>
      <c r="ATP34" s="9"/>
      <c r="ATQ34" s="9"/>
      <c r="ATR34" s="8"/>
      <c r="ATS34" s="9"/>
      <c r="ATT34" s="9"/>
      <c r="ATU34" s="8" t="s">
        <v>24896</v>
      </c>
      <c r="ATV34" s="9"/>
      <c r="ATW34" s="9"/>
      <c r="ATX34" s="8" t="s">
        <v>24897</v>
      </c>
      <c r="ATY34" s="9"/>
      <c r="ATZ34" s="9"/>
      <c r="AUA34" s="8" t="s">
        <v>24018</v>
      </c>
      <c r="AUB34" s="9"/>
      <c r="AUC34" s="9"/>
      <c r="AUD34" s="8" t="s">
        <v>3646</v>
      </c>
      <c r="AUE34" s="9"/>
      <c r="AUF34" s="9"/>
      <c r="AUG34" s="8" t="s">
        <v>4460</v>
      </c>
      <c r="AUH34" s="9"/>
      <c r="AUI34" s="9"/>
      <c r="AUJ34" s="8" t="s">
        <v>3869</v>
      </c>
      <c r="AUK34" s="9"/>
      <c r="AUL34" s="9"/>
      <c r="AUM34" s="8" t="s">
        <v>24898</v>
      </c>
      <c r="AUN34" s="9"/>
      <c r="AUO34" s="9"/>
      <c r="AUP34" s="8" t="s">
        <v>3869</v>
      </c>
      <c r="AUQ34" s="9"/>
      <c r="AUR34" s="9"/>
      <c r="AUS34" s="8" t="s">
        <v>3869</v>
      </c>
      <c r="AUT34" s="9"/>
      <c r="AUU34" s="9"/>
      <c r="AUV34" s="8" t="s">
        <v>3869</v>
      </c>
      <c r="AUW34" s="9"/>
      <c r="AUX34" s="9"/>
      <c r="AUY34" s="8" t="s">
        <v>3869</v>
      </c>
      <c r="AUZ34" s="9"/>
      <c r="AVA34" s="9"/>
      <c r="AVB34" s="8" t="s">
        <v>23957</v>
      </c>
      <c r="AVC34" s="9"/>
      <c r="AVD34" s="9"/>
      <c r="AVE34" s="8" t="s">
        <v>24899</v>
      </c>
      <c r="AVF34" s="9"/>
      <c r="AVG34" s="9"/>
      <c r="AVH34" s="8" t="s">
        <v>24666</v>
      </c>
      <c r="AVI34" s="9"/>
      <c r="AVJ34" s="9"/>
      <c r="AVK34" s="8" t="s">
        <v>3646</v>
      </c>
      <c r="AVL34" s="9"/>
      <c r="AVM34" s="9"/>
      <c r="AVN34" s="8" t="s">
        <v>24900</v>
      </c>
      <c r="AVO34" s="9"/>
      <c r="AVP34" s="9"/>
      <c r="AVQ34" s="8" t="s">
        <v>3869</v>
      </c>
      <c r="AVR34" s="9"/>
      <c r="AVS34" s="9"/>
      <c r="AVT34" s="8" t="s">
        <v>3646</v>
      </c>
      <c r="AVU34" s="9"/>
      <c r="AVV34" s="9"/>
      <c r="AVW34" s="8" t="s">
        <v>3869</v>
      </c>
      <c r="AVX34" s="9"/>
      <c r="AVY34" s="9"/>
      <c r="AVZ34" s="8" t="s">
        <v>24104</v>
      </c>
      <c r="AWA34" s="9"/>
      <c r="AWB34" s="9"/>
      <c r="AWC34" s="8" t="s">
        <v>24533</v>
      </c>
      <c r="AWD34" s="9"/>
      <c r="AWE34" s="9"/>
      <c r="AWF34" s="8" t="s">
        <v>24636</v>
      </c>
      <c r="AWG34" s="9"/>
      <c r="AWH34" s="9"/>
      <c r="AWI34" s="8" t="s">
        <v>24901</v>
      </c>
      <c r="AWJ34" s="9"/>
      <c r="AWK34" s="9"/>
      <c r="AWL34" s="8" t="s">
        <v>4085</v>
      </c>
      <c r="AWM34" s="9"/>
      <c r="AWN34" s="9"/>
      <c r="AWO34" s="8" t="s">
        <v>24902</v>
      </c>
      <c r="AWP34" s="9"/>
      <c r="AWQ34" s="9"/>
      <c r="AWR34" s="8" t="s">
        <v>24903</v>
      </c>
      <c r="AWS34" s="9"/>
      <c r="AWT34" s="9"/>
      <c r="AWU34" s="8" t="s">
        <v>3869</v>
      </c>
      <c r="AWV34" s="9"/>
      <c r="AWW34" s="9"/>
      <c r="AWX34" s="8" t="s">
        <v>24611</v>
      </c>
      <c r="AWY34" s="9"/>
      <c r="AWZ34" s="9"/>
      <c r="AXA34" s="8"/>
      <c r="AXB34" s="9"/>
      <c r="AXC34" s="9"/>
      <c r="AXD34" s="8"/>
      <c r="AXE34" s="9"/>
      <c r="AXF34" s="9"/>
      <c r="AXG34" s="8" t="s">
        <v>23788</v>
      </c>
      <c r="AXH34" s="9"/>
      <c r="AXI34" s="9"/>
      <c r="AXJ34" s="8"/>
      <c r="AXK34" s="9"/>
      <c r="AXL34" s="9"/>
      <c r="AXM34" s="8" t="s">
        <v>3869</v>
      </c>
      <c r="AXN34" s="9"/>
      <c r="AXO34" s="9"/>
      <c r="AXP34" s="8" t="s">
        <v>3869</v>
      </c>
      <c r="AXQ34" s="9"/>
      <c r="AXR34" s="9"/>
      <c r="AXS34" s="8" t="s">
        <v>3869</v>
      </c>
      <c r="AXT34" s="9"/>
      <c r="AXU34" s="9"/>
      <c r="AXV34" s="8" t="s">
        <v>24904</v>
      </c>
      <c r="AXW34" s="9"/>
      <c r="AXX34" s="9"/>
      <c r="AXY34" s="8" t="s">
        <v>24643</v>
      </c>
      <c r="AXZ34" s="9"/>
      <c r="AYA34" s="9"/>
      <c r="AYB34" s="8" t="s">
        <v>4196</v>
      </c>
      <c r="AYC34" s="9"/>
      <c r="AYD34" s="9"/>
      <c r="AYE34" s="8"/>
      <c r="AYF34" s="9"/>
      <c r="AYG34" s="9"/>
      <c r="AYH34" s="8" t="s">
        <v>24525</v>
      </c>
      <c r="AYI34" s="9"/>
      <c r="AYJ34" s="9"/>
      <c r="AYK34" s="8"/>
      <c r="AYL34" s="9"/>
      <c r="AYM34" s="9"/>
      <c r="AYN34" s="8" t="s">
        <v>24806</v>
      </c>
      <c r="AYO34" s="9"/>
      <c r="AYP34" s="9"/>
      <c r="AYQ34" s="8"/>
      <c r="AYR34" s="9"/>
      <c r="AYS34" s="9"/>
      <c r="AYT34" s="8"/>
      <c r="AYU34" s="9"/>
      <c r="AYV34" s="9"/>
      <c r="AYW34" s="8" t="s">
        <v>24905</v>
      </c>
      <c r="AYX34" s="9"/>
      <c r="AYY34" s="9"/>
      <c r="AYZ34" s="8"/>
      <c r="AZA34" s="9"/>
      <c r="AZB34" s="9"/>
      <c r="AZC34" s="8" t="s">
        <v>4399</v>
      </c>
      <c r="AZD34" s="9"/>
      <c r="AZE34" s="9"/>
      <c r="AZF34" s="8" t="s">
        <v>4272</v>
      </c>
      <c r="AZG34" s="9"/>
      <c r="AZH34" s="9"/>
      <c r="AZI34" s="8" t="s">
        <v>24317</v>
      </c>
      <c r="AZJ34" s="9"/>
      <c r="AZK34" s="9"/>
      <c r="AZL34" s="8"/>
      <c r="AZM34" s="9"/>
      <c r="AZN34" s="9"/>
      <c r="AZO34" s="8" t="s">
        <v>24119</v>
      </c>
      <c r="AZP34" s="9"/>
      <c r="AZQ34" s="9"/>
      <c r="AZR34" s="8" t="s">
        <v>24374</v>
      </c>
      <c r="AZS34" s="9"/>
      <c r="AZT34" s="9"/>
      <c r="AZU34" s="8"/>
      <c r="AZV34" s="9"/>
      <c r="AZW34" s="9"/>
      <c r="AZX34" s="8" t="s">
        <v>24906</v>
      </c>
      <c r="AZY34" s="9"/>
      <c r="AZZ34" s="9"/>
      <c r="BAA34" s="8"/>
      <c r="BAB34" s="9"/>
      <c r="BAC34" s="9"/>
      <c r="BAD34" s="8" t="s">
        <v>24907</v>
      </c>
      <c r="BAE34" s="9"/>
      <c r="BAF34" s="9"/>
      <c r="BAG34" s="8" t="s">
        <v>24713</v>
      </c>
      <c r="BAH34" s="9"/>
      <c r="BAI34" s="9"/>
      <c r="BAJ34" s="8"/>
      <c r="BAK34" s="9"/>
      <c r="BAL34" s="9"/>
      <c r="BAM34" s="8"/>
      <c r="BAN34" s="9"/>
      <c r="BAO34" s="9"/>
      <c r="BAP34" s="8" t="s">
        <v>3977</v>
      </c>
      <c r="BAQ34" s="9"/>
      <c r="BAR34" s="9"/>
      <c r="BAS34" s="8" t="s">
        <v>24636</v>
      </c>
      <c r="BAT34" s="9"/>
      <c r="BAU34" s="9"/>
      <c r="BAV34" s="8" t="s">
        <v>3646</v>
      </c>
      <c r="BAW34" s="9"/>
      <c r="BAX34" s="9"/>
      <c r="BAY34" s="8" t="s">
        <v>24421</v>
      </c>
      <c r="BAZ34" s="9"/>
      <c r="BBA34" s="9"/>
      <c r="BBB34" s="8" t="s">
        <v>3646</v>
      </c>
      <c r="BBC34" s="9"/>
      <c r="BBD34" s="9"/>
      <c r="BBE34" s="8" t="s">
        <v>4066</v>
      </c>
      <c r="BBF34" s="9"/>
      <c r="BBG34" s="9"/>
      <c r="BBH34" s="8" t="s">
        <v>24328</v>
      </c>
      <c r="BBI34" s="9"/>
      <c r="BBJ34" s="9"/>
      <c r="BBK34" s="8" t="s">
        <v>4445</v>
      </c>
      <c r="BBL34" s="9"/>
      <c r="BBM34" s="9"/>
      <c r="BBN34" s="8" t="s">
        <v>24848</v>
      </c>
      <c r="BBO34" s="9"/>
      <c r="BBP34" s="9"/>
      <c r="BBQ34" s="8" t="s">
        <v>24365</v>
      </c>
      <c r="BBR34" s="9"/>
      <c r="BBS34" s="9"/>
      <c r="BBT34" s="8" t="s">
        <v>24823</v>
      </c>
      <c r="BBU34" s="9"/>
      <c r="BBV34" s="9"/>
      <c r="BBW34" s="8"/>
      <c r="BBX34" s="9"/>
      <c r="BBY34" s="9"/>
      <c r="BBZ34" s="8"/>
      <c r="BCA34" s="9"/>
      <c r="BCB34" s="9"/>
      <c r="BCC34" s="8"/>
      <c r="BCD34" s="9"/>
      <c r="BCE34" s="9"/>
      <c r="BCF34" s="8"/>
      <c r="BCG34" s="9"/>
      <c r="BCH34" s="9"/>
      <c r="BCI34" s="8"/>
      <c r="BCJ34" s="9"/>
      <c r="BCK34" s="9"/>
      <c r="BCL34" s="8" t="s">
        <v>24363</v>
      </c>
      <c r="BCM34" s="9"/>
      <c r="BCN34" s="9"/>
      <c r="BCO34" s="8"/>
      <c r="BCP34" s="9"/>
      <c r="BCQ34" s="9"/>
      <c r="BCR34" s="8"/>
      <c r="BCS34" s="9"/>
      <c r="BCT34" s="9"/>
      <c r="BCU34" s="8"/>
      <c r="BCV34" s="9"/>
      <c r="BCW34" s="9"/>
      <c r="BCX34" s="8"/>
      <c r="BCY34" s="9"/>
      <c r="BCZ34" s="9"/>
      <c r="BDA34" s="8"/>
      <c r="BDB34" s="9"/>
      <c r="BDC34" s="9"/>
      <c r="BDD34" s="8"/>
      <c r="BDE34" s="9"/>
      <c r="BDF34" s="9"/>
      <c r="BDG34" s="8"/>
      <c r="BDH34" s="9"/>
      <c r="BDI34" s="9"/>
      <c r="BDJ34" s="8"/>
      <c r="BDK34" s="9"/>
      <c r="BDL34" s="9"/>
      <c r="BDM34" s="8" t="s">
        <v>24541</v>
      </c>
      <c r="BDN34" s="9"/>
      <c r="BDO34" s="9"/>
      <c r="BDP34" s="8" t="s">
        <v>4285</v>
      </c>
      <c r="BDQ34" s="9"/>
      <c r="BDR34" s="9"/>
      <c r="BDS34" s="8" t="s">
        <v>24011</v>
      </c>
      <c r="BDT34" s="9"/>
      <c r="BDU34" s="9"/>
      <c r="BDV34" s="8"/>
      <c r="BDW34" s="9"/>
      <c r="BDX34" s="9"/>
      <c r="BDY34" s="8" t="s">
        <v>24541</v>
      </c>
      <c r="BDZ34" s="9"/>
      <c r="BEA34" s="9"/>
      <c r="BEB34" s="8" t="s">
        <v>4619</v>
      </c>
      <c r="BEC34" s="9"/>
      <c r="BED34" s="9"/>
      <c r="BEE34" s="8" t="s">
        <v>24413</v>
      </c>
      <c r="BEF34" s="9"/>
      <c r="BEG34" s="9"/>
      <c r="BEH34" s="8" t="s">
        <v>24413</v>
      </c>
      <c r="BEI34" s="9"/>
      <c r="BEJ34" s="9"/>
      <c r="BEK34" s="8" t="s">
        <v>23931</v>
      </c>
      <c r="BEL34" s="9"/>
      <c r="BEM34" s="9"/>
      <c r="BEN34" s="8" t="s">
        <v>4580</v>
      </c>
      <c r="BEO34" s="9"/>
      <c r="BEP34" s="9"/>
      <c r="BEQ34" s="8" t="s">
        <v>4580</v>
      </c>
      <c r="BER34" s="9"/>
      <c r="BES34" s="9"/>
      <c r="BET34" s="8" t="s">
        <v>3869</v>
      </c>
      <c r="BEU34" s="9"/>
      <c r="BEV34" s="9"/>
      <c r="BEW34" s="8" t="s">
        <v>24454</v>
      </c>
      <c r="BEX34" s="9"/>
      <c r="BEY34" s="9"/>
      <c r="BEZ34" s="8" t="s">
        <v>24103</v>
      </c>
      <c r="BFA34" s="9"/>
      <c r="BFB34" s="9"/>
      <c r="BFC34" s="8" t="s">
        <v>24454</v>
      </c>
      <c r="BFD34" s="9"/>
      <c r="BFE34" s="9"/>
      <c r="BFF34" s="8" t="s">
        <v>24689</v>
      </c>
      <c r="BFG34" s="9"/>
      <c r="BFH34" s="9"/>
      <c r="BFI34" s="8" t="s">
        <v>3869</v>
      </c>
      <c r="BFJ34" s="9"/>
      <c r="BFK34" s="9"/>
      <c r="BFL34" s="8" t="s">
        <v>24908</v>
      </c>
      <c r="BFM34" s="9"/>
      <c r="BFN34" s="9"/>
      <c r="BFO34" s="8" t="s">
        <v>3760</v>
      </c>
      <c r="BFP34" s="9"/>
      <c r="BFQ34" s="9"/>
      <c r="BFR34" s="8" t="s">
        <v>3646</v>
      </c>
      <c r="BFS34" s="9"/>
      <c r="BFT34" s="9"/>
      <c r="BFU34" s="8" t="s">
        <v>24259</v>
      </c>
      <c r="BFV34" s="9"/>
      <c r="BFW34" s="9"/>
      <c r="BFX34" s="8"/>
      <c r="BFY34" s="9"/>
      <c r="BFZ34" s="9"/>
      <c r="BGA34" s="8" t="s">
        <v>3869</v>
      </c>
      <c r="BGB34" s="9"/>
      <c r="BGC34" s="9"/>
      <c r="BGD34" s="8" t="s">
        <v>3869</v>
      </c>
      <c r="BGE34" s="9"/>
      <c r="BGF34" s="9"/>
      <c r="BGG34" s="8" t="s">
        <v>3869</v>
      </c>
      <c r="BGH34" s="9"/>
      <c r="BGI34" s="9"/>
      <c r="BGJ34" s="8" t="s">
        <v>24909</v>
      </c>
      <c r="BGK34" s="9"/>
      <c r="BGL34" s="9"/>
      <c r="BGM34" s="8" t="s">
        <v>23691</v>
      </c>
      <c r="BGN34" s="9"/>
      <c r="BGO34" s="9"/>
      <c r="BGP34" s="8" t="s">
        <v>3869</v>
      </c>
      <c r="BGQ34" s="9"/>
      <c r="BGR34" s="9"/>
      <c r="BGS34" s="8" t="s">
        <v>3869</v>
      </c>
      <c r="BGT34" s="9"/>
      <c r="BGU34" s="9"/>
      <c r="BGV34" s="8" t="s">
        <v>24413</v>
      </c>
      <c r="BGW34" s="9"/>
      <c r="BGX34" s="9"/>
      <c r="BGY34" s="8"/>
      <c r="BGZ34" s="9"/>
      <c r="BHA34" s="9"/>
      <c r="BHB34" s="8" t="s">
        <v>4580</v>
      </c>
      <c r="BHC34" s="9"/>
      <c r="BHD34" s="9"/>
      <c r="BHE34" s="8" t="s">
        <v>24077</v>
      </c>
      <c r="BHF34" s="9"/>
      <c r="BHG34" s="9"/>
      <c r="BHH34" s="8" t="s">
        <v>4627</v>
      </c>
      <c r="BHI34" s="9"/>
      <c r="BHJ34" s="9"/>
      <c r="BHK34" s="8" t="s">
        <v>4058</v>
      </c>
      <c r="BHL34" s="9"/>
      <c r="BHM34" s="9"/>
      <c r="BHN34" s="8" t="s">
        <v>4275</v>
      </c>
      <c r="BHO34" s="9"/>
      <c r="BHP34" s="9"/>
      <c r="BHQ34" s="8" t="s">
        <v>24480</v>
      </c>
      <c r="BHR34" s="9"/>
      <c r="BHS34" s="9"/>
      <c r="BHT34" s="8" t="s">
        <v>24701</v>
      </c>
      <c r="BHU34" s="9"/>
      <c r="BHV34" s="9"/>
      <c r="BHW34" s="8" t="s">
        <v>4086</v>
      </c>
      <c r="BHX34" s="9"/>
      <c r="BHY34" s="9"/>
      <c r="BHZ34" s="8" t="s">
        <v>4388</v>
      </c>
      <c r="BIA34" s="9"/>
      <c r="BIB34" s="9"/>
      <c r="BIC34" s="8" t="s">
        <v>24728</v>
      </c>
      <c r="BID34" s="9"/>
      <c r="BIE34" s="9"/>
      <c r="BIF34" s="8" t="s">
        <v>24444</v>
      </c>
      <c r="BIG34" s="9"/>
      <c r="BIH34" s="9"/>
      <c r="BII34" s="8" t="s">
        <v>23962</v>
      </c>
      <c r="BIJ34" s="9"/>
      <c r="BIK34" s="9"/>
      <c r="BIL34" s="8" t="s">
        <v>24426</v>
      </c>
      <c r="BIM34" s="9"/>
      <c r="BIN34" s="9"/>
      <c r="BIO34" s="8" t="s">
        <v>4276</v>
      </c>
      <c r="BIP34" s="9"/>
      <c r="BIQ34" s="9"/>
      <c r="BIR34" s="8" t="s">
        <v>24355</v>
      </c>
      <c r="BIS34" s="9"/>
      <c r="BIT34" s="9"/>
      <c r="BIU34" s="8" t="s">
        <v>4580</v>
      </c>
      <c r="BIV34" s="9"/>
      <c r="BIW34" s="9"/>
      <c r="BIX34" s="8" t="s">
        <v>24154</v>
      </c>
      <c r="BIY34" s="9"/>
      <c r="BIZ34" s="9"/>
      <c r="BJA34" s="8" t="s">
        <v>24077</v>
      </c>
      <c r="BJB34" s="9"/>
      <c r="BJC34" s="9"/>
      <c r="BJD34" s="8"/>
      <c r="BJE34" s="9"/>
      <c r="BJF34" s="9"/>
      <c r="BJG34" s="8"/>
      <c r="BJH34" s="9"/>
      <c r="BJI34" s="9"/>
      <c r="BJJ34" s="8" t="s">
        <v>24377</v>
      </c>
      <c r="BJK34" s="9"/>
      <c r="BJL34" s="9"/>
      <c r="BJM34" s="8" t="s">
        <v>24260</v>
      </c>
      <c r="BJN34" s="9"/>
      <c r="BJO34" s="9"/>
      <c r="BJP34" s="8" t="s">
        <v>24408</v>
      </c>
      <c r="BJQ34" s="9"/>
      <c r="BJR34" s="9"/>
      <c r="BJS34" s="8" t="s">
        <v>24212</v>
      </c>
      <c r="BJT34" s="9"/>
      <c r="BJU34" s="9"/>
      <c r="BJV34" s="8" t="s">
        <v>4576</v>
      </c>
      <c r="BJW34" s="9"/>
      <c r="BJX34" s="9"/>
      <c r="BJY34" s="8"/>
      <c r="BJZ34" s="9"/>
      <c r="BKA34" s="9"/>
      <c r="BKB34" s="8" t="s">
        <v>24426</v>
      </c>
      <c r="BKC34" s="9"/>
      <c r="BKD34" s="9"/>
      <c r="BKE34" s="8"/>
      <c r="BKF34" s="9"/>
      <c r="BKG34" s="9"/>
      <c r="BKH34" s="8" t="s">
        <v>4289</v>
      </c>
      <c r="BKI34" s="9"/>
      <c r="BKJ34" s="9"/>
      <c r="BKK34" s="8" t="s">
        <v>3646</v>
      </c>
      <c r="BKL34" s="9"/>
      <c r="BKM34" s="9"/>
      <c r="BKN34" s="8"/>
      <c r="BKO34" s="9"/>
      <c r="BKP34" s="9"/>
      <c r="BKQ34" s="8"/>
      <c r="BKR34" s="9"/>
      <c r="BKS34" s="9"/>
      <c r="BKT34" s="8"/>
      <c r="BKU34" s="9"/>
      <c r="BKV34" s="9"/>
      <c r="BKW34" s="8"/>
      <c r="BKX34" s="9"/>
      <c r="BKY34" s="9"/>
      <c r="BKZ34" s="8" t="s">
        <v>24150</v>
      </c>
      <c r="BLA34" s="9"/>
      <c r="BLB34" s="9"/>
      <c r="BLC34" s="8"/>
      <c r="BLD34" s="9"/>
      <c r="BLE34" s="9"/>
      <c r="BLF34" s="8" t="s">
        <v>23898</v>
      </c>
      <c r="BLG34" s="9"/>
      <c r="BLH34" s="9"/>
      <c r="BLI34" s="8" t="s">
        <v>24910</v>
      </c>
      <c r="BLJ34" s="9"/>
      <c r="BLK34" s="9"/>
      <c r="BLL34" s="8" t="s">
        <v>24690</v>
      </c>
      <c r="BLM34" s="9"/>
      <c r="BLN34" s="9"/>
      <c r="BLO34" s="8"/>
      <c r="BLP34" s="9"/>
      <c r="BLQ34" s="9"/>
      <c r="BLR34" s="8"/>
      <c r="BLS34" s="9"/>
      <c r="BLT34" s="9"/>
      <c r="BLU34" s="8" t="s">
        <v>24690</v>
      </c>
      <c r="BLV34" s="9"/>
      <c r="BLW34" s="9"/>
      <c r="BLX34" s="8" t="s">
        <v>24338</v>
      </c>
      <c r="BLY34" s="9"/>
      <c r="BLZ34" s="9"/>
      <c r="BMA34" s="8"/>
      <c r="BMB34" s="9"/>
      <c r="BMC34" s="9"/>
      <c r="BMD34" s="8"/>
      <c r="BME34" s="9"/>
      <c r="BMF34" s="9"/>
      <c r="BMG34" s="8"/>
      <c r="BMH34" s="9"/>
      <c r="BMI34" s="9"/>
      <c r="BMJ34" s="8" t="s">
        <v>4086</v>
      </c>
      <c r="BMK34" s="9"/>
      <c r="BML34" s="9"/>
      <c r="BMM34" s="8" t="s">
        <v>4666</v>
      </c>
      <c r="BMN34" s="9"/>
      <c r="BMO34" s="9"/>
      <c r="BMP34" s="8" t="s">
        <v>24233</v>
      </c>
      <c r="BMQ34" s="9"/>
      <c r="BMR34" s="9"/>
      <c r="BMS34" s="8" t="s">
        <v>24911</v>
      </c>
      <c r="BMT34" s="9"/>
      <c r="BMU34" s="9"/>
      <c r="BMV34" s="8"/>
      <c r="BMW34" s="9"/>
      <c r="BMX34" s="9"/>
      <c r="BMY34" s="8"/>
      <c r="BMZ34" s="9"/>
      <c r="BNA34" s="9"/>
      <c r="BNB34" s="8"/>
      <c r="BNC34" s="9"/>
      <c r="BND34" s="9"/>
      <c r="BNE34" s="8" t="s">
        <v>24912</v>
      </c>
      <c r="BNF34" s="9"/>
      <c r="BNG34" s="9"/>
      <c r="BNH34" s="8"/>
      <c r="BNI34" s="9"/>
      <c r="BNJ34" s="9"/>
      <c r="BNK34" s="8" t="s">
        <v>4369</v>
      </c>
      <c r="BNL34" s="9"/>
      <c r="BNM34" s="9"/>
      <c r="BNN34" s="8" t="s">
        <v>24479</v>
      </c>
      <c r="BNO34" s="9"/>
      <c r="BNP34" s="9"/>
      <c r="BNQ34" s="8" t="s">
        <v>24913</v>
      </c>
      <c r="BNR34" s="9"/>
      <c r="BNS34" s="9"/>
      <c r="BNT34" s="8" t="s">
        <v>4362</v>
      </c>
      <c r="BNU34" s="9"/>
      <c r="BNV34" s="9"/>
      <c r="BNW34" s="8" t="s">
        <v>24914</v>
      </c>
      <c r="BNX34" s="9"/>
      <c r="BNY34" s="9"/>
      <c r="BNZ34" s="8" t="s">
        <v>3869</v>
      </c>
      <c r="BOA34" s="9"/>
      <c r="BOB34" s="9"/>
      <c r="BOC34" s="8" t="s">
        <v>4580</v>
      </c>
      <c r="BOD34" s="9"/>
      <c r="BOE34" s="9"/>
      <c r="BOF34" s="8" t="s">
        <v>3869</v>
      </c>
      <c r="BOG34" s="9"/>
      <c r="BOH34" s="9"/>
      <c r="BOI34" s="8"/>
      <c r="BOJ34" s="9"/>
      <c r="BOK34" s="9"/>
      <c r="BOL34" s="8" t="s">
        <v>3869</v>
      </c>
      <c r="BOM34" s="9"/>
      <c r="BON34" s="9"/>
      <c r="BOO34" s="8" t="s">
        <v>24636</v>
      </c>
      <c r="BOP34" s="9"/>
      <c r="BOQ34" s="9"/>
      <c r="BOR34" s="8" t="s">
        <v>4580</v>
      </c>
      <c r="BOS34" s="9"/>
      <c r="BOT34" s="9"/>
      <c r="BOU34" s="8" t="s">
        <v>24711</v>
      </c>
      <c r="BOV34" s="9"/>
      <c r="BOW34" s="9"/>
      <c r="BOX34" s="8" t="s">
        <v>24915</v>
      </c>
      <c r="BOY34" s="9"/>
      <c r="BOZ34" s="9"/>
      <c r="BPA34" s="8" t="s">
        <v>3869</v>
      </c>
      <c r="BPB34" s="9"/>
      <c r="BPC34" s="9"/>
      <c r="BPD34" s="8" t="s">
        <v>4580</v>
      </c>
      <c r="BPE34" s="9"/>
      <c r="BPF34" s="9"/>
      <c r="BPG34" s="8" t="s">
        <v>24413</v>
      </c>
      <c r="BPH34" s="9"/>
      <c r="BPI34" s="9"/>
      <c r="BPJ34" s="8" t="s">
        <v>24828</v>
      </c>
      <c r="BPK34" s="9"/>
      <c r="BPL34" s="9"/>
      <c r="BPM34" s="8" t="s">
        <v>4580</v>
      </c>
      <c r="BPN34" s="9"/>
      <c r="BPO34" s="9"/>
      <c r="BPP34" s="8" t="s">
        <v>24916</v>
      </c>
      <c r="BPQ34" s="9"/>
      <c r="BPR34" s="9"/>
      <c r="BPS34" s="8" t="s">
        <v>24744</v>
      </c>
      <c r="BPT34" s="9"/>
      <c r="BPU34" s="9"/>
      <c r="BPV34" s="8"/>
      <c r="BPW34" s="9"/>
      <c r="BPX34" s="9"/>
      <c r="BPY34" s="8" t="s">
        <v>3869</v>
      </c>
      <c r="BPZ34" s="9"/>
      <c r="BQA34" s="9"/>
      <c r="BQB34" s="8" t="s">
        <v>24539</v>
      </c>
      <c r="BQC34" s="9"/>
      <c r="BQD34" s="9"/>
      <c r="BQE34" s="8" t="s">
        <v>4465</v>
      </c>
      <c r="BQF34" s="9"/>
      <c r="BQG34" s="9"/>
      <c r="BQH34" s="8"/>
      <c r="BQI34" s="9"/>
      <c r="BQJ34" s="9"/>
      <c r="BQK34" s="8" t="s">
        <v>23931</v>
      </c>
      <c r="BQL34" s="9"/>
      <c r="BQM34" s="9"/>
      <c r="BQN34" s="8"/>
      <c r="BQO34" s="9"/>
      <c r="BQP34" s="9"/>
      <c r="BQQ34" s="8"/>
      <c r="BQR34" s="9"/>
      <c r="BQS34" s="9"/>
      <c r="BQT34" s="8" t="s">
        <v>23842</v>
      </c>
      <c r="BQU34" s="9"/>
      <c r="BQV34" s="9"/>
      <c r="BQW34" s="8" t="s">
        <v>24563</v>
      </c>
      <c r="BQX34" s="9"/>
      <c r="BQY34" s="9"/>
      <c r="BQZ34" s="8"/>
      <c r="BRA34" s="9"/>
      <c r="BRB34" s="9"/>
      <c r="BRC34" s="8"/>
      <c r="BRD34" s="9"/>
      <c r="BRE34" s="9"/>
      <c r="BRF34" s="8" t="s">
        <v>24654</v>
      </c>
      <c r="BRG34" s="9"/>
      <c r="BRH34" s="9"/>
      <c r="BRI34" s="8" t="s">
        <v>3646</v>
      </c>
      <c r="BRJ34" s="9"/>
      <c r="BRK34" s="9"/>
      <c r="BRL34" s="8"/>
      <c r="BRM34" s="9"/>
      <c r="BRN34" s="9"/>
      <c r="BRO34" s="8"/>
      <c r="BRP34" s="9"/>
      <c r="BRQ34" s="9"/>
      <c r="BRR34" s="8"/>
      <c r="BRS34" s="9"/>
      <c r="BRT34" s="9"/>
      <c r="BRU34" s="8"/>
      <c r="BRV34" s="9"/>
      <c r="BRW34" s="9"/>
      <c r="BRX34" s="8"/>
      <c r="BRY34" s="9"/>
      <c r="BRZ34" s="9"/>
      <c r="BSA34" s="8"/>
      <c r="BSB34" s="9"/>
      <c r="BSC34" s="9"/>
      <c r="BSD34" s="8"/>
      <c r="BSE34" s="9"/>
      <c r="BSF34" s="9"/>
      <c r="BSG34" s="8"/>
      <c r="BSH34" s="9"/>
      <c r="BSI34" s="9"/>
      <c r="BSJ34" s="8"/>
      <c r="BSK34" s="9"/>
      <c r="BSL34" s="9"/>
      <c r="BSM34" s="8"/>
      <c r="BSN34" s="9"/>
      <c r="BSO34" s="9"/>
      <c r="BSP34" s="8" t="s">
        <v>24917</v>
      </c>
      <c r="BSQ34" s="9"/>
      <c r="BSR34" s="9"/>
      <c r="BSS34" s="8" t="s">
        <v>24565</v>
      </c>
      <c r="BST34" s="9"/>
      <c r="BSU34" s="9"/>
      <c r="BSV34" s="8"/>
      <c r="BSW34" s="9"/>
      <c r="BSX34" s="9"/>
      <c r="BSY34" s="8"/>
      <c r="BSZ34" s="9"/>
      <c r="BTA34" s="9"/>
      <c r="BTB34" s="8"/>
      <c r="BTC34" s="9"/>
      <c r="BTD34" s="9"/>
      <c r="BTE34" s="8" t="s">
        <v>24609</v>
      </c>
      <c r="BTF34" s="9"/>
      <c r="BTG34" s="9"/>
      <c r="BTH34" s="8"/>
      <c r="BTI34" s="9"/>
      <c r="BTJ34" s="9"/>
      <c r="BTK34" s="8"/>
      <c r="BTL34" s="9"/>
      <c r="BTM34" s="9"/>
      <c r="BTN34" s="8" t="s">
        <v>24199</v>
      </c>
      <c r="BTO34" s="9"/>
      <c r="BTP34" s="9"/>
      <c r="BTQ34" s="8" t="s">
        <v>23720</v>
      </c>
      <c r="BTR34" s="9"/>
      <c r="BTS34" s="9"/>
      <c r="BTT34" s="8" t="s">
        <v>24413</v>
      </c>
      <c r="BTU34" s="9"/>
      <c r="BTV34" s="9"/>
      <c r="BTW34" s="8" t="s">
        <v>24400</v>
      </c>
      <c r="BTX34" s="9"/>
      <c r="BTY34" s="9"/>
      <c r="BTZ34" s="8" t="s">
        <v>4216</v>
      </c>
      <c r="BUA34" s="9"/>
      <c r="BUB34" s="9"/>
      <c r="BUC34" s="8" t="s">
        <v>3869</v>
      </c>
      <c r="BUD34" s="9"/>
      <c r="BUE34" s="9"/>
      <c r="BUF34" s="8" t="s">
        <v>24918</v>
      </c>
      <c r="BUG34" s="9"/>
      <c r="BUH34" s="9"/>
      <c r="BUI34" s="8" t="s">
        <v>24919</v>
      </c>
      <c r="BUJ34" s="9"/>
      <c r="BUK34" s="9"/>
      <c r="BUL34" s="8" t="s">
        <v>3869</v>
      </c>
      <c r="BUM34" s="9"/>
      <c r="BUN34" s="9"/>
      <c r="BUO34" s="8" t="s">
        <v>24920</v>
      </c>
      <c r="BUP34" s="9"/>
      <c r="BUQ34" s="9"/>
      <c r="BUR34" s="8" t="s">
        <v>23720</v>
      </c>
      <c r="BUS34" s="9"/>
      <c r="BUT34" s="9"/>
      <c r="BUU34" s="8" t="s">
        <v>3869</v>
      </c>
      <c r="BUV34" s="9"/>
      <c r="BUW34" s="9"/>
      <c r="BUX34" s="8" t="s">
        <v>3869</v>
      </c>
      <c r="BUY34" s="9"/>
      <c r="BUZ34" s="9"/>
      <c r="BVA34" s="8" t="s">
        <v>3869</v>
      </c>
      <c r="BVB34" s="9"/>
      <c r="BVC34" s="9"/>
      <c r="BVD34" s="8" t="s">
        <v>3869</v>
      </c>
      <c r="BVE34" s="9"/>
      <c r="BVF34" s="9"/>
      <c r="BVG34" s="8" t="s">
        <v>24047</v>
      </c>
      <c r="BVH34" s="9"/>
      <c r="BVI34" s="9"/>
      <c r="BVJ34" s="8" t="s">
        <v>24052</v>
      </c>
      <c r="BVK34" s="9"/>
      <c r="BVL34" s="9"/>
      <c r="BVM34" s="8" t="s">
        <v>24921</v>
      </c>
      <c r="BVN34" s="9"/>
      <c r="BVO34" s="9"/>
      <c r="BVP34" s="8" t="s">
        <v>3646</v>
      </c>
      <c r="BVQ34" s="9"/>
      <c r="BVR34" s="9"/>
      <c r="BVS34" s="8" t="s">
        <v>3869</v>
      </c>
      <c r="BVT34" s="9"/>
      <c r="BVU34" s="9"/>
      <c r="BVV34" s="8" t="s">
        <v>3869</v>
      </c>
      <c r="BVW34" s="9"/>
      <c r="BVX34" s="9"/>
      <c r="BVY34" s="8"/>
      <c r="BVZ34" s="9"/>
      <c r="BWA34" s="9"/>
      <c r="BWB34" s="8" t="s">
        <v>3869</v>
      </c>
      <c r="BWC34" s="9"/>
      <c r="BWD34" s="9"/>
      <c r="BWE34" s="8" t="s">
        <v>3869</v>
      </c>
      <c r="BWF34" s="9"/>
      <c r="BWG34" s="9"/>
      <c r="BWH34" s="8" t="s">
        <v>23931</v>
      </c>
      <c r="BWI34" s="9"/>
      <c r="BWJ34" s="9"/>
      <c r="BWK34" s="8" t="s">
        <v>24357</v>
      </c>
      <c r="BWL34" s="9"/>
      <c r="BWM34" s="9"/>
      <c r="BWN34" s="8" t="s">
        <v>3869</v>
      </c>
      <c r="BWO34" s="9"/>
      <c r="BWP34" s="9"/>
      <c r="BWQ34" s="8" t="s">
        <v>3869</v>
      </c>
      <c r="BWR34" s="9"/>
      <c r="BWS34" s="9"/>
      <c r="BWT34" s="8" t="s">
        <v>24411</v>
      </c>
      <c r="BWU34" s="9"/>
      <c r="BWV34" s="9"/>
      <c r="BWW34" s="8" t="s">
        <v>3869</v>
      </c>
      <c r="BWX34" s="9"/>
      <c r="BWY34" s="9"/>
      <c r="BWZ34" s="8" t="s">
        <v>24922</v>
      </c>
      <c r="BXA34" s="9"/>
      <c r="BXB34" s="9"/>
      <c r="BXC34" s="8" t="s">
        <v>3760</v>
      </c>
      <c r="BXD34" s="9"/>
      <c r="BXE34" s="9"/>
      <c r="BXF34" s="8" t="s">
        <v>4216</v>
      </c>
      <c r="BXG34" s="9"/>
      <c r="BXH34" s="9"/>
      <c r="BXI34" s="8" t="s">
        <v>3964</v>
      </c>
      <c r="BXJ34" s="9"/>
      <c r="BXK34" s="9"/>
      <c r="BXL34" s="8"/>
      <c r="BXM34" s="9"/>
      <c r="BXN34" s="9"/>
      <c r="BXO34" s="8" t="s">
        <v>24403</v>
      </c>
      <c r="BXP34" s="9"/>
      <c r="BXQ34" s="9"/>
      <c r="BXR34" s="8" t="s">
        <v>24403</v>
      </c>
      <c r="BXS34" s="9"/>
      <c r="BXT34" s="9"/>
      <c r="BXU34" s="8"/>
      <c r="BXV34" s="9"/>
      <c r="BXW34" s="9"/>
      <c r="BXX34" s="8" t="s">
        <v>4664</v>
      </c>
      <c r="BXY34" s="9"/>
      <c r="BXZ34" s="9"/>
      <c r="BYA34" s="8" t="s">
        <v>24923</v>
      </c>
      <c r="BYB34" s="9"/>
      <c r="BYC34" s="9"/>
      <c r="BYD34" s="8"/>
      <c r="BYE34" s="9"/>
      <c r="BYF34" s="9"/>
      <c r="BYG34" s="8"/>
      <c r="BYH34" s="9"/>
      <c r="BYI34" s="9"/>
      <c r="BYJ34" s="8"/>
      <c r="BYK34" s="9"/>
      <c r="BYL34" s="9"/>
      <c r="BYM34" s="8" t="s">
        <v>24580</v>
      </c>
      <c r="BYN34" s="9"/>
      <c r="BYO34" s="9"/>
    </row>
    <row r="35" spans="1:2017" x14ac:dyDescent="0.25">
      <c r="A35" s="1" t="s">
        <v>4456</v>
      </c>
      <c r="B35" s="8" t="s">
        <v>3646</v>
      </c>
      <c r="C35" s="9"/>
      <c r="D35" s="9"/>
      <c r="E35" s="8" t="s">
        <v>24894</v>
      </c>
      <c r="F35" s="9"/>
      <c r="G35" s="9"/>
      <c r="H35" s="8"/>
      <c r="I35" s="9"/>
      <c r="J35" s="9"/>
      <c r="K35" s="8" t="s">
        <v>4677</v>
      </c>
      <c r="L35" s="9"/>
      <c r="M35" s="9"/>
      <c r="N35" s="8" t="s">
        <v>24924</v>
      </c>
      <c r="O35" s="9"/>
      <c r="P35" s="9"/>
      <c r="Q35" s="8" t="s">
        <v>24233</v>
      </c>
      <c r="R35" s="9"/>
      <c r="S35" s="9"/>
      <c r="T35" s="8" t="s">
        <v>4580</v>
      </c>
      <c r="U35" s="9"/>
      <c r="V35" s="9"/>
      <c r="W35" s="8" t="s">
        <v>4282</v>
      </c>
      <c r="X35" s="9"/>
      <c r="Y35" s="9"/>
      <c r="Z35" s="8" t="s">
        <v>23684</v>
      </c>
      <c r="AA35" s="9"/>
      <c r="AB35" s="9"/>
      <c r="AC35" s="8" t="s">
        <v>24426</v>
      </c>
      <c r="AD35" s="9"/>
      <c r="AE35" s="9"/>
      <c r="AF35" s="8" t="s">
        <v>24925</v>
      </c>
      <c r="AG35" s="9"/>
      <c r="AH35" s="9"/>
      <c r="AI35" s="8" t="s">
        <v>24926</v>
      </c>
      <c r="AJ35" s="9"/>
      <c r="AK35" s="9"/>
      <c r="AL35" s="8" t="s">
        <v>24906</v>
      </c>
      <c r="AM35" s="9"/>
      <c r="AN35" s="9"/>
      <c r="AO35" s="8" t="s">
        <v>3646</v>
      </c>
      <c r="AP35" s="9"/>
      <c r="AQ35" s="9"/>
      <c r="AR35" s="8"/>
      <c r="AS35" s="9"/>
      <c r="AT35" s="9"/>
      <c r="AU35" s="8"/>
      <c r="AV35" s="9"/>
      <c r="AW35" s="9"/>
      <c r="AX35" s="8"/>
      <c r="AY35" s="9"/>
      <c r="AZ35" s="9"/>
      <c r="BA35" s="8"/>
      <c r="BB35" s="9"/>
      <c r="BC35" s="9"/>
      <c r="BD35" s="8"/>
      <c r="BE35" s="9"/>
      <c r="BF35" s="9"/>
      <c r="BG35" s="8"/>
      <c r="BH35" s="9"/>
      <c r="BI35" s="9"/>
      <c r="BJ35" s="8"/>
      <c r="BK35" s="9"/>
      <c r="BL35" s="9"/>
      <c r="BM35" s="8" t="s">
        <v>24585</v>
      </c>
      <c r="BN35" s="9"/>
      <c r="BO35" s="9"/>
      <c r="BP35" s="8"/>
      <c r="BQ35" s="9"/>
      <c r="BR35" s="9"/>
      <c r="BS35" s="8" t="s">
        <v>24851</v>
      </c>
      <c r="BT35" s="9"/>
      <c r="BU35" s="9"/>
      <c r="BV35" s="8" t="s">
        <v>24927</v>
      </c>
      <c r="BW35" s="9"/>
      <c r="BX35" s="9"/>
      <c r="BY35" s="8" t="s">
        <v>24928</v>
      </c>
      <c r="BZ35" s="9"/>
      <c r="CA35" s="9"/>
      <c r="CB35" s="8" t="s">
        <v>23691</v>
      </c>
      <c r="CC35" s="9"/>
      <c r="CD35" s="9"/>
      <c r="CE35" s="8" t="s">
        <v>24929</v>
      </c>
      <c r="CF35" s="9"/>
      <c r="CG35" s="9"/>
      <c r="CH35" s="8"/>
      <c r="CI35" s="9"/>
      <c r="CJ35" s="9"/>
      <c r="CK35" s="8" t="s">
        <v>24930</v>
      </c>
      <c r="CL35" s="9"/>
      <c r="CM35" s="9"/>
      <c r="CN35" s="8" t="s">
        <v>24931</v>
      </c>
      <c r="CO35" s="9"/>
      <c r="CP35" s="9"/>
      <c r="CQ35" s="8" t="s">
        <v>24932</v>
      </c>
      <c r="CR35" s="9"/>
      <c r="CS35" s="9"/>
      <c r="CT35" s="8" t="s">
        <v>24933</v>
      </c>
      <c r="CU35" s="9"/>
      <c r="CV35" s="9"/>
      <c r="CW35" s="8" t="s">
        <v>24018</v>
      </c>
      <c r="CX35" s="9"/>
      <c r="CY35" s="9"/>
      <c r="CZ35" s="8"/>
      <c r="DA35" s="9"/>
      <c r="DB35" s="9"/>
      <c r="DC35" s="8" t="s">
        <v>23727</v>
      </c>
      <c r="DD35" s="9"/>
      <c r="DE35" s="9"/>
      <c r="DF35" s="8" t="s">
        <v>24934</v>
      </c>
      <c r="DG35" s="9"/>
      <c r="DH35" s="9"/>
      <c r="DI35" s="8" t="s">
        <v>24935</v>
      </c>
      <c r="DJ35" s="9"/>
      <c r="DK35" s="9"/>
      <c r="DL35" s="8" t="s">
        <v>24936</v>
      </c>
      <c r="DM35" s="9"/>
      <c r="DN35" s="9"/>
      <c r="DO35" s="8"/>
      <c r="DP35" s="9"/>
      <c r="DQ35" s="9"/>
      <c r="DR35" s="8" t="s">
        <v>24937</v>
      </c>
      <c r="DS35" s="9"/>
      <c r="DT35" s="9"/>
      <c r="DU35" s="8"/>
      <c r="DV35" s="9"/>
      <c r="DW35" s="9"/>
      <c r="DX35" s="8"/>
      <c r="DY35" s="9"/>
      <c r="DZ35" s="9"/>
      <c r="EA35" s="8" t="s">
        <v>3869</v>
      </c>
      <c r="EB35" s="9"/>
      <c r="EC35" s="9"/>
      <c r="ED35" s="8" t="s">
        <v>3646</v>
      </c>
      <c r="EE35" s="9"/>
      <c r="EF35" s="9"/>
      <c r="EG35" s="8" t="s">
        <v>24557</v>
      </c>
      <c r="EH35" s="9"/>
      <c r="EI35" s="9"/>
      <c r="EJ35" s="8"/>
      <c r="EK35" s="9"/>
      <c r="EL35" s="9"/>
      <c r="EM35" s="8" t="s">
        <v>4658</v>
      </c>
      <c r="EN35" s="9"/>
      <c r="EO35" s="9"/>
      <c r="EP35" s="8" t="s">
        <v>24119</v>
      </c>
      <c r="EQ35" s="9"/>
      <c r="ER35" s="9"/>
      <c r="ES35" s="8" t="s">
        <v>4216</v>
      </c>
      <c r="ET35" s="9"/>
      <c r="EU35" s="9"/>
      <c r="EV35" s="8" t="s">
        <v>3646</v>
      </c>
      <c r="EW35" s="9"/>
      <c r="EX35" s="9"/>
      <c r="EY35" s="8" t="s">
        <v>24016</v>
      </c>
      <c r="EZ35" s="9"/>
      <c r="FA35" s="9"/>
      <c r="FB35" s="8"/>
      <c r="FC35" s="9"/>
      <c r="FD35" s="9"/>
      <c r="FE35" s="8"/>
      <c r="FF35" s="9"/>
      <c r="FG35" s="9"/>
      <c r="FH35" s="8"/>
      <c r="FI35" s="9"/>
      <c r="FJ35" s="9"/>
      <c r="FK35" s="8" t="s">
        <v>24938</v>
      </c>
      <c r="FL35" s="9"/>
      <c r="FM35" s="9"/>
      <c r="FN35" s="8" t="s">
        <v>24926</v>
      </c>
      <c r="FO35" s="9"/>
      <c r="FP35" s="9"/>
      <c r="FQ35" s="8"/>
      <c r="FR35" s="9"/>
      <c r="FS35" s="9"/>
      <c r="FT35" s="8" t="s">
        <v>4580</v>
      </c>
      <c r="FU35" s="9"/>
      <c r="FV35" s="9"/>
      <c r="FW35" s="8"/>
      <c r="FX35" s="9"/>
      <c r="FY35" s="9"/>
      <c r="FZ35" s="8" t="s">
        <v>24565</v>
      </c>
      <c r="GA35" s="9"/>
      <c r="GB35" s="9"/>
      <c r="GC35" s="8"/>
      <c r="GD35" s="9"/>
      <c r="GE35" s="9"/>
      <c r="GF35" s="8" t="s">
        <v>24764</v>
      </c>
      <c r="GG35" s="9"/>
      <c r="GH35" s="9"/>
      <c r="GI35" s="8" t="s">
        <v>3646</v>
      </c>
      <c r="GJ35" s="9"/>
      <c r="GK35" s="9"/>
      <c r="GL35" s="8" t="s">
        <v>24284</v>
      </c>
      <c r="GM35" s="9"/>
      <c r="GN35" s="9"/>
      <c r="GO35" s="8" t="s">
        <v>24338</v>
      </c>
      <c r="GP35" s="9"/>
      <c r="GQ35" s="9"/>
      <c r="GR35" s="8" t="s">
        <v>3646</v>
      </c>
      <c r="GS35" s="9"/>
      <c r="GT35" s="9"/>
      <c r="GU35" s="8" t="s">
        <v>24939</v>
      </c>
      <c r="GV35" s="9"/>
      <c r="GW35" s="9"/>
      <c r="GX35" s="8"/>
      <c r="GY35" s="9"/>
      <c r="GZ35" s="9"/>
      <c r="HA35" s="8"/>
      <c r="HB35" s="9"/>
      <c r="HC35" s="9"/>
      <c r="HD35" s="8" t="s">
        <v>24940</v>
      </c>
      <c r="HE35" s="9"/>
      <c r="HF35" s="9"/>
      <c r="HG35" s="8"/>
      <c r="HH35" s="9"/>
      <c r="HI35" s="9"/>
      <c r="HJ35" s="8" t="s">
        <v>24941</v>
      </c>
      <c r="HK35" s="9"/>
      <c r="HL35" s="9"/>
      <c r="HM35" s="8" t="s">
        <v>24565</v>
      </c>
      <c r="HN35" s="9"/>
      <c r="HO35" s="9"/>
      <c r="HP35" s="8" t="s">
        <v>23821</v>
      </c>
      <c r="HQ35" s="9"/>
      <c r="HR35" s="9"/>
      <c r="HS35" s="8" t="s">
        <v>24736</v>
      </c>
      <c r="HT35" s="9"/>
      <c r="HU35" s="9"/>
      <c r="HV35" s="8" t="s">
        <v>24591</v>
      </c>
      <c r="HW35" s="9"/>
      <c r="HX35" s="9"/>
      <c r="HY35" s="8"/>
      <c r="HZ35" s="9"/>
      <c r="IA35" s="9"/>
      <c r="IB35" s="8"/>
      <c r="IC35" s="9"/>
      <c r="ID35" s="9"/>
      <c r="IE35" s="8" t="s">
        <v>24121</v>
      </c>
      <c r="IF35" s="9"/>
      <c r="IG35" s="9"/>
      <c r="IH35" s="8"/>
      <c r="II35" s="9"/>
      <c r="IJ35" s="9"/>
      <c r="IK35" s="8"/>
      <c r="IL35" s="9"/>
      <c r="IM35" s="9"/>
      <c r="IN35" s="8"/>
      <c r="IO35" s="9"/>
      <c r="IP35" s="9"/>
      <c r="IQ35" s="8"/>
      <c r="IR35" s="9"/>
      <c r="IS35" s="9"/>
      <c r="IT35" s="8"/>
      <c r="IU35" s="9"/>
      <c r="IV35" s="9"/>
      <c r="IW35" s="8" t="s">
        <v>24453</v>
      </c>
      <c r="IX35" s="9"/>
      <c r="IY35" s="9"/>
      <c r="IZ35" s="8" t="s">
        <v>24942</v>
      </c>
      <c r="JA35" s="9"/>
      <c r="JB35" s="9"/>
      <c r="JC35" s="8"/>
      <c r="JD35" s="9"/>
      <c r="JE35" s="9"/>
      <c r="JF35" s="8"/>
      <c r="JG35" s="9"/>
      <c r="JH35" s="9"/>
      <c r="JI35" s="8"/>
      <c r="JJ35" s="9"/>
      <c r="JK35" s="9"/>
      <c r="JL35" s="8" t="s">
        <v>24943</v>
      </c>
      <c r="JM35" s="9"/>
      <c r="JN35" s="9"/>
      <c r="JO35" s="8" t="s">
        <v>24138</v>
      </c>
      <c r="JP35" s="9"/>
      <c r="JQ35" s="9"/>
      <c r="JR35" s="8" t="s">
        <v>24944</v>
      </c>
      <c r="JS35" s="9"/>
      <c r="JT35" s="9"/>
      <c r="JU35" s="8"/>
      <c r="JV35" s="9"/>
      <c r="JW35" s="9"/>
      <c r="JX35" s="8"/>
      <c r="JY35" s="9"/>
      <c r="JZ35" s="9"/>
      <c r="KA35" s="8" t="s">
        <v>24620</v>
      </c>
      <c r="KB35" s="9"/>
      <c r="KC35" s="9"/>
      <c r="KD35" s="8" t="s">
        <v>24945</v>
      </c>
      <c r="KE35" s="9"/>
      <c r="KF35" s="9"/>
      <c r="KG35" s="8"/>
      <c r="KH35" s="9"/>
      <c r="KI35" s="9"/>
      <c r="KJ35" s="8"/>
      <c r="KK35" s="9"/>
      <c r="KL35" s="9"/>
      <c r="KM35" s="8" t="s">
        <v>24946</v>
      </c>
      <c r="KN35" s="9"/>
      <c r="KO35" s="9"/>
      <c r="KP35" s="8" t="s">
        <v>24947</v>
      </c>
      <c r="KQ35" s="9"/>
      <c r="KR35" s="9"/>
      <c r="KS35" s="8" t="s">
        <v>24948</v>
      </c>
      <c r="KT35" s="9"/>
      <c r="KU35" s="9"/>
      <c r="KV35" s="8" t="s">
        <v>24949</v>
      </c>
      <c r="KW35" s="9"/>
      <c r="KX35" s="9"/>
      <c r="KY35" s="8" t="s">
        <v>24950</v>
      </c>
      <c r="KZ35" s="9"/>
      <c r="LA35" s="9"/>
      <c r="LB35" s="8" t="s">
        <v>24951</v>
      </c>
      <c r="LC35" s="9"/>
      <c r="LD35" s="9"/>
      <c r="LE35" s="8" t="s">
        <v>24636</v>
      </c>
      <c r="LF35" s="9"/>
      <c r="LG35" s="9"/>
      <c r="LH35" s="8" t="s">
        <v>24952</v>
      </c>
      <c r="LI35" s="9"/>
      <c r="LJ35" s="9"/>
      <c r="LK35" s="8" t="s">
        <v>24953</v>
      </c>
      <c r="LL35" s="9"/>
      <c r="LM35" s="9"/>
      <c r="LN35" s="8" t="s">
        <v>24954</v>
      </c>
      <c r="LO35" s="9"/>
      <c r="LP35" s="9"/>
      <c r="LQ35" s="8" t="s">
        <v>23906</v>
      </c>
      <c r="LR35" s="9"/>
      <c r="LS35" s="9"/>
      <c r="LT35" s="8" t="s">
        <v>24955</v>
      </c>
      <c r="LU35" s="9"/>
      <c r="LV35" s="9"/>
      <c r="LW35" s="8" t="s">
        <v>24956</v>
      </c>
      <c r="LX35" s="9"/>
      <c r="LY35" s="9"/>
      <c r="LZ35" s="8" t="s">
        <v>24956</v>
      </c>
      <c r="MA35" s="9"/>
      <c r="MB35" s="9"/>
      <c r="MC35" s="8" t="s">
        <v>3646</v>
      </c>
      <c r="MD35" s="9"/>
      <c r="ME35" s="9"/>
      <c r="MF35" s="8" t="s">
        <v>24957</v>
      </c>
      <c r="MG35" s="9"/>
      <c r="MH35" s="9"/>
      <c r="MI35" s="8"/>
      <c r="MJ35" s="9"/>
      <c r="MK35" s="9"/>
      <c r="ML35" s="8" t="s">
        <v>24958</v>
      </c>
      <c r="MM35" s="9"/>
      <c r="MN35" s="9"/>
      <c r="MO35" s="8" t="s">
        <v>24959</v>
      </c>
      <c r="MP35" s="9"/>
      <c r="MQ35" s="9"/>
      <c r="MR35" s="8" t="s">
        <v>3646</v>
      </c>
      <c r="MS35" s="9"/>
      <c r="MT35" s="9"/>
      <c r="MU35" s="8" t="s">
        <v>24960</v>
      </c>
      <c r="MV35" s="9"/>
      <c r="MW35" s="9"/>
      <c r="MX35" s="8"/>
      <c r="MY35" s="9"/>
      <c r="MZ35" s="9"/>
      <c r="NA35" s="8"/>
      <c r="NB35" s="9"/>
      <c r="NC35" s="9"/>
      <c r="ND35" s="8" t="s">
        <v>3646</v>
      </c>
      <c r="NE35" s="9"/>
      <c r="NF35" s="9"/>
      <c r="NG35" s="8" t="s">
        <v>24961</v>
      </c>
      <c r="NH35" s="9"/>
      <c r="NI35" s="9"/>
      <c r="NJ35" s="8" t="s">
        <v>24962</v>
      </c>
      <c r="NK35" s="9"/>
      <c r="NL35" s="9"/>
      <c r="NM35" s="8" t="s">
        <v>24176</v>
      </c>
      <c r="NN35" s="9"/>
      <c r="NO35" s="9"/>
      <c r="NP35" s="8"/>
      <c r="NQ35" s="9"/>
      <c r="NR35" s="9"/>
      <c r="NS35" s="8" t="s">
        <v>4580</v>
      </c>
      <c r="NT35" s="9"/>
      <c r="NU35" s="9"/>
      <c r="NV35" s="8" t="s">
        <v>24963</v>
      </c>
      <c r="NW35" s="9"/>
      <c r="NX35" s="9"/>
      <c r="NY35" s="8"/>
      <c r="NZ35" s="9"/>
      <c r="OA35" s="9"/>
      <c r="OB35" s="8"/>
      <c r="OC35" s="9"/>
      <c r="OD35" s="9"/>
      <c r="OE35" s="8" t="s">
        <v>4481</v>
      </c>
      <c r="OF35" s="9"/>
      <c r="OG35" s="9"/>
      <c r="OH35" s="8" t="s">
        <v>23911</v>
      </c>
      <c r="OI35" s="9"/>
      <c r="OJ35" s="9"/>
      <c r="OK35" s="8"/>
      <c r="OL35" s="9"/>
      <c r="OM35" s="9"/>
      <c r="ON35" s="8" t="s">
        <v>4385</v>
      </c>
      <c r="OO35" s="9"/>
      <c r="OP35" s="9"/>
      <c r="OQ35" s="8" t="s">
        <v>3964</v>
      </c>
      <c r="OR35" s="9"/>
      <c r="OS35" s="9"/>
      <c r="OT35" s="8" t="s">
        <v>24964</v>
      </c>
      <c r="OU35" s="9"/>
      <c r="OV35" s="9"/>
      <c r="OW35" s="8" t="s">
        <v>3646</v>
      </c>
      <c r="OX35" s="9"/>
      <c r="OY35" s="9"/>
      <c r="OZ35" s="8" t="s">
        <v>24065</v>
      </c>
      <c r="PA35" s="9"/>
      <c r="PB35" s="9"/>
      <c r="PC35" s="8"/>
      <c r="PD35" s="9"/>
      <c r="PE35" s="9"/>
      <c r="PF35" s="8"/>
      <c r="PG35" s="9"/>
      <c r="PH35" s="9"/>
      <c r="PI35" s="8"/>
      <c r="PJ35" s="9"/>
      <c r="PK35" s="9"/>
      <c r="PL35" s="8" t="s">
        <v>24965</v>
      </c>
      <c r="PM35" s="9"/>
      <c r="PN35" s="9"/>
      <c r="PO35" s="8" t="s">
        <v>23957</v>
      </c>
      <c r="PP35" s="9"/>
      <c r="PQ35" s="9"/>
      <c r="PR35" s="8" t="s">
        <v>24102</v>
      </c>
      <c r="PS35" s="9"/>
      <c r="PT35" s="9"/>
      <c r="PU35" s="8" t="s">
        <v>24080</v>
      </c>
      <c r="PV35" s="9"/>
      <c r="PW35" s="9"/>
      <c r="PX35" s="8"/>
      <c r="PY35" s="9"/>
      <c r="PZ35" s="9"/>
      <c r="QA35" s="8" t="s">
        <v>24147</v>
      </c>
      <c r="QB35" s="9"/>
      <c r="QC35" s="9"/>
      <c r="QD35" s="8"/>
      <c r="QE35" s="9"/>
      <c r="QF35" s="9"/>
      <c r="QG35" s="8"/>
      <c r="QH35" s="9"/>
      <c r="QI35" s="9"/>
      <c r="QJ35" s="8"/>
      <c r="QK35" s="9"/>
      <c r="QL35" s="9"/>
      <c r="QM35" s="8"/>
      <c r="QN35" s="9"/>
      <c r="QO35" s="9"/>
      <c r="QP35" s="8" t="s">
        <v>24966</v>
      </c>
      <c r="QQ35" s="9"/>
      <c r="QR35" s="9"/>
      <c r="QS35" s="8" t="s">
        <v>24338</v>
      </c>
      <c r="QT35" s="9"/>
      <c r="QU35" s="9"/>
      <c r="QV35" s="8" t="s">
        <v>24338</v>
      </c>
      <c r="QW35" s="9"/>
      <c r="QX35" s="9"/>
      <c r="QY35" s="8" t="s">
        <v>24338</v>
      </c>
      <c r="QZ35" s="9"/>
      <c r="RA35" s="9"/>
      <c r="RB35" s="8" t="s">
        <v>24967</v>
      </c>
      <c r="RC35" s="9"/>
      <c r="RD35" s="9"/>
      <c r="RE35" s="8" t="s">
        <v>24139</v>
      </c>
      <c r="RF35" s="9"/>
      <c r="RG35" s="9"/>
      <c r="RH35" s="8"/>
      <c r="RI35" s="9"/>
      <c r="RJ35" s="9"/>
      <c r="RK35" s="8" t="s">
        <v>24968</v>
      </c>
      <c r="RL35" s="9"/>
      <c r="RM35" s="9"/>
      <c r="RN35" s="8"/>
      <c r="RO35" s="9"/>
      <c r="RP35" s="9"/>
      <c r="RQ35" s="8"/>
      <c r="RR35" s="9"/>
      <c r="RS35" s="9"/>
      <c r="RT35" s="8" t="s">
        <v>24790</v>
      </c>
      <c r="RU35" s="9"/>
      <c r="RV35" s="9"/>
      <c r="RW35" s="8"/>
      <c r="RX35" s="9"/>
      <c r="RY35" s="9"/>
      <c r="RZ35" s="8" t="s">
        <v>24764</v>
      </c>
      <c r="SA35" s="9"/>
      <c r="SB35" s="9"/>
      <c r="SC35" s="8" t="s">
        <v>24293</v>
      </c>
      <c r="SD35" s="9"/>
      <c r="SE35" s="9"/>
      <c r="SF35" s="8"/>
      <c r="SG35" s="9"/>
      <c r="SH35" s="9"/>
      <c r="SI35" s="8"/>
      <c r="SJ35" s="9"/>
      <c r="SK35" s="9"/>
      <c r="SL35" s="8"/>
      <c r="SM35" s="9"/>
      <c r="SN35" s="9"/>
      <c r="SO35" s="8" t="s">
        <v>24617</v>
      </c>
      <c r="SP35" s="9"/>
      <c r="SQ35" s="9"/>
      <c r="SR35" s="8" t="s">
        <v>24969</v>
      </c>
      <c r="SS35" s="9"/>
      <c r="ST35" s="9"/>
      <c r="SU35" s="8"/>
      <c r="SV35" s="9"/>
      <c r="SW35" s="9"/>
      <c r="SX35" s="8" t="s">
        <v>3646</v>
      </c>
      <c r="SY35" s="9"/>
      <c r="SZ35" s="9"/>
      <c r="TA35" s="8"/>
      <c r="TB35" s="9"/>
      <c r="TC35" s="9"/>
      <c r="TD35" s="8"/>
      <c r="TE35" s="9"/>
      <c r="TF35" s="9"/>
      <c r="TG35" s="8" t="s">
        <v>24433</v>
      </c>
      <c r="TH35" s="9"/>
      <c r="TI35" s="9"/>
      <c r="TJ35" s="8"/>
      <c r="TK35" s="9"/>
      <c r="TL35" s="9"/>
      <c r="TM35" s="8"/>
      <c r="TN35" s="9"/>
      <c r="TO35" s="9"/>
      <c r="TP35" s="8"/>
      <c r="TQ35" s="9"/>
      <c r="TR35" s="9"/>
      <c r="TS35" s="8"/>
      <c r="TT35" s="9"/>
      <c r="TU35" s="9"/>
      <c r="TV35" s="8"/>
      <c r="TW35" s="9"/>
      <c r="TX35" s="9"/>
      <c r="TY35" s="8"/>
      <c r="TZ35" s="9"/>
      <c r="UA35" s="9"/>
      <c r="UB35" s="8"/>
      <c r="UC35" s="9"/>
      <c r="UD35" s="9"/>
      <c r="UE35" s="8"/>
      <c r="UF35" s="9"/>
      <c r="UG35" s="9"/>
      <c r="UH35" s="8" t="s">
        <v>24970</v>
      </c>
      <c r="UI35" s="9"/>
      <c r="UJ35" s="9"/>
      <c r="UK35" s="8" t="s">
        <v>24971</v>
      </c>
      <c r="UL35" s="9"/>
      <c r="UM35" s="9"/>
      <c r="UN35" s="8"/>
      <c r="UO35" s="9"/>
      <c r="UP35" s="9"/>
      <c r="UQ35" s="8" t="s">
        <v>24413</v>
      </c>
      <c r="UR35" s="9"/>
      <c r="US35" s="9"/>
      <c r="UT35" s="8" t="s">
        <v>24972</v>
      </c>
      <c r="UU35" s="9"/>
      <c r="UV35" s="9"/>
      <c r="UW35" s="8" t="s">
        <v>24973</v>
      </c>
      <c r="UX35" s="9"/>
      <c r="UY35" s="9"/>
      <c r="UZ35" s="8" t="s">
        <v>3869</v>
      </c>
      <c r="VA35" s="9"/>
      <c r="VB35" s="9"/>
      <c r="VC35" s="8" t="s">
        <v>24974</v>
      </c>
      <c r="VD35" s="9"/>
      <c r="VE35" s="9"/>
      <c r="VF35" s="8" t="s">
        <v>24975</v>
      </c>
      <c r="VG35" s="9"/>
      <c r="VH35" s="9"/>
      <c r="VI35" s="8" t="s">
        <v>3646</v>
      </c>
      <c r="VJ35" s="9"/>
      <c r="VK35" s="9"/>
      <c r="VL35" s="8"/>
      <c r="VM35" s="9"/>
      <c r="VN35" s="9"/>
      <c r="VO35" s="8" t="s">
        <v>3646</v>
      </c>
      <c r="VP35" s="9"/>
      <c r="VQ35" s="9"/>
      <c r="VR35" s="8" t="s">
        <v>3869</v>
      </c>
      <c r="VS35" s="9"/>
      <c r="VT35" s="9"/>
      <c r="VU35" s="8" t="s">
        <v>24716</v>
      </c>
      <c r="VV35" s="9"/>
      <c r="VW35" s="9"/>
      <c r="VX35" s="8" t="s">
        <v>4580</v>
      </c>
      <c r="VY35" s="9"/>
      <c r="VZ35" s="9"/>
      <c r="WA35" s="8" t="s">
        <v>24103</v>
      </c>
      <c r="WB35" s="9"/>
      <c r="WC35" s="9"/>
      <c r="WD35" s="8" t="s">
        <v>3646</v>
      </c>
      <c r="WE35" s="9"/>
      <c r="WF35" s="9"/>
      <c r="WG35" s="8" t="s">
        <v>23679</v>
      </c>
      <c r="WH35" s="9"/>
      <c r="WI35" s="9"/>
      <c r="WJ35" s="8" t="s">
        <v>24976</v>
      </c>
      <c r="WK35" s="9"/>
      <c r="WL35" s="9"/>
      <c r="WM35" s="8" t="s">
        <v>3646</v>
      </c>
      <c r="WN35" s="9"/>
      <c r="WO35" s="9"/>
      <c r="WP35" s="8" t="s">
        <v>24977</v>
      </c>
      <c r="WQ35" s="9"/>
      <c r="WR35" s="9"/>
      <c r="WS35" s="8" t="s">
        <v>24026</v>
      </c>
      <c r="WT35" s="9"/>
      <c r="WU35" s="9"/>
      <c r="WV35" s="8" t="s">
        <v>3646</v>
      </c>
      <c r="WW35" s="9"/>
      <c r="WX35" s="9"/>
      <c r="WY35" s="8" t="s">
        <v>4216</v>
      </c>
      <c r="WZ35" s="9"/>
      <c r="XA35" s="9"/>
      <c r="XB35" s="8" t="s">
        <v>24922</v>
      </c>
      <c r="XC35" s="9"/>
      <c r="XD35" s="9"/>
      <c r="XE35" s="8" t="s">
        <v>24403</v>
      </c>
      <c r="XF35" s="9"/>
      <c r="XG35" s="9"/>
      <c r="XH35" s="8"/>
      <c r="XI35" s="9"/>
      <c r="XJ35" s="9"/>
      <c r="XK35" s="8"/>
      <c r="XL35" s="9"/>
      <c r="XM35" s="9"/>
      <c r="XN35" s="8" t="s">
        <v>23962</v>
      </c>
      <c r="XO35" s="9"/>
      <c r="XP35" s="9"/>
      <c r="XQ35" s="8" t="s">
        <v>4155</v>
      </c>
      <c r="XR35" s="9"/>
      <c r="XS35" s="9"/>
      <c r="XT35" s="8" t="s">
        <v>3646</v>
      </c>
      <c r="XU35" s="9"/>
      <c r="XV35" s="9"/>
      <c r="XW35" s="8" t="s">
        <v>24820</v>
      </c>
      <c r="XX35" s="9"/>
      <c r="XY35" s="9"/>
      <c r="XZ35" s="8" t="s">
        <v>24890</v>
      </c>
      <c r="YA35" s="9"/>
      <c r="YB35" s="9"/>
      <c r="YC35" s="8" t="s">
        <v>24978</v>
      </c>
      <c r="YD35" s="9"/>
      <c r="YE35" s="9"/>
      <c r="YF35" s="8" t="s">
        <v>3646</v>
      </c>
      <c r="YG35" s="9"/>
      <c r="YH35" s="9"/>
      <c r="YI35" s="8" t="s">
        <v>24525</v>
      </c>
      <c r="YJ35" s="9"/>
      <c r="YK35" s="9"/>
      <c r="YL35" s="8" t="s">
        <v>24690</v>
      </c>
      <c r="YM35" s="9"/>
      <c r="YN35" s="9"/>
      <c r="YO35" s="8" t="s">
        <v>23886</v>
      </c>
      <c r="YP35" s="9"/>
      <c r="YQ35" s="9"/>
      <c r="YR35" s="8" t="s">
        <v>24966</v>
      </c>
      <c r="YS35" s="9"/>
      <c r="YT35" s="9"/>
      <c r="YU35" s="8"/>
      <c r="YV35" s="9"/>
      <c r="YW35" s="9"/>
      <c r="YX35" s="8" t="s">
        <v>3964</v>
      </c>
      <c r="YY35" s="9"/>
      <c r="YZ35" s="9"/>
      <c r="ZA35" s="8" t="s">
        <v>24767</v>
      </c>
      <c r="ZB35" s="9"/>
      <c r="ZC35" s="9"/>
      <c r="ZD35" s="8" t="s">
        <v>24291</v>
      </c>
      <c r="ZE35" s="9"/>
      <c r="ZF35" s="9"/>
      <c r="ZG35" s="8" t="s">
        <v>24765</v>
      </c>
      <c r="ZH35" s="9"/>
      <c r="ZI35" s="9"/>
      <c r="ZJ35" s="8"/>
      <c r="ZK35" s="9"/>
      <c r="ZL35" s="9"/>
      <c r="ZM35" s="8" t="s">
        <v>24302</v>
      </c>
      <c r="ZN35" s="9"/>
      <c r="ZO35" s="9"/>
      <c r="ZP35" s="8" t="s">
        <v>24979</v>
      </c>
      <c r="ZQ35" s="9"/>
      <c r="ZR35" s="9"/>
      <c r="ZS35" s="8"/>
      <c r="ZT35" s="9"/>
      <c r="ZU35" s="9"/>
      <c r="ZV35" s="8" t="s">
        <v>24790</v>
      </c>
      <c r="ZW35" s="9"/>
      <c r="ZX35" s="9"/>
      <c r="ZY35" s="8"/>
      <c r="ZZ35" s="9"/>
      <c r="AAA35" s="9"/>
      <c r="AAB35" s="8"/>
      <c r="AAC35" s="9"/>
      <c r="AAD35" s="9"/>
      <c r="AAE35" s="8"/>
      <c r="AAF35" s="9"/>
      <c r="AAG35" s="9"/>
      <c r="AAH35" s="8"/>
      <c r="AAI35" s="9"/>
      <c r="AAJ35" s="9"/>
      <c r="AAK35" s="8"/>
      <c r="AAL35" s="9"/>
      <c r="AAM35" s="9"/>
      <c r="AAN35" s="8"/>
      <c r="AAO35" s="9"/>
      <c r="AAP35" s="9"/>
      <c r="AAQ35" s="8"/>
      <c r="AAR35" s="9"/>
      <c r="AAS35" s="9"/>
      <c r="AAT35" s="8"/>
      <c r="AAU35" s="9"/>
      <c r="AAV35" s="9"/>
      <c r="AAW35" s="8" t="s">
        <v>24764</v>
      </c>
      <c r="AAX35" s="9"/>
      <c r="AAY35" s="9"/>
      <c r="AAZ35" s="8" t="s">
        <v>24980</v>
      </c>
      <c r="ABA35" s="9"/>
      <c r="ABB35" s="9"/>
      <c r="ABC35" s="8" t="s">
        <v>4525</v>
      </c>
      <c r="ABD35" s="9"/>
      <c r="ABE35" s="9"/>
      <c r="ABF35" s="8" t="s">
        <v>23771</v>
      </c>
      <c r="ABG35" s="9"/>
      <c r="ABH35" s="9"/>
      <c r="ABI35" s="8" t="s">
        <v>24473</v>
      </c>
      <c r="ABJ35" s="9"/>
      <c r="ABK35" s="9"/>
      <c r="ABL35" s="8" t="s">
        <v>24473</v>
      </c>
      <c r="ABM35" s="9"/>
      <c r="ABN35" s="9"/>
      <c r="ABO35" s="8"/>
      <c r="ABP35" s="9"/>
      <c r="ABQ35" s="9"/>
      <c r="ABR35" s="8"/>
      <c r="ABS35" s="9"/>
      <c r="ABT35" s="9"/>
      <c r="ABU35" s="8"/>
      <c r="ABV35" s="9"/>
      <c r="ABW35" s="9"/>
      <c r="ABX35" s="8" t="s">
        <v>24312</v>
      </c>
      <c r="ABY35" s="9"/>
      <c r="ABZ35" s="9"/>
      <c r="ACA35" s="8" t="s">
        <v>24479</v>
      </c>
      <c r="ACB35" s="9"/>
      <c r="ACC35" s="9"/>
      <c r="ACD35" s="8"/>
      <c r="ACE35" s="9"/>
      <c r="ACF35" s="9"/>
      <c r="ACG35" s="8"/>
      <c r="ACH35" s="9"/>
      <c r="ACI35" s="9"/>
      <c r="ACJ35" s="8"/>
      <c r="ACK35" s="9"/>
      <c r="ACL35" s="9"/>
      <c r="ACM35" s="8"/>
      <c r="ACN35" s="9"/>
      <c r="ACO35" s="9"/>
      <c r="ACP35" s="8" t="s">
        <v>24413</v>
      </c>
      <c r="ACQ35" s="9"/>
      <c r="ACR35" s="9"/>
      <c r="ACS35" s="8"/>
      <c r="ACT35" s="9"/>
      <c r="ACU35" s="9"/>
      <c r="ACV35" s="8" t="s">
        <v>24636</v>
      </c>
      <c r="ACW35" s="9"/>
      <c r="ACX35" s="9"/>
      <c r="ACY35" s="8" t="s">
        <v>3869</v>
      </c>
      <c r="ACZ35" s="9"/>
      <c r="ADA35" s="9"/>
      <c r="ADB35" s="8" t="s">
        <v>24981</v>
      </c>
      <c r="ADC35" s="9"/>
      <c r="ADD35" s="9"/>
      <c r="ADE35" s="8" t="s">
        <v>3646</v>
      </c>
      <c r="ADF35" s="9"/>
      <c r="ADG35" s="9"/>
      <c r="ADH35" s="8"/>
      <c r="ADI35" s="9"/>
      <c r="ADJ35" s="9"/>
      <c r="ADK35" s="8"/>
      <c r="ADL35" s="9"/>
      <c r="ADM35" s="9"/>
      <c r="ADN35" s="8" t="s">
        <v>24982</v>
      </c>
      <c r="ADO35" s="9"/>
      <c r="ADP35" s="9"/>
      <c r="ADQ35" s="8" t="s">
        <v>24983</v>
      </c>
      <c r="ADR35" s="9"/>
      <c r="ADS35" s="9"/>
      <c r="ADT35" s="8" t="s">
        <v>3646</v>
      </c>
      <c r="ADU35" s="9"/>
      <c r="ADV35" s="9"/>
      <c r="ADW35" s="8" t="s">
        <v>3646</v>
      </c>
      <c r="ADX35" s="9"/>
      <c r="ADY35" s="9"/>
      <c r="ADZ35" s="8" t="s">
        <v>24984</v>
      </c>
      <c r="AEA35" s="9"/>
      <c r="AEB35" s="9"/>
      <c r="AEC35" s="8" t="s">
        <v>3646</v>
      </c>
      <c r="AED35" s="9"/>
      <c r="AEE35" s="9"/>
      <c r="AEF35" s="8" t="s">
        <v>3646</v>
      </c>
      <c r="AEG35" s="9"/>
      <c r="AEH35" s="9"/>
      <c r="AEI35" s="8" t="s">
        <v>3646</v>
      </c>
      <c r="AEJ35" s="9"/>
      <c r="AEK35" s="9"/>
      <c r="AEL35" s="8" t="s">
        <v>3869</v>
      </c>
      <c r="AEM35" s="9"/>
      <c r="AEN35" s="9"/>
      <c r="AEO35" s="8" t="s">
        <v>24985</v>
      </c>
      <c r="AEP35" s="9"/>
      <c r="AEQ35" s="9"/>
      <c r="AER35" s="8" t="s">
        <v>4275</v>
      </c>
      <c r="AES35" s="9"/>
      <c r="AET35" s="9"/>
      <c r="AEU35" s="8"/>
      <c r="AEV35" s="9"/>
      <c r="AEW35" s="9"/>
      <c r="AEX35" s="8" t="s">
        <v>3646</v>
      </c>
      <c r="AEY35" s="9"/>
      <c r="AEZ35" s="9"/>
      <c r="AFA35" s="8" t="s">
        <v>24986</v>
      </c>
      <c r="AFB35" s="9"/>
      <c r="AFC35" s="9"/>
      <c r="AFD35" s="8"/>
      <c r="AFE35" s="9"/>
      <c r="AFF35" s="9"/>
      <c r="AFG35" s="8" t="s">
        <v>3646</v>
      </c>
      <c r="AFH35" s="9"/>
      <c r="AFI35" s="9"/>
      <c r="AFJ35" s="8" t="s">
        <v>24987</v>
      </c>
      <c r="AFK35" s="9"/>
      <c r="AFL35" s="9"/>
      <c r="AFM35" s="8" t="s">
        <v>3869</v>
      </c>
      <c r="AFN35" s="9"/>
      <c r="AFO35" s="9"/>
      <c r="AFP35" s="8"/>
      <c r="AFQ35" s="9"/>
      <c r="AFR35" s="9"/>
      <c r="AFS35" s="8" t="s">
        <v>24636</v>
      </c>
      <c r="AFT35" s="9"/>
      <c r="AFU35" s="9"/>
      <c r="AFV35" s="8"/>
      <c r="AFW35" s="9"/>
      <c r="AFX35" s="9"/>
      <c r="AFY35" s="8" t="s">
        <v>24413</v>
      </c>
      <c r="AFZ35" s="9"/>
      <c r="AGA35" s="9"/>
      <c r="AGB35" s="8" t="s">
        <v>4275</v>
      </c>
      <c r="AGC35" s="9"/>
      <c r="AGD35" s="9"/>
      <c r="AGE35" s="8"/>
      <c r="AGF35" s="9"/>
      <c r="AGG35" s="9"/>
      <c r="AGH35" s="8"/>
      <c r="AGI35" s="9"/>
      <c r="AGJ35" s="9"/>
      <c r="AGK35" s="8" t="s">
        <v>24988</v>
      </c>
      <c r="AGL35" s="9"/>
      <c r="AGM35" s="9"/>
      <c r="AGN35" s="8" t="s">
        <v>24916</v>
      </c>
      <c r="AGO35" s="9"/>
      <c r="AGP35" s="9"/>
      <c r="AGQ35" s="8" t="s">
        <v>24916</v>
      </c>
      <c r="AGR35" s="9"/>
      <c r="AGS35" s="9"/>
      <c r="AGT35" s="8"/>
      <c r="AGU35" s="9"/>
      <c r="AGV35" s="9"/>
      <c r="AGW35" s="8" t="s">
        <v>4531</v>
      </c>
      <c r="AGX35" s="9"/>
      <c r="AGY35" s="9"/>
      <c r="AGZ35" s="8"/>
      <c r="AHA35" s="9"/>
      <c r="AHB35" s="9"/>
      <c r="AHC35" s="8" t="s">
        <v>24426</v>
      </c>
      <c r="AHD35" s="9"/>
      <c r="AHE35" s="9"/>
      <c r="AHF35" s="8"/>
      <c r="AHG35" s="9"/>
      <c r="AHH35" s="9"/>
      <c r="AHI35" s="8" t="s">
        <v>24258</v>
      </c>
      <c r="AHJ35" s="9"/>
      <c r="AHK35" s="9"/>
      <c r="AHL35" s="8"/>
      <c r="AHM35" s="9"/>
      <c r="AHN35" s="9"/>
      <c r="AHO35" s="8" t="s">
        <v>24989</v>
      </c>
      <c r="AHP35" s="9"/>
      <c r="AHQ35" s="9"/>
      <c r="AHR35" s="8" t="s">
        <v>4277</v>
      </c>
      <c r="AHS35" s="9"/>
      <c r="AHT35" s="9"/>
      <c r="AHU35" s="8" t="s">
        <v>24648</v>
      </c>
      <c r="AHV35" s="9"/>
      <c r="AHW35" s="9"/>
      <c r="AHX35" s="8" t="s">
        <v>3646</v>
      </c>
      <c r="AHY35" s="9"/>
      <c r="AHZ35" s="9"/>
      <c r="AIA35" s="8" t="s">
        <v>4677</v>
      </c>
      <c r="AIB35" s="9"/>
      <c r="AIC35" s="9"/>
      <c r="AID35" s="8" t="s">
        <v>24990</v>
      </c>
      <c r="AIE35" s="9"/>
      <c r="AIF35" s="9"/>
      <c r="AIG35" s="8" t="s">
        <v>24426</v>
      </c>
      <c r="AIH35" s="9"/>
      <c r="AII35" s="9"/>
      <c r="AIJ35" s="8" t="s">
        <v>24413</v>
      </c>
      <c r="AIK35" s="9"/>
      <c r="AIL35" s="9"/>
      <c r="AIM35" s="8" t="s">
        <v>24284</v>
      </c>
      <c r="AIN35" s="9"/>
      <c r="AIO35" s="9"/>
      <c r="AIP35" s="8" t="s">
        <v>3646</v>
      </c>
      <c r="AIQ35" s="9"/>
      <c r="AIR35" s="9"/>
      <c r="AIS35" s="8" t="s">
        <v>24254</v>
      </c>
      <c r="AIT35" s="9"/>
      <c r="AIU35" s="9"/>
      <c r="AIV35" s="8" t="s">
        <v>24554</v>
      </c>
      <c r="AIW35" s="9"/>
      <c r="AIX35" s="9"/>
      <c r="AIY35" s="8" t="s">
        <v>24965</v>
      </c>
      <c r="AIZ35" s="9"/>
      <c r="AJA35" s="9"/>
      <c r="AJB35" s="8" t="s">
        <v>24884</v>
      </c>
      <c r="AJC35" s="9"/>
      <c r="AJD35" s="9"/>
      <c r="AJE35" s="8" t="s">
        <v>4529</v>
      </c>
      <c r="AJF35" s="9"/>
      <c r="AJG35" s="9"/>
      <c r="AJH35" s="8" t="s">
        <v>3750</v>
      </c>
      <c r="AJI35" s="9"/>
      <c r="AJJ35" s="9"/>
      <c r="AJK35" s="8" t="s">
        <v>4291</v>
      </c>
      <c r="AJL35" s="9"/>
      <c r="AJM35" s="9"/>
      <c r="AJN35" s="8" t="s">
        <v>4291</v>
      </c>
      <c r="AJO35" s="9"/>
      <c r="AJP35" s="9"/>
      <c r="AJQ35" s="8" t="s">
        <v>4291</v>
      </c>
      <c r="AJR35" s="9"/>
      <c r="AJS35" s="9"/>
      <c r="AJT35" s="8" t="s">
        <v>4580</v>
      </c>
      <c r="AJU35" s="9"/>
      <c r="AJV35" s="9"/>
      <c r="AJW35" s="8"/>
      <c r="AJX35" s="9"/>
      <c r="AJY35" s="9"/>
      <c r="AJZ35" s="8" t="s">
        <v>3846</v>
      </c>
      <c r="AKA35" s="9"/>
      <c r="AKB35" s="9"/>
      <c r="AKC35" s="8"/>
      <c r="AKD35" s="9"/>
      <c r="AKE35" s="9"/>
      <c r="AKF35" s="8"/>
      <c r="AKG35" s="9"/>
      <c r="AKH35" s="9"/>
      <c r="AKI35" s="8"/>
      <c r="AKJ35" s="9"/>
      <c r="AKK35" s="9"/>
      <c r="AKL35" s="8"/>
      <c r="AKM35" s="9"/>
      <c r="AKN35" s="9"/>
      <c r="AKO35" s="8"/>
      <c r="AKP35" s="9"/>
      <c r="AKQ35" s="9"/>
      <c r="AKR35" s="8"/>
      <c r="AKS35" s="9"/>
      <c r="AKT35" s="9"/>
      <c r="AKU35" s="8"/>
      <c r="AKV35" s="9"/>
      <c r="AKW35" s="9"/>
      <c r="AKX35" s="8" t="s">
        <v>24644</v>
      </c>
      <c r="AKY35" s="9"/>
      <c r="AKZ35" s="9"/>
      <c r="ALA35" s="8"/>
      <c r="ALB35" s="9"/>
      <c r="ALC35" s="9"/>
      <c r="ALD35" s="8" t="s">
        <v>4580</v>
      </c>
      <c r="ALE35" s="9"/>
      <c r="ALF35" s="9"/>
      <c r="ALG35" s="8" t="s">
        <v>24991</v>
      </c>
      <c r="ALH35" s="9"/>
      <c r="ALI35" s="9"/>
      <c r="ALJ35" s="8" t="s">
        <v>24992</v>
      </c>
      <c r="ALK35" s="9"/>
      <c r="ALL35" s="9"/>
      <c r="ALM35" s="8" t="s">
        <v>24199</v>
      </c>
      <c r="ALN35" s="9"/>
      <c r="ALO35" s="9"/>
      <c r="ALP35" s="8"/>
      <c r="ALQ35" s="9"/>
      <c r="ALR35" s="9"/>
      <c r="ALS35" s="8" t="s">
        <v>4058</v>
      </c>
      <c r="ALT35" s="9"/>
      <c r="ALU35" s="9"/>
      <c r="ALV35" s="8" t="s">
        <v>24993</v>
      </c>
      <c r="ALW35" s="9"/>
      <c r="ALX35" s="9"/>
      <c r="ALY35" s="8" t="s">
        <v>3646</v>
      </c>
      <c r="ALZ35" s="9"/>
      <c r="AMA35" s="9"/>
      <c r="AMB35" s="8" t="s">
        <v>24994</v>
      </c>
      <c r="AMC35" s="9"/>
      <c r="AMD35" s="9"/>
      <c r="AME35" s="8" t="s">
        <v>24995</v>
      </c>
      <c r="AMF35" s="9"/>
      <c r="AMG35" s="9"/>
      <c r="AMH35" s="8" t="s">
        <v>24996</v>
      </c>
      <c r="AMI35" s="9"/>
      <c r="AMJ35" s="9"/>
      <c r="AMK35" s="8" t="s">
        <v>4460</v>
      </c>
      <c r="AML35" s="9"/>
      <c r="AMM35" s="9"/>
      <c r="AMN35" s="8" t="s">
        <v>24997</v>
      </c>
      <c r="AMO35" s="9"/>
      <c r="AMP35" s="9"/>
      <c r="AMQ35" s="8" t="s">
        <v>24998</v>
      </c>
      <c r="AMR35" s="9"/>
      <c r="AMS35" s="9"/>
      <c r="AMT35" s="8" t="s">
        <v>24999</v>
      </c>
      <c r="AMU35" s="9"/>
      <c r="AMV35" s="9"/>
      <c r="AMW35" s="8" t="s">
        <v>25000</v>
      </c>
      <c r="AMX35" s="9"/>
      <c r="AMY35" s="9"/>
      <c r="AMZ35" s="8" t="s">
        <v>3646</v>
      </c>
      <c r="ANA35" s="9"/>
      <c r="ANB35" s="9"/>
      <c r="ANC35" s="8" t="s">
        <v>25001</v>
      </c>
      <c r="AND35" s="9"/>
      <c r="ANE35" s="9"/>
      <c r="ANF35" s="8" t="s">
        <v>24586</v>
      </c>
      <c r="ANG35" s="9"/>
      <c r="ANH35" s="9"/>
      <c r="ANI35" s="8" t="s">
        <v>25002</v>
      </c>
      <c r="ANJ35" s="9"/>
      <c r="ANK35" s="9"/>
      <c r="ANL35" s="8" t="s">
        <v>3646</v>
      </c>
      <c r="ANM35" s="9"/>
      <c r="ANN35" s="9"/>
      <c r="ANO35" s="8"/>
      <c r="ANP35" s="9"/>
      <c r="ANQ35" s="9"/>
      <c r="ANR35" s="8" t="s">
        <v>25003</v>
      </c>
      <c r="ANS35" s="9"/>
      <c r="ANT35" s="9"/>
      <c r="ANU35" s="8" t="s">
        <v>25004</v>
      </c>
      <c r="ANV35" s="9"/>
      <c r="ANW35" s="9"/>
      <c r="ANX35" s="8" t="s">
        <v>24764</v>
      </c>
      <c r="ANY35" s="9"/>
      <c r="ANZ35" s="9"/>
      <c r="AOA35" s="8" t="s">
        <v>3646</v>
      </c>
      <c r="AOB35" s="9"/>
      <c r="AOC35" s="9"/>
      <c r="AOD35" s="8" t="s">
        <v>25005</v>
      </c>
      <c r="AOE35" s="9"/>
      <c r="AOF35" s="9"/>
      <c r="AOG35" s="8" t="s">
        <v>25005</v>
      </c>
      <c r="AOH35" s="9"/>
      <c r="AOI35" s="9"/>
      <c r="AOJ35" s="8" t="s">
        <v>24905</v>
      </c>
      <c r="AOK35" s="9"/>
      <c r="AOL35" s="9"/>
      <c r="AOM35" s="8" t="s">
        <v>24411</v>
      </c>
      <c r="AON35" s="9"/>
      <c r="AOO35" s="9"/>
      <c r="AOP35" s="8" t="s">
        <v>24788</v>
      </c>
      <c r="AOQ35" s="9"/>
      <c r="AOR35" s="9"/>
      <c r="AOS35" s="8" t="s">
        <v>3646</v>
      </c>
      <c r="AOT35" s="9"/>
      <c r="AOU35" s="9"/>
      <c r="AOV35" s="8"/>
      <c r="AOW35" s="9"/>
      <c r="AOX35" s="9"/>
      <c r="AOY35" s="8" t="s">
        <v>23962</v>
      </c>
      <c r="AOZ35" s="9"/>
      <c r="APA35" s="9"/>
      <c r="APB35" s="8" t="s">
        <v>3646</v>
      </c>
      <c r="APC35" s="9"/>
      <c r="APD35" s="9"/>
      <c r="APE35" s="8"/>
      <c r="APF35" s="9"/>
      <c r="APG35" s="9"/>
      <c r="APH35" s="8" t="s">
        <v>24413</v>
      </c>
      <c r="API35" s="9"/>
      <c r="APJ35" s="9"/>
      <c r="APK35" s="8" t="s">
        <v>3646</v>
      </c>
      <c r="APL35" s="9"/>
      <c r="APM35" s="9"/>
      <c r="APN35" s="8"/>
      <c r="APO35" s="9"/>
      <c r="APP35" s="9"/>
      <c r="APQ35" s="8" t="s">
        <v>3646</v>
      </c>
      <c r="APR35" s="9"/>
      <c r="APS35" s="9"/>
      <c r="APT35" s="8" t="s">
        <v>3646</v>
      </c>
      <c r="APU35" s="9"/>
      <c r="APV35" s="9"/>
      <c r="APW35" s="8" t="s">
        <v>24935</v>
      </c>
      <c r="APX35" s="9"/>
      <c r="APY35" s="9"/>
      <c r="APZ35" s="8" t="s">
        <v>24057</v>
      </c>
      <c r="AQA35" s="9"/>
      <c r="AQB35" s="9"/>
      <c r="AQC35" s="8" t="s">
        <v>24337</v>
      </c>
      <c r="AQD35" s="9"/>
      <c r="AQE35" s="9"/>
      <c r="AQF35" s="8" t="s">
        <v>24811</v>
      </c>
      <c r="AQG35" s="9"/>
      <c r="AQH35" s="9"/>
      <c r="AQI35" s="8" t="s">
        <v>24669</v>
      </c>
      <c r="AQJ35" s="9"/>
      <c r="AQK35" s="9"/>
      <c r="AQL35" s="8" t="s">
        <v>3646</v>
      </c>
      <c r="AQM35" s="9"/>
      <c r="AQN35" s="9"/>
      <c r="AQO35" s="8" t="s">
        <v>24286</v>
      </c>
      <c r="AQP35" s="9"/>
      <c r="AQQ35" s="9"/>
      <c r="AQR35" s="8" t="s">
        <v>24764</v>
      </c>
      <c r="AQS35" s="9"/>
      <c r="AQT35" s="9"/>
      <c r="AQU35" s="8" t="s">
        <v>24167</v>
      </c>
      <c r="AQV35" s="9"/>
      <c r="AQW35" s="9"/>
      <c r="AQX35" s="8" t="s">
        <v>24421</v>
      </c>
      <c r="AQY35" s="9"/>
      <c r="AQZ35" s="9"/>
      <c r="ARA35" s="8" t="s">
        <v>25006</v>
      </c>
      <c r="ARB35" s="9"/>
      <c r="ARC35" s="9"/>
      <c r="ARD35" s="8" t="s">
        <v>24413</v>
      </c>
      <c r="ARE35" s="9"/>
      <c r="ARF35" s="9"/>
      <c r="ARG35" s="8" t="s">
        <v>24627</v>
      </c>
      <c r="ARH35" s="9"/>
      <c r="ARI35" s="9"/>
      <c r="ARJ35" s="8"/>
      <c r="ARK35" s="9"/>
      <c r="ARL35" s="9"/>
      <c r="ARM35" s="8"/>
      <c r="ARN35" s="9"/>
      <c r="ARO35" s="9"/>
      <c r="ARP35" s="8" t="s">
        <v>24260</v>
      </c>
      <c r="ARQ35" s="9"/>
      <c r="ARR35" s="9"/>
      <c r="ARS35" s="8" t="s">
        <v>24433</v>
      </c>
      <c r="ART35" s="9"/>
      <c r="ARU35" s="9"/>
      <c r="ARV35" s="8" t="s">
        <v>4066</v>
      </c>
      <c r="ARW35" s="9"/>
      <c r="ARX35" s="9"/>
      <c r="ARY35" s="8"/>
      <c r="ARZ35" s="9"/>
      <c r="ASA35" s="9"/>
      <c r="ASB35" s="8"/>
      <c r="ASC35" s="9"/>
      <c r="ASD35" s="9"/>
      <c r="ASE35" s="8" t="s">
        <v>24057</v>
      </c>
      <c r="ASF35" s="9"/>
      <c r="ASG35" s="9"/>
      <c r="ASH35" s="8" t="s">
        <v>24103</v>
      </c>
      <c r="ASI35" s="9"/>
      <c r="ASJ35" s="9"/>
      <c r="ASK35" s="8" t="s">
        <v>25007</v>
      </c>
      <c r="ASL35" s="9"/>
      <c r="ASM35" s="9"/>
      <c r="ASN35" s="8"/>
      <c r="ASO35" s="9"/>
      <c r="ASP35" s="9"/>
      <c r="ASQ35" s="8"/>
      <c r="ASR35" s="9"/>
      <c r="ASS35" s="9"/>
      <c r="AST35" s="8"/>
      <c r="ASU35" s="9"/>
      <c r="ASV35" s="9"/>
      <c r="ASW35" s="8" t="s">
        <v>24619</v>
      </c>
      <c r="ASX35" s="9"/>
      <c r="ASY35" s="9"/>
      <c r="ASZ35" s="8" t="s">
        <v>4274</v>
      </c>
      <c r="ATA35" s="9"/>
      <c r="ATB35" s="9"/>
      <c r="ATC35" s="8" t="s">
        <v>24313</v>
      </c>
      <c r="ATD35" s="9"/>
      <c r="ATE35" s="9"/>
      <c r="ATF35" s="8"/>
      <c r="ATG35" s="9"/>
      <c r="ATH35" s="9"/>
      <c r="ATI35" s="8"/>
      <c r="ATJ35" s="9"/>
      <c r="ATK35" s="9"/>
      <c r="ATL35" s="8"/>
      <c r="ATM35" s="9"/>
      <c r="ATN35" s="9"/>
      <c r="ATO35" s="8"/>
      <c r="ATP35" s="9"/>
      <c r="ATQ35" s="9"/>
      <c r="ATR35" s="8"/>
      <c r="ATS35" s="9"/>
      <c r="ATT35" s="9"/>
      <c r="ATU35" s="8"/>
      <c r="ATV35" s="9"/>
      <c r="ATW35" s="9"/>
      <c r="ATX35" s="8"/>
      <c r="ATY35" s="9"/>
      <c r="ATZ35" s="9"/>
      <c r="AUA35" s="8" t="s">
        <v>24044</v>
      </c>
      <c r="AUB35" s="9"/>
      <c r="AUC35" s="9"/>
      <c r="AUD35" s="8" t="s">
        <v>4460</v>
      </c>
      <c r="AUE35" s="9"/>
      <c r="AUF35" s="9"/>
      <c r="AUG35" s="8" t="s">
        <v>25008</v>
      </c>
      <c r="AUH35" s="9"/>
      <c r="AUI35" s="9"/>
      <c r="AUJ35" s="8" t="s">
        <v>25009</v>
      </c>
      <c r="AUK35" s="9"/>
      <c r="AUL35" s="9"/>
      <c r="AUM35" s="8" t="s">
        <v>24918</v>
      </c>
      <c r="AUN35" s="9"/>
      <c r="AUO35" s="9"/>
      <c r="AUP35" s="8" t="s">
        <v>25010</v>
      </c>
      <c r="AUQ35" s="9"/>
      <c r="AUR35" s="9"/>
      <c r="AUS35" s="8" t="s">
        <v>25011</v>
      </c>
      <c r="AUT35" s="9"/>
      <c r="AUU35" s="9"/>
      <c r="AUV35" s="8" t="s">
        <v>25012</v>
      </c>
      <c r="AUW35" s="9"/>
      <c r="AUX35" s="9"/>
      <c r="AUY35" s="8" t="s">
        <v>25013</v>
      </c>
      <c r="AUZ35" s="9"/>
      <c r="AVA35" s="9"/>
      <c r="AVB35" s="8" t="s">
        <v>3646</v>
      </c>
      <c r="AVC35" s="9"/>
      <c r="AVD35" s="9"/>
      <c r="AVE35" s="8" t="s">
        <v>4580</v>
      </c>
      <c r="AVF35" s="9"/>
      <c r="AVG35" s="9"/>
      <c r="AVH35" s="8" t="s">
        <v>24518</v>
      </c>
      <c r="AVI35" s="9"/>
      <c r="AVJ35" s="9"/>
      <c r="AVK35" s="8" t="s">
        <v>4460</v>
      </c>
      <c r="AVL35" s="9"/>
      <c r="AVM35" s="9"/>
      <c r="AVN35" s="8" t="s">
        <v>25014</v>
      </c>
      <c r="AVO35" s="9"/>
      <c r="AVP35" s="9"/>
      <c r="AVQ35" s="8" t="s">
        <v>3646</v>
      </c>
      <c r="AVR35" s="9"/>
      <c r="AVS35" s="9"/>
      <c r="AVT35" s="8" t="s">
        <v>25015</v>
      </c>
      <c r="AVU35" s="9"/>
      <c r="AVV35" s="9"/>
      <c r="AVW35" s="8" t="s">
        <v>25016</v>
      </c>
      <c r="AVX35" s="9"/>
      <c r="AVY35" s="9"/>
      <c r="AVZ35" s="8" t="s">
        <v>3646</v>
      </c>
      <c r="AWA35" s="9"/>
      <c r="AWB35" s="9"/>
      <c r="AWC35" s="8" t="s">
        <v>25017</v>
      </c>
      <c r="AWD35" s="9"/>
      <c r="AWE35" s="9"/>
      <c r="AWF35" s="8"/>
      <c r="AWG35" s="9"/>
      <c r="AWH35" s="9"/>
      <c r="AWI35" s="8" t="s">
        <v>3646</v>
      </c>
      <c r="AWJ35" s="9"/>
      <c r="AWK35" s="9"/>
      <c r="AWL35" s="8" t="s">
        <v>25018</v>
      </c>
      <c r="AWM35" s="9"/>
      <c r="AWN35" s="9"/>
      <c r="AWO35" s="8" t="s">
        <v>25019</v>
      </c>
      <c r="AWP35" s="9"/>
      <c r="AWQ35" s="9"/>
      <c r="AWR35" s="8" t="s">
        <v>25020</v>
      </c>
      <c r="AWS35" s="9"/>
      <c r="AWT35" s="9"/>
      <c r="AWU35" s="8" t="s">
        <v>25021</v>
      </c>
      <c r="AWV35" s="9"/>
      <c r="AWW35" s="9"/>
      <c r="AWX35" s="8"/>
      <c r="AWY35" s="9"/>
      <c r="AWZ35" s="9"/>
      <c r="AXA35" s="8"/>
      <c r="AXB35" s="9"/>
      <c r="AXC35" s="9"/>
      <c r="AXD35" s="8"/>
      <c r="AXE35" s="9"/>
      <c r="AXF35" s="9"/>
      <c r="AXG35" s="8" t="s">
        <v>23975</v>
      </c>
      <c r="AXH35" s="9"/>
      <c r="AXI35" s="9"/>
      <c r="AXJ35" s="8"/>
      <c r="AXK35" s="9"/>
      <c r="AXL35" s="9"/>
      <c r="AXM35" s="8" t="s">
        <v>3646</v>
      </c>
      <c r="AXN35" s="9"/>
      <c r="AXO35" s="9"/>
      <c r="AXP35" s="8" t="s">
        <v>3646</v>
      </c>
      <c r="AXQ35" s="9"/>
      <c r="AXR35" s="9"/>
      <c r="AXS35" s="8" t="s">
        <v>3646</v>
      </c>
      <c r="AXT35" s="9"/>
      <c r="AXU35" s="9"/>
      <c r="AXV35" s="8"/>
      <c r="AXW35" s="9"/>
      <c r="AXX35" s="9"/>
      <c r="AXY35" s="8" t="s">
        <v>25022</v>
      </c>
      <c r="AXZ35" s="9"/>
      <c r="AYA35" s="9"/>
      <c r="AYB35" s="8" t="s">
        <v>25023</v>
      </c>
      <c r="AYC35" s="9"/>
      <c r="AYD35" s="9"/>
      <c r="AYE35" s="8"/>
      <c r="AYF35" s="9"/>
      <c r="AYG35" s="9"/>
      <c r="AYH35" s="8"/>
      <c r="AYI35" s="9"/>
      <c r="AYJ35" s="9"/>
      <c r="AYK35" s="8"/>
      <c r="AYL35" s="9"/>
      <c r="AYM35" s="9"/>
      <c r="AYN35" s="8" t="s">
        <v>4620</v>
      </c>
      <c r="AYO35" s="9"/>
      <c r="AYP35" s="9"/>
      <c r="AYQ35" s="8"/>
      <c r="AYR35" s="9"/>
      <c r="AYS35" s="9"/>
      <c r="AYT35" s="8"/>
      <c r="AYU35" s="9"/>
      <c r="AYV35" s="9"/>
      <c r="AYW35" s="8"/>
      <c r="AYX35" s="9"/>
      <c r="AYY35" s="9"/>
      <c r="AYZ35" s="8"/>
      <c r="AZA35" s="9"/>
      <c r="AZB35" s="9"/>
      <c r="AZC35" s="8" t="s">
        <v>3646</v>
      </c>
      <c r="AZD35" s="9"/>
      <c r="AZE35" s="9"/>
      <c r="AZF35" s="8" t="s">
        <v>24656</v>
      </c>
      <c r="AZG35" s="9"/>
      <c r="AZH35" s="9"/>
      <c r="AZI35" s="8" t="s">
        <v>24180</v>
      </c>
      <c r="AZJ35" s="9"/>
      <c r="AZK35" s="9"/>
      <c r="AZL35" s="8"/>
      <c r="AZM35" s="9"/>
      <c r="AZN35" s="9"/>
      <c r="AZO35" s="8"/>
      <c r="AZP35" s="9"/>
      <c r="AZQ35" s="9"/>
      <c r="AZR35" s="8" t="s">
        <v>23962</v>
      </c>
      <c r="AZS35" s="9"/>
      <c r="AZT35" s="9"/>
      <c r="AZU35" s="8"/>
      <c r="AZV35" s="9"/>
      <c r="AZW35" s="9"/>
      <c r="AZX35" s="8" t="s">
        <v>24184</v>
      </c>
      <c r="AZY35" s="9"/>
      <c r="AZZ35" s="9"/>
      <c r="BAA35" s="8"/>
      <c r="BAB35" s="9"/>
      <c r="BAC35" s="9"/>
      <c r="BAD35" s="8" t="s">
        <v>3646</v>
      </c>
      <c r="BAE35" s="9"/>
      <c r="BAF35" s="9"/>
      <c r="BAG35" s="8" t="s">
        <v>24260</v>
      </c>
      <c r="BAH35" s="9"/>
      <c r="BAI35" s="9"/>
      <c r="BAJ35" s="8"/>
      <c r="BAK35" s="9"/>
      <c r="BAL35" s="9"/>
      <c r="BAM35" s="8"/>
      <c r="BAN35" s="9"/>
      <c r="BAO35" s="9"/>
      <c r="BAP35" s="8"/>
      <c r="BAQ35" s="9"/>
      <c r="BAR35" s="9"/>
      <c r="BAS35" s="8"/>
      <c r="BAT35" s="9"/>
      <c r="BAU35" s="9"/>
      <c r="BAV35" s="8" t="s">
        <v>24811</v>
      </c>
      <c r="BAW35" s="9"/>
      <c r="BAX35" s="9"/>
      <c r="BAY35" s="8" t="s">
        <v>24935</v>
      </c>
      <c r="BAZ35" s="9"/>
      <c r="BBA35" s="9"/>
      <c r="BBB35" s="8" t="s">
        <v>24381</v>
      </c>
      <c r="BBC35" s="9"/>
      <c r="BBD35" s="9"/>
      <c r="BBE35" s="8" t="s">
        <v>4388</v>
      </c>
      <c r="BBF35" s="9"/>
      <c r="BBG35" s="9"/>
      <c r="BBH35" s="8" t="s">
        <v>24421</v>
      </c>
      <c r="BBI35" s="9"/>
      <c r="BBJ35" s="9"/>
      <c r="BBK35" s="8" t="s">
        <v>3646</v>
      </c>
      <c r="BBL35" s="9"/>
      <c r="BBM35" s="9"/>
      <c r="BBN35" s="8" t="s">
        <v>24291</v>
      </c>
      <c r="BBO35" s="9"/>
      <c r="BBP35" s="9"/>
      <c r="BBQ35" s="8" t="s">
        <v>25024</v>
      </c>
      <c r="BBR35" s="9"/>
      <c r="BBS35" s="9"/>
      <c r="BBT35" s="8"/>
      <c r="BBU35" s="9"/>
      <c r="BBV35" s="9"/>
      <c r="BBW35" s="8"/>
      <c r="BBX35" s="9"/>
      <c r="BBY35" s="9"/>
      <c r="BBZ35" s="8"/>
      <c r="BCA35" s="9"/>
      <c r="BCB35" s="9"/>
      <c r="BCC35" s="8"/>
      <c r="BCD35" s="9"/>
      <c r="BCE35" s="9"/>
      <c r="BCF35" s="8"/>
      <c r="BCG35" s="9"/>
      <c r="BCH35" s="9"/>
      <c r="BCI35" s="8"/>
      <c r="BCJ35" s="9"/>
      <c r="BCK35" s="9"/>
      <c r="BCL35" s="8" t="s">
        <v>24268</v>
      </c>
      <c r="BCM35" s="9"/>
      <c r="BCN35" s="9"/>
      <c r="BCO35" s="8"/>
      <c r="BCP35" s="9"/>
      <c r="BCQ35" s="9"/>
      <c r="BCR35" s="8"/>
      <c r="BCS35" s="9"/>
      <c r="BCT35" s="9"/>
      <c r="BCU35" s="8"/>
      <c r="BCV35" s="9"/>
      <c r="BCW35" s="9"/>
      <c r="BCX35" s="8"/>
      <c r="BCY35" s="9"/>
      <c r="BCZ35" s="9"/>
      <c r="BDA35" s="8"/>
      <c r="BDB35" s="9"/>
      <c r="BDC35" s="9"/>
      <c r="BDD35" s="8"/>
      <c r="BDE35" s="9"/>
      <c r="BDF35" s="9"/>
      <c r="BDG35" s="8"/>
      <c r="BDH35" s="9"/>
      <c r="BDI35" s="9"/>
      <c r="BDJ35" s="8"/>
      <c r="BDK35" s="9"/>
      <c r="BDL35" s="9"/>
      <c r="BDM35" s="8" t="s">
        <v>4215</v>
      </c>
      <c r="BDN35" s="9"/>
      <c r="BDO35" s="9"/>
      <c r="BDP35" s="8" t="s">
        <v>24756</v>
      </c>
      <c r="BDQ35" s="9"/>
      <c r="BDR35" s="9"/>
      <c r="BDS35" s="8" t="s">
        <v>24199</v>
      </c>
      <c r="BDT35" s="9"/>
      <c r="BDU35" s="9"/>
      <c r="BDV35" s="8"/>
      <c r="BDW35" s="9"/>
      <c r="BDX35" s="9"/>
      <c r="BDY35" s="8"/>
      <c r="BDZ35" s="9"/>
      <c r="BEA35" s="9"/>
      <c r="BEB35" s="8"/>
      <c r="BEC35" s="9"/>
      <c r="BED35" s="9"/>
      <c r="BEE35" s="8" t="s">
        <v>4580</v>
      </c>
      <c r="BEF35" s="9"/>
      <c r="BEG35" s="9"/>
      <c r="BEH35" s="8" t="s">
        <v>24685</v>
      </c>
      <c r="BEI35" s="9"/>
      <c r="BEJ35" s="9"/>
      <c r="BEK35" s="8" t="s">
        <v>24545</v>
      </c>
      <c r="BEL35" s="9"/>
      <c r="BEM35" s="9"/>
      <c r="BEN35" s="8"/>
      <c r="BEO35" s="9"/>
      <c r="BEP35" s="9"/>
      <c r="BEQ35" s="8" t="s">
        <v>25025</v>
      </c>
      <c r="BER35" s="9"/>
      <c r="BES35" s="9"/>
      <c r="BET35" s="8" t="s">
        <v>4275</v>
      </c>
      <c r="BEU35" s="9"/>
      <c r="BEV35" s="9"/>
      <c r="BEW35" s="8" t="s">
        <v>4377</v>
      </c>
      <c r="BEX35" s="9"/>
      <c r="BEY35" s="9"/>
      <c r="BEZ35" s="8" t="s">
        <v>25026</v>
      </c>
      <c r="BFA35" s="9"/>
      <c r="BFB35" s="9"/>
      <c r="BFC35" s="8" t="s">
        <v>24293</v>
      </c>
      <c r="BFD35" s="9"/>
      <c r="BFE35" s="9"/>
      <c r="BFF35" s="8" t="s">
        <v>25027</v>
      </c>
      <c r="BFG35" s="9"/>
      <c r="BFH35" s="9"/>
      <c r="BFI35" s="8" t="s">
        <v>24271</v>
      </c>
      <c r="BFJ35" s="9"/>
      <c r="BFK35" s="9"/>
      <c r="BFL35" s="8" t="s">
        <v>24584</v>
      </c>
      <c r="BFM35" s="9"/>
      <c r="BFN35" s="9"/>
      <c r="BFO35" s="8" t="s">
        <v>23720</v>
      </c>
      <c r="BFP35" s="9"/>
      <c r="BFQ35" s="9"/>
      <c r="BFR35" s="8" t="s">
        <v>25028</v>
      </c>
      <c r="BFS35" s="9"/>
      <c r="BFT35" s="9"/>
      <c r="BFU35" s="8" t="s">
        <v>24734</v>
      </c>
      <c r="BFV35" s="9"/>
      <c r="BFW35" s="9"/>
      <c r="BFX35" s="8"/>
      <c r="BFY35" s="9"/>
      <c r="BFZ35" s="9"/>
      <c r="BGA35" s="8" t="s">
        <v>25029</v>
      </c>
      <c r="BGB35" s="9"/>
      <c r="BGC35" s="9"/>
      <c r="BGD35" s="8" t="s">
        <v>24969</v>
      </c>
      <c r="BGE35" s="9"/>
      <c r="BGF35" s="9"/>
      <c r="BGG35" s="8" t="s">
        <v>25030</v>
      </c>
      <c r="BGH35" s="9"/>
      <c r="BGI35" s="9"/>
      <c r="BGJ35" s="8" t="s">
        <v>3646</v>
      </c>
      <c r="BGK35" s="9"/>
      <c r="BGL35" s="9"/>
      <c r="BGM35" s="8" t="s">
        <v>23720</v>
      </c>
      <c r="BGN35" s="9"/>
      <c r="BGO35" s="9"/>
      <c r="BGP35" s="8" t="s">
        <v>25031</v>
      </c>
      <c r="BGQ35" s="9"/>
      <c r="BGR35" s="9"/>
      <c r="BGS35" s="8" t="s">
        <v>3646</v>
      </c>
      <c r="BGT35" s="9"/>
      <c r="BGU35" s="9"/>
      <c r="BGV35" s="8" t="s">
        <v>4377</v>
      </c>
      <c r="BGW35" s="9"/>
      <c r="BGX35" s="9"/>
      <c r="BGY35" s="8"/>
      <c r="BGZ35" s="9"/>
      <c r="BHA35" s="9"/>
      <c r="BHB35" s="8" t="s">
        <v>24525</v>
      </c>
      <c r="BHC35" s="9"/>
      <c r="BHD35" s="9"/>
      <c r="BHE35" s="8" t="s">
        <v>24552</v>
      </c>
      <c r="BHF35" s="9"/>
      <c r="BHG35" s="9"/>
      <c r="BHH35" s="8" t="s">
        <v>4399</v>
      </c>
      <c r="BHI35" s="9"/>
      <c r="BHJ35" s="9"/>
      <c r="BHK35" s="8" t="s">
        <v>4275</v>
      </c>
      <c r="BHL35" s="9"/>
      <c r="BHM35" s="9"/>
      <c r="BHN35" s="8" t="s">
        <v>24480</v>
      </c>
      <c r="BHO35" s="9"/>
      <c r="BHP35" s="9"/>
      <c r="BHQ35" s="8"/>
      <c r="BHR35" s="9"/>
      <c r="BHS35" s="9"/>
      <c r="BHT35" s="8" t="s">
        <v>3646</v>
      </c>
      <c r="BHU35" s="9"/>
      <c r="BHV35" s="9"/>
      <c r="BHW35" s="8" t="s">
        <v>24692</v>
      </c>
      <c r="BHX35" s="9"/>
      <c r="BHY35" s="9"/>
      <c r="BHZ35" s="8" t="s">
        <v>3964</v>
      </c>
      <c r="BIA35" s="9"/>
      <c r="BIB35" s="9"/>
      <c r="BIC35" s="8" t="s">
        <v>23924</v>
      </c>
      <c r="BID35" s="9"/>
      <c r="BIE35" s="9"/>
      <c r="BIF35" s="8" t="s">
        <v>24591</v>
      </c>
      <c r="BIG35" s="9"/>
      <c r="BIH35" s="9"/>
      <c r="BII35" s="8" t="s">
        <v>3646</v>
      </c>
      <c r="BIJ35" s="9"/>
      <c r="BIK35" s="9"/>
      <c r="BIL35" s="8" t="s">
        <v>25032</v>
      </c>
      <c r="BIM35" s="9"/>
      <c r="BIN35" s="9"/>
      <c r="BIO35" s="8" t="s">
        <v>24375</v>
      </c>
      <c r="BIP35" s="9"/>
      <c r="BIQ35" s="9"/>
      <c r="BIR35" s="8"/>
      <c r="BIS35" s="9"/>
      <c r="BIT35" s="9"/>
      <c r="BIU35" s="8"/>
      <c r="BIV35" s="9"/>
      <c r="BIW35" s="9"/>
      <c r="BIX35" s="8" t="s">
        <v>4677</v>
      </c>
      <c r="BIY35" s="9"/>
      <c r="BIZ35" s="9"/>
      <c r="BJA35" s="8" t="s">
        <v>24326</v>
      </c>
      <c r="BJB35" s="9"/>
      <c r="BJC35" s="9"/>
      <c r="BJD35" s="8"/>
      <c r="BJE35" s="9"/>
      <c r="BJF35" s="9"/>
      <c r="BJG35" s="8"/>
      <c r="BJH35" s="9"/>
      <c r="BJI35" s="9"/>
      <c r="BJJ35" s="8" t="s">
        <v>23962</v>
      </c>
      <c r="BJK35" s="9"/>
      <c r="BJL35" s="9"/>
      <c r="BJM35" s="8" t="s">
        <v>4529</v>
      </c>
      <c r="BJN35" s="9"/>
      <c r="BJO35" s="9"/>
      <c r="BJP35" s="8" t="s">
        <v>24203</v>
      </c>
      <c r="BJQ35" s="9"/>
      <c r="BJR35" s="9"/>
      <c r="BJS35" s="8" t="s">
        <v>3646</v>
      </c>
      <c r="BJT35" s="9"/>
      <c r="BJU35" s="9"/>
      <c r="BJV35" s="8" t="s">
        <v>25033</v>
      </c>
      <c r="BJW35" s="9"/>
      <c r="BJX35" s="9"/>
      <c r="BJY35" s="8"/>
      <c r="BJZ35" s="9"/>
      <c r="BKA35" s="9"/>
      <c r="BKB35" s="8" t="s">
        <v>24297</v>
      </c>
      <c r="BKC35" s="9"/>
      <c r="BKD35" s="9"/>
      <c r="BKE35" s="8"/>
      <c r="BKF35" s="9"/>
      <c r="BKG35" s="9"/>
      <c r="BKH35" s="8" t="s">
        <v>3646</v>
      </c>
      <c r="BKI35" s="9"/>
      <c r="BKJ35" s="9"/>
      <c r="BKK35" s="8" t="s">
        <v>25033</v>
      </c>
      <c r="BKL35" s="9"/>
      <c r="BKM35" s="9"/>
      <c r="BKN35" s="8"/>
      <c r="BKO35" s="9"/>
      <c r="BKP35" s="9"/>
      <c r="BKQ35" s="8"/>
      <c r="BKR35" s="9"/>
      <c r="BKS35" s="9"/>
      <c r="BKT35" s="8"/>
      <c r="BKU35" s="9"/>
      <c r="BKV35" s="9"/>
      <c r="BKW35" s="8"/>
      <c r="BKX35" s="9"/>
      <c r="BKY35" s="9"/>
      <c r="BKZ35" s="8" t="s">
        <v>25034</v>
      </c>
      <c r="BLA35" s="9"/>
      <c r="BLB35" s="9"/>
      <c r="BLC35" s="8"/>
      <c r="BLD35" s="9"/>
      <c r="BLE35" s="9"/>
      <c r="BLF35" s="8" t="s">
        <v>24426</v>
      </c>
      <c r="BLG35" s="9"/>
      <c r="BLH35" s="9"/>
      <c r="BLI35" s="8"/>
      <c r="BLJ35" s="9"/>
      <c r="BLK35" s="9"/>
      <c r="BLL35" s="8" t="s">
        <v>24820</v>
      </c>
      <c r="BLM35" s="9"/>
      <c r="BLN35" s="9"/>
      <c r="BLO35" s="8"/>
      <c r="BLP35" s="9"/>
      <c r="BLQ35" s="9"/>
      <c r="BLR35" s="8"/>
      <c r="BLS35" s="9"/>
      <c r="BLT35" s="9"/>
      <c r="BLU35" s="8" t="s">
        <v>24820</v>
      </c>
      <c r="BLV35" s="9"/>
      <c r="BLW35" s="9"/>
      <c r="BLX35" s="8" t="s">
        <v>24690</v>
      </c>
      <c r="BLY35" s="9"/>
      <c r="BLZ35" s="9"/>
      <c r="BMA35" s="8"/>
      <c r="BMB35" s="9"/>
      <c r="BMC35" s="9"/>
      <c r="BMD35" s="8"/>
      <c r="BME35" s="9"/>
      <c r="BMF35" s="9"/>
      <c r="BMG35" s="8"/>
      <c r="BMH35" s="9"/>
      <c r="BMI35" s="9"/>
      <c r="BMJ35" s="8" t="s">
        <v>3646</v>
      </c>
      <c r="BMK35" s="9"/>
      <c r="BML35" s="9"/>
      <c r="BMM35" s="8" t="s">
        <v>25035</v>
      </c>
      <c r="BMN35" s="9"/>
      <c r="BMO35" s="9"/>
      <c r="BMP35" s="8" t="s">
        <v>3646</v>
      </c>
      <c r="BMQ35" s="9"/>
      <c r="BMR35" s="9"/>
      <c r="BMS35" s="8"/>
      <c r="BMT35" s="9"/>
      <c r="BMU35" s="9"/>
      <c r="BMV35" s="8"/>
      <c r="BMW35" s="9"/>
      <c r="BMX35" s="9"/>
      <c r="BMY35" s="8"/>
      <c r="BMZ35" s="9"/>
      <c r="BNA35" s="9"/>
      <c r="BNB35" s="8"/>
      <c r="BNC35" s="9"/>
      <c r="BND35" s="9"/>
      <c r="BNE35" s="8"/>
      <c r="BNF35" s="9"/>
      <c r="BNG35" s="9"/>
      <c r="BNH35" s="8"/>
      <c r="BNI35" s="9"/>
      <c r="BNJ35" s="9"/>
      <c r="BNK35" s="8" t="s">
        <v>24479</v>
      </c>
      <c r="BNL35" s="9"/>
      <c r="BNM35" s="9"/>
      <c r="BNN35" s="8"/>
      <c r="BNO35" s="9"/>
      <c r="BNP35" s="9"/>
      <c r="BNQ35" s="8" t="s">
        <v>4666</v>
      </c>
      <c r="BNR35" s="9"/>
      <c r="BNS35" s="9"/>
      <c r="BNT35" s="8" t="s">
        <v>4448</v>
      </c>
      <c r="BNU35" s="9"/>
      <c r="BNV35" s="9"/>
      <c r="BNW35" s="8" t="s">
        <v>25036</v>
      </c>
      <c r="BNX35" s="9"/>
      <c r="BNY35" s="9"/>
      <c r="BNZ35" s="8" t="s">
        <v>25037</v>
      </c>
      <c r="BOA35" s="9"/>
      <c r="BOB35" s="9"/>
      <c r="BOC35" s="8" t="s">
        <v>24523</v>
      </c>
      <c r="BOD35" s="9"/>
      <c r="BOE35" s="9"/>
      <c r="BOF35" s="8" t="s">
        <v>25038</v>
      </c>
      <c r="BOG35" s="9"/>
      <c r="BOH35" s="9"/>
      <c r="BOI35" s="8"/>
      <c r="BOJ35" s="9"/>
      <c r="BOK35" s="9"/>
      <c r="BOL35" s="8" t="s">
        <v>24670</v>
      </c>
      <c r="BOM35" s="9"/>
      <c r="BON35" s="9"/>
      <c r="BOO35" s="8" t="s">
        <v>25039</v>
      </c>
      <c r="BOP35" s="9"/>
      <c r="BOQ35" s="9"/>
      <c r="BOR35" s="8" t="s">
        <v>24916</v>
      </c>
      <c r="BOS35" s="9"/>
      <c r="BOT35" s="9"/>
      <c r="BOU35" s="8" t="s">
        <v>4580</v>
      </c>
      <c r="BOV35" s="9"/>
      <c r="BOW35" s="9"/>
      <c r="BOX35" s="8" t="s">
        <v>25040</v>
      </c>
      <c r="BOY35" s="9"/>
      <c r="BOZ35" s="9"/>
      <c r="BPA35" s="8" t="s">
        <v>4580</v>
      </c>
      <c r="BPB35" s="9"/>
      <c r="BPC35" s="9"/>
      <c r="BPD35" s="8" t="s">
        <v>24636</v>
      </c>
      <c r="BPE35" s="9"/>
      <c r="BPF35" s="9"/>
      <c r="BPG35" s="8" t="s">
        <v>4580</v>
      </c>
      <c r="BPH35" s="9"/>
      <c r="BPI35" s="9"/>
      <c r="BPJ35" s="8" t="s">
        <v>25041</v>
      </c>
      <c r="BPK35" s="9"/>
      <c r="BPL35" s="9"/>
      <c r="BPM35" s="8" t="s">
        <v>24413</v>
      </c>
      <c r="BPN35" s="9"/>
      <c r="BPO35" s="9"/>
      <c r="BPP35" s="8" t="s">
        <v>25042</v>
      </c>
      <c r="BPQ35" s="9"/>
      <c r="BPR35" s="9"/>
      <c r="BPS35" s="8" t="s">
        <v>25043</v>
      </c>
      <c r="BPT35" s="9"/>
      <c r="BPU35" s="9"/>
      <c r="BPV35" s="8"/>
      <c r="BPW35" s="9"/>
      <c r="BPX35" s="9"/>
      <c r="BPY35" s="8" t="s">
        <v>4275</v>
      </c>
      <c r="BPZ35" s="9"/>
      <c r="BQA35" s="9"/>
      <c r="BQB35" s="8" t="s">
        <v>25044</v>
      </c>
      <c r="BQC35" s="9"/>
      <c r="BQD35" s="9"/>
      <c r="BQE35" s="8" t="s">
        <v>3646</v>
      </c>
      <c r="BQF35" s="9"/>
      <c r="BQG35" s="9"/>
      <c r="BQH35" s="8"/>
      <c r="BQI35" s="9"/>
      <c r="BQJ35" s="9"/>
      <c r="BQK35" s="8" t="s">
        <v>23887</v>
      </c>
      <c r="BQL35" s="9"/>
      <c r="BQM35" s="9"/>
      <c r="BQN35" s="8"/>
      <c r="BQO35" s="9"/>
      <c r="BQP35" s="9"/>
      <c r="BQQ35" s="8"/>
      <c r="BQR35" s="9"/>
      <c r="BQS35" s="9"/>
      <c r="BQT35" s="8" t="s">
        <v>24047</v>
      </c>
      <c r="BQU35" s="9"/>
      <c r="BQV35" s="9"/>
      <c r="BQW35" s="8" t="s">
        <v>24830</v>
      </c>
      <c r="BQX35" s="9"/>
      <c r="BQY35" s="9"/>
      <c r="BQZ35" s="8"/>
      <c r="BRA35" s="9"/>
      <c r="BRB35" s="9"/>
      <c r="BRC35" s="8"/>
      <c r="BRD35" s="9"/>
      <c r="BRE35" s="9"/>
      <c r="BRF35" s="8" t="s">
        <v>3646</v>
      </c>
      <c r="BRG35" s="9"/>
      <c r="BRH35" s="9"/>
      <c r="BRI35" s="8" t="s">
        <v>24761</v>
      </c>
      <c r="BRJ35" s="9"/>
      <c r="BRK35" s="9"/>
      <c r="BRL35" s="8"/>
      <c r="BRM35" s="9"/>
      <c r="BRN35" s="9"/>
      <c r="BRO35" s="8"/>
      <c r="BRP35" s="9"/>
      <c r="BRQ35" s="9"/>
      <c r="BRR35" s="8"/>
      <c r="BRS35" s="9"/>
      <c r="BRT35" s="9"/>
      <c r="BRU35" s="8"/>
      <c r="BRV35" s="9"/>
      <c r="BRW35" s="9"/>
      <c r="BRX35" s="8"/>
      <c r="BRY35" s="9"/>
      <c r="BRZ35" s="9"/>
      <c r="BSA35" s="8"/>
      <c r="BSB35" s="9"/>
      <c r="BSC35" s="9"/>
      <c r="BSD35" s="8"/>
      <c r="BSE35" s="9"/>
      <c r="BSF35" s="9"/>
      <c r="BSG35" s="8"/>
      <c r="BSH35" s="9"/>
      <c r="BSI35" s="9"/>
      <c r="BSJ35" s="8"/>
      <c r="BSK35" s="9"/>
      <c r="BSL35" s="9"/>
      <c r="BSM35" s="8"/>
      <c r="BSN35" s="9"/>
      <c r="BSO35" s="9"/>
      <c r="BSP35" s="8" t="s">
        <v>25045</v>
      </c>
      <c r="BSQ35" s="9"/>
      <c r="BSR35" s="9"/>
      <c r="BSS35" s="8" t="s">
        <v>25046</v>
      </c>
      <c r="BST35" s="9"/>
      <c r="BSU35" s="9"/>
      <c r="BSV35" s="8"/>
      <c r="BSW35" s="9"/>
      <c r="BSX35" s="9"/>
      <c r="BSY35" s="8"/>
      <c r="BSZ35" s="9"/>
      <c r="BTA35" s="9"/>
      <c r="BTB35" s="8"/>
      <c r="BTC35" s="9"/>
      <c r="BTD35" s="9"/>
      <c r="BTE35" s="8"/>
      <c r="BTF35" s="9"/>
      <c r="BTG35" s="9"/>
      <c r="BTH35" s="8"/>
      <c r="BTI35" s="9"/>
      <c r="BTJ35" s="9"/>
      <c r="BTK35" s="8"/>
      <c r="BTL35" s="9"/>
      <c r="BTM35" s="9"/>
      <c r="BTN35" s="8" t="s">
        <v>25047</v>
      </c>
      <c r="BTO35" s="9"/>
      <c r="BTP35" s="9"/>
      <c r="BTQ35" s="8" t="s">
        <v>3869</v>
      </c>
      <c r="BTR35" s="9"/>
      <c r="BTS35" s="9"/>
      <c r="BTT35" s="8" t="s">
        <v>24636</v>
      </c>
      <c r="BTU35" s="9"/>
      <c r="BTV35" s="9"/>
      <c r="BTW35" s="8" t="s">
        <v>25048</v>
      </c>
      <c r="BTX35" s="9"/>
      <c r="BTY35" s="9"/>
      <c r="BTZ35" s="8" t="s">
        <v>25049</v>
      </c>
      <c r="BUA35" s="9"/>
      <c r="BUB35" s="9"/>
      <c r="BUC35" s="8" t="s">
        <v>25050</v>
      </c>
      <c r="BUD35" s="9"/>
      <c r="BUE35" s="9"/>
      <c r="BUF35" s="8" t="s">
        <v>25051</v>
      </c>
      <c r="BUG35" s="9"/>
      <c r="BUH35" s="9"/>
      <c r="BUI35" s="8" t="s">
        <v>25052</v>
      </c>
      <c r="BUJ35" s="9"/>
      <c r="BUK35" s="9"/>
      <c r="BUL35" s="8" t="s">
        <v>25053</v>
      </c>
      <c r="BUM35" s="9"/>
      <c r="BUN35" s="9"/>
      <c r="BUO35" s="8" t="s">
        <v>25054</v>
      </c>
      <c r="BUP35" s="9"/>
      <c r="BUQ35" s="9"/>
      <c r="BUR35" s="8" t="s">
        <v>3869</v>
      </c>
      <c r="BUS35" s="9"/>
      <c r="BUT35" s="9"/>
      <c r="BUU35" s="8" t="s">
        <v>25055</v>
      </c>
      <c r="BUV35" s="9"/>
      <c r="BUW35" s="9"/>
      <c r="BUX35" s="8" t="s">
        <v>3646</v>
      </c>
      <c r="BUY35" s="9"/>
      <c r="BUZ35" s="9"/>
      <c r="BVA35" s="8" t="s">
        <v>24053</v>
      </c>
      <c r="BVB35" s="9"/>
      <c r="BVC35" s="9"/>
      <c r="BVD35" s="8" t="s">
        <v>25056</v>
      </c>
      <c r="BVE35" s="9"/>
      <c r="BVF35" s="9"/>
      <c r="BVG35" s="8" t="s">
        <v>24240</v>
      </c>
      <c r="BVH35" s="9"/>
      <c r="BVI35" s="9"/>
      <c r="BVJ35" s="8" t="s">
        <v>3646</v>
      </c>
      <c r="BVK35" s="9"/>
      <c r="BVL35" s="9"/>
      <c r="BVM35" s="8" t="s">
        <v>25057</v>
      </c>
      <c r="BVN35" s="9"/>
      <c r="BVO35" s="9"/>
      <c r="BVP35" s="8" t="s">
        <v>25058</v>
      </c>
      <c r="BVQ35" s="9"/>
      <c r="BVR35" s="9"/>
      <c r="BVS35" s="8" t="s">
        <v>24801</v>
      </c>
      <c r="BVT35" s="9"/>
      <c r="BVU35" s="9"/>
      <c r="BVV35" s="8" t="s">
        <v>24837</v>
      </c>
      <c r="BVW35" s="9"/>
      <c r="BVX35" s="9"/>
      <c r="BVY35" s="8"/>
      <c r="BVZ35" s="9"/>
      <c r="BWA35" s="9"/>
      <c r="BWB35" s="8" t="s">
        <v>24037</v>
      </c>
      <c r="BWC35" s="9"/>
      <c r="BWD35" s="9"/>
      <c r="BWE35" s="8" t="s">
        <v>25059</v>
      </c>
      <c r="BWF35" s="9"/>
      <c r="BWG35" s="9"/>
      <c r="BWH35" s="8" t="s">
        <v>24103</v>
      </c>
      <c r="BWI35" s="9"/>
      <c r="BWJ35" s="9"/>
      <c r="BWK35" s="8" t="s">
        <v>24533</v>
      </c>
      <c r="BWL35" s="9"/>
      <c r="BWM35" s="9"/>
      <c r="BWN35" s="8" t="s">
        <v>25060</v>
      </c>
      <c r="BWO35" s="9"/>
      <c r="BWP35" s="9"/>
      <c r="BWQ35" s="8" t="s">
        <v>23862</v>
      </c>
      <c r="BWR35" s="9"/>
      <c r="BWS35" s="9"/>
      <c r="BWT35" s="8" t="s">
        <v>24426</v>
      </c>
      <c r="BWU35" s="9"/>
      <c r="BWV35" s="9"/>
      <c r="BWW35" s="8" t="s">
        <v>25061</v>
      </c>
      <c r="BWX35" s="9"/>
      <c r="BWY35" s="9"/>
      <c r="BWZ35" s="8" t="s">
        <v>25062</v>
      </c>
      <c r="BXA35" s="9"/>
      <c r="BXB35" s="9"/>
      <c r="BXC35" s="8" t="s">
        <v>23691</v>
      </c>
      <c r="BXD35" s="9"/>
      <c r="BXE35" s="9"/>
      <c r="BXF35" s="8" t="s">
        <v>25063</v>
      </c>
      <c r="BXG35" s="9"/>
      <c r="BXH35" s="9"/>
      <c r="BXI35" s="8" t="s">
        <v>25064</v>
      </c>
      <c r="BXJ35" s="9"/>
      <c r="BXK35" s="9"/>
      <c r="BXL35" s="8"/>
      <c r="BXM35" s="9"/>
      <c r="BXN35" s="9"/>
      <c r="BXO35" s="8"/>
      <c r="BXP35" s="9"/>
      <c r="BXQ35" s="9"/>
      <c r="BXR35" s="8" t="s">
        <v>25065</v>
      </c>
      <c r="BXS35" s="9"/>
      <c r="BXT35" s="9"/>
      <c r="BXU35" s="8"/>
      <c r="BXV35" s="9"/>
      <c r="BXW35" s="9"/>
      <c r="BXX35" s="8"/>
      <c r="BXY35" s="9"/>
      <c r="BXZ35" s="9"/>
      <c r="BYA35" s="8"/>
      <c r="BYB35" s="9"/>
      <c r="BYC35" s="9"/>
      <c r="BYD35" s="8"/>
      <c r="BYE35" s="9"/>
      <c r="BYF35" s="9"/>
      <c r="BYG35" s="8"/>
      <c r="BYH35" s="9"/>
      <c r="BYI35" s="9"/>
      <c r="BYJ35" s="8"/>
      <c r="BYK35" s="9"/>
      <c r="BYL35" s="9"/>
      <c r="BYM35" s="8" t="s">
        <v>25066</v>
      </c>
      <c r="BYN35" s="9"/>
      <c r="BYO35" s="9"/>
    </row>
    <row r="36" spans="1:2017" x14ac:dyDescent="0.25">
      <c r="A36" s="1" t="s">
        <v>4517</v>
      </c>
      <c r="B36" s="8" t="s">
        <v>24489</v>
      </c>
      <c r="C36" s="9"/>
      <c r="D36" s="9"/>
      <c r="E36" s="8" t="s">
        <v>25067</v>
      </c>
      <c r="F36" s="9"/>
      <c r="G36" s="9"/>
      <c r="H36" s="8"/>
      <c r="I36" s="9"/>
      <c r="J36" s="9"/>
      <c r="K36" s="8"/>
      <c r="L36" s="9"/>
      <c r="M36" s="9"/>
      <c r="N36" s="8" t="s">
        <v>24160</v>
      </c>
      <c r="O36" s="9"/>
      <c r="P36" s="9"/>
      <c r="Q36" s="8" t="s">
        <v>3646</v>
      </c>
      <c r="R36" s="9"/>
      <c r="S36" s="9"/>
      <c r="T36" s="8" t="s">
        <v>25068</v>
      </c>
      <c r="U36" s="9"/>
      <c r="V36" s="9"/>
      <c r="W36" s="8" t="s">
        <v>24102</v>
      </c>
      <c r="X36" s="9"/>
      <c r="Y36" s="9"/>
      <c r="Z36" s="8" t="s">
        <v>3646</v>
      </c>
      <c r="AA36" s="9"/>
      <c r="AB36" s="9"/>
      <c r="AC36" s="8" t="s">
        <v>24413</v>
      </c>
      <c r="AD36" s="9"/>
      <c r="AE36" s="9"/>
      <c r="AF36" s="8" t="s">
        <v>24917</v>
      </c>
      <c r="AG36" s="9"/>
      <c r="AH36" s="9"/>
      <c r="AI36" s="8" t="s">
        <v>24504</v>
      </c>
      <c r="AJ36" s="9"/>
      <c r="AK36" s="9"/>
      <c r="AL36" s="8" t="s">
        <v>24504</v>
      </c>
      <c r="AM36" s="9"/>
      <c r="AN36" s="9"/>
      <c r="AO36" s="8" t="s">
        <v>24259</v>
      </c>
      <c r="AP36" s="9"/>
      <c r="AQ36" s="9"/>
      <c r="AR36" s="8"/>
      <c r="AS36" s="9"/>
      <c r="AT36" s="9"/>
      <c r="AU36" s="8"/>
      <c r="AV36" s="9"/>
      <c r="AW36" s="9"/>
      <c r="AX36" s="8"/>
      <c r="AY36" s="9"/>
      <c r="AZ36" s="9"/>
      <c r="BA36" s="8"/>
      <c r="BB36" s="9"/>
      <c r="BC36" s="9"/>
      <c r="BD36" s="8"/>
      <c r="BE36" s="9"/>
      <c r="BF36" s="9"/>
      <c r="BG36" s="8"/>
      <c r="BH36" s="9"/>
      <c r="BI36" s="9"/>
      <c r="BJ36" s="8"/>
      <c r="BK36" s="9"/>
      <c r="BL36" s="9"/>
      <c r="BM36" s="8" t="s">
        <v>25069</v>
      </c>
      <c r="BN36" s="9"/>
      <c r="BO36" s="9"/>
      <c r="BP36" s="8"/>
      <c r="BQ36" s="9"/>
      <c r="BR36" s="9"/>
      <c r="BS36" s="8" t="s">
        <v>24735</v>
      </c>
      <c r="BT36" s="9"/>
      <c r="BU36" s="9"/>
      <c r="BV36" s="8"/>
      <c r="BW36" s="9"/>
      <c r="BX36" s="9"/>
      <c r="BY36" s="8" t="s">
        <v>23855</v>
      </c>
      <c r="BZ36" s="9"/>
      <c r="CA36" s="9"/>
      <c r="CB36" s="8" t="s">
        <v>24016</v>
      </c>
      <c r="CC36" s="9"/>
      <c r="CD36" s="9"/>
      <c r="CE36" s="8" t="s">
        <v>24190</v>
      </c>
      <c r="CF36" s="9"/>
      <c r="CG36" s="9"/>
      <c r="CH36" s="8"/>
      <c r="CI36" s="9"/>
      <c r="CJ36" s="9"/>
      <c r="CK36" s="8"/>
      <c r="CL36" s="9"/>
      <c r="CM36" s="9"/>
      <c r="CN36" s="8" t="s">
        <v>25070</v>
      </c>
      <c r="CO36" s="9"/>
      <c r="CP36" s="9"/>
      <c r="CQ36" s="8" t="s">
        <v>25071</v>
      </c>
      <c r="CR36" s="9"/>
      <c r="CS36" s="9"/>
      <c r="CT36" s="8"/>
      <c r="CU36" s="9"/>
      <c r="CV36" s="9"/>
      <c r="CW36" s="8" t="s">
        <v>24208</v>
      </c>
      <c r="CX36" s="9"/>
      <c r="CY36" s="9"/>
      <c r="CZ36" s="8"/>
      <c r="DA36" s="9"/>
      <c r="DB36" s="9"/>
      <c r="DC36" s="8" t="s">
        <v>3646</v>
      </c>
      <c r="DD36" s="9"/>
      <c r="DE36" s="9"/>
      <c r="DF36" s="8" t="s">
        <v>25072</v>
      </c>
      <c r="DG36" s="9"/>
      <c r="DH36" s="9"/>
      <c r="DI36" s="8" t="s">
        <v>24413</v>
      </c>
      <c r="DJ36" s="9"/>
      <c r="DK36" s="9"/>
      <c r="DL36" s="8" t="s">
        <v>3646</v>
      </c>
      <c r="DM36" s="9"/>
      <c r="DN36" s="9"/>
      <c r="DO36" s="8"/>
      <c r="DP36" s="9"/>
      <c r="DQ36" s="9"/>
      <c r="DR36" s="8" t="s">
        <v>25073</v>
      </c>
      <c r="DS36" s="9"/>
      <c r="DT36" s="9"/>
      <c r="DU36" s="8"/>
      <c r="DV36" s="9"/>
      <c r="DW36" s="9"/>
      <c r="DX36" s="8"/>
      <c r="DY36" s="9"/>
      <c r="DZ36" s="9"/>
      <c r="EA36" s="8" t="s">
        <v>3646</v>
      </c>
      <c r="EB36" s="9"/>
      <c r="EC36" s="9"/>
      <c r="ED36" s="8" t="s">
        <v>4275</v>
      </c>
      <c r="EE36" s="9"/>
      <c r="EF36" s="9"/>
      <c r="EG36" s="8" t="s">
        <v>4580</v>
      </c>
      <c r="EH36" s="9"/>
      <c r="EI36" s="9"/>
      <c r="EJ36" s="8"/>
      <c r="EK36" s="9"/>
      <c r="EL36" s="9"/>
      <c r="EM36" s="8"/>
      <c r="EN36" s="9"/>
      <c r="EO36" s="9"/>
      <c r="EP36" s="8" t="s">
        <v>24413</v>
      </c>
      <c r="EQ36" s="9"/>
      <c r="ER36" s="9"/>
      <c r="ES36" s="8" t="s">
        <v>4460</v>
      </c>
      <c r="ET36" s="9"/>
      <c r="EU36" s="9"/>
      <c r="EV36" s="8" t="s">
        <v>4614</v>
      </c>
      <c r="EW36" s="9"/>
      <c r="EX36" s="9"/>
      <c r="EY36" s="8" t="s">
        <v>4503</v>
      </c>
      <c r="EZ36" s="9"/>
      <c r="FA36" s="9"/>
      <c r="FB36" s="8"/>
      <c r="FC36" s="9"/>
      <c r="FD36" s="9"/>
      <c r="FE36" s="8"/>
      <c r="FF36" s="9"/>
      <c r="FG36" s="9"/>
      <c r="FH36" s="8"/>
      <c r="FI36" s="9"/>
      <c r="FJ36" s="9"/>
      <c r="FK36" s="8" t="s">
        <v>25074</v>
      </c>
      <c r="FL36" s="9"/>
      <c r="FM36" s="9"/>
      <c r="FN36" s="8" t="s">
        <v>23682</v>
      </c>
      <c r="FO36" s="9"/>
      <c r="FP36" s="9"/>
      <c r="FQ36" s="8"/>
      <c r="FR36" s="9"/>
      <c r="FS36" s="9"/>
      <c r="FT36" s="8" t="s">
        <v>24755</v>
      </c>
      <c r="FU36" s="9"/>
      <c r="FV36" s="9"/>
      <c r="FW36" s="8"/>
      <c r="FX36" s="9"/>
      <c r="FY36" s="9"/>
      <c r="FZ36" s="8" t="s">
        <v>4671</v>
      </c>
      <c r="GA36" s="9"/>
      <c r="GB36" s="9"/>
      <c r="GC36" s="8"/>
      <c r="GD36" s="9"/>
      <c r="GE36" s="9"/>
      <c r="GF36" s="8" t="s">
        <v>24119</v>
      </c>
      <c r="GG36" s="9"/>
      <c r="GH36" s="9"/>
      <c r="GI36" s="8" t="s">
        <v>25075</v>
      </c>
      <c r="GJ36" s="9"/>
      <c r="GK36" s="9"/>
      <c r="GL36" s="8" t="s">
        <v>3646</v>
      </c>
      <c r="GM36" s="9"/>
      <c r="GN36" s="9"/>
      <c r="GO36" s="8" t="s">
        <v>24413</v>
      </c>
      <c r="GP36" s="9"/>
      <c r="GQ36" s="9"/>
      <c r="GR36" s="8" t="s">
        <v>24077</v>
      </c>
      <c r="GS36" s="9"/>
      <c r="GT36" s="9"/>
      <c r="GU36" s="8" t="s">
        <v>25076</v>
      </c>
      <c r="GV36" s="9"/>
      <c r="GW36" s="9"/>
      <c r="GX36" s="8"/>
      <c r="GY36" s="9"/>
      <c r="GZ36" s="9"/>
      <c r="HA36" s="8"/>
      <c r="HB36" s="9"/>
      <c r="HC36" s="9"/>
      <c r="HD36" s="8" t="s">
        <v>25077</v>
      </c>
      <c r="HE36" s="9"/>
      <c r="HF36" s="9"/>
      <c r="HG36" s="8"/>
      <c r="HH36" s="9"/>
      <c r="HI36" s="9"/>
      <c r="HJ36" s="8"/>
      <c r="HK36" s="9"/>
      <c r="HL36" s="9"/>
      <c r="HM36" s="8" t="s">
        <v>24656</v>
      </c>
      <c r="HN36" s="9"/>
      <c r="HO36" s="9"/>
      <c r="HP36" s="8" t="s">
        <v>24194</v>
      </c>
      <c r="HQ36" s="9"/>
      <c r="HR36" s="9"/>
      <c r="HS36" s="8" t="s">
        <v>25078</v>
      </c>
      <c r="HT36" s="9"/>
      <c r="HU36" s="9"/>
      <c r="HV36" s="8" t="s">
        <v>24735</v>
      </c>
      <c r="HW36" s="9"/>
      <c r="HX36" s="9"/>
      <c r="HY36" s="8"/>
      <c r="HZ36" s="9"/>
      <c r="IA36" s="9"/>
      <c r="IB36" s="8"/>
      <c r="IC36" s="9"/>
      <c r="ID36" s="9"/>
      <c r="IE36" s="8" t="s">
        <v>24453</v>
      </c>
      <c r="IF36" s="9"/>
      <c r="IG36" s="9"/>
      <c r="IH36" s="8"/>
      <c r="II36" s="9"/>
      <c r="IJ36" s="9"/>
      <c r="IK36" s="8"/>
      <c r="IL36" s="9"/>
      <c r="IM36" s="9"/>
      <c r="IN36" s="8"/>
      <c r="IO36" s="9"/>
      <c r="IP36" s="9"/>
      <c r="IQ36" s="8"/>
      <c r="IR36" s="9"/>
      <c r="IS36" s="9"/>
      <c r="IT36" s="8"/>
      <c r="IU36" s="9"/>
      <c r="IV36" s="9"/>
      <c r="IW36" s="8" t="s">
        <v>24853</v>
      </c>
      <c r="IX36" s="9"/>
      <c r="IY36" s="9"/>
      <c r="IZ36" s="8"/>
      <c r="JA36" s="9"/>
      <c r="JB36" s="9"/>
      <c r="JC36" s="8"/>
      <c r="JD36" s="9"/>
      <c r="JE36" s="9"/>
      <c r="JF36" s="8"/>
      <c r="JG36" s="9"/>
      <c r="JH36" s="9"/>
      <c r="JI36" s="8"/>
      <c r="JJ36" s="9"/>
      <c r="JK36" s="9"/>
      <c r="JL36" s="8" t="s">
        <v>25079</v>
      </c>
      <c r="JM36" s="9"/>
      <c r="JN36" s="9"/>
      <c r="JO36" s="8"/>
      <c r="JP36" s="9"/>
      <c r="JQ36" s="9"/>
      <c r="JR36" s="8" t="s">
        <v>4369</v>
      </c>
      <c r="JS36" s="9"/>
      <c r="JT36" s="9"/>
      <c r="JU36" s="8"/>
      <c r="JV36" s="9"/>
      <c r="JW36" s="9"/>
      <c r="JX36" s="8"/>
      <c r="JY36" s="9"/>
      <c r="JZ36" s="9"/>
      <c r="KA36" s="8" t="s">
        <v>24945</v>
      </c>
      <c r="KB36" s="9"/>
      <c r="KC36" s="9"/>
      <c r="KD36" s="8"/>
      <c r="KE36" s="9"/>
      <c r="KF36" s="9"/>
      <c r="KG36" s="8"/>
      <c r="KH36" s="9"/>
      <c r="KI36" s="9"/>
      <c r="KJ36" s="8"/>
      <c r="KK36" s="9"/>
      <c r="KL36" s="9"/>
      <c r="KM36" s="8" t="s">
        <v>3646</v>
      </c>
      <c r="KN36" s="9"/>
      <c r="KO36" s="9"/>
      <c r="KP36" s="8" t="s">
        <v>3646</v>
      </c>
      <c r="KQ36" s="9"/>
      <c r="KR36" s="9"/>
      <c r="KS36" s="8"/>
      <c r="KT36" s="9"/>
      <c r="KU36" s="9"/>
      <c r="KV36" s="8" t="s">
        <v>25080</v>
      </c>
      <c r="KW36" s="9"/>
      <c r="KX36" s="9"/>
      <c r="KY36" s="8" t="s">
        <v>25081</v>
      </c>
      <c r="KZ36" s="9"/>
      <c r="LA36" s="9"/>
      <c r="LB36" s="8" t="s">
        <v>25082</v>
      </c>
      <c r="LC36" s="9"/>
      <c r="LD36" s="9"/>
      <c r="LE36" s="8"/>
      <c r="LF36" s="9"/>
      <c r="LG36" s="9"/>
      <c r="LH36" s="8" t="s">
        <v>3646</v>
      </c>
      <c r="LI36" s="9"/>
      <c r="LJ36" s="9"/>
      <c r="LK36" s="8"/>
      <c r="LL36" s="9"/>
      <c r="LM36" s="9"/>
      <c r="LN36" s="8" t="s">
        <v>25083</v>
      </c>
      <c r="LO36" s="9"/>
      <c r="LP36" s="9"/>
      <c r="LQ36" s="8" t="s">
        <v>24952</v>
      </c>
      <c r="LR36" s="9"/>
      <c r="LS36" s="9"/>
      <c r="LT36" s="8" t="s">
        <v>4580</v>
      </c>
      <c r="LU36" s="9"/>
      <c r="LV36" s="9"/>
      <c r="LW36" s="8" t="s">
        <v>24955</v>
      </c>
      <c r="LX36" s="9"/>
      <c r="LY36" s="9"/>
      <c r="LZ36" s="8" t="s">
        <v>24955</v>
      </c>
      <c r="MA36" s="9"/>
      <c r="MB36" s="9"/>
      <c r="MC36" s="8" t="s">
        <v>25084</v>
      </c>
      <c r="MD36" s="9"/>
      <c r="ME36" s="9"/>
      <c r="MF36" s="8" t="s">
        <v>3646</v>
      </c>
      <c r="MG36" s="9"/>
      <c r="MH36" s="9"/>
      <c r="MI36" s="8"/>
      <c r="MJ36" s="9"/>
      <c r="MK36" s="9"/>
      <c r="ML36" s="8" t="s">
        <v>25085</v>
      </c>
      <c r="MM36" s="9"/>
      <c r="MN36" s="9"/>
      <c r="MO36" s="8" t="s">
        <v>25086</v>
      </c>
      <c r="MP36" s="9"/>
      <c r="MQ36" s="9"/>
      <c r="MR36" s="8" t="s">
        <v>4275</v>
      </c>
      <c r="MS36" s="9"/>
      <c r="MT36" s="9"/>
      <c r="MU36" s="8" t="s">
        <v>3646</v>
      </c>
      <c r="MV36" s="9"/>
      <c r="MW36" s="9"/>
      <c r="MX36" s="8"/>
      <c r="MY36" s="9"/>
      <c r="MZ36" s="9"/>
      <c r="NA36" s="8"/>
      <c r="NB36" s="9"/>
      <c r="NC36" s="9"/>
      <c r="ND36" s="8" t="s">
        <v>4275</v>
      </c>
      <c r="NE36" s="9"/>
      <c r="NF36" s="9"/>
      <c r="NG36" s="8" t="s">
        <v>3646</v>
      </c>
      <c r="NH36" s="9"/>
      <c r="NI36" s="9"/>
      <c r="NJ36" s="8" t="s">
        <v>25087</v>
      </c>
      <c r="NK36" s="9"/>
      <c r="NL36" s="9"/>
      <c r="NM36" s="8" t="s">
        <v>3646</v>
      </c>
      <c r="NN36" s="9"/>
      <c r="NO36" s="9"/>
      <c r="NP36" s="8"/>
      <c r="NQ36" s="9"/>
      <c r="NR36" s="9"/>
      <c r="NS36" s="8" t="s">
        <v>24636</v>
      </c>
      <c r="NT36" s="9"/>
      <c r="NU36" s="9"/>
      <c r="NV36" s="8"/>
      <c r="NW36" s="9"/>
      <c r="NX36" s="9"/>
      <c r="NY36" s="8"/>
      <c r="NZ36" s="9"/>
      <c r="OA36" s="9"/>
      <c r="OB36" s="8"/>
      <c r="OC36" s="9"/>
      <c r="OD36" s="9"/>
      <c r="OE36" s="8" t="s">
        <v>3646</v>
      </c>
      <c r="OF36" s="9"/>
      <c r="OG36" s="9"/>
      <c r="OH36" s="8" t="s">
        <v>24282</v>
      </c>
      <c r="OI36" s="9"/>
      <c r="OJ36" s="9"/>
      <c r="OK36" s="8"/>
      <c r="OL36" s="9"/>
      <c r="OM36" s="9"/>
      <c r="ON36" s="8" t="s">
        <v>3964</v>
      </c>
      <c r="OO36" s="9"/>
      <c r="OP36" s="9"/>
      <c r="OQ36" s="8" t="s">
        <v>24326</v>
      </c>
      <c r="OR36" s="9"/>
      <c r="OS36" s="9"/>
      <c r="OT36" s="8" t="s">
        <v>24851</v>
      </c>
      <c r="OU36" s="9"/>
      <c r="OV36" s="9"/>
      <c r="OW36" s="8" t="s">
        <v>23887</v>
      </c>
      <c r="OX36" s="9"/>
      <c r="OY36" s="9"/>
      <c r="OZ36" s="8" t="s">
        <v>24294</v>
      </c>
      <c r="PA36" s="9"/>
      <c r="PB36" s="9"/>
      <c r="PC36" s="8"/>
      <c r="PD36" s="9"/>
      <c r="PE36" s="9"/>
      <c r="PF36" s="8"/>
      <c r="PG36" s="9"/>
      <c r="PH36" s="9"/>
      <c r="PI36" s="8"/>
      <c r="PJ36" s="9"/>
      <c r="PK36" s="9"/>
      <c r="PL36" s="8" t="s">
        <v>24781</v>
      </c>
      <c r="PM36" s="9"/>
      <c r="PN36" s="9"/>
      <c r="PO36" s="8" t="s">
        <v>3646</v>
      </c>
      <c r="PP36" s="9"/>
      <c r="PQ36" s="9"/>
      <c r="PR36" s="8" t="s">
        <v>24926</v>
      </c>
      <c r="PS36" s="9"/>
      <c r="PT36" s="9"/>
      <c r="PU36" s="8" t="s">
        <v>4533</v>
      </c>
      <c r="PV36" s="9"/>
      <c r="PW36" s="9"/>
      <c r="PX36" s="8"/>
      <c r="PY36" s="9"/>
      <c r="PZ36" s="9"/>
      <c r="QA36" s="8" t="s">
        <v>3646</v>
      </c>
      <c r="QB36" s="9"/>
      <c r="QC36" s="9"/>
      <c r="QD36" s="8"/>
      <c r="QE36" s="9"/>
      <c r="QF36" s="9"/>
      <c r="QG36" s="8"/>
      <c r="QH36" s="9"/>
      <c r="QI36" s="9"/>
      <c r="QJ36" s="8"/>
      <c r="QK36" s="9"/>
      <c r="QL36" s="9"/>
      <c r="QM36" s="8"/>
      <c r="QN36" s="9"/>
      <c r="QO36" s="9"/>
      <c r="QP36" s="8" t="s">
        <v>25088</v>
      </c>
      <c r="QQ36" s="9"/>
      <c r="QR36" s="9"/>
      <c r="QS36" s="8" t="s">
        <v>24413</v>
      </c>
      <c r="QT36" s="9"/>
      <c r="QU36" s="9"/>
      <c r="QV36" s="8" t="s">
        <v>24682</v>
      </c>
      <c r="QW36" s="9"/>
      <c r="QX36" s="9"/>
      <c r="QY36" s="8" t="s">
        <v>24426</v>
      </c>
      <c r="QZ36" s="9"/>
      <c r="RA36" s="9"/>
      <c r="RB36" s="8"/>
      <c r="RC36" s="9"/>
      <c r="RD36" s="9"/>
      <c r="RE36" s="8" t="s">
        <v>3646</v>
      </c>
      <c r="RF36" s="9"/>
      <c r="RG36" s="9"/>
      <c r="RH36" s="8"/>
      <c r="RI36" s="9"/>
      <c r="RJ36" s="9"/>
      <c r="RK36" s="8" t="s">
        <v>24119</v>
      </c>
      <c r="RL36" s="9"/>
      <c r="RM36" s="9"/>
      <c r="RN36" s="8"/>
      <c r="RO36" s="9"/>
      <c r="RP36" s="9"/>
      <c r="RQ36" s="8"/>
      <c r="RR36" s="9"/>
      <c r="RS36" s="9"/>
      <c r="RT36" s="8"/>
      <c r="RU36" s="9"/>
      <c r="RV36" s="9"/>
      <c r="RW36" s="8"/>
      <c r="RX36" s="9"/>
      <c r="RY36" s="9"/>
      <c r="RZ36" s="8" t="s">
        <v>24979</v>
      </c>
      <c r="SA36" s="9"/>
      <c r="SB36" s="9"/>
      <c r="SC36" s="8" t="s">
        <v>24731</v>
      </c>
      <c r="SD36" s="9"/>
      <c r="SE36" s="9"/>
      <c r="SF36" s="8"/>
      <c r="SG36" s="9"/>
      <c r="SH36" s="9"/>
      <c r="SI36" s="8"/>
      <c r="SJ36" s="9"/>
      <c r="SK36" s="9"/>
      <c r="SL36" s="8"/>
      <c r="SM36" s="9"/>
      <c r="SN36" s="9"/>
      <c r="SO36" s="8"/>
      <c r="SP36" s="9"/>
      <c r="SQ36" s="9"/>
      <c r="SR36" s="8" t="s">
        <v>25089</v>
      </c>
      <c r="SS36" s="9"/>
      <c r="ST36" s="9"/>
      <c r="SU36" s="8"/>
      <c r="SV36" s="9"/>
      <c r="SW36" s="9"/>
      <c r="SX36" s="8" t="s">
        <v>24121</v>
      </c>
      <c r="SY36" s="9"/>
      <c r="SZ36" s="9"/>
      <c r="TA36" s="8"/>
      <c r="TB36" s="9"/>
      <c r="TC36" s="9"/>
      <c r="TD36" s="8"/>
      <c r="TE36" s="9"/>
      <c r="TF36" s="9"/>
      <c r="TG36" s="8"/>
      <c r="TH36" s="9"/>
      <c r="TI36" s="9"/>
      <c r="TJ36" s="8"/>
      <c r="TK36" s="9"/>
      <c r="TL36" s="9"/>
      <c r="TM36" s="8"/>
      <c r="TN36" s="9"/>
      <c r="TO36" s="9"/>
      <c r="TP36" s="8"/>
      <c r="TQ36" s="9"/>
      <c r="TR36" s="9"/>
      <c r="TS36" s="8"/>
      <c r="TT36" s="9"/>
      <c r="TU36" s="9"/>
      <c r="TV36" s="8"/>
      <c r="TW36" s="9"/>
      <c r="TX36" s="9"/>
      <c r="TY36" s="8"/>
      <c r="TZ36" s="9"/>
      <c r="UA36" s="9"/>
      <c r="UB36" s="8"/>
      <c r="UC36" s="9"/>
      <c r="UD36" s="9"/>
      <c r="UE36" s="8"/>
      <c r="UF36" s="9"/>
      <c r="UG36" s="9"/>
      <c r="UH36" s="8"/>
      <c r="UI36" s="9"/>
      <c r="UJ36" s="9"/>
      <c r="UK36" s="8" t="s">
        <v>23720</v>
      </c>
      <c r="UL36" s="9"/>
      <c r="UM36" s="9"/>
      <c r="UN36" s="8"/>
      <c r="UO36" s="9"/>
      <c r="UP36" s="9"/>
      <c r="UQ36" s="8" t="s">
        <v>4580</v>
      </c>
      <c r="UR36" s="9"/>
      <c r="US36" s="9"/>
      <c r="UT36" s="8" t="s">
        <v>25090</v>
      </c>
      <c r="UU36" s="9"/>
      <c r="UV36" s="9"/>
      <c r="UW36" s="8" t="s">
        <v>3646</v>
      </c>
      <c r="UX36" s="9"/>
      <c r="UY36" s="9"/>
      <c r="UZ36" s="8" t="s">
        <v>25091</v>
      </c>
      <c r="VA36" s="9"/>
      <c r="VB36" s="9"/>
      <c r="VC36" s="8" t="s">
        <v>24715</v>
      </c>
      <c r="VD36" s="9"/>
      <c r="VE36" s="9"/>
      <c r="VF36" s="8" t="s">
        <v>25092</v>
      </c>
      <c r="VG36" s="9"/>
      <c r="VH36" s="9"/>
      <c r="VI36" s="8" t="s">
        <v>25093</v>
      </c>
      <c r="VJ36" s="9"/>
      <c r="VK36" s="9"/>
      <c r="VL36" s="8"/>
      <c r="VM36" s="9"/>
      <c r="VN36" s="9"/>
      <c r="VO36" s="8" t="s">
        <v>25094</v>
      </c>
      <c r="VP36" s="9"/>
      <c r="VQ36" s="9"/>
      <c r="VR36" s="8" t="s">
        <v>3646</v>
      </c>
      <c r="VS36" s="9"/>
      <c r="VT36" s="9"/>
      <c r="VU36" s="8"/>
      <c r="VV36" s="9"/>
      <c r="VW36" s="9"/>
      <c r="VX36" s="8"/>
      <c r="VY36" s="9"/>
      <c r="VZ36" s="9"/>
      <c r="WA36" s="8" t="s">
        <v>4275</v>
      </c>
      <c r="WB36" s="9"/>
      <c r="WC36" s="9"/>
      <c r="WD36" s="8" t="s">
        <v>4275</v>
      </c>
      <c r="WE36" s="9"/>
      <c r="WF36" s="9"/>
      <c r="WG36" s="8" t="s">
        <v>23720</v>
      </c>
      <c r="WH36" s="9"/>
      <c r="WI36" s="9"/>
      <c r="WJ36" s="8" t="s">
        <v>25095</v>
      </c>
      <c r="WK36" s="9"/>
      <c r="WL36" s="9"/>
      <c r="WM36" s="8" t="s">
        <v>4275</v>
      </c>
      <c r="WN36" s="9"/>
      <c r="WO36" s="9"/>
      <c r="WP36" s="8" t="s">
        <v>25096</v>
      </c>
      <c r="WQ36" s="9"/>
      <c r="WR36" s="9"/>
      <c r="WS36" s="8" t="s">
        <v>4275</v>
      </c>
      <c r="WT36" s="9"/>
      <c r="WU36" s="9"/>
      <c r="WV36" s="8" t="s">
        <v>4275</v>
      </c>
      <c r="WW36" s="9"/>
      <c r="WX36" s="9"/>
      <c r="WY36" s="8" t="s">
        <v>25097</v>
      </c>
      <c r="WZ36" s="9"/>
      <c r="XA36" s="9"/>
      <c r="XB36" s="8" t="s">
        <v>24716</v>
      </c>
      <c r="XC36" s="9"/>
      <c r="XD36" s="9"/>
      <c r="XE36" s="8"/>
      <c r="XF36" s="9"/>
      <c r="XG36" s="9"/>
      <c r="XH36" s="8"/>
      <c r="XI36" s="9"/>
      <c r="XJ36" s="9"/>
      <c r="XK36" s="8"/>
      <c r="XL36" s="9"/>
      <c r="XM36" s="9"/>
      <c r="XN36" s="8" t="s">
        <v>3646</v>
      </c>
      <c r="XO36" s="9"/>
      <c r="XP36" s="9"/>
      <c r="XQ36" s="8" t="s">
        <v>3646</v>
      </c>
      <c r="XR36" s="9"/>
      <c r="XS36" s="9"/>
      <c r="XT36" s="8" t="s">
        <v>24554</v>
      </c>
      <c r="XU36" s="9"/>
      <c r="XV36" s="9"/>
      <c r="XW36" s="8" t="s">
        <v>4533</v>
      </c>
      <c r="XX36" s="9"/>
      <c r="XY36" s="9"/>
      <c r="XZ36" s="8" t="s">
        <v>25024</v>
      </c>
      <c r="YA36" s="9"/>
      <c r="YB36" s="9"/>
      <c r="YC36" s="8" t="s">
        <v>25098</v>
      </c>
      <c r="YD36" s="9"/>
      <c r="YE36" s="9"/>
      <c r="YF36" s="8" t="s">
        <v>24328</v>
      </c>
      <c r="YG36" s="9"/>
      <c r="YH36" s="9"/>
      <c r="YI36" s="8" t="s">
        <v>25099</v>
      </c>
      <c r="YJ36" s="9"/>
      <c r="YK36" s="9"/>
      <c r="YL36" s="8" t="s">
        <v>24426</v>
      </c>
      <c r="YM36" s="9"/>
      <c r="YN36" s="9"/>
      <c r="YO36" s="8" t="s">
        <v>3646</v>
      </c>
      <c r="YP36" s="9"/>
      <c r="YQ36" s="9"/>
      <c r="YR36" s="8" t="s">
        <v>24446</v>
      </c>
      <c r="YS36" s="9"/>
      <c r="YT36" s="9"/>
      <c r="YU36" s="8"/>
      <c r="YV36" s="9"/>
      <c r="YW36" s="9"/>
      <c r="YX36" s="8" t="s">
        <v>24764</v>
      </c>
      <c r="YY36" s="9"/>
      <c r="YZ36" s="9"/>
      <c r="ZA36" s="8" t="s">
        <v>24848</v>
      </c>
      <c r="ZB36" s="9"/>
      <c r="ZC36" s="9"/>
      <c r="ZD36" s="8" t="s">
        <v>24450</v>
      </c>
      <c r="ZE36" s="9"/>
      <c r="ZF36" s="9"/>
      <c r="ZG36" s="8" t="s">
        <v>25100</v>
      </c>
      <c r="ZH36" s="9"/>
      <c r="ZI36" s="9"/>
      <c r="ZJ36" s="8"/>
      <c r="ZK36" s="9"/>
      <c r="ZL36" s="9"/>
      <c r="ZM36" s="8" t="s">
        <v>24764</v>
      </c>
      <c r="ZN36" s="9"/>
      <c r="ZO36" s="9"/>
      <c r="ZP36" s="8" t="s">
        <v>25101</v>
      </c>
      <c r="ZQ36" s="9"/>
      <c r="ZR36" s="9"/>
      <c r="ZS36" s="8"/>
      <c r="ZT36" s="9"/>
      <c r="ZU36" s="9"/>
      <c r="ZV36" s="8" t="s">
        <v>24655</v>
      </c>
      <c r="ZW36" s="9"/>
      <c r="ZX36" s="9"/>
      <c r="ZY36" s="8"/>
      <c r="ZZ36" s="9"/>
      <c r="AAA36" s="9"/>
      <c r="AAB36" s="8"/>
      <c r="AAC36" s="9"/>
      <c r="AAD36" s="9"/>
      <c r="AAE36" s="8"/>
      <c r="AAF36" s="9"/>
      <c r="AAG36" s="9"/>
      <c r="AAH36" s="8"/>
      <c r="AAI36" s="9"/>
      <c r="AAJ36" s="9"/>
      <c r="AAK36" s="8"/>
      <c r="AAL36" s="9"/>
      <c r="AAM36" s="9"/>
      <c r="AAN36" s="8"/>
      <c r="AAO36" s="9"/>
      <c r="AAP36" s="9"/>
      <c r="AAQ36" s="8"/>
      <c r="AAR36" s="9"/>
      <c r="AAS36" s="9"/>
      <c r="AAT36" s="8"/>
      <c r="AAU36" s="9"/>
      <c r="AAV36" s="9"/>
      <c r="AAW36" s="8" t="s">
        <v>24291</v>
      </c>
      <c r="AAX36" s="9"/>
      <c r="AAY36" s="9"/>
      <c r="AAZ36" s="8"/>
      <c r="ABA36" s="9"/>
      <c r="ABB36" s="9"/>
      <c r="ABC36" s="8" t="s">
        <v>3960</v>
      </c>
      <c r="ABD36" s="9"/>
      <c r="ABE36" s="9"/>
      <c r="ABF36" s="8" t="s">
        <v>3960</v>
      </c>
      <c r="ABG36" s="9"/>
      <c r="ABH36" s="9"/>
      <c r="ABI36" s="8" t="s">
        <v>25102</v>
      </c>
      <c r="ABJ36" s="9"/>
      <c r="ABK36" s="9"/>
      <c r="ABL36" s="8" t="s">
        <v>24912</v>
      </c>
      <c r="ABM36" s="9"/>
      <c r="ABN36" s="9"/>
      <c r="ABO36" s="8"/>
      <c r="ABP36" s="9"/>
      <c r="ABQ36" s="9"/>
      <c r="ABR36" s="8"/>
      <c r="ABS36" s="9"/>
      <c r="ABT36" s="9"/>
      <c r="ABU36" s="8"/>
      <c r="ABV36" s="9"/>
      <c r="ABW36" s="9"/>
      <c r="ABX36" s="8" t="s">
        <v>24479</v>
      </c>
      <c r="ABY36" s="9"/>
      <c r="ABZ36" s="9"/>
      <c r="ACA36" s="8" t="s">
        <v>24721</v>
      </c>
      <c r="ACB36" s="9"/>
      <c r="ACC36" s="9"/>
      <c r="ACD36" s="8"/>
      <c r="ACE36" s="9"/>
      <c r="ACF36" s="9"/>
      <c r="ACG36" s="8"/>
      <c r="ACH36" s="9"/>
      <c r="ACI36" s="9"/>
      <c r="ACJ36" s="8"/>
      <c r="ACK36" s="9"/>
      <c r="ACL36" s="9"/>
      <c r="ACM36" s="8"/>
      <c r="ACN36" s="9"/>
      <c r="ACO36" s="9"/>
      <c r="ACP36" s="8" t="s">
        <v>24672</v>
      </c>
      <c r="ACQ36" s="9"/>
      <c r="ACR36" s="9"/>
      <c r="ACS36" s="8"/>
      <c r="ACT36" s="9"/>
      <c r="ACU36" s="9"/>
      <c r="ACV36" s="8"/>
      <c r="ACW36" s="9"/>
      <c r="ACX36" s="9"/>
      <c r="ACY36" s="8" t="s">
        <v>3646</v>
      </c>
      <c r="ACZ36" s="9"/>
      <c r="ADA36" s="9"/>
      <c r="ADB36" s="8" t="s">
        <v>25103</v>
      </c>
      <c r="ADC36" s="9"/>
      <c r="ADD36" s="9"/>
      <c r="ADE36" s="8" t="s">
        <v>25104</v>
      </c>
      <c r="ADF36" s="9"/>
      <c r="ADG36" s="9"/>
      <c r="ADH36" s="8"/>
      <c r="ADI36" s="9"/>
      <c r="ADJ36" s="9"/>
      <c r="ADK36" s="8"/>
      <c r="ADL36" s="9"/>
      <c r="ADM36" s="9"/>
      <c r="ADN36" s="8" t="s">
        <v>25105</v>
      </c>
      <c r="ADO36" s="9"/>
      <c r="ADP36" s="9"/>
      <c r="ADQ36" s="8" t="s">
        <v>25106</v>
      </c>
      <c r="ADR36" s="9"/>
      <c r="ADS36" s="9"/>
      <c r="ADT36" s="8" t="s">
        <v>4275</v>
      </c>
      <c r="ADU36" s="9"/>
      <c r="ADV36" s="9"/>
      <c r="ADW36" s="8"/>
      <c r="ADX36" s="9"/>
      <c r="ADY36" s="9"/>
      <c r="ADZ36" s="8" t="s">
        <v>25107</v>
      </c>
      <c r="AEA36" s="9"/>
      <c r="AEB36" s="9"/>
      <c r="AEC36" s="8" t="s">
        <v>4275</v>
      </c>
      <c r="AED36" s="9"/>
      <c r="AEE36" s="9"/>
      <c r="AEF36" s="8" t="s">
        <v>4275</v>
      </c>
      <c r="AEG36" s="9"/>
      <c r="AEH36" s="9"/>
      <c r="AEI36" s="8" t="s">
        <v>24426</v>
      </c>
      <c r="AEJ36" s="9"/>
      <c r="AEK36" s="9"/>
      <c r="AEL36" s="8" t="s">
        <v>25108</v>
      </c>
      <c r="AEM36" s="9"/>
      <c r="AEN36" s="9"/>
      <c r="AEO36" s="8"/>
      <c r="AEP36" s="9"/>
      <c r="AEQ36" s="9"/>
      <c r="AER36" s="8" t="s">
        <v>25109</v>
      </c>
      <c r="AES36" s="9"/>
      <c r="AET36" s="9"/>
      <c r="AEU36" s="8"/>
      <c r="AEV36" s="9"/>
      <c r="AEW36" s="9"/>
      <c r="AEX36" s="8" t="s">
        <v>4275</v>
      </c>
      <c r="AEY36" s="9"/>
      <c r="AEZ36" s="9"/>
      <c r="AFA36" s="8" t="s">
        <v>25110</v>
      </c>
      <c r="AFB36" s="9"/>
      <c r="AFC36" s="9"/>
      <c r="AFD36" s="8"/>
      <c r="AFE36" s="9"/>
      <c r="AFF36" s="9"/>
      <c r="AFG36" s="8" t="s">
        <v>4216</v>
      </c>
      <c r="AFH36" s="9"/>
      <c r="AFI36" s="9"/>
      <c r="AFJ36" s="8" t="s">
        <v>3646</v>
      </c>
      <c r="AFK36" s="9"/>
      <c r="AFL36" s="9"/>
      <c r="AFM36" s="8" t="s">
        <v>3646</v>
      </c>
      <c r="AFN36" s="9"/>
      <c r="AFO36" s="9"/>
      <c r="AFP36" s="8"/>
      <c r="AFQ36" s="9"/>
      <c r="AFR36" s="9"/>
      <c r="AFS36" s="8" t="s">
        <v>24716</v>
      </c>
      <c r="AFT36" s="9"/>
      <c r="AFU36" s="9"/>
      <c r="AFV36" s="8"/>
      <c r="AFW36" s="9"/>
      <c r="AFX36" s="9"/>
      <c r="AFY36" s="8" t="s">
        <v>4580</v>
      </c>
      <c r="AFZ36" s="9"/>
      <c r="AGA36" s="9"/>
      <c r="AGB36" s="8" t="s">
        <v>4217</v>
      </c>
      <c r="AGC36" s="9"/>
      <c r="AGD36" s="9"/>
      <c r="AGE36" s="8"/>
      <c r="AGF36" s="9"/>
      <c r="AGG36" s="9"/>
      <c r="AGH36" s="8"/>
      <c r="AGI36" s="9"/>
      <c r="AGJ36" s="9"/>
      <c r="AGK36" s="8" t="s">
        <v>4580</v>
      </c>
      <c r="AGL36" s="9"/>
      <c r="AGM36" s="9"/>
      <c r="AGN36" s="8" t="s">
        <v>24716</v>
      </c>
      <c r="AGO36" s="9"/>
      <c r="AGP36" s="9"/>
      <c r="AGQ36" s="8" t="s">
        <v>24716</v>
      </c>
      <c r="AGR36" s="9"/>
      <c r="AGS36" s="9"/>
      <c r="AGT36" s="8"/>
      <c r="AGU36" s="9"/>
      <c r="AGV36" s="9"/>
      <c r="AGW36" s="8" t="s">
        <v>3646</v>
      </c>
      <c r="AGX36" s="9"/>
      <c r="AGY36" s="9"/>
      <c r="AGZ36" s="8"/>
      <c r="AHA36" s="9"/>
      <c r="AHB36" s="9"/>
      <c r="AHC36" s="8" t="s">
        <v>24413</v>
      </c>
      <c r="AHD36" s="9"/>
      <c r="AHE36" s="9"/>
      <c r="AHF36" s="8"/>
      <c r="AHG36" s="9"/>
      <c r="AHH36" s="9"/>
      <c r="AHI36" s="8" t="s">
        <v>24257</v>
      </c>
      <c r="AHJ36" s="9"/>
      <c r="AHK36" s="9"/>
      <c r="AHL36" s="8"/>
      <c r="AHM36" s="9"/>
      <c r="AHN36" s="9"/>
      <c r="AHO36" s="8" t="s">
        <v>24257</v>
      </c>
      <c r="AHP36" s="9"/>
      <c r="AHQ36" s="9"/>
      <c r="AHR36" s="8" t="s">
        <v>24119</v>
      </c>
      <c r="AHS36" s="9"/>
      <c r="AHT36" s="9"/>
      <c r="AHU36" s="8" t="s">
        <v>24785</v>
      </c>
      <c r="AHV36" s="9"/>
      <c r="AHW36" s="9"/>
      <c r="AHX36" s="8" t="s">
        <v>4677</v>
      </c>
      <c r="AHY36" s="9"/>
      <c r="AHZ36" s="9"/>
      <c r="AIA36" s="8" t="s">
        <v>24426</v>
      </c>
      <c r="AIB36" s="9"/>
      <c r="AIC36" s="9"/>
      <c r="AID36" s="8" t="s">
        <v>4643</v>
      </c>
      <c r="AIE36" s="9"/>
      <c r="AIF36" s="9"/>
      <c r="AIG36" s="8" t="s">
        <v>24413</v>
      </c>
      <c r="AIH36" s="9"/>
      <c r="AII36" s="9"/>
      <c r="AIJ36" s="8"/>
      <c r="AIK36" s="9"/>
      <c r="AIL36" s="9"/>
      <c r="AIM36" s="8" t="s">
        <v>24336</v>
      </c>
      <c r="AIN36" s="9"/>
      <c r="AIO36" s="9"/>
      <c r="AIP36" s="8" t="s">
        <v>24520</v>
      </c>
      <c r="AIQ36" s="9"/>
      <c r="AIR36" s="9"/>
      <c r="AIS36" s="8" t="s">
        <v>3964</v>
      </c>
      <c r="AIT36" s="9"/>
      <c r="AIU36" s="9"/>
      <c r="AIV36" s="8" t="s">
        <v>25111</v>
      </c>
      <c r="AIW36" s="9"/>
      <c r="AIX36" s="9"/>
      <c r="AIY36" s="8" t="s">
        <v>24563</v>
      </c>
      <c r="AIZ36" s="9"/>
      <c r="AJA36" s="9"/>
      <c r="AJB36" s="8" t="s">
        <v>25112</v>
      </c>
      <c r="AJC36" s="9"/>
      <c r="AJD36" s="9"/>
      <c r="AJE36" s="8" t="s">
        <v>4576</v>
      </c>
      <c r="AJF36" s="9"/>
      <c r="AJG36" s="9"/>
      <c r="AJH36" s="8" t="s">
        <v>3646</v>
      </c>
      <c r="AJI36" s="9"/>
      <c r="AJJ36" s="9"/>
      <c r="AJK36" s="8" t="s">
        <v>4082</v>
      </c>
      <c r="AJL36" s="9"/>
      <c r="AJM36" s="9"/>
      <c r="AJN36" s="8" t="s">
        <v>4082</v>
      </c>
      <c r="AJO36" s="9"/>
      <c r="AJP36" s="9"/>
      <c r="AJQ36" s="8" t="s">
        <v>4388</v>
      </c>
      <c r="AJR36" s="9"/>
      <c r="AJS36" s="9"/>
      <c r="AJT36" s="8" t="s">
        <v>24495</v>
      </c>
      <c r="AJU36" s="9"/>
      <c r="AJV36" s="9"/>
      <c r="AJW36" s="8"/>
      <c r="AJX36" s="9"/>
      <c r="AJY36" s="9"/>
      <c r="AJZ36" s="8" t="s">
        <v>3960</v>
      </c>
      <c r="AKA36" s="9"/>
      <c r="AKB36" s="9"/>
      <c r="AKC36" s="8"/>
      <c r="AKD36" s="9"/>
      <c r="AKE36" s="9"/>
      <c r="AKF36" s="8"/>
      <c r="AKG36" s="9"/>
      <c r="AKH36" s="9"/>
      <c r="AKI36" s="8"/>
      <c r="AKJ36" s="9"/>
      <c r="AKK36" s="9"/>
      <c r="AKL36" s="8"/>
      <c r="AKM36" s="9"/>
      <c r="AKN36" s="9"/>
      <c r="AKO36" s="8"/>
      <c r="AKP36" s="9"/>
      <c r="AKQ36" s="9"/>
      <c r="AKR36" s="8"/>
      <c r="AKS36" s="9"/>
      <c r="AKT36" s="9"/>
      <c r="AKU36" s="8"/>
      <c r="AKV36" s="9"/>
      <c r="AKW36" s="9"/>
      <c r="AKX36" s="8"/>
      <c r="AKY36" s="9"/>
      <c r="AKZ36" s="9"/>
      <c r="ALA36" s="8"/>
      <c r="ALB36" s="9"/>
      <c r="ALC36" s="9"/>
      <c r="ALD36" s="8" t="s">
        <v>24992</v>
      </c>
      <c r="ALE36" s="9"/>
      <c r="ALF36" s="9"/>
      <c r="ALG36" s="8" t="s">
        <v>4580</v>
      </c>
      <c r="ALH36" s="9"/>
      <c r="ALI36" s="9"/>
      <c r="ALJ36" s="8" t="s">
        <v>24991</v>
      </c>
      <c r="ALK36" s="9"/>
      <c r="ALL36" s="9"/>
      <c r="ALM36" s="8" t="s">
        <v>3846</v>
      </c>
      <c r="ALN36" s="9"/>
      <c r="ALO36" s="9"/>
      <c r="ALP36" s="8"/>
      <c r="ALQ36" s="9"/>
      <c r="ALR36" s="9"/>
      <c r="ALS36" s="8" t="s">
        <v>4277</v>
      </c>
      <c r="ALT36" s="9"/>
      <c r="ALU36" s="9"/>
      <c r="ALV36" s="8" t="s">
        <v>3646</v>
      </c>
      <c r="ALW36" s="9"/>
      <c r="ALX36" s="9"/>
      <c r="ALY36" s="8" t="s">
        <v>25113</v>
      </c>
      <c r="ALZ36" s="9"/>
      <c r="AMA36" s="9"/>
      <c r="AMB36" s="8" t="s">
        <v>25114</v>
      </c>
      <c r="AMC36" s="9"/>
      <c r="AMD36" s="9"/>
      <c r="AME36" s="8" t="s">
        <v>25115</v>
      </c>
      <c r="AMF36" s="9"/>
      <c r="AMG36" s="9"/>
      <c r="AMH36" s="8" t="s">
        <v>24392</v>
      </c>
      <c r="AMI36" s="9"/>
      <c r="AMJ36" s="9"/>
      <c r="AMK36" s="8" t="s">
        <v>24716</v>
      </c>
      <c r="AML36" s="9"/>
      <c r="AMM36" s="9"/>
      <c r="AMN36" s="8"/>
      <c r="AMO36" s="9"/>
      <c r="AMP36" s="9"/>
      <c r="AMQ36" s="8" t="s">
        <v>25116</v>
      </c>
      <c r="AMR36" s="9"/>
      <c r="AMS36" s="9"/>
      <c r="AMT36" s="8" t="s">
        <v>25117</v>
      </c>
      <c r="AMU36" s="9"/>
      <c r="AMV36" s="9"/>
      <c r="AMW36" s="8"/>
      <c r="AMX36" s="9"/>
      <c r="AMY36" s="9"/>
      <c r="AMZ36" s="8" t="s">
        <v>25118</v>
      </c>
      <c r="ANA36" s="9"/>
      <c r="ANB36" s="9"/>
      <c r="ANC36" s="8" t="s">
        <v>25119</v>
      </c>
      <c r="AND36" s="9"/>
      <c r="ANE36" s="9"/>
      <c r="ANF36" s="8" t="s">
        <v>25120</v>
      </c>
      <c r="ANG36" s="9"/>
      <c r="ANH36" s="9"/>
      <c r="ANI36" s="8" t="s">
        <v>3646</v>
      </c>
      <c r="ANJ36" s="9"/>
      <c r="ANK36" s="9"/>
      <c r="ANL36" s="8" t="s">
        <v>25121</v>
      </c>
      <c r="ANM36" s="9"/>
      <c r="ANN36" s="9"/>
      <c r="ANO36" s="8"/>
      <c r="ANP36" s="9"/>
      <c r="ANQ36" s="9"/>
      <c r="ANR36" s="8" t="s">
        <v>25122</v>
      </c>
      <c r="ANS36" s="9"/>
      <c r="ANT36" s="9"/>
      <c r="ANU36" s="8" t="s">
        <v>25123</v>
      </c>
      <c r="ANV36" s="9"/>
      <c r="ANW36" s="9"/>
      <c r="ANX36" s="8" t="s">
        <v>25124</v>
      </c>
      <c r="ANY36" s="9"/>
      <c r="ANZ36" s="9"/>
      <c r="AOA36" s="8" t="s">
        <v>25125</v>
      </c>
      <c r="AOB36" s="9"/>
      <c r="AOC36" s="9"/>
      <c r="AOD36" s="8"/>
      <c r="AOE36" s="9"/>
      <c r="AOF36" s="9"/>
      <c r="AOG36" s="8" t="s">
        <v>24636</v>
      </c>
      <c r="AOH36" s="9"/>
      <c r="AOI36" s="9"/>
      <c r="AOJ36" s="8" t="s">
        <v>25065</v>
      </c>
      <c r="AOK36" s="9"/>
      <c r="AOL36" s="9"/>
      <c r="AOM36" s="8" t="s">
        <v>24426</v>
      </c>
      <c r="AON36" s="9"/>
      <c r="AOO36" s="9"/>
      <c r="AOP36" s="8" t="s">
        <v>24411</v>
      </c>
      <c r="AOQ36" s="9"/>
      <c r="AOR36" s="9"/>
      <c r="AOS36" s="8" t="s">
        <v>24833</v>
      </c>
      <c r="AOT36" s="9"/>
      <c r="AOU36" s="9"/>
      <c r="AOV36" s="8"/>
      <c r="AOW36" s="9"/>
      <c r="AOX36" s="9"/>
      <c r="AOY36" s="8" t="s">
        <v>3646</v>
      </c>
      <c r="AOZ36" s="9"/>
      <c r="APA36" s="9"/>
      <c r="APB36" s="8" t="s">
        <v>25126</v>
      </c>
      <c r="APC36" s="9"/>
      <c r="APD36" s="9"/>
      <c r="APE36" s="8"/>
      <c r="APF36" s="9"/>
      <c r="APG36" s="9"/>
      <c r="APH36" s="8"/>
      <c r="API36" s="9"/>
      <c r="APJ36" s="9"/>
      <c r="APK36" s="8" t="s">
        <v>24787</v>
      </c>
      <c r="APL36" s="9"/>
      <c r="APM36" s="9"/>
      <c r="APN36" s="8"/>
      <c r="APO36" s="9"/>
      <c r="APP36" s="9"/>
      <c r="APQ36" s="8" t="s">
        <v>24636</v>
      </c>
      <c r="APR36" s="9"/>
      <c r="APS36" s="9"/>
      <c r="APT36" s="8" t="s">
        <v>25127</v>
      </c>
      <c r="APU36" s="9"/>
      <c r="APV36" s="9"/>
      <c r="APW36" s="8" t="s">
        <v>24636</v>
      </c>
      <c r="APX36" s="9"/>
      <c r="APY36" s="9"/>
      <c r="APZ36" s="8" t="s">
        <v>24502</v>
      </c>
      <c r="AQA36" s="9"/>
      <c r="AQB36" s="9"/>
      <c r="AQC36" s="8" t="s">
        <v>24145</v>
      </c>
      <c r="AQD36" s="9"/>
      <c r="AQE36" s="9"/>
      <c r="AQF36" s="8" t="s">
        <v>24935</v>
      </c>
      <c r="AQG36" s="9"/>
      <c r="AQH36" s="9"/>
      <c r="AQI36" s="8" t="s">
        <v>24057</v>
      </c>
      <c r="AQJ36" s="9"/>
      <c r="AQK36" s="9"/>
      <c r="AQL36" s="8" t="s">
        <v>24520</v>
      </c>
      <c r="AQM36" s="9"/>
      <c r="AQN36" s="9"/>
      <c r="AQO36" s="8" t="s">
        <v>24328</v>
      </c>
      <c r="AQP36" s="9"/>
      <c r="AQQ36" s="9"/>
      <c r="AQR36" s="8" t="s">
        <v>25006</v>
      </c>
      <c r="AQS36" s="9"/>
      <c r="AQT36" s="9"/>
      <c r="AQU36" s="8" t="s">
        <v>23975</v>
      </c>
      <c r="AQV36" s="9"/>
      <c r="AQW36" s="9"/>
      <c r="AQX36" s="8" t="s">
        <v>25128</v>
      </c>
      <c r="AQY36" s="9"/>
      <c r="AQZ36" s="9"/>
      <c r="ARA36" s="8"/>
      <c r="ARB36" s="9"/>
      <c r="ARC36" s="9"/>
      <c r="ARD36" s="8" t="s">
        <v>4560</v>
      </c>
      <c r="ARE36" s="9"/>
      <c r="ARF36" s="9"/>
      <c r="ARG36" s="8" t="s">
        <v>24764</v>
      </c>
      <c r="ARH36" s="9"/>
      <c r="ARI36" s="9"/>
      <c r="ARJ36" s="8"/>
      <c r="ARK36" s="9"/>
      <c r="ARL36" s="9"/>
      <c r="ARM36" s="8"/>
      <c r="ARN36" s="9"/>
      <c r="ARO36" s="9"/>
      <c r="ARP36" s="8" t="s">
        <v>24922</v>
      </c>
      <c r="ARQ36" s="9"/>
      <c r="ARR36" s="9"/>
      <c r="ARS36" s="8"/>
      <c r="ART36" s="9"/>
      <c r="ARU36" s="9"/>
      <c r="ARV36" s="8" t="s">
        <v>3964</v>
      </c>
      <c r="ARW36" s="9"/>
      <c r="ARX36" s="9"/>
      <c r="ARY36" s="8"/>
      <c r="ARZ36" s="9"/>
      <c r="ASA36" s="9"/>
      <c r="ASB36" s="8"/>
      <c r="ASC36" s="9"/>
      <c r="ASD36" s="9"/>
      <c r="ASE36" s="8" t="s">
        <v>3964</v>
      </c>
      <c r="ASF36" s="9"/>
      <c r="ASG36" s="9"/>
      <c r="ASH36" s="8" t="s">
        <v>4580</v>
      </c>
      <c r="ASI36" s="9"/>
      <c r="ASJ36" s="9"/>
      <c r="ASK36" s="8"/>
      <c r="ASL36" s="9"/>
      <c r="ASM36" s="9"/>
      <c r="ASN36" s="8"/>
      <c r="ASO36" s="9"/>
      <c r="ASP36" s="9"/>
      <c r="ASQ36" s="8"/>
      <c r="ASR36" s="9"/>
      <c r="ASS36" s="9"/>
      <c r="AST36" s="8"/>
      <c r="ASU36" s="9"/>
      <c r="ASV36" s="9"/>
      <c r="ASW36" s="8" t="s">
        <v>24433</v>
      </c>
      <c r="ASX36" s="9"/>
      <c r="ASY36" s="9"/>
      <c r="ASZ36" s="8" t="s">
        <v>4372</v>
      </c>
      <c r="ATA36" s="9"/>
      <c r="ATB36" s="9"/>
      <c r="ATC36" s="8" t="s">
        <v>24661</v>
      </c>
      <c r="ATD36" s="9"/>
      <c r="ATE36" s="9"/>
      <c r="ATF36" s="8"/>
      <c r="ATG36" s="9"/>
      <c r="ATH36" s="9"/>
      <c r="ATI36" s="8"/>
      <c r="ATJ36" s="9"/>
      <c r="ATK36" s="9"/>
      <c r="ATL36" s="8"/>
      <c r="ATM36" s="9"/>
      <c r="ATN36" s="9"/>
      <c r="ATO36" s="8"/>
      <c r="ATP36" s="9"/>
      <c r="ATQ36" s="9"/>
      <c r="ATR36" s="8"/>
      <c r="ATS36" s="9"/>
      <c r="ATT36" s="9"/>
      <c r="ATU36" s="8"/>
      <c r="ATV36" s="9"/>
      <c r="ATW36" s="9"/>
      <c r="ATX36" s="8"/>
      <c r="ATY36" s="9"/>
      <c r="ATZ36" s="9"/>
      <c r="AUA36" s="8" t="s">
        <v>4190</v>
      </c>
      <c r="AUB36" s="9"/>
      <c r="AUC36" s="9"/>
      <c r="AUD36" s="8" t="s">
        <v>24930</v>
      </c>
      <c r="AUE36" s="9"/>
      <c r="AUF36" s="9"/>
      <c r="AUG36" s="8"/>
      <c r="AUH36" s="9"/>
      <c r="AUI36" s="9"/>
      <c r="AUJ36" s="8" t="s">
        <v>25129</v>
      </c>
      <c r="AUK36" s="9"/>
      <c r="AUL36" s="9"/>
      <c r="AUM36" s="8" t="s">
        <v>25130</v>
      </c>
      <c r="AUN36" s="9"/>
      <c r="AUO36" s="9"/>
      <c r="AUP36" s="8" t="s">
        <v>25131</v>
      </c>
      <c r="AUQ36" s="9"/>
      <c r="AUR36" s="9"/>
      <c r="AUS36" s="8" t="s">
        <v>25132</v>
      </c>
      <c r="AUT36" s="9"/>
      <c r="AUU36" s="9"/>
      <c r="AUV36" s="8" t="s">
        <v>25133</v>
      </c>
      <c r="AUW36" s="9"/>
      <c r="AUX36" s="9"/>
      <c r="AUY36" s="8" t="s">
        <v>3646</v>
      </c>
      <c r="AUZ36" s="9"/>
      <c r="AVA36" s="9"/>
      <c r="AVB36" s="8" t="s">
        <v>4216</v>
      </c>
      <c r="AVC36" s="9"/>
      <c r="AVD36" s="9"/>
      <c r="AVE36" s="8" t="s">
        <v>24716</v>
      </c>
      <c r="AVF36" s="9"/>
      <c r="AVG36" s="9"/>
      <c r="AVH36" s="8" t="s">
        <v>4460</v>
      </c>
      <c r="AVI36" s="9"/>
      <c r="AVJ36" s="9"/>
      <c r="AVK36" s="8" t="s">
        <v>25134</v>
      </c>
      <c r="AVL36" s="9"/>
      <c r="AVM36" s="9"/>
      <c r="AVN36" s="8"/>
      <c r="AVO36" s="9"/>
      <c r="AVP36" s="9"/>
      <c r="AVQ36" s="8" t="s">
        <v>4216</v>
      </c>
      <c r="AVR36" s="9"/>
      <c r="AVS36" s="9"/>
      <c r="AVT36" s="8" t="s">
        <v>4216</v>
      </c>
      <c r="AVU36" s="9"/>
      <c r="AVV36" s="9"/>
      <c r="AVW36" s="8" t="s">
        <v>24532</v>
      </c>
      <c r="AVX36" s="9"/>
      <c r="AVY36" s="9"/>
      <c r="AVZ36" s="8" t="s">
        <v>24518</v>
      </c>
      <c r="AWA36" s="9"/>
      <c r="AWB36" s="9"/>
      <c r="AWC36" s="8" t="s">
        <v>25135</v>
      </c>
      <c r="AWD36" s="9"/>
      <c r="AWE36" s="9"/>
      <c r="AWF36" s="8"/>
      <c r="AWG36" s="9"/>
      <c r="AWH36" s="9"/>
      <c r="AWI36" s="8" t="s">
        <v>25136</v>
      </c>
      <c r="AWJ36" s="9"/>
      <c r="AWK36" s="9"/>
      <c r="AWL36" s="8" t="s">
        <v>4164</v>
      </c>
      <c r="AWM36" s="9"/>
      <c r="AWN36" s="9"/>
      <c r="AWO36" s="8"/>
      <c r="AWP36" s="9"/>
      <c r="AWQ36" s="9"/>
      <c r="AWR36" s="8"/>
      <c r="AWS36" s="9"/>
      <c r="AWT36" s="9"/>
      <c r="AWU36" s="8" t="s">
        <v>25137</v>
      </c>
      <c r="AWV36" s="9"/>
      <c r="AWW36" s="9"/>
      <c r="AWX36" s="8"/>
      <c r="AWY36" s="9"/>
      <c r="AWZ36" s="9"/>
      <c r="AXA36" s="8"/>
      <c r="AXB36" s="9"/>
      <c r="AXC36" s="9"/>
      <c r="AXD36" s="8"/>
      <c r="AXE36" s="9"/>
      <c r="AXF36" s="9"/>
      <c r="AXG36" s="8" t="s">
        <v>24169</v>
      </c>
      <c r="AXH36" s="9"/>
      <c r="AXI36" s="9"/>
      <c r="AXJ36" s="8"/>
      <c r="AXK36" s="9"/>
      <c r="AXL36" s="9"/>
      <c r="AXM36" s="8" t="s">
        <v>4275</v>
      </c>
      <c r="AXN36" s="9"/>
      <c r="AXO36" s="9"/>
      <c r="AXP36" s="8" t="s">
        <v>4580</v>
      </c>
      <c r="AXQ36" s="9"/>
      <c r="AXR36" s="9"/>
      <c r="AXS36" s="8" t="s">
        <v>4275</v>
      </c>
      <c r="AXT36" s="9"/>
      <c r="AXU36" s="9"/>
      <c r="AXV36" s="8"/>
      <c r="AXW36" s="9"/>
      <c r="AXX36" s="9"/>
      <c r="AXY36" s="8"/>
      <c r="AXZ36" s="9"/>
      <c r="AYA36" s="9"/>
      <c r="AYB36" s="8" t="s">
        <v>24625</v>
      </c>
      <c r="AYC36" s="9"/>
      <c r="AYD36" s="9"/>
      <c r="AYE36" s="8"/>
      <c r="AYF36" s="9"/>
      <c r="AYG36" s="9"/>
      <c r="AYH36" s="8"/>
      <c r="AYI36" s="9"/>
      <c r="AYJ36" s="9"/>
      <c r="AYK36" s="8"/>
      <c r="AYL36" s="9"/>
      <c r="AYM36" s="9"/>
      <c r="AYN36" s="8" t="s">
        <v>24796</v>
      </c>
      <c r="AYO36" s="9"/>
      <c r="AYP36" s="9"/>
      <c r="AYQ36" s="8"/>
      <c r="AYR36" s="9"/>
      <c r="AYS36" s="9"/>
      <c r="AYT36" s="8"/>
      <c r="AYU36" s="9"/>
      <c r="AYV36" s="9"/>
      <c r="AYW36" s="8"/>
      <c r="AYX36" s="9"/>
      <c r="AYY36" s="9"/>
      <c r="AYZ36" s="8"/>
      <c r="AZA36" s="9"/>
      <c r="AZB36" s="9"/>
      <c r="AZC36" s="8" t="s">
        <v>25138</v>
      </c>
      <c r="AZD36" s="9"/>
      <c r="AZE36" s="9"/>
      <c r="AZF36" s="8" t="s">
        <v>24565</v>
      </c>
      <c r="AZG36" s="9"/>
      <c r="AZH36" s="9"/>
      <c r="AZI36" s="8" t="s">
        <v>24486</v>
      </c>
      <c r="AZJ36" s="9"/>
      <c r="AZK36" s="9"/>
      <c r="AZL36" s="8"/>
      <c r="AZM36" s="9"/>
      <c r="AZN36" s="9"/>
      <c r="AZO36" s="8"/>
      <c r="AZP36" s="9"/>
      <c r="AZQ36" s="9"/>
      <c r="AZR36" s="8" t="s">
        <v>24408</v>
      </c>
      <c r="AZS36" s="9"/>
      <c r="AZT36" s="9"/>
      <c r="AZU36" s="8"/>
      <c r="AZV36" s="9"/>
      <c r="AZW36" s="9"/>
      <c r="AZX36" s="8" t="s">
        <v>24590</v>
      </c>
      <c r="AZY36" s="9"/>
      <c r="AZZ36" s="9"/>
      <c r="BAA36" s="8"/>
      <c r="BAB36" s="9"/>
      <c r="BAC36" s="9"/>
      <c r="BAD36" s="8" t="s">
        <v>4216</v>
      </c>
      <c r="BAE36" s="9"/>
      <c r="BAF36" s="9"/>
      <c r="BAG36" s="8" t="s">
        <v>25088</v>
      </c>
      <c r="BAH36" s="9"/>
      <c r="BAI36" s="9"/>
      <c r="BAJ36" s="8"/>
      <c r="BAK36" s="9"/>
      <c r="BAL36" s="9"/>
      <c r="BAM36" s="8"/>
      <c r="BAN36" s="9"/>
      <c r="BAO36" s="9"/>
      <c r="BAP36" s="8"/>
      <c r="BAQ36" s="9"/>
      <c r="BAR36" s="9"/>
      <c r="BAS36" s="8"/>
      <c r="BAT36" s="9"/>
      <c r="BAU36" s="9"/>
      <c r="BAV36" s="8" t="s">
        <v>24411</v>
      </c>
      <c r="BAW36" s="9"/>
      <c r="BAX36" s="9"/>
      <c r="BAY36" s="8" t="s">
        <v>24426</v>
      </c>
      <c r="BAZ36" s="9"/>
      <c r="BBA36" s="9"/>
      <c r="BBB36" s="8"/>
      <c r="BBC36" s="9"/>
      <c r="BBD36" s="9"/>
      <c r="BBE36" s="8" t="s">
        <v>24620</v>
      </c>
      <c r="BBF36" s="9"/>
      <c r="BBG36" s="9"/>
      <c r="BBH36" s="8" t="s">
        <v>24338</v>
      </c>
      <c r="BBI36" s="9"/>
      <c r="BBJ36" s="9"/>
      <c r="BBK36" s="8" t="s">
        <v>3964</v>
      </c>
      <c r="BBL36" s="9"/>
      <c r="BBM36" s="9"/>
      <c r="BBN36" s="8" t="s">
        <v>24468</v>
      </c>
      <c r="BBO36" s="9"/>
      <c r="BBP36" s="9"/>
      <c r="BBQ36" s="8"/>
      <c r="BBR36" s="9"/>
      <c r="BBS36" s="9"/>
      <c r="BBT36" s="8"/>
      <c r="BBU36" s="9"/>
      <c r="BBV36" s="9"/>
      <c r="BBW36" s="8"/>
      <c r="BBX36" s="9"/>
      <c r="BBY36" s="9"/>
      <c r="BBZ36" s="8"/>
      <c r="BCA36" s="9"/>
      <c r="BCB36" s="9"/>
      <c r="BCC36" s="8"/>
      <c r="BCD36" s="9"/>
      <c r="BCE36" s="9"/>
      <c r="BCF36" s="8"/>
      <c r="BCG36" s="9"/>
      <c r="BCH36" s="9"/>
      <c r="BCI36" s="8"/>
      <c r="BCJ36" s="9"/>
      <c r="BCK36" s="9"/>
      <c r="BCL36" s="8" t="s">
        <v>25139</v>
      </c>
      <c r="BCM36" s="9"/>
      <c r="BCN36" s="9"/>
      <c r="BCO36" s="8"/>
      <c r="BCP36" s="9"/>
      <c r="BCQ36" s="9"/>
      <c r="BCR36" s="8"/>
      <c r="BCS36" s="9"/>
      <c r="BCT36" s="9"/>
      <c r="BCU36" s="8"/>
      <c r="BCV36" s="9"/>
      <c r="BCW36" s="9"/>
      <c r="BCX36" s="8"/>
      <c r="BCY36" s="9"/>
      <c r="BCZ36" s="9"/>
      <c r="BDA36" s="8"/>
      <c r="BDB36" s="9"/>
      <c r="BDC36" s="9"/>
      <c r="BDD36" s="8"/>
      <c r="BDE36" s="9"/>
      <c r="BDF36" s="9"/>
      <c r="BDG36" s="8"/>
      <c r="BDH36" s="9"/>
      <c r="BDI36" s="9"/>
      <c r="BDJ36" s="8"/>
      <c r="BDK36" s="9"/>
      <c r="BDL36" s="9"/>
      <c r="BDM36" s="8" t="s">
        <v>4285</v>
      </c>
      <c r="BDN36" s="9"/>
      <c r="BDO36" s="9"/>
      <c r="BDP36" s="8"/>
      <c r="BDQ36" s="9"/>
      <c r="BDR36" s="9"/>
      <c r="BDS36" s="8" t="s">
        <v>4285</v>
      </c>
      <c r="BDT36" s="9"/>
      <c r="BDU36" s="9"/>
      <c r="BDV36" s="8"/>
      <c r="BDW36" s="9"/>
      <c r="BDX36" s="9"/>
      <c r="BDY36" s="8"/>
      <c r="BDZ36" s="9"/>
      <c r="BEA36" s="9"/>
      <c r="BEB36" s="8"/>
      <c r="BEC36" s="9"/>
      <c r="BED36" s="9"/>
      <c r="BEE36" s="8" t="s">
        <v>25025</v>
      </c>
      <c r="BEF36" s="9"/>
      <c r="BEG36" s="9"/>
      <c r="BEH36" s="8" t="s">
        <v>4580</v>
      </c>
      <c r="BEI36" s="9"/>
      <c r="BEJ36" s="9"/>
      <c r="BEK36" s="8" t="s">
        <v>24685</v>
      </c>
      <c r="BEL36" s="9"/>
      <c r="BEM36" s="9"/>
      <c r="BEN36" s="8"/>
      <c r="BEO36" s="9"/>
      <c r="BEP36" s="9"/>
      <c r="BEQ36" s="8" t="s">
        <v>25140</v>
      </c>
      <c r="BER36" s="9"/>
      <c r="BES36" s="9"/>
      <c r="BET36" s="8" t="s">
        <v>24815</v>
      </c>
      <c r="BEU36" s="9"/>
      <c r="BEV36" s="9"/>
      <c r="BEW36" s="8" t="s">
        <v>24846</v>
      </c>
      <c r="BEX36" s="9"/>
      <c r="BEY36" s="9"/>
      <c r="BEZ36" s="8" t="s">
        <v>24454</v>
      </c>
      <c r="BFA36" s="9"/>
      <c r="BFB36" s="9"/>
      <c r="BFC36" s="8" t="s">
        <v>4377</v>
      </c>
      <c r="BFD36" s="9"/>
      <c r="BFE36" s="9"/>
      <c r="BFF36" s="8" t="s">
        <v>25141</v>
      </c>
      <c r="BFG36" s="9"/>
      <c r="BFH36" s="9"/>
      <c r="BFI36" s="8" t="s">
        <v>3646</v>
      </c>
      <c r="BFJ36" s="9"/>
      <c r="BFK36" s="9"/>
      <c r="BFL36" s="8" t="s">
        <v>24906</v>
      </c>
      <c r="BFM36" s="9"/>
      <c r="BFN36" s="9"/>
      <c r="BFO36" s="8" t="s">
        <v>3869</v>
      </c>
      <c r="BFP36" s="9"/>
      <c r="BFQ36" s="9"/>
      <c r="BFR36" s="8"/>
      <c r="BFS36" s="9"/>
      <c r="BFT36" s="9"/>
      <c r="BFU36" s="8" t="s">
        <v>25142</v>
      </c>
      <c r="BFV36" s="9"/>
      <c r="BFW36" s="9"/>
      <c r="BFX36" s="8"/>
      <c r="BFY36" s="9"/>
      <c r="BFZ36" s="9"/>
      <c r="BGA36" s="8" t="s">
        <v>25143</v>
      </c>
      <c r="BGB36" s="9"/>
      <c r="BGC36" s="9"/>
      <c r="BGD36" s="8" t="s">
        <v>25144</v>
      </c>
      <c r="BGE36" s="9"/>
      <c r="BGF36" s="9"/>
      <c r="BGG36" s="8" t="s">
        <v>23991</v>
      </c>
      <c r="BGH36" s="9"/>
      <c r="BGI36" s="9"/>
      <c r="BGJ36" s="8"/>
      <c r="BGK36" s="9"/>
      <c r="BGL36" s="9"/>
      <c r="BGM36" s="8" t="s">
        <v>3869</v>
      </c>
      <c r="BGN36" s="9"/>
      <c r="BGO36" s="9"/>
      <c r="BGP36" s="8" t="s">
        <v>3646</v>
      </c>
      <c r="BGQ36" s="9"/>
      <c r="BGR36" s="9"/>
      <c r="BGS36" s="8" t="s">
        <v>4275</v>
      </c>
      <c r="BGT36" s="9"/>
      <c r="BGU36" s="9"/>
      <c r="BGV36" s="8" t="s">
        <v>4580</v>
      </c>
      <c r="BGW36" s="9"/>
      <c r="BGX36" s="9"/>
      <c r="BGY36" s="8"/>
      <c r="BGZ36" s="9"/>
      <c r="BHA36" s="9"/>
      <c r="BHB36" s="8" t="s">
        <v>24905</v>
      </c>
      <c r="BHC36" s="9"/>
      <c r="BHD36" s="9"/>
      <c r="BHE36" s="8" t="s">
        <v>24696</v>
      </c>
      <c r="BHF36" s="9"/>
      <c r="BHG36" s="9"/>
      <c r="BHH36" s="8" t="s">
        <v>24691</v>
      </c>
      <c r="BHI36" s="9"/>
      <c r="BHJ36" s="9"/>
      <c r="BHK36" s="8" t="s">
        <v>25145</v>
      </c>
      <c r="BHL36" s="9"/>
      <c r="BHM36" s="9"/>
      <c r="BHN36" s="8" t="s">
        <v>4580</v>
      </c>
      <c r="BHO36" s="9"/>
      <c r="BHP36" s="9"/>
      <c r="BHQ36" s="8"/>
      <c r="BHR36" s="9"/>
      <c r="BHS36" s="9"/>
      <c r="BHT36" s="8" t="s">
        <v>24403</v>
      </c>
      <c r="BHU36" s="9"/>
      <c r="BHV36" s="9"/>
      <c r="BHW36" s="8" t="s">
        <v>3646</v>
      </c>
      <c r="BHX36" s="9"/>
      <c r="BHY36" s="9"/>
      <c r="BHZ36" s="8" t="s">
        <v>4677</v>
      </c>
      <c r="BIA36" s="9"/>
      <c r="BIB36" s="9"/>
      <c r="BIC36" s="8" t="s">
        <v>3646</v>
      </c>
      <c r="BID36" s="9"/>
      <c r="BIE36" s="9"/>
      <c r="BIF36" s="8" t="s">
        <v>24683</v>
      </c>
      <c r="BIG36" s="9"/>
      <c r="BIH36" s="9"/>
      <c r="BII36" s="8" t="s">
        <v>24411</v>
      </c>
      <c r="BIJ36" s="9"/>
      <c r="BIK36" s="9"/>
      <c r="BIL36" s="8"/>
      <c r="BIM36" s="9"/>
      <c r="BIN36" s="9"/>
      <c r="BIO36" s="8" t="s">
        <v>4513</v>
      </c>
      <c r="BIP36" s="9"/>
      <c r="BIQ36" s="9"/>
      <c r="BIR36" s="8"/>
      <c r="BIS36" s="9"/>
      <c r="BIT36" s="9"/>
      <c r="BIU36" s="8"/>
      <c r="BIV36" s="9"/>
      <c r="BIW36" s="9"/>
      <c r="BIX36" s="8"/>
      <c r="BIY36" s="9"/>
      <c r="BIZ36" s="9"/>
      <c r="BJA36" s="8" t="s">
        <v>24154</v>
      </c>
      <c r="BJB36" s="9"/>
      <c r="BJC36" s="9"/>
      <c r="BJD36" s="8"/>
      <c r="BJE36" s="9"/>
      <c r="BJF36" s="9"/>
      <c r="BJG36" s="8"/>
      <c r="BJH36" s="9"/>
      <c r="BJI36" s="9"/>
      <c r="BJJ36" s="8" t="s">
        <v>3646</v>
      </c>
      <c r="BJK36" s="9"/>
      <c r="BJL36" s="9"/>
      <c r="BJM36" s="8" t="s">
        <v>4576</v>
      </c>
      <c r="BJN36" s="9"/>
      <c r="BJO36" s="9"/>
      <c r="BJP36" s="8" t="s">
        <v>24143</v>
      </c>
      <c r="BJQ36" s="9"/>
      <c r="BJR36" s="9"/>
      <c r="BJS36" s="8" t="s">
        <v>25033</v>
      </c>
      <c r="BJT36" s="9"/>
      <c r="BJU36" s="9"/>
      <c r="BJV36" s="8" t="s">
        <v>24884</v>
      </c>
      <c r="BJW36" s="9"/>
      <c r="BJX36" s="9"/>
      <c r="BJY36" s="8"/>
      <c r="BJZ36" s="9"/>
      <c r="BKA36" s="9"/>
      <c r="BKB36" s="8" t="s">
        <v>24119</v>
      </c>
      <c r="BKC36" s="9"/>
      <c r="BKD36" s="9"/>
      <c r="BKE36" s="8"/>
      <c r="BKF36" s="9"/>
      <c r="BKG36" s="9"/>
      <c r="BKH36" s="8" t="s">
        <v>23887</v>
      </c>
      <c r="BKI36" s="9"/>
      <c r="BKJ36" s="9"/>
      <c r="BKK36" s="8"/>
      <c r="BKL36" s="9"/>
      <c r="BKM36" s="9"/>
      <c r="BKN36" s="8"/>
      <c r="BKO36" s="9"/>
      <c r="BKP36" s="9"/>
      <c r="BKQ36" s="8"/>
      <c r="BKR36" s="9"/>
      <c r="BKS36" s="9"/>
      <c r="BKT36" s="8"/>
      <c r="BKU36" s="9"/>
      <c r="BKV36" s="9"/>
      <c r="BKW36" s="8"/>
      <c r="BKX36" s="9"/>
      <c r="BKY36" s="9"/>
      <c r="BKZ36" s="8" t="s">
        <v>24212</v>
      </c>
      <c r="BLA36" s="9"/>
      <c r="BLB36" s="9"/>
      <c r="BLC36" s="8"/>
      <c r="BLD36" s="9"/>
      <c r="BLE36" s="9"/>
      <c r="BLF36" s="8"/>
      <c r="BLG36" s="9"/>
      <c r="BLH36" s="9"/>
      <c r="BLI36" s="8"/>
      <c r="BLJ36" s="9"/>
      <c r="BLK36" s="9"/>
      <c r="BLL36" s="8" t="s">
        <v>24426</v>
      </c>
      <c r="BLM36" s="9"/>
      <c r="BLN36" s="9"/>
      <c r="BLO36" s="8"/>
      <c r="BLP36" s="9"/>
      <c r="BLQ36" s="9"/>
      <c r="BLR36" s="8"/>
      <c r="BLS36" s="9"/>
      <c r="BLT36" s="9"/>
      <c r="BLU36" s="8" t="s">
        <v>24636</v>
      </c>
      <c r="BLV36" s="9"/>
      <c r="BLW36" s="9"/>
      <c r="BLX36" s="8" t="s">
        <v>24820</v>
      </c>
      <c r="BLY36" s="9"/>
      <c r="BLZ36" s="9"/>
      <c r="BMA36" s="8"/>
      <c r="BMB36" s="9"/>
      <c r="BMC36" s="9"/>
      <c r="BMD36" s="8"/>
      <c r="BME36" s="9"/>
      <c r="BMF36" s="9"/>
      <c r="BMG36" s="8"/>
      <c r="BMH36" s="9"/>
      <c r="BMI36" s="9"/>
      <c r="BMJ36" s="8" t="s">
        <v>24077</v>
      </c>
      <c r="BMK36" s="9"/>
      <c r="BML36" s="9"/>
      <c r="BMM36" s="8"/>
      <c r="BMN36" s="9"/>
      <c r="BMO36" s="9"/>
      <c r="BMP36" s="8" t="s">
        <v>4677</v>
      </c>
      <c r="BMQ36" s="9"/>
      <c r="BMR36" s="9"/>
      <c r="BMS36" s="8"/>
      <c r="BMT36" s="9"/>
      <c r="BMU36" s="9"/>
      <c r="BMV36" s="8"/>
      <c r="BMW36" s="9"/>
      <c r="BMX36" s="9"/>
      <c r="BMY36" s="8"/>
      <c r="BMZ36" s="9"/>
      <c r="BNA36" s="9"/>
      <c r="BNB36" s="8"/>
      <c r="BNC36" s="9"/>
      <c r="BND36" s="9"/>
      <c r="BNE36" s="8"/>
      <c r="BNF36" s="9"/>
      <c r="BNG36" s="9"/>
      <c r="BNH36" s="8"/>
      <c r="BNI36" s="9"/>
      <c r="BNJ36" s="9"/>
      <c r="BNK36" s="8" t="s">
        <v>24632</v>
      </c>
      <c r="BNL36" s="9"/>
      <c r="BNM36" s="9"/>
      <c r="BNN36" s="8"/>
      <c r="BNO36" s="9"/>
      <c r="BNP36" s="9"/>
      <c r="BNQ36" s="8" t="s">
        <v>25146</v>
      </c>
      <c r="BNR36" s="9"/>
      <c r="BNS36" s="9"/>
      <c r="BNT36" s="8" t="s">
        <v>4272</v>
      </c>
      <c r="BNU36" s="9"/>
      <c r="BNV36" s="9"/>
      <c r="BNW36" s="8" t="s">
        <v>3646</v>
      </c>
      <c r="BNX36" s="9"/>
      <c r="BNY36" s="9"/>
      <c r="BNZ36" s="8" t="s">
        <v>25147</v>
      </c>
      <c r="BOA36" s="9"/>
      <c r="BOB36" s="9"/>
      <c r="BOC36" s="8" t="s">
        <v>25148</v>
      </c>
      <c r="BOD36" s="9"/>
      <c r="BOE36" s="9"/>
      <c r="BOF36" s="8" t="s">
        <v>25149</v>
      </c>
      <c r="BOG36" s="9"/>
      <c r="BOH36" s="9"/>
      <c r="BOI36" s="8"/>
      <c r="BOJ36" s="9"/>
      <c r="BOK36" s="9"/>
      <c r="BOL36" s="8" t="s">
        <v>25150</v>
      </c>
      <c r="BOM36" s="9"/>
      <c r="BON36" s="9"/>
      <c r="BOO36" s="8"/>
      <c r="BOP36" s="9"/>
      <c r="BOQ36" s="9"/>
      <c r="BOR36" s="8" t="s">
        <v>24716</v>
      </c>
      <c r="BOS36" s="9"/>
      <c r="BOT36" s="9"/>
      <c r="BOU36" s="8" t="s">
        <v>24523</v>
      </c>
      <c r="BOV36" s="9"/>
      <c r="BOW36" s="9"/>
      <c r="BOX36" s="8" t="s">
        <v>24640</v>
      </c>
      <c r="BOY36" s="9"/>
      <c r="BOZ36" s="9"/>
      <c r="BPA36" s="8" t="s">
        <v>25148</v>
      </c>
      <c r="BPB36" s="9"/>
      <c r="BPC36" s="9"/>
      <c r="BPD36" s="8" t="s">
        <v>25042</v>
      </c>
      <c r="BPE36" s="9"/>
      <c r="BPF36" s="9"/>
      <c r="BPG36" s="8" t="s">
        <v>25151</v>
      </c>
      <c r="BPH36" s="9"/>
      <c r="BPI36" s="9"/>
      <c r="BPJ36" s="8" t="s">
        <v>25042</v>
      </c>
      <c r="BPK36" s="9"/>
      <c r="BPL36" s="9"/>
      <c r="BPM36" s="8" t="s">
        <v>24636</v>
      </c>
      <c r="BPN36" s="9"/>
      <c r="BPO36" s="9"/>
      <c r="BPP36" s="8" t="s">
        <v>25041</v>
      </c>
      <c r="BPQ36" s="9"/>
      <c r="BPR36" s="9"/>
      <c r="BPS36" s="8" t="s">
        <v>24413</v>
      </c>
      <c r="BPT36" s="9"/>
      <c r="BPU36" s="9"/>
      <c r="BPV36" s="8"/>
      <c r="BPW36" s="9"/>
      <c r="BPX36" s="9"/>
      <c r="BPY36" s="8" t="s">
        <v>24291</v>
      </c>
      <c r="BPZ36" s="9"/>
      <c r="BQA36" s="9"/>
      <c r="BQB36" s="8"/>
      <c r="BQC36" s="9"/>
      <c r="BQD36" s="9"/>
      <c r="BQE36" s="8" t="s">
        <v>24725</v>
      </c>
      <c r="BQF36" s="9"/>
      <c r="BQG36" s="9"/>
      <c r="BQH36" s="8"/>
      <c r="BQI36" s="9"/>
      <c r="BQJ36" s="9"/>
      <c r="BQK36" s="8" t="s">
        <v>24260</v>
      </c>
      <c r="BQL36" s="9"/>
      <c r="BQM36" s="9"/>
      <c r="BQN36" s="8"/>
      <c r="BQO36" s="9"/>
      <c r="BQP36" s="9"/>
      <c r="BQQ36" s="8"/>
      <c r="BQR36" s="9"/>
      <c r="BQS36" s="9"/>
      <c r="BQT36" s="8" t="s">
        <v>23855</v>
      </c>
      <c r="BQU36" s="9"/>
      <c r="BQV36" s="9"/>
      <c r="BQW36" s="8" t="s">
        <v>25044</v>
      </c>
      <c r="BQX36" s="9"/>
      <c r="BQY36" s="9"/>
      <c r="BQZ36" s="8"/>
      <c r="BRA36" s="9"/>
      <c r="BRB36" s="9"/>
      <c r="BRC36" s="8"/>
      <c r="BRD36" s="9"/>
      <c r="BRE36" s="9"/>
      <c r="BRF36" s="8" t="s">
        <v>24286</v>
      </c>
      <c r="BRG36" s="9"/>
      <c r="BRH36" s="9"/>
      <c r="BRI36" s="8" t="s">
        <v>4527</v>
      </c>
      <c r="BRJ36" s="9"/>
      <c r="BRK36" s="9"/>
      <c r="BRL36" s="8"/>
      <c r="BRM36" s="9"/>
      <c r="BRN36" s="9"/>
      <c r="BRO36" s="8"/>
      <c r="BRP36" s="9"/>
      <c r="BRQ36" s="9"/>
      <c r="BRR36" s="8"/>
      <c r="BRS36" s="9"/>
      <c r="BRT36" s="9"/>
      <c r="BRU36" s="8"/>
      <c r="BRV36" s="9"/>
      <c r="BRW36" s="9"/>
      <c r="BRX36" s="8"/>
      <c r="BRY36" s="9"/>
      <c r="BRZ36" s="9"/>
      <c r="BSA36" s="8"/>
      <c r="BSB36" s="9"/>
      <c r="BSC36" s="9"/>
      <c r="BSD36" s="8"/>
      <c r="BSE36" s="9"/>
      <c r="BSF36" s="9"/>
      <c r="BSG36" s="8"/>
      <c r="BSH36" s="9"/>
      <c r="BSI36" s="9"/>
      <c r="BSJ36" s="8"/>
      <c r="BSK36" s="9"/>
      <c r="BSL36" s="9"/>
      <c r="BSM36" s="8"/>
      <c r="BSN36" s="9"/>
      <c r="BSO36" s="9"/>
      <c r="BSP36" s="8" t="s">
        <v>24925</v>
      </c>
      <c r="BSQ36" s="9"/>
      <c r="BSR36" s="9"/>
      <c r="BSS36" s="8" t="s">
        <v>4526</v>
      </c>
      <c r="BST36" s="9"/>
      <c r="BSU36" s="9"/>
      <c r="BSV36" s="8"/>
      <c r="BSW36" s="9"/>
      <c r="BSX36" s="9"/>
      <c r="BSY36" s="8"/>
      <c r="BSZ36" s="9"/>
      <c r="BTA36" s="9"/>
      <c r="BTB36" s="8"/>
      <c r="BTC36" s="9"/>
      <c r="BTD36" s="9"/>
      <c r="BTE36" s="8"/>
      <c r="BTF36" s="9"/>
      <c r="BTG36" s="9"/>
      <c r="BTH36" s="8"/>
      <c r="BTI36" s="9"/>
      <c r="BTJ36" s="9"/>
      <c r="BTK36" s="8"/>
      <c r="BTL36" s="9"/>
      <c r="BTM36" s="9"/>
      <c r="BTN36" s="8" t="s">
        <v>24842</v>
      </c>
      <c r="BTO36" s="9"/>
      <c r="BTP36" s="9"/>
      <c r="BTQ36" s="8" t="s">
        <v>23819</v>
      </c>
      <c r="BTR36" s="9"/>
      <c r="BTS36" s="9"/>
      <c r="BTT36" s="8" t="s">
        <v>25152</v>
      </c>
      <c r="BTU36" s="9"/>
      <c r="BTV36" s="9"/>
      <c r="BTW36" s="8" t="s">
        <v>25153</v>
      </c>
      <c r="BTX36" s="9"/>
      <c r="BTY36" s="9"/>
      <c r="BTZ36" s="8"/>
      <c r="BUA36" s="9"/>
      <c r="BUB36" s="9"/>
      <c r="BUC36" s="8" t="s">
        <v>25154</v>
      </c>
      <c r="BUD36" s="9"/>
      <c r="BUE36" s="9"/>
      <c r="BUF36" s="8"/>
      <c r="BUG36" s="9"/>
      <c r="BUH36" s="9"/>
      <c r="BUI36" s="8" t="s">
        <v>3646</v>
      </c>
      <c r="BUJ36" s="9"/>
      <c r="BUK36" s="9"/>
      <c r="BUL36" s="8" t="s">
        <v>25155</v>
      </c>
      <c r="BUM36" s="9"/>
      <c r="BUN36" s="9"/>
      <c r="BUO36" s="8" t="s">
        <v>24187</v>
      </c>
      <c r="BUP36" s="9"/>
      <c r="BUQ36" s="9"/>
      <c r="BUR36" s="8" t="s">
        <v>3646</v>
      </c>
      <c r="BUS36" s="9"/>
      <c r="BUT36" s="9"/>
      <c r="BUU36" s="8" t="s">
        <v>24918</v>
      </c>
      <c r="BUV36" s="9"/>
      <c r="BUW36" s="9"/>
      <c r="BUX36" s="8" t="s">
        <v>24413</v>
      </c>
      <c r="BUY36" s="9"/>
      <c r="BUZ36" s="9"/>
      <c r="BVA36" s="8" t="s">
        <v>24400</v>
      </c>
      <c r="BVB36" s="9"/>
      <c r="BVC36" s="9"/>
      <c r="BVD36" s="8" t="s">
        <v>25156</v>
      </c>
      <c r="BVE36" s="9"/>
      <c r="BVF36" s="9"/>
      <c r="BVG36" s="8" t="s">
        <v>23855</v>
      </c>
      <c r="BVH36" s="9"/>
      <c r="BVI36" s="9"/>
      <c r="BVJ36" s="8" t="s">
        <v>24833</v>
      </c>
      <c r="BVK36" s="9"/>
      <c r="BVL36" s="9"/>
      <c r="BVM36" s="8" t="s">
        <v>25044</v>
      </c>
      <c r="BVN36" s="9"/>
      <c r="BVO36" s="9"/>
      <c r="BVP36" s="8"/>
      <c r="BVQ36" s="9"/>
      <c r="BVR36" s="9"/>
      <c r="BVS36" s="8" t="s">
        <v>25157</v>
      </c>
      <c r="BVT36" s="9"/>
      <c r="BVU36" s="9"/>
      <c r="BVV36" s="8"/>
      <c r="BVW36" s="9"/>
      <c r="BVX36" s="9"/>
      <c r="BVY36" s="8"/>
      <c r="BVZ36" s="9"/>
      <c r="BWA36" s="9"/>
      <c r="BWB36" s="8" t="s">
        <v>23997</v>
      </c>
      <c r="BWC36" s="9"/>
      <c r="BWD36" s="9"/>
      <c r="BWE36" s="8" t="s">
        <v>25158</v>
      </c>
      <c r="BWF36" s="9"/>
      <c r="BWG36" s="9"/>
      <c r="BWH36" s="8" t="s">
        <v>25159</v>
      </c>
      <c r="BWI36" s="9"/>
      <c r="BWJ36" s="9"/>
      <c r="BWK36" s="8" t="s">
        <v>24147</v>
      </c>
      <c r="BWL36" s="9"/>
      <c r="BWM36" s="9"/>
      <c r="BWN36" s="8" t="s">
        <v>25160</v>
      </c>
      <c r="BWO36" s="9"/>
      <c r="BWP36" s="9"/>
      <c r="BWQ36" s="8" t="s">
        <v>3646</v>
      </c>
      <c r="BWR36" s="9"/>
      <c r="BWS36" s="9"/>
      <c r="BWT36" s="8" t="s">
        <v>24413</v>
      </c>
      <c r="BWU36" s="9"/>
      <c r="BWV36" s="9"/>
      <c r="BWW36" s="8" t="s">
        <v>24718</v>
      </c>
      <c r="BWX36" s="9"/>
      <c r="BWY36" s="9"/>
      <c r="BWZ36" s="8"/>
      <c r="BXA36" s="9"/>
      <c r="BXB36" s="9"/>
      <c r="BXC36" s="8" t="s">
        <v>23720</v>
      </c>
      <c r="BXD36" s="9"/>
      <c r="BXE36" s="9"/>
      <c r="BXF36" s="8"/>
      <c r="BXG36" s="9"/>
      <c r="BXH36" s="9"/>
      <c r="BXI36" s="8" t="s">
        <v>24413</v>
      </c>
      <c r="BXJ36" s="9"/>
      <c r="BXK36" s="9"/>
      <c r="BXL36" s="8"/>
      <c r="BXM36" s="9"/>
      <c r="BXN36" s="9"/>
      <c r="BXO36" s="8"/>
      <c r="BXP36" s="9"/>
      <c r="BXQ36" s="9"/>
      <c r="BXR36" s="8"/>
      <c r="BXS36" s="9"/>
      <c r="BXT36" s="9"/>
      <c r="BXU36" s="8"/>
      <c r="BXV36" s="9"/>
      <c r="BXW36" s="9"/>
      <c r="BXX36" s="8"/>
      <c r="BXY36" s="9"/>
      <c r="BXZ36" s="9"/>
      <c r="BYA36" s="8"/>
      <c r="BYB36" s="9"/>
      <c r="BYC36" s="9"/>
      <c r="BYD36" s="8"/>
      <c r="BYE36" s="9"/>
      <c r="BYF36" s="9"/>
      <c r="BYG36" s="8"/>
      <c r="BYH36" s="9"/>
      <c r="BYI36" s="9"/>
      <c r="BYJ36" s="8"/>
      <c r="BYK36" s="9"/>
      <c r="BYL36" s="9"/>
      <c r="BYM36" s="8"/>
      <c r="BYN36" s="9"/>
      <c r="BYO36" s="9"/>
    </row>
    <row r="37" spans="1:2017" x14ac:dyDescent="0.25">
      <c r="A37" s="1" t="s">
        <v>4565</v>
      </c>
      <c r="B37" s="8" t="s">
        <v>3964</v>
      </c>
      <c r="C37" s="9"/>
      <c r="D37" s="9"/>
      <c r="E37" s="8"/>
      <c r="F37" s="9"/>
      <c r="G37" s="9"/>
      <c r="H37" s="8"/>
      <c r="I37" s="9"/>
      <c r="J37" s="9"/>
      <c r="K37" s="8"/>
      <c r="L37" s="9"/>
      <c r="M37" s="9"/>
      <c r="N37" s="8" t="s">
        <v>24926</v>
      </c>
      <c r="O37" s="9"/>
      <c r="P37" s="9"/>
      <c r="Q37" s="8"/>
      <c r="R37" s="9"/>
      <c r="S37" s="9"/>
      <c r="T37" s="8"/>
      <c r="U37" s="9"/>
      <c r="V37" s="9"/>
      <c r="W37" s="8" t="s">
        <v>25161</v>
      </c>
      <c r="X37" s="9"/>
      <c r="Y37" s="9"/>
      <c r="Z37" s="8" t="s">
        <v>24751</v>
      </c>
      <c r="AA37" s="9"/>
      <c r="AB37" s="9"/>
      <c r="AC37" s="8" t="s">
        <v>24636</v>
      </c>
      <c r="AD37" s="9"/>
      <c r="AE37" s="9"/>
      <c r="AF37" s="8"/>
      <c r="AG37" s="9"/>
      <c r="AH37" s="9"/>
      <c r="AI37" s="8" t="s">
        <v>4181</v>
      </c>
      <c r="AJ37" s="9"/>
      <c r="AK37" s="9"/>
      <c r="AL37" s="8" t="s">
        <v>23970</v>
      </c>
      <c r="AM37" s="9"/>
      <c r="AN37" s="9"/>
      <c r="AO37" s="8" t="s">
        <v>24489</v>
      </c>
      <c r="AP37" s="9"/>
      <c r="AQ37" s="9"/>
      <c r="AR37" s="8"/>
      <c r="AS37" s="9"/>
      <c r="AT37" s="9"/>
      <c r="AU37" s="8"/>
      <c r="AV37" s="9"/>
      <c r="AW37" s="9"/>
      <c r="AX37" s="8"/>
      <c r="AY37" s="9"/>
      <c r="AZ37" s="9"/>
      <c r="BA37" s="8"/>
      <c r="BB37" s="9"/>
      <c r="BC37" s="9"/>
      <c r="BD37" s="8"/>
      <c r="BE37" s="9"/>
      <c r="BF37" s="9"/>
      <c r="BG37" s="8"/>
      <c r="BH37" s="9"/>
      <c r="BI37" s="9"/>
      <c r="BJ37" s="8"/>
      <c r="BK37" s="9"/>
      <c r="BL37" s="9"/>
      <c r="BM37" s="8"/>
      <c r="BN37" s="9"/>
      <c r="BO37" s="9"/>
      <c r="BP37" s="8"/>
      <c r="BQ37" s="9"/>
      <c r="BR37" s="9"/>
      <c r="BS37" s="8"/>
      <c r="BT37" s="9"/>
      <c r="BU37" s="9"/>
      <c r="BV37" s="8"/>
      <c r="BW37" s="9"/>
      <c r="BX37" s="9"/>
      <c r="BY37" s="8" t="s">
        <v>3646</v>
      </c>
      <c r="BZ37" s="9"/>
      <c r="CA37" s="9"/>
      <c r="CB37" s="8" t="s">
        <v>3646</v>
      </c>
      <c r="CC37" s="9"/>
      <c r="CD37" s="9"/>
      <c r="CE37" s="8" t="s">
        <v>4290</v>
      </c>
      <c r="CF37" s="9"/>
      <c r="CG37" s="9"/>
      <c r="CH37" s="8"/>
      <c r="CI37" s="9"/>
      <c r="CJ37" s="9"/>
      <c r="CK37" s="8"/>
      <c r="CL37" s="9"/>
      <c r="CM37" s="9"/>
      <c r="CN37" s="8" t="s">
        <v>24024</v>
      </c>
      <c r="CO37" s="9"/>
      <c r="CP37" s="9"/>
      <c r="CQ37" s="8" t="s">
        <v>25162</v>
      </c>
      <c r="CR37" s="9"/>
      <c r="CS37" s="9"/>
      <c r="CT37" s="8"/>
      <c r="CU37" s="9"/>
      <c r="CV37" s="9"/>
      <c r="CW37" s="8" t="s">
        <v>24044</v>
      </c>
      <c r="CX37" s="9"/>
      <c r="CY37" s="9"/>
      <c r="CZ37" s="8"/>
      <c r="DA37" s="9"/>
      <c r="DB37" s="9"/>
      <c r="DC37" s="8" t="s">
        <v>25163</v>
      </c>
      <c r="DD37" s="9"/>
      <c r="DE37" s="9"/>
      <c r="DF37" s="8" t="s">
        <v>25164</v>
      </c>
      <c r="DG37" s="9"/>
      <c r="DH37" s="9"/>
      <c r="DI37" s="8" t="s">
        <v>24748</v>
      </c>
      <c r="DJ37" s="9"/>
      <c r="DK37" s="9"/>
      <c r="DL37" s="8" t="s">
        <v>24080</v>
      </c>
      <c r="DM37" s="9"/>
      <c r="DN37" s="9"/>
      <c r="DO37" s="8"/>
      <c r="DP37" s="9"/>
      <c r="DQ37" s="9"/>
      <c r="DR37" s="8"/>
      <c r="DS37" s="9"/>
      <c r="DT37" s="9"/>
      <c r="DU37" s="8"/>
      <c r="DV37" s="9"/>
      <c r="DW37" s="9"/>
      <c r="DX37" s="8"/>
      <c r="DY37" s="9"/>
      <c r="DZ37" s="9"/>
      <c r="EA37" s="8" t="s">
        <v>25165</v>
      </c>
      <c r="EB37" s="9"/>
      <c r="EC37" s="9"/>
      <c r="ED37" s="8"/>
      <c r="EE37" s="9"/>
      <c r="EF37" s="9"/>
      <c r="EG37" s="8" t="s">
        <v>25166</v>
      </c>
      <c r="EH37" s="9"/>
      <c r="EI37" s="9"/>
      <c r="EJ37" s="8"/>
      <c r="EK37" s="9"/>
      <c r="EL37" s="9"/>
      <c r="EM37" s="8"/>
      <c r="EN37" s="9"/>
      <c r="EO37" s="9"/>
      <c r="EP37" s="8" t="s">
        <v>4216</v>
      </c>
      <c r="EQ37" s="9"/>
      <c r="ER37" s="9"/>
      <c r="ES37" s="8" t="s">
        <v>24725</v>
      </c>
      <c r="ET37" s="9"/>
      <c r="EU37" s="9"/>
      <c r="EV37" s="8" t="s">
        <v>3955</v>
      </c>
      <c r="EW37" s="9"/>
      <c r="EX37" s="9"/>
      <c r="EY37" s="8" t="s">
        <v>3646</v>
      </c>
      <c r="EZ37" s="9"/>
      <c r="FA37" s="9"/>
      <c r="FB37" s="8"/>
      <c r="FC37" s="9"/>
      <c r="FD37" s="9"/>
      <c r="FE37" s="8"/>
      <c r="FF37" s="9"/>
      <c r="FG37" s="9"/>
      <c r="FH37" s="8"/>
      <c r="FI37" s="9"/>
      <c r="FJ37" s="9"/>
      <c r="FK37" s="8" t="s">
        <v>3646</v>
      </c>
      <c r="FL37" s="9"/>
      <c r="FM37" s="9"/>
      <c r="FN37" s="8" t="s">
        <v>24583</v>
      </c>
      <c r="FO37" s="9"/>
      <c r="FP37" s="9"/>
      <c r="FQ37" s="8"/>
      <c r="FR37" s="9"/>
      <c r="FS37" s="9"/>
      <c r="FT37" s="8"/>
      <c r="FU37" s="9"/>
      <c r="FV37" s="9"/>
      <c r="FW37" s="8"/>
      <c r="FX37" s="9"/>
      <c r="FY37" s="9"/>
      <c r="FZ37" s="8" t="s">
        <v>24964</v>
      </c>
      <c r="GA37" s="9"/>
      <c r="GB37" s="9"/>
      <c r="GC37" s="8"/>
      <c r="GD37" s="9"/>
      <c r="GE37" s="9"/>
      <c r="GF37" s="8" t="s">
        <v>25109</v>
      </c>
      <c r="GG37" s="9"/>
      <c r="GH37" s="9"/>
      <c r="GI37" s="8"/>
      <c r="GJ37" s="9"/>
      <c r="GK37" s="9"/>
      <c r="GL37" s="8" t="s">
        <v>24413</v>
      </c>
      <c r="GM37" s="9"/>
      <c r="GN37" s="9"/>
      <c r="GO37" s="8" t="s">
        <v>4521</v>
      </c>
      <c r="GP37" s="9"/>
      <c r="GQ37" s="9"/>
      <c r="GR37" s="8" t="s">
        <v>24291</v>
      </c>
      <c r="GS37" s="9"/>
      <c r="GT37" s="9"/>
      <c r="GU37" s="8"/>
      <c r="GV37" s="9"/>
      <c r="GW37" s="9"/>
      <c r="GX37" s="8"/>
      <c r="GY37" s="9"/>
      <c r="GZ37" s="9"/>
      <c r="HA37" s="8"/>
      <c r="HB37" s="9"/>
      <c r="HC37" s="9"/>
      <c r="HD37" s="8" t="s">
        <v>25167</v>
      </c>
      <c r="HE37" s="9"/>
      <c r="HF37" s="9"/>
      <c r="HG37" s="8"/>
      <c r="HH37" s="9"/>
      <c r="HI37" s="9"/>
      <c r="HJ37" s="8"/>
      <c r="HK37" s="9"/>
      <c r="HL37" s="9"/>
      <c r="HM37" s="8"/>
      <c r="HN37" s="9"/>
      <c r="HO37" s="9"/>
      <c r="HP37" s="8" t="s">
        <v>23858</v>
      </c>
      <c r="HQ37" s="9"/>
      <c r="HR37" s="9"/>
      <c r="HS37" s="8" t="s">
        <v>24444</v>
      </c>
      <c r="HT37" s="9"/>
      <c r="HU37" s="9"/>
      <c r="HV37" s="8" t="s">
        <v>24941</v>
      </c>
      <c r="HW37" s="9"/>
      <c r="HX37" s="9"/>
      <c r="HY37" s="8"/>
      <c r="HZ37" s="9"/>
      <c r="IA37" s="9"/>
      <c r="IB37" s="8"/>
      <c r="IC37" s="9"/>
      <c r="ID37" s="9"/>
      <c r="IE37" s="8"/>
      <c r="IF37" s="9"/>
      <c r="IG37" s="9"/>
      <c r="IH37" s="8"/>
      <c r="II37" s="9"/>
      <c r="IJ37" s="9"/>
      <c r="IK37" s="8"/>
      <c r="IL37" s="9"/>
      <c r="IM37" s="9"/>
      <c r="IN37" s="8"/>
      <c r="IO37" s="9"/>
      <c r="IP37" s="9"/>
      <c r="IQ37" s="8"/>
      <c r="IR37" s="9"/>
      <c r="IS37" s="9"/>
      <c r="IT37" s="8"/>
      <c r="IU37" s="9"/>
      <c r="IV37" s="9"/>
      <c r="IW37" s="8"/>
      <c r="IX37" s="9"/>
      <c r="IY37" s="9"/>
      <c r="IZ37" s="8"/>
      <c r="JA37" s="9"/>
      <c r="JB37" s="9"/>
      <c r="JC37" s="8"/>
      <c r="JD37" s="9"/>
      <c r="JE37" s="9"/>
      <c r="JF37" s="8"/>
      <c r="JG37" s="9"/>
      <c r="JH37" s="9"/>
      <c r="JI37" s="8"/>
      <c r="JJ37" s="9"/>
      <c r="JK37" s="9"/>
      <c r="JL37" s="8"/>
      <c r="JM37" s="9"/>
      <c r="JN37" s="9"/>
      <c r="JO37" s="8"/>
      <c r="JP37" s="9"/>
      <c r="JQ37" s="9"/>
      <c r="JR37" s="8" t="s">
        <v>24870</v>
      </c>
      <c r="JS37" s="9"/>
      <c r="JT37" s="9"/>
      <c r="JU37" s="8"/>
      <c r="JV37" s="9"/>
      <c r="JW37" s="9"/>
      <c r="JX37" s="8"/>
      <c r="JY37" s="9"/>
      <c r="JZ37" s="9"/>
      <c r="KA37" s="8"/>
      <c r="KB37" s="9"/>
      <c r="KC37" s="9"/>
      <c r="KD37" s="8"/>
      <c r="KE37" s="9"/>
      <c r="KF37" s="9"/>
      <c r="KG37" s="8"/>
      <c r="KH37" s="9"/>
      <c r="KI37" s="9"/>
      <c r="KJ37" s="8"/>
      <c r="KK37" s="9"/>
      <c r="KL37" s="9"/>
      <c r="KM37" s="8" t="s">
        <v>25168</v>
      </c>
      <c r="KN37" s="9"/>
      <c r="KO37" s="9"/>
      <c r="KP37" s="8" t="s">
        <v>4275</v>
      </c>
      <c r="KQ37" s="9"/>
      <c r="KR37" s="9"/>
      <c r="KS37" s="8"/>
      <c r="KT37" s="9"/>
      <c r="KU37" s="9"/>
      <c r="KV37" s="8" t="s">
        <v>25169</v>
      </c>
      <c r="KW37" s="9"/>
      <c r="KX37" s="9"/>
      <c r="KY37" s="8" t="s">
        <v>25170</v>
      </c>
      <c r="KZ37" s="9"/>
      <c r="LA37" s="9"/>
      <c r="LB37" s="8" t="s">
        <v>24924</v>
      </c>
      <c r="LC37" s="9"/>
      <c r="LD37" s="9"/>
      <c r="LE37" s="8"/>
      <c r="LF37" s="9"/>
      <c r="LG37" s="9"/>
      <c r="LH37" s="8" t="s">
        <v>4275</v>
      </c>
      <c r="LI37" s="9"/>
      <c r="LJ37" s="9"/>
      <c r="LK37" s="8"/>
      <c r="LL37" s="9"/>
      <c r="LM37" s="9"/>
      <c r="LN37" s="8" t="s">
        <v>25171</v>
      </c>
      <c r="LO37" s="9"/>
      <c r="LP37" s="9"/>
      <c r="LQ37" s="8" t="s">
        <v>24187</v>
      </c>
      <c r="LR37" s="9"/>
      <c r="LS37" s="9"/>
      <c r="LT37" s="8" t="s">
        <v>24432</v>
      </c>
      <c r="LU37" s="9"/>
      <c r="LV37" s="9"/>
      <c r="LW37" s="8" t="s">
        <v>4580</v>
      </c>
      <c r="LX37" s="9"/>
      <c r="LY37" s="9"/>
      <c r="LZ37" s="8" t="s">
        <v>4580</v>
      </c>
      <c r="MA37" s="9"/>
      <c r="MB37" s="9"/>
      <c r="MC37" s="8" t="s">
        <v>24744</v>
      </c>
      <c r="MD37" s="9"/>
      <c r="ME37" s="9"/>
      <c r="MF37" s="8" t="s">
        <v>25172</v>
      </c>
      <c r="MG37" s="9"/>
      <c r="MH37" s="9"/>
      <c r="MI37" s="8"/>
      <c r="MJ37" s="9"/>
      <c r="MK37" s="9"/>
      <c r="ML37" s="8" t="s">
        <v>25173</v>
      </c>
      <c r="MM37" s="9"/>
      <c r="MN37" s="9"/>
      <c r="MO37" s="8" t="s">
        <v>3646</v>
      </c>
      <c r="MP37" s="9"/>
      <c r="MQ37" s="9"/>
      <c r="MR37" s="8" t="s">
        <v>25109</v>
      </c>
      <c r="MS37" s="9"/>
      <c r="MT37" s="9"/>
      <c r="MU37" s="8" t="s">
        <v>25174</v>
      </c>
      <c r="MV37" s="9"/>
      <c r="MW37" s="9"/>
      <c r="MX37" s="8"/>
      <c r="MY37" s="9"/>
      <c r="MZ37" s="9"/>
      <c r="NA37" s="8"/>
      <c r="NB37" s="9"/>
      <c r="NC37" s="9"/>
      <c r="ND37" s="8" t="s">
        <v>25109</v>
      </c>
      <c r="NE37" s="9"/>
      <c r="NF37" s="9"/>
      <c r="NG37" s="8" t="s">
        <v>4275</v>
      </c>
      <c r="NH37" s="9"/>
      <c r="NI37" s="9"/>
      <c r="NJ37" s="8" t="s">
        <v>24636</v>
      </c>
      <c r="NK37" s="9"/>
      <c r="NL37" s="9"/>
      <c r="NM37" s="8" t="s">
        <v>4275</v>
      </c>
      <c r="NN37" s="9"/>
      <c r="NO37" s="9"/>
      <c r="NP37" s="8"/>
      <c r="NQ37" s="9"/>
      <c r="NR37" s="9"/>
      <c r="NS37" s="8" t="s">
        <v>24716</v>
      </c>
      <c r="NT37" s="9"/>
      <c r="NU37" s="9"/>
      <c r="NV37" s="8"/>
      <c r="NW37" s="9"/>
      <c r="NX37" s="9"/>
      <c r="NY37" s="8"/>
      <c r="NZ37" s="9"/>
      <c r="OA37" s="9"/>
      <c r="OB37" s="8"/>
      <c r="OC37" s="9"/>
      <c r="OD37" s="9"/>
      <c r="OE37" s="8" t="s">
        <v>25175</v>
      </c>
      <c r="OF37" s="9"/>
      <c r="OG37" s="9"/>
      <c r="OH37" s="8" t="s">
        <v>24099</v>
      </c>
      <c r="OI37" s="9"/>
      <c r="OJ37" s="9"/>
      <c r="OK37" s="8"/>
      <c r="OL37" s="9"/>
      <c r="OM37" s="9"/>
      <c r="ON37" s="8" t="s">
        <v>4277</v>
      </c>
      <c r="OO37" s="9"/>
      <c r="OP37" s="9"/>
      <c r="OQ37" s="8" t="s">
        <v>24297</v>
      </c>
      <c r="OR37" s="9"/>
      <c r="OS37" s="9"/>
      <c r="OT37" s="8"/>
      <c r="OU37" s="9"/>
      <c r="OV37" s="9"/>
      <c r="OW37" s="8" t="s">
        <v>24146</v>
      </c>
      <c r="OX37" s="9"/>
      <c r="OY37" s="9"/>
      <c r="OZ37" s="8" t="s">
        <v>24253</v>
      </c>
      <c r="PA37" s="9"/>
      <c r="PB37" s="9"/>
      <c r="PC37" s="8"/>
      <c r="PD37" s="9"/>
      <c r="PE37" s="9"/>
      <c r="PF37" s="8"/>
      <c r="PG37" s="9"/>
      <c r="PH37" s="9"/>
      <c r="PI37" s="8"/>
      <c r="PJ37" s="9"/>
      <c r="PK37" s="9"/>
      <c r="PL37" s="8" t="s">
        <v>4533</v>
      </c>
      <c r="PM37" s="9"/>
      <c r="PN37" s="9"/>
      <c r="PO37" s="8" t="s">
        <v>25176</v>
      </c>
      <c r="PP37" s="9"/>
      <c r="PQ37" s="9"/>
      <c r="PR37" s="8" t="s">
        <v>23957</v>
      </c>
      <c r="PS37" s="9"/>
      <c r="PT37" s="9"/>
      <c r="PU37" s="8"/>
      <c r="PV37" s="9"/>
      <c r="PW37" s="9"/>
      <c r="PX37" s="8"/>
      <c r="PY37" s="9"/>
      <c r="PZ37" s="9"/>
      <c r="QA37" s="8" t="s">
        <v>24444</v>
      </c>
      <c r="QB37" s="9"/>
      <c r="QC37" s="9"/>
      <c r="QD37" s="8"/>
      <c r="QE37" s="9"/>
      <c r="QF37" s="9"/>
      <c r="QG37" s="8"/>
      <c r="QH37" s="9"/>
      <c r="QI37" s="9"/>
      <c r="QJ37" s="8"/>
      <c r="QK37" s="9"/>
      <c r="QL37" s="9"/>
      <c r="QM37" s="8"/>
      <c r="QN37" s="9"/>
      <c r="QO37" s="9"/>
      <c r="QP37" s="8" t="s">
        <v>24446</v>
      </c>
      <c r="QQ37" s="9"/>
      <c r="QR37" s="9"/>
      <c r="QS37" s="8"/>
      <c r="QT37" s="9"/>
      <c r="QU37" s="9"/>
      <c r="QV37" s="8" t="s">
        <v>24764</v>
      </c>
      <c r="QW37" s="9"/>
      <c r="QX37" s="9"/>
      <c r="QY37" s="8" t="s">
        <v>4560</v>
      </c>
      <c r="QZ37" s="9"/>
      <c r="RA37" s="9"/>
      <c r="RB37" s="8"/>
      <c r="RC37" s="9"/>
      <c r="RD37" s="9"/>
      <c r="RE37" s="8"/>
      <c r="RF37" s="9"/>
      <c r="RG37" s="9"/>
      <c r="RH37" s="8"/>
      <c r="RI37" s="9"/>
      <c r="RJ37" s="9"/>
      <c r="RK37" s="8"/>
      <c r="RL37" s="9"/>
      <c r="RM37" s="9"/>
      <c r="RN37" s="8"/>
      <c r="RO37" s="9"/>
      <c r="RP37" s="9"/>
      <c r="RQ37" s="8"/>
      <c r="RR37" s="9"/>
      <c r="RS37" s="9"/>
      <c r="RT37" s="8"/>
      <c r="RU37" s="9"/>
      <c r="RV37" s="9"/>
      <c r="RW37" s="8"/>
      <c r="RX37" s="9"/>
      <c r="RY37" s="9"/>
      <c r="RZ37" s="8"/>
      <c r="SA37" s="9"/>
      <c r="SB37" s="9"/>
      <c r="SC37" s="8" t="s">
        <v>24454</v>
      </c>
      <c r="SD37" s="9"/>
      <c r="SE37" s="9"/>
      <c r="SF37" s="8"/>
      <c r="SG37" s="9"/>
      <c r="SH37" s="9"/>
      <c r="SI37" s="8"/>
      <c r="SJ37" s="9"/>
      <c r="SK37" s="9"/>
      <c r="SL37" s="8"/>
      <c r="SM37" s="9"/>
      <c r="SN37" s="9"/>
      <c r="SO37" s="8"/>
      <c r="SP37" s="9"/>
      <c r="SQ37" s="9"/>
      <c r="SR37" s="8" t="s">
        <v>25177</v>
      </c>
      <c r="SS37" s="9"/>
      <c r="ST37" s="9"/>
      <c r="SU37" s="8"/>
      <c r="SV37" s="9"/>
      <c r="SW37" s="9"/>
      <c r="SX37" s="8" t="s">
        <v>24453</v>
      </c>
      <c r="SY37" s="9"/>
      <c r="SZ37" s="9"/>
      <c r="TA37" s="8"/>
      <c r="TB37" s="9"/>
      <c r="TC37" s="9"/>
      <c r="TD37" s="8"/>
      <c r="TE37" s="9"/>
      <c r="TF37" s="9"/>
      <c r="TG37" s="8"/>
      <c r="TH37" s="9"/>
      <c r="TI37" s="9"/>
      <c r="TJ37" s="8"/>
      <c r="TK37" s="9"/>
      <c r="TL37" s="9"/>
      <c r="TM37" s="8"/>
      <c r="TN37" s="9"/>
      <c r="TO37" s="9"/>
      <c r="TP37" s="8"/>
      <c r="TQ37" s="9"/>
      <c r="TR37" s="9"/>
      <c r="TS37" s="8"/>
      <c r="TT37" s="9"/>
      <c r="TU37" s="9"/>
      <c r="TV37" s="8"/>
      <c r="TW37" s="9"/>
      <c r="TX37" s="9"/>
      <c r="TY37" s="8"/>
      <c r="TZ37" s="9"/>
      <c r="UA37" s="9"/>
      <c r="UB37" s="8"/>
      <c r="UC37" s="9"/>
      <c r="UD37" s="9"/>
      <c r="UE37" s="8"/>
      <c r="UF37" s="9"/>
      <c r="UG37" s="9"/>
      <c r="UH37" s="8"/>
      <c r="UI37" s="9"/>
      <c r="UJ37" s="9"/>
      <c r="UK37" s="8" t="s">
        <v>25178</v>
      </c>
      <c r="UL37" s="9"/>
      <c r="UM37" s="9"/>
      <c r="UN37" s="8"/>
      <c r="UO37" s="9"/>
      <c r="UP37" s="9"/>
      <c r="UQ37" s="8" t="s">
        <v>24716</v>
      </c>
      <c r="UR37" s="9"/>
      <c r="US37" s="9"/>
      <c r="UT37" s="8" t="s">
        <v>3646</v>
      </c>
      <c r="UU37" s="9"/>
      <c r="UV37" s="9"/>
      <c r="UW37" s="8" t="s">
        <v>4275</v>
      </c>
      <c r="UX37" s="9"/>
      <c r="UY37" s="9"/>
      <c r="UZ37" s="8"/>
      <c r="VA37" s="9"/>
      <c r="VB37" s="9"/>
      <c r="VC37" s="8" t="s">
        <v>3646</v>
      </c>
      <c r="VD37" s="9"/>
      <c r="VE37" s="9"/>
      <c r="VF37" s="8" t="s">
        <v>3646</v>
      </c>
      <c r="VG37" s="9"/>
      <c r="VH37" s="9"/>
      <c r="VI37" s="8" t="s">
        <v>25179</v>
      </c>
      <c r="VJ37" s="9"/>
      <c r="VK37" s="9"/>
      <c r="VL37" s="8"/>
      <c r="VM37" s="9"/>
      <c r="VN37" s="9"/>
      <c r="VO37" s="8"/>
      <c r="VP37" s="9"/>
      <c r="VQ37" s="9"/>
      <c r="VR37" s="8" t="s">
        <v>25180</v>
      </c>
      <c r="VS37" s="9"/>
      <c r="VT37" s="9"/>
      <c r="VU37" s="8"/>
      <c r="VV37" s="9"/>
      <c r="VW37" s="9"/>
      <c r="VX37" s="8"/>
      <c r="VY37" s="9"/>
      <c r="VZ37" s="9"/>
      <c r="WA37" s="8" t="s">
        <v>24458</v>
      </c>
      <c r="WB37" s="9"/>
      <c r="WC37" s="9"/>
      <c r="WD37" s="8" t="s">
        <v>25109</v>
      </c>
      <c r="WE37" s="9"/>
      <c r="WF37" s="9"/>
      <c r="WG37" s="8" t="s">
        <v>3869</v>
      </c>
      <c r="WH37" s="9"/>
      <c r="WI37" s="9"/>
      <c r="WJ37" s="8" t="s">
        <v>25181</v>
      </c>
      <c r="WK37" s="9"/>
      <c r="WL37" s="9"/>
      <c r="WM37" s="8"/>
      <c r="WN37" s="9"/>
      <c r="WO37" s="9"/>
      <c r="WP37" s="8" t="s">
        <v>25182</v>
      </c>
      <c r="WQ37" s="9"/>
      <c r="WR37" s="9"/>
      <c r="WS37" s="8"/>
      <c r="WT37" s="9"/>
      <c r="WU37" s="9"/>
      <c r="WV37" s="8" t="s">
        <v>25183</v>
      </c>
      <c r="WW37" s="9"/>
      <c r="WX37" s="9"/>
      <c r="WY37" s="8"/>
      <c r="WZ37" s="9"/>
      <c r="XA37" s="9"/>
      <c r="XB37" s="8"/>
      <c r="XC37" s="9"/>
      <c r="XD37" s="9"/>
      <c r="XE37" s="8"/>
      <c r="XF37" s="9"/>
      <c r="XG37" s="9"/>
      <c r="XH37" s="8"/>
      <c r="XI37" s="9"/>
      <c r="XJ37" s="9"/>
      <c r="XK37" s="8"/>
      <c r="XL37" s="9"/>
      <c r="XM37" s="9"/>
      <c r="XN37" s="8" t="s">
        <v>24259</v>
      </c>
      <c r="XO37" s="9"/>
      <c r="XP37" s="9"/>
      <c r="XQ37" s="8" t="s">
        <v>25024</v>
      </c>
      <c r="XR37" s="9"/>
      <c r="XS37" s="9"/>
      <c r="XT37" s="8" t="s">
        <v>24868</v>
      </c>
      <c r="XU37" s="9"/>
      <c r="XV37" s="9"/>
      <c r="XW37" s="8" t="s">
        <v>24291</v>
      </c>
      <c r="XX37" s="9"/>
      <c r="XY37" s="9"/>
      <c r="XZ37" s="8"/>
      <c r="YA37" s="9"/>
      <c r="YB37" s="9"/>
      <c r="YC37" s="8" t="s">
        <v>24714</v>
      </c>
      <c r="YD37" s="9"/>
      <c r="YE37" s="9"/>
      <c r="YF37" s="8" t="s">
        <v>24426</v>
      </c>
      <c r="YG37" s="9"/>
      <c r="YH37" s="9"/>
      <c r="YI37" s="8" t="s">
        <v>25136</v>
      </c>
      <c r="YJ37" s="9"/>
      <c r="YK37" s="9"/>
      <c r="YL37" s="8" t="s">
        <v>24525</v>
      </c>
      <c r="YM37" s="9"/>
      <c r="YN37" s="9"/>
      <c r="YO37" s="8" t="s">
        <v>24273</v>
      </c>
      <c r="YP37" s="9"/>
      <c r="YQ37" s="9"/>
      <c r="YR37" s="8" t="s">
        <v>4580</v>
      </c>
      <c r="YS37" s="9"/>
      <c r="YT37" s="9"/>
      <c r="YU37" s="8"/>
      <c r="YV37" s="9"/>
      <c r="YW37" s="9"/>
      <c r="YX37" s="8" t="s">
        <v>24450</v>
      </c>
      <c r="YY37" s="9"/>
      <c r="YZ37" s="9"/>
      <c r="ZA37" s="8" t="s">
        <v>24764</v>
      </c>
      <c r="ZB37" s="9"/>
      <c r="ZC37" s="9"/>
      <c r="ZD37" s="8" t="s">
        <v>25184</v>
      </c>
      <c r="ZE37" s="9"/>
      <c r="ZF37" s="9"/>
      <c r="ZG37" s="8" t="s">
        <v>24828</v>
      </c>
      <c r="ZH37" s="9"/>
      <c r="ZI37" s="9"/>
      <c r="ZJ37" s="8"/>
      <c r="ZK37" s="9"/>
      <c r="ZL37" s="9"/>
      <c r="ZM37" s="8"/>
      <c r="ZN37" s="9"/>
      <c r="ZO37" s="9"/>
      <c r="ZP37" s="8"/>
      <c r="ZQ37" s="9"/>
      <c r="ZR37" s="9"/>
      <c r="ZS37" s="8"/>
      <c r="ZT37" s="9"/>
      <c r="ZU37" s="9"/>
      <c r="ZV37" s="8"/>
      <c r="ZW37" s="9"/>
      <c r="ZX37" s="9"/>
      <c r="ZY37" s="8"/>
      <c r="ZZ37" s="9"/>
      <c r="AAA37" s="9"/>
      <c r="AAB37" s="8"/>
      <c r="AAC37" s="9"/>
      <c r="AAD37" s="9"/>
      <c r="AAE37" s="8"/>
      <c r="AAF37" s="9"/>
      <c r="AAG37" s="9"/>
      <c r="AAH37" s="8"/>
      <c r="AAI37" s="9"/>
      <c r="AAJ37" s="9"/>
      <c r="AAK37" s="8"/>
      <c r="AAL37" s="9"/>
      <c r="AAM37" s="9"/>
      <c r="AAN37" s="8"/>
      <c r="AAO37" s="9"/>
      <c r="AAP37" s="9"/>
      <c r="AAQ37" s="8"/>
      <c r="AAR37" s="9"/>
      <c r="AAS37" s="9"/>
      <c r="AAT37" s="8"/>
      <c r="AAU37" s="9"/>
      <c r="AAV37" s="9"/>
      <c r="AAW37" s="8" t="s">
        <v>24468</v>
      </c>
      <c r="AAX37" s="9"/>
      <c r="AAY37" s="9"/>
      <c r="AAZ37" s="8"/>
      <c r="ABA37" s="9"/>
      <c r="ABB37" s="9"/>
      <c r="ABC37" s="8"/>
      <c r="ABD37" s="9"/>
      <c r="ABE37" s="9"/>
      <c r="ABF37" s="8" t="s">
        <v>24138</v>
      </c>
      <c r="ABG37" s="9"/>
      <c r="ABH37" s="9"/>
      <c r="ABI37" s="8"/>
      <c r="ABJ37" s="9"/>
      <c r="ABK37" s="9"/>
      <c r="ABL37" s="8"/>
      <c r="ABM37" s="9"/>
      <c r="ABN37" s="9"/>
      <c r="ABO37" s="8"/>
      <c r="ABP37" s="9"/>
      <c r="ABQ37" s="9"/>
      <c r="ABR37" s="8"/>
      <c r="ABS37" s="9"/>
      <c r="ABT37" s="9"/>
      <c r="ABU37" s="8"/>
      <c r="ABV37" s="9"/>
      <c r="ABW37" s="9"/>
      <c r="ABX37" s="8" t="s">
        <v>24768</v>
      </c>
      <c r="ABY37" s="9"/>
      <c r="ABZ37" s="9"/>
      <c r="ACA37" s="8" t="s">
        <v>24768</v>
      </c>
      <c r="ACB37" s="9"/>
      <c r="ACC37" s="9"/>
      <c r="ACD37" s="8"/>
      <c r="ACE37" s="9"/>
      <c r="ACF37" s="9"/>
      <c r="ACG37" s="8"/>
      <c r="ACH37" s="9"/>
      <c r="ACI37" s="9"/>
      <c r="ACJ37" s="8"/>
      <c r="ACK37" s="9"/>
      <c r="ACL37" s="9"/>
      <c r="ACM37" s="8"/>
      <c r="ACN37" s="9"/>
      <c r="ACO37" s="9"/>
      <c r="ACP37" s="8" t="s">
        <v>24636</v>
      </c>
      <c r="ACQ37" s="9"/>
      <c r="ACR37" s="9"/>
      <c r="ACS37" s="8"/>
      <c r="ACT37" s="9"/>
      <c r="ACU37" s="9"/>
      <c r="ACV37" s="8"/>
      <c r="ACW37" s="9"/>
      <c r="ACX37" s="9"/>
      <c r="ACY37" s="8" t="s">
        <v>25185</v>
      </c>
      <c r="ACZ37" s="9"/>
      <c r="ADA37" s="9"/>
      <c r="ADB37" s="8" t="s">
        <v>25186</v>
      </c>
      <c r="ADC37" s="9"/>
      <c r="ADD37" s="9"/>
      <c r="ADE37" s="8"/>
      <c r="ADF37" s="9"/>
      <c r="ADG37" s="9"/>
      <c r="ADH37" s="8"/>
      <c r="ADI37" s="9"/>
      <c r="ADJ37" s="9"/>
      <c r="ADK37" s="8"/>
      <c r="ADL37" s="9"/>
      <c r="ADM37" s="9"/>
      <c r="ADN37" s="8" t="s">
        <v>3646</v>
      </c>
      <c r="ADO37" s="9"/>
      <c r="ADP37" s="9"/>
      <c r="ADQ37" s="8" t="s">
        <v>25131</v>
      </c>
      <c r="ADR37" s="9"/>
      <c r="ADS37" s="9"/>
      <c r="ADT37" s="8"/>
      <c r="ADU37" s="9"/>
      <c r="ADV37" s="9"/>
      <c r="ADW37" s="8"/>
      <c r="ADX37" s="9"/>
      <c r="ADY37" s="9"/>
      <c r="ADZ37" s="8" t="s">
        <v>3646</v>
      </c>
      <c r="AEA37" s="9"/>
      <c r="AEB37" s="9"/>
      <c r="AEC37" s="8" t="s">
        <v>25187</v>
      </c>
      <c r="AED37" s="9"/>
      <c r="AEE37" s="9"/>
      <c r="AEF37" s="8" t="s">
        <v>25188</v>
      </c>
      <c r="AEG37" s="9"/>
      <c r="AEH37" s="9"/>
      <c r="AEI37" s="8" t="s">
        <v>24636</v>
      </c>
      <c r="AEJ37" s="9"/>
      <c r="AEK37" s="9"/>
      <c r="AEL37" s="8" t="s">
        <v>25189</v>
      </c>
      <c r="AEM37" s="9"/>
      <c r="AEN37" s="9"/>
      <c r="AEO37" s="8"/>
      <c r="AEP37" s="9"/>
      <c r="AEQ37" s="9"/>
      <c r="AER37" s="8" t="s">
        <v>25190</v>
      </c>
      <c r="AES37" s="9"/>
      <c r="AET37" s="9"/>
      <c r="AEU37" s="8"/>
      <c r="AEV37" s="9"/>
      <c r="AEW37" s="9"/>
      <c r="AEX37" s="8" t="s">
        <v>25191</v>
      </c>
      <c r="AEY37" s="9"/>
      <c r="AEZ37" s="9"/>
      <c r="AFA37" s="8" t="s">
        <v>25192</v>
      </c>
      <c r="AFB37" s="9"/>
      <c r="AFC37" s="9"/>
      <c r="AFD37" s="8"/>
      <c r="AFE37" s="9"/>
      <c r="AFF37" s="9"/>
      <c r="AFG37" s="8" t="s">
        <v>25193</v>
      </c>
      <c r="AFH37" s="9"/>
      <c r="AFI37" s="9"/>
      <c r="AFJ37" s="8" t="s">
        <v>24830</v>
      </c>
      <c r="AFK37" s="9"/>
      <c r="AFL37" s="9"/>
      <c r="AFM37" s="8" t="s">
        <v>24426</v>
      </c>
      <c r="AFN37" s="9"/>
      <c r="AFO37" s="9"/>
      <c r="AFP37" s="8"/>
      <c r="AFQ37" s="9"/>
      <c r="AFR37" s="9"/>
      <c r="AFS37" s="8"/>
      <c r="AFT37" s="9"/>
      <c r="AFU37" s="9"/>
      <c r="AFV37" s="8"/>
      <c r="AFW37" s="9"/>
      <c r="AFX37" s="9"/>
      <c r="AFY37" s="8" t="s">
        <v>24636</v>
      </c>
      <c r="AFZ37" s="9"/>
      <c r="AGA37" s="9"/>
      <c r="AGB37" s="8"/>
      <c r="AGC37" s="9"/>
      <c r="AGD37" s="9"/>
      <c r="AGE37" s="8"/>
      <c r="AGF37" s="9"/>
      <c r="AGG37" s="9"/>
      <c r="AGH37" s="8"/>
      <c r="AGI37" s="9"/>
      <c r="AGJ37" s="9"/>
      <c r="AGK37" s="8" t="s">
        <v>24432</v>
      </c>
      <c r="AGL37" s="9"/>
      <c r="AGM37" s="9"/>
      <c r="AGN37" s="8"/>
      <c r="AGO37" s="9"/>
      <c r="AGP37" s="9"/>
      <c r="AGQ37" s="8" t="s">
        <v>24636</v>
      </c>
      <c r="AGR37" s="9"/>
      <c r="AGS37" s="9"/>
      <c r="AGT37" s="8"/>
      <c r="AGU37" s="9"/>
      <c r="AGV37" s="9"/>
      <c r="AGW37" s="8" t="s">
        <v>24126</v>
      </c>
      <c r="AGX37" s="9"/>
      <c r="AGY37" s="9"/>
      <c r="AGZ37" s="8"/>
      <c r="AHA37" s="9"/>
      <c r="AHB37" s="9"/>
      <c r="AHC37" s="8" t="s">
        <v>24672</v>
      </c>
      <c r="AHD37" s="9"/>
      <c r="AHE37" s="9"/>
      <c r="AHF37" s="8"/>
      <c r="AHG37" s="9"/>
      <c r="AHH37" s="9"/>
      <c r="AHI37" s="8" t="s">
        <v>24146</v>
      </c>
      <c r="AHJ37" s="9"/>
      <c r="AHK37" s="9"/>
      <c r="AHL37" s="8"/>
      <c r="AHM37" s="9"/>
      <c r="AHN37" s="9"/>
      <c r="AHO37" s="8" t="s">
        <v>24215</v>
      </c>
      <c r="AHP37" s="9"/>
      <c r="AHQ37" s="9"/>
      <c r="AHR37" s="8"/>
      <c r="AHS37" s="9"/>
      <c r="AHT37" s="9"/>
      <c r="AHU37" s="8" t="s">
        <v>3646</v>
      </c>
      <c r="AHV37" s="9"/>
      <c r="AHW37" s="9"/>
      <c r="AHX37" s="8"/>
      <c r="AHY37" s="9"/>
      <c r="AHZ37" s="9"/>
      <c r="AIA37" s="8" t="s">
        <v>24413</v>
      </c>
      <c r="AIB37" s="9"/>
      <c r="AIC37" s="9"/>
      <c r="AID37" s="8" t="s">
        <v>25194</v>
      </c>
      <c r="AIE37" s="9"/>
      <c r="AIF37" s="9"/>
      <c r="AIG37" s="8" t="s">
        <v>24672</v>
      </c>
      <c r="AIH37" s="9"/>
      <c r="AII37" s="9"/>
      <c r="AIJ37" s="8"/>
      <c r="AIK37" s="9"/>
      <c r="AIL37" s="9"/>
      <c r="AIM37" s="8" t="s">
        <v>24822</v>
      </c>
      <c r="AIN37" s="9"/>
      <c r="AIO37" s="9"/>
      <c r="AIP37" s="8" t="s">
        <v>24764</v>
      </c>
      <c r="AIQ37" s="9"/>
      <c r="AIR37" s="9"/>
      <c r="AIS37" s="8"/>
      <c r="AIT37" s="9"/>
      <c r="AIU37" s="9"/>
      <c r="AIV37" s="8"/>
      <c r="AIW37" s="9"/>
      <c r="AIX37" s="9"/>
      <c r="AIY37" s="8" t="s">
        <v>24980</v>
      </c>
      <c r="AIZ37" s="9"/>
      <c r="AJA37" s="9"/>
      <c r="AJB37" s="8"/>
      <c r="AJC37" s="9"/>
      <c r="AJD37" s="9"/>
      <c r="AJE37" s="8" t="s">
        <v>24884</v>
      </c>
      <c r="AJF37" s="9"/>
      <c r="AJG37" s="9"/>
      <c r="AJH37" s="8" t="s">
        <v>4446</v>
      </c>
      <c r="AJI37" s="9"/>
      <c r="AJJ37" s="9"/>
      <c r="AJK37" s="8"/>
      <c r="AJL37" s="9"/>
      <c r="AJM37" s="9"/>
      <c r="AJN37" s="8" t="s">
        <v>4216</v>
      </c>
      <c r="AJO37" s="9"/>
      <c r="AJP37" s="9"/>
      <c r="AJQ37" s="8" t="s">
        <v>4082</v>
      </c>
      <c r="AJR37" s="9"/>
      <c r="AJS37" s="9"/>
      <c r="AJT37" s="8" t="s">
        <v>24494</v>
      </c>
      <c r="AJU37" s="9"/>
      <c r="AJV37" s="9"/>
      <c r="AJW37" s="8"/>
      <c r="AJX37" s="9"/>
      <c r="AJY37" s="9"/>
      <c r="AJZ37" s="8" t="s">
        <v>24620</v>
      </c>
      <c r="AKA37" s="9"/>
      <c r="AKB37" s="9"/>
      <c r="AKC37" s="8"/>
      <c r="AKD37" s="9"/>
      <c r="AKE37" s="9"/>
      <c r="AKF37" s="8"/>
      <c r="AKG37" s="9"/>
      <c r="AKH37" s="9"/>
      <c r="AKI37" s="8"/>
      <c r="AKJ37" s="9"/>
      <c r="AKK37" s="9"/>
      <c r="AKL37" s="8"/>
      <c r="AKM37" s="9"/>
      <c r="AKN37" s="9"/>
      <c r="AKO37" s="8"/>
      <c r="AKP37" s="9"/>
      <c r="AKQ37" s="9"/>
      <c r="AKR37" s="8"/>
      <c r="AKS37" s="9"/>
      <c r="AKT37" s="9"/>
      <c r="AKU37" s="8"/>
      <c r="AKV37" s="9"/>
      <c r="AKW37" s="9"/>
      <c r="AKX37" s="8"/>
      <c r="AKY37" s="9"/>
      <c r="AKZ37" s="9"/>
      <c r="ALA37" s="8"/>
      <c r="ALB37" s="9"/>
      <c r="ALC37" s="9"/>
      <c r="ALD37" s="8" t="s">
        <v>24991</v>
      </c>
      <c r="ALE37" s="9"/>
      <c r="ALF37" s="9"/>
      <c r="ALG37" s="8" t="s">
        <v>24992</v>
      </c>
      <c r="ALH37" s="9"/>
      <c r="ALI37" s="9"/>
      <c r="ALJ37" s="8" t="s">
        <v>25032</v>
      </c>
      <c r="ALK37" s="9"/>
      <c r="ALL37" s="9"/>
      <c r="ALM37" s="8" t="s">
        <v>4372</v>
      </c>
      <c r="ALN37" s="9"/>
      <c r="ALO37" s="9"/>
      <c r="ALP37" s="8"/>
      <c r="ALQ37" s="9"/>
      <c r="ALR37" s="9"/>
      <c r="ALS37" s="8" t="s">
        <v>25195</v>
      </c>
      <c r="ALT37" s="9"/>
      <c r="ALU37" s="9"/>
      <c r="ALV37" s="8" t="s">
        <v>25196</v>
      </c>
      <c r="ALW37" s="9"/>
      <c r="ALX37" s="9"/>
      <c r="ALY37" s="8" t="s">
        <v>25197</v>
      </c>
      <c r="ALZ37" s="9"/>
      <c r="AMA37" s="9"/>
      <c r="AMB37" s="8" t="s">
        <v>25198</v>
      </c>
      <c r="AMC37" s="9"/>
      <c r="AMD37" s="9"/>
      <c r="AME37" s="8" t="s">
        <v>3646</v>
      </c>
      <c r="AMF37" s="9"/>
      <c r="AMG37" s="9"/>
      <c r="AMH37" s="8" t="s">
        <v>3646</v>
      </c>
      <c r="AMI37" s="9"/>
      <c r="AMJ37" s="9"/>
      <c r="AMK37" s="8"/>
      <c r="AML37" s="9"/>
      <c r="AMM37" s="9"/>
      <c r="AMN37" s="8"/>
      <c r="AMO37" s="9"/>
      <c r="AMP37" s="9"/>
      <c r="AMQ37" s="8" t="s">
        <v>3646</v>
      </c>
      <c r="AMR37" s="9"/>
      <c r="AMS37" s="9"/>
      <c r="AMT37" s="8" t="s">
        <v>3646</v>
      </c>
      <c r="AMU37" s="9"/>
      <c r="AMV37" s="9"/>
      <c r="AMW37" s="8"/>
      <c r="AMX37" s="9"/>
      <c r="AMY37" s="9"/>
      <c r="AMZ37" s="8" t="s">
        <v>25199</v>
      </c>
      <c r="ANA37" s="9"/>
      <c r="ANB37" s="9"/>
      <c r="ANC37" s="8" t="s">
        <v>24463</v>
      </c>
      <c r="AND37" s="9"/>
      <c r="ANE37" s="9"/>
      <c r="ANF37" s="8" t="s">
        <v>24636</v>
      </c>
      <c r="ANG37" s="9"/>
      <c r="ANH37" s="9"/>
      <c r="ANI37" s="8" t="s">
        <v>25200</v>
      </c>
      <c r="ANJ37" s="9"/>
      <c r="ANK37" s="9"/>
      <c r="ANL37" s="8" t="s">
        <v>24413</v>
      </c>
      <c r="ANM37" s="9"/>
      <c r="ANN37" s="9"/>
      <c r="ANO37" s="8"/>
      <c r="ANP37" s="9"/>
      <c r="ANQ37" s="9"/>
      <c r="ANR37" s="8" t="s">
        <v>25201</v>
      </c>
      <c r="ANS37" s="9"/>
      <c r="ANT37" s="9"/>
      <c r="ANU37" s="8" t="s">
        <v>25202</v>
      </c>
      <c r="ANV37" s="9"/>
      <c r="ANW37" s="9"/>
      <c r="ANX37" s="8" t="s">
        <v>25101</v>
      </c>
      <c r="ANY37" s="9"/>
      <c r="ANZ37" s="9"/>
      <c r="AOA37" s="8"/>
      <c r="AOB37" s="9"/>
      <c r="AOC37" s="9"/>
      <c r="AOD37" s="8"/>
      <c r="AOE37" s="9"/>
      <c r="AOF37" s="9"/>
      <c r="AOG37" s="8" t="s">
        <v>25203</v>
      </c>
      <c r="AOH37" s="9"/>
      <c r="AOI37" s="9"/>
      <c r="AOJ37" s="8"/>
      <c r="AOK37" s="9"/>
      <c r="AOL37" s="9"/>
      <c r="AOM37" s="8" t="s">
        <v>24672</v>
      </c>
      <c r="AON37" s="9"/>
      <c r="AOO37" s="9"/>
      <c r="AOP37" s="8" t="s">
        <v>24935</v>
      </c>
      <c r="AOQ37" s="9"/>
      <c r="AOR37" s="9"/>
      <c r="AOS37" s="8" t="s">
        <v>25204</v>
      </c>
      <c r="AOT37" s="9"/>
      <c r="AOU37" s="9"/>
      <c r="AOV37" s="8"/>
      <c r="AOW37" s="9"/>
      <c r="AOX37" s="9"/>
      <c r="AOY37" s="8" t="s">
        <v>24260</v>
      </c>
      <c r="AOZ37" s="9"/>
      <c r="APA37" s="9"/>
      <c r="APB37" s="8" t="s">
        <v>25140</v>
      </c>
      <c r="APC37" s="9"/>
      <c r="APD37" s="9"/>
      <c r="APE37" s="8"/>
      <c r="APF37" s="9"/>
      <c r="APG37" s="9"/>
      <c r="APH37" s="8"/>
      <c r="API37" s="9"/>
      <c r="APJ37" s="9"/>
      <c r="APK37" s="8"/>
      <c r="APL37" s="9"/>
      <c r="APM37" s="9"/>
      <c r="APN37" s="8"/>
      <c r="APO37" s="9"/>
      <c r="APP37" s="9"/>
      <c r="APQ37" s="8"/>
      <c r="APR37" s="9"/>
      <c r="APS37" s="9"/>
      <c r="APT37" s="8" t="s">
        <v>23887</v>
      </c>
      <c r="APU37" s="9"/>
      <c r="APV37" s="9"/>
      <c r="APW37" s="8"/>
      <c r="APX37" s="9"/>
      <c r="APY37" s="9"/>
      <c r="APZ37" s="8" t="s">
        <v>25205</v>
      </c>
      <c r="AQA37" s="9"/>
      <c r="AQB37" s="9"/>
      <c r="AQC37" s="8" t="s">
        <v>24729</v>
      </c>
      <c r="AQD37" s="9"/>
      <c r="AQE37" s="9"/>
      <c r="AQF37" s="8" t="s">
        <v>24525</v>
      </c>
      <c r="AQG37" s="9"/>
      <c r="AQH37" s="9"/>
      <c r="AQI37" s="8" t="s">
        <v>24502</v>
      </c>
      <c r="AQJ37" s="9"/>
      <c r="AQK37" s="9"/>
      <c r="AQL37" s="8" t="s">
        <v>24413</v>
      </c>
      <c r="AQM37" s="9"/>
      <c r="AQN37" s="9"/>
      <c r="AQO37" s="8" t="s">
        <v>24446</v>
      </c>
      <c r="AQP37" s="9"/>
      <c r="AQQ37" s="9"/>
      <c r="AQR37" s="8" t="s">
        <v>24413</v>
      </c>
      <c r="AQS37" s="9"/>
      <c r="AQT37" s="9"/>
      <c r="AQU37" s="8" t="s">
        <v>3646</v>
      </c>
      <c r="AQV37" s="9"/>
      <c r="AQW37" s="9"/>
      <c r="AQX37" s="8" t="s">
        <v>24446</v>
      </c>
      <c r="AQY37" s="9"/>
      <c r="AQZ37" s="9"/>
      <c r="ARA37" s="8"/>
      <c r="ARB37" s="9"/>
      <c r="ARC37" s="9"/>
      <c r="ARD37" s="8"/>
      <c r="ARE37" s="9"/>
      <c r="ARF37" s="9"/>
      <c r="ARG37" s="8" t="s">
        <v>24291</v>
      </c>
      <c r="ARH37" s="9"/>
      <c r="ARI37" s="9"/>
      <c r="ARJ37" s="8"/>
      <c r="ARK37" s="9"/>
      <c r="ARL37" s="9"/>
      <c r="ARM37" s="8"/>
      <c r="ARN37" s="9"/>
      <c r="ARO37" s="9"/>
      <c r="ARP37" s="8" t="s">
        <v>24714</v>
      </c>
      <c r="ARQ37" s="9"/>
      <c r="ARR37" s="9"/>
      <c r="ARS37" s="8"/>
      <c r="ART37" s="9"/>
      <c r="ARU37" s="9"/>
      <c r="ARV37" s="8" t="s">
        <v>4388</v>
      </c>
      <c r="ARW37" s="9"/>
      <c r="ARX37" s="9"/>
      <c r="ARY37" s="8"/>
      <c r="ARZ37" s="9"/>
      <c r="ASA37" s="9"/>
      <c r="ASB37" s="8"/>
      <c r="ASC37" s="9"/>
      <c r="ASD37" s="9"/>
      <c r="ASE37" s="8" t="s">
        <v>4580</v>
      </c>
      <c r="ASF37" s="9"/>
      <c r="ASG37" s="9"/>
      <c r="ASH37" s="8" t="s">
        <v>25099</v>
      </c>
      <c r="ASI37" s="9"/>
      <c r="ASJ37" s="9"/>
      <c r="ASK37" s="8"/>
      <c r="ASL37" s="9"/>
      <c r="ASM37" s="9"/>
      <c r="ASN37" s="8"/>
      <c r="ASO37" s="9"/>
      <c r="ASP37" s="9"/>
      <c r="ASQ37" s="8"/>
      <c r="ASR37" s="9"/>
      <c r="ASS37" s="9"/>
      <c r="AST37" s="8"/>
      <c r="ASU37" s="9"/>
      <c r="ASV37" s="9"/>
      <c r="ASW37" s="8"/>
      <c r="ASX37" s="9"/>
      <c r="ASY37" s="9"/>
      <c r="ASZ37" s="8" t="s">
        <v>4277</v>
      </c>
      <c r="ATA37" s="9"/>
      <c r="ATB37" s="9"/>
      <c r="ATC37" s="8"/>
      <c r="ATD37" s="9"/>
      <c r="ATE37" s="9"/>
      <c r="ATF37" s="8"/>
      <c r="ATG37" s="9"/>
      <c r="ATH37" s="9"/>
      <c r="ATI37" s="8"/>
      <c r="ATJ37" s="9"/>
      <c r="ATK37" s="9"/>
      <c r="ATL37" s="8"/>
      <c r="ATM37" s="9"/>
      <c r="ATN37" s="9"/>
      <c r="ATO37" s="8"/>
      <c r="ATP37" s="9"/>
      <c r="ATQ37" s="9"/>
      <c r="ATR37" s="8"/>
      <c r="ATS37" s="9"/>
      <c r="ATT37" s="9"/>
      <c r="ATU37" s="8"/>
      <c r="ATV37" s="9"/>
      <c r="ATW37" s="9"/>
      <c r="ATX37" s="8"/>
      <c r="ATY37" s="9"/>
      <c r="ATZ37" s="9"/>
      <c r="AUA37" s="8" t="s">
        <v>24023</v>
      </c>
      <c r="AUB37" s="9"/>
      <c r="AUC37" s="9"/>
      <c r="AUD37" s="8"/>
      <c r="AUE37" s="9"/>
      <c r="AUF37" s="9"/>
      <c r="AUG37" s="8"/>
      <c r="AUH37" s="9"/>
      <c r="AUI37" s="9"/>
      <c r="AUJ37" s="8" t="s">
        <v>25206</v>
      </c>
      <c r="AUK37" s="9"/>
      <c r="AUL37" s="9"/>
      <c r="AUM37" s="8" t="s">
        <v>25207</v>
      </c>
      <c r="AUN37" s="9"/>
      <c r="AUO37" s="9"/>
      <c r="AUP37" s="8" t="s">
        <v>25208</v>
      </c>
      <c r="AUQ37" s="9"/>
      <c r="AUR37" s="9"/>
      <c r="AUS37" s="8" t="s">
        <v>24280</v>
      </c>
      <c r="AUT37" s="9"/>
      <c r="AUU37" s="9"/>
      <c r="AUV37" s="8" t="s">
        <v>3646</v>
      </c>
      <c r="AUW37" s="9"/>
      <c r="AUX37" s="9"/>
      <c r="AUY37" s="8" t="s">
        <v>25209</v>
      </c>
      <c r="AUZ37" s="9"/>
      <c r="AVA37" s="9"/>
      <c r="AVB37" s="8"/>
      <c r="AVC37" s="9"/>
      <c r="AVD37" s="9"/>
      <c r="AVE37" s="8" t="s">
        <v>25008</v>
      </c>
      <c r="AVF37" s="9"/>
      <c r="AVG37" s="9"/>
      <c r="AVH37" s="8"/>
      <c r="AVI37" s="9"/>
      <c r="AVJ37" s="9"/>
      <c r="AVK37" s="8"/>
      <c r="AVL37" s="9"/>
      <c r="AVM37" s="9"/>
      <c r="AVN37" s="8"/>
      <c r="AVO37" s="9"/>
      <c r="AVP37" s="9"/>
      <c r="AVQ37" s="8"/>
      <c r="AVR37" s="9"/>
      <c r="AVS37" s="9"/>
      <c r="AVT37" s="8"/>
      <c r="AVU37" s="9"/>
      <c r="AVV37" s="9"/>
      <c r="AVW37" s="8" t="s">
        <v>25210</v>
      </c>
      <c r="AVX37" s="9"/>
      <c r="AVY37" s="9"/>
      <c r="AVZ37" s="8" t="s">
        <v>24666</v>
      </c>
      <c r="AWA37" s="9"/>
      <c r="AWB37" s="9"/>
      <c r="AWC37" s="8" t="s">
        <v>25211</v>
      </c>
      <c r="AWD37" s="9"/>
      <c r="AWE37" s="9"/>
      <c r="AWF37" s="8"/>
      <c r="AWG37" s="9"/>
      <c r="AWH37" s="9"/>
      <c r="AWI37" s="8"/>
      <c r="AWJ37" s="9"/>
      <c r="AWK37" s="9"/>
      <c r="AWL37" s="8" t="s">
        <v>4469</v>
      </c>
      <c r="AWM37" s="9"/>
      <c r="AWN37" s="9"/>
      <c r="AWO37" s="8"/>
      <c r="AWP37" s="9"/>
      <c r="AWQ37" s="9"/>
      <c r="AWR37" s="8"/>
      <c r="AWS37" s="9"/>
      <c r="AWT37" s="9"/>
      <c r="AWU37" s="8" t="s">
        <v>25212</v>
      </c>
      <c r="AWV37" s="9"/>
      <c r="AWW37" s="9"/>
      <c r="AWX37" s="8"/>
      <c r="AWY37" s="9"/>
      <c r="AWZ37" s="9"/>
      <c r="AXA37" s="8"/>
      <c r="AXB37" s="9"/>
      <c r="AXC37" s="9"/>
      <c r="AXD37" s="8"/>
      <c r="AXE37" s="9"/>
      <c r="AXF37" s="9"/>
      <c r="AXG37" s="8" t="s">
        <v>24465</v>
      </c>
      <c r="AXH37" s="9"/>
      <c r="AXI37" s="9"/>
      <c r="AXJ37" s="8"/>
      <c r="AXK37" s="9"/>
      <c r="AXL37" s="9"/>
      <c r="AXM37" s="8"/>
      <c r="AXN37" s="9"/>
      <c r="AXO37" s="9"/>
      <c r="AXP37" s="8" t="s">
        <v>24523</v>
      </c>
      <c r="AXQ37" s="9"/>
      <c r="AXR37" s="9"/>
      <c r="AXS37" s="8"/>
      <c r="AXT37" s="9"/>
      <c r="AXU37" s="9"/>
      <c r="AXV37" s="8"/>
      <c r="AXW37" s="9"/>
      <c r="AXX37" s="9"/>
      <c r="AXY37" s="8"/>
      <c r="AXZ37" s="9"/>
      <c r="AYA37" s="9"/>
      <c r="AYB37" s="8" t="s">
        <v>24905</v>
      </c>
      <c r="AYC37" s="9"/>
      <c r="AYD37" s="9"/>
      <c r="AYE37" s="8"/>
      <c r="AYF37" s="9"/>
      <c r="AYG37" s="9"/>
      <c r="AYH37" s="8"/>
      <c r="AYI37" s="9"/>
      <c r="AYJ37" s="9"/>
      <c r="AYK37" s="8"/>
      <c r="AYL37" s="9"/>
      <c r="AYM37" s="9"/>
      <c r="AYN37" s="8" t="s">
        <v>4529</v>
      </c>
      <c r="AYO37" s="9"/>
      <c r="AYP37" s="9"/>
      <c r="AYQ37" s="8"/>
      <c r="AYR37" s="9"/>
      <c r="AYS37" s="9"/>
      <c r="AYT37" s="8"/>
      <c r="AYU37" s="9"/>
      <c r="AYV37" s="9"/>
      <c r="AYW37" s="8"/>
      <c r="AYX37" s="9"/>
      <c r="AYY37" s="9"/>
      <c r="AYZ37" s="8"/>
      <c r="AZA37" s="9"/>
      <c r="AZB37" s="9"/>
      <c r="AZC37" s="8"/>
      <c r="AZD37" s="9"/>
      <c r="AZE37" s="9"/>
      <c r="AZF37" s="8" t="s">
        <v>25213</v>
      </c>
      <c r="AZG37" s="9"/>
      <c r="AZH37" s="9"/>
      <c r="AZI37" s="8" t="s">
        <v>3646</v>
      </c>
      <c r="AZJ37" s="9"/>
      <c r="AZK37" s="9"/>
      <c r="AZL37" s="8"/>
      <c r="AZM37" s="9"/>
      <c r="AZN37" s="9"/>
      <c r="AZO37" s="8"/>
      <c r="AZP37" s="9"/>
      <c r="AZQ37" s="9"/>
      <c r="AZR37" s="8" t="s">
        <v>3646</v>
      </c>
      <c r="AZS37" s="9"/>
      <c r="AZT37" s="9"/>
      <c r="AZU37" s="8"/>
      <c r="AZV37" s="9"/>
      <c r="AZW37" s="9"/>
      <c r="AZX37" s="8" t="s">
        <v>3646</v>
      </c>
      <c r="AZY37" s="9"/>
      <c r="AZZ37" s="9"/>
      <c r="BAA37" s="8"/>
      <c r="BAB37" s="9"/>
      <c r="BAC37" s="9"/>
      <c r="BAD37" s="8" t="s">
        <v>25214</v>
      </c>
      <c r="BAE37" s="9"/>
      <c r="BAF37" s="9"/>
      <c r="BAG37" s="8" t="s">
        <v>3977</v>
      </c>
      <c r="BAH37" s="9"/>
      <c r="BAI37" s="9"/>
      <c r="BAJ37" s="8"/>
      <c r="BAK37" s="9"/>
      <c r="BAL37" s="9"/>
      <c r="BAM37" s="8"/>
      <c r="BAN37" s="9"/>
      <c r="BAO37" s="9"/>
      <c r="BAP37" s="8"/>
      <c r="BAQ37" s="9"/>
      <c r="BAR37" s="9"/>
      <c r="BAS37" s="8"/>
      <c r="BAT37" s="9"/>
      <c r="BAU37" s="9"/>
      <c r="BAV37" s="8" t="s">
        <v>24935</v>
      </c>
      <c r="BAW37" s="9"/>
      <c r="BAX37" s="9"/>
      <c r="BAY37" s="8" t="s">
        <v>24525</v>
      </c>
      <c r="BAZ37" s="9"/>
      <c r="BBA37" s="9"/>
      <c r="BBB37" s="8"/>
      <c r="BBC37" s="9"/>
      <c r="BBD37" s="9"/>
      <c r="BBE37" s="8" t="s">
        <v>24338</v>
      </c>
      <c r="BBF37" s="9"/>
      <c r="BBG37" s="9"/>
      <c r="BBH37" s="8" t="s">
        <v>4560</v>
      </c>
      <c r="BBI37" s="9"/>
      <c r="BBJ37" s="9"/>
      <c r="BBK37" s="8" t="s">
        <v>25065</v>
      </c>
      <c r="BBL37" s="9"/>
      <c r="BBM37" s="9"/>
      <c r="BBN37" s="8"/>
      <c r="BBO37" s="9"/>
      <c r="BBP37" s="9"/>
      <c r="BBQ37" s="8"/>
      <c r="BBR37" s="9"/>
      <c r="BBS37" s="9"/>
      <c r="BBT37" s="8"/>
      <c r="BBU37" s="9"/>
      <c r="BBV37" s="9"/>
      <c r="BBW37" s="8"/>
      <c r="BBX37" s="9"/>
      <c r="BBY37" s="9"/>
      <c r="BBZ37" s="8"/>
      <c r="BCA37" s="9"/>
      <c r="BCB37" s="9"/>
      <c r="BCC37" s="8"/>
      <c r="BCD37" s="9"/>
      <c r="BCE37" s="9"/>
      <c r="BCF37" s="8"/>
      <c r="BCG37" s="9"/>
      <c r="BCH37" s="9"/>
      <c r="BCI37" s="8"/>
      <c r="BCJ37" s="9"/>
      <c r="BCK37" s="9"/>
      <c r="BCL37" s="8" t="s">
        <v>24119</v>
      </c>
      <c r="BCM37" s="9"/>
      <c r="BCN37" s="9"/>
      <c r="BCO37" s="8"/>
      <c r="BCP37" s="9"/>
      <c r="BCQ37" s="9"/>
      <c r="BCR37" s="8"/>
      <c r="BCS37" s="9"/>
      <c r="BCT37" s="9"/>
      <c r="BCU37" s="8"/>
      <c r="BCV37" s="9"/>
      <c r="BCW37" s="9"/>
      <c r="BCX37" s="8"/>
      <c r="BCY37" s="9"/>
      <c r="BCZ37" s="9"/>
      <c r="BDA37" s="8"/>
      <c r="BDB37" s="9"/>
      <c r="BDC37" s="9"/>
      <c r="BDD37" s="8"/>
      <c r="BDE37" s="9"/>
      <c r="BDF37" s="9"/>
      <c r="BDG37" s="8"/>
      <c r="BDH37" s="9"/>
      <c r="BDI37" s="9"/>
      <c r="BDJ37" s="8"/>
      <c r="BDK37" s="9"/>
      <c r="BDL37" s="9"/>
      <c r="BDM37" s="8" t="s">
        <v>24756</v>
      </c>
      <c r="BDN37" s="9"/>
      <c r="BDO37" s="9"/>
      <c r="BDP37" s="8"/>
      <c r="BDQ37" s="9"/>
      <c r="BDR37" s="9"/>
      <c r="BDS37" s="8"/>
      <c r="BDT37" s="9"/>
      <c r="BDU37" s="9"/>
      <c r="BDV37" s="8"/>
      <c r="BDW37" s="9"/>
      <c r="BDX37" s="9"/>
      <c r="BDY37" s="8"/>
      <c r="BDZ37" s="9"/>
      <c r="BEA37" s="9"/>
      <c r="BEB37" s="8"/>
      <c r="BEC37" s="9"/>
      <c r="BED37" s="9"/>
      <c r="BEE37" s="8" t="s">
        <v>24716</v>
      </c>
      <c r="BEF37" s="9"/>
      <c r="BEG37" s="9"/>
      <c r="BEH37" s="8" t="s">
        <v>25025</v>
      </c>
      <c r="BEI37" s="9"/>
      <c r="BEJ37" s="9"/>
      <c r="BEK37" s="8" t="s">
        <v>4580</v>
      </c>
      <c r="BEL37" s="9"/>
      <c r="BEM37" s="9"/>
      <c r="BEN37" s="8"/>
      <c r="BEO37" s="9"/>
      <c r="BEP37" s="9"/>
      <c r="BEQ37" s="8" t="s">
        <v>24716</v>
      </c>
      <c r="BER37" s="9"/>
      <c r="BES37" s="9"/>
      <c r="BET37" s="8" t="s">
        <v>25126</v>
      </c>
      <c r="BEU37" s="9"/>
      <c r="BEV37" s="9"/>
      <c r="BEW37" s="8" t="s">
        <v>4580</v>
      </c>
      <c r="BEX37" s="9"/>
      <c r="BEY37" s="9"/>
      <c r="BEZ37" s="8" t="s">
        <v>24689</v>
      </c>
      <c r="BFA37" s="9"/>
      <c r="BFB37" s="9"/>
      <c r="BFC37" s="8" t="s">
        <v>24716</v>
      </c>
      <c r="BFD37" s="9"/>
      <c r="BFE37" s="9"/>
      <c r="BFF37" s="8" t="s">
        <v>4580</v>
      </c>
      <c r="BFG37" s="9"/>
      <c r="BFH37" s="9"/>
      <c r="BFI37" s="8" t="s">
        <v>24456</v>
      </c>
      <c r="BFJ37" s="9"/>
      <c r="BFK37" s="9"/>
      <c r="BFL37" s="8" t="s">
        <v>24161</v>
      </c>
      <c r="BFM37" s="9"/>
      <c r="BFN37" s="9"/>
      <c r="BFO37" s="8" t="s">
        <v>3646</v>
      </c>
      <c r="BFP37" s="9"/>
      <c r="BFQ37" s="9"/>
      <c r="BFR37" s="8"/>
      <c r="BFS37" s="9"/>
      <c r="BFT37" s="9"/>
      <c r="BFU37" s="8"/>
      <c r="BFV37" s="9"/>
      <c r="BFW37" s="9"/>
      <c r="BFX37" s="8"/>
      <c r="BFY37" s="9"/>
      <c r="BFZ37" s="9"/>
      <c r="BGA37" s="8" t="s">
        <v>25215</v>
      </c>
      <c r="BGB37" s="9"/>
      <c r="BGC37" s="9"/>
      <c r="BGD37" s="8" t="s">
        <v>25216</v>
      </c>
      <c r="BGE37" s="9"/>
      <c r="BGF37" s="9"/>
      <c r="BGG37" s="8" t="s">
        <v>25217</v>
      </c>
      <c r="BGH37" s="9"/>
      <c r="BGI37" s="9"/>
      <c r="BGJ37" s="8"/>
      <c r="BGK37" s="9"/>
      <c r="BGL37" s="9"/>
      <c r="BGM37" s="8" t="s">
        <v>3646</v>
      </c>
      <c r="BGN37" s="9"/>
      <c r="BGO37" s="9"/>
      <c r="BGP37" s="8" t="s">
        <v>25218</v>
      </c>
      <c r="BGQ37" s="9"/>
      <c r="BGR37" s="9"/>
      <c r="BGS37" s="8" t="s">
        <v>25219</v>
      </c>
      <c r="BGT37" s="9"/>
      <c r="BGU37" s="9"/>
      <c r="BGV37" s="8" t="s">
        <v>24432</v>
      </c>
      <c r="BGW37" s="9"/>
      <c r="BGX37" s="9"/>
      <c r="BGY37" s="8"/>
      <c r="BGZ37" s="9"/>
      <c r="BHA37" s="9"/>
      <c r="BHB37" s="8"/>
      <c r="BHC37" s="9"/>
      <c r="BHD37" s="9"/>
      <c r="BHE37" s="8" t="s">
        <v>24725</v>
      </c>
      <c r="BHF37" s="9"/>
      <c r="BHG37" s="9"/>
      <c r="BHH37" s="8" t="s">
        <v>3646</v>
      </c>
      <c r="BHI37" s="9"/>
      <c r="BHJ37" s="9"/>
      <c r="BHK37" s="8" t="s">
        <v>24480</v>
      </c>
      <c r="BHL37" s="9"/>
      <c r="BHM37" s="9"/>
      <c r="BHN37" s="8"/>
      <c r="BHO37" s="9"/>
      <c r="BHP37" s="9"/>
      <c r="BHQ37" s="8"/>
      <c r="BHR37" s="9"/>
      <c r="BHS37" s="9"/>
      <c r="BHT37" s="8" t="s">
        <v>25175</v>
      </c>
      <c r="BHU37" s="9"/>
      <c r="BHV37" s="9"/>
      <c r="BHW37" s="8" t="s">
        <v>3964</v>
      </c>
      <c r="BHX37" s="9"/>
      <c r="BHY37" s="9"/>
      <c r="BHZ37" s="8" t="s">
        <v>24683</v>
      </c>
      <c r="BIA37" s="9"/>
      <c r="BIB37" s="9"/>
      <c r="BIC37" s="8" t="s">
        <v>25220</v>
      </c>
      <c r="BID37" s="9"/>
      <c r="BIE37" s="9"/>
      <c r="BIF37" s="8"/>
      <c r="BIG37" s="9"/>
      <c r="BIH37" s="9"/>
      <c r="BII37" s="8" t="s">
        <v>24751</v>
      </c>
      <c r="BIJ37" s="9"/>
      <c r="BIK37" s="9"/>
      <c r="BIL37" s="8"/>
      <c r="BIM37" s="9"/>
      <c r="BIN37" s="9"/>
      <c r="BIO37" s="8" t="s">
        <v>3646</v>
      </c>
      <c r="BIP37" s="9"/>
      <c r="BIQ37" s="9"/>
      <c r="BIR37" s="8"/>
      <c r="BIS37" s="9"/>
      <c r="BIT37" s="9"/>
      <c r="BIU37" s="8"/>
      <c r="BIV37" s="9"/>
      <c r="BIW37" s="9"/>
      <c r="BIX37" s="8"/>
      <c r="BIY37" s="9"/>
      <c r="BIZ37" s="9"/>
      <c r="BJA37" s="8" t="s">
        <v>4677</v>
      </c>
      <c r="BJB37" s="9"/>
      <c r="BJC37" s="9"/>
      <c r="BJD37" s="8"/>
      <c r="BJE37" s="9"/>
      <c r="BJF37" s="9"/>
      <c r="BJG37" s="8"/>
      <c r="BJH37" s="9"/>
      <c r="BJI37" s="9"/>
      <c r="BJJ37" s="8" t="s">
        <v>4529</v>
      </c>
      <c r="BJK37" s="9"/>
      <c r="BJL37" s="9"/>
      <c r="BJM37" s="8" t="s">
        <v>25033</v>
      </c>
      <c r="BJN37" s="9"/>
      <c r="BJO37" s="9"/>
      <c r="BJP37" s="8" t="s">
        <v>24377</v>
      </c>
      <c r="BJQ37" s="9"/>
      <c r="BJR37" s="9"/>
      <c r="BJS37" s="8" t="s">
        <v>4620</v>
      </c>
      <c r="BJT37" s="9"/>
      <c r="BJU37" s="9"/>
      <c r="BJV37" s="8" t="s">
        <v>4620</v>
      </c>
      <c r="BJW37" s="9"/>
      <c r="BJX37" s="9"/>
      <c r="BJY37" s="8"/>
      <c r="BJZ37" s="9"/>
      <c r="BKA37" s="9"/>
      <c r="BKB37" s="8"/>
      <c r="BKC37" s="9"/>
      <c r="BKD37" s="9"/>
      <c r="BKE37" s="8"/>
      <c r="BKF37" s="9"/>
      <c r="BKG37" s="9"/>
      <c r="BKH37" s="8" t="s">
        <v>25221</v>
      </c>
      <c r="BKI37" s="9"/>
      <c r="BKJ37" s="9"/>
      <c r="BKK37" s="8"/>
      <c r="BKL37" s="9"/>
      <c r="BKM37" s="9"/>
      <c r="BKN37" s="8"/>
      <c r="BKO37" s="9"/>
      <c r="BKP37" s="9"/>
      <c r="BKQ37" s="8"/>
      <c r="BKR37" s="9"/>
      <c r="BKS37" s="9"/>
      <c r="BKT37" s="8"/>
      <c r="BKU37" s="9"/>
      <c r="BKV37" s="9"/>
      <c r="BKW37" s="8"/>
      <c r="BKX37" s="9"/>
      <c r="BKY37" s="9"/>
      <c r="BKZ37" s="8" t="s">
        <v>24113</v>
      </c>
      <c r="BLA37" s="9"/>
      <c r="BLB37" s="9"/>
      <c r="BLC37" s="8"/>
      <c r="BLD37" s="9"/>
      <c r="BLE37" s="9"/>
      <c r="BLF37" s="8"/>
      <c r="BLG37" s="9"/>
      <c r="BLH37" s="9"/>
      <c r="BLI37" s="8"/>
      <c r="BLJ37" s="9"/>
      <c r="BLK37" s="9"/>
      <c r="BLL37" s="8" t="s">
        <v>24525</v>
      </c>
      <c r="BLM37" s="9"/>
      <c r="BLN37" s="9"/>
      <c r="BLO37" s="8"/>
      <c r="BLP37" s="9"/>
      <c r="BLQ37" s="9"/>
      <c r="BLR37" s="8"/>
      <c r="BLS37" s="9"/>
      <c r="BLT37" s="9"/>
      <c r="BLU37" s="8"/>
      <c r="BLV37" s="9"/>
      <c r="BLW37" s="9"/>
      <c r="BLX37" s="8" t="s">
        <v>24636</v>
      </c>
      <c r="BLY37" s="9"/>
      <c r="BLZ37" s="9"/>
      <c r="BMA37" s="8"/>
      <c r="BMB37" s="9"/>
      <c r="BMC37" s="9"/>
      <c r="BMD37" s="8"/>
      <c r="BME37" s="9"/>
      <c r="BMF37" s="9"/>
      <c r="BMG37" s="8"/>
      <c r="BMH37" s="9"/>
      <c r="BMI37" s="9"/>
      <c r="BMJ37" s="8" t="s">
        <v>4677</v>
      </c>
      <c r="BMK37" s="9"/>
      <c r="BML37" s="9"/>
      <c r="BMM37" s="8"/>
      <c r="BMN37" s="9"/>
      <c r="BMO37" s="9"/>
      <c r="BMP37" s="8" t="s">
        <v>4620</v>
      </c>
      <c r="BMQ37" s="9"/>
      <c r="BMR37" s="9"/>
      <c r="BMS37" s="8"/>
      <c r="BMT37" s="9"/>
      <c r="BMU37" s="9"/>
      <c r="BMV37" s="8"/>
      <c r="BMW37" s="9"/>
      <c r="BMX37" s="9"/>
      <c r="BMY37" s="8"/>
      <c r="BMZ37" s="9"/>
      <c r="BNA37" s="9"/>
      <c r="BNB37" s="8"/>
      <c r="BNC37" s="9"/>
      <c r="BND37" s="9"/>
      <c r="BNE37" s="8"/>
      <c r="BNF37" s="9"/>
      <c r="BNG37" s="9"/>
      <c r="BNH37" s="8"/>
      <c r="BNI37" s="9"/>
      <c r="BNJ37" s="9"/>
      <c r="BNK37" s="8" t="s">
        <v>25222</v>
      </c>
      <c r="BNL37" s="9"/>
      <c r="BNM37" s="9"/>
      <c r="BNN37" s="8"/>
      <c r="BNO37" s="9"/>
      <c r="BNP37" s="9"/>
      <c r="BNQ37" s="8"/>
      <c r="BNR37" s="9"/>
      <c r="BNS37" s="9"/>
      <c r="BNT37" s="8" t="s">
        <v>4607</v>
      </c>
      <c r="BNU37" s="9"/>
      <c r="BNV37" s="9"/>
      <c r="BNW37" s="8" t="s">
        <v>25223</v>
      </c>
      <c r="BNX37" s="9"/>
      <c r="BNY37" s="9"/>
      <c r="BNZ37" s="8" t="s">
        <v>3646</v>
      </c>
      <c r="BOA37" s="9"/>
      <c r="BOB37" s="9"/>
      <c r="BOC37" s="8" t="s">
        <v>4216</v>
      </c>
      <c r="BOD37" s="9"/>
      <c r="BOE37" s="9"/>
      <c r="BOF37" s="8" t="s">
        <v>25224</v>
      </c>
      <c r="BOG37" s="9"/>
      <c r="BOH37" s="9"/>
      <c r="BOI37" s="8"/>
      <c r="BOJ37" s="9"/>
      <c r="BOK37" s="9"/>
      <c r="BOL37" s="8"/>
      <c r="BOM37" s="9"/>
      <c r="BON37" s="9"/>
      <c r="BOO37" s="8"/>
      <c r="BOP37" s="9"/>
      <c r="BOQ37" s="9"/>
      <c r="BOR37" s="8"/>
      <c r="BOS37" s="9"/>
      <c r="BOT37" s="9"/>
      <c r="BOU37" s="8" t="s">
        <v>25148</v>
      </c>
      <c r="BOV37" s="9"/>
      <c r="BOW37" s="9"/>
      <c r="BOX37" s="8" t="s">
        <v>3646</v>
      </c>
      <c r="BOY37" s="9"/>
      <c r="BOZ37" s="9"/>
      <c r="BPA37" s="8"/>
      <c r="BPB37" s="9"/>
      <c r="BPC37" s="9"/>
      <c r="BPD37" s="8"/>
      <c r="BPE37" s="9"/>
      <c r="BPF37" s="9"/>
      <c r="BPG37" s="8" t="s">
        <v>25042</v>
      </c>
      <c r="BPH37" s="9"/>
      <c r="BPI37" s="9"/>
      <c r="BPJ37" s="8"/>
      <c r="BPK37" s="9"/>
      <c r="BPL37" s="9"/>
      <c r="BPM37" s="8" t="s">
        <v>25042</v>
      </c>
      <c r="BPN37" s="9"/>
      <c r="BPO37" s="9"/>
      <c r="BPP37" s="8" t="s">
        <v>24636</v>
      </c>
      <c r="BPQ37" s="9"/>
      <c r="BPR37" s="9"/>
      <c r="BPS37" s="8" t="s">
        <v>4580</v>
      </c>
      <c r="BPT37" s="9"/>
      <c r="BPU37" s="9"/>
      <c r="BPV37" s="8"/>
      <c r="BPW37" s="9"/>
      <c r="BPX37" s="9"/>
      <c r="BPY37" s="8" t="s">
        <v>24764</v>
      </c>
      <c r="BPZ37" s="9"/>
      <c r="BQA37" s="9"/>
      <c r="BQB37" s="8"/>
      <c r="BQC37" s="9"/>
      <c r="BQD37" s="9"/>
      <c r="BQE37" s="8"/>
      <c r="BQF37" s="9"/>
      <c r="BQG37" s="9"/>
      <c r="BQH37" s="8"/>
      <c r="BQI37" s="9"/>
      <c r="BQJ37" s="9"/>
      <c r="BQK37" s="8" t="s">
        <v>4298</v>
      </c>
      <c r="BQL37" s="9"/>
      <c r="BQM37" s="9"/>
      <c r="BQN37" s="8"/>
      <c r="BQO37" s="9"/>
      <c r="BQP37" s="9"/>
      <c r="BQQ37" s="8"/>
      <c r="BQR37" s="9"/>
      <c r="BQS37" s="9"/>
      <c r="BQT37" s="8" t="s">
        <v>3646</v>
      </c>
      <c r="BQU37" s="9"/>
      <c r="BQV37" s="9"/>
      <c r="BQW37" s="8"/>
      <c r="BQX37" s="9"/>
      <c r="BQY37" s="9"/>
      <c r="BQZ37" s="8"/>
      <c r="BRA37" s="9"/>
      <c r="BRB37" s="9"/>
      <c r="BRC37" s="8"/>
      <c r="BRD37" s="9"/>
      <c r="BRE37" s="9"/>
      <c r="BRF37" s="8" t="s">
        <v>24328</v>
      </c>
      <c r="BRG37" s="9"/>
      <c r="BRH37" s="9"/>
      <c r="BRI37" s="8" t="s">
        <v>24077</v>
      </c>
      <c r="BRJ37" s="9"/>
      <c r="BRK37" s="9"/>
      <c r="BRL37" s="8"/>
      <c r="BRM37" s="9"/>
      <c r="BRN37" s="9"/>
      <c r="BRO37" s="8"/>
      <c r="BRP37" s="9"/>
      <c r="BRQ37" s="9"/>
      <c r="BRR37" s="8"/>
      <c r="BRS37" s="9"/>
      <c r="BRT37" s="9"/>
      <c r="BRU37" s="8"/>
      <c r="BRV37" s="9"/>
      <c r="BRW37" s="9"/>
      <c r="BRX37" s="8"/>
      <c r="BRY37" s="9"/>
      <c r="BRZ37" s="9"/>
      <c r="BSA37" s="8"/>
      <c r="BSB37" s="9"/>
      <c r="BSC37" s="9"/>
      <c r="BSD37" s="8"/>
      <c r="BSE37" s="9"/>
      <c r="BSF37" s="9"/>
      <c r="BSG37" s="8"/>
      <c r="BSH37" s="9"/>
      <c r="BSI37" s="9"/>
      <c r="BSJ37" s="8"/>
      <c r="BSK37" s="9"/>
      <c r="BSL37" s="9"/>
      <c r="BSM37" s="8"/>
      <c r="BSN37" s="9"/>
      <c r="BSO37" s="9"/>
      <c r="BSP37" s="8"/>
      <c r="BSQ37" s="9"/>
      <c r="BSR37" s="9"/>
      <c r="BSS37" s="8" t="s">
        <v>24744</v>
      </c>
      <c r="BST37" s="9"/>
      <c r="BSU37" s="9"/>
      <c r="BSV37" s="8"/>
      <c r="BSW37" s="9"/>
      <c r="BSX37" s="9"/>
      <c r="BSY37" s="8"/>
      <c r="BSZ37" s="9"/>
      <c r="BTA37" s="9"/>
      <c r="BTB37" s="8"/>
      <c r="BTC37" s="9"/>
      <c r="BTD37" s="9"/>
      <c r="BTE37" s="8"/>
      <c r="BTF37" s="9"/>
      <c r="BTG37" s="9"/>
      <c r="BTH37" s="8"/>
      <c r="BTI37" s="9"/>
      <c r="BTJ37" s="9"/>
      <c r="BTK37" s="8"/>
      <c r="BTL37" s="9"/>
      <c r="BTM37" s="9"/>
      <c r="BTN37" s="8" t="s">
        <v>24927</v>
      </c>
      <c r="BTO37" s="9"/>
      <c r="BTP37" s="9"/>
      <c r="BTQ37" s="8" t="s">
        <v>3646</v>
      </c>
      <c r="BTR37" s="9"/>
      <c r="BTS37" s="9"/>
      <c r="BTT37" s="8"/>
      <c r="BTU37" s="9"/>
      <c r="BTV37" s="9"/>
      <c r="BTW37" s="8" t="s">
        <v>3646</v>
      </c>
      <c r="BTX37" s="9"/>
      <c r="BTY37" s="9"/>
      <c r="BTZ37" s="8"/>
      <c r="BUA37" s="9"/>
      <c r="BUB37" s="9"/>
      <c r="BUC37" s="8" t="s">
        <v>25225</v>
      </c>
      <c r="BUD37" s="9"/>
      <c r="BUE37" s="9"/>
      <c r="BUF37" s="8"/>
      <c r="BUG37" s="9"/>
      <c r="BUH37" s="9"/>
      <c r="BUI37" s="8" t="s">
        <v>4216</v>
      </c>
      <c r="BUJ37" s="9"/>
      <c r="BUK37" s="9"/>
      <c r="BUL37" s="8" t="s">
        <v>3646</v>
      </c>
      <c r="BUM37" s="9"/>
      <c r="BUN37" s="9"/>
      <c r="BUO37" s="8" t="s">
        <v>3646</v>
      </c>
      <c r="BUP37" s="9"/>
      <c r="BUQ37" s="9"/>
      <c r="BUR37" s="8" t="s">
        <v>4580</v>
      </c>
      <c r="BUS37" s="9"/>
      <c r="BUT37" s="9"/>
      <c r="BUU37" s="8" t="s">
        <v>25226</v>
      </c>
      <c r="BUV37" s="9"/>
      <c r="BUW37" s="9"/>
      <c r="BUX37" s="8" t="s">
        <v>24636</v>
      </c>
      <c r="BUY37" s="9"/>
      <c r="BUZ37" s="9"/>
      <c r="BVA37" s="8" t="s">
        <v>25153</v>
      </c>
      <c r="BVB37" s="9"/>
      <c r="BVC37" s="9"/>
      <c r="BVD37" s="8" t="s">
        <v>3646</v>
      </c>
      <c r="BVE37" s="9"/>
      <c r="BVF37" s="9"/>
      <c r="BVG37" s="8" t="s">
        <v>3646</v>
      </c>
      <c r="BVH37" s="9"/>
      <c r="BVI37" s="9"/>
      <c r="BVJ37" s="8" t="s">
        <v>24836</v>
      </c>
      <c r="BVK37" s="9"/>
      <c r="BVL37" s="9"/>
      <c r="BVM37" s="8"/>
      <c r="BVN37" s="9"/>
      <c r="BVO37" s="9"/>
      <c r="BVP37" s="8"/>
      <c r="BVQ37" s="9"/>
      <c r="BVR37" s="9"/>
      <c r="BVS37" s="8" t="s">
        <v>25227</v>
      </c>
      <c r="BVT37" s="9"/>
      <c r="BVU37" s="9"/>
      <c r="BVV37" s="8"/>
      <c r="BVW37" s="9"/>
      <c r="BVX37" s="9"/>
      <c r="BVY37" s="8"/>
      <c r="BVZ37" s="9"/>
      <c r="BWA37" s="9"/>
      <c r="BWB37" s="8" t="s">
        <v>3646</v>
      </c>
      <c r="BWC37" s="9"/>
      <c r="BWD37" s="9"/>
      <c r="BWE37" s="8"/>
      <c r="BWF37" s="9"/>
      <c r="BWG37" s="9"/>
      <c r="BWH37" s="8" t="s">
        <v>4216</v>
      </c>
      <c r="BWI37" s="9"/>
      <c r="BWJ37" s="9"/>
      <c r="BWK37" s="8" t="s">
        <v>3646</v>
      </c>
      <c r="BWL37" s="9"/>
      <c r="BWM37" s="9"/>
      <c r="BWN37" s="8" t="s">
        <v>25228</v>
      </c>
      <c r="BWO37" s="9"/>
      <c r="BWP37" s="9"/>
      <c r="BWQ37" s="8" t="s">
        <v>24413</v>
      </c>
      <c r="BWR37" s="9"/>
      <c r="BWS37" s="9"/>
      <c r="BWT37" s="8" t="s">
        <v>24672</v>
      </c>
      <c r="BWU37" s="9"/>
      <c r="BWV37" s="9"/>
      <c r="BWW37" s="8"/>
      <c r="BWX37" s="9"/>
      <c r="BWY37" s="9"/>
      <c r="BWZ37" s="8"/>
      <c r="BXA37" s="9"/>
      <c r="BXB37" s="9"/>
      <c r="BXC37" s="8" t="s">
        <v>3869</v>
      </c>
      <c r="BXD37" s="9"/>
      <c r="BXE37" s="9"/>
      <c r="BXF37" s="8"/>
      <c r="BXG37" s="9"/>
      <c r="BXH37" s="9"/>
      <c r="BXI37" s="8" t="s">
        <v>4580</v>
      </c>
      <c r="BXJ37" s="9"/>
      <c r="BXK37" s="9"/>
      <c r="BXL37" s="8"/>
      <c r="BXM37" s="9"/>
      <c r="BXN37" s="9"/>
      <c r="BXO37" s="8"/>
      <c r="BXP37" s="9"/>
      <c r="BXQ37" s="9"/>
      <c r="BXR37" s="8"/>
      <c r="BXS37" s="9"/>
      <c r="BXT37" s="9"/>
      <c r="BXU37" s="8"/>
      <c r="BXV37" s="9"/>
      <c r="BXW37" s="9"/>
      <c r="BXX37" s="8"/>
      <c r="BXY37" s="9"/>
      <c r="BXZ37" s="9"/>
      <c r="BYA37" s="8"/>
      <c r="BYB37" s="9"/>
      <c r="BYC37" s="9"/>
      <c r="BYD37" s="8"/>
      <c r="BYE37" s="9"/>
      <c r="BYF37" s="9"/>
      <c r="BYG37" s="8"/>
      <c r="BYH37" s="9"/>
      <c r="BYI37" s="9"/>
      <c r="BYJ37" s="8"/>
      <c r="BYK37" s="9"/>
      <c r="BYL37" s="9"/>
      <c r="BYM37" s="8"/>
      <c r="BYN37" s="9"/>
      <c r="BYO37" s="9"/>
    </row>
    <row r="38" spans="1:2017" x14ac:dyDescent="0.25">
      <c r="A38" s="1" t="s">
        <v>4613</v>
      </c>
      <c r="B38" s="8" t="s">
        <v>24260</v>
      </c>
      <c r="C38" s="9"/>
      <c r="D38" s="9"/>
      <c r="E38" s="8"/>
      <c r="F38" s="9"/>
      <c r="G38" s="9"/>
      <c r="H38" s="8"/>
      <c r="I38" s="9"/>
      <c r="J38" s="9"/>
      <c r="K38" s="8"/>
      <c r="L38" s="9"/>
      <c r="M38" s="9"/>
      <c r="N38" s="8" t="s">
        <v>23924</v>
      </c>
      <c r="O38" s="9"/>
      <c r="P38" s="9"/>
      <c r="Q38" s="8"/>
      <c r="R38" s="9"/>
      <c r="S38" s="9"/>
      <c r="T38" s="8"/>
      <c r="U38" s="9"/>
      <c r="V38" s="9"/>
      <c r="W38" s="8" t="s">
        <v>3646</v>
      </c>
      <c r="X38" s="9"/>
      <c r="Y38" s="9"/>
      <c r="Z38" s="8"/>
      <c r="AA38" s="9"/>
      <c r="AB38" s="9"/>
      <c r="AC38" s="8"/>
      <c r="AD38" s="9"/>
      <c r="AE38" s="9"/>
      <c r="AF38" s="8"/>
      <c r="AG38" s="9"/>
      <c r="AH38" s="9"/>
      <c r="AI38" s="8" t="s">
        <v>24147</v>
      </c>
      <c r="AJ38" s="9"/>
      <c r="AK38" s="9"/>
      <c r="AL38" s="8" t="s">
        <v>24160</v>
      </c>
      <c r="AM38" s="9"/>
      <c r="AN38" s="9"/>
      <c r="AO38" s="8"/>
      <c r="AP38" s="9"/>
      <c r="AQ38" s="9"/>
      <c r="AR38" s="8"/>
      <c r="AS38" s="9"/>
      <c r="AT38" s="9"/>
      <c r="AU38" s="8"/>
      <c r="AV38" s="9"/>
      <c r="AW38" s="9"/>
      <c r="AX38" s="8"/>
      <c r="AY38" s="9"/>
      <c r="AZ38" s="9"/>
      <c r="BA38" s="8"/>
      <c r="BB38" s="9"/>
      <c r="BC38" s="9"/>
      <c r="BD38" s="8"/>
      <c r="BE38" s="9"/>
      <c r="BF38" s="9"/>
      <c r="BG38" s="8"/>
      <c r="BH38" s="9"/>
      <c r="BI38" s="9"/>
      <c r="BJ38" s="8"/>
      <c r="BK38" s="9"/>
      <c r="BL38" s="9"/>
      <c r="BM38" s="8"/>
      <c r="BN38" s="9"/>
      <c r="BO38" s="9"/>
      <c r="BP38" s="8"/>
      <c r="BQ38" s="9"/>
      <c r="BR38" s="9"/>
      <c r="BS38" s="8"/>
      <c r="BT38" s="9"/>
      <c r="BU38" s="9"/>
      <c r="BV38" s="8"/>
      <c r="BW38" s="9"/>
      <c r="BX38" s="9"/>
      <c r="BY38" s="8" t="s">
        <v>25229</v>
      </c>
      <c r="BZ38" s="9"/>
      <c r="CA38" s="9"/>
      <c r="CB38" s="8" t="s">
        <v>25043</v>
      </c>
      <c r="CC38" s="9"/>
      <c r="CD38" s="9"/>
      <c r="CE38" s="8" t="s">
        <v>3646</v>
      </c>
      <c r="CF38" s="9"/>
      <c r="CG38" s="9"/>
      <c r="CH38" s="8"/>
      <c r="CI38" s="9"/>
      <c r="CJ38" s="9"/>
      <c r="CK38" s="8"/>
      <c r="CL38" s="9"/>
      <c r="CM38" s="9"/>
      <c r="CN38" s="8" t="s">
        <v>25230</v>
      </c>
      <c r="CO38" s="9"/>
      <c r="CP38" s="9"/>
      <c r="CQ38" s="8" t="s">
        <v>24530</v>
      </c>
      <c r="CR38" s="9"/>
      <c r="CS38" s="9"/>
      <c r="CT38" s="8"/>
      <c r="CU38" s="9"/>
      <c r="CV38" s="9"/>
      <c r="CW38" s="8" t="s">
        <v>3646</v>
      </c>
      <c r="CX38" s="9"/>
      <c r="CY38" s="9"/>
      <c r="CZ38" s="8"/>
      <c r="DA38" s="9"/>
      <c r="DB38" s="9"/>
      <c r="DC38" s="8" t="s">
        <v>25231</v>
      </c>
      <c r="DD38" s="9"/>
      <c r="DE38" s="9"/>
      <c r="DF38" s="8" t="s">
        <v>25232</v>
      </c>
      <c r="DG38" s="9"/>
      <c r="DH38" s="9"/>
      <c r="DI38" s="8"/>
      <c r="DJ38" s="9"/>
      <c r="DK38" s="9"/>
      <c r="DL38" s="8" t="s">
        <v>25233</v>
      </c>
      <c r="DM38" s="9"/>
      <c r="DN38" s="9"/>
      <c r="DO38" s="8"/>
      <c r="DP38" s="9"/>
      <c r="DQ38" s="9"/>
      <c r="DR38" s="8"/>
      <c r="DS38" s="9"/>
      <c r="DT38" s="9"/>
      <c r="DU38" s="8"/>
      <c r="DV38" s="9"/>
      <c r="DW38" s="9"/>
      <c r="DX38" s="8"/>
      <c r="DY38" s="9"/>
      <c r="DZ38" s="9"/>
      <c r="EA38" s="8" t="s">
        <v>25234</v>
      </c>
      <c r="EB38" s="9"/>
      <c r="EC38" s="9"/>
      <c r="ED38" s="8"/>
      <c r="EE38" s="9"/>
      <c r="EF38" s="9"/>
      <c r="EG38" s="8" t="s">
        <v>24716</v>
      </c>
      <c r="EH38" s="9"/>
      <c r="EI38" s="9"/>
      <c r="EJ38" s="8"/>
      <c r="EK38" s="9"/>
      <c r="EL38" s="9"/>
      <c r="EM38" s="8"/>
      <c r="EN38" s="9"/>
      <c r="EO38" s="9"/>
      <c r="EP38" s="8" t="s">
        <v>24725</v>
      </c>
      <c r="EQ38" s="9"/>
      <c r="ER38" s="9"/>
      <c r="ES38" s="8" t="s">
        <v>25078</v>
      </c>
      <c r="ET38" s="9"/>
      <c r="EU38" s="9"/>
      <c r="EV38" s="8" t="s">
        <v>24942</v>
      </c>
      <c r="EW38" s="9"/>
      <c r="EX38" s="9"/>
      <c r="EY38" s="8" t="s">
        <v>23771</v>
      </c>
      <c r="EZ38" s="9"/>
      <c r="FA38" s="9"/>
      <c r="FB38" s="8"/>
      <c r="FC38" s="9"/>
      <c r="FD38" s="9"/>
      <c r="FE38" s="8"/>
      <c r="FF38" s="9"/>
      <c r="FG38" s="9"/>
      <c r="FH38" s="8"/>
      <c r="FI38" s="9"/>
      <c r="FJ38" s="9"/>
      <c r="FK38" s="8"/>
      <c r="FL38" s="9"/>
      <c r="FM38" s="9"/>
      <c r="FN38" s="8" t="s">
        <v>4181</v>
      </c>
      <c r="FO38" s="9"/>
      <c r="FP38" s="9"/>
      <c r="FQ38" s="8"/>
      <c r="FR38" s="9"/>
      <c r="FS38" s="9"/>
      <c r="FT38" s="8"/>
      <c r="FU38" s="9"/>
      <c r="FV38" s="9"/>
      <c r="FW38" s="8"/>
      <c r="FX38" s="9"/>
      <c r="FY38" s="9"/>
      <c r="FZ38" s="8" t="s">
        <v>25235</v>
      </c>
      <c r="GA38" s="9"/>
      <c r="GB38" s="9"/>
      <c r="GC38" s="8"/>
      <c r="GD38" s="9"/>
      <c r="GE38" s="9"/>
      <c r="GF38" s="8" t="s">
        <v>4560</v>
      </c>
      <c r="GG38" s="9"/>
      <c r="GH38" s="9"/>
      <c r="GI38" s="8"/>
      <c r="GJ38" s="9"/>
      <c r="GK38" s="9"/>
      <c r="GL38" s="8" t="s">
        <v>24494</v>
      </c>
      <c r="GM38" s="9"/>
      <c r="GN38" s="9"/>
      <c r="GO38" s="8"/>
      <c r="GP38" s="9"/>
      <c r="GQ38" s="9"/>
      <c r="GR38" s="8"/>
      <c r="GS38" s="9"/>
      <c r="GT38" s="9"/>
      <c r="GU38" s="8"/>
      <c r="GV38" s="9"/>
      <c r="GW38" s="9"/>
      <c r="GX38" s="8"/>
      <c r="GY38" s="9"/>
      <c r="GZ38" s="9"/>
      <c r="HA38" s="8"/>
      <c r="HB38" s="9"/>
      <c r="HC38" s="9"/>
      <c r="HD38" s="8" t="s">
        <v>24103</v>
      </c>
      <c r="HE38" s="9"/>
      <c r="HF38" s="9"/>
      <c r="HG38" s="8"/>
      <c r="HH38" s="9"/>
      <c r="HI38" s="9"/>
      <c r="HJ38" s="8"/>
      <c r="HK38" s="9"/>
      <c r="HL38" s="9"/>
      <c r="HM38" s="8"/>
      <c r="HN38" s="9"/>
      <c r="HO38" s="9"/>
      <c r="HP38" s="8" t="s">
        <v>3646</v>
      </c>
      <c r="HQ38" s="9"/>
      <c r="HR38" s="9"/>
      <c r="HS38" s="8" t="s">
        <v>24735</v>
      </c>
      <c r="HT38" s="9"/>
      <c r="HU38" s="9"/>
      <c r="HV38" s="8" t="s">
        <v>24851</v>
      </c>
      <c r="HW38" s="9"/>
      <c r="HX38" s="9"/>
      <c r="HY38" s="8"/>
      <c r="HZ38" s="9"/>
      <c r="IA38" s="9"/>
      <c r="IB38" s="8"/>
      <c r="IC38" s="9"/>
      <c r="ID38" s="9"/>
      <c r="IE38" s="8"/>
      <c r="IF38" s="9"/>
      <c r="IG38" s="9"/>
      <c r="IH38" s="8"/>
      <c r="II38" s="9"/>
      <c r="IJ38" s="9"/>
      <c r="IK38" s="8"/>
      <c r="IL38" s="9"/>
      <c r="IM38" s="9"/>
      <c r="IN38" s="8"/>
      <c r="IO38" s="9"/>
      <c r="IP38" s="9"/>
      <c r="IQ38" s="8"/>
      <c r="IR38" s="9"/>
      <c r="IS38" s="9"/>
      <c r="IT38" s="8"/>
      <c r="IU38" s="9"/>
      <c r="IV38" s="9"/>
      <c r="IW38" s="8"/>
      <c r="IX38" s="9"/>
      <c r="IY38" s="9"/>
      <c r="IZ38" s="8"/>
      <c r="JA38" s="9"/>
      <c r="JB38" s="9"/>
      <c r="JC38" s="8"/>
      <c r="JD38" s="9"/>
      <c r="JE38" s="9"/>
      <c r="JF38" s="8"/>
      <c r="JG38" s="9"/>
      <c r="JH38" s="9"/>
      <c r="JI38" s="8"/>
      <c r="JJ38" s="9"/>
      <c r="JK38" s="9"/>
      <c r="JL38" s="8"/>
      <c r="JM38" s="9"/>
      <c r="JN38" s="9"/>
      <c r="JO38" s="8"/>
      <c r="JP38" s="9"/>
      <c r="JQ38" s="9"/>
      <c r="JR38" s="8" t="s">
        <v>24970</v>
      </c>
      <c r="JS38" s="9"/>
      <c r="JT38" s="9"/>
      <c r="JU38" s="8"/>
      <c r="JV38" s="9"/>
      <c r="JW38" s="9"/>
      <c r="JX38" s="8"/>
      <c r="JY38" s="9"/>
      <c r="JZ38" s="9"/>
      <c r="KA38" s="8"/>
      <c r="KB38" s="9"/>
      <c r="KC38" s="9"/>
      <c r="KD38" s="8"/>
      <c r="KE38" s="9"/>
      <c r="KF38" s="9"/>
      <c r="KG38" s="8"/>
      <c r="KH38" s="9"/>
      <c r="KI38" s="9"/>
      <c r="KJ38" s="8"/>
      <c r="KK38" s="9"/>
      <c r="KL38" s="9"/>
      <c r="KM38" s="8"/>
      <c r="KN38" s="9"/>
      <c r="KO38" s="9"/>
      <c r="KP38" s="8" t="s">
        <v>25236</v>
      </c>
      <c r="KQ38" s="9"/>
      <c r="KR38" s="9"/>
      <c r="KS38" s="8"/>
      <c r="KT38" s="9"/>
      <c r="KU38" s="9"/>
      <c r="KV38" s="8" t="s">
        <v>25237</v>
      </c>
      <c r="KW38" s="9"/>
      <c r="KX38" s="9"/>
      <c r="KY38" s="8" t="s">
        <v>3646</v>
      </c>
      <c r="KZ38" s="9"/>
      <c r="LA38" s="9"/>
      <c r="LB38" s="8" t="s">
        <v>25238</v>
      </c>
      <c r="LC38" s="9"/>
      <c r="LD38" s="9"/>
      <c r="LE38" s="8"/>
      <c r="LF38" s="9"/>
      <c r="LG38" s="9"/>
      <c r="LH38" s="8" t="s">
        <v>24413</v>
      </c>
      <c r="LI38" s="9"/>
      <c r="LJ38" s="9"/>
      <c r="LK38" s="8"/>
      <c r="LL38" s="9"/>
      <c r="LM38" s="9"/>
      <c r="LN38" s="8" t="s">
        <v>3646</v>
      </c>
      <c r="LO38" s="9"/>
      <c r="LP38" s="9"/>
      <c r="LQ38" s="8" t="s">
        <v>3646</v>
      </c>
      <c r="LR38" s="9"/>
      <c r="LS38" s="9"/>
      <c r="LT38" s="8" t="s">
        <v>25239</v>
      </c>
      <c r="LU38" s="9"/>
      <c r="LV38" s="9"/>
      <c r="LW38" s="8" t="s">
        <v>24432</v>
      </c>
      <c r="LX38" s="9"/>
      <c r="LY38" s="9"/>
      <c r="LZ38" s="8" t="s">
        <v>24432</v>
      </c>
      <c r="MA38" s="9"/>
      <c r="MB38" s="9"/>
      <c r="MC38" s="8" t="s">
        <v>25240</v>
      </c>
      <c r="MD38" s="9"/>
      <c r="ME38" s="9"/>
      <c r="MF38" s="8" t="s">
        <v>25241</v>
      </c>
      <c r="MG38" s="9"/>
      <c r="MH38" s="9"/>
      <c r="MI38" s="8"/>
      <c r="MJ38" s="9"/>
      <c r="MK38" s="9"/>
      <c r="ML38" s="8"/>
      <c r="MM38" s="9"/>
      <c r="MN38" s="9"/>
      <c r="MO38" s="8" t="s">
        <v>25242</v>
      </c>
      <c r="MP38" s="9"/>
      <c r="MQ38" s="9"/>
      <c r="MR38" s="8" t="s">
        <v>25118</v>
      </c>
      <c r="MS38" s="9"/>
      <c r="MT38" s="9"/>
      <c r="MU38" s="8"/>
      <c r="MV38" s="9"/>
      <c r="MW38" s="9"/>
      <c r="MX38" s="8"/>
      <c r="MY38" s="9"/>
      <c r="MZ38" s="9"/>
      <c r="NA38" s="8"/>
      <c r="NB38" s="9"/>
      <c r="NC38" s="9"/>
      <c r="ND38" s="8"/>
      <c r="NE38" s="9"/>
      <c r="NF38" s="9"/>
      <c r="NG38" s="8" t="s">
        <v>25109</v>
      </c>
      <c r="NH38" s="9"/>
      <c r="NI38" s="9"/>
      <c r="NJ38" s="8"/>
      <c r="NK38" s="9"/>
      <c r="NL38" s="9"/>
      <c r="NM38" s="8"/>
      <c r="NN38" s="9"/>
      <c r="NO38" s="9"/>
      <c r="NP38" s="8"/>
      <c r="NQ38" s="9"/>
      <c r="NR38" s="9"/>
      <c r="NS38" s="8"/>
      <c r="NT38" s="9"/>
      <c r="NU38" s="9"/>
      <c r="NV38" s="8"/>
      <c r="NW38" s="9"/>
      <c r="NX38" s="9"/>
      <c r="NY38" s="8"/>
      <c r="NZ38" s="9"/>
      <c r="OA38" s="9"/>
      <c r="OB38" s="8"/>
      <c r="OC38" s="9"/>
      <c r="OD38" s="9"/>
      <c r="OE38" s="8" t="s">
        <v>24696</v>
      </c>
      <c r="OF38" s="9"/>
      <c r="OG38" s="9"/>
      <c r="OH38" s="8" t="s">
        <v>23727</v>
      </c>
      <c r="OI38" s="9"/>
      <c r="OJ38" s="9"/>
      <c r="OK38" s="8"/>
      <c r="OL38" s="9"/>
      <c r="OM38" s="9"/>
      <c r="ON38" s="8" t="s">
        <v>24328</v>
      </c>
      <c r="OO38" s="9"/>
      <c r="OP38" s="9"/>
      <c r="OQ38" s="8" t="s">
        <v>24426</v>
      </c>
      <c r="OR38" s="9"/>
      <c r="OS38" s="9"/>
      <c r="OT38" s="8"/>
      <c r="OU38" s="9"/>
      <c r="OV38" s="9"/>
      <c r="OW38" s="8" t="s">
        <v>25243</v>
      </c>
      <c r="OX38" s="9"/>
      <c r="OY38" s="9"/>
      <c r="OZ38" s="8" t="s">
        <v>24414</v>
      </c>
      <c r="PA38" s="9"/>
      <c r="PB38" s="9"/>
      <c r="PC38" s="8"/>
      <c r="PD38" s="9"/>
      <c r="PE38" s="9"/>
      <c r="PF38" s="8"/>
      <c r="PG38" s="9"/>
      <c r="PH38" s="9"/>
      <c r="PI38" s="8"/>
      <c r="PJ38" s="9"/>
      <c r="PK38" s="9"/>
      <c r="PL38" s="8" t="s">
        <v>24980</v>
      </c>
      <c r="PM38" s="9"/>
      <c r="PN38" s="9"/>
      <c r="PO38" s="8" t="s">
        <v>25244</v>
      </c>
      <c r="PP38" s="9"/>
      <c r="PQ38" s="9"/>
      <c r="PR38" s="8" t="s">
        <v>24282</v>
      </c>
      <c r="PS38" s="9"/>
      <c r="PT38" s="9"/>
      <c r="PU38" s="8"/>
      <c r="PV38" s="9"/>
      <c r="PW38" s="9"/>
      <c r="PX38" s="8"/>
      <c r="PY38" s="9"/>
      <c r="PZ38" s="9"/>
      <c r="QA38" s="8"/>
      <c r="QB38" s="9"/>
      <c r="QC38" s="9"/>
      <c r="QD38" s="8"/>
      <c r="QE38" s="9"/>
      <c r="QF38" s="9"/>
      <c r="QG38" s="8"/>
      <c r="QH38" s="9"/>
      <c r="QI38" s="9"/>
      <c r="QJ38" s="8"/>
      <c r="QK38" s="9"/>
      <c r="QL38" s="9"/>
      <c r="QM38" s="8"/>
      <c r="QN38" s="9"/>
      <c r="QO38" s="9"/>
      <c r="QP38" s="8"/>
      <c r="QQ38" s="9"/>
      <c r="QR38" s="9"/>
      <c r="QS38" s="8"/>
      <c r="QT38" s="9"/>
      <c r="QU38" s="9"/>
      <c r="QV38" s="8"/>
      <c r="QW38" s="9"/>
      <c r="QX38" s="9"/>
      <c r="QY38" s="8"/>
      <c r="QZ38" s="9"/>
      <c r="RA38" s="9"/>
      <c r="RB38" s="8"/>
      <c r="RC38" s="9"/>
      <c r="RD38" s="9"/>
      <c r="RE38" s="8"/>
      <c r="RF38" s="9"/>
      <c r="RG38" s="9"/>
      <c r="RH38" s="8"/>
      <c r="RI38" s="9"/>
      <c r="RJ38" s="9"/>
      <c r="RK38" s="8"/>
      <c r="RL38" s="9"/>
      <c r="RM38" s="9"/>
      <c r="RN38" s="8"/>
      <c r="RO38" s="9"/>
      <c r="RP38" s="9"/>
      <c r="RQ38" s="8"/>
      <c r="RR38" s="9"/>
      <c r="RS38" s="9"/>
      <c r="RT38" s="8"/>
      <c r="RU38" s="9"/>
      <c r="RV38" s="9"/>
      <c r="RW38" s="8"/>
      <c r="RX38" s="9"/>
      <c r="RY38" s="9"/>
      <c r="RZ38" s="8"/>
      <c r="SA38" s="9"/>
      <c r="SB38" s="9"/>
      <c r="SC38" s="8"/>
      <c r="SD38" s="9"/>
      <c r="SE38" s="9"/>
      <c r="SF38" s="8"/>
      <c r="SG38" s="9"/>
      <c r="SH38" s="9"/>
      <c r="SI38" s="8"/>
      <c r="SJ38" s="9"/>
      <c r="SK38" s="9"/>
      <c r="SL38" s="8"/>
      <c r="SM38" s="9"/>
      <c r="SN38" s="9"/>
      <c r="SO38" s="8"/>
      <c r="SP38" s="9"/>
      <c r="SQ38" s="9"/>
      <c r="SR38" s="8"/>
      <c r="SS38" s="9"/>
      <c r="ST38" s="9"/>
      <c r="SU38" s="8"/>
      <c r="SV38" s="9"/>
      <c r="SW38" s="9"/>
      <c r="SX38" s="8" t="s">
        <v>24456</v>
      </c>
      <c r="SY38" s="9"/>
      <c r="SZ38" s="9"/>
      <c r="TA38" s="8"/>
      <c r="TB38" s="9"/>
      <c r="TC38" s="9"/>
      <c r="TD38" s="8"/>
      <c r="TE38" s="9"/>
      <c r="TF38" s="9"/>
      <c r="TG38" s="8"/>
      <c r="TH38" s="9"/>
      <c r="TI38" s="9"/>
      <c r="TJ38" s="8"/>
      <c r="TK38" s="9"/>
      <c r="TL38" s="9"/>
      <c r="TM38" s="8"/>
      <c r="TN38" s="9"/>
      <c r="TO38" s="9"/>
      <c r="TP38" s="8"/>
      <c r="TQ38" s="9"/>
      <c r="TR38" s="9"/>
      <c r="TS38" s="8"/>
      <c r="TT38" s="9"/>
      <c r="TU38" s="9"/>
      <c r="TV38" s="8"/>
      <c r="TW38" s="9"/>
      <c r="TX38" s="9"/>
      <c r="TY38" s="8"/>
      <c r="TZ38" s="9"/>
      <c r="UA38" s="9"/>
      <c r="UB38" s="8"/>
      <c r="UC38" s="9"/>
      <c r="UD38" s="9"/>
      <c r="UE38" s="8"/>
      <c r="UF38" s="9"/>
      <c r="UG38" s="9"/>
      <c r="UH38" s="8"/>
      <c r="UI38" s="9"/>
      <c r="UJ38" s="9"/>
      <c r="UK38" s="8" t="s">
        <v>24373</v>
      </c>
      <c r="UL38" s="9"/>
      <c r="UM38" s="9"/>
      <c r="UN38" s="8"/>
      <c r="UO38" s="9"/>
      <c r="UP38" s="9"/>
      <c r="UQ38" s="8"/>
      <c r="UR38" s="9"/>
      <c r="US38" s="9"/>
      <c r="UT38" s="8" t="s">
        <v>24918</v>
      </c>
      <c r="UU38" s="9"/>
      <c r="UV38" s="9"/>
      <c r="UW38" s="8" t="s">
        <v>25245</v>
      </c>
      <c r="UX38" s="9"/>
      <c r="UY38" s="9"/>
      <c r="UZ38" s="8"/>
      <c r="VA38" s="9"/>
      <c r="VB38" s="9"/>
      <c r="VC38" s="8" t="s">
        <v>25245</v>
      </c>
      <c r="VD38" s="9"/>
      <c r="VE38" s="9"/>
      <c r="VF38" s="8" t="s">
        <v>25246</v>
      </c>
      <c r="VG38" s="9"/>
      <c r="VH38" s="9"/>
      <c r="VI38" s="8"/>
      <c r="VJ38" s="9"/>
      <c r="VK38" s="9"/>
      <c r="VL38" s="8"/>
      <c r="VM38" s="9"/>
      <c r="VN38" s="9"/>
      <c r="VO38" s="8"/>
      <c r="VP38" s="9"/>
      <c r="VQ38" s="9"/>
      <c r="VR38" s="8" t="s">
        <v>24636</v>
      </c>
      <c r="VS38" s="9"/>
      <c r="VT38" s="9"/>
      <c r="VU38" s="8"/>
      <c r="VV38" s="9"/>
      <c r="VW38" s="9"/>
      <c r="VX38" s="8"/>
      <c r="VY38" s="9"/>
      <c r="VZ38" s="9"/>
      <c r="WA38" s="8" t="s">
        <v>24413</v>
      </c>
      <c r="WB38" s="9"/>
      <c r="WC38" s="9"/>
      <c r="WD38" s="8"/>
      <c r="WE38" s="9"/>
      <c r="WF38" s="9"/>
      <c r="WG38" s="8" t="s">
        <v>3646</v>
      </c>
      <c r="WH38" s="9"/>
      <c r="WI38" s="9"/>
      <c r="WJ38" s="8" t="s">
        <v>25247</v>
      </c>
      <c r="WK38" s="9"/>
      <c r="WL38" s="9"/>
      <c r="WM38" s="8"/>
      <c r="WN38" s="9"/>
      <c r="WO38" s="9"/>
      <c r="WP38" s="8" t="s">
        <v>25248</v>
      </c>
      <c r="WQ38" s="9"/>
      <c r="WR38" s="9"/>
      <c r="WS38" s="8"/>
      <c r="WT38" s="9"/>
      <c r="WU38" s="9"/>
      <c r="WV38" s="8"/>
      <c r="WW38" s="9"/>
      <c r="WX38" s="9"/>
      <c r="WY38" s="8"/>
      <c r="WZ38" s="9"/>
      <c r="XA38" s="9"/>
      <c r="XB38" s="8"/>
      <c r="XC38" s="9"/>
      <c r="XD38" s="9"/>
      <c r="XE38" s="8"/>
      <c r="XF38" s="9"/>
      <c r="XG38" s="9"/>
      <c r="XH38" s="8"/>
      <c r="XI38" s="9"/>
      <c r="XJ38" s="9"/>
      <c r="XK38" s="8"/>
      <c r="XL38" s="9"/>
      <c r="XM38" s="9"/>
      <c r="XN38" s="8" t="s">
        <v>24260</v>
      </c>
      <c r="XO38" s="9"/>
      <c r="XP38" s="9"/>
      <c r="XQ38" s="8" t="s">
        <v>25203</v>
      </c>
      <c r="XR38" s="9"/>
      <c r="XS38" s="9"/>
      <c r="XT38" s="8" t="s">
        <v>25249</v>
      </c>
      <c r="XU38" s="9"/>
      <c r="XV38" s="9"/>
      <c r="XW38" s="8" t="s">
        <v>24285</v>
      </c>
      <c r="XX38" s="9"/>
      <c r="XY38" s="9"/>
      <c r="XZ38" s="8"/>
      <c r="YA38" s="9"/>
      <c r="YB38" s="9"/>
      <c r="YC38" s="8" t="s">
        <v>25250</v>
      </c>
      <c r="YD38" s="9"/>
      <c r="YE38" s="9"/>
      <c r="YF38" s="8" t="s">
        <v>24672</v>
      </c>
      <c r="YG38" s="9"/>
      <c r="YH38" s="9"/>
      <c r="YI38" s="8"/>
      <c r="YJ38" s="9"/>
      <c r="YK38" s="9"/>
      <c r="YL38" s="8"/>
      <c r="YM38" s="9"/>
      <c r="YN38" s="9"/>
      <c r="YO38" s="8" t="s">
        <v>24592</v>
      </c>
      <c r="YP38" s="9"/>
      <c r="YQ38" s="9"/>
      <c r="YR38" s="8"/>
      <c r="YS38" s="9"/>
      <c r="YT38" s="9"/>
      <c r="YU38" s="8"/>
      <c r="YV38" s="9"/>
      <c r="YW38" s="9"/>
      <c r="YX38" s="8" t="s">
        <v>25184</v>
      </c>
      <c r="YY38" s="9"/>
      <c r="YZ38" s="9"/>
      <c r="ZA38" s="8" t="s">
        <v>25251</v>
      </c>
      <c r="ZB38" s="9"/>
      <c r="ZC38" s="9"/>
      <c r="ZD38" s="8"/>
      <c r="ZE38" s="9"/>
      <c r="ZF38" s="9"/>
      <c r="ZG38" s="8"/>
      <c r="ZH38" s="9"/>
      <c r="ZI38" s="9"/>
      <c r="ZJ38" s="8"/>
      <c r="ZK38" s="9"/>
      <c r="ZL38" s="9"/>
      <c r="ZM38" s="8"/>
      <c r="ZN38" s="9"/>
      <c r="ZO38" s="9"/>
      <c r="ZP38" s="8"/>
      <c r="ZQ38" s="9"/>
      <c r="ZR38" s="9"/>
      <c r="ZS38" s="8"/>
      <c r="ZT38" s="9"/>
      <c r="ZU38" s="9"/>
      <c r="ZV38" s="8"/>
      <c r="ZW38" s="9"/>
      <c r="ZX38" s="9"/>
      <c r="ZY38" s="8"/>
      <c r="ZZ38" s="9"/>
      <c r="AAA38" s="9"/>
      <c r="AAB38" s="8"/>
      <c r="AAC38" s="9"/>
      <c r="AAD38" s="9"/>
      <c r="AAE38" s="8"/>
      <c r="AAF38" s="9"/>
      <c r="AAG38" s="9"/>
      <c r="AAH38" s="8"/>
      <c r="AAI38" s="9"/>
      <c r="AAJ38" s="9"/>
      <c r="AAK38" s="8"/>
      <c r="AAL38" s="9"/>
      <c r="AAM38" s="9"/>
      <c r="AAN38" s="8"/>
      <c r="AAO38" s="9"/>
      <c r="AAP38" s="9"/>
      <c r="AAQ38" s="8"/>
      <c r="AAR38" s="9"/>
      <c r="AAS38" s="9"/>
      <c r="AAT38" s="8"/>
      <c r="AAU38" s="9"/>
      <c r="AAV38" s="9"/>
      <c r="AAW38" s="8" t="s">
        <v>4580</v>
      </c>
      <c r="AAX38" s="9"/>
      <c r="AAY38" s="9"/>
      <c r="AAZ38" s="8"/>
      <c r="ABA38" s="9"/>
      <c r="ABB38" s="9"/>
      <c r="ABC38" s="8"/>
      <c r="ABD38" s="9"/>
      <c r="ABE38" s="9"/>
      <c r="ABF38" s="8"/>
      <c r="ABG38" s="9"/>
      <c r="ABH38" s="9"/>
      <c r="ABI38" s="8"/>
      <c r="ABJ38" s="9"/>
      <c r="ABK38" s="9"/>
      <c r="ABL38" s="8"/>
      <c r="ABM38" s="9"/>
      <c r="ABN38" s="9"/>
      <c r="ABO38" s="8"/>
      <c r="ABP38" s="9"/>
      <c r="ABQ38" s="9"/>
      <c r="ABR38" s="8"/>
      <c r="ABS38" s="9"/>
      <c r="ABT38" s="9"/>
      <c r="ABU38" s="8"/>
      <c r="ABV38" s="9"/>
      <c r="ABW38" s="9"/>
      <c r="ABX38" s="8"/>
      <c r="ABY38" s="9"/>
      <c r="ABZ38" s="9"/>
      <c r="ACA38" s="8"/>
      <c r="ACB38" s="9"/>
      <c r="ACC38" s="9"/>
      <c r="ACD38" s="8"/>
      <c r="ACE38" s="9"/>
      <c r="ACF38" s="9"/>
      <c r="ACG38" s="8"/>
      <c r="ACH38" s="9"/>
      <c r="ACI38" s="9"/>
      <c r="ACJ38" s="8"/>
      <c r="ACK38" s="9"/>
      <c r="ACL38" s="9"/>
      <c r="ACM38" s="8"/>
      <c r="ACN38" s="9"/>
      <c r="ACO38" s="9"/>
      <c r="ACP38" s="8"/>
      <c r="ACQ38" s="9"/>
      <c r="ACR38" s="9"/>
      <c r="ACS38" s="8"/>
      <c r="ACT38" s="9"/>
      <c r="ACU38" s="9"/>
      <c r="ACV38" s="8"/>
      <c r="ACW38" s="9"/>
      <c r="ACX38" s="9"/>
      <c r="ACY38" s="8"/>
      <c r="ACZ38" s="9"/>
      <c r="ADA38" s="9"/>
      <c r="ADB38" s="8" t="s">
        <v>3646</v>
      </c>
      <c r="ADC38" s="9"/>
      <c r="ADD38" s="9"/>
      <c r="ADE38" s="8"/>
      <c r="ADF38" s="9"/>
      <c r="ADG38" s="9"/>
      <c r="ADH38" s="8"/>
      <c r="ADI38" s="9"/>
      <c r="ADJ38" s="9"/>
      <c r="ADK38" s="8"/>
      <c r="ADL38" s="9"/>
      <c r="ADM38" s="9"/>
      <c r="ADN38" s="8" t="s">
        <v>25252</v>
      </c>
      <c r="ADO38" s="9"/>
      <c r="ADP38" s="9"/>
      <c r="ADQ38" s="8" t="s">
        <v>3646</v>
      </c>
      <c r="ADR38" s="9"/>
      <c r="ADS38" s="9"/>
      <c r="ADT38" s="8"/>
      <c r="ADU38" s="9"/>
      <c r="ADV38" s="9"/>
      <c r="ADW38" s="8"/>
      <c r="ADX38" s="9"/>
      <c r="ADY38" s="9"/>
      <c r="ADZ38" s="8" t="s">
        <v>4275</v>
      </c>
      <c r="AEA38" s="9"/>
      <c r="AEB38" s="9"/>
      <c r="AEC38" s="8" t="s">
        <v>24699</v>
      </c>
      <c r="AED38" s="9"/>
      <c r="AEE38" s="9"/>
      <c r="AEF38" s="8" t="s">
        <v>24636</v>
      </c>
      <c r="AEG38" s="9"/>
      <c r="AEH38" s="9"/>
      <c r="AEI38" s="8" t="s">
        <v>25253</v>
      </c>
      <c r="AEJ38" s="9"/>
      <c r="AEK38" s="9"/>
      <c r="AEL38" s="8" t="s">
        <v>25254</v>
      </c>
      <c r="AEM38" s="9"/>
      <c r="AEN38" s="9"/>
      <c r="AEO38" s="8"/>
      <c r="AEP38" s="9"/>
      <c r="AEQ38" s="9"/>
      <c r="AER38" s="8"/>
      <c r="AES38" s="9"/>
      <c r="AET38" s="9"/>
      <c r="AEU38" s="8"/>
      <c r="AEV38" s="9"/>
      <c r="AEW38" s="9"/>
      <c r="AEX38" s="8"/>
      <c r="AEY38" s="9"/>
      <c r="AEZ38" s="9"/>
      <c r="AFA38" s="8" t="s">
        <v>25255</v>
      </c>
      <c r="AFB38" s="9"/>
      <c r="AFC38" s="9"/>
      <c r="AFD38" s="8"/>
      <c r="AFE38" s="9"/>
      <c r="AFF38" s="9"/>
      <c r="AFG38" s="8"/>
      <c r="AFH38" s="9"/>
      <c r="AFI38" s="9"/>
      <c r="AFJ38" s="8" t="s">
        <v>25256</v>
      </c>
      <c r="AFK38" s="9"/>
      <c r="AFL38" s="9"/>
      <c r="AFM38" s="8" t="s">
        <v>24636</v>
      </c>
      <c r="AFN38" s="9"/>
      <c r="AFO38" s="9"/>
      <c r="AFP38" s="8"/>
      <c r="AFQ38" s="9"/>
      <c r="AFR38" s="9"/>
      <c r="AFS38" s="8"/>
      <c r="AFT38" s="9"/>
      <c r="AFU38" s="9"/>
      <c r="AFV38" s="8"/>
      <c r="AFW38" s="9"/>
      <c r="AFX38" s="9"/>
      <c r="AFY38" s="8" t="s">
        <v>24716</v>
      </c>
      <c r="AFZ38" s="9"/>
      <c r="AGA38" s="9"/>
      <c r="AGB38" s="8"/>
      <c r="AGC38" s="9"/>
      <c r="AGD38" s="9"/>
      <c r="AGE38" s="8"/>
      <c r="AGF38" s="9"/>
      <c r="AGG38" s="9"/>
      <c r="AGH38" s="8"/>
      <c r="AGI38" s="9"/>
      <c r="AGJ38" s="9"/>
      <c r="AGK38" s="8" t="s">
        <v>25239</v>
      </c>
      <c r="AGL38" s="9"/>
      <c r="AGM38" s="9"/>
      <c r="AGN38" s="8"/>
      <c r="AGO38" s="9"/>
      <c r="AGP38" s="9"/>
      <c r="AGQ38" s="8"/>
      <c r="AGR38" s="9"/>
      <c r="AGS38" s="9"/>
      <c r="AGT38" s="8"/>
      <c r="AGU38" s="9"/>
      <c r="AGV38" s="9"/>
      <c r="AGW38" s="8" t="s">
        <v>23887</v>
      </c>
      <c r="AGX38" s="9"/>
      <c r="AGY38" s="9"/>
      <c r="AGZ38" s="8"/>
      <c r="AHA38" s="9"/>
      <c r="AHB38" s="9"/>
      <c r="AHC38" s="8" t="s">
        <v>24636</v>
      </c>
      <c r="AHD38" s="9"/>
      <c r="AHE38" s="9"/>
      <c r="AHF38" s="8"/>
      <c r="AHG38" s="9"/>
      <c r="AHH38" s="9"/>
      <c r="AHI38" s="8" t="s">
        <v>4671</v>
      </c>
      <c r="AHJ38" s="9"/>
      <c r="AHK38" s="9"/>
      <c r="AHL38" s="8"/>
      <c r="AHM38" s="9"/>
      <c r="AHN38" s="9"/>
      <c r="AHO38" s="8" t="s">
        <v>24146</v>
      </c>
      <c r="AHP38" s="9"/>
      <c r="AHQ38" s="9"/>
      <c r="AHR38" s="8"/>
      <c r="AHS38" s="9"/>
      <c r="AHT38" s="9"/>
      <c r="AHU38" s="8"/>
      <c r="AHV38" s="9"/>
      <c r="AHW38" s="9"/>
      <c r="AHX38" s="8"/>
      <c r="AHY38" s="9"/>
      <c r="AHZ38" s="9"/>
      <c r="AIA38" s="8"/>
      <c r="AIB38" s="9"/>
      <c r="AIC38" s="9"/>
      <c r="AID38" s="8"/>
      <c r="AIE38" s="9"/>
      <c r="AIF38" s="9"/>
      <c r="AIG38" s="8" t="s">
        <v>24636</v>
      </c>
      <c r="AIH38" s="9"/>
      <c r="AII38" s="9"/>
      <c r="AIJ38" s="8"/>
      <c r="AIK38" s="9"/>
      <c r="AIL38" s="9"/>
      <c r="AIM38" s="8" t="s">
        <v>3646</v>
      </c>
      <c r="AIN38" s="9"/>
      <c r="AIO38" s="9"/>
      <c r="AIP38" s="8" t="s">
        <v>24413</v>
      </c>
      <c r="AIQ38" s="9"/>
      <c r="AIR38" s="9"/>
      <c r="AIS38" s="8"/>
      <c r="AIT38" s="9"/>
      <c r="AIU38" s="9"/>
      <c r="AIV38" s="8"/>
      <c r="AIW38" s="9"/>
      <c r="AIX38" s="9"/>
      <c r="AIY38" s="8" t="s">
        <v>25257</v>
      </c>
      <c r="AIZ38" s="9"/>
      <c r="AJA38" s="9"/>
      <c r="AJB38" s="8"/>
      <c r="AJC38" s="9"/>
      <c r="AJD38" s="9"/>
      <c r="AJE38" s="8" t="s">
        <v>4620</v>
      </c>
      <c r="AJF38" s="9"/>
      <c r="AJG38" s="9"/>
      <c r="AJH38" s="8" t="s">
        <v>4291</v>
      </c>
      <c r="AJI38" s="9"/>
      <c r="AJJ38" s="9"/>
      <c r="AJK38" s="8"/>
      <c r="AJL38" s="9"/>
      <c r="AJM38" s="9"/>
      <c r="AJN38" s="8"/>
      <c r="AJO38" s="9"/>
      <c r="AJP38" s="9"/>
      <c r="AJQ38" s="8" t="s">
        <v>4216</v>
      </c>
      <c r="AJR38" s="9"/>
      <c r="AJS38" s="9"/>
      <c r="AJT38" s="8"/>
      <c r="AJU38" s="9"/>
      <c r="AJV38" s="9"/>
      <c r="AJW38" s="8"/>
      <c r="AJX38" s="9"/>
      <c r="AJY38" s="9"/>
      <c r="AJZ38" s="8" t="s">
        <v>4277</v>
      </c>
      <c r="AKA38" s="9"/>
      <c r="AKB38" s="9"/>
      <c r="AKC38" s="8"/>
      <c r="AKD38" s="9"/>
      <c r="AKE38" s="9"/>
      <c r="AKF38" s="8"/>
      <c r="AKG38" s="9"/>
      <c r="AKH38" s="9"/>
      <c r="AKI38" s="8"/>
      <c r="AKJ38" s="9"/>
      <c r="AKK38" s="9"/>
      <c r="AKL38" s="8"/>
      <c r="AKM38" s="9"/>
      <c r="AKN38" s="9"/>
      <c r="AKO38" s="8"/>
      <c r="AKP38" s="9"/>
      <c r="AKQ38" s="9"/>
      <c r="AKR38" s="8"/>
      <c r="AKS38" s="9"/>
      <c r="AKT38" s="9"/>
      <c r="AKU38" s="8"/>
      <c r="AKV38" s="9"/>
      <c r="AKW38" s="9"/>
      <c r="AKX38" s="8"/>
      <c r="AKY38" s="9"/>
      <c r="AKZ38" s="9"/>
      <c r="ALA38" s="8"/>
      <c r="ALB38" s="9"/>
      <c r="ALC38" s="9"/>
      <c r="ALD38" s="8" t="s">
        <v>25032</v>
      </c>
      <c r="ALE38" s="9"/>
      <c r="ALF38" s="9"/>
      <c r="ALG38" s="8" t="s">
        <v>25032</v>
      </c>
      <c r="ALH38" s="9"/>
      <c r="ALI38" s="9"/>
      <c r="ALJ38" s="8" t="s">
        <v>25258</v>
      </c>
      <c r="ALK38" s="9"/>
      <c r="ALL38" s="9"/>
      <c r="ALM38" s="8" t="s">
        <v>25195</v>
      </c>
      <c r="ALN38" s="9"/>
      <c r="ALO38" s="9"/>
      <c r="ALP38" s="8"/>
      <c r="ALQ38" s="9"/>
      <c r="ALR38" s="9"/>
      <c r="ALS38" s="8"/>
      <c r="ALT38" s="9"/>
      <c r="ALU38" s="9"/>
      <c r="ALV38" s="8" t="s">
        <v>25259</v>
      </c>
      <c r="ALW38" s="9"/>
      <c r="ALX38" s="9"/>
      <c r="ALY38" s="8"/>
      <c r="ALZ38" s="9"/>
      <c r="AMA38" s="9"/>
      <c r="AMB38" s="8" t="s">
        <v>25260</v>
      </c>
      <c r="AMC38" s="9"/>
      <c r="AMD38" s="9"/>
      <c r="AME38" s="8" t="s">
        <v>25261</v>
      </c>
      <c r="AMF38" s="9"/>
      <c r="AMG38" s="9"/>
      <c r="AMH38" s="8" t="s">
        <v>24918</v>
      </c>
      <c r="AMI38" s="9"/>
      <c r="AMJ38" s="9"/>
      <c r="AMK38" s="8"/>
      <c r="AML38" s="9"/>
      <c r="AMM38" s="9"/>
      <c r="AMN38" s="8"/>
      <c r="AMO38" s="9"/>
      <c r="AMP38" s="9"/>
      <c r="AMQ38" s="8" t="s">
        <v>25262</v>
      </c>
      <c r="AMR38" s="9"/>
      <c r="AMS38" s="9"/>
      <c r="AMT38" s="8" t="s">
        <v>25263</v>
      </c>
      <c r="AMU38" s="9"/>
      <c r="AMV38" s="9"/>
      <c r="AMW38" s="8"/>
      <c r="AMX38" s="9"/>
      <c r="AMY38" s="9"/>
      <c r="AMZ38" s="8" t="s">
        <v>25264</v>
      </c>
      <c r="ANA38" s="9"/>
      <c r="ANB38" s="9"/>
      <c r="ANC38" s="8" t="s">
        <v>3646</v>
      </c>
      <c r="AND38" s="9"/>
      <c r="ANE38" s="9"/>
      <c r="ANF38" s="8"/>
      <c r="ANG38" s="9"/>
      <c r="ANH38" s="9"/>
      <c r="ANI38" s="8" t="s">
        <v>24889</v>
      </c>
      <c r="ANJ38" s="9"/>
      <c r="ANK38" s="9"/>
      <c r="ANL38" s="8" t="s">
        <v>25265</v>
      </c>
      <c r="ANM38" s="9"/>
      <c r="ANN38" s="9"/>
      <c r="ANO38" s="8"/>
      <c r="ANP38" s="9"/>
      <c r="ANQ38" s="9"/>
      <c r="ANR38" s="8" t="s">
        <v>25266</v>
      </c>
      <c r="ANS38" s="9"/>
      <c r="ANT38" s="9"/>
      <c r="ANU38" s="8" t="s">
        <v>25267</v>
      </c>
      <c r="ANV38" s="9"/>
      <c r="ANW38" s="9"/>
      <c r="ANX38" s="8"/>
      <c r="ANY38" s="9"/>
      <c r="ANZ38" s="9"/>
      <c r="AOA38" s="8"/>
      <c r="AOB38" s="9"/>
      <c r="AOC38" s="9"/>
      <c r="AOD38" s="8"/>
      <c r="AOE38" s="9"/>
      <c r="AOF38" s="9"/>
      <c r="AOG38" s="8"/>
      <c r="AOH38" s="9"/>
      <c r="AOI38" s="9"/>
      <c r="AOJ38" s="8"/>
      <c r="AOK38" s="9"/>
      <c r="AOL38" s="9"/>
      <c r="AOM38" s="8" t="s">
        <v>24636</v>
      </c>
      <c r="AON38" s="9"/>
      <c r="AOO38" s="9"/>
      <c r="AOP38" s="8" t="s">
        <v>24552</v>
      </c>
      <c r="AOQ38" s="9"/>
      <c r="AOR38" s="9"/>
      <c r="AOS38" s="8" t="s">
        <v>25268</v>
      </c>
      <c r="AOT38" s="9"/>
      <c r="AOU38" s="9"/>
      <c r="AOV38" s="8"/>
      <c r="AOW38" s="9"/>
      <c r="AOX38" s="9"/>
      <c r="AOY38" s="8" t="s">
        <v>3964</v>
      </c>
      <c r="AOZ38" s="9"/>
      <c r="APA38" s="9"/>
      <c r="APB38" s="8"/>
      <c r="APC38" s="9"/>
      <c r="APD38" s="9"/>
      <c r="APE38" s="8"/>
      <c r="APF38" s="9"/>
      <c r="APG38" s="9"/>
      <c r="APH38" s="8"/>
      <c r="API38" s="9"/>
      <c r="APJ38" s="9"/>
      <c r="APK38" s="8"/>
      <c r="APL38" s="9"/>
      <c r="APM38" s="9"/>
      <c r="APN38" s="8"/>
      <c r="APO38" s="9"/>
      <c r="APP38" s="9"/>
      <c r="APQ38" s="8"/>
      <c r="APR38" s="9"/>
      <c r="APS38" s="9"/>
      <c r="APT38" s="8" t="s">
        <v>24935</v>
      </c>
      <c r="APU38" s="9"/>
      <c r="APV38" s="9"/>
      <c r="APW38" s="8"/>
      <c r="APX38" s="9"/>
      <c r="APY38" s="9"/>
      <c r="APZ38" s="8" t="s">
        <v>24935</v>
      </c>
      <c r="AQA38" s="9"/>
      <c r="AQB38" s="9"/>
      <c r="AQC38" s="8" t="s">
        <v>24027</v>
      </c>
      <c r="AQD38" s="9"/>
      <c r="AQE38" s="9"/>
      <c r="AQF38" s="8" t="s">
        <v>24413</v>
      </c>
      <c r="AQG38" s="9"/>
      <c r="AQH38" s="9"/>
      <c r="AQI38" s="8" t="s">
        <v>24935</v>
      </c>
      <c r="AQJ38" s="9"/>
      <c r="AQK38" s="9"/>
      <c r="AQL38" s="8" t="s">
        <v>24752</v>
      </c>
      <c r="AQM38" s="9"/>
      <c r="AQN38" s="9"/>
      <c r="AQO38" s="8" t="s">
        <v>25006</v>
      </c>
      <c r="AQP38" s="9"/>
      <c r="AQQ38" s="9"/>
      <c r="AQR38" s="8"/>
      <c r="AQS38" s="9"/>
      <c r="AQT38" s="9"/>
      <c r="AQU38" s="8" t="s">
        <v>24286</v>
      </c>
      <c r="AQV38" s="9"/>
      <c r="AQW38" s="9"/>
      <c r="AQX38" s="8" t="s">
        <v>25065</v>
      </c>
      <c r="AQY38" s="9"/>
      <c r="AQZ38" s="9"/>
      <c r="ARA38" s="8"/>
      <c r="ARB38" s="9"/>
      <c r="ARC38" s="9"/>
      <c r="ARD38" s="8"/>
      <c r="ARE38" s="9"/>
      <c r="ARF38" s="9"/>
      <c r="ARG38" s="8" t="s">
        <v>24450</v>
      </c>
      <c r="ARH38" s="9"/>
      <c r="ARI38" s="9"/>
      <c r="ARJ38" s="8"/>
      <c r="ARK38" s="9"/>
      <c r="ARL38" s="9"/>
      <c r="ARM38" s="8"/>
      <c r="ARN38" s="9"/>
      <c r="ARO38" s="9"/>
      <c r="ARP38" s="8" t="s">
        <v>25024</v>
      </c>
      <c r="ARQ38" s="9"/>
      <c r="ARR38" s="9"/>
      <c r="ARS38" s="8"/>
      <c r="ART38" s="9"/>
      <c r="ARU38" s="9"/>
      <c r="ARV38" s="8" t="s">
        <v>4580</v>
      </c>
      <c r="ARW38" s="9"/>
      <c r="ARX38" s="9"/>
      <c r="ARY38" s="8"/>
      <c r="ARZ38" s="9"/>
      <c r="ASA38" s="9"/>
      <c r="ASB38" s="8"/>
      <c r="ASC38" s="9"/>
      <c r="ASD38" s="9"/>
      <c r="ASE38" s="8" t="s">
        <v>24922</v>
      </c>
      <c r="ASF38" s="9"/>
      <c r="ASG38" s="9"/>
      <c r="ASH38" s="8" t="s">
        <v>24922</v>
      </c>
      <c r="ASI38" s="9"/>
      <c r="ASJ38" s="9"/>
      <c r="ASK38" s="8"/>
      <c r="ASL38" s="9"/>
      <c r="ASM38" s="9"/>
      <c r="ASN38" s="8"/>
      <c r="ASO38" s="9"/>
      <c r="ASP38" s="9"/>
      <c r="ASQ38" s="8"/>
      <c r="ASR38" s="9"/>
      <c r="ASS38" s="9"/>
      <c r="AST38" s="8"/>
      <c r="ASU38" s="9"/>
      <c r="ASV38" s="9"/>
      <c r="ASW38" s="8"/>
      <c r="ASX38" s="9"/>
      <c r="ASY38" s="9"/>
      <c r="ASZ38" s="8" t="s">
        <v>24839</v>
      </c>
      <c r="ATA38" s="9"/>
      <c r="ATB38" s="9"/>
      <c r="ATC38" s="8"/>
      <c r="ATD38" s="9"/>
      <c r="ATE38" s="9"/>
      <c r="ATF38" s="8"/>
      <c r="ATG38" s="9"/>
      <c r="ATH38" s="9"/>
      <c r="ATI38" s="8"/>
      <c r="ATJ38" s="9"/>
      <c r="ATK38" s="9"/>
      <c r="ATL38" s="8"/>
      <c r="ATM38" s="9"/>
      <c r="ATN38" s="9"/>
      <c r="ATO38" s="8"/>
      <c r="ATP38" s="9"/>
      <c r="ATQ38" s="9"/>
      <c r="ATR38" s="8"/>
      <c r="ATS38" s="9"/>
      <c r="ATT38" s="9"/>
      <c r="ATU38" s="8"/>
      <c r="ATV38" s="9"/>
      <c r="ATW38" s="9"/>
      <c r="ATX38" s="8"/>
      <c r="ATY38" s="9"/>
      <c r="ATZ38" s="9"/>
      <c r="AUA38" s="8" t="s">
        <v>24113</v>
      </c>
      <c r="AUB38" s="9"/>
      <c r="AUC38" s="9"/>
      <c r="AUD38" s="8"/>
      <c r="AUE38" s="9"/>
      <c r="AUF38" s="9"/>
      <c r="AUG38" s="8"/>
      <c r="AUH38" s="9"/>
      <c r="AUI38" s="9"/>
      <c r="AUJ38" s="8" t="s">
        <v>24036</v>
      </c>
      <c r="AUK38" s="9"/>
      <c r="AUL38" s="9"/>
      <c r="AUM38" s="8"/>
      <c r="AUN38" s="9"/>
      <c r="AUO38" s="9"/>
      <c r="AUP38" s="8" t="s">
        <v>25269</v>
      </c>
      <c r="AUQ38" s="9"/>
      <c r="AUR38" s="9"/>
      <c r="AUS38" s="8" t="s">
        <v>3646</v>
      </c>
      <c r="AUT38" s="9"/>
      <c r="AUU38" s="9"/>
      <c r="AUV38" s="8" t="s">
        <v>24413</v>
      </c>
      <c r="AUW38" s="9"/>
      <c r="AUX38" s="9"/>
      <c r="AUY38" s="8" t="s">
        <v>25270</v>
      </c>
      <c r="AUZ38" s="9"/>
      <c r="AVA38" s="9"/>
      <c r="AVB38" s="8"/>
      <c r="AVC38" s="9"/>
      <c r="AVD38" s="9"/>
      <c r="AVE38" s="8" t="s">
        <v>24930</v>
      </c>
      <c r="AVF38" s="9"/>
      <c r="AVG38" s="9"/>
      <c r="AVH38" s="8"/>
      <c r="AVI38" s="9"/>
      <c r="AVJ38" s="9"/>
      <c r="AVK38" s="8"/>
      <c r="AVL38" s="9"/>
      <c r="AVM38" s="9"/>
      <c r="AVN38" s="8"/>
      <c r="AVO38" s="9"/>
      <c r="AVP38" s="9"/>
      <c r="AVQ38" s="8"/>
      <c r="AVR38" s="9"/>
      <c r="AVS38" s="9"/>
      <c r="AVT38" s="8"/>
      <c r="AVU38" s="9"/>
      <c r="AVV38" s="9"/>
      <c r="AVW38" s="8" t="s">
        <v>24356</v>
      </c>
      <c r="AVX38" s="9"/>
      <c r="AVY38" s="9"/>
      <c r="AVZ38" s="8" t="s">
        <v>4114</v>
      </c>
      <c r="AWA38" s="9"/>
      <c r="AWB38" s="9"/>
      <c r="AWC38" s="8" t="s">
        <v>25271</v>
      </c>
      <c r="AWD38" s="9"/>
      <c r="AWE38" s="9"/>
      <c r="AWF38" s="8"/>
      <c r="AWG38" s="9"/>
      <c r="AWH38" s="9"/>
      <c r="AWI38" s="8"/>
      <c r="AWJ38" s="9"/>
      <c r="AWK38" s="9"/>
      <c r="AWL38" s="8" t="s">
        <v>3646</v>
      </c>
      <c r="AWM38" s="9"/>
      <c r="AWN38" s="9"/>
      <c r="AWO38" s="8"/>
      <c r="AWP38" s="9"/>
      <c r="AWQ38" s="9"/>
      <c r="AWR38" s="8"/>
      <c r="AWS38" s="9"/>
      <c r="AWT38" s="9"/>
      <c r="AWU38" s="8" t="s">
        <v>25272</v>
      </c>
      <c r="AWV38" s="9"/>
      <c r="AWW38" s="9"/>
      <c r="AWX38" s="8"/>
      <c r="AWY38" s="9"/>
      <c r="AWZ38" s="9"/>
      <c r="AXA38" s="8"/>
      <c r="AXB38" s="9"/>
      <c r="AXC38" s="9"/>
      <c r="AXD38" s="8"/>
      <c r="AXE38" s="9"/>
      <c r="AXF38" s="9"/>
      <c r="AXG38" s="8" t="s">
        <v>3646</v>
      </c>
      <c r="AXH38" s="9"/>
      <c r="AXI38" s="9"/>
      <c r="AXJ38" s="8"/>
      <c r="AXK38" s="9"/>
      <c r="AXL38" s="9"/>
      <c r="AXM38" s="8"/>
      <c r="AXN38" s="9"/>
      <c r="AXO38" s="9"/>
      <c r="AXP38" s="8" t="s">
        <v>4216</v>
      </c>
      <c r="AXQ38" s="9"/>
      <c r="AXR38" s="9"/>
      <c r="AXS38" s="8"/>
      <c r="AXT38" s="9"/>
      <c r="AXU38" s="9"/>
      <c r="AXV38" s="8"/>
      <c r="AXW38" s="9"/>
      <c r="AXX38" s="9"/>
      <c r="AXY38" s="8"/>
      <c r="AXZ38" s="9"/>
      <c r="AYA38" s="9"/>
      <c r="AYB38" s="8" t="s">
        <v>24539</v>
      </c>
      <c r="AYC38" s="9"/>
      <c r="AYD38" s="9"/>
      <c r="AYE38" s="8"/>
      <c r="AYF38" s="9"/>
      <c r="AYG38" s="9"/>
      <c r="AYH38" s="8"/>
      <c r="AYI38" s="9"/>
      <c r="AYJ38" s="9"/>
      <c r="AYK38" s="8"/>
      <c r="AYL38" s="9"/>
      <c r="AYM38" s="9"/>
      <c r="AYN38" s="8" t="s">
        <v>4645</v>
      </c>
      <c r="AYO38" s="9"/>
      <c r="AYP38" s="9"/>
      <c r="AYQ38" s="8"/>
      <c r="AYR38" s="9"/>
      <c r="AYS38" s="9"/>
      <c r="AYT38" s="8"/>
      <c r="AYU38" s="9"/>
      <c r="AYV38" s="9"/>
      <c r="AYW38" s="8"/>
      <c r="AYX38" s="9"/>
      <c r="AYY38" s="9"/>
      <c r="AYZ38" s="8"/>
      <c r="AZA38" s="9"/>
      <c r="AZB38" s="9"/>
      <c r="AZC38" s="8"/>
      <c r="AZD38" s="9"/>
      <c r="AZE38" s="9"/>
      <c r="AZF38" s="8" t="s">
        <v>24534</v>
      </c>
      <c r="AZG38" s="9"/>
      <c r="AZH38" s="9"/>
      <c r="AZI38" s="8" t="s">
        <v>24124</v>
      </c>
      <c r="AZJ38" s="9"/>
      <c r="AZK38" s="9"/>
      <c r="AZL38" s="8"/>
      <c r="AZM38" s="9"/>
      <c r="AZN38" s="9"/>
      <c r="AZO38" s="8"/>
      <c r="AZP38" s="9"/>
      <c r="AZQ38" s="9"/>
      <c r="AZR38" s="8" t="s">
        <v>24260</v>
      </c>
      <c r="AZS38" s="9"/>
      <c r="AZT38" s="9"/>
      <c r="AZU38" s="8"/>
      <c r="AZV38" s="9"/>
      <c r="AZW38" s="9"/>
      <c r="AZX38" s="8" t="s">
        <v>24260</v>
      </c>
      <c r="AZY38" s="9"/>
      <c r="AZZ38" s="9"/>
      <c r="BAA38" s="8"/>
      <c r="BAB38" s="9"/>
      <c r="BAC38" s="9"/>
      <c r="BAD38" s="8" t="s">
        <v>24416</v>
      </c>
      <c r="BAE38" s="9"/>
      <c r="BAF38" s="9"/>
      <c r="BAG38" s="8" t="s">
        <v>4677</v>
      </c>
      <c r="BAH38" s="9"/>
      <c r="BAI38" s="9"/>
      <c r="BAJ38" s="8"/>
      <c r="BAK38" s="9"/>
      <c r="BAL38" s="9"/>
      <c r="BAM38" s="8"/>
      <c r="BAN38" s="9"/>
      <c r="BAO38" s="9"/>
      <c r="BAP38" s="8"/>
      <c r="BAQ38" s="9"/>
      <c r="BAR38" s="9"/>
      <c r="BAS38" s="8"/>
      <c r="BAT38" s="9"/>
      <c r="BAU38" s="9"/>
      <c r="BAV38" s="8"/>
      <c r="BAW38" s="9"/>
      <c r="BAX38" s="9"/>
      <c r="BAY38" s="8"/>
      <c r="BAZ38" s="9"/>
      <c r="BBA38" s="9"/>
      <c r="BBB38" s="8"/>
      <c r="BBC38" s="9"/>
      <c r="BBD38" s="9"/>
      <c r="BBE38" s="8"/>
      <c r="BBF38" s="9"/>
      <c r="BBG38" s="9"/>
      <c r="BBH38" s="8"/>
      <c r="BBI38" s="9"/>
      <c r="BBJ38" s="9"/>
      <c r="BBK38" s="8"/>
      <c r="BBL38" s="9"/>
      <c r="BBM38" s="9"/>
      <c r="BBN38" s="8"/>
      <c r="BBO38" s="9"/>
      <c r="BBP38" s="9"/>
      <c r="BBQ38" s="8"/>
      <c r="BBR38" s="9"/>
      <c r="BBS38" s="9"/>
      <c r="BBT38" s="8"/>
      <c r="BBU38" s="9"/>
      <c r="BBV38" s="9"/>
      <c r="BBW38" s="8"/>
      <c r="BBX38" s="9"/>
      <c r="BBY38" s="9"/>
      <c r="BBZ38" s="8"/>
      <c r="BCA38" s="9"/>
      <c r="BCB38" s="9"/>
      <c r="BCC38" s="8"/>
      <c r="BCD38" s="9"/>
      <c r="BCE38" s="9"/>
      <c r="BCF38" s="8"/>
      <c r="BCG38" s="9"/>
      <c r="BCH38" s="9"/>
      <c r="BCI38" s="8"/>
      <c r="BCJ38" s="9"/>
      <c r="BCK38" s="9"/>
      <c r="BCL38" s="8" t="s">
        <v>25005</v>
      </c>
      <c r="BCM38" s="9"/>
      <c r="BCN38" s="9"/>
      <c r="BCO38" s="8"/>
      <c r="BCP38" s="9"/>
      <c r="BCQ38" s="9"/>
      <c r="BCR38" s="8"/>
      <c r="BCS38" s="9"/>
      <c r="BCT38" s="9"/>
      <c r="BCU38" s="8"/>
      <c r="BCV38" s="9"/>
      <c r="BCW38" s="9"/>
      <c r="BCX38" s="8"/>
      <c r="BCY38" s="9"/>
      <c r="BCZ38" s="9"/>
      <c r="BDA38" s="8"/>
      <c r="BDB38" s="9"/>
      <c r="BDC38" s="9"/>
      <c r="BDD38" s="8"/>
      <c r="BDE38" s="9"/>
      <c r="BDF38" s="9"/>
      <c r="BDG38" s="8"/>
      <c r="BDH38" s="9"/>
      <c r="BDI38" s="9"/>
      <c r="BDJ38" s="8"/>
      <c r="BDK38" s="9"/>
      <c r="BDL38" s="9"/>
      <c r="BDM38" s="8"/>
      <c r="BDN38" s="9"/>
      <c r="BDO38" s="9"/>
      <c r="BDP38" s="8"/>
      <c r="BDQ38" s="9"/>
      <c r="BDR38" s="9"/>
      <c r="BDS38" s="8"/>
      <c r="BDT38" s="9"/>
      <c r="BDU38" s="9"/>
      <c r="BDV38" s="8"/>
      <c r="BDW38" s="9"/>
      <c r="BDX38" s="9"/>
      <c r="BDY38" s="8"/>
      <c r="BDZ38" s="9"/>
      <c r="BEA38" s="9"/>
      <c r="BEB38" s="8"/>
      <c r="BEC38" s="9"/>
      <c r="BED38" s="9"/>
      <c r="BEE38" s="8"/>
      <c r="BEF38" s="9"/>
      <c r="BEG38" s="9"/>
      <c r="BEH38" s="8" t="s">
        <v>24716</v>
      </c>
      <c r="BEI38" s="9"/>
      <c r="BEJ38" s="9"/>
      <c r="BEK38" s="8" t="s">
        <v>25024</v>
      </c>
      <c r="BEL38" s="9"/>
      <c r="BEM38" s="9"/>
      <c r="BEN38" s="8"/>
      <c r="BEO38" s="9"/>
      <c r="BEP38" s="9"/>
      <c r="BEQ38" s="8"/>
      <c r="BER38" s="9"/>
      <c r="BES38" s="9"/>
      <c r="BET38" s="8"/>
      <c r="BEU38" s="9"/>
      <c r="BEV38" s="9"/>
      <c r="BEW38" s="8" t="s">
        <v>24413</v>
      </c>
      <c r="BEX38" s="9"/>
      <c r="BEY38" s="9"/>
      <c r="BEZ38" s="8" t="s">
        <v>4377</v>
      </c>
      <c r="BFA38" s="9"/>
      <c r="BFB38" s="9"/>
      <c r="BFC38" s="8"/>
      <c r="BFD38" s="9"/>
      <c r="BFE38" s="9"/>
      <c r="BFF38" s="8" t="s">
        <v>4377</v>
      </c>
      <c r="BFG38" s="9"/>
      <c r="BFH38" s="9"/>
      <c r="BFI38" s="8" t="s">
        <v>25273</v>
      </c>
      <c r="BFJ38" s="9"/>
      <c r="BFK38" s="9"/>
      <c r="BFL38" s="8" t="s">
        <v>24063</v>
      </c>
      <c r="BFM38" s="9"/>
      <c r="BFN38" s="9"/>
      <c r="BFO38" s="8" t="s">
        <v>24413</v>
      </c>
      <c r="BFP38" s="9"/>
      <c r="BFQ38" s="9"/>
      <c r="BFR38" s="8"/>
      <c r="BFS38" s="9"/>
      <c r="BFT38" s="9"/>
      <c r="BFU38" s="8"/>
      <c r="BFV38" s="9"/>
      <c r="BFW38" s="9"/>
      <c r="BFX38" s="8"/>
      <c r="BFY38" s="9"/>
      <c r="BFZ38" s="9"/>
      <c r="BGA38" s="8" t="s">
        <v>3646</v>
      </c>
      <c r="BGB38" s="9"/>
      <c r="BGC38" s="9"/>
      <c r="BGD38" s="8" t="s">
        <v>3646</v>
      </c>
      <c r="BGE38" s="9"/>
      <c r="BGF38" s="9"/>
      <c r="BGG38" s="8" t="s">
        <v>3646</v>
      </c>
      <c r="BGH38" s="9"/>
      <c r="BGI38" s="9"/>
      <c r="BGJ38" s="8"/>
      <c r="BGK38" s="9"/>
      <c r="BGL38" s="9"/>
      <c r="BGM38" s="8" t="s">
        <v>4216</v>
      </c>
      <c r="BGN38" s="9"/>
      <c r="BGO38" s="9"/>
      <c r="BGP38" s="8"/>
      <c r="BGQ38" s="9"/>
      <c r="BGR38" s="9"/>
      <c r="BGS38" s="8"/>
      <c r="BGT38" s="9"/>
      <c r="BGU38" s="9"/>
      <c r="BGV38" s="8" t="s">
        <v>24716</v>
      </c>
      <c r="BGW38" s="9"/>
      <c r="BGX38" s="9"/>
      <c r="BGY38" s="8"/>
      <c r="BGZ38" s="9"/>
      <c r="BHA38" s="9"/>
      <c r="BHB38" s="8"/>
      <c r="BHC38" s="9"/>
      <c r="BHD38" s="9"/>
      <c r="BHE38" s="8" t="s">
        <v>25078</v>
      </c>
      <c r="BHF38" s="9"/>
      <c r="BHG38" s="9"/>
      <c r="BHH38" s="8" t="s">
        <v>4519</v>
      </c>
      <c r="BHI38" s="9"/>
      <c r="BHJ38" s="9"/>
      <c r="BHK38" s="8" t="s">
        <v>24683</v>
      </c>
      <c r="BHL38" s="9"/>
      <c r="BHM38" s="9"/>
      <c r="BHN38" s="8"/>
      <c r="BHO38" s="9"/>
      <c r="BHP38" s="9"/>
      <c r="BHQ38" s="8"/>
      <c r="BHR38" s="9"/>
      <c r="BHS38" s="9"/>
      <c r="BHT38" s="8" t="s">
        <v>24696</v>
      </c>
      <c r="BHU38" s="9"/>
      <c r="BHV38" s="9"/>
      <c r="BHW38" s="8" t="s">
        <v>4677</v>
      </c>
      <c r="BHX38" s="9"/>
      <c r="BHY38" s="9"/>
      <c r="BHZ38" s="8"/>
      <c r="BIA38" s="9"/>
      <c r="BIB38" s="9"/>
      <c r="BIC38" s="8" t="s">
        <v>24846</v>
      </c>
      <c r="BID38" s="9"/>
      <c r="BIE38" s="9"/>
      <c r="BIF38" s="8"/>
      <c r="BIG38" s="9"/>
      <c r="BIH38" s="9"/>
      <c r="BII38" s="8" t="s">
        <v>24551</v>
      </c>
      <c r="BIJ38" s="9"/>
      <c r="BIK38" s="9"/>
      <c r="BIL38" s="8"/>
      <c r="BIM38" s="9"/>
      <c r="BIN38" s="9"/>
      <c r="BIO38" s="8" t="s">
        <v>4519</v>
      </c>
      <c r="BIP38" s="9"/>
      <c r="BIQ38" s="9"/>
      <c r="BIR38" s="8"/>
      <c r="BIS38" s="9"/>
      <c r="BIT38" s="9"/>
      <c r="BIU38" s="8"/>
      <c r="BIV38" s="9"/>
      <c r="BIW38" s="9"/>
      <c r="BIX38" s="8"/>
      <c r="BIY38" s="9"/>
      <c r="BIZ38" s="9"/>
      <c r="BJA38" s="8" t="s">
        <v>4580</v>
      </c>
      <c r="BJB38" s="9"/>
      <c r="BJC38" s="9"/>
      <c r="BJD38" s="8"/>
      <c r="BJE38" s="9"/>
      <c r="BJF38" s="9"/>
      <c r="BJG38" s="8"/>
      <c r="BJH38" s="9"/>
      <c r="BJI38" s="9"/>
      <c r="BJJ38" s="8" t="s">
        <v>4576</v>
      </c>
      <c r="BJK38" s="9"/>
      <c r="BJL38" s="9"/>
      <c r="BJM38" s="8" t="s">
        <v>24884</v>
      </c>
      <c r="BJN38" s="9"/>
      <c r="BJO38" s="9"/>
      <c r="BJP38" s="8" t="s">
        <v>3646</v>
      </c>
      <c r="BJQ38" s="9"/>
      <c r="BJR38" s="9"/>
      <c r="BJS38" s="8" t="s">
        <v>25274</v>
      </c>
      <c r="BJT38" s="9"/>
      <c r="BJU38" s="9"/>
      <c r="BJV38" s="8" t="s">
        <v>25275</v>
      </c>
      <c r="BJW38" s="9"/>
      <c r="BJX38" s="9"/>
      <c r="BJY38" s="8"/>
      <c r="BJZ38" s="9"/>
      <c r="BKA38" s="9"/>
      <c r="BKB38" s="8"/>
      <c r="BKC38" s="9"/>
      <c r="BKD38" s="9"/>
      <c r="BKE38" s="8"/>
      <c r="BKF38" s="9"/>
      <c r="BKG38" s="9"/>
      <c r="BKH38" s="8" t="s">
        <v>24499</v>
      </c>
      <c r="BKI38" s="9"/>
      <c r="BKJ38" s="9"/>
      <c r="BKK38" s="8"/>
      <c r="BKL38" s="9"/>
      <c r="BKM38" s="9"/>
      <c r="BKN38" s="8"/>
      <c r="BKO38" s="9"/>
      <c r="BKP38" s="9"/>
      <c r="BKQ38" s="8"/>
      <c r="BKR38" s="9"/>
      <c r="BKS38" s="9"/>
      <c r="BKT38" s="8"/>
      <c r="BKU38" s="9"/>
      <c r="BKV38" s="9"/>
      <c r="BKW38" s="8"/>
      <c r="BKX38" s="9"/>
      <c r="BKY38" s="9"/>
      <c r="BKZ38" s="8" t="s">
        <v>3646</v>
      </c>
      <c r="BLA38" s="9"/>
      <c r="BLB38" s="9"/>
      <c r="BLC38" s="8"/>
      <c r="BLD38" s="9"/>
      <c r="BLE38" s="9"/>
      <c r="BLF38" s="8"/>
      <c r="BLG38" s="9"/>
      <c r="BLH38" s="9"/>
      <c r="BLI38" s="8"/>
      <c r="BLJ38" s="9"/>
      <c r="BLK38" s="9"/>
      <c r="BLL38" s="8" t="s">
        <v>25065</v>
      </c>
      <c r="BLM38" s="9"/>
      <c r="BLN38" s="9"/>
      <c r="BLO38" s="8"/>
      <c r="BLP38" s="9"/>
      <c r="BLQ38" s="9"/>
      <c r="BLR38" s="8"/>
      <c r="BLS38" s="9"/>
      <c r="BLT38" s="9"/>
      <c r="BLU38" s="8"/>
      <c r="BLV38" s="9"/>
      <c r="BLW38" s="9"/>
      <c r="BLX38" s="8"/>
      <c r="BLY38" s="9"/>
      <c r="BLZ38" s="9"/>
      <c r="BMA38" s="8"/>
      <c r="BMB38" s="9"/>
      <c r="BMC38" s="9"/>
      <c r="BMD38" s="8"/>
      <c r="BME38" s="9"/>
      <c r="BMF38" s="9"/>
      <c r="BMG38" s="8"/>
      <c r="BMH38" s="9"/>
      <c r="BMI38" s="9"/>
      <c r="BMJ38" s="8"/>
      <c r="BMK38" s="9"/>
      <c r="BML38" s="9"/>
      <c r="BMM38" s="8"/>
      <c r="BMN38" s="9"/>
      <c r="BMO38" s="9"/>
      <c r="BMP38" s="8" t="s">
        <v>4576</v>
      </c>
      <c r="BMQ38" s="9"/>
      <c r="BMR38" s="9"/>
      <c r="BMS38" s="8"/>
      <c r="BMT38" s="9"/>
      <c r="BMU38" s="9"/>
      <c r="BMV38" s="8"/>
      <c r="BMW38" s="9"/>
      <c r="BMX38" s="9"/>
      <c r="BMY38" s="8"/>
      <c r="BMZ38" s="9"/>
      <c r="BNA38" s="9"/>
      <c r="BNB38" s="8"/>
      <c r="BNC38" s="9"/>
      <c r="BND38" s="9"/>
      <c r="BNE38" s="8"/>
      <c r="BNF38" s="9"/>
      <c r="BNG38" s="9"/>
      <c r="BNH38" s="8"/>
      <c r="BNI38" s="9"/>
      <c r="BNJ38" s="9"/>
      <c r="BNK38" s="8" t="s">
        <v>25276</v>
      </c>
      <c r="BNL38" s="9"/>
      <c r="BNM38" s="9"/>
      <c r="BNN38" s="8"/>
      <c r="BNO38" s="9"/>
      <c r="BNP38" s="9"/>
      <c r="BNQ38" s="8"/>
      <c r="BNR38" s="9"/>
      <c r="BNS38" s="9"/>
      <c r="BNT38" s="8" t="s">
        <v>24556</v>
      </c>
      <c r="BNU38" s="9"/>
      <c r="BNV38" s="9"/>
      <c r="BNW38" s="8"/>
      <c r="BNX38" s="9"/>
      <c r="BNY38" s="9"/>
      <c r="BNZ38" s="8" t="s">
        <v>25277</v>
      </c>
      <c r="BOA38" s="9"/>
      <c r="BOB38" s="9"/>
      <c r="BOC38" s="8"/>
      <c r="BOD38" s="9"/>
      <c r="BOE38" s="9"/>
      <c r="BOF38" s="8"/>
      <c r="BOG38" s="9"/>
      <c r="BOH38" s="9"/>
      <c r="BOI38" s="8"/>
      <c r="BOJ38" s="9"/>
      <c r="BOK38" s="9"/>
      <c r="BOL38" s="8"/>
      <c r="BOM38" s="9"/>
      <c r="BON38" s="9"/>
      <c r="BOO38" s="8"/>
      <c r="BOP38" s="9"/>
      <c r="BOQ38" s="9"/>
      <c r="BOR38" s="8"/>
      <c r="BOS38" s="9"/>
      <c r="BOT38" s="9"/>
      <c r="BOU38" s="8" t="s">
        <v>24413</v>
      </c>
      <c r="BOV38" s="9"/>
      <c r="BOW38" s="9"/>
      <c r="BOX38" s="8" t="s">
        <v>25062</v>
      </c>
      <c r="BOY38" s="9"/>
      <c r="BOZ38" s="9"/>
      <c r="BPA38" s="8"/>
      <c r="BPB38" s="9"/>
      <c r="BPC38" s="9"/>
      <c r="BPD38" s="8"/>
      <c r="BPE38" s="9"/>
      <c r="BPF38" s="9"/>
      <c r="BPG38" s="8" t="s">
        <v>24636</v>
      </c>
      <c r="BPH38" s="9"/>
      <c r="BPI38" s="9"/>
      <c r="BPJ38" s="8"/>
      <c r="BPK38" s="9"/>
      <c r="BPL38" s="9"/>
      <c r="BPM38" s="8"/>
      <c r="BPN38" s="9"/>
      <c r="BPO38" s="9"/>
      <c r="BPP38" s="8"/>
      <c r="BPQ38" s="9"/>
      <c r="BPR38" s="9"/>
      <c r="BPS38" s="8" t="s">
        <v>24916</v>
      </c>
      <c r="BPT38" s="9"/>
      <c r="BPU38" s="9"/>
      <c r="BPV38" s="8"/>
      <c r="BPW38" s="9"/>
      <c r="BPX38" s="9"/>
      <c r="BPY38" s="8" t="s">
        <v>25278</v>
      </c>
      <c r="BPZ38" s="9"/>
      <c r="BQA38" s="9"/>
      <c r="BQB38" s="8"/>
      <c r="BQC38" s="9"/>
      <c r="BQD38" s="9"/>
      <c r="BQE38" s="8"/>
      <c r="BQF38" s="9"/>
      <c r="BQG38" s="9"/>
      <c r="BQH38" s="8"/>
      <c r="BQI38" s="9"/>
      <c r="BQJ38" s="9"/>
      <c r="BQK38" s="8" t="s">
        <v>4646</v>
      </c>
      <c r="BQL38" s="9"/>
      <c r="BQM38" s="9"/>
      <c r="BQN38" s="8"/>
      <c r="BQO38" s="9"/>
      <c r="BQP38" s="9"/>
      <c r="BQQ38" s="8"/>
      <c r="BQR38" s="9"/>
      <c r="BQS38" s="9"/>
      <c r="BQT38" s="8" t="s">
        <v>24830</v>
      </c>
      <c r="BQU38" s="9"/>
      <c r="BQV38" s="9"/>
      <c r="BQW38" s="8"/>
      <c r="BQX38" s="9"/>
      <c r="BQY38" s="9"/>
      <c r="BQZ38" s="8"/>
      <c r="BRA38" s="9"/>
      <c r="BRB38" s="9"/>
      <c r="BRC38" s="8"/>
      <c r="BRD38" s="9"/>
      <c r="BRE38" s="9"/>
      <c r="BRF38" s="8" t="s">
        <v>24421</v>
      </c>
      <c r="BRG38" s="9"/>
      <c r="BRH38" s="9"/>
      <c r="BRI38" s="8" t="s">
        <v>24446</v>
      </c>
      <c r="BRJ38" s="9"/>
      <c r="BRK38" s="9"/>
      <c r="BRL38" s="8"/>
      <c r="BRM38" s="9"/>
      <c r="BRN38" s="9"/>
      <c r="BRO38" s="8"/>
      <c r="BRP38" s="9"/>
      <c r="BRQ38" s="9"/>
      <c r="BRR38" s="8"/>
      <c r="BRS38" s="9"/>
      <c r="BRT38" s="9"/>
      <c r="BRU38" s="8"/>
      <c r="BRV38" s="9"/>
      <c r="BRW38" s="9"/>
      <c r="BRX38" s="8"/>
      <c r="BRY38" s="9"/>
      <c r="BRZ38" s="9"/>
      <c r="BSA38" s="8"/>
      <c r="BSB38" s="9"/>
      <c r="BSC38" s="9"/>
      <c r="BSD38" s="8"/>
      <c r="BSE38" s="9"/>
      <c r="BSF38" s="9"/>
      <c r="BSG38" s="8"/>
      <c r="BSH38" s="9"/>
      <c r="BSI38" s="9"/>
      <c r="BSJ38" s="8"/>
      <c r="BSK38" s="9"/>
      <c r="BSL38" s="9"/>
      <c r="BSM38" s="8"/>
      <c r="BSN38" s="9"/>
      <c r="BSO38" s="9"/>
      <c r="BSP38" s="8"/>
      <c r="BSQ38" s="9"/>
      <c r="BSR38" s="9"/>
      <c r="BSS38" s="8" t="s">
        <v>25279</v>
      </c>
      <c r="BST38" s="9"/>
      <c r="BSU38" s="9"/>
      <c r="BSV38" s="8"/>
      <c r="BSW38" s="9"/>
      <c r="BSX38" s="9"/>
      <c r="BSY38" s="8"/>
      <c r="BSZ38" s="9"/>
      <c r="BTA38" s="9"/>
      <c r="BTB38" s="8"/>
      <c r="BTC38" s="9"/>
      <c r="BTD38" s="9"/>
      <c r="BTE38" s="8"/>
      <c r="BTF38" s="9"/>
      <c r="BTG38" s="9"/>
      <c r="BTH38" s="8"/>
      <c r="BTI38" s="9"/>
      <c r="BTJ38" s="9"/>
      <c r="BTK38" s="8"/>
      <c r="BTL38" s="9"/>
      <c r="BTM38" s="9"/>
      <c r="BTN38" s="8"/>
      <c r="BTO38" s="9"/>
      <c r="BTP38" s="9"/>
      <c r="BTQ38" s="8" t="s">
        <v>25280</v>
      </c>
      <c r="BTR38" s="9"/>
      <c r="BTS38" s="9"/>
      <c r="BTT38" s="8"/>
      <c r="BTU38" s="9"/>
      <c r="BTV38" s="9"/>
      <c r="BTW38" s="8" t="s">
        <v>24413</v>
      </c>
      <c r="BTX38" s="9"/>
      <c r="BTY38" s="9"/>
      <c r="BTZ38" s="8"/>
      <c r="BUA38" s="9"/>
      <c r="BUB38" s="9"/>
      <c r="BUC38" s="8" t="s">
        <v>3646</v>
      </c>
      <c r="BUD38" s="9"/>
      <c r="BUE38" s="9"/>
      <c r="BUF38" s="8"/>
      <c r="BUG38" s="9"/>
      <c r="BUH38" s="9"/>
      <c r="BUI38" s="8" t="s">
        <v>25281</v>
      </c>
      <c r="BUJ38" s="9"/>
      <c r="BUK38" s="9"/>
      <c r="BUL38" s="8" t="s">
        <v>25282</v>
      </c>
      <c r="BUM38" s="9"/>
      <c r="BUN38" s="9"/>
      <c r="BUO38" s="8" t="s">
        <v>24918</v>
      </c>
      <c r="BUP38" s="9"/>
      <c r="BUQ38" s="9"/>
      <c r="BUR38" s="8" t="s">
        <v>24523</v>
      </c>
      <c r="BUS38" s="9"/>
      <c r="BUT38" s="9"/>
      <c r="BUU38" s="8"/>
      <c r="BUV38" s="9"/>
      <c r="BUW38" s="9"/>
      <c r="BUX38" s="8"/>
      <c r="BUY38" s="9"/>
      <c r="BUZ38" s="9"/>
      <c r="BVA38" s="8" t="s">
        <v>3646</v>
      </c>
      <c r="BVB38" s="9"/>
      <c r="BVC38" s="9"/>
      <c r="BVD38" s="8" t="s">
        <v>25252</v>
      </c>
      <c r="BVE38" s="9"/>
      <c r="BVF38" s="9"/>
      <c r="BVG38" s="8" t="s">
        <v>24836</v>
      </c>
      <c r="BVH38" s="9"/>
      <c r="BVI38" s="9"/>
      <c r="BVJ38" s="8"/>
      <c r="BVK38" s="9"/>
      <c r="BVL38" s="9"/>
      <c r="BVM38" s="8"/>
      <c r="BVN38" s="9"/>
      <c r="BVO38" s="9"/>
      <c r="BVP38" s="8"/>
      <c r="BVQ38" s="9"/>
      <c r="BVR38" s="9"/>
      <c r="BVS38" s="8" t="s">
        <v>3646</v>
      </c>
      <c r="BVT38" s="9"/>
      <c r="BVU38" s="9"/>
      <c r="BVV38" s="8"/>
      <c r="BVW38" s="9"/>
      <c r="BVX38" s="9"/>
      <c r="BVY38" s="8"/>
      <c r="BVZ38" s="9"/>
      <c r="BWA38" s="9"/>
      <c r="BWB38" s="8" t="s">
        <v>24413</v>
      </c>
      <c r="BWC38" s="9"/>
      <c r="BWD38" s="9"/>
      <c r="BWE38" s="8"/>
      <c r="BWF38" s="9"/>
      <c r="BWG38" s="9"/>
      <c r="BWH38" s="8" t="s">
        <v>4580</v>
      </c>
      <c r="BWI38" s="9"/>
      <c r="BWJ38" s="9"/>
      <c r="BWK38" s="8" t="s">
        <v>4216</v>
      </c>
      <c r="BWL38" s="9"/>
      <c r="BWM38" s="9"/>
      <c r="BWN38" s="8"/>
      <c r="BWO38" s="9"/>
      <c r="BWP38" s="9"/>
      <c r="BWQ38" s="8" t="s">
        <v>24636</v>
      </c>
      <c r="BWR38" s="9"/>
      <c r="BWS38" s="9"/>
      <c r="BWT38" s="8" t="s">
        <v>24636</v>
      </c>
      <c r="BWU38" s="9"/>
      <c r="BWV38" s="9"/>
      <c r="BWW38" s="8"/>
      <c r="BWX38" s="9"/>
      <c r="BWY38" s="9"/>
      <c r="BWZ38" s="8"/>
      <c r="BXA38" s="9"/>
      <c r="BXB38" s="9"/>
      <c r="BXC38" s="8" t="s">
        <v>25283</v>
      </c>
      <c r="BXD38" s="9"/>
      <c r="BXE38" s="9"/>
      <c r="BXF38" s="8"/>
      <c r="BXG38" s="9"/>
      <c r="BXH38" s="9"/>
      <c r="BXI38" s="8" t="s">
        <v>24636</v>
      </c>
      <c r="BXJ38" s="9"/>
      <c r="BXK38" s="9"/>
      <c r="BXL38" s="8"/>
      <c r="BXM38" s="9"/>
      <c r="BXN38" s="9"/>
      <c r="BXO38" s="8"/>
      <c r="BXP38" s="9"/>
      <c r="BXQ38" s="9"/>
      <c r="BXR38" s="8"/>
      <c r="BXS38" s="9"/>
      <c r="BXT38" s="9"/>
      <c r="BXU38" s="8"/>
      <c r="BXV38" s="9"/>
      <c r="BXW38" s="9"/>
      <c r="BXX38" s="8"/>
      <c r="BXY38" s="9"/>
      <c r="BXZ38" s="9"/>
      <c r="BYA38" s="8"/>
      <c r="BYB38" s="9"/>
      <c r="BYC38" s="9"/>
      <c r="BYD38" s="8"/>
      <c r="BYE38" s="9"/>
      <c r="BYF38" s="9"/>
      <c r="BYG38" s="8"/>
      <c r="BYH38" s="9"/>
      <c r="BYI38" s="9"/>
      <c r="BYJ38" s="8"/>
      <c r="BYK38" s="9"/>
      <c r="BYL38" s="9"/>
      <c r="BYM38" s="8"/>
      <c r="BYN38" s="9"/>
      <c r="BYO38" s="9"/>
    </row>
    <row r="39" spans="1:2017" x14ac:dyDescent="0.25">
      <c r="A39" s="1" t="s">
        <v>4640</v>
      </c>
      <c r="B39" s="8" t="s">
        <v>4677</v>
      </c>
      <c r="C39" s="9"/>
      <c r="D39" s="9"/>
      <c r="E39" s="8"/>
      <c r="F39" s="9"/>
      <c r="G39" s="9"/>
      <c r="H39" s="8"/>
      <c r="I39" s="9"/>
      <c r="J39" s="9"/>
      <c r="K39" s="8"/>
      <c r="L39" s="9"/>
      <c r="M39" s="9"/>
      <c r="N39" s="8" t="s">
        <v>3646</v>
      </c>
      <c r="O39" s="9"/>
      <c r="P39" s="9"/>
      <c r="Q39" s="8"/>
      <c r="R39" s="9"/>
      <c r="S39" s="9"/>
      <c r="T39" s="8"/>
      <c r="U39" s="9"/>
      <c r="V39" s="9"/>
      <c r="W39" s="8" t="s">
        <v>4066</v>
      </c>
      <c r="X39" s="9"/>
      <c r="Y39" s="9"/>
      <c r="Z39" s="8"/>
      <c r="AA39" s="9"/>
      <c r="AB39" s="9"/>
      <c r="AC39" s="8"/>
      <c r="AD39" s="9"/>
      <c r="AE39" s="9"/>
      <c r="AF39" s="8"/>
      <c r="AG39" s="9"/>
      <c r="AH39" s="9"/>
      <c r="AI39" s="8" t="s">
        <v>24023</v>
      </c>
      <c r="AJ39" s="9"/>
      <c r="AK39" s="9"/>
      <c r="AL39" s="8" t="s">
        <v>23885</v>
      </c>
      <c r="AM39" s="9"/>
      <c r="AN39" s="9"/>
      <c r="AO39" s="8"/>
      <c r="AP39" s="9"/>
      <c r="AQ39" s="9"/>
      <c r="AR39" s="8"/>
      <c r="AS39" s="9"/>
      <c r="AT39" s="9"/>
      <c r="AU39" s="8"/>
      <c r="AV39" s="9"/>
      <c r="AW39" s="9"/>
      <c r="AX39" s="8"/>
      <c r="AY39" s="9"/>
      <c r="AZ39" s="9"/>
      <c r="BA39" s="8"/>
      <c r="BB39" s="9"/>
      <c r="BC39" s="9"/>
      <c r="BD39" s="8"/>
      <c r="BE39" s="9"/>
      <c r="BF39" s="9"/>
      <c r="BG39" s="8"/>
      <c r="BH39" s="9"/>
      <c r="BI39" s="9"/>
      <c r="BJ39" s="8"/>
      <c r="BK39" s="9"/>
      <c r="BL39" s="9"/>
      <c r="BM39" s="8"/>
      <c r="BN39" s="9"/>
      <c r="BO39" s="9"/>
      <c r="BP39" s="8"/>
      <c r="BQ39" s="9"/>
      <c r="BR39" s="9"/>
      <c r="BS39" s="8"/>
      <c r="BT39" s="9"/>
      <c r="BU39" s="9"/>
      <c r="BV39" s="8"/>
      <c r="BW39" s="9"/>
      <c r="BX39" s="9"/>
      <c r="BY39" s="8"/>
      <c r="BZ39" s="9"/>
      <c r="CA39" s="9"/>
      <c r="CB39" s="8" t="s">
        <v>25284</v>
      </c>
      <c r="CC39" s="9"/>
      <c r="CD39" s="9"/>
      <c r="CE39" s="8" t="s">
        <v>4216</v>
      </c>
      <c r="CF39" s="9"/>
      <c r="CG39" s="9"/>
      <c r="CH39" s="8"/>
      <c r="CI39" s="9"/>
      <c r="CJ39" s="9"/>
      <c r="CK39" s="8"/>
      <c r="CL39" s="9"/>
      <c r="CM39" s="9"/>
      <c r="CN39" s="8" t="s">
        <v>3646</v>
      </c>
      <c r="CO39" s="9"/>
      <c r="CP39" s="9"/>
      <c r="CQ39" s="8" t="s">
        <v>24676</v>
      </c>
      <c r="CR39" s="9"/>
      <c r="CS39" s="9"/>
      <c r="CT39" s="8"/>
      <c r="CU39" s="9"/>
      <c r="CV39" s="9"/>
      <c r="CW39" s="8" t="s">
        <v>4275</v>
      </c>
      <c r="CX39" s="9"/>
      <c r="CY39" s="9"/>
      <c r="CZ39" s="8"/>
      <c r="DA39" s="9"/>
      <c r="DB39" s="9"/>
      <c r="DC39" s="8"/>
      <c r="DD39" s="9"/>
      <c r="DE39" s="9"/>
      <c r="DF39" s="8"/>
      <c r="DG39" s="9"/>
      <c r="DH39" s="9"/>
      <c r="DI39" s="8"/>
      <c r="DJ39" s="9"/>
      <c r="DK39" s="9"/>
      <c r="DL39" s="8" t="s">
        <v>25285</v>
      </c>
      <c r="DM39" s="9"/>
      <c r="DN39" s="9"/>
      <c r="DO39" s="8"/>
      <c r="DP39" s="9"/>
      <c r="DQ39" s="9"/>
      <c r="DR39" s="8"/>
      <c r="DS39" s="9"/>
      <c r="DT39" s="9"/>
      <c r="DU39" s="8"/>
      <c r="DV39" s="9"/>
      <c r="DW39" s="9"/>
      <c r="DX39" s="8"/>
      <c r="DY39" s="9"/>
      <c r="DZ39" s="9"/>
      <c r="EA39" s="8" t="s">
        <v>25286</v>
      </c>
      <c r="EB39" s="9"/>
      <c r="EC39" s="9"/>
      <c r="ED39" s="8"/>
      <c r="EE39" s="9"/>
      <c r="EF39" s="9"/>
      <c r="EG39" s="8"/>
      <c r="EH39" s="9"/>
      <c r="EI39" s="9"/>
      <c r="EJ39" s="8"/>
      <c r="EK39" s="9"/>
      <c r="EL39" s="9"/>
      <c r="EM39" s="8"/>
      <c r="EN39" s="9"/>
      <c r="EO39" s="9"/>
      <c r="EP39" s="8" t="s">
        <v>25078</v>
      </c>
      <c r="EQ39" s="9"/>
      <c r="ER39" s="9"/>
      <c r="ES39" s="8" t="s">
        <v>24672</v>
      </c>
      <c r="ET39" s="9"/>
      <c r="EU39" s="9"/>
      <c r="EV39" s="8" t="s">
        <v>24432</v>
      </c>
      <c r="EW39" s="9"/>
      <c r="EX39" s="9"/>
      <c r="EY39" s="8"/>
      <c r="EZ39" s="9"/>
      <c r="FA39" s="9"/>
      <c r="FB39" s="8"/>
      <c r="FC39" s="9"/>
      <c r="FD39" s="9"/>
      <c r="FE39" s="8"/>
      <c r="FF39" s="9"/>
      <c r="FG39" s="9"/>
      <c r="FH39" s="8"/>
      <c r="FI39" s="9"/>
      <c r="FJ39" s="9"/>
      <c r="FK39" s="8"/>
      <c r="FL39" s="9"/>
      <c r="FM39" s="9"/>
      <c r="FN39" s="8" t="s">
        <v>24358</v>
      </c>
      <c r="FO39" s="9"/>
      <c r="FP39" s="9"/>
      <c r="FQ39" s="8"/>
      <c r="FR39" s="9"/>
      <c r="FS39" s="9"/>
      <c r="FT39" s="8"/>
      <c r="FU39" s="9"/>
      <c r="FV39" s="9"/>
      <c r="FW39" s="8"/>
      <c r="FX39" s="9"/>
      <c r="FY39" s="9"/>
      <c r="FZ39" s="8" t="s">
        <v>24941</v>
      </c>
      <c r="GA39" s="9"/>
      <c r="GB39" s="9"/>
      <c r="GC39" s="8"/>
      <c r="GD39" s="9"/>
      <c r="GE39" s="9"/>
      <c r="GF39" s="8"/>
      <c r="GG39" s="9"/>
      <c r="GH39" s="9"/>
      <c r="GI39" s="8"/>
      <c r="GJ39" s="9"/>
      <c r="GK39" s="9"/>
      <c r="GL39" s="8"/>
      <c r="GM39" s="9"/>
      <c r="GN39" s="9"/>
      <c r="GO39" s="8"/>
      <c r="GP39" s="9"/>
      <c r="GQ39" s="9"/>
      <c r="GR39" s="8"/>
      <c r="GS39" s="9"/>
      <c r="GT39" s="9"/>
      <c r="GU39" s="8"/>
      <c r="GV39" s="9"/>
      <c r="GW39" s="9"/>
      <c r="GX39" s="8"/>
      <c r="GY39" s="9"/>
      <c r="GZ39" s="9"/>
      <c r="HA39" s="8"/>
      <c r="HB39" s="9"/>
      <c r="HC39" s="9"/>
      <c r="HD39" s="8" t="s">
        <v>4388</v>
      </c>
      <c r="HE39" s="9"/>
      <c r="HF39" s="9"/>
      <c r="HG39" s="8"/>
      <c r="HH39" s="9"/>
      <c r="HI39" s="9"/>
      <c r="HJ39" s="8"/>
      <c r="HK39" s="9"/>
      <c r="HL39" s="9"/>
      <c r="HM39" s="8"/>
      <c r="HN39" s="9"/>
      <c r="HO39" s="9"/>
      <c r="HP39" s="8" t="s">
        <v>24428</v>
      </c>
      <c r="HQ39" s="9"/>
      <c r="HR39" s="9"/>
      <c r="HS39" s="8" t="s">
        <v>25235</v>
      </c>
      <c r="HT39" s="9"/>
      <c r="HU39" s="9"/>
      <c r="HV39" s="8" t="s">
        <v>25235</v>
      </c>
      <c r="HW39" s="9"/>
      <c r="HX39" s="9"/>
      <c r="HY39" s="8"/>
      <c r="HZ39" s="9"/>
      <c r="IA39" s="9"/>
      <c r="IB39" s="8"/>
      <c r="IC39" s="9"/>
      <c r="ID39" s="9"/>
      <c r="IE39" s="8"/>
      <c r="IF39" s="9"/>
      <c r="IG39" s="9"/>
      <c r="IH39" s="8"/>
      <c r="II39" s="9"/>
      <c r="IJ39" s="9"/>
      <c r="IK39" s="8"/>
      <c r="IL39" s="9"/>
      <c r="IM39" s="9"/>
      <c r="IN39" s="8"/>
      <c r="IO39" s="9"/>
      <c r="IP39" s="9"/>
      <c r="IQ39" s="8"/>
      <c r="IR39" s="9"/>
      <c r="IS39" s="9"/>
      <c r="IT39" s="8"/>
      <c r="IU39" s="9"/>
      <c r="IV39" s="9"/>
      <c r="IW39" s="8"/>
      <c r="IX39" s="9"/>
      <c r="IY39" s="9"/>
      <c r="IZ39" s="8"/>
      <c r="JA39" s="9"/>
      <c r="JB39" s="9"/>
      <c r="JC39" s="8"/>
      <c r="JD39" s="9"/>
      <c r="JE39" s="9"/>
      <c r="JF39" s="8"/>
      <c r="JG39" s="9"/>
      <c r="JH39" s="9"/>
      <c r="JI39" s="8"/>
      <c r="JJ39" s="9"/>
      <c r="JK39" s="9"/>
      <c r="JL39" s="8"/>
      <c r="JM39" s="9"/>
      <c r="JN39" s="9"/>
      <c r="JO39" s="8"/>
      <c r="JP39" s="9"/>
      <c r="JQ39" s="9"/>
      <c r="JR39" s="8"/>
      <c r="JS39" s="9"/>
      <c r="JT39" s="9"/>
      <c r="JU39" s="8"/>
      <c r="JV39" s="9"/>
      <c r="JW39" s="9"/>
      <c r="JX39" s="8"/>
      <c r="JY39" s="9"/>
      <c r="JZ39" s="9"/>
      <c r="KA39" s="8"/>
      <c r="KB39" s="9"/>
      <c r="KC39" s="9"/>
      <c r="KD39" s="8"/>
      <c r="KE39" s="9"/>
      <c r="KF39" s="9"/>
      <c r="KG39" s="8"/>
      <c r="KH39" s="9"/>
      <c r="KI39" s="9"/>
      <c r="KJ39" s="8"/>
      <c r="KK39" s="9"/>
      <c r="KL39" s="9"/>
      <c r="KM39" s="8"/>
      <c r="KN39" s="9"/>
      <c r="KO39" s="9"/>
      <c r="KP39" s="8"/>
      <c r="KQ39" s="9"/>
      <c r="KR39" s="9"/>
      <c r="KS39" s="8"/>
      <c r="KT39" s="9"/>
      <c r="KU39" s="9"/>
      <c r="KV39" s="8" t="s">
        <v>24856</v>
      </c>
      <c r="KW39" s="9"/>
      <c r="KX39" s="9"/>
      <c r="KY39" s="8" t="s">
        <v>25287</v>
      </c>
      <c r="KZ39" s="9"/>
      <c r="LA39" s="9"/>
      <c r="LB39" s="8" t="s">
        <v>24101</v>
      </c>
      <c r="LC39" s="9"/>
      <c r="LD39" s="9"/>
      <c r="LE39" s="8"/>
      <c r="LF39" s="9"/>
      <c r="LG39" s="9"/>
      <c r="LH39" s="8" t="s">
        <v>24604</v>
      </c>
      <c r="LI39" s="9"/>
      <c r="LJ39" s="9"/>
      <c r="LK39" s="8"/>
      <c r="LL39" s="9"/>
      <c r="LM39" s="9"/>
      <c r="LN39" s="8" t="s">
        <v>25288</v>
      </c>
      <c r="LO39" s="9"/>
      <c r="LP39" s="9"/>
      <c r="LQ39" s="8" t="s">
        <v>24604</v>
      </c>
      <c r="LR39" s="9"/>
      <c r="LS39" s="9"/>
      <c r="LT39" s="8"/>
      <c r="LU39" s="9"/>
      <c r="LV39" s="9"/>
      <c r="LW39" s="8" t="s">
        <v>25239</v>
      </c>
      <c r="LX39" s="9"/>
      <c r="LY39" s="9"/>
      <c r="LZ39" s="8" t="s">
        <v>25239</v>
      </c>
      <c r="MA39" s="9"/>
      <c r="MB39" s="9"/>
      <c r="MC39" s="8" t="s">
        <v>24955</v>
      </c>
      <c r="MD39" s="9"/>
      <c r="ME39" s="9"/>
      <c r="MF39" s="8"/>
      <c r="MG39" s="9"/>
      <c r="MH39" s="9"/>
      <c r="MI39" s="8"/>
      <c r="MJ39" s="9"/>
      <c r="MK39" s="9"/>
      <c r="ML39" s="8"/>
      <c r="MM39" s="9"/>
      <c r="MN39" s="9"/>
      <c r="MO39" s="8" t="s">
        <v>25289</v>
      </c>
      <c r="MP39" s="9"/>
      <c r="MQ39" s="9"/>
      <c r="MR39" s="8" t="s">
        <v>25290</v>
      </c>
      <c r="MS39" s="9"/>
      <c r="MT39" s="9"/>
      <c r="MU39" s="8"/>
      <c r="MV39" s="9"/>
      <c r="MW39" s="9"/>
      <c r="MX39" s="8"/>
      <c r="MY39" s="9"/>
      <c r="MZ39" s="9"/>
      <c r="NA39" s="8"/>
      <c r="NB39" s="9"/>
      <c r="NC39" s="9"/>
      <c r="ND39" s="8"/>
      <c r="NE39" s="9"/>
      <c r="NF39" s="9"/>
      <c r="NG39" s="8" t="s">
        <v>25291</v>
      </c>
      <c r="NH39" s="9"/>
      <c r="NI39" s="9"/>
      <c r="NJ39" s="8"/>
      <c r="NK39" s="9"/>
      <c r="NL39" s="9"/>
      <c r="NM39" s="8"/>
      <c r="NN39" s="9"/>
      <c r="NO39" s="9"/>
      <c r="NP39" s="8"/>
      <c r="NQ39" s="9"/>
      <c r="NR39" s="9"/>
      <c r="NS39" s="8"/>
      <c r="NT39" s="9"/>
      <c r="NU39" s="9"/>
      <c r="NV39" s="8"/>
      <c r="NW39" s="9"/>
      <c r="NX39" s="9"/>
      <c r="NY39" s="8"/>
      <c r="NZ39" s="9"/>
      <c r="OA39" s="9"/>
      <c r="OB39" s="8"/>
      <c r="OC39" s="9"/>
      <c r="OD39" s="9"/>
      <c r="OE39" s="8" t="s">
        <v>25292</v>
      </c>
      <c r="OF39" s="9"/>
      <c r="OG39" s="9"/>
      <c r="OH39" s="8" t="s">
        <v>3646</v>
      </c>
      <c r="OI39" s="9"/>
      <c r="OJ39" s="9"/>
      <c r="OK39" s="8"/>
      <c r="OL39" s="9"/>
      <c r="OM39" s="9"/>
      <c r="ON39" s="8" t="s">
        <v>24326</v>
      </c>
      <c r="OO39" s="9"/>
      <c r="OP39" s="9"/>
      <c r="OQ39" s="8"/>
      <c r="OR39" s="9"/>
      <c r="OS39" s="9"/>
      <c r="OT39" s="8"/>
      <c r="OU39" s="9"/>
      <c r="OV39" s="9"/>
      <c r="OW39" s="8" t="s">
        <v>25293</v>
      </c>
      <c r="OX39" s="9"/>
      <c r="OY39" s="9"/>
      <c r="OZ39" s="8"/>
      <c r="PA39" s="9"/>
      <c r="PB39" s="9"/>
      <c r="PC39" s="8"/>
      <c r="PD39" s="9"/>
      <c r="PE39" s="9"/>
      <c r="PF39" s="8"/>
      <c r="PG39" s="9"/>
      <c r="PH39" s="9"/>
      <c r="PI39" s="8"/>
      <c r="PJ39" s="9"/>
      <c r="PK39" s="9"/>
      <c r="PL39" s="8"/>
      <c r="PM39" s="9"/>
      <c r="PN39" s="9"/>
      <c r="PO39" s="8" t="s">
        <v>24735</v>
      </c>
      <c r="PP39" s="9"/>
      <c r="PQ39" s="9"/>
      <c r="PR39" s="8" t="s">
        <v>3646</v>
      </c>
      <c r="PS39" s="9"/>
      <c r="PT39" s="9"/>
      <c r="PU39" s="8"/>
      <c r="PV39" s="9"/>
      <c r="PW39" s="9"/>
      <c r="PX39" s="8"/>
      <c r="PY39" s="9"/>
      <c r="PZ39" s="9"/>
      <c r="QA39" s="8"/>
      <c r="QB39" s="9"/>
      <c r="QC39" s="9"/>
      <c r="QD39" s="8"/>
      <c r="QE39" s="9"/>
      <c r="QF39" s="9"/>
      <c r="QG39" s="8"/>
      <c r="QH39" s="9"/>
      <c r="QI39" s="9"/>
      <c r="QJ39" s="8"/>
      <c r="QK39" s="9"/>
      <c r="QL39" s="9"/>
      <c r="QM39" s="8"/>
      <c r="QN39" s="9"/>
      <c r="QO39" s="9"/>
      <c r="QP39" s="8"/>
      <c r="QQ39" s="9"/>
      <c r="QR39" s="9"/>
      <c r="QS39" s="8"/>
      <c r="QT39" s="9"/>
      <c r="QU39" s="9"/>
      <c r="QV39" s="8"/>
      <c r="QW39" s="9"/>
      <c r="QX39" s="9"/>
      <c r="QY39" s="8"/>
      <c r="QZ39" s="9"/>
      <c r="RA39" s="9"/>
      <c r="RB39" s="8"/>
      <c r="RC39" s="9"/>
      <c r="RD39" s="9"/>
      <c r="RE39" s="8"/>
      <c r="RF39" s="9"/>
      <c r="RG39" s="9"/>
      <c r="RH39" s="8"/>
      <c r="RI39" s="9"/>
      <c r="RJ39" s="9"/>
      <c r="RK39" s="8"/>
      <c r="RL39" s="9"/>
      <c r="RM39" s="9"/>
      <c r="RN39" s="8"/>
      <c r="RO39" s="9"/>
      <c r="RP39" s="9"/>
      <c r="RQ39" s="8"/>
      <c r="RR39" s="9"/>
      <c r="RS39" s="9"/>
      <c r="RT39" s="8"/>
      <c r="RU39" s="9"/>
      <c r="RV39" s="9"/>
      <c r="RW39" s="8"/>
      <c r="RX39" s="9"/>
      <c r="RY39" s="9"/>
      <c r="RZ39" s="8"/>
      <c r="SA39" s="9"/>
      <c r="SB39" s="9"/>
      <c r="SC39" s="8"/>
      <c r="SD39" s="9"/>
      <c r="SE39" s="9"/>
      <c r="SF39" s="8"/>
      <c r="SG39" s="9"/>
      <c r="SH39" s="9"/>
      <c r="SI39" s="8"/>
      <c r="SJ39" s="9"/>
      <c r="SK39" s="9"/>
      <c r="SL39" s="8"/>
      <c r="SM39" s="9"/>
      <c r="SN39" s="9"/>
      <c r="SO39" s="8"/>
      <c r="SP39" s="9"/>
      <c r="SQ39" s="9"/>
      <c r="SR39" s="8"/>
      <c r="SS39" s="9"/>
      <c r="ST39" s="9"/>
      <c r="SU39" s="8"/>
      <c r="SV39" s="9"/>
      <c r="SW39" s="9"/>
      <c r="SX39" s="8"/>
      <c r="SY39" s="9"/>
      <c r="SZ39" s="9"/>
      <c r="TA39" s="8"/>
      <c r="TB39" s="9"/>
      <c r="TC39" s="9"/>
      <c r="TD39" s="8"/>
      <c r="TE39" s="9"/>
      <c r="TF39" s="9"/>
      <c r="TG39" s="8"/>
      <c r="TH39" s="9"/>
      <c r="TI39" s="9"/>
      <c r="TJ39" s="8"/>
      <c r="TK39" s="9"/>
      <c r="TL39" s="9"/>
      <c r="TM39" s="8"/>
      <c r="TN39" s="9"/>
      <c r="TO39" s="9"/>
      <c r="TP39" s="8"/>
      <c r="TQ39" s="9"/>
      <c r="TR39" s="9"/>
      <c r="TS39" s="8"/>
      <c r="TT39" s="9"/>
      <c r="TU39" s="9"/>
      <c r="TV39" s="8"/>
      <c r="TW39" s="9"/>
      <c r="TX39" s="9"/>
      <c r="TY39" s="8"/>
      <c r="TZ39" s="9"/>
      <c r="UA39" s="9"/>
      <c r="UB39" s="8"/>
      <c r="UC39" s="9"/>
      <c r="UD39" s="9"/>
      <c r="UE39" s="8"/>
      <c r="UF39" s="9"/>
      <c r="UG39" s="9"/>
      <c r="UH39" s="8"/>
      <c r="UI39" s="9"/>
      <c r="UJ39" s="9"/>
      <c r="UK39" s="8" t="s">
        <v>24403</v>
      </c>
      <c r="UL39" s="9"/>
      <c r="UM39" s="9"/>
      <c r="UN39" s="8"/>
      <c r="UO39" s="9"/>
      <c r="UP39" s="9"/>
      <c r="UQ39" s="8"/>
      <c r="UR39" s="9"/>
      <c r="US39" s="9"/>
      <c r="UT39" s="8" t="s">
        <v>25207</v>
      </c>
      <c r="UU39" s="9"/>
      <c r="UV39" s="9"/>
      <c r="UW39" s="8" t="s">
        <v>24417</v>
      </c>
      <c r="UX39" s="9"/>
      <c r="UY39" s="9"/>
      <c r="UZ39" s="8"/>
      <c r="VA39" s="9"/>
      <c r="VB39" s="9"/>
      <c r="VC39" s="8" t="s">
        <v>24417</v>
      </c>
      <c r="VD39" s="9"/>
      <c r="VE39" s="9"/>
      <c r="VF39" s="8" t="s">
        <v>25294</v>
      </c>
      <c r="VG39" s="9"/>
      <c r="VH39" s="9"/>
      <c r="VI39" s="8"/>
      <c r="VJ39" s="9"/>
      <c r="VK39" s="9"/>
      <c r="VL39" s="8"/>
      <c r="VM39" s="9"/>
      <c r="VN39" s="9"/>
      <c r="VO39" s="8"/>
      <c r="VP39" s="9"/>
      <c r="VQ39" s="9"/>
      <c r="VR39" s="8"/>
      <c r="VS39" s="9"/>
      <c r="VT39" s="9"/>
      <c r="VU39" s="8"/>
      <c r="VV39" s="9"/>
      <c r="VW39" s="9"/>
      <c r="VX39" s="8"/>
      <c r="VY39" s="9"/>
      <c r="VZ39" s="9"/>
      <c r="WA39" s="8" t="s">
        <v>24716</v>
      </c>
      <c r="WB39" s="9"/>
      <c r="WC39" s="9"/>
      <c r="WD39" s="8"/>
      <c r="WE39" s="9"/>
      <c r="WF39" s="9"/>
      <c r="WG39" s="8" t="s">
        <v>4275</v>
      </c>
      <c r="WH39" s="9"/>
      <c r="WI39" s="9"/>
      <c r="WJ39" s="8" t="s">
        <v>24487</v>
      </c>
      <c r="WK39" s="9"/>
      <c r="WL39" s="9"/>
      <c r="WM39" s="8"/>
      <c r="WN39" s="9"/>
      <c r="WO39" s="9"/>
      <c r="WP39" s="8" t="s">
        <v>25295</v>
      </c>
      <c r="WQ39" s="9"/>
      <c r="WR39" s="9"/>
      <c r="WS39" s="8"/>
      <c r="WT39" s="9"/>
      <c r="WU39" s="9"/>
      <c r="WV39" s="8"/>
      <c r="WW39" s="9"/>
      <c r="WX39" s="9"/>
      <c r="WY39" s="8"/>
      <c r="WZ39" s="9"/>
      <c r="XA39" s="9"/>
      <c r="XB39" s="8"/>
      <c r="XC39" s="9"/>
      <c r="XD39" s="9"/>
      <c r="XE39" s="8"/>
      <c r="XF39" s="9"/>
      <c r="XG39" s="9"/>
      <c r="XH39" s="8"/>
      <c r="XI39" s="9"/>
      <c r="XJ39" s="9"/>
      <c r="XK39" s="8"/>
      <c r="XL39" s="9"/>
      <c r="XM39" s="9"/>
      <c r="XN39" s="8" t="s">
        <v>3964</v>
      </c>
      <c r="XO39" s="9"/>
      <c r="XP39" s="9"/>
      <c r="XQ39" s="8"/>
      <c r="XR39" s="9"/>
      <c r="XS39" s="9"/>
      <c r="XT39" s="8"/>
      <c r="XU39" s="9"/>
      <c r="XV39" s="9"/>
      <c r="XW39" s="8" t="s">
        <v>24591</v>
      </c>
      <c r="XX39" s="9"/>
      <c r="XY39" s="9"/>
      <c r="XZ39" s="8"/>
      <c r="YA39" s="9"/>
      <c r="YB39" s="9"/>
      <c r="YC39" s="8"/>
      <c r="YD39" s="9"/>
      <c r="YE39" s="9"/>
      <c r="YF39" s="8" t="s">
        <v>24636</v>
      </c>
      <c r="YG39" s="9"/>
      <c r="YH39" s="9"/>
      <c r="YI39" s="8"/>
      <c r="YJ39" s="9"/>
      <c r="YK39" s="9"/>
      <c r="YL39" s="8"/>
      <c r="YM39" s="9"/>
      <c r="YN39" s="9"/>
      <c r="YO39" s="8"/>
      <c r="YP39" s="9"/>
      <c r="YQ39" s="9"/>
      <c r="YR39" s="8"/>
      <c r="YS39" s="9"/>
      <c r="YT39" s="9"/>
      <c r="YU39" s="8"/>
      <c r="YV39" s="9"/>
      <c r="YW39" s="9"/>
      <c r="YX39" s="8" t="s">
        <v>25296</v>
      </c>
      <c r="YY39" s="9"/>
      <c r="YZ39" s="9"/>
      <c r="ZA39" s="8" t="s">
        <v>24628</v>
      </c>
      <c r="ZB39" s="9"/>
      <c r="ZC39" s="9"/>
      <c r="ZD39" s="8"/>
      <c r="ZE39" s="9"/>
      <c r="ZF39" s="9"/>
      <c r="ZG39" s="8"/>
      <c r="ZH39" s="9"/>
      <c r="ZI39" s="9"/>
      <c r="ZJ39" s="8"/>
      <c r="ZK39" s="9"/>
      <c r="ZL39" s="9"/>
      <c r="ZM39" s="8"/>
      <c r="ZN39" s="9"/>
      <c r="ZO39" s="9"/>
      <c r="ZP39" s="8"/>
      <c r="ZQ39" s="9"/>
      <c r="ZR39" s="9"/>
      <c r="ZS39" s="8"/>
      <c r="ZT39" s="9"/>
      <c r="ZU39" s="9"/>
      <c r="ZV39" s="8"/>
      <c r="ZW39" s="9"/>
      <c r="ZX39" s="9"/>
      <c r="ZY39" s="8"/>
      <c r="ZZ39" s="9"/>
      <c r="AAA39" s="9"/>
      <c r="AAB39" s="8"/>
      <c r="AAC39" s="9"/>
      <c r="AAD39" s="9"/>
      <c r="AAE39" s="8"/>
      <c r="AAF39" s="9"/>
      <c r="AAG39" s="9"/>
      <c r="AAH39" s="8"/>
      <c r="AAI39" s="9"/>
      <c r="AAJ39" s="9"/>
      <c r="AAK39" s="8"/>
      <c r="AAL39" s="9"/>
      <c r="AAM39" s="9"/>
      <c r="AAN39" s="8"/>
      <c r="AAO39" s="9"/>
      <c r="AAP39" s="9"/>
      <c r="AAQ39" s="8"/>
      <c r="AAR39" s="9"/>
      <c r="AAS39" s="9"/>
      <c r="AAT39" s="8"/>
      <c r="AAU39" s="9"/>
      <c r="AAV39" s="9"/>
      <c r="AAW39" s="8" t="s">
        <v>25297</v>
      </c>
      <c r="AAX39" s="9"/>
      <c r="AAY39" s="9"/>
      <c r="AAZ39" s="8"/>
      <c r="ABA39" s="9"/>
      <c r="ABB39" s="9"/>
      <c r="ABC39" s="8"/>
      <c r="ABD39" s="9"/>
      <c r="ABE39" s="9"/>
      <c r="ABF39" s="8"/>
      <c r="ABG39" s="9"/>
      <c r="ABH39" s="9"/>
      <c r="ABI39" s="8"/>
      <c r="ABJ39" s="9"/>
      <c r="ABK39" s="9"/>
      <c r="ABL39" s="8"/>
      <c r="ABM39" s="9"/>
      <c r="ABN39" s="9"/>
      <c r="ABO39" s="8"/>
      <c r="ABP39" s="9"/>
      <c r="ABQ39" s="9"/>
      <c r="ABR39" s="8"/>
      <c r="ABS39" s="9"/>
      <c r="ABT39" s="9"/>
      <c r="ABU39" s="8"/>
      <c r="ABV39" s="9"/>
      <c r="ABW39" s="9"/>
      <c r="ABX39" s="8"/>
      <c r="ABY39" s="9"/>
      <c r="ABZ39" s="9"/>
      <c r="ACA39" s="8"/>
      <c r="ACB39" s="9"/>
      <c r="ACC39" s="9"/>
      <c r="ACD39" s="8"/>
      <c r="ACE39" s="9"/>
      <c r="ACF39" s="9"/>
      <c r="ACG39" s="8"/>
      <c r="ACH39" s="9"/>
      <c r="ACI39" s="9"/>
      <c r="ACJ39" s="8"/>
      <c r="ACK39" s="9"/>
      <c r="ACL39" s="9"/>
      <c r="ACM39" s="8"/>
      <c r="ACN39" s="9"/>
      <c r="ACO39" s="9"/>
      <c r="ACP39" s="8"/>
      <c r="ACQ39" s="9"/>
      <c r="ACR39" s="9"/>
      <c r="ACS39" s="8"/>
      <c r="ACT39" s="9"/>
      <c r="ACU39" s="9"/>
      <c r="ACV39" s="8"/>
      <c r="ACW39" s="9"/>
      <c r="ACX39" s="9"/>
      <c r="ACY39" s="8"/>
      <c r="ACZ39" s="9"/>
      <c r="ADA39" s="9"/>
      <c r="ADB39" s="8"/>
      <c r="ADC39" s="9"/>
      <c r="ADD39" s="9"/>
      <c r="ADE39" s="8"/>
      <c r="ADF39" s="9"/>
      <c r="ADG39" s="9"/>
      <c r="ADH39" s="8"/>
      <c r="ADI39" s="9"/>
      <c r="ADJ39" s="9"/>
      <c r="ADK39" s="8"/>
      <c r="ADL39" s="9"/>
      <c r="ADM39" s="9"/>
      <c r="ADN39" s="8" t="s">
        <v>25204</v>
      </c>
      <c r="ADO39" s="9"/>
      <c r="ADP39" s="9"/>
      <c r="ADQ39" s="8" t="s">
        <v>4275</v>
      </c>
      <c r="ADR39" s="9"/>
      <c r="ADS39" s="9"/>
      <c r="ADT39" s="8"/>
      <c r="ADU39" s="9"/>
      <c r="ADV39" s="9"/>
      <c r="ADW39" s="8"/>
      <c r="ADX39" s="9"/>
      <c r="ADY39" s="9"/>
      <c r="ADZ39" s="8" t="s">
        <v>24413</v>
      </c>
      <c r="AEA39" s="9"/>
      <c r="AEB39" s="9"/>
      <c r="AEC39" s="8"/>
      <c r="AED39" s="9"/>
      <c r="AEE39" s="9"/>
      <c r="AEF39" s="8" t="s">
        <v>25292</v>
      </c>
      <c r="AEG39" s="9"/>
      <c r="AEH39" s="9"/>
      <c r="AEI39" s="8"/>
      <c r="AEJ39" s="9"/>
      <c r="AEK39" s="9"/>
      <c r="AEL39" s="8"/>
      <c r="AEM39" s="9"/>
      <c r="AEN39" s="9"/>
      <c r="AEO39" s="8"/>
      <c r="AEP39" s="9"/>
      <c r="AEQ39" s="9"/>
      <c r="AER39" s="8"/>
      <c r="AES39" s="9"/>
      <c r="AET39" s="9"/>
      <c r="AEU39" s="8"/>
      <c r="AEV39" s="9"/>
      <c r="AEW39" s="9"/>
      <c r="AEX39" s="8"/>
      <c r="AEY39" s="9"/>
      <c r="AEZ39" s="9"/>
      <c r="AFA39" s="8"/>
      <c r="AFB39" s="9"/>
      <c r="AFC39" s="9"/>
      <c r="AFD39" s="8"/>
      <c r="AFE39" s="9"/>
      <c r="AFF39" s="9"/>
      <c r="AFG39" s="8"/>
      <c r="AFH39" s="9"/>
      <c r="AFI39" s="9"/>
      <c r="AFJ39" s="8"/>
      <c r="AFK39" s="9"/>
      <c r="AFL39" s="9"/>
      <c r="AFM39" s="8" t="s">
        <v>25253</v>
      </c>
      <c r="AFN39" s="9"/>
      <c r="AFO39" s="9"/>
      <c r="AFP39" s="8"/>
      <c r="AFQ39" s="9"/>
      <c r="AFR39" s="9"/>
      <c r="AFS39" s="8"/>
      <c r="AFT39" s="9"/>
      <c r="AFU39" s="9"/>
      <c r="AFV39" s="8"/>
      <c r="AFW39" s="9"/>
      <c r="AFX39" s="9"/>
      <c r="AFY39" s="8"/>
      <c r="AFZ39" s="9"/>
      <c r="AGA39" s="9"/>
      <c r="AGB39" s="8"/>
      <c r="AGC39" s="9"/>
      <c r="AGD39" s="9"/>
      <c r="AGE39" s="8"/>
      <c r="AGF39" s="9"/>
      <c r="AGG39" s="9"/>
      <c r="AGH39" s="8"/>
      <c r="AGI39" s="9"/>
      <c r="AGJ39" s="9"/>
      <c r="AGK39" s="8" t="s">
        <v>24872</v>
      </c>
      <c r="AGL39" s="9"/>
      <c r="AGM39" s="9"/>
      <c r="AGN39" s="8"/>
      <c r="AGO39" s="9"/>
      <c r="AGP39" s="9"/>
      <c r="AGQ39" s="8"/>
      <c r="AGR39" s="9"/>
      <c r="AGS39" s="9"/>
      <c r="AGT39" s="8"/>
      <c r="AGU39" s="9"/>
      <c r="AGV39" s="9"/>
      <c r="AGW39" s="8" t="s">
        <v>4281</v>
      </c>
      <c r="AGX39" s="9"/>
      <c r="AGY39" s="9"/>
      <c r="AGZ39" s="8"/>
      <c r="AHA39" s="9"/>
      <c r="AHB39" s="9"/>
      <c r="AHC39" s="8"/>
      <c r="AHD39" s="9"/>
      <c r="AHE39" s="9"/>
      <c r="AHF39" s="8"/>
      <c r="AHG39" s="9"/>
      <c r="AHH39" s="9"/>
      <c r="AHI39" s="8" t="s">
        <v>24725</v>
      </c>
      <c r="AHJ39" s="9"/>
      <c r="AHK39" s="9"/>
      <c r="AHL39" s="8"/>
      <c r="AHM39" s="9"/>
      <c r="AHN39" s="9"/>
      <c r="AHO39" s="8" t="s">
        <v>24499</v>
      </c>
      <c r="AHP39" s="9"/>
      <c r="AHQ39" s="9"/>
      <c r="AHR39" s="8"/>
      <c r="AHS39" s="9"/>
      <c r="AHT39" s="9"/>
      <c r="AHU39" s="8"/>
      <c r="AHV39" s="9"/>
      <c r="AHW39" s="9"/>
      <c r="AHX39" s="8"/>
      <c r="AHY39" s="9"/>
      <c r="AHZ39" s="9"/>
      <c r="AIA39" s="8"/>
      <c r="AIB39" s="9"/>
      <c r="AIC39" s="9"/>
      <c r="AID39" s="8"/>
      <c r="AIE39" s="9"/>
      <c r="AIF39" s="9"/>
      <c r="AIG39" s="8"/>
      <c r="AIH39" s="9"/>
      <c r="AII39" s="9"/>
      <c r="AIJ39" s="8"/>
      <c r="AIK39" s="9"/>
      <c r="AIL39" s="9"/>
      <c r="AIM39" s="8" t="s">
        <v>24421</v>
      </c>
      <c r="AIN39" s="9"/>
      <c r="AIO39" s="9"/>
      <c r="AIP39" s="8"/>
      <c r="AIQ39" s="9"/>
      <c r="AIR39" s="9"/>
      <c r="AIS39" s="8"/>
      <c r="AIT39" s="9"/>
      <c r="AIU39" s="9"/>
      <c r="AIV39" s="8"/>
      <c r="AIW39" s="9"/>
      <c r="AIX39" s="9"/>
      <c r="AIY39" s="8"/>
      <c r="AIZ39" s="9"/>
      <c r="AJA39" s="9"/>
      <c r="AJB39" s="8"/>
      <c r="AJC39" s="9"/>
      <c r="AJD39" s="9"/>
      <c r="AJE39" s="8"/>
      <c r="AJF39" s="9"/>
      <c r="AJG39" s="9"/>
      <c r="AJH39" s="8" t="s">
        <v>4082</v>
      </c>
      <c r="AJI39" s="9"/>
      <c r="AJJ39" s="9"/>
      <c r="AJK39" s="8"/>
      <c r="AJL39" s="9"/>
      <c r="AJM39" s="9"/>
      <c r="AJN39" s="8"/>
      <c r="AJO39" s="9"/>
      <c r="AJP39" s="9"/>
      <c r="AJQ39" s="8"/>
      <c r="AJR39" s="9"/>
      <c r="AJS39" s="9"/>
      <c r="AJT39" s="8"/>
      <c r="AJU39" s="9"/>
      <c r="AJV39" s="9"/>
      <c r="AJW39" s="8"/>
      <c r="AJX39" s="9"/>
      <c r="AJY39" s="9"/>
      <c r="AJZ39" s="8" t="s">
        <v>24563</v>
      </c>
      <c r="AKA39" s="9"/>
      <c r="AKB39" s="9"/>
      <c r="AKC39" s="8"/>
      <c r="AKD39" s="9"/>
      <c r="AKE39" s="9"/>
      <c r="AKF39" s="8"/>
      <c r="AKG39" s="9"/>
      <c r="AKH39" s="9"/>
      <c r="AKI39" s="8"/>
      <c r="AKJ39" s="9"/>
      <c r="AKK39" s="9"/>
      <c r="AKL39" s="8"/>
      <c r="AKM39" s="9"/>
      <c r="AKN39" s="9"/>
      <c r="AKO39" s="8"/>
      <c r="AKP39" s="9"/>
      <c r="AKQ39" s="9"/>
      <c r="AKR39" s="8"/>
      <c r="AKS39" s="9"/>
      <c r="AKT39" s="9"/>
      <c r="AKU39" s="8"/>
      <c r="AKV39" s="9"/>
      <c r="AKW39" s="9"/>
      <c r="AKX39" s="8"/>
      <c r="AKY39" s="9"/>
      <c r="AKZ39" s="9"/>
      <c r="ALA39" s="8"/>
      <c r="ALB39" s="9"/>
      <c r="ALC39" s="9"/>
      <c r="ALD39" s="8" t="s">
        <v>25258</v>
      </c>
      <c r="ALE39" s="9"/>
      <c r="ALF39" s="9"/>
      <c r="ALG39" s="8" t="s">
        <v>25258</v>
      </c>
      <c r="ALH39" s="9"/>
      <c r="ALI39" s="9"/>
      <c r="ALJ39" s="8"/>
      <c r="ALK39" s="9"/>
      <c r="ALL39" s="9"/>
      <c r="ALM39" s="8"/>
      <c r="ALN39" s="9"/>
      <c r="ALO39" s="9"/>
      <c r="ALP39" s="8"/>
      <c r="ALQ39" s="9"/>
      <c r="ALR39" s="9"/>
      <c r="ALS39" s="8"/>
      <c r="ALT39" s="9"/>
      <c r="ALU39" s="9"/>
      <c r="ALV39" s="8"/>
      <c r="ALW39" s="9"/>
      <c r="ALX39" s="9"/>
      <c r="ALY39" s="8"/>
      <c r="ALZ39" s="9"/>
      <c r="AMA39" s="9"/>
      <c r="AMB39" s="8" t="s">
        <v>24392</v>
      </c>
      <c r="AMC39" s="9"/>
      <c r="AMD39" s="9"/>
      <c r="AME39" s="8" t="s">
        <v>25298</v>
      </c>
      <c r="AMF39" s="9"/>
      <c r="AMG39" s="9"/>
      <c r="AMH39" s="8" t="s">
        <v>25299</v>
      </c>
      <c r="AMI39" s="9"/>
      <c r="AMJ39" s="9"/>
      <c r="AMK39" s="8"/>
      <c r="AML39" s="9"/>
      <c r="AMM39" s="9"/>
      <c r="AMN39" s="8"/>
      <c r="AMO39" s="9"/>
      <c r="AMP39" s="9"/>
      <c r="AMQ39" s="8" t="s">
        <v>25207</v>
      </c>
      <c r="AMR39" s="9"/>
      <c r="AMS39" s="9"/>
      <c r="AMT39" s="8" t="s">
        <v>25300</v>
      </c>
      <c r="AMU39" s="9"/>
      <c r="AMV39" s="9"/>
      <c r="AMW39" s="8"/>
      <c r="AMX39" s="9"/>
      <c r="AMY39" s="9"/>
      <c r="AMZ39" s="8"/>
      <c r="ANA39" s="9"/>
      <c r="ANB39" s="9"/>
      <c r="ANC39" s="8" t="s">
        <v>4114</v>
      </c>
      <c r="AND39" s="9"/>
      <c r="ANE39" s="9"/>
      <c r="ANF39" s="8"/>
      <c r="ANG39" s="9"/>
      <c r="ANH39" s="9"/>
      <c r="ANI39" s="8" t="s">
        <v>25301</v>
      </c>
      <c r="ANJ39" s="9"/>
      <c r="ANK39" s="9"/>
      <c r="ANL39" s="8" t="s">
        <v>25302</v>
      </c>
      <c r="ANM39" s="9"/>
      <c r="ANN39" s="9"/>
      <c r="ANO39" s="8"/>
      <c r="ANP39" s="9"/>
      <c r="ANQ39" s="9"/>
      <c r="ANR39" s="8" t="s">
        <v>24918</v>
      </c>
      <c r="ANS39" s="9"/>
      <c r="ANT39" s="9"/>
      <c r="ANU39" s="8"/>
      <c r="ANV39" s="9"/>
      <c r="ANW39" s="9"/>
      <c r="ANX39" s="8"/>
      <c r="ANY39" s="9"/>
      <c r="ANZ39" s="9"/>
      <c r="AOA39" s="8"/>
      <c r="AOB39" s="9"/>
      <c r="AOC39" s="9"/>
      <c r="AOD39" s="8"/>
      <c r="AOE39" s="9"/>
      <c r="AOF39" s="9"/>
      <c r="AOG39" s="8"/>
      <c r="AOH39" s="9"/>
      <c r="AOI39" s="9"/>
      <c r="AOJ39" s="8"/>
      <c r="AOK39" s="9"/>
      <c r="AOL39" s="9"/>
      <c r="AOM39" s="8"/>
      <c r="AON39" s="9"/>
      <c r="AOO39" s="9"/>
      <c r="AOP39" s="8" t="s">
        <v>24636</v>
      </c>
      <c r="AOQ39" s="9"/>
      <c r="AOR39" s="9"/>
      <c r="AOS39" s="8" t="s">
        <v>24922</v>
      </c>
      <c r="AOT39" s="9"/>
      <c r="AOU39" s="9"/>
      <c r="AOV39" s="8"/>
      <c r="AOW39" s="9"/>
      <c r="AOX39" s="9"/>
      <c r="AOY39" s="8"/>
      <c r="AOZ39" s="9"/>
      <c r="APA39" s="9"/>
      <c r="APB39" s="8"/>
      <c r="APC39" s="9"/>
      <c r="APD39" s="9"/>
      <c r="APE39" s="8"/>
      <c r="APF39" s="9"/>
      <c r="APG39" s="9"/>
      <c r="APH39" s="8"/>
      <c r="API39" s="9"/>
      <c r="APJ39" s="9"/>
      <c r="APK39" s="8"/>
      <c r="APL39" s="9"/>
      <c r="APM39" s="9"/>
      <c r="APN39" s="8"/>
      <c r="APO39" s="9"/>
      <c r="APP39" s="9"/>
      <c r="APQ39" s="8"/>
      <c r="APR39" s="9"/>
      <c r="APS39" s="9"/>
      <c r="APT39" s="8" t="s">
        <v>25303</v>
      </c>
      <c r="APU39" s="9"/>
      <c r="APV39" s="9"/>
      <c r="APW39" s="8"/>
      <c r="APX39" s="9"/>
      <c r="APY39" s="9"/>
      <c r="APZ39" s="8"/>
      <c r="AQA39" s="9"/>
      <c r="AQB39" s="9"/>
      <c r="AQC39" s="8" t="s">
        <v>25304</v>
      </c>
      <c r="AQD39" s="9"/>
      <c r="AQE39" s="9"/>
      <c r="AQF39" s="8"/>
      <c r="AQG39" s="9"/>
      <c r="AQH39" s="9"/>
      <c r="AQI39" s="8" t="s">
        <v>24525</v>
      </c>
      <c r="AQJ39" s="9"/>
      <c r="AQK39" s="9"/>
      <c r="AQL39" s="8"/>
      <c r="AQM39" s="9"/>
      <c r="AQN39" s="9"/>
      <c r="AQO39" s="8" t="s">
        <v>25305</v>
      </c>
      <c r="AQP39" s="9"/>
      <c r="AQQ39" s="9"/>
      <c r="AQR39" s="8"/>
      <c r="AQS39" s="9"/>
      <c r="AQT39" s="9"/>
      <c r="AQU39" s="8" t="s">
        <v>24446</v>
      </c>
      <c r="AQV39" s="9"/>
      <c r="AQW39" s="9"/>
      <c r="AQX39" s="8" t="s">
        <v>24752</v>
      </c>
      <c r="AQY39" s="9"/>
      <c r="AQZ39" s="9"/>
      <c r="ARA39" s="8"/>
      <c r="ARB39" s="9"/>
      <c r="ARC39" s="9"/>
      <c r="ARD39" s="8"/>
      <c r="ARE39" s="9"/>
      <c r="ARF39" s="9"/>
      <c r="ARG39" s="8" t="s">
        <v>24765</v>
      </c>
      <c r="ARH39" s="9"/>
      <c r="ARI39" s="9"/>
      <c r="ARJ39" s="8"/>
      <c r="ARK39" s="9"/>
      <c r="ARL39" s="9"/>
      <c r="ARM39" s="8"/>
      <c r="ARN39" s="9"/>
      <c r="ARO39" s="9"/>
      <c r="ARP39" s="8"/>
      <c r="ARQ39" s="9"/>
      <c r="ARR39" s="9"/>
      <c r="ARS39" s="8"/>
      <c r="ART39" s="9"/>
      <c r="ARU39" s="9"/>
      <c r="ARV39" s="8" t="s">
        <v>24922</v>
      </c>
      <c r="ARW39" s="9"/>
      <c r="ARX39" s="9"/>
      <c r="ARY39" s="8"/>
      <c r="ARZ39" s="9"/>
      <c r="ASA39" s="9"/>
      <c r="ASB39" s="8"/>
      <c r="ASC39" s="9"/>
      <c r="ASD39" s="9"/>
      <c r="ASE39" s="8" t="s">
        <v>24714</v>
      </c>
      <c r="ASF39" s="9"/>
      <c r="ASG39" s="9"/>
      <c r="ASH39" s="8" t="s">
        <v>25250</v>
      </c>
      <c r="ASI39" s="9"/>
      <c r="ASJ39" s="9"/>
      <c r="ASK39" s="8"/>
      <c r="ASL39" s="9"/>
      <c r="ASM39" s="9"/>
      <c r="ASN39" s="8"/>
      <c r="ASO39" s="9"/>
      <c r="ASP39" s="9"/>
      <c r="ASQ39" s="8"/>
      <c r="ASR39" s="9"/>
      <c r="ASS39" s="9"/>
      <c r="AST39" s="8"/>
      <c r="ASU39" s="9"/>
      <c r="ASV39" s="9"/>
      <c r="ASW39" s="8"/>
      <c r="ASX39" s="9"/>
      <c r="ASY39" s="9"/>
      <c r="ASZ39" s="8"/>
      <c r="ATA39" s="9"/>
      <c r="ATB39" s="9"/>
      <c r="ATC39" s="8"/>
      <c r="ATD39" s="9"/>
      <c r="ATE39" s="9"/>
      <c r="ATF39" s="8"/>
      <c r="ATG39" s="9"/>
      <c r="ATH39" s="9"/>
      <c r="ATI39" s="8"/>
      <c r="ATJ39" s="9"/>
      <c r="ATK39" s="9"/>
      <c r="ATL39" s="8"/>
      <c r="ATM39" s="9"/>
      <c r="ATN39" s="9"/>
      <c r="ATO39" s="8"/>
      <c r="ATP39" s="9"/>
      <c r="ATQ39" s="9"/>
      <c r="ATR39" s="8"/>
      <c r="ATS39" s="9"/>
      <c r="ATT39" s="9"/>
      <c r="ATU39" s="8"/>
      <c r="ATV39" s="9"/>
      <c r="ATW39" s="9"/>
      <c r="ATX39" s="8"/>
      <c r="ATY39" s="9"/>
      <c r="ATZ39" s="9"/>
      <c r="AUA39" s="8" t="s">
        <v>3646</v>
      </c>
      <c r="AUB39" s="9"/>
      <c r="AUC39" s="9"/>
      <c r="AUD39" s="8"/>
      <c r="AUE39" s="9"/>
      <c r="AUF39" s="9"/>
      <c r="AUG39" s="8"/>
      <c r="AUH39" s="9"/>
      <c r="AUI39" s="9"/>
      <c r="AUJ39" s="8" t="s">
        <v>25306</v>
      </c>
      <c r="AUK39" s="9"/>
      <c r="AUL39" s="9"/>
      <c r="AUM39" s="8"/>
      <c r="AUN39" s="9"/>
      <c r="AUO39" s="9"/>
      <c r="AUP39" s="8" t="s">
        <v>25307</v>
      </c>
      <c r="AUQ39" s="9"/>
      <c r="AUR39" s="9"/>
      <c r="AUS39" s="8" t="s">
        <v>25308</v>
      </c>
      <c r="AUT39" s="9"/>
      <c r="AUU39" s="9"/>
      <c r="AUV39" s="8" t="s">
        <v>25309</v>
      </c>
      <c r="AUW39" s="9"/>
      <c r="AUX39" s="9"/>
      <c r="AUY39" s="8"/>
      <c r="AUZ39" s="9"/>
      <c r="AVA39" s="9"/>
      <c r="AVB39" s="8"/>
      <c r="AVC39" s="9"/>
      <c r="AVD39" s="9"/>
      <c r="AVE39" s="8"/>
      <c r="AVF39" s="9"/>
      <c r="AVG39" s="9"/>
      <c r="AVH39" s="8"/>
      <c r="AVI39" s="9"/>
      <c r="AVJ39" s="9"/>
      <c r="AVK39" s="8"/>
      <c r="AVL39" s="9"/>
      <c r="AVM39" s="9"/>
      <c r="AVN39" s="8"/>
      <c r="AVO39" s="9"/>
      <c r="AVP39" s="9"/>
      <c r="AVQ39" s="8"/>
      <c r="AVR39" s="9"/>
      <c r="AVS39" s="9"/>
      <c r="AVT39" s="8"/>
      <c r="AVU39" s="9"/>
      <c r="AVV39" s="9"/>
      <c r="AVW39" s="8" t="s">
        <v>3646</v>
      </c>
      <c r="AVX39" s="9"/>
      <c r="AVY39" s="9"/>
      <c r="AVZ39" s="8" t="s">
        <v>4460</v>
      </c>
      <c r="AWA39" s="9"/>
      <c r="AWB39" s="9"/>
      <c r="AWC39" s="8" t="s">
        <v>25310</v>
      </c>
      <c r="AWD39" s="9"/>
      <c r="AWE39" s="9"/>
      <c r="AWF39" s="8"/>
      <c r="AWG39" s="9"/>
      <c r="AWH39" s="9"/>
      <c r="AWI39" s="8"/>
      <c r="AWJ39" s="9"/>
      <c r="AWK39" s="9"/>
      <c r="AWL39" s="8" t="s">
        <v>24868</v>
      </c>
      <c r="AWM39" s="9"/>
      <c r="AWN39" s="9"/>
      <c r="AWO39" s="8"/>
      <c r="AWP39" s="9"/>
      <c r="AWQ39" s="9"/>
      <c r="AWR39" s="8"/>
      <c r="AWS39" s="9"/>
      <c r="AWT39" s="9"/>
      <c r="AWU39" s="8" t="s">
        <v>24109</v>
      </c>
      <c r="AWV39" s="9"/>
      <c r="AWW39" s="9"/>
      <c r="AWX39" s="8"/>
      <c r="AWY39" s="9"/>
      <c r="AWZ39" s="9"/>
      <c r="AXA39" s="8"/>
      <c r="AXB39" s="9"/>
      <c r="AXC39" s="9"/>
      <c r="AXD39" s="8"/>
      <c r="AXE39" s="9"/>
      <c r="AXF39" s="9"/>
      <c r="AXG39" s="8" t="s">
        <v>24105</v>
      </c>
      <c r="AXH39" s="9"/>
      <c r="AXI39" s="9"/>
      <c r="AXJ39" s="8"/>
      <c r="AXK39" s="9"/>
      <c r="AXL39" s="9"/>
      <c r="AXM39" s="8"/>
      <c r="AXN39" s="9"/>
      <c r="AXO39" s="9"/>
      <c r="AXP39" s="8"/>
      <c r="AXQ39" s="9"/>
      <c r="AXR39" s="9"/>
      <c r="AXS39" s="8"/>
      <c r="AXT39" s="9"/>
      <c r="AXU39" s="9"/>
      <c r="AXV39" s="8"/>
      <c r="AXW39" s="9"/>
      <c r="AXX39" s="9"/>
      <c r="AXY39" s="8"/>
      <c r="AXZ39" s="9"/>
      <c r="AYA39" s="9"/>
      <c r="AYB39" s="8" t="s">
        <v>25311</v>
      </c>
      <c r="AYC39" s="9"/>
      <c r="AYD39" s="9"/>
      <c r="AYE39" s="8"/>
      <c r="AYF39" s="9"/>
      <c r="AYG39" s="9"/>
      <c r="AYH39" s="8"/>
      <c r="AYI39" s="9"/>
      <c r="AYJ39" s="9"/>
      <c r="AYK39" s="8"/>
      <c r="AYL39" s="9"/>
      <c r="AYM39" s="9"/>
      <c r="AYN39" s="8" t="s">
        <v>24525</v>
      </c>
      <c r="AYO39" s="9"/>
      <c r="AYP39" s="9"/>
      <c r="AYQ39" s="8"/>
      <c r="AYR39" s="9"/>
      <c r="AYS39" s="9"/>
      <c r="AYT39" s="8"/>
      <c r="AYU39" s="9"/>
      <c r="AYV39" s="9"/>
      <c r="AYW39" s="8"/>
      <c r="AYX39" s="9"/>
      <c r="AYY39" s="9"/>
      <c r="AYZ39" s="8"/>
      <c r="AZA39" s="9"/>
      <c r="AZB39" s="9"/>
      <c r="AZC39" s="8"/>
      <c r="AZD39" s="9"/>
      <c r="AZE39" s="9"/>
      <c r="AZF39" s="8" t="s">
        <v>24679</v>
      </c>
      <c r="AZG39" s="9"/>
      <c r="AZH39" s="9"/>
      <c r="AZI39" s="8" t="s">
        <v>24935</v>
      </c>
      <c r="AZJ39" s="9"/>
      <c r="AZK39" s="9"/>
      <c r="AZL39" s="8"/>
      <c r="AZM39" s="9"/>
      <c r="AZN39" s="9"/>
      <c r="AZO39" s="8"/>
      <c r="AZP39" s="9"/>
      <c r="AZQ39" s="9"/>
      <c r="AZR39" s="8" t="s">
        <v>3964</v>
      </c>
      <c r="AZS39" s="9"/>
      <c r="AZT39" s="9"/>
      <c r="AZU39" s="8"/>
      <c r="AZV39" s="9"/>
      <c r="AZW39" s="9"/>
      <c r="AZX39" s="8"/>
      <c r="AZY39" s="9"/>
      <c r="AZZ39" s="9"/>
      <c r="BAA39" s="8"/>
      <c r="BAB39" s="9"/>
      <c r="BAC39" s="9"/>
      <c r="BAD39" s="8" t="s">
        <v>24586</v>
      </c>
      <c r="BAE39" s="9"/>
      <c r="BAF39" s="9"/>
      <c r="BAG39" s="8" t="s">
        <v>24833</v>
      </c>
      <c r="BAH39" s="9"/>
      <c r="BAI39" s="9"/>
      <c r="BAJ39" s="8"/>
      <c r="BAK39" s="9"/>
      <c r="BAL39" s="9"/>
      <c r="BAM39" s="8"/>
      <c r="BAN39" s="9"/>
      <c r="BAO39" s="9"/>
      <c r="BAP39" s="8"/>
      <c r="BAQ39" s="9"/>
      <c r="BAR39" s="9"/>
      <c r="BAS39" s="8"/>
      <c r="BAT39" s="9"/>
      <c r="BAU39" s="9"/>
      <c r="BAV39" s="8"/>
      <c r="BAW39" s="9"/>
      <c r="BAX39" s="9"/>
      <c r="BAY39" s="8"/>
      <c r="BAZ39" s="9"/>
      <c r="BBA39" s="9"/>
      <c r="BBB39" s="8"/>
      <c r="BBC39" s="9"/>
      <c r="BBD39" s="9"/>
      <c r="BBE39" s="8"/>
      <c r="BBF39" s="9"/>
      <c r="BBG39" s="9"/>
      <c r="BBH39" s="8"/>
      <c r="BBI39" s="9"/>
      <c r="BBJ39" s="9"/>
      <c r="BBK39" s="8"/>
      <c r="BBL39" s="9"/>
      <c r="BBM39" s="9"/>
      <c r="BBN39" s="8"/>
      <c r="BBO39" s="9"/>
      <c r="BBP39" s="9"/>
      <c r="BBQ39" s="8"/>
      <c r="BBR39" s="9"/>
      <c r="BBS39" s="9"/>
      <c r="BBT39" s="8"/>
      <c r="BBU39" s="9"/>
      <c r="BBV39" s="9"/>
      <c r="BBW39" s="8"/>
      <c r="BBX39" s="9"/>
      <c r="BBY39" s="9"/>
      <c r="BBZ39" s="8"/>
      <c r="BCA39" s="9"/>
      <c r="BCB39" s="9"/>
      <c r="BCC39" s="8"/>
      <c r="BCD39" s="9"/>
      <c r="BCE39" s="9"/>
      <c r="BCF39" s="8"/>
      <c r="BCG39" s="9"/>
      <c r="BCH39" s="9"/>
      <c r="BCI39" s="8"/>
      <c r="BCJ39" s="9"/>
      <c r="BCK39" s="9"/>
      <c r="BCL39" s="8"/>
      <c r="BCM39" s="9"/>
      <c r="BCN39" s="9"/>
      <c r="BCO39" s="8"/>
      <c r="BCP39" s="9"/>
      <c r="BCQ39" s="9"/>
      <c r="BCR39" s="8"/>
      <c r="BCS39" s="9"/>
      <c r="BCT39" s="9"/>
      <c r="BCU39" s="8"/>
      <c r="BCV39" s="9"/>
      <c r="BCW39" s="9"/>
      <c r="BCX39" s="8"/>
      <c r="BCY39" s="9"/>
      <c r="BCZ39" s="9"/>
      <c r="BDA39" s="8"/>
      <c r="BDB39" s="9"/>
      <c r="BDC39" s="9"/>
      <c r="BDD39" s="8"/>
      <c r="BDE39" s="9"/>
      <c r="BDF39" s="9"/>
      <c r="BDG39" s="8"/>
      <c r="BDH39" s="9"/>
      <c r="BDI39" s="9"/>
      <c r="BDJ39" s="8"/>
      <c r="BDK39" s="9"/>
      <c r="BDL39" s="9"/>
      <c r="BDM39" s="8"/>
      <c r="BDN39" s="9"/>
      <c r="BDO39" s="9"/>
      <c r="BDP39" s="8"/>
      <c r="BDQ39" s="9"/>
      <c r="BDR39" s="9"/>
      <c r="BDS39" s="8"/>
      <c r="BDT39" s="9"/>
      <c r="BDU39" s="9"/>
      <c r="BDV39" s="8"/>
      <c r="BDW39" s="9"/>
      <c r="BDX39" s="9"/>
      <c r="BDY39" s="8"/>
      <c r="BDZ39" s="9"/>
      <c r="BEA39" s="9"/>
      <c r="BEB39" s="8"/>
      <c r="BEC39" s="9"/>
      <c r="BED39" s="9"/>
      <c r="BEE39" s="8"/>
      <c r="BEF39" s="9"/>
      <c r="BEG39" s="9"/>
      <c r="BEH39" s="8" t="s">
        <v>25140</v>
      </c>
      <c r="BEI39" s="9"/>
      <c r="BEJ39" s="9"/>
      <c r="BEK39" s="8" t="s">
        <v>25025</v>
      </c>
      <c r="BEL39" s="9"/>
      <c r="BEM39" s="9"/>
      <c r="BEN39" s="8"/>
      <c r="BEO39" s="9"/>
      <c r="BEP39" s="9"/>
      <c r="BEQ39" s="8"/>
      <c r="BER39" s="9"/>
      <c r="BES39" s="9"/>
      <c r="BET39" s="8"/>
      <c r="BEU39" s="9"/>
      <c r="BEV39" s="9"/>
      <c r="BEW39" s="8" t="s">
        <v>25312</v>
      </c>
      <c r="BEX39" s="9"/>
      <c r="BEY39" s="9"/>
      <c r="BEZ39" s="8" t="s">
        <v>25313</v>
      </c>
      <c r="BFA39" s="9"/>
      <c r="BFB39" s="9"/>
      <c r="BFC39" s="8"/>
      <c r="BFD39" s="9"/>
      <c r="BFE39" s="9"/>
      <c r="BFF39" s="8" t="s">
        <v>24716</v>
      </c>
      <c r="BFG39" s="9"/>
      <c r="BFH39" s="9"/>
      <c r="BFI39" s="8" t="s">
        <v>25314</v>
      </c>
      <c r="BFJ39" s="9"/>
      <c r="BFK39" s="9"/>
      <c r="BFL39" s="8" t="s">
        <v>3646</v>
      </c>
      <c r="BFM39" s="9"/>
      <c r="BFN39" s="9"/>
      <c r="BFO39" s="8" t="s">
        <v>24636</v>
      </c>
      <c r="BFP39" s="9"/>
      <c r="BFQ39" s="9"/>
      <c r="BFR39" s="8"/>
      <c r="BFS39" s="9"/>
      <c r="BFT39" s="9"/>
      <c r="BFU39" s="8"/>
      <c r="BFV39" s="9"/>
      <c r="BFW39" s="9"/>
      <c r="BFX39" s="8"/>
      <c r="BFY39" s="9"/>
      <c r="BFZ39" s="9"/>
      <c r="BGA39" s="8" t="s">
        <v>25315</v>
      </c>
      <c r="BGB39" s="9"/>
      <c r="BGC39" s="9"/>
      <c r="BGD39" s="8" t="s">
        <v>25316</v>
      </c>
      <c r="BGE39" s="9"/>
      <c r="BGF39" s="9"/>
      <c r="BGG39" s="8" t="s">
        <v>24413</v>
      </c>
      <c r="BGH39" s="9"/>
      <c r="BGI39" s="9"/>
      <c r="BGJ39" s="8"/>
      <c r="BGK39" s="9"/>
      <c r="BGL39" s="9"/>
      <c r="BGM39" s="8" t="s">
        <v>4606</v>
      </c>
      <c r="BGN39" s="9"/>
      <c r="BGO39" s="9"/>
      <c r="BGP39" s="8"/>
      <c r="BGQ39" s="9"/>
      <c r="BGR39" s="9"/>
      <c r="BGS39" s="8"/>
      <c r="BGT39" s="9"/>
      <c r="BGU39" s="9"/>
      <c r="BGV39" s="8"/>
      <c r="BGW39" s="9"/>
      <c r="BGX39" s="9"/>
      <c r="BGY39" s="8"/>
      <c r="BGZ39" s="9"/>
      <c r="BHA39" s="9"/>
      <c r="BHB39" s="8"/>
      <c r="BHC39" s="9"/>
      <c r="BHD39" s="9"/>
      <c r="BHE39" s="8"/>
      <c r="BHF39" s="9"/>
      <c r="BHG39" s="9"/>
      <c r="BHH39" s="8"/>
      <c r="BHI39" s="9"/>
      <c r="BHJ39" s="9"/>
      <c r="BHK39" s="8"/>
      <c r="BHL39" s="9"/>
      <c r="BHM39" s="9"/>
      <c r="BHN39" s="8"/>
      <c r="BHO39" s="9"/>
      <c r="BHP39" s="9"/>
      <c r="BHQ39" s="8"/>
      <c r="BHR39" s="9"/>
      <c r="BHS39" s="9"/>
      <c r="BHT39" s="8" t="s">
        <v>4580</v>
      </c>
      <c r="BHU39" s="9"/>
      <c r="BHV39" s="9"/>
      <c r="BHW39" s="8"/>
      <c r="BHX39" s="9"/>
      <c r="BHY39" s="9"/>
      <c r="BHZ39" s="8"/>
      <c r="BIA39" s="9"/>
      <c r="BIB39" s="9"/>
      <c r="BIC39" s="8" t="s">
        <v>24683</v>
      </c>
      <c r="BID39" s="9"/>
      <c r="BIE39" s="9"/>
      <c r="BIF39" s="8"/>
      <c r="BIG39" s="9"/>
      <c r="BIH39" s="9"/>
      <c r="BII39" s="8" t="s">
        <v>3964</v>
      </c>
      <c r="BIJ39" s="9"/>
      <c r="BIK39" s="9"/>
      <c r="BIL39" s="8"/>
      <c r="BIM39" s="9"/>
      <c r="BIN39" s="9"/>
      <c r="BIO39" s="8" t="s">
        <v>4566</v>
      </c>
      <c r="BIP39" s="9"/>
      <c r="BIQ39" s="9"/>
      <c r="BIR39" s="8"/>
      <c r="BIS39" s="9"/>
      <c r="BIT39" s="9"/>
      <c r="BIU39" s="8"/>
      <c r="BIV39" s="9"/>
      <c r="BIW39" s="9"/>
      <c r="BIX39" s="8"/>
      <c r="BIY39" s="9"/>
      <c r="BIZ39" s="9"/>
      <c r="BJA39" s="8"/>
      <c r="BJB39" s="9"/>
      <c r="BJC39" s="9"/>
      <c r="BJD39" s="8"/>
      <c r="BJE39" s="9"/>
      <c r="BJF39" s="9"/>
      <c r="BJG39" s="8"/>
      <c r="BJH39" s="9"/>
      <c r="BJI39" s="9"/>
      <c r="BJJ39" s="8" t="s">
        <v>25033</v>
      </c>
      <c r="BJK39" s="9"/>
      <c r="BJL39" s="9"/>
      <c r="BJM39" s="8" t="s">
        <v>4620</v>
      </c>
      <c r="BJN39" s="9"/>
      <c r="BJO39" s="9"/>
      <c r="BJP39" s="8" t="s">
        <v>25033</v>
      </c>
      <c r="BJQ39" s="9"/>
      <c r="BJR39" s="9"/>
      <c r="BJS39" s="8"/>
      <c r="BJT39" s="9"/>
      <c r="BJU39" s="9"/>
      <c r="BJV39" s="8" t="s">
        <v>25317</v>
      </c>
      <c r="BJW39" s="9"/>
      <c r="BJX39" s="9"/>
      <c r="BJY39" s="8"/>
      <c r="BJZ39" s="9"/>
      <c r="BKA39" s="9"/>
      <c r="BKB39" s="8"/>
      <c r="BKC39" s="9"/>
      <c r="BKD39" s="9"/>
      <c r="BKE39" s="8"/>
      <c r="BKF39" s="9"/>
      <c r="BKG39" s="9"/>
      <c r="BKH39" s="8" t="s">
        <v>24426</v>
      </c>
      <c r="BKI39" s="9"/>
      <c r="BKJ39" s="9"/>
      <c r="BKK39" s="8"/>
      <c r="BKL39" s="9"/>
      <c r="BKM39" s="9"/>
      <c r="BKN39" s="8"/>
      <c r="BKO39" s="9"/>
      <c r="BKP39" s="9"/>
      <c r="BKQ39" s="8"/>
      <c r="BKR39" s="9"/>
      <c r="BKS39" s="9"/>
      <c r="BKT39" s="8"/>
      <c r="BKU39" s="9"/>
      <c r="BKV39" s="9"/>
      <c r="BKW39" s="8"/>
      <c r="BKX39" s="9"/>
      <c r="BKY39" s="9"/>
      <c r="BKZ39" s="8" t="s">
        <v>24260</v>
      </c>
      <c r="BLA39" s="9"/>
      <c r="BLB39" s="9"/>
      <c r="BLC39" s="8"/>
      <c r="BLD39" s="9"/>
      <c r="BLE39" s="9"/>
      <c r="BLF39" s="8"/>
      <c r="BLG39" s="9"/>
      <c r="BLH39" s="9"/>
      <c r="BLI39" s="8"/>
      <c r="BLJ39" s="9"/>
      <c r="BLK39" s="9"/>
      <c r="BLL39" s="8"/>
      <c r="BLM39" s="9"/>
      <c r="BLN39" s="9"/>
      <c r="BLO39" s="8"/>
      <c r="BLP39" s="9"/>
      <c r="BLQ39" s="9"/>
      <c r="BLR39" s="8"/>
      <c r="BLS39" s="9"/>
      <c r="BLT39" s="9"/>
      <c r="BLU39" s="8"/>
      <c r="BLV39" s="9"/>
      <c r="BLW39" s="9"/>
      <c r="BLX39" s="8"/>
      <c r="BLY39" s="9"/>
      <c r="BLZ39" s="9"/>
      <c r="BMA39" s="8"/>
      <c r="BMB39" s="9"/>
      <c r="BMC39" s="9"/>
      <c r="BMD39" s="8"/>
      <c r="BME39" s="9"/>
      <c r="BMF39" s="9"/>
      <c r="BMG39" s="8"/>
      <c r="BMH39" s="9"/>
      <c r="BMI39" s="9"/>
      <c r="BMJ39" s="8"/>
      <c r="BMK39" s="9"/>
      <c r="BML39" s="9"/>
      <c r="BMM39" s="8"/>
      <c r="BMN39" s="9"/>
      <c r="BMO39" s="9"/>
      <c r="BMP39" s="8" t="s">
        <v>4580</v>
      </c>
      <c r="BMQ39" s="9"/>
      <c r="BMR39" s="9"/>
      <c r="BMS39" s="8"/>
      <c r="BMT39" s="9"/>
      <c r="BMU39" s="9"/>
      <c r="BMV39" s="8"/>
      <c r="BMW39" s="9"/>
      <c r="BMX39" s="9"/>
      <c r="BMY39" s="8"/>
      <c r="BMZ39" s="9"/>
      <c r="BNA39" s="9"/>
      <c r="BNB39" s="8"/>
      <c r="BNC39" s="9"/>
      <c r="BND39" s="9"/>
      <c r="BNE39" s="8"/>
      <c r="BNF39" s="9"/>
      <c r="BNG39" s="9"/>
      <c r="BNH39" s="8"/>
      <c r="BNI39" s="9"/>
      <c r="BNJ39" s="9"/>
      <c r="BNK39" s="8" t="s">
        <v>24970</v>
      </c>
      <c r="BNL39" s="9"/>
      <c r="BNM39" s="9"/>
      <c r="BNN39" s="8"/>
      <c r="BNO39" s="9"/>
      <c r="BNP39" s="9"/>
      <c r="BNQ39" s="8"/>
      <c r="BNR39" s="9"/>
      <c r="BNS39" s="9"/>
      <c r="BNT39" s="8" t="s">
        <v>4562</v>
      </c>
      <c r="BNU39" s="9"/>
      <c r="BNV39" s="9"/>
      <c r="BNW39" s="8"/>
      <c r="BNX39" s="9"/>
      <c r="BNY39" s="9"/>
      <c r="BNZ39" s="8"/>
      <c r="BOA39" s="9"/>
      <c r="BOB39" s="9"/>
      <c r="BOC39" s="8"/>
      <c r="BOD39" s="9"/>
      <c r="BOE39" s="9"/>
      <c r="BOF39" s="8"/>
      <c r="BOG39" s="9"/>
      <c r="BOH39" s="9"/>
      <c r="BOI39" s="8"/>
      <c r="BOJ39" s="9"/>
      <c r="BOK39" s="9"/>
      <c r="BOL39" s="8"/>
      <c r="BOM39" s="9"/>
      <c r="BON39" s="9"/>
      <c r="BOO39" s="8"/>
      <c r="BOP39" s="9"/>
      <c r="BOQ39" s="9"/>
      <c r="BOR39" s="8"/>
      <c r="BOS39" s="9"/>
      <c r="BOT39" s="9"/>
      <c r="BOU39" s="8" t="s">
        <v>25318</v>
      </c>
      <c r="BOV39" s="9"/>
      <c r="BOW39" s="9"/>
      <c r="BOX39" s="8"/>
      <c r="BOY39" s="9"/>
      <c r="BOZ39" s="9"/>
      <c r="BPA39" s="8"/>
      <c r="BPB39" s="9"/>
      <c r="BPC39" s="9"/>
      <c r="BPD39" s="8"/>
      <c r="BPE39" s="9"/>
      <c r="BPF39" s="9"/>
      <c r="BPG39" s="8"/>
      <c r="BPH39" s="9"/>
      <c r="BPI39" s="9"/>
      <c r="BPJ39" s="8"/>
      <c r="BPK39" s="9"/>
      <c r="BPL39" s="9"/>
      <c r="BPM39" s="8"/>
      <c r="BPN39" s="9"/>
      <c r="BPO39" s="9"/>
      <c r="BPP39" s="8"/>
      <c r="BPQ39" s="9"/>
      <c r="BPR39" s="9"/>
      <c r="BPS39" s="8" t="s">
        <v>24716</v>
      </c>
      <c r="BPT39" s="9"/>
      <c r="BPU39" s="9"/>
      <c r="BPV39" s="8"/>
      <c r="BPW39" s="9"/>
      <c r="BPX39" s="9"/>
      <c r="BPY39" s="8" t="s">
        <v>24849</v>
      </c>
      <c r="BPZ39" s="9"/>
      <c r="BQA39" s="9"/>
      <c r="BQB39" s="8"/>
      <c r="BQC39" s="9"/>
      <c r="BQD39" s="9"/>
      <c r="BQE39" s="8"/>
      <c r="BQF39" s="9"/>
      <c r="BQG39" s="9"/>
      <c r="BQH39" s="8"/>
      <c r="BQI39" s="9"/>
      <c r="BQJ39" s="9"/>
      <c r="BQK39" s="8"/>
      <c r="BQL39" s="9"/>
      <c r="BQM39" s="9"/>
      <c r="BQN39" s="8"/>
      <c r="BQO39" s="9"/>
      <c r="BQP39" s="9"/>
      <c r="BQQ39" s="8"/>
      <c r="BQR39" s="9"/>
      <c r="BQS39" s="9"/>
      <c r="BQT39" s="8" t="s">
        <v>25044</v>
      </c>
      <c r="BQU39" s="9"/>
      <c r="BQV39" s="9"/>
      <c r="BQW39" s="8"/>
      <c r="BQX39" s="9"/>
      <c r="BQY39" s="9"/>
      <c r="BQZ39" s="8"/>
      <c r="BRA39" s="9"/>
      <c r="BRB39" s="9"/>
      <c r="BRC39" s="8"/>
      <c r="BRD39" s="9"/>
      <c r="BRE39" s="9"/>
      <c r="BRF39" s="8" t="s">
        <v>24446</v>
      </c>
      <c r="BRG39" s="9"/>
      <c r="BRH39" s="9"/>
      <c r="BRI39" s="8" t="s">
        <v>25319</v>
      </c>
      <c r="BRJ39" s="9"/>
      <c r="BRK39" s="9"/>
      <c r="BRL39" s="8"/>
      <c r="BRM39" s="9"/>
      <c r="BRN39" s="9"/>
      <c r="BRO39" s="8"/>
      <c r="BRP39" s="9"/>
      <c r="BRQ39" s="9"/>
      <c r="BRR39" s="8"/>
      <c r="BRS39" s="9"/>
      <c r="BRT39" s="9"/>
      <c r="BRU39" s="8"/>
      <c r="BRV39" s="9"/>
      <c r="BRW39" s="9"/>
      <c r="BRX39" s="8"/>
      <c r="BRY39" s="9"/>
      <c r="BRZ39" s="9"/>
      <c r="BSA39" s="8"/>
      <c r="BSB39" s="9"/>
      <c r="BSC39" s="9"/>
      <c r="BSD39" s="8"/>
      <c r="BSE39" s="9"/>
      <c r="BSF39" s="9"/>
      <c r="BSG39" s="8"/>
      <c r="BSH39" s="9"/>
      <c r="BSI39" s="9"/>
      <c r="BSJ39" s="8"/>
      <c r="BSK39" s="9"/>
      <c r="BSL39" s="9"/>
      <c r="BSM39" s="8"/>
      <c r="BSN39" s="9"/>
      <c r="BSO39" s="9"/>
      <c r="BSP39" s="8"/>
      <c r="BSQ39" s="9"/>
      <c r="BSR39" s="9"/>
      <c r="BSS39" s="8" t="s">
        <v>25320</v>
      </c>
      <c r="BST39" s="9"/>
      <c r="BSU39" s="9"/>
      <c r="BSV39" s="8"/>
      <c r="BSW39" s="9"/>
      <c r="BSX39" s="9"/>
      <c r="BSY39" s="8"/>
      <c r="BSZ39" s="9"/>
      <c r="BTA39" s="9"/>
      <c r="BTB39" s="8"/>
      <c r="BTC39" s="9"/>
      <c r="BTD39" s="9"/>
      <c r="BTE39" s="8"/>
      <c r="BTF39" s="9"/>
      <c r="BTG39" s="9"/>
      <c r="BTH39" s="8"/>
      <c r="BTI39" s="9"/>
      <c r="BTJ39" s="9"/>
      <c r="BTK39" s="8"/>
      <c r="BTL39" s="9"/>
      <c r="BTM39" s="9"/>
      <c r="BTN39" s="8"/>
      <c r="BTO39" s="9"/>
      <c r="BTP39" s="9"/>
      <c r="BTQ39" s="8"/>
      <c r="BTR39" s="9"/>
      <c r="BTS39" s="9"/>
      <c r="BTT39" s="8"/>
      <c r="BTU39" s="9"/>
      <c r="BTV39" s="9"/>
      <c r="BTW39" s="8" t="s">
        <v>25321</v>
      </c>
      <c r="BTX39" s="9"/>
      <c r="BTY39" s="9"/>
      <c r="BTZ39" s="8"/>
      <c r="BUA39" s="9"/>
      <c r="BUB39" s="9"/>
      <c r="BUC39" s="8" t="s">
        <v>24918</v>
      </c>
      <c r="BUD39" s="9"/>
      <c r="BUE39" s="9"/>
      <c r="BUF39" s="8"/>
      <c r="BUG39" s="9"/>
      <c r="BUH39" s="9"/>
      <c r="BUI39" s="8"/>
      <c r="BUJ39" s="9"/>
      <c r="BUK39" s="9"/>
      <c r="BUL39" s="8"/>
      <c r="BUM39" s="9"/>
      <c r="BUN39" s="9"/>
      <c r="BUO39" s="8" t="s">
        <v>25322</v>
      </c>
      <c r="BUP39" s="9"/>
      <c r="BUQ39" s="9"/>
      <c r="BUR39" s="8" t="s">
        <v>4216</v>
      </c>
      <c r="BUS39" s="9"/>
      <c r="BUT39" s="9"/>
      <c r="BUU39" s="8"/>
      <c r="BUV39" s="9"/>
      <c r="BUW39" s="9"/>
      <c r="BUX39" s="8"/>
      <c r="BUY39" s="9"/>
      <c r="BUZ39" s="9"/>
      <c r="BVA39" s="8" t="s">
        <v>25323</v>
      </c>
      <c r="BVB39" s="9"/>
      <c r="BVC39" s="9"/>
      <c r="BVD39" s="8" t="s">
        <v>25324</v>
      </c>
      <c r="BVE39" s="9"/>
      <c r="BVF39" s="9"/>
      <c r="BVG39" s="8" t="s">
        <v>25252</v>
      </c>
      <c r="BVH39" s="9"/>
      <c r="BVI39" s="9"/>
      <c r="BVJ39" s="8"/>
      <c r="BVK39" s="9"/>
      <c r="BVL39" s="9"/>
      <c r="BVM39" s="8"/>
      <c r="BVN39" s="9"/>
      <c r="BVO39" s="9"/>
      <c r="BVP39" s="8"/>
      <c r="BVQ39" s="9"/>
      <c r="BVR39" s="9"/>
      <c r="BVS39" s="8" t="s">
        <v>25325</v>
      </c>
      <c r="BVT39" s="9"/>
      <c r="BVU39" s="9"/>
      <c r="BVV39" s="8"/>
      <c r="BVW39" s="9"/>
      <c r="BVX39" s="9"/>
      <c r="BVY39" s="8"/>
      <c r="BVZ39" s="9"/>
      <c r="BWA39" s="9"/>
      <c r="BWB39" s="8"/>
      <c r="BWC39" s="9"/>
      <c r="BWD39" s="9"/>
      <c r="BWE39" s="8"/>
      <c r="BWF39" s="9"/>
      <c r="BWG39" s="9"/>
      <c r="BWH39" s="8" t="s">
        <v>24716</v>
      </c>
      <c r="BWI39" s="9"/>
      <c r="BWJ39" s="9"/>
      <c r="BWK39" s="8" t="s">
        <v>25326</v>
      </c>
      <c r="BWL39" s="9"/>
      <c r="BWM39" s="9"/>
      <c r="BWN39" s="8"/>
      <c r="BWO39" s="9"/>
      <c r="BWP39" s="9"/>
      <c r="BWQ39" s="8" t="s">
        <v>25327</v>
      </c>
      <c r="BWR39" s="9"/>
      <c r="BWS39" s="9"/>
      <c r="BWT39" s="8"/>
      <c r="BWU39" s="9"/>
      <c r="BWV39" s="9"/>
      <c r="BWW39" s="8"/>
      <c r="BWX39" s="9"/>
      <c r="BWY39" s="9"/>
      <c r="BWZ39" s="8"/>
      <c r="BXA39" s="9"/>
      <c r="BXB39" s="9"/>
      <c r="BXC39" s="8" t="s">
        <v>3646</v>
      </c>
      <c r="BXD39" s="9"/>
      <c r="BXE39" s="9"/>
      <c r="BXF39" s="8"/>
      <c r="BXG39" s="9"/>
      <c r="BXH39" s="9"/>
      <c r="BXI39" s="8" t="s">
        <v>25325</v>
      </c>
      <c r="BXJ39" s="9"/>
      <c r="BXK39" s="9"/>
      <c r="BXL39" s="8"/>
      <c r="BXM39" s="9"/>
      <c r="BXN39" s="9"/>
      <c r="BXO39" s="8"/>
      <c r="BXP39" s="9"/>
      <c r="BXQ39" s="9"/>
      <c r="BXR39" s="8"/>
      <c r="BXS39" s="9"/>
      <c r="BXT39" s="9"/>
      <c r="BXU39" s="8"/>
      <c r="BXV39" s="9"/>
      <c r="BXW39" s="9"/>
      <c r="BXX39" s="8"/>
      <c r="BXY39" s="9"/>
      <c r="BXZ39" s="9"/>
      <c r="BYA39" s="8"/>
      <c r="BYB39" s="9"/>
      <c r="BYC39" s="9"/>
      <c r="BYD39" s="8"/>
      <c r="BYE39" s="9"/>
      <c r="BYF39" s="9"/>
      <c r="BYG39" s="8"/>
      <c r="BYH39" s="9"/>
      <c r="BYI39" s="9"/>
      <c r="BYJ39" s="8"/>
      <c r="BYK39" s="9"/>
      <c r="BYL39" s="9"/>
      <c r="BYM39" s="8"/>
      <c r="BYN39" s="9"/>
      <c r="BYO39" s="9"/>
    </row>
    <row r="40" spans="1:2017" x14ac:dyDescent="0.25">
      <c r="A40" s="1" t="s">
        <v>4660</v>
      </c>
      <c r="B40" s="8"/>
      <c r="C40" s="9"/>
      <c r="D40" s="9"/>
      <c r="E40" s="8"/>
      <c r="F40" s="9"/>
      <c r="G40" s="9"/>
      <c r="H40" s="8"/>
      <c r="I40" s="9"/>
      <c r="J40" s="9"/>
      <c r="K40" s="8"/>
      <c r="L40" s="9"/>
      <c r="M40" s="9"/>
      <c r="N40" s="8" t="s">
        <v>24260</v>
      </c>
      <c r="O40" s="9"/>
      <c r="P40" s="9"/>
      <c r="Q40" s="8"/>
      <c r="R40" s="9"/>
      <c r="S40" s="9"/>
      <c r="T40" s="8"/>
      <c r="U40" s="9"/>
      <c r="V40" s="9"/>
      <c r="W40" s="8" t="s">
        <v>24260</v>
      </c>
      <c r="X40" s="9"/>
      <c r="Y40" s="9"/>
      <c r="Z40" s="8"/>
      <c r="AA40" s="9"/>
      <c r="AB40" s="9"/>
      <c r="AC40" s="8"/>
      <c r="AD40" s="9"/>
      <c r="AE40" s="9"/>
      <c r="AF40" s="8"/>
      <c r="AG40" s="9"/>
      <c r="AH40" s="9"/>
      <c r="AI40" s="8" t="s">
        <v>3646</v>
      </c>
      <c r="AJ40" s="9"/>
      <c r="AK40" s="9"/>
      <c r="AL40" s="8" t="s">
        <v>3646</v>
      </c>
      <c r="AM40" s="9"/>
      <c r="AN40" s="9"/>
      <c r="AO40" s="8"/>
      <c r="AP40" s="9"/>
      <c r="AQ40" s="9"/>
      <c r="AR40" s="8"/>
      <c r="AS40" s="9"/>
      <c r="AT40" s="9"/>
      <c r="AU40" s="8"/>
      <c r="AV40" s="9"/>
      <c r="AW40" s="9"/>
      <c r="AX40" s="8"/>
      <c r="AY40" s="9"/>
      <c r="AZ40" s="9"/>
      <c r="BA40" s="8"/>
      <c r="BB40" s="9"/>
      <c r="BC40" s="9"/>
      <c r="BD40" s="8"/>
      <c r="BE40" s="9"/>
      <c r="BF40" s="9"/>
      <c r="BG40" s="8"/>
      <c r="BH40" s="9"/>
      <c r="BI40" s="9"/>
      <c r="BJ40" s="8"/>
      <c r="BK40" s="9"/>
      <c r="BL40" s="9"/>
      <c r="BM40" s="8"/>
      <c r="BN40" s="9"/>
      <c r="BO40" s="9"/>
      <c r="BP40" s="8"/>
      <c r="BQ40" s="9"/>
      <c r="BR40" s="9"/>
      <c r="BS40" s="8"/>
      <c r="BT40" s="9"/>
      <c r="BU40" s="9"/>
      <c r="BV40" s="8"/>
      <c r="BW40" s="9"/>
      <c r="BX40" s="9"/>
      <c r="BY40" s="8"/>
      <c r="BZ40" s="9"/>
      <c r="CA40" s="9"/>
      <c r="CB40" s="8"/>
      <c r="CC40" s="9"/>
      <c r="CD40" s="9"/>
      <c r="CE40" s="8" t="s">
        <v>25328</v>
      </c>
      <c r="CF40" s="9"/>
      <c r="CG40" s="9"/>
      <c r="CH40" s="8"/>
      <c r="CI40" s="9"/>
      <c r="CJ40" s="9"/>
      <c r="CK40" s="8"/>
      <c r="CL40" s="9"/>
      <c r="CM40" s="9"/>
      <c r="CN40" s="8"/>
      <c r="CO40" s="9"/>
      <c r="CP40" s="9"/>
      <c r="CQ40" s="8" t="s">
        <v>3646</v>
      </c>
      <c r="CR40" s="9"/>
      <c r="CS40" s="9"/>
      <c r="CT40" s="8"/>
      <c r="CU40" s="9"/>
      <c r="CV40" s="9"/>
      <c r="CW40" s="8" t="s">
        <v>24910</v>
      </c>
      <c r="CX40" s="9"/>
      <c r="CY40" s="9"/>
      <c r="CZ40" s="8"/>
      <c r="DA40" s="9"/>
      <c r="DB40" s="9"/>
      <c r="DC40" s="8"/>
      <c r="DD40" s="9"/>
      <c r="DE40" s="9"/>
      <c r="DF40" s="8"/>
      <c r="DG40" s="9"/>
      <c r="DH40" s="9"/>
      <c r="DI40" s="8"/>
      <c r="DJ40" s="9"/>
      <c r="DK40" s="9"/>
      <c r="DL40" s="8"/>
      <c r="DM40" s="9"/>
      <c r="DN40" s="9"/>
      <c r="DO40" s="8"/>
      <c r="DP40" s="9"/>
      <c r="DQ40" s="9"/>
      <c r="DR40" s="8"/>
      <c r="DS40" s="9"/>
      <c r="DT40" s="9"/>
      <c r="DU40" s="8"/>
      <c r="DV40" s="9"/>
      <c r="DW40" s="9"/>
      <c r="DX40" s="8"/>
      <c r="DY40" s="9"/>
      <c r="DZ40" s="9"/>
      <c r="EA40" s="8"/>
      <c r="EB40" s="9"/>
      <c r="EC40" s="9"/>
      <c r="ED40" s="8"/>
      <c r="EE40" s="9"/>
      <c r="EF40" s="9"/>
      <c r="EG40" s="8"/>
      <c r="EH40" s="9"/>
      <c r="EI40" s="9"/>
      <c r="EJ40" s="8"/>
      <c r="EK40" s="9"/>
      <c r="EL40" s="9"/>
      <c r="EM40" s="8"/>
      <c r="EN40" s="9"/>
      <c r="EO40" s="9"/>
      <c r="EP40" s="8"/>
      <c r="EQ40" s="9"/>
      <c r="ER40" s="9"/>
      <c r="ES40" s="8" t="s">
        <v>24636</v>
      </c>
      <c r="ET40" s="9"/>
      <c r="EU40" s="9"/>
      <c r="EV40" s="8"/>
      <c r="EW40" s="9"/>
      <c r="EX40" s="9"/>
      <c r="EY40" s="8"/>
      <c r="EZ40" s="9"/>
      <c r="FA40" s="9"/>
      <c r="FB40" s="8"/>
      <c r="FC40" s="9"/>
      <c r="FD40" s="9"/>
      <c r="FE40" s="8"/>
      <c r="FF40" s="9"/>
      <c r="FG40" s="9"/>
      <c r="FH40" s="8"/>
      <c r="FI40" s="9"/>
      <c r="FJ40" s="9"/>
      <c r="FK40" s="8"/>
      <c r="FL40" s="9"/>
      <c r="FM40" s="9"/>
      <c r="FN40" s="8" t="s">
        <v>3646</v>
      </c>
      <c r="FO40" s="9"/>
      <c r="FP40" s="9"/>
      <c r="FQ40" s="8"/>
      <c r="FR40" s="9"/>
      <c r="FS40" s="9"/>
      <c r="FT40" s="8"/>
      <c r="FU40" s="9"/>
      <c r="FV40" s="9"/>
      <c r="FW40" s="8"/>
      <c r="FX40" s="9"/>
      <c r="FY40" s="9"/>
      <c r="FZ40" s="8" t="s">
        <v>24851</v>
      </c>
      <c r="GA40" s="9"/>
      <c r="GB40" s="9"/>
      <c r="GC40" s="8"/>
      <c r="GD40" s="9"/>
      <c r="GE40" s="9"/>
      <c r="GF40" s="8"/>
      <c r="GG40" s="9"/>
      <c r="GH40" s="9"/>
      <c r="GI40" s="8"/>
      <c r="GJ40" s="9"/>
      <c r="GK40" s="9"/>
      <c r="GL40" s="8"/>
      <c r="GM40" s="9"/>
      <c r="GN40" s="9"/>
      <c r="GO40" s="8"/>
      <c r="GP40" s="9"/>
      <c r="GQ40" s="9"/>
      <c r="GR40" s="8"/>
      <c r="GS40" s="9"/>
      <c r="GT40" s="9"/>
      <c r="GU40" s="8"/>
      <c r="GV40" s="9"/>
      <c r="GW40" s="9"/>
      <c r="GX40" s="8"/>
      <c r="GY40" s="9"/>
      <c r="GZ40" s="9"/>
      <c r="HA40" s="8"/>
      <c r="HB40" s="9"/>
      <c r="HC40" s="9"/>
      <c r="HD40" s="8" t="s">
        <v>25329</v>
      </c>
      <c r="HE40" s="9"/>
      <c r="HF40" s="9"/>
      <c r="HG40" s="8"/>
      <c r="HH40" s="9"/>
      <c r="HI40" s="9"/>
      <c r="HJ40" s="8"/>
      <c r="HK40" s="9"/>
      <c r="HL40" s="9"/>
      <c r="HM40" s="8"/>
      <c r="HN40" s="9"/>
      <c r="HO40" s="9"/>
      <c r="HP40" s="8" t="s">
        <v>24656</v>
      </c>
      <c r="HQ40" s="9"/>
      <c r="HR40" s="9"/>
      <c r="HS40" s="8" t="s">
        <v>24941</v>
      </c>
      <c r="HT40" s="9"/>
      <c r="HU40" s="9"/>
      <c r="HV40" s="8"/>
      <c r="HW40" s="9"/>
      <c r="HX40" s="9"/>
      <c r="HY40" s="8"/>
      <c r="HZ40" s="9"/>
      <c r="IA40" s="9"/>
      <c r="IB40" s="8"/>
      <c r="IC40" s="9"/>
      <c r="ID40" s="9"/>
      <c r="IE40" s="8"/>
      <c r="IF40" s="9"/>
      <c r="IG40" s="9"/>
      <c r="IH40" s="8"/>
      <c r="II40" s="9"/>
      <c r="IJ40" s="9"/>
      <c r="IK40" s="8"/>
      <c r="IL40" s="9"/>
      <c r="IM40" s="9"/>
      <c r="IN40" s="8"/>
      <c r="IO40" s="9"/>
      <c r="IP40" s="9"/>
      <c r="IQ40" s="8"/>
      <c r="IR40" s="9"/>
      <c r="IS40" s="9"/>
      <c r="IT40" s="8"/>
      <c r="IU40" s="9"/>
      <c r="IV40" s="9"/>
      <c r="IW40" s="8"/>
      <c r="IX40" s="9"/>
      <c r="IY40" s="9"/>
      <c r="IZ40" s="8"/>
      <c r="JA40" s="9"/>
      <c r="JB40" s="9"/>
      <c r="JC40" s="8"/>
      <c r="JD40" s="9"/>
      <c r="JE40" s="9"/>
      <c r="JF40" s="8"/>
      <c r="JG40" s="9"/>
      <c r="JH40" s="9"/>
      <c r="JI40" s="8"/>
      <c r="JJ40" s="9"/>
      <c r="JK40" s="9"/>
      <c r="JL40" s="8"/>
      <c r="JM40" s="9"/>
      <c r="JN40" s="9"/>
      <c r="JO40" s="8"/>
      <c r="JP40" s="9"/>
      <c r="JQ40" s="9"/>
      <c r="JR40" s="8"/>
      <c r="JS40" s="9"/>
      <c r="JT40" s="9"/>
      <c r="JU40" s="8"/>
      <c r="JV40" s="9"/>
      <c r="JW40" s="9"/>
      <c r="JX40" s="8"/>
      <c r="JY40" s="9"/>
      <c r="JZ40" s="9"/>
      <c r="KA40" s="8"/>
      <c r="KB40" s="9"/>
      <c r="KC40" s="9"/>
      <c r="KD40" s="8"/>
      <c r="KE40" s="9"/>
      <c r="KF40" s="9"/>
      <c r="KG40" s="8"/>
      <c r="KH40" s="9"/>
      <c r="KI40" s="9"/>
      <c r="KJ40" s="8"/>
      <c r="KK40" s="9"/>
      <c r="KL40" s="9"/>
      <c r="KM40" s="8"/>
      <c r="KN40" s="9"/>
      <c r="KO40" s="9"/>
      <c r="KP40" s="8"/>
      <c r="KQ40" s="9"/>
      <c r="KR40" s="9"/>
      <c r="KS40" s="8"/>
      <c r="KT40" s="9"/>
      <c r="KU40" s="9"/>
      <c r="KV40" s="8" t="s">
        <v>3646</v>
      </c>
      <c r="KW40" s="9"/>
      <c r="KX40" s="9"/>
      <c r="KY40" s="8" t="s">
        <v>25330</v>
      </c>
      <c r="KZ40" s="9"/>
      <c r="LA40" s="9"/>
      <c r="LB40" s="8" t="s">
        <v>3646</v>
      </c>
      <c r="LC40" s="9"/>
      <c r="LD40" s="9"/>
      <c r="LE40" s="8"/>
      <c r="LF40" s="9"/>
      <c r="LG40" s="9"/>
      <c r="LH40" s="8" t="s">
        <v>24743</v>
      </c>
      <c r="LI40" s="9"/>
      <c r="LJ40" s="9"/>
      <c r="LK40" s="8"/>
      <c r="LL40" s="9"/>
      <c r="LM40" s="9"/>
      <c r="LN40" s="8" t="s">
        <v>25207</v>
      </c>
      <c r="LO40" s="9"/>
      <c r="LP40" s="9"/>
      <c r="LQ40" s="8" t="s">
        <v>24743</v>
      </c>
      <c r="LR40" s="9"/>
      <c r="LS40" s="9"/>
      <c r="LT40" s="8"/>
      <c r="LU40" s="9"/>
      <c r="LV40" s="9"/>
      <c r="LW40" s="8"/>
      <c r="LX40" s="9"/>
      <c r="LY40" s="9"/>
      <c r="LZ40" s="8"/>
      <c r="MA40" s="9"/>
      <c r="MB40" s="9"/>
      <c r="MC40" s="8" t="s">
        <v>4580</v>
      </c>
      <c r="MD40" s="9"/>
      <c r="ME40" s="9"/>
      <c r="MF40" s="8"/>
      <c r="MG40" s="9"/>
      <c r="MH40" s="9"/>
      <c r="MI40" s="8"/>
      <c r="MJ40" s="9"/>
      <c r="MK40" s="9"/>
      <c r="ML40" s="8"/>
      <c r="MM40" s="9"/>
      <c r="MN40" s="9"/>
      <c r="MO40" s="8"/>
      <c r="MP40" s="9"/>
      <c r="MQ40" s="9"/>
      <c r="MR40" s="8"/>
      <c r="MS40" s="9"/>
      <c r="MT40" s="9"/>
      <c r="MU40" s="8"/>
      <c r="MV40" s="9"/>
      <c r="MW40" s="9"/>
      <c r="MX40" s="8"/>
      <c r="MY40" s="9"/>
      <c r="MZ40" s="9"/>
      <c r="NA40" s="8"/>
      <c r="NB40" s="9"/>
      <c r="NC40" s="9"/>
      <c r="ND40" s="8"/>
      <c r="NE40" s="9"/>
      <c r="NF40" s="9"/>
      <c r="NG40" s="8"/>
      <c r="NH40" s="9"/>
      <c r="NI40" s="9"/>
      <c r="NJ40" s="8"/>
      <c r="NK40" s="9"/>
      <c r="NL40" s="9"/>
      <c r="NM40" s="8"/>
      <c r="NN40" s="9"/>
      <c r="NO40" s="9"/>
      <c r="NP40" s="8"/>
      <c r="NQ40" s="9"/>
      <c r="NR40" s="9"/>
      <c r="NS40" s="8"/>
      <c r="NT40" s="9"/>
      <c r="NU40" s="9"/>
      <c r="NV40" s="8"/>
      <c r="NW40" s="9"/>
      <c r="NX40" s="9"/>
      <c r="NY40" s="8"/>
      <c r="NZ40" s="9"/>
      <c r="OA40" s="9"/>
      <c r="OB40" s="8"/>
      <c r="OC40" s="9"/>
      <c r="OD40" s="9"/>
      <c r="OE40" s="8"/>
      <c r="OF40" s="9"/>
      <c r="OG40" s="9"/>
      <c r="OH40" s="8"/>
      <c r="OI40" s="9"/>
      <c r="OJ40" s="9"/>
      <c r="OK40" s="8"/>
      <c r="OL40" s="9"/>
      <c r="OM40" s="9"/>
      <c r="ON40" s="8" t="s">
        <v>24859</v>
      </c>
      <c r="OO40" s="9"/>
      <c r="OP40" s="9"/>
      <c r="OQ40" s="8"/>
      <c r="OR40" s="9"/>
      <c r="OS40" s="9"/>
      <c r="OT40" s="8"/>
      <c r="OU40" s="9"/>
      <c r="OV40" s="9"/>
      <c r="OW40" s="8" t="s">
        <v>4560</v>
      </c>
      <c r="OX40" s="9"/>
      <c r="OY40" s="9"/>
      <c r="OZ40" s="8"/>
      <c r="PA40" s="9"/>
      <c r="PB40" s="9"/>
      <c r="PC40" s="8"/>
      <c r="PD40" s="9"/>
      <c r="PE40" s="9"/>
      <c r="PF40" s="8"/>
      <c r="PG40" s="9"/>
      <c r="PH40" s="9"/>
      <c r="PI40" s="8"/>
      <c r="PJ40" s="9"/>
      <c r="PK40" s="9"/>
      <c r="PL40" s="8"/>
      <c r="PM40" s="9"/>
      <c r="PN40" s="9"/>
      <c r="PO40" s="8" t="s">
        <v>24851</v>
      </c>
      <c r="PP40" s="9"/>
      <c r="PQ40" s="9"/>
      <c r="PR40" s="8" t="s">
        <v>24080</v>
      </c>
      <c r="PS40" s="9"/>
      <c r="PT40" s="9"/>
      <c r="PU40" s="8"/>
      <c r="PV40" s="9"/>
      <c r="PW40" s="9"/>
      <c r="PX40" s="8"/>
      <c r="PY40" s="9"/>
      <c r="PZ40" s="9"/>
      <c r="QA40" s="8"/>
      <c r="QB40" s="9"/>
      <c r="QC40" s="9"/>
      <c r="QD40" s="8"/>
      <c r="QE40" s="9"/>
      <c r="QF40" s="9"/>
      <c r="QG40" s="8"/>
      <c r="QH40" s="9"/>
      <c r="QI40" s="9"/>
      <c r="QJ40" s="8"/>
      <c r="QK40" s="9"/>
      <c r="QL40" s="9"/>
      <c r="QM40" s="8"/>
      <c r="QN40" s="9"/>
      <c r="QO40" s="9"/>
      <c r="QP40" s="8"/>
      <c r="QQ40" s="9"/>
      <c r="QR40" s="9"/>
      <c r="QS40" s="8"/>
      <c r="QT40" s="9"/>
      <c r="QU40" s="9"/>
      <c r="QV40" s="8"/>
      <c r="QW40" s="9"/>
      <c r="QX40" s="9"/>
      <c r="QY40" s="8"/>
      <c r="QZ40" s="9"/>
      <c r="RA40" s="9"/>
      <c r="RB40" s="8"/>
      <c r="RC40" s="9"/>
      <c r="RD40" s="9"/>
      <c r="RE40" s="8"/>
      <c r="RF40" s="9"/>
      <c r="RG40" s="9"/>
      <c r="RH40" s="8"/>
      <c r="RI40" s="9"/>
      <c r="RJ40" s="9"/>
      <c r="RK40" s="8"/>
      <c r="RL40" s="9"/>
      <c r="RM40" s="9"/>
      <c r="RN40" s="8"/>
      <c r="RO40" s="9"/>
      <c r="RP40" s="9"/>
      <c r="RQ40" s="8"/>
      <c r="RR40" s="9"/>
      <c r="RS40" s="9"/>
      <c r="RT40" s="8"/>
      <c r="RU40" s="9"/>
      <c r="RV40" s="9"/>
      <c r="RW40" s="8"/>
      <c r="RX40" s="9"/>
      <c r="RY40" s="9"/>
      <c r="RZ40" s="8"/>
      <c r="SA40" s="9"/>
      <c r="SB40" s="9"/>
      <c r="SC40" s="8"/>
      <c r="SD40" s="9"/>
      <c r="SE40" s="9"/>
      <c r="SF40" s="8"/>
      <c r="SG40" s="9"/>
      <c r="SH40" s="9"/>
      <c r="SI40" s="8"/>
      <c r="SJ40" s="9"/>
      <c r="SK40" s="9"/>
      <c r="SL40" s="8"/>
      <c r="SM40" s="9"/>
      <c r="SN40" s="9"/>
      <c r="SO40" s="8"/>
      <c r="SP40" s="9"/>
      <c r="SQ40" s="9"/>
      <c r="SR40" s="8"/>
      <c r="SS40" s="9"/>
      <c r="ST40" s="9"/>
      <c r="SU40" s="8"/>
      <c r="SV40" s="9"/>
      <c r="SW40" s="9"/>
      <c r="SX40" s="8"/>
      <c r="SY40" s="9"/>
      <c r="SZ40" s="9"/>
      <c r="TA40" s="8"/>
      <c r="TB40" s="9"/>
      <c r="TC40" s="9"/>
      <c r="TD40" s="8"/>
      <c r="TE40" s="9"/>
      <c r="TF40" s="9"/>
      <c r="TG40" s="8"/>
      <c r="TH40" s="9"/>
      <c r="TI40" s="9"/>
      <c r="TJ40" s="8"/>
      <c r="TK40" s="9"/>
      <c r="TL40" s="9"/>
      <c r="TM40" s="8"/>
      <c r="TN40" s="9"/>
      <c r="TO40" s="9"/>
      <c r="TP40" s="8"/>
      <c r="TQ40" s="9"/>
      <c r="TR40" s="9"/>
      <c r="TS40" s="8"/>
      <c r="TT40" s="9"/>
      <c r="TU40" s="9"/>
      <c r="TV40" s="8"/>
      <c r="TW40" s="9"/>
      <c r="TX40" s="9"/>
      <c r="TY40" s="8"/>
      <c r="TZ40" s="9"/>
      <c r="UA40" s="9"/>
      <c r="UB40" s="8"/>
      <c r="UC40" s="9"/>
      <c r="UD40" s="9"/>
      <c r="UE40" s="8"/>
      <c r="UF40" s="9"/>
      <c r="UG40" s="9"/>
      <c r="UH40" s="8"/>
      <c r="UI40" s="9"/>
      <c r="UJ40" s="9"/>
      <c r="UK40" s="8"/>
      <c r="UL40" s="9"/>
      <c r="UM40" s="9"/>
      <c r="UN40" s="8"/>
      <c r="UO40" s="9"/>
      <c r="UP40" s="9"/>
      <c r="UQ40" s="8"/>
      <c r="UR40" s="9"/>
      <c r="US40" s="9"/>
      <c r="UT40" s="8"/>
      <c r="UU40" s="9"/>
      <c r="UV40" s="9"/>
      <c r="UW40" s="8" t="s">
        <v>25331</v>
      </c>
      <c r="UX40" s="9"/>
      <c r="UY40" s="9"/>
      <c r="UZ40" s="8"/>
      <c r="VA40" s="9"/>
      <c r="VB40" s="9"/>
      <c r="VC40" s="8" t="s">
        <v>24917</v>
      </c>
      <c r="VD40" s="9"/>
      <c r="VE40" s="9"/>
      <c r="VF40" s="8"/>
      <c r="VG40" s="9"/>
      <c r="VH40" s="9"/>
      <c r="VI40" s="8"/>
      <c r="VJ40" s="9"/>
      <c r="VK40" s="9"/>
      <c r="VL40" s="8"/>
      <c r="VM40" s="9"/>
      <c r="VN40" s="9"/>
      <c r="VO40" s="8"/>
      <c r="VP40" s="9"/>
      <c r="VQ40" s="9"/>
      <c r="VR40" s="8"/>
      <c r="VS40" s="9"/>
      <c r="VT40" s="9"/>
      <c r="VU40" s="8"/>
      <c r="VV40" s="9"/>
      <c r="VW40" s="9"/>
      <c r="VX40" s="8"/>
      <c r="VY40" s="9"/>
      <c r="VZ40" s="9"/>
      <c r="WA40" s="8" t="s">
        <v>24636</v>
      </c>
      <c r="WB40" s="9"/>
      <c r="WC40" s="9"/>
      <c r="WD40" s="8"/>
      <c r="WE40" s="9"/>
      <c r="WF40" s="9"/>
      <c r="WG40" s="8"/>
      <c r="WH40" s="9"/>
      <c r="WI40" s="9"/>
      <c r="WJ40" s="8" t="s">
        <v>24318</v>
      </c>
      <c r="WK40" s="9"/>
      <c r="WL40" s="9"/>
      <c r="WM40" s="8"/>
      <c r="WN40" s="9"/>
      <c r="WO40" s="9"/>
      <c r="WP40" s="8" t="s">
        <v>3646</v>
      </c>
      <c r="WQ40" s="9"/>
      <c r="WR40" s="9"/>
      <c r="WS40" s="8"/>
      <c r="WT40" s="9"/>
      <c r="WU40" s="9"/>
      <c r="WV40" s="8"/>
      <c r="WW40" s="9"/>
      <c r="WX40" s="9"/>
      <c r="WY40" s="8"/>
      <c r="WZ40" s="9"/>
      <c r="XA40" s="9"/>
      <c r="XB40" s="8"/>
      <c r="XC40" s="9"/>
      <c r="XD40" s="9"/>
      <c r="XE40" s="8"/>
      <c r="XF40" s="9"/>
      <c r="XG40" s="9"/>
      <c r="XH40" s="8"/>
      <c r="XI40" s="9"/>
      <c r="XJ40" s="9"/>
      <c r="XK40" s="8"/>
      <c r="XL40" s="9"/>
      <c r="XM40" s="9"/>
      <c r="XN40" s="8"/>
      <c r="XO40" s="9"/>
      <c r="XP40" s="9"/>
      <c r="XQ40" s="8"/>
      <c r="XR40" s="9"/>
      <c r="XS40" s="9"/>
      <c r="XT40" s="8"/>
      <c r="XU40" s="9"/>
      <c r="XV40" s="9"/>
      <c r="XW40" s="8"/>
      <c r="XX40" s="9"/>
      <c r="XY40" s="9"/>
      <c r="XZ40" s="8"/>
      <c r="YA40" s="9"/>
      <c r="YB40" s="9"/>
      <c r="YC40" s="8"/>
      <c r="YD40" s="9"/>
      <c r="YE40" s="9"/>
      <c r="YF40" s="8"/>
      <c r="YG40" s="9"/>
      <c r="YH40" s="9"/>
      <c r="YI40" s="8"/>
      <c r="YJ40" s="9"/>
      <c r="YK40" s="9"/>
      <c r="YL40" s="8"/>
      <c r="YM40" s="9"/>
      <c r="YN40" s="9"/>
      <c r="YO40" s="8"/>
      <c r="YP40" s="9"/>
      <c r="YQ40" s="9"/>
      <c r="YR40" s="8"/>
      <c r="YS40" s="9"/>
      <c r="YT40" s="9"/>
      <c r="YU40" s="8"/>
      <c r="YV40" s="9"/>
      <c r="YW40" s="9"/>
      <c r="YX40" s="8" t="s">
        <v>25332</v>
      </c>
      <c r="YY40" s="9"/>
      <c r="YZ40" s="9"/>
      <c r="ZA40" s="8"/>
      <c r="ZB40" s="9"/>
      <c r="ZC40" s="9"/>
      <c r="ZD40" s="8"/>
      <c r="ZE40" s="9"/>
      <c r="ZF40" s="9"/>
      <c r="ZG40" s="8"/>
      <c r="ZH40" s="9"/>
      <c r="ZI40" s="9"/>
      <c r="ZJ40" s="8"/>
      <c r="ZK40" s="9"/>
      <c r="ZL40" s="9"/>
      <c r="ZM40" s="8"/>
      <c r="ZN40" s="9"/>
      <c r="ZO40" s="9"/>
      <c r="ZP40" s="8"/>
      <c r="ZQ40" s="9"/>
      <c r="ZR40" s="9"/>
      <c r="ZS40" s="8"/>
      <c r="ZT40" s="9"/>
      <c r="ZU40" s="9"/>
      <c r="ZV40" s="8"/>
      <c r="ZW40" s="9"/>
      <c r="ZX40" s="9"/>
      <c r="ZY40" s="8"/>
      <c r="ZZ40" s="9"/>
      <c r="AAA40" s="9"/>
      <c r="AAB40" s="8"/>
      <c r="AAC40" s="9"/>
      <c r="AAD40" s="9"/>
      <c r="AAE40" s="8"/>
      <c r="AAF40" s="9"/>
      <c r="AAG40" s="9"/>
      <c r="AAH40" s="8"/>
      <c r="AAI40" s="9"/>
      <c r="AAJ40" s="9"/>
      <c r="AAK40" s="8"/>
      <c r="AAL40" s="9"/>
      <c r="AAM40" s="9"/>
      <c r="AAN40" s="8"/>
      <c r="AAO40" s="9"/>
      <c r="AAP40" s="9"/>
      <c r="AAQ40" s="8"/>
      <c r="AAR40" s="9"/>
      <c r="AAS40" s="9"/>
      <c r="AAT40" s="8"/>
      <c r="AAU40" s="9"/>
      <c r="AAV40" s="9"/>
      <c r="AAW40" s="8" t="s">
        <v>25333</v>
      </c>
      <c r="AAX40" s="9"/>
      <c r="AAY40" s="9"/>
      <c r="AAZ40" s="8"/>
      <c r="ABA40" s="9"/>
      <c r="ABB40" s="9"/>
      <c r="ABC40" s="8"/>
      <c r="ABD40" s="9"/>
      <c r="ABE40" s="9"/>
      <c r="ABF40" s="8"/>
      <c r="ABG40" s="9"/>
      <c r="ABH40" s="9"/>
      <c r="ABI40" s="8"/>
      <c r="ABJ40" s="9"/>
      <c r="ABK40" s="9"/>
      <c r="ABL40" s="8"/>
      <c r="ABM40" s="9"/>
      <c r="ABN40" s="9"/>
      <c r="ABO40" s="8"/>
      <c r="ABP40" s="9"/>
      <c r="ABQ40" s="9"/>
      <c r="ABR40" s="8"/>
      <c r="ABS40" s="9"/>
      <c r="ABT40" s="9"/>
      <c r="ABU40" s="8"/>
      <c r="ABV40" s="9"/>
      <c r="ABW40" s="9"/>
      <c r="ABX40" s="8"/>
      <c r="ABY40" s="9"/>
      <c r="ABZ40" s="9"/>
      <c r="ACA40" s="8"/>
      <c r="ACB40" s="9"/>
      <c r="ACC40" s="9"/>
      <c r="ACD40" s="8"/>
      <c r="ACE40" s="9"/>
      <c r="ACF40" s="9"/>
      <c r="ACG40" s="8"/>
      <c r="ACH40" s="9"/>
      <c r="ACI40" s="9"/>
      <c r="ACJ40" s="8"/>
      <c r="ACK40" s="9"/>
      <c r="ACL40" s="9"/>
      <c r="ACM40" s="8"/>
      <c r="ACN40" s="9"/>
      <c r="ACO40" s="9"/>
      <c r="ACP40" s="8"/>
      <c r="ACQ40" s="9"/>
      <c r="ACR40" s="9"/>
      <c r="ACS40" s="8"/>
      <c r="ACT40" s="9"/>
      <c r="ACU40" s="9"/>
      <c r="ACV40" s="8"/>
      <c r="ACW40" s="9"/>
      <c r="ACX40" s="9"/>
      <c r="ACY40" s="8"/>
      <c r="ACZ40" s="9"/>
      <c r="ADA40" s="9"/>
      <c r="ADB40" s="8"/>
      <c r="ADC40" s="9"/>
      <c r="ADD40" s="9"/>
      <c r="ADE40" s="8"/>
      <c r="ADF40" s="9"/>
      <c r="ADG40" s="9"/>
      <c r="ADH40" s="8"/>
      <c r="ADI40" s="9"/>
      <c r="ADJ40" s="9"/>
      <c r="ADK40" s="8"/>
      <c r="ADL40" s="9"/>
      <c r="ADM40" s="9"/>
      <c r="ADN40" s="8" t="s">
        <v>25334</v>
      </c>
      <c r="ADO40" s="9"/>
      <c r="ADP40" s="9"/>
      <c r="ADQ40" s="8" t="s">
        <v>24417</v>
      </c>
      <c r="ADR40" s="9"/>
      <c r="ADS40" s="9"/>
      <c r="ADT40" s="8"/>
      <c r="ADU40" s="9"/>
      <c r="ADV40" s="9"/>
      <c r="ADW40" s="8"/>
      <c r="ADX40" s="9"/>
      <c r="ADY40" s="9"/>
      <c r="ADZ40" s="8"/>
      <c r="AEA40" s="9"/>
      <c r="AEB40" s="9"/>
      <c r="AEC40" s="8"/>
      <c r="AED40" s="9"/>
      <c r="AEE40" s="9"/>
      <c r="AEF40" s="8"/>
      <c r="AEG40" s="9"/>
      <c r="AEH40" s="9"/>
      <c r="AEI40" s="8"/>
      <c r="AEJ40" s="9"/>
      <c r="AEK40" s="9"/>
      <c r="AEL40" s="8"/>
      <c r="AEM40" s="9"/>
      <c r="AEN40" s="9"/>
      <c r="AEO40" s="8"/>
      <c r="AEP40" s="9"/>
      <c r="AEQ40" s="9"/>
      <c r="AER40" s="8"/>
      <c r="AES40" s="9"/>
      <c r="AET40" s="9"/>
      <c r="AEU40" s="8"/>
      <c r="AEV40" s="9"/>
      <c r="AEW40" s="9"/>
      <c r="AEX40" s="8"/>
      <c r="AEY40" s="9"/>
      <c r="AEZ40" s="9"/>
      <c r="AFA40" s="8"/>
      <c r="AFB40" s="9"/>
      <c r="AFC40" s="9"/>
      <c r="AFD40" s="8"/>
      <c r="AFE40" s="9"/>
      <c r="AFF40" s="9"/>
      <c r="AFG40" s="8"/>
      <c r="AFH40" s="9"/>
      <c r="AFI40" s="9"/>
      <c r="AFJ40" s="8"/>
      <c r="AFK40" s="9"/>
      <c r="AFL40" s="9"/>
      <c r="AFM40" s="8"/>
      <c r="AFN40" s="9"/>
      <c r="AFO40" s="9"/>
      <c r="AFP40" s="8"/>
      <c r="AFQ40" s="9"/>
      <c r="AFR40" s="9"/>
      <c r="AFS40" s="8"/>
      <c r="AFT40" s="9"/>
      <c r="AFU40" s="9"/>
      <c r="AFV40" s="8"/>
      <c r="AFW40" s="9"/>
      <c r="AFX40" s="9"/>
      <c r="AFY40" s="8"/>
      <c r="AFZ40" s="9"/>
      <c r="AGA40" s="9"/>
      <c r="AGB40" s="8"/>
      <c r="AGC40" s="9"/>
      <c r="AGD40" s="9"/>
      <c r="AGE40" s="8"/>
      <c r="AGF40" s="9"/>
      <c r="AGG40" s="9"/>
      <c r="AGH40" s="8"/>
      <c r="AGI40" s="9"/>
      <c r="AGJ40" s="9"/>
      <c r="AGK40" s="8" t="s">
        <v>24716</v>
      </c>
      <c r="AGL40" s="9"/>
      <c r="AGM40" s="9"/>
      <c r="AGN40" s="8"/>
      <c r="AGO40" s="9"/>
      <c r="AGP40" s="9"/>
      <c r="AGQ40" s="8"/>
      <c r="AGR40" s="9"/>
      <c r="AGS40" s="9"/>
      <c r="AGT40" s="8"/>
      <c r="AGU40" s="9"/>
      <c r="AGV40" s="9"/>
      <c r="AGW40" s="8" t="s">
        <v>4664</v>
      </c>
      <c r="AGX40" s="9"/>
      <c r="AGY40" s="9"/>
      <c r="AGZ40" s="8"/>
      <c r="AHA40" s="9"/>
      <c r="AHB40" s="9"/>
      <c r="AHC40" s="8"/>
      <c r="AHD40" s="9"/>
      <c r="AHE40" s="9"/>
      <c r="AHF40" s="8"/>
      <c r="AHG40" s="9"/>
      <c r="AHH40" s="9"/>
      <c r="AHI40" s="8" t="s">
        <v>25078</v>
      </c>
      <c r="AHJ40" s="9"/>
      <c r="AHK40" s="9"/>
      <c r="AHL40" s="8"/>
      <c r="AHM40" s="9"/>
      <c r="AHN40" s="9"/>
      <c r="AHO40" s="8" t="s">
        <v>25335</v>
      </c>
      <c r="AHP40" s="9"/>
      <c r="AHQ40" s="9"/>
      <c r="AHR40" s="8"/>
      <c r="AHS40" s="9"/>
      <c r="AHT40" s="9"/>
      <c r="AHU40" s="8"/>
      <c r="AHV40" s="9"/>
      <c r="AHW40" s="9"/>
      <c r="AHX40" s="8"/>
      <c r="AHY40" s="9"/>
      <c r="AHZ40" s="9"/>
      <c r="AIA40" s="8"/>
      <c r="AIB40" s="9"/>
      <c r="AIC40" s="9"/>
      <c r="AID40" s="8"/>
      <c r="AIE40" s="9"/>
      <c r="AIF40" s="9"/>
      <c r="AIG40" s="8"/>
      <c r="AIH40" s="9"/>
      <c r="AII40" s="9"/>
      <c r="AIJ40" s="8"/>
      <c r="AIK40" s="9"/>
      <c r="AIL40" s="9"/>
      <c r="AIM40" s="8" t="s">
        <v>24696</v>
      </c>
      <c r="AIN40" s="9"/>
      <c r="AIO40" s="9"/>
      <c r="AIP40" s="8"/>
      <c r="AIQ40" s="9"/>
      <c r="AIR40" s="9"/>
      <c r="AIS40" s="8"/>
      <c r="AIT40" s="9"/>
      <c r="AIU40" s="9"/>
      <c r="AIV40" s="8"/>
      <c r="AIW40" s="9"/>
      <c r="AIX40" s="9"/>
      <c r="AIY40" s="8"/>
      <c r="AIZ40" s="9"/>
      <c r="AJA40" s="9"/>
      <c r="AJB40" s="8"/>
      <c r="AJC40" s="9"/>
      <c r="AJD40" s="9"/>
      <c r="AJE40" s="8"/>
      <c r="AJF40" s="9"/>
      <c r="AJG40" s="9"/>
      <c r="AJH40" s="8" t="s">
        <v>4216</v>
      </c>
      <c r="AJI40" s="9"/>
      <c r="AJJ40" s="9"/>
      <c r="AJK40" s="8"/>
      <c r="AJL40" s="9"/>
      <c r="AJM40" s="9"/>
      <c r="AJN40" s="8"/>
      <c r="AJO40" s="9"/>
      <c r="AJP40" s="9"/>
      <c r="AJQ40" s="8"/>
      <c r="AJR40" s="9"/>
      <c r="AJS40" s="9"/>
      <c r="AJT40" s="8"/>
      <c r="AJU40" s="9"/>
      <c r="AJV40" s="9"/>
      <c r="AJW40" s="8"/>
      <c r="AJX40" s="9"/>
      <c r="AJY40" s="9"/>
      <c r="AJZ40" s="8" t="s">
        <v>24756</v>
      </c>
      <c r="AKA40" s="9"/>
      <c r="AKB40" s="9"/>
      <c r="AKC40" s="8"/>
      <c r="AKD40" s="9"/>
      <c r="AKE40" s="9"/>
      <c r="AKF40" s="8"/>
      <c r="AKG40" s="9"/>
      <c r="AKH40" s="9"/>
      <c r="AKI40" s="8"/>
      <c r="AKJ40" s="9"/>
      <c r="AKK40" s="9"/>
      <c r="AKL40" s="8"/>
      <c r="AKM40" s="9"/>
      <c r="AKN40" s="9"/>
      <c r="AKO40" s="8"/>
      <c r="AKP40" s="9"/>
      <c r="AKQ40" s="9"/>
      <c r="AKR40" s="8"/>
      <c r="AKS40" s="9"/>
      <c r="AKT40" s="9"/>
      <c r="AKU40" s="8"/>
      <c r="AKV40" s="9"/>
      <c r="AKW40" s="9"/>
      <c r="AKX40" s="8"/>
      <c r="AKY40" s="9"/>
      <c r="AKZ40" s="9"/>
      <c r="ALA40" s="8"/>
      <c r="ALB40" s="9"/>
      <c r="ALC40" s="9"/>
      <c r="ALD40" s="8"/>
      <c r="ALE40" s="9"/>
      <c r="ALF40" s="9"/>
      <c r="ALG40" s="8"/>
      <c r="ALH40" s="9"/>
      <c r="ALI40" s="9"/>
      <c r="ALJ40" s="8"/>
      <c r="ALK40" s="9"/>
      <c r="ALL40" s="9"/>
      <c r="ALM40" s="8"/>
      <c r="ALN40" s="9"/>
      <c r="ALO40" s="9"/>
      <c r="ALP40" s="8"/>
      <c r="ALQ40" s="9"/>
      <c r="ALR40" s="9"/>
      <c r="ALS40" s="8"/>
      <c r="ALT40" s="9"/>
      <c r="ALU40" s="9"/>
      <c r="ALV40" s="8"/>
      <c r="ALW40" s="9"/>
      <c r="ALX40" s="9"/>
      <c r="ALY40" s="8"/>
      <c r="ALZ40" s="9"/>
      <c r="AMA40" s="9"/>
      <c r="AMB40" s="8" t="s">
        <v>3646</v>
      </c>
      <c r="AMC40" s="9"/>
      <c r="AMD40" s="9"/>
      <c r="AME40" s="8"/>
      <c r="AMF40" s="9"/>
      <c r="AMG40" s="9"/>
      <c r="AMH40" s="8" t="s">
        <v>25207</v>
      </c>
      <c r="AMI40" s="9"/>
      <c r="AMJ40" s="9"/>
      <c r="AMK40" s="8"/>
      <c r="AML40" s="9"/>
      <c r="AMM40" s="9"/>
      <c r="AMN40" s="8"/>
      <c r="AMO40" s="9"/>
      <c r="AMP40" s="9"/>
      <c r="AMQ40" s="8"/>
      <c r="AMR40" s="9"/>
      <c r="AMS40" s="9"/>
      <c r="AMT40" s="8" t="s">
        <v>25336</v>
      </c>
      <c r="AMU40" s="9"/>
      <c r="AMV40" s="9"/>
      <c r="AMW40" s="8"/>
      <c r="AMX40" s="9"/>
      <c r="AMY40" s="9"/>
      <c r="AMZ40" s="8"/>
      <c r="ANA40" s="9"/>
      <c r="ANB40" s="9"/>
      <c r="ANC40" s="8" t="s">
        <v>24890</v>
      </c>
      <c r="AND40" s="9"/>
      <c r="ANE40" s="9"/>
      <c r="ANF40" s="8"/>
      <c r="ANG40" s="9"/>
      <c r="ANH40" s="9"/>
      <c r="ANI40" s="8"/>
      <c r="ANJ40" s="9"/>
      <c r="ANK40" s="9"/>
      <c r="ANL40" s="8"/>
      <c r="ANM40" s="9"/>
      <c r="ANN40" s="9"/>
      <c r="ANO40" s="8"/>
      <c r="ANP40" s="9"/>
      <c r="ANQ40" s="9"/>
      <c r="ANR40" s="8" t="s">
        <v>25268</v>
      </c>
      <c r="ANS40" s="9"/>
      <c r="ANT40" s="9"/>
      <c r="ANU40" s="8"/>
      <c r="ANV40" s="9"/>
      <c r="ANW40" s="9"/>
      <c r="ANX40" s="8"/>
      <c r="ANY40" s="9"/>
      <c r="ANZ40" s="9"/>
      <c r="AOA40" s="8"/>
      <c r="AOB40" s="9"/>
      <c r="AOC40" s="9"/>
      <c r="AOD40" s="8"/>
      <c r="AOE40" s="9"/>
      <c r="AOF40" s="9"/>
      <c r="AOG40" s="8"/>
      <c r="AOH40" s="9"/>
      <c r="AOI40" s="9"/>
      <c r="AOJ40" s="8"/>
      <c r="AOK40" s="9"/>
      <c r="AOL40" s="9"/>
      <c r="AOM40" s="8"/>
      <c r="AON40" s="9"/>
      <c r="AOO40" s="9"/>
      <c r="AOP40" s="8" t="s">
        <v>24922</v>
      </c>
      <c r="AOQ40" s="9"/>
      <c r="AOR40" s="9"/>
      <c r="AOS40" s="8" t="s">
        <v>24577</v>
      </c>
      <c r="AOT40" s="9"/>
      <c r="AOU40" s="9"/>
      <c r="AOV40" s="8"/>
      <c r="AOW40" s="9"/>
      <c r="AOX40" s="9"/>
      <c r="AOY40" s="8"/>
      <c r="AOZ40" s="9"/>
      <c r="APA40" s="9"/>
      <c r="APB40" s="8"/>
      <c r="APC40" s="9"/>
      <c r="APD40" s="9"/>
      <c r="APE40" s="8"/>
      <c r="APF40" s="9"/>
      <c r="APG40" s="9"/>
      <c r="APH40" s="8"/>
      <c r="API40" s="9"/>
      <c r="APJ40" s="9"/>
      <c r="APK40" s="8"/>
      <c r="APL40" s="9"/>
      <c r="APM40" s="9"/>
      <c r="APN40" s="8"/>
      <c r="APO40" s="9"/>
      <c r="APP40" s="9"/>
      <c r="APQ40" s="8"/>
      <c r="APR40" s="9"/>
      <c r="APS40" s="9"/>
      <c r="APT40" s="8" t="s">
        <v>4677</v>
      </c>
      <c r="APU40" s="9"/>
      <c r="APV40" s="9"/>
      <c r="APW40" s="8"/>
      <c r="APX40" s="9"/>
      <c r="APY40" s="9"/>
      <c r="APZ40" s="8"/>
      <c r="AQA40" s="9"/>
      <c r="AQB40" s="9"/>
      <c r="AQC40" s="8" t="s">
        <v>3646</v>
      </c>
      <c r="AQD40" s="9"/>
      <c r="AQE40" s="9"/>
      <c r="AQF40" s="8"/>
      <c r="AQG40" s="9"/>
      <c r="AQH40" s="9"/>
      <c r="AQI40" s="8"/>
      <c r="AQJ40" s="9"/>
      <c r="AQK40" s="9"/>
      <c r="AQL40" s="8"/>
      <c r="AQM40" s="9"/>
      <c r="AQN40" s="9"/>
      <c r="AQO40" s="8" t="s">
        <v>25062</v>
      </c>
      <c r="AQP40" s="9"/>
      <c r="AQQ40" s="9"/>
      <c r="AQR40" s="8"/>
      <c r="AQS40" s="9"/>
      <c r="AQT40" s="9"/>
      <c r="AQU40" s="8" t="s">
        <v>25065</v>
      </c>
      <c r="AQV40" s="9"/>
      <c r="AQW40" s="9"/>
      <c r="AQX40" s="8"/>
      <c r="AQY40" s="9"/>
      <c r="AQZ40" s="9"/>
      <c r="ARA40" s="8"/>
      <c r="ARB40" s="9"/>
      <c r="ARC40" s="9"/>
      <c r="ARD40" s="8"/>
      <c r="ARE40" s="9"/>
      <c r="ARF40" s="9"/>
      <c r="ARG40" s="8" t="s">
        <v>25333</v>
      </c>
      <c r="ARH40" s="9"/>
      <c r="ARI40" s="9"/>
      <c r="ARJ40" s="8"/>
      <c r="ARK40" s="9"/>
      <c r="ARL40" s="9"/>
      <c r="ARM40" s="8"/>
      <c r="ARN40" s="9"/>
      <c r="ARO40" s="9"/>
      <c r="ARP40" s="8"/>
      <c r="ARQ40" s="9"/>
      <c r="ARR40" s="9"/>
      <c r="ARS40" s="8"/>
      <c r="ART40" s="9"/>
      <c r="ARU40" s="9"/>
      <c r="ARV40" s="8" t="s">
        <v>24714</v>
      </c>
      <c r="ARW40" s="9"/>
      <c r="ARX40" s="9"/>
      <c r="ARY40" s="8"/>
      <c r="ARZ40" s="9"/>
      <c r="ASA40" s="9"/>
      <c r="ASB40" s="8"/>
      <c r="ASC40" s="9"/>
      <c r="ASD40" s="9"/>
      <c r="ASE40" s="8"/>
      <c r="ASF40" s="9"/>
      <c r="ASG40" s="9"/>
      <c r="ASH40" s="8" t="s">
        <v>24714</v>
      </c>
      <c r="ASI40" s="9"/>
      <c r="ASJ40" s="9"/>
      <c r="ASK40" s="8"/>
      <c r="ASL40" s="9"/>
      <c r="ASM40" s="9"/>
      <c r="ASN40" s="8"/>
      <c r="ASO40" s="9"/>
      <c r="ASP40" s="9"/>
      <c r="ASQ40" s="8"/>
      <c r="ASR40" s="9"/>
      <c r="ASS40" s="9"/>
      <c r="AST40" s="8"/>
      <c r="ASU40" s="9"/>
      <c r="ASV40" s="9"/>
      <c r="ASW40" s="8"/>
      <c r="ASX40" s="9"/>
      <c r="ASY40" s="9"/>
      <c r="ASZ40" s="8"/>
      <c r="ATA40" s="9"/>
      <c r="ATB40" s="9"/>
      <c r="ATC40" s="8"/>
      <c r="ATD40" s="9"/>
      <c r="ATE40" s="9"/>
      <c r="ATF40" s="8"/>
      <c r="ATG40" s="9"/>
      <c r="ATH40" s="9"/>
      <c r="ATI40" s="8"/>
      <c r="ATJ40" s="9"/>
      <c r="ATK40" s="9"/>
      <c r="ATL40" s="8"/>
      <c r="ATM40" s="9"/>
      <c r="ATN40" s="9"/>
      <c r="ATO40" s="8"/>
      <c r="ATP40" s="9"/>
      <c r="ATQ40" s="9"/>
      <c r="ATR40" s="8"/>
      <c r="ATS40" s="9"/>
      <c r="ATT40" s="9"/>
      <c r="ATU40" s="8"/>
      <c r="ATV40" s="9"/>
      <c r="ATW40" s="9"/>
      <c r="ATX40" s="8"/>
      <c r="ATY40" s="9"/>
      <c r="ATZ40" s="9"/>
      <c r="AUA40" s="8" t="s">
        <v>25257</v>
      </c>
      <c r="AUB40" s="9"/>
      <c r="AUC40" s="9"/>
      <c r="AUD40" s="8"/>
      <c r="AUE40" s="9"/>
      <c r="AUF40" s="9"/>
      <c r="AUG40" s="8"/>
      <c r="AUH40" s="9"/>
      <c r="AUI40" s="9"/>
      <c r="AUJ40" s="8" t="s">
        <v>25337</v>
      </c>
      <c r="AUK40" s="9"/>
      <c r="AUL40" s="9"/>
      <c r="AUM40" s="8"/>
      <c r="AUN40" s="9"/>
      <c r="AUO40" s="9"/>
      <c r="AUP40" s="8" t="s">
        <v>3646</v>
      </c>
      <c r="AUQ40" s="9"/>
      <c r="AUR40" s="9"/>
      <c r="AUS40" s="8" t="s">
        <v>25338</v>
      </c>
      <c r="AUT40" s="9"/>
      <c r="AUU40" s="9"/>
      <c r="AUV40" s="8"/>
      <c r="AUW40" s="9"/>
      <c r="AUX40" s="9"/>
      <c r="AUY40" s="8"/>
      <c r="AUZ40" s="9"/>
      <c r="AVA40" s="9"/>
      <c r="AVB40" s="8"/>
      <c r="AVC40" s="9"/>
      <c r="AVD40" s="9"/>
      <c r="AVE40" s="8"/>
      <c r="AVF40" s="9"/>
      <c r="AVG40" s="9"/>
      <c r="AVH40" s="8"/>
      <c r="AVI40" s="9"/>
      <c r="AVJ40" s="9"/>
      <c r="AVK40" s="8"/>
      <c r="AVL40" s="9"/>
      <c r="AVM40" s="9"/>
      <c r="AVN40" s="8"/>
      <c r="AVO40" s="9"/>
      <c r="AVP40" s="9"/>
      <c r="AVQ40" s="8"/>
      <c r="AVR40" s="9"/>
      <c r="AVS40" s="9"/>
      <c r="AVT40" s="8"/>
      <c r="AVU40" s="9"/>
      <c r="AVV40" s="9"/>
      <c r="AVW40" s="8" t="s">
        <v>23887</v>
      </c>
      <c r="AVX40" s="9"/>
      <c r="AVY40" s="9"/>
      <c r="AVZ40" s="8"/>
      <c r="AWA40" s="9"/>
      <c r="AWB40" s="9"/>
      <c r="AWC40" s="8" t="s">
        <v>25339</v>
      </c>
      <c r="AWD40" s="9"/>
      <c r="AWE40" s="9"/>
      <c r="AWF40" s="8"/>
      <c r="AWG40" s="9"/>
      <c r="AWH40" s="9"/>
      <c r="AWI40" s="8"/>
      <c r="AWJ40" s="9"/>
      <c r="AWK40" s="9"/>
      <c r="AWL40" s="8" t="s">
        <v>25340</v>
      </c>
      <c r="AWM40" s="9"/>
      <c r="AWN40" s="9"/>
      <c r="AWO40" s="8"/>
      <c r="AWP40" s="9"/>
      <c r="AWQ40" s="9"/>
      <c r="AWR40" s="8"/>
      <c r="AWS40" s="9"/>
      <c r="AWT40" s="9"/>
      <c r="AWU40" s="8" t="s">
        <v>3646</v>
      </c>
      <c r="AWV40" s="9"/>
      <c r="AWW40" s="9"/>
      <c r="AWX40" s="8"/>
      <c r="AWY40" s="9"/>
      <c r="AWZ40" s="9"/>
      <c r="AXA40" s="8"/>
      <c r="AXB40" s="9"/>
      <c r="AXC40" s="9"/>
      <c r="AXD40" s="8"/>
      <c r="AXE40" s="9"/>
      <c r="AXF40" s="9"/>
      <c r="AXG40" s="8" t="s">
        <v>25006</v>
      </c>
      <c r="AXH40" s="9"/>
      <c r="AXI40" s="9"/>
      <c r="AXJ40" s="8"/>
      <c r="AXK40" s="9"/>
      <c r="AXL40" s="9"/>
      <c r="AXM40" s="8"/>
      <c r="AXN40" s="9"/>
      <c r="AXO40" s="9"/>
      <c r="AXP40" s="8"/>
      <c r="AXQ40" s="9"/>
      <c r="AXR40" s="9"/>
      <c r="AXS40" s="8"/>
      <c r="AXT40" s="9"/>
      <c r="AXU40" s="9"/>
      <c r="AXV40" s="8"/>
      <c r="AXW40" s="9"/>
      <c r="AXX40" s="9"/>
      <c r="AXY40" s="8"/>
      <c r="AXZ40" s="9"/>
      <c r="AYA40" s="9"/>
      <c r="AYB40" s="8"/>
      <c r="AYC40" s="9"/>
      <c r="AYD40" s="9"/>
      <c r="AYE40" s="8"/>
      <c r="AYF40" s="9"/>
      <c r="AYG40" s="9"/>
      <c r="AYH40" s="8"/>
      <c r="AYI40" s="9"/>
      <c r="AYJ40" s="9"/>
      <c r="AYK40" s="8"/>
      <c r="AYL40" s="9"/>
      <c r="AYM40" s="9"/>
      <c r="AYN40" s="8"/>
      <c r="AYO40" s="9"/>
      <c r="AYP40" s="9"/>
      <c r="AYQ40" s="8"/>
      <c r="AYR40" s="9"/>
      <c r="AYS40" s="9"/>
      <c r="AYT40" s="8"/>
      <c r="AYU40" s="9"/>
      <c r="AYV40" s="9"/>
      <c r="AYW40" s="8"/>
      <c r="AYX40" s="9"/>
      <c r="AYY40" s="9"/>
      <c r="AYZ40" s="8"/>
      <c r="AZA40" s="9"/>
      <c r="AZB40" s="9"/>
      <c r="AZC40" s="8"/>
      <c r="AZD40" s="9"/>
      <c r="AZE40" s="9"/>
      <c r="AZF40" s="8"/>
      <c r="AZG40" s="9"/>
      <c r="AZH40" s="9"/>
      <c r="AZI40" s="8" t="s">
        <v>25303</v>
      </c>
      <c r="AZJ40" s="9"/>
      <c r="AZK40" s="9"/>
      <c r="AZL40" s="8"/>
      <c r="AZM40" s="9"/>
      <c r="AZN40" s="9"/>
      <c r="AZO40" s="8"/>
      <c r="AZP40" s="9"/>
      <c r="AZQ40" s="9"/>
      <c r="AZR40" s="8" t="s">
        <v>25341</v>
      </c>
      <c r="AZS40" s="9"/>
      <c r="AZT40" s="9"/>
      <c r="AZU40" s="8"/>
      <c r="AZV40" s="9"/>
      <c r="AZW40" s="9"/>
      <c r="AZX40" s="8"/>
      <c r="AZY40" s="9"/>
      <c r="AZZ40" s="9"/>
      <c r="BAA40" s="8"/>
      <c r="BAB40" s="9"/>
      <c r="BAC40" s="9"/>
      <c r="BAD40" s="8" t="s">
        <v>24918</v>
      </c>
      <c r="BAE40" s="9"/>
      <c r="BAF40" s="9"/>
      <c r="BAG40" s="8" t="s">
        <v>25341</v>
      </c>
      <c r="BAH40" s="9"/>
      <c r="BAI40" s="9"/>
      <c r="BAJ40" s="8"/>
      <c r="BAK40" s="9"/>
      <c r="BAL40" s="9"/>
      <c r="BAM40" s="8"/>
      <c r="BAN40" s="9"/>
      <c r="BAO40" s="9"/>
      <c r="BAP40" s="8"/>
      <c r="BAQ40" s="9"/>
      <c r="BAR40" s="9"/>
      <c r="BAS40" s="8"/>
      <c r="BAT40" s="9"/>
      <c r="BAU40" s="9"/>
      <c r="BAV40" s="8"/>
      <c r="BAW40" s="9"/>
      <c r="BAX40" s="9"/>
      <c r="BAY40" s="8"/>
      <c r="BAZ40" s="9"/>
      <c r="BBA40" s="9"/>
      <c r="BBB40" s="8"/>
      <c r="BBC40" s="9"/>
      <c r="BBD40" s="9"/>
      <c r="BBE40" s="8"/>
      <c r="BBF40" s="9"/>
      <c r="BBG40" s="9"/>
      <c r="BBH40" s="8"/>
      <c r="BBI40" s="9"/>
      <c r="BBJ40" s="9"/>
      <c r="BBK40" s="8"/>
      <c r="BBL40" s="9"/>
      <c r="BBM40" s="9"/>
      <c r="BBN40" s="8"/>
      <c r="BBO40" s="9"/>
      <c r="BBP40" s="9"/>
      <c r="BBQ40" s="8"/>
      <c r="BBR40" s="9"/>
      <c r="BBS40" s="9"/>
      <c r="BBT40" s="8"/>
      <c r="BBU40" s="9"/>
      <c r="BBV40" s="9"/>
      <c r="BBW40" s="8"/>
      <c r="BBX40" s="9"/>
      <c r="BBY40" s="9"/>
      <c r="BBZ40" s="8"/>
      <c r="BCA40" s="9"/>
      <c r="BCB40" s="9"/>
      <c r="BCC40" s="8"/>
      <c r="BCD40" s="9"/>
      <c r="BCE40" s="9"/>
      <c r="BCF40" s="8"/>
      <c r="BCG40" s="9"/>
      <c r="BCH40" s="9"/>
      <c r="BCI40" s="8"/>
      <c r="BCJ40" s="9"/>
      <c r="BCK40" s="9"/>
      <c r="BCL40" s="8"/>
      <c r="BCM40" s="9"/>
      <c r="BCN40" s="9"/>
      <c r="BCO40" s="8"/>
      <c r="BCP40" s="9"/>
      <c r="BCQ40" s="9"/>
      <c r="BCR40" s="8"/>
      <c r="BCS40" s="9"/>
      <c r="BCT40" s="9"/>
      <c r="BCU40" s="8"/>
      <c r="BCV40" s="9"/>
      <c r="BCW40" s="9"/>
      <c r="BCX40" s="8"/>
      <c r="BCY40" s="9"/>
      <c r="BCZ40" s="9"/>
      <c r="BDA40" s="8"/>
      <c r="BDB40" s="9"/>
      <c r="BDC40" s="9"/>
      <c r="BDD40" s="8"/>
      <c r="BDE40" s="9"/>
      <c r="BDF40" s="9"/>
      <c r="BDG40" s="8"/>
      <c r="BDH40" s="9"/>
      <c r="BDI40" s="9"/>
      <c r="BDJ40" s="8"/>
      <c r="BDK40" s="9"/>
      <c r="BDL40" s="9"/>
      <c r="BDM40" s="8"/>
      <c r="BDN40" s="9"/>
      <c r="BDO40" s="9"/>
      <c r="BDP40" s="8"/>
      <c r="BDQ40" s="9"/>
      <c r="BDR40" s="9"/>
      <c r="BDS40" s="8"/>
      <c r="BDT40" s="9"/>
      <c r="BDU40" s="9"/>
      <c r="BDV40" s="8"/>
      <c r="BDW40" s="9"/>
      <c r="BDX40" s="9"/>
      <c r="BDY40" s="8"/>
      <c r="BDZ40" s="9"/>
      <c r="BEA40" s="9"/>
      <c r="BEB40" s="8"/>
      <c r="BEC40" s="9"/>
      <c r="BED40" s="9"/>
      <c r="BEE40" s="8"/>
      <c r="BEF40" s="9"/>
      <c r="BEG40" s="9"/>
      <c r="BEH40" s="8"/>
      <c r="BEI40" s="9"/>
      <c r="BEJ40" s="9"/>
      <c r="BEK40" s="8" t="s">
        <v>24716</v>
      </c>
      <c r="BEL40" s="9"/>
      <c r="BEM40" s="9"/>
      <c r="BEN40" s="8"/>
      <c r="BEO40" s="9"/>
      <c r="BEP40" s="9"/>
      <c r="BEQ40" s="8"/>
      <c r="BER40" s="9"/>
      <c r="BES40" s="9"/>
      <c r="BET40" s="8"/>
      <c r="BEU40" s="9"/>
      <c r="BEV40" s="9"/>
      <c r="BEW40" s="8" t="s">
        <v>24716</v>
      </c>
      <c r="BEX40" s="9"/>
      <c r="BEY40" s="9"/>
      <c r="BEZ40" s="8" t="s">
        <v>24716</v>
      </c>
      <c r="BFA40" s="9"/>
      <c r="BFB40" s="9"/>
      <c r="BFC40" s="8"/>
      <c r="BFD40" s="9"/>
      <c r="BFE40" s="9"/>
      <c r="BFF40" s="8"/>
      <c r="BFG40" s="9"/>
      <c r="BFH40" s="9"/>
      <c r="BFI40" s="8"/>
      <c r="BFJ40" s="9"/>
      <c r="BFK40" s="9"/>
      <c r="BFL40" s="8" t="s">
        <v>25342</v>
      </c>
      <c r="BFM40" s="9"/>
      <c r="BFN40" s="9"/>
      <c r="BFO40" s="8" t="s">
        <v>25343</v>
      </c>
      <c r="BFP40" s="9"/>
      <c r="BFQ40" s="9"/>
      <c r="BFR40" s="8"/>
      <c r="BFS40" s="9"/>
      <c r="BFT40" s="9"/>
      <c r="BFU40" s="8"/>
      <c r="BFV40" s="9"/>
      <c r="BFW40" s="9"/>
      <c r="BFX40" s="8"/>
      <c r="BFY40" s="9"/>
      <c r="BFZ40" s="9"/>
      <c r="BGA40" s="8"/>
      <c r="BGB40" s="9"/>
      <c r="BGC40" s="9"/>
      <c r="BGD40" s="8"/>
      <c r="BGE40" s="9"/>
      <c r="BGF40" s="9"/>
      <c r="BGG40" s="8"/>
      <c r="BGH40" s="9"/>
      <c r="BGI40" s="9"/>
      <c r="BGJ40" s="8"/>
      <c r="BGK40" s="9"/>
      <c r="BGL40" s="9"/>
      <c r="BGM40" s="8"/>
      <c r="BGN40" s="9"/>
      <c r="BGO40" s="9"/>
      <c r="BGP40" s="8"/>
      <c r="BGQ40" s="9"/>
      <c r="BGR40" s="9"/>
      <c r="BGS40" s="8"/>
      <c r="BGT40" s="9"/>
      <c r="BGU40" s="9"/>
      <c r="BGV40" s="8"/>
      <c r="BGW40" s="9"/>
      <c r="BGX40" s="9"/>
      <c r="BGY40" s="8"/>
      <c r="BGZ40" s="9"/>
      <c r="BHA40" s="9"/>
      <c r="BHB40" s="8"/>
      <c r="BHC40" s="9"/>
      <c r="BHD40" s="9"/>
      <c r="BHE40" s="8"/>
      <c r="BHF40" s="9"/>
      <c r="BHG40" s="9"/>
      <c r="BHH40" s="8"/>
      <c r="BHI40" s="9"/>
      <c r="BHJ40" s="9"/>
      <c r="BHK40" s="8"/>
      <c r="BHL40" s="9"/>
      <c r="BHM40" s="9"/>
      <c r="BHN40" s="8"/>
      <c r="BHO40" s="9"/>
      <c r="BHP40" s="9"/>
      <c r="BHQ40" s="8"/>
      <c r="BHR40" s="9"/>
      <c r="BHS40" s="9"/>
      <c r="BHT40" s="8" t="s">
        <v>25274</v>
      </c>
      <c r="BHU40" s="9"/>
      <c r="BHV40" s="9"/>
      <c r="BHW40" s="8"/>
      <c r="BHX40" s="9"/>
      <c r="BHY40" s="9"/>
      <c r="BHZ40" s="8"/>
      <c r="BIA40" s="9"/>
      <c r="BIB40" s="9"/>
      <c r="BIC40" s="8" t="s">
        <v>24539</v>
      </c>
      <c r="BID40" s="9"/>
      <c r="BIE40" s="9"/>
      <c r="BIF40" s="8"/>
      <c r="BIG40" s="9"/>
      <c r="BIH40" s="9"/>
      <c r="BII40" s="8" t="s">
        <v>4677</v>
      </c>
      <c r="BIJ40" s="9"/>
      <c r="BIK40" s="9"/>
      <c r="BIL40" s="8"/>
      <c r="BIM40" s="9"/>
      <c r="BIN40" s="9"/>
      <c r="BIO40" s="8" t="s">
        <v>4272</v>
      </c>
      <c r="BIP40" s="9"/>
      <c r="BIQ40" s="9"/>
      <c r="BIR40" s="8"/>
      <c r="BIS40" s="9"/>
      <c r="BIT40" s="9"/>
      <c r="BIU40" s="8"/>
      <c r="BIV40" s="9"/>
      <c r="BIW40" s="9"/>
      <c r="BIX40" s="8"/>
      <c r="BIY40" s="9"/>
      <c r="BIZ40" s="9"/>
      <c r="BJA40" s="8"/>
      <c r="BJB40" s="9"/>
      <c r="BJC40" s="9"/>
      <c r="BJD40" s="8"/>
      <c r="BJE40" s="9"/>
      <c r="BJF40" s="9"/>
      <c r="BJG40" s="8"/>
      <c r="BJH40" s="9"/>
      <c r="BJI40" s="9"/>
      <c r="BJJ40" s="8" t="s">
        <v>4620</v>
      </c>
      <c r="BJK40" s="9"/>
      <c r="BJL40" s="9"/>
      <c r="BJM40" s="8" t="s">
        <v>4645</v>
      </c>
      <c r="BJN40" s="9"/>
      <c r="BJO40" s="9"/>
      <c r="BJP40" s="8" t="s">
        <v>4580</v>
      </c>
      <c r="BJQ40" s="9"/>
      <c r="BJR40" s="9"/>
      <c r="BJS40" s="8"/>
      <c r="BJT40" s="9"/>
      <c r="BJU40" s="9"/>
      <c r="BJV40" s="8" t="s">
        <v>24685</v>
      </c>
      <c r="BJW40" s="9"/>
      <c r="BJX40" s="9"/>
      <c r="BJY40" s="8"/>
      <c r="BJZ40" s="9"/>
      <c r="BKA40" s="9"/>
      <c r="BKB40" s="8"/>
      <c r="BKC40" s="9"/>
      <c r="BKD40" s="9"/>
      <c r="BKE40" s="8"/>
      <c r="BKF40" s="9"/>
      <c r="BKG40" s="9"/>
      <c r="BKH40" s="8"/>
      <c r="BKI40" s="9"/>
      <c r="BKJ40" s="9"/>
      <c r="BKK40" s="8"/>
      <c r="BKL40" s="9"/>
      <c r="BKM40" s="9"/>
      <c r="BKN40" s="8"/>
      <c r="BKO40" s="9"/>
      <c r="BKP40" s="9"/>
      <c r="BKQ40" s="8"/>
      <c r="BKR40" s="9"/>
      <c r="BKS40" s="9"/>
      <c r="BKT40" s="8"/>
      <c r="BKU40" s="9"/>
      <c r="BKV40" s="9"/>
      <c r="BKW40" s="8"/>
      <c r="BKX40" s="9"/>
      <c r="BKY40" s="9"/>
      <c r="BKZ40" s="8" t="s">
        <v>24426</v>
      </c>
      <c r="BLA40" s="9"/>
      <c r="BLB40" s="9"/>
      <c r="BLC40" s="8"/>
      <c r="BLD40" s="9"/>
      <c r="BLE40" s="9"/>
      <c r="BLF40" s="8"/>
      <c r="BLG40" s="9"/>
      <c r="BLH40" s="9"/>
      <c r="BLI40" s="8"/>
      <c r="BLJ40" s="9"/>
      <c r="BLK40" s="9"/>
      <c r="BLL40" s="8"/>
      <c r="BLM40" s="9"/>
      <c r="BLN40" s="9"/>
      <c r="BLO40" s="8"/>
      <c r="BLP40" s="9"/>
      <c r="BLQ40" s="9"/>
      <c r="BLR40" s="8"/>
      <c r="BLS40" s="9"/>
      <c r="BLT40" s="9"/>
      <c r="BLU40" s="8"/>
      <c r="BLV40" s="9"/>
      <c r="BLW40" s="9"/>
      <c r="BLX40" s="8"/>
      <c r="BLY40" s="9"/>
      <c r="BLZ40" s="9"/>
      <c r="BMA40" s="8"/>
      <c r="BMB40" s="9"/>
      <c r="BMC40" s="9"/>
      <c r="BMD40" s="8"/>
      <c r="BME40" s="9"/>
      <c r="BMF40" s="9"/>
      <c r="BMG40" s="8"/>
      <c r="BMH40" s="9"/>
      <c r="BMI40" s="9"/>
      <c r="BMJ40" s="8"/>
      <c r="BMK40" s="9"/>
      <c r="BML40" s="9"/>
      <c r="BMM40" s="8"/>
      <c r="BMN40" s="9"/>
      <c r="BMO40" s="9"/>
      <c r="BMP40" s="8"/>
      <c r="BMQ40" s="9"/>
      <c r="BMR40" s="9"/>
      <c r="BMS40" s="8"/>
      <c r="BMT40" s="9"/>
      <c r="BMU40" s="9"/>
      <c r="BMV40" s="8"/>
      <c r="BMW40" s="9"/>
      <c r="BMX40" s="9"/>
      <c r="BMY40" s="8"/>
      <c r="BMZ40" s="9"/>
      <c r="BNA40" s="9"/>
      <c r="BNB40" s="8"/>
      <c r="BNC40" s="9"/>
      <c r="BND40" s="9"/>
      <c r="BNE40" s="8"/>
      <c r="BNF40" s="9"/>
      <c r="BNG40" s="9"/>
      <c r="BNH40" s="8"/>
      <c r="BNI40" s="9"/>
      <c r="BNJ40" s="9"/>
      <c r="BNK40" s="8" t="s">
        <v>25344</v>
      </c>
      <c r="BNL40" s="9"/>
      <c r="BNM40" s="9"/>
      <c r="BNN40" s="8"/>
      <c r="BNO40" s="9"/>
      <c r="BNP40" s="9"/>
      <c r="BNQ40" s="8"/>
      <c r="BNR40" s="9"/>
      <c r="BNS40" s="9"/>
      <c r="BNT40" s="8"/>
      <c r="BNU40" s="9"/>
      <c r="BNV40" s="9"/>
      <c r="BNW40" s="8"/>
      <c r="BNX40" s="9"/>
      <c r="BNY40" s="9"/>
      <c r="BNZ40" s="8"/>
      <c r="BOA40" s="9"/>
      <c r="BOB40" s="9"/>
      <c r="BOC40" s="8"/>
      <c r="BOD40" s="9"/>
      <c r="BOE40" s="9"/>
      <c r="BOF40" s="8"/>
      <c r="BOG40" s="9"/>
      <c r="BOH40" s="9"/>
      <c r="BOI40" s="8"/>
      <c r="BOJ40" s="9"/>
      <c r="BOK40" s="9"/>
      <c r="BOL40" s="8"/>
      <c r="BOM40" s="9"/>
      <c r="BON40" s="9"/>
      <c r="BOO40" s="8"/>
      <c r="BOP40" s="9"/>
      <c r="BOQ40" s="9"/>
      <c r="BOR40" s="8"/>
      <c r="BOS40" s="9"/>
      <c r="BOT40" s="9"/>
      <c r="BOU40" s="8" t="s">
        <v>25345</v>
      </c>
      <c r="BOV40" s="9"/>
      <c r="BOW40" s="9"/>
      <c r="BOX40" s="8"/>
      <c r="BOY40" s="9"/>
      <c r="BOZ40" s="9"/>
      <c r="BPA40" s="8"/>
      <c r="BPB40" s="9"/>
      <c r="BPC40" s="9"/>
      <c r="BPD40" s="8"/>
      <c r="BPE40" s="9"/>
      <c r="BPF40" s="9"/>
      <c r="BPG40" s="8"/>
      <c r="BPH40" s="9"/>
      <c r="BPI40" s="9"/>
      <c r="BPJ40" s="8"/>
      <c r="BPK40" s="9"/>
      <c r="BPL40" s="9"/>
      <c r="BPM40" s="8"/>
      <c r="BPN40" s="9"/>
      <c r="BPO40" s="9"/>
      <c r="BPP40" s="8"/>
      <c r="BPQ40" s="9"/>
      <c r="BPR40" s="9"/>
      <c r="BPS40" s="8"/>
      <c r="BPT40" s="9"/>
      <c r="BPU40" s="9"/>
      <c r="BPV40" s="8"/>
      <c r="BPW40" s="9"/>
      <c r="BPX40" s="9"/>
      <c r="BPY40" s="8" t="s">
        <v>25346</v>
      </c>
      <c r="BPZ40" s="9"/>
      <c r="BQA40" s="9"/>
      <c r="BQB40" s="8"/>
      <c r="BQC40" s="9"/>
      <c r="BQD40" s="9"/>
      <c r="BQE40" s="8"/>
      <c r="BQF40" s="9"/>
      <c r="BQG40" s="9"/>
      <c r="BQH40" s="8"/>
      <c r="BQI40" s="9"/>
      <c r="BQJ40" s="9"/>
      <c r="BQK40" s="8"/>
      <c r="BQL40" s="9"/>
      <c r="BQM40" s="9"/>
      <c r="BQN40" s="8"/>
      <c r="BQO40" s="9"/>
      <c r="BQP40" s="9"/>
      <c r="BQQ40" s="8"/>
      <c r="BQR40" s="9"/>
      <c r="BQS40" s="9"/>
      <c r="BQT40" s="8"/>
      <c r="BQU40" s="9"/>
      <c r="BQV40" s="9"/>
      <c r="BQW40" s="8"/>
      <c r="BQX40" s="9"/>
      <c r="BQY40" s="9"/>
      <c r="BQZ40" s="8"/>
      <c r="BRA40" s="9"/>
      <c r="BRB40" s="9"/>
      <c r="BRC40" s="8"/>
      <c r="BRD40" s="9"/>
      <c r="BRE40" s="9"/>
      <c r="BRF40" s="8" t="s">
        <v>25006</v>
      </c>
      <c r="BRG40" s="9"/>
      <c r="BRH40" s="9"/>
      <c r="BRI40" s="8" t="s">
        <v>24714</v>
      </c>
      <c r="BRJ40" s="9"/>
      <c r="BRK40" s="9"/>
      <c r="BRL40" s="8"/>
      <c r="BRM40" s="9"/>
      <c r="BRN40" s="9"/>
      <c r="BRO40" s="8"/>
      <c r="BRP40" s="9"/>
      <c r="BRQ40" s="9"/>
      <c r="BRR40" s="8"/>
      <c r="BRS40" s="9"/>
      <c r="BRT40" s="9"/>
      <c r="BRU40" s="8"/>
      <c r="BRV40" s="9"/>
      <c r="BRW40" s="9"/>
      <c r="BRX40" s="8"/>
      <c r="BRY40" s="9"/>
      <c r="BRZ40" s="9"/>
      <c r="BSA40" s="8"/>
      <c r="BSB40" s="9"/>
      <c r="BSC40" s="9"/>
      <c r="BSD40" s="8"/>
      <c r="BSE40" s="9"/>
      <c r="BSF40" s="9"/>
      <c r="BSG40" s="8"/>
      <c r="BSH40" s="9"/>
      <c r="BSI40" s="9"/>
      <c r="BSJ40" s="8"/>
      <c r="BSK40" s="9"/>
      <c r="BSL40" s="9"/>
      <c r="BSM40" s="8"/>
      <c r="BSN40" s="9"/>
      <c r="BSO40" s="9"/>
      <c r="BSP40" s="8"/>
      <c r="BSQ40" s="9"/>
      <c r="BSR40" s="9"/>
      <c r="BSS40" s="8" t="s">
        <v>25347</v>
      </c>
      <c r="BST40" s="9"/>
      <c r="BSU40" s="9"/>
      <c r="BSV40" s="8"/>
      <c r="BSW40" s="9"/>
      <c r="BSX40" s="9"/>
      <c r="BSY40" s="8"/>
      <c r="BSZ40" s="9"/>
      <c r="BTA40" s="9"/>
      <c r="BTB40" s="8"/>
      <c r="BTC40" s="9"/>
      <c r="BTD40" s="9"/>
      <c r="BTE40" s="8"/>
      <c r="BTF40" s="9"/>
      <c r="BTG40" s="9"/>
      <c r="BTH40" s="8"/>
      <c r="BTI40" s="9"/>
      <c r="BTJ40" s="9"/>
      <c r="BTK40" s="8"/>
      <c r="BTL40" s="9"/>
      <c r="BTM40" s="9"/>
      <c r="BTN40" s="8"/>
      <c r="BTO40" s="9"/>
      <c r="BTP40" s="9"/>
      <c r="BTQ40" s="8"/>
      <c r="BTR40" s="9"/>
      <c r="BTS40" s="9"/>
      <c r="BTT40" s="8"/>
      <c r="BTU40" s="9"/>
      <c r="BTV40" s="9"/>
      <c r="BTW40" s="8"/>
      <c r="BTX40" s="9"/>
      <c r="BTY40" s="9"/>
      <c r="BTZ40" s="8"/>
      <c r="BUA40" s="9"/>
      <c r="BUB40" s="9"/>
      <c r="BUC40" s="8" t="s">
        <v>25252</v>
      </c>
      <c r="BUD40" s="9"/>
      <c r="BUE40" s="9"/>
      <c r="BUF40" s="8"/>
      <c r="BUG40" s="9"/>
      <c r="BUH40" s="9"/>
      <c r="BUI40" s="8"/>
      <c r="BUJ40" s="9"/>
      <c r="BUK40" s="9"/>
      <c r="BUL40" s="8"/>
      <c r="BUM40" s="9"/>
      <c r="BUN40" s="9"/>
      <c r="BUO40" s="8"/>
      <c r="BUP40" s="9"/>
      <c r="BUQ40" s="9"/>
      <c r="BUR40" s="8" t="s">
        <v>24918</v>
      </c>
      <c r="BUS40" s="9"/>
      <c r="BUT40" s="9"/>
      <c r="BUU40" s="8"/>
      <c r="BUV40" s="9"/>
      <c r="BUW40" s="9"/>
      <c r="BUX40" s="8"/>
      <c r="BUY40" s="9"/>
      <c r="BUZ40" s="9"/>
      <c r="BVA40" s="8" t="s">
        <v>25348</v>
      </c>
      <c r="BVB40" s="9"/>
      <c r="BVC40" s="9"/>
      <c r="BVD40" s="8"/>
      <c r="BVE40" s="9"/>
      <c r="BVF40" s="9"/>
      <c r="BVG40" s="8" t="s">
        <v>25044</v>
      </c>
      <c r="BVH40" s="9"/>
      <c r="BVI40" s="9"/>
      <c r="BVJ40" s="8"/>
      <c r="BVK40" s="9"/>
      <c r="BVL40" s="9"/>
      <c r="BVM40" s="8"/>
      <c r="BVN40" s="9"/>
      <c r="BVO40" s="9"/>
      <c r="BVP40" s="8"/>
      <c r="BVQ40" s="9"/>
      <c r="BVR40" s="9"/>
      <c r="BVS40" s="8"/>
      <c r="BVT40" s="9"/>
      <c r="BVU40" s="9"/>
      <c r="BVV40" s="8"/>
      <c r="BVW40" s="9"/>
      <c r="BVX40" s="9"/>
      <c r="BVY40" s="8"/>
      <c r="BVZ40" s="9"/>
      <c r="BWA40" s="9"/>
      <c r="BWB40" s="8"/>
      <c r="BWC40" s="9"/>
      <c r="BWD40" s="9"/>
      <c r="BWE40" s="8"/>
      <c r="BWF40" s="9"/>
      <c r="BWG40" s="9"/>
      <c r="BWH40" s="8"/>
      <c r="BWI40" s="9"/>
      <c r="BWJ40" s="9"/>
      <c r="BWK40" s="8" t="s">
        <v>25349</v>
      </c>
      <c r="BWL40" s="9"/>
      <c r="BWM40" s="9"/>
      <c r="BWN40" s="8"/>
      <c r="BWO40" s="9"/>
      <c r="BWP40" s="9"/>
      <c r="BWQ40" s="8"/>
      <c r="BWR40" s="9"/>
      <c r="BWS40" s="9"/>
      <c r="BWT40" s="8"/>
      <c r="BWU40" s="9"/>
      <c r="BWV40" s="9"/>
      <c r="BWW40" s="8"/>
      <c r="BWX40" s="9"/>
      <c r="BWY40" s="9"/>
      <c r="BWZ40" s="8"/>
      <c r="BXA40" s="9"/>
      <c r="BXB40" s="9"/>
      <c r="BXC40" s="8" t="s">
        <v>24523</v>
      </c>
      <c r="BXD40" s="9"/>
      <c r="BXE40" s="9"/>
      <c r="BXF40" s="8"/>
      <c r="BXG40" s="9"/>
      <c r="BXH40" s="9"/>
      <c r="BXI40" s="8" t="s">
        <v>25327</v>
      </c>
      <c r="BXJ40" s="9"/>
      <c r="BXK40" s="9"/>
      <c r="BXL40" s="8"/>
      <c r="BXM40" s="9"/>
      <c r="BXN40" s="9"/>
      <c r="BXO40" s="8"/>
      <c r="BXP40" s="9"/>
      <c r="BXQ40" s="9"/>
      <c r="BXR40" s="8"/>
      <c r="BXS40" s="9"/>
      <c r="BXT40" s="9"/>
      <c r="BXU40" s="8"/>
      <c r="BXV40" s="9"/>
      <c r="BXW40" s="9"/>
      <c r="BXX40" s="8"/>
      <c r="BXY40" s="9"/>
      <c r="BXZ40" s="9"/>
      <c r="BYA40" s="8"/>
      <c r="BYB40" s="9"/>
      <c r="BYC40" s="9"/>
      <c r="BYD40" s="8"/>
      <c r="BYE40" s="9"/>
      <c r="BYF40" s="9"/>
      <c r="BYG40" s="8"/>
      <c r="BYH40" s="9"/>
      <c r="BYI40" s="9"/>
      <c r="BYJ40" s="8"/>
      <c r="BYK40" s="9"/>
      <c r="BYL40" s="9"/>
      <c r="BYM40" s="8"/>
      <c r="BYN40" s="9"/>
      <c r="BYO40" s="9"/>
    </row>
    <row r="41" spans="1:2017" x14ac:dyDescent="0.25">
      <c r="A41" s="1" t="s">
        <v>4674</v>
      </c>
      <c r="B41" s="8"/>
      <c r="C41" s="9"/>
      <c r="D41" s="9"/>
      <c r="E41" s="8"/>
      <c r="F41" s="9"/>
      <c r="G41" s="9"/>
      <c r="H41" s="8"/>
      <c r="I41" s="9"/>
      <c r="J41" s="9"/>
      <c r="K41" s="8"/>
      <c r="L41" s="9"/>
      <c r="M41" s="9"/>
      <c r="N41" s="8"/>
      <c r="O41" s="9"/>
      <c r="P41" s="9"/>
      <c r="Q41" s="8"/>
      <c r="R41" s="9"/>
      <c r="S41" s="9"/>
      <c r="T41" s="8"/>
      <c r="U41" s="9"/>
      <c r="V41" s="9"/>
      <c r="W41" s="8"/>
      <c r="X41" s="9"/>
      <c r="Y41" s="9"/>
      <c r="Z41" s="8"/>
      <c r="AA41" s="9"/>
      <c r="AB41" s="9"/>
      <c r="AC41" s="8"/>
      <c r="AD41" s="9"/>
      <c r="AE41" s="9"/>
      <c r="AF41" s="8"/>
      <c r="AG41" s="9"/>
      <c r="AH41" s="9"/>
      <c r="AI41" s="8" t="s">
        <v>24260</v>
      </c>
      <c r="AJ41" s="9"/>
      <c r="AK41" s="9"/>
      <c r="AL41" s="8" t="s">
        <v>25085</v>
      </c>
      <c r="AM41" s="9"/>
      <c r="AN41" s="9"/>
      <c r="AO41" s="8"/>
      <c r="AP41" s="9"/>
      <c r="AQ41" s="9"/>
      <c r="AR41" s="8"/>
      <c r="AS41" s="9"/>
      <c r="AT41" s="9"/>
      <c r="AU41" s="8"/>
      <c r="AV41" s="9"/>
      <c r="AW41" s="9"/>
      <c r="AX41" s="8"/>
      <c r="AY41" s="9"/>
      <c r="AZ41" s="9"/>
      <c r="BA41" s="8"/>
      <c r="BB41" s="9"/>
      <c r="BC41" s="9"/>
      <c r="BD41" s="8"/>
      <c r="BE41" s="9"/>
      <c r="BF41" s="9"/>
      <c r="BG41" s="8"/>
      <c r="BH41" s="9"/>
      <c r="BI41" s="9"/>
      <c r="BJ41" s="8"/>
      <c r="BK41" s="9"/>
      <c r="BL41" s="9"/>
      <c r="BM41" s="8"/>
      <c r="BN41" s="9"/>
      <c r="BO41" s="9"/>
      <c r="BP41" s="8"/>
      <c r="BQ41" s="9"/>
      <c r="BR41" s="9"/>
      <c r="BS41" s="8"/>
      <c r="BT41" s="9"/>
      <c r="BU41" s="9"/>
      <c r="BV41" s="8"/>
      <c r="BW41" s="9"/>
      <c r="BX41" s="9"/>
      <c r="BY41" s="8"/>
      <c r="BZ41" s="9"/>
      <c r="CA41" s="9"/>
      <c r="CB41" s="8"/>
      <c r="CC41" s="9"/>
      <c r="CD41" s="9"/>
      <c r="CE41" s="8" t="s">
        <v>25350</v>
      </c>
      <c r="CF41" s="9"/>
      <c r="CG41" s="9"/>
      <c r="CH41" s="8"/>
      <c r="CI41" s="9"/>
      <c r="CJ41" s="9"/>
      <c r="CK41" s="8"/>
      <c r="CL41" s="9"/>
      <c r="CM41" s="9"/>
      <c r="CN41" s="8"/>
      <c r="CO41" s="9"/>
      <c r="CP41" s="9"/>
      <c r="CQ41" s="8" t="s">
        <v>25263</v>
      </c>
      <c r="CR41" s="9"/>
      <c r="CS41" s="9"/>
      <c r="CT41" s="8"/>
      <c r="CU41" s="9"/>
      <c r="CV41" s="9"/>
      <c r="CW41" s="8"/>
      <c r="CX41" s="9"/>
      <c r="CY41" s="9"/>
      <c r="CZ41" s="8"/>
      <c r="DA41" s="9"/>
      <c r="DB41" s="9"/>
      <c r="DC41" s="8"/>
      <c r="DD41" s="9"/>
      <c r="DE41" s="9"/>
      <c r="DF41" s="8"/>
      <c r="DG41" s="9"/>
      <c r="DH41" s="9"/>
      <c r="DI41" s="8"/>
      <c r="DJ41" s="9"/>
      <c r="DK41" s="9"/>
      <c r="DL41" s="8"/>
      <c r="DM41" s="9"/>
      <c r="DN41" s="9"/>
      <c r="DO41" s="8"/>
      <c r="DP41" s="9"/>
      <c r="DQ41" s="9"/>
      <c r="DR41" s="8"/>
      <c r="DS41" s="9"/>
      <c r="DT41" s="9"/>
      <c r="DU41" s="8"/>
      <c r="DV41" s="9"/>
      <c r="DW41" s="9"/>
      <c r="DX41" s="8"/>
      <c r="DY41" s="9"/>
      <c r="DZ41" s="9"/>
      <c r="EA41" s="8"/>
      <c r="EB41" s="9"/>
      <c r="EC41" s="9"/>
      <c r="ED41" s="8"/>
      <c r="EE41" s="9"/>
      <c r="EF41" s="9"/>
      <c r="EG41" s="8"/>
      <c r="EH41" s="9"/>
      <c r="EI41" s="9"/>
      <c r="EJ41" s="8"/>
      <c r="EK41" s="9"/>
      <c r="EL41" s="9"/>
      <c r="EM41" s="8"/>
      <c r="EN41" s="9"/>
      <c r="EO41" s="9"/>
      <c r="EP41" s="8"/>
      <c r="EQ41" s="9"/>
      <c r="ER41" s="9"/>
      <c r="ES41" s="8"/>
      <c r="ET41" s="9"/>
      <c r="EU41" s="9"/>
      <c r="EV41" s="8"/>
      <c r="EW41" s="9"/>
      <c r="EX41" s="9"/>
      <c r="EY41" s="8"/>
      <c r="EZ41" s="9"/>
      <c r="FA41" s="9"/>
      <c r="FB41" s="8"/>
      <c r="FC41" s="9"/>
      <c r="FD41" s="9"/>
      <c r="FE41" s="8"/>
      <c r="FF41" s="9"/>
      <c r="FG41" s="9"/>
      <c r="FH41" s="8"/>
      <c r="FI41" s="9"/>
      <c r="FJ41" s="9"/>
      <c r="FK41" s="8"/>
      <c r="FL41" s="9"/>
      <c r="FM41" s="9"/>
      <c r="FN41" s="8"/>
      <c r="FO41" s="9"/>
      <c r="FP41" s="9"/>
      <c r="FQ41" s="8"/>
      <c r="FR41" s="9"/>
      <c r="FS41" s="9"/>
      <c r="FT41" s="8"/>
      <c r="FU41" s="9"/>
      <c r="FV41" s="9"/>
      <c r="FW41" s="8"/>
      <c r="FX41" s="9"/>
      <c r="FY41" s="9"/>
      <c r="FZ41" s="8" t="s">
        <v>24735</v>
      </c>
      <c r="GA41" s="9"/>
      <c r="GB41" s="9"/>
      <c r="GC41" s="8"/>
      <c r="GD41" s="9"/>
      <c r="GE41" s="9"/>
      <c r="GF41" s="8"/>
      <c r="GG41" s="9"/>
      <c r="GH41" s="9"/>
      <c r="GI41" s="8"/>
      <c r="GJ41" s="9"/>
      <c r="GK41" s="9"/>
      <c r="GL41" s="8"/>
      <c r="GM41" s="9"/>
      <c r="GN41" s="9"/>
      <c r="GO41" s="8"/>
      <c r="GP41" s="9"/>
      <c r="GQ41" s="9"/>
      <c r="GR41" s="8"/>
      <c r="GS41" s="9"/>
      <c r="GT41" s="9"/>
      <c r="GU41" s="8"/>
      <c r="GV41" s="9"/>
      <c r="GW41" s="9"/>
      <c r="GX41" s="8"/>
      <c r="GY41" s="9"/>
      <c r="GZ41" s="9"/>
      <c r="HA41" s="8"/>
      <c r="HB41" s="9"/>
      <c r="HC41" s="9"/>
      <c r="HD41" s="8" t="s">
        <v>24268</v>
      </c>
      <c r="HE41" s="9"/>
      <c r="HF41" s="9"/>
      <c r="HG41" s="8"/>
      <c r="HH41" s="9"/>
      <c r="HI41" s="9"/>
      <c r="HJ41" s="8"/>
      <c r="HK41" s="9"/>
      <c r="HL41" s="9"/>
      <c r="HM41" s="8"/>
      <c r="HN41" s="9"/>
      <c r="HO41" s="9"/>
      <c r="HP41" s="8" t="s">
        <v>25024</v>
      </c>
      <c r="HQ41" s="9"/>
      <c r="HR41" s="9"/>
      <c r="HS41" s="8" t="s">
        <v>24851</v>
      </c>
      <c r="HT41" s="9"/>
      <c r="HU41" s="9"/>
      <c r="HV41" s="8"/>
      <c r="HW41" s="9"/>
      <c r="HX41" s="9"/>
      <c r="HY41" s="8"/>
      <c r="HZ41" s="9"/>
      <c r="IA41" s="9"/>
      <c r="IB41" s="8"/>
      <c r="IC41" s="9"/>
      <c r="ID41" s="9"/>
      <c r="IE41" s="8"/>
      <c r="IF41" s="9"/>
      <c r="IG41" s="9"/>
      <c r="IH41" s="8"/>
      <c r="II41" s="9"/>
      <c r="IJ41" s="9"/>
      <c r="IK41" s="8"/>
      <c r="IL41" s="9"/>
      <c r="IM41" s="9"/>
      <c r="IN41" s="8"/>
      <c r="IO41" s="9"/>
      <c r="IP41" s="9"/>
      <c r="IQ41" s="8"/>
      <c r="IR41" s="9"/>
      <c r="IS41" s="9"/>
      <c r="IT41" s="8"/>
      <c r="IU41" s="9"/>
      <c r="IV41" s="9"/>
      <c r="IW41" s="8"/>
      <c r="IX41" s="9"/>
      <c r="IY41" s="9"/>
      <c r="IZ41" s="8"/>
      <c r="JA41" s="9"/>
      <c r="JB41" s="9"/>
      <c r="JC41" s="8"/>
      <c r="JD41" s="9"/>
      <c r="JE41" s="9"/>
      <c r="JF41" s="8"/>
      <c r="JG41" s="9"/>
      <c r="JH41" s="9"/>
      <c r="JI41" s="8"/>
      <c r="JJ41" s="9"/>
      <c r="JK41" s="9"/>
      <c r="JL41" s="8"/>
      <c r="JM41" s="9"/>
      <c r="JN41" s="9"/>
      <c r="JO41" s="8"/>
      <c r="JP41" s="9"/>
      <c r="JQ41" s="9"/>
      <c r="JR41" s="8"/>
      <c r="JS41" s="9"/>
      <c r="JT41" s="9"/>
      <c r="JU41" s="8"/>
      <c r="JV41" s="9"/>
      <c r="JW41" s="9"/>
      <c r="JX41" s="8"/>
      <c r="JY41" s="9"/>
      <c r="JZ41" s="9"/>
      <c r="KA41" s="8"/>
      <c r="KB41" s="9"/>
      <c r="KC41" s="9"/>
      <c r="KD41" s="8"/>
      <c r="KE41" s="9"/>
      <c r="KF41" s="9"/>
      <c r="KG41" s="8"/>
      <c r="KH41" s="9"/>
      <c r="KI41" s="9"/>
      <c r="KJ41" s="8"/>
      <c r="KK41" s="9"/>
      <c r="KL41" s="9"/>
      <c r="KM41" s="8"/>
      <c r="KN41" s="9"/>
      <c r="KO41" s="9"/>
      <c r="KP41" s="8"/>
      <c r="KQ41" s="9"/>
      <c r="KR41" s="9"/>
      <c r="KS41" s="8"/>
      <c r="KT41" s="9"/>
      <c r="KU41" s="9"/>
      <c r="KV41" s="8" t="s">
        <v>25351</v>
      </c>
      <c r="KW41" s="9"/>
      <c r="KX41" s="9"/>
      <c r="KY41" s="8"/>
      <c r="KZ41" s="9"/>
      <c r="LA41" s="9"/>
      <c r="LB41" s="8" t="s">
        <v>25352</v>
      </c>
      <c r="LC41" s="9"/>
      <c r="LD41" s="9"/>
      <c r="LE41" s="8"/>
      <c r="LF41" s="9"/>
      <c r="LG41" s="9"/>
      <c r="LH41" s="8"/>
      <c r="LI41" s="9"/>
      <c r="LJ41" s="9"/>
      <c r="LK41" s="8"/>
      <c r="LL41" s="9"/>
      <c r="LM41" s="9"/>
      <c r="LN41" s="8"/>
      <c r="LO41" s="9"/>
      <c r="LP41" s="9"/>
      <c r="LQ41" s="8"/>
      <c r="LR41" s="9"/>
      <c r="LS41" s="9"/>
      <c r="LT41" s="8"/>
      <c r="LU41" s="9"/>
      <c r="LV41" s="9"/>
      <c r="LW41" s="8"/>
      <c r="LX41" s="9"/>
      <c r="LY41" s="9"/>
      <c r="LZ41" s="8"/>
      <c r="MA41" s="9"/>
      <c r="MB41" s="9"/>
      <c r="MC41" s="8" t="s">
        <v>24432</v>
      </c>
      <c r="MD41" s="9"/>
      <c r="ME41" s="9"/>
      <c r="MF41" s="8"/>
      <c r="MG41" s="9"/>
      <c r="MH41" s="9"/>
      <c r="MI41" s="8"/>
      <c r="MJ41" s="9"/>
      <c r="MK41" s="9"/>
      <c r="ML41" s="8"/>
      <c r="MM41" s="9"/>
      <c r="MN41" s="9"/>
      <c r="MO41" s="8"/>
      <c r="MP41" s="9"/>
      <c r="MQ41" s="9"/>
      <c r="MR41" s="8"/>
      <c r="MS41" s="9"/>
      <c r="MT41" s="9"/>
      <c r="MU41" s="8"/>
      <c r="MV41" s="9"/>
      <c r="MW41" s="9"/>
      <c r="MX41" s="8"/>
      <c r="MY41" s="9"/>
      <c r="MZ41" s="9"/>
      <c r="NA41" s="8"/>
      <c r="NB41" s="9"/>
      <c r="NC41" s="9"/>
      <c r="ND41" s="8"/>
      <c r="NE41" s="9"/>
      <c r="NF41" s="9"/>
      <c r="NG41" s="8"/>
      <c r="NH41" s="9"/>
      <c r="NI41" s="9"/>
      <c r="NJ41" s="8"/>
      <c r="NK41" s="9"/>
      <c r="NL41" s="9"/>
      <c r="NM41" s="8"/>
      <c r="NN41" s="9"/>
      <c r="NO41" s="9"/>
      <c r="NP41" s="8"/>
      <c r="NQ41" s="9"/>
      <c r="NR41" s="9"/>
      <c r="NS41" s="8"/>
      <c r="NT41" s="9"/>
      <c r="NU41" s="9"/>
      <c r="NV41" s="8"/>
      <c r="NW41" s="9"/>
      <c r="NX41" s="9"/>
      <c r="NY41" s="8"/>
      <c r="NZ41" s="9"/>
      <c r="OA41" s="9"/>
      <c r="OB41" s="8"/>
      <c r="OC41" s="9"/>
      <c r="OD41" s="9"/>
      <c r="OE41" s="8"/>
      <c r="OF41" s="9"/>
      <c r="OG41" s="9"/>
      <c r="OH41" s="8"/>
      <c r="OI41" s="9"/>
      <c r="OJ41" s="9"/>
      <c r="OK41" s="8"/>
      <c r="OL41" s="9"/>
      <c r="OM41" s="9"/>
      <c r="ON41" s="8"/>
      <c r="OO41" s="9"/>
      <c r="OP41" s="9"/>
      <c r="OQ41" s="8"/>
      <c r="OR41" s="9"/>
      <c r="OS41" s="9"/>
      <c r="OT41" s="8"/>
      <c r="OU41" s="9"/>
      <c r="OV41" s="9"/>
      <c r="OW41" s="8" t="s">
        <v>25194</v>
      </c>
      <c r="OX41" s="9"/>
      <c r="OY41" s="9"/>
      <c r="OZ41" s="8"/>
      <c r="PA41" s="9"/>
      <c r="PB41" s="9"/>
      <c r="PC41" s="8"/>
      <c r="PD41" s="9"/>
      <c r="PE41" s="9"/>
      <c r="PF41" s="8"/>
      <c r="PG41" s="9"/>
      <c r="PH41" s="9"/>
      <c r="PI41" s="8"/>
      <c r="PJ41" s="9"/>
      <c r="PK41" s="9"/>
      <c r="PL41" s="8"/>
      <c r="PM41" s="9"/>
      <c r="PN41" s="9"/>
      <c r="PO41" s="8"/>
      <c r="PP41" s="9"/>
      <c r="PQ41" s="9"/>
      <c r="PR41" s="8"/>
      <c r="PS41" s="9"/>
      <c r="PT41" s="9"/>
      <c r="PU41" s="8"/>
      <c r="PV41" s="9"/>
      <c r="PW41" s="9"/>
      <c r="PX41" s="8"/>
      <c r="PY41" s="9"/>
      <c r="PZ41" s="9"/>
      <c r="QA41" s="8"/>
      <c r="QB41" s="9"/>
      <c r="QC41" s="9"/>
      <c r="QD41" s="8"/>
      <c r="QE41" s="9"/>
      <c r="QF41" s="9"/>
      <c r="QG41" s="8"/>
      <c r="QH41" s="9"/>
      <c r="QI41" s="9"/>
      <c r="QJ41" s="8"/>
      <c r="QK41" s="9"/>
      <c r="QL41" s="9"/>
      <c r="QM41" s="8"/>
      <c r="QN41" s="9"/>
      <c r="QO41" s="9"/>
      <c r="QP41" s="8"/>
      <c r="QQ41" s="9"/>
      <c r="QR41" s="9"/>
      <c r="QS41" s="8"/>
      <c r="QT41" s="9"/>
      <c r="QU41" s="9"/>
      <c r="QV41" s="8"/>
      <c r="QW41" s="9"/>
      <c r="QX41" s="9"/>
      <c r="QY41" s="8"/>
      <c r="QZ41" s="9"/>
      <c r="RA41" s="9"/>
      <c r="RB41" s="8"/>
      <c r="RC41" s="9"/>
      <c r="RD41" s="9"/>
      <c r="RE41" s="8"/>
      <c r="RF41" s="9"/>
      <c r="RG41" s="9"/>
      <c r="RH41" s="8"/>
      <c r="RI41" s="9"/>
      <c r="RJ41" s="9"/>
      <c r="RK41" s="8"/>
      <c r="RL41" s="9"/>
      <c r="RM41" s="9"/>
      <c r="RN41" s="8"/>
      <c r="RO41" s="9"/>
      <c r="RP41" s="9"/>
      <c r="RQ41" s="8"/>
      <c r="RR41" s="9"/>
      <c r="RS41" s="9"/>
      <c r="RT41" s="8"/>
      <c r="RU41" s="9"/>
      <c r="RV41" s="9"/>
      <c r="RW41" s="8"/>
      <c r="RX41" s="9"/>
      <c r="RY41" s="9"/>
      <c r="RZ41" s="8"/>
      <c r="SA41" s="9"/>
      <c r="SB41" s="9"/>
      <c r="SC41" s="8"/>
      <c r="SD41" s="9"/>
      <c r="SE41" s="9"/>
      <c r="SF41" s="8"/>
      <c r="SG41" s="9"/>
      <c r="SH41" s="9"/>
      <c r="SI41" s="8"/>
      <c r="SJ41" s="9"/>
      <c r="SK41" s="9"/>
      <c r="SL41" s="8"/>
      <c r="SM41" s="9"/>
      <c r="SN41" s="9"/>
      <c r="SO41" s="8"/>
      <c r="SP41" s="9"/>
      <c r="SQ41" s="9"/>
      <c r="SR41" s="8"/>
      <c r="SS41" s="9"/>
      <c r="ST41" s="9"/>
      <c r="SU41" s="8"/>
      <c r="SV41" s="9"/>
      <c r="SW41" s="9"/>
      <c r="SX41" s="8"/>
      <c r="SY41" s="9"/>
      <c r="SZ41" s="9"/>
      <c r="TA41" s="8"/>
      <c r="TB41" s="9"/>
      <c r="TC41" s="9"/>
      <c r="TD41" s="8"/>
      <c r="TE41" s="9"/>
      <c r="TF41" s="9"/>
      <c r="TG41" s="8"/>
      <c r="TH41" s="9"/>
      <c r="TI41" s="9"/>
      <c r="TJ41" s="8"/>
      <c r="TK41" s="9"/>
      <c r="TL41" s="9"/>
      <c r="TM41" s="8"/>
      <c r="TN41" s="9"/>
      <c r="TO41" s="9"/>
      <c r="TP41" s="8"/>
      <c r="TQ41" s="9"/>
      <c r="TR41" s="9"/>
      <c r="TS41" s="8"/>
      <c r="TT41" s="9"/>
      <c r="TU41" s="9"/>
      <c r="TV41" s="8"/>
      <c r="TW41" s="9"/>
      <c r="TX41" s="9"/>
      <c r="TY41" s="8"/>
      <c r="TZ41" s="9"/>
      <c r="UA41" s="9"/>
      <c r="UB41" s="8"/>
      <c r="UC41" s="9"/>
      <c r="UD41" s="9"/>
      <c r="UE41" s="8"/>
      <c r="UF41" s="9"/>
      <c r="UG41" s="9"/>
      <c r="UH41" s="8"/>
      <c r="UI41" s="9"/>
      <c r="UJ41" s="9"/>
      <c r="UK41" s="8"/>
      <c r="UL41" s="9"/>
      <c r="UM41" s="9"/>
      <c r="UN41" s="8"/>
      <c r="UO41" s="9"/>
      <c r="UP41" s="9"/>
      <c r="UQ41" s="8"/>
      <c r="UR41" s="9"/>
      <c r="US41" s="9"/>
      <c r="UT41" s="8"/>
      <c r="UU41" s="9"/>
      <c r="UV41" s="9"/>
      <c r="UW41" s="8" t="s">
        <v>25353</v>
      </c>
      <c r="UX41" s="9"/>
      <c r="UY41" s="9"/>
      <c r="UZ41" s="8"/>
      <c r="VA41" s="9"/>
      <c r="VB41" s="9"/>
      <c r="VC41" s="8"/>
      <c r="VD41" s="9"/>
      <c r="VE41" s="9"/>
      <c r="VF41" s="8"/>
      <c r="VG41" s="9"/>
      <c r="VH41" s="9"/>
      <c r="VI41" s="8"/>
      <c r="VJ41" s="9"/>
      <c r="VK41" s="9"/>
      <c r="VL41" s="8"/>
      <c r="VM41" s="9"/>
      <c r="VN41" s="9"/>
      <c r="VO41" s="8"/>
      <c r="VP41" s="9"/>
      <c r="VQ41" s="9"/>
      <c r="VR41" s="8"/>
      <c r="VS41" s="9"/>
      <c r="VT41" s="9"/>
      <c r="VU41" s="8"/>
      <c r="VV41" s="9"/>
      <c r="VW41" s="9"/>
      <c r="VX41" s="8"/>
      <c r="VY41" s="9"/>
      <c r="VZ41" s="9"/>
      <c r="WA41" s="8"/>
      <c r="WB41" s="9"/>
      <c r="WC41" s="9"/>
      <c r="WD41" s="8"/>
      <c r="WE41" s="9"/>
      <c r="WF41" s="9"/>
      <c r="WG41" s="8"/>
      <c r="WH41" s="9"/>
      <c r="WI41" s="9"/>
      <c r="WJ41" s="8"/>
      <c r="WK41" s="9"/>
      <c r="WL41" s="9"/>
      <c r="WM41" s="8"/>
      <c r="WN41" s="9"/>
      <c r="WO41" s="9"/>
      <c r="WP41" s="8" t="s">
        <v>23918</v>
      </c>
      <c r="WQ41" s="9"/>
      <c r="WR41" s="9"/>
      <c r="WS41" s="8"/>
      <c r="WT41" s="9"/>
      <c r="WU41" s="9"/>
      <c r="WV41" s="8"/>
      <c r="WW41" s="9"/>
      <c r="WX41" s="9"/>
      <c r="WY41" s="8"/>
      <c r="WZ41" s="9"/>
      <c r="XA41" s="9"/>
      <c r="XB41" s="8"/>
      <c r="XC41" s="9"/>
      <c r="XD41" s="9"/>
      <c r="XE41" s="8"/>
      <c r="XF41" s="9"/>
      <c r="XG41" s="9"/>
      <c r="XH41" s="8"/>
      <c r="XI41" s="9"/>
      <c r="XJ41" s="9"/>
      <c r="XK41" s="8"/>
      <c r="XL41" s="9"/>
      <c r="XM41" s="9"/>
      <c r="XN41" s="8"/>
      <c r="XO41" s="9"/>
      <c r="XP41" s="9"/>
      <c r="XQ41" s="8"/>
      <c r="XR41" s="9"/>
      <c r="XS41" s="9"/>
      <c r="XT41" s="8"/>
      <c r="XU41" s="9"/>
      <c r="XV41" s="9"/>
      <c r="XW41" s="8"/>
      <c r="XX41" s="9"/>
      <c r="XY41" s="9"/>
      <c r="XZ41" s="8"/>
      <c r="YA41" s="9"/>
      <c r="YB41" s="9"/>
      <c r="YC41" s="8"/>
      <c r="YD41" s="9"/>
      <c r="YE41" s="9"/>
      <c r="YF41" s="8"/>
      <c r="YG41" s="9"/>
      <c r="YH41" s="9"/>
      <c r="YI41" s="8"/>
      <c r="YJ41" s="9"/>
      <c r="YK41" s="9"/>
      <c r="YL41" s="8"/>
      <c r="YM41" s="9"/>
      <c r="YN41" s="9"/>
      <c r="YO41" s="8"/>
      <c r="YP41" s="9"/>
      <c r="YQ41" s="9"/>
      <c r="YR41" s="8"/>
      <c r="YS41" s="9"/>
      <c r="YT41" s="9"/>
      <c r="YU41" s="8"/>
      <c r="YV41" s="9"/>
      <c r="YW41" s="9"/>
      <c r="YX41" s="8"/>
      <c r="YY41" s="9"/>
      <c r="YZ41" s="9"/>
      <c r="ZA41" s="8"/>
      <c r="ZB41" s="9"/>
      <c r="ZC41" s="9"/>
      <c r="ZD41" s="8"/>
      <c r="ZE41" s="9"/>
      <c r="ZF41" s="9"/>
      <c r="ZG41" s="8"/>
      <c r="ZH41" s="9"/>
      <c r="ZI41" s="9"/>
      <c r="ZJ41" s="8"/>
      <c r="ZK41" s="9"/>
      <c r="ZL41" s="9"/>
      <c r="ZM41" s="8"/>
      <c r="ZN41" s="9"/>
      <c r="ZO41" s="9"/>
      <c r="ZP41" s="8"/>
      <c r="ZQ41" s="9"/>
      <c r="ZR41" s="9"/>
      <c r="ZS41" s="8"/>
      <c r="ZT41" s="9"/>
      <c r="ZU41" s="9"/>
      <c r="ZV41" s="8"/>
      <c r="ZW41" s="9"/>
      <c r="ZX41" s="9"/>
      <c r="ZY41" s="8"/>
      <c r="ZZ41" s="9"/>
      <c r="AAA41" s="9"/>
      <c r="AAB41" s="8"/>
      <c r="AAC41" s="9"/>
      <c r="AAD41" s="9"/>
      <c r="AAE41" s="8"/>
      <c r="AAF41" s="9"/>
      <c r="AAG41" s="9"/>
      <c r="AAH41" s="8"/>
      <c r="AAI41" s="9"/>
      <c r="AAJ41" s="9"/>
      <c r="AAK41" s="8"/>
      <c r="AAL41" s="9"/>
      <c r="AAM41" s="9"/>
      <c r="AAN41" s="8"/>
      <c r="AAO41" s="9"/>
      <c r="AAP41" s="9"/>
      <c r="AAQ41" s="8"/>
      <c r="AAR41" s="9"/>
      <c r="AAS41" s="9"/>
      <c r="AAT41" s="8"/>
      <c r="AAU41" s="9"/>
      <c r="AAV41" s="9"/>
      <c r="AAW41" s="8"/>
      <c r="AAX41" s="9"/>
      <c r="AAY41" s="9"/>
      <c r="AAZ41" s="8"/>
      <c r="ABA41" s="9"/>
      <c r="ABB41" s="9"/>
      <c r="ABC41" s="8"/>
      <c r="ABD41" s="9"/>
      <c r="ABE41" s="9"/>
      <c r="ABF41" s="8"/>
      <c r="ABG41" s="9"/>
      <c r="ABH41" s="9"/>
      <c r="ABI41" s="8"/>
      <c r="ABJ41" s="9"/>
      <c r="ABK41" s="9"/>
      <c r="ABL41" s="8"/>
      <c r="ABM41" s="9"/>
      <c r="ABN41" s="9"/>
      <c r="ABO41" s="8"/>
      <c r="ABP41" s="9"/>
      <c r="ABQ41" s="9"/>
      <c r="ABR41" s="8"/>
      <c r="ABS41" s="9"/>
      <c r="ABT41" s="9"/>
      <c r="ABU41" s="8"/>
      <c r="ABV41" s="9"/>
      <c r="ABW41" s="9"/>
      <c r="ABX41" s="8"/>
      <c r="ABY41" s="9"/>
      <c r="ABZ41" s="9"/>
      <c r="ACA41" s="8"/>
      <c r="ACB41" s="9"/>
      <c r="ACC41" s="9"/>
      <c r="ACD41" s="8"/>
      <c r="ACE41" s="9"/>
      <c r="ACF41" s="9"/>
      <c r="ACG41" s="8"/>
      <c r="ACH41" s="9"/>
      <c r="ACI41" s="9"/>
      <c r="ACJ41" s="8"/>
      <c r="ACK41" s="9"/>
      <c r="ACL41" s="9"/>
      <c r="ACM41" s="8"/>
      <c r="ACN41" s="9"/>
      <c r="ACO41" s="9"/>
      <c r="ACP41" s="8"/>
      <c r="ACQ41" s="9"/>
      <c r="ACR41" s="9"/>
      <c r="ACS41" s="8"/>
      <c r="ACT41" s="9"/>
      <c r="ACU41" s="9"/>
      <c r="ACV41" s="8"/>
      <c r="ACW41" s="9"/>
      <c r="ACX41" s="9"/>
      <c r="ACY41" s="8"/>
      <c r="ACZ41" s="9"/>
      <c r="ADA41" s="9"/>
      <c r="ADB41" s="8"/>
      <c r="ADC41" s="9"/>
      <c r="ADD41" s="9"/>
      <c r="ADE41" s="8"/>
      <c r="ADF41" s="9"/>
      <c r="ADG41" s="9"/>
      <c r="ADH41" s="8"/>
      <c r="ADI41" s="9"/>
      <c r="ADJ41" s="9"/>
      <c r="ADK41" s="8"/>
      <c r="ADL41" s="9"/>
      <c r="ADM41" s="9"/>
      <c r="ADN41" s="8" t="s">
        <v>25207</v>
      </c>
      <c r="ADO41" s="9"/>
      <c r="ADP41" s="9"/>
      <c r="ADQ41" s="8" t="s">
        <v>25354</v>
      </c>
      <c r="ADR41" s="9"/>
      <c r="ADS41" s="9"/>
      <c r="ADT41" s="8"/>
      <c r="ADU41" s="9"/>
      <c r="ADV41" s="9"/>
      <c r="ADW41" s="8"/>
      <c r="ADX41" s="9"/>
      <c r="ADY41" s="9"/>
      <c r="ADZ41" s="8"/>
      <c r="AEA41" s="9"/>
      <c r="AEB41" s="9"/>
      <c r="AEC41" s="8"/>
      <c r="AED41" s="9"/>
      <c r="AEE41" s="9"/>
      <c r="AEF41" s="8"/>
      <c r="AEG41" s="9"/>
      <c r="AEH41" s="9"/>
      <c r="AEI41" s="8"/>
      <c r="AEJ41" s="9"/>
      <c r="AEK41" s="9"/>
      <c r="AEL41" s="8"/>
      <c r="AEM41" s="9"/>
      <c r="AEN41" s="9"/>
      <c r="AEO41" s="8"/>
      <c r="AEP41" s="9"/>
      <c r="AEQ41" s="9"/>
      <c r="AER41" s="8"/>
      <c r="AES41" s="9"/>
      <c r="AET41" s="9"/>
      <c r="AEU41" s="8"/>
      <c r="AEV41" s="9"/>
      <c r="AEW41" s="9"/>
      <c r="AEX41" s="8"/>
      <c r="AEY41" s="9"/>
      <c r="AEZ41" s="9"/>
      <c r="AFA41" s="8"/>
      <c r="AFB41" s="9"/>
      <c r="AFC41" s="9"/>
      <c r="AFD41" s="8"/>
      <c r="AFE41" s="9"/>
      <c r="AFF41" s="9"/>
      <c r="AFG41" s="8"/>
      <c r="AFH41" s="9"/>
      <c r="AFI41" s="9"/>
      <c r="AFJ41" s="8"/>
      <c r="AFK41" s="9"/>
      <c r="AFL41" s="9"/>
      <c r="AFM41" s="8"/>
      <c r="AFN41" s="9"/>
      <c r="AFO41" s="9"/>
      <c r="AFP41" s="8"/>
      <c r="AFQ41" s="9"/>
      <c r="AFR41" s="9"/>
      <c r="AFS41" s="8"/>
      <c r="AFT41" s="9"/>
      <c r="AFU41" s="9"/>
      <c r="AFV41" s="8"/>
      <c r="AFW41" s="9"/>
      <c r="AFX41" s="9"/>
      <c r="AFY41" s="8"/>
      <c r="AFZ41" s="9"/>
      <c r="AGA41" s="9"/>
      <c r="AGB41" s="8"/>
      <c r="AGC41" s="9"/>
      <c r="AGD41" s="9"/>
      <c r="AGE41" s="8"/>
      <c r="AGF41" s="9"/>
      <c r="AGG41" s="9"/>
      <c r="AGH41" s="8"/>
      <c r="AGI41" s="9"/>
      <c r="AGJ41" s="9"/>
      <c r="AGK41" s="8"/>
      <c r="AGL41" s="9"/>
      <c r="AGM41" s="9"/>
      <c r="AGN41" s="8"/>
      <c r="AGO41" s="9"/>
      <c r="AGP41" s="9"/>
      <c r="AGQ41" s="8"/>
      <c r="AGR41" s="9"/>
      <c r="AGS41" s="9"/>
      <c r="AGT41" s="8"/>
      <c r="AGU41" s="9"/>
      <c r="AGV41" s="9"/>
      <c r="AGW41" s="8" t="s">
        <v>4379</v>
      </c>
      <c r="AGX41" s="9"/>
      <c r="AGY41" s="9"/>
      <c r="AGZ41" s="8"/>
      <c r="AHA41" s="9"/>
      <c r="AHB41" s="9"/>
      <c r="AHC41" s="8"/>
      <c r="AHD41" s="9"/>
      <c r="AHE41" s="9"/>
      <c r="AHF41" s="8"/>
      <c r="AHG41" s="9"/>
      <c r="AHH41" s="9"/>
      <c r="AHI41" s="8"/>
      <c r="AHJ41" s="9"/>
      <c r="AHK41" s="9"/>
      <c r="AHL41" s="8"/>
      <c r="AHM41" s="9"/>
      <c r="AHN41" s="9"/>
      <c r="AHO41" s="8"/>
      <c r="AHP41" s="9"/>
      <c r="AHQ41" s="9"/>
      <c r="AHR41" s="8"/>
      <c r="AHS41" s="9"/>
      <c r="AHT41" s="9"/>
      <c r="AHU41" s="8"/>
      <c r="AHV41" s="9"/>
      <c r="AHW41" s="9"/>
      <c r="AHX41" s="8"/>
      <c r="AHY41" s="9"/>
      <c r="AHZ41" s="9"/>
      <c r="AIA41" s="8"/>
      <c r="AIB41" s="9"/>
      <c r="AIC41" s="9"/>
      <c r="AID41" s="8"/>
      <c r="AIE41" s="9"/>
      <c r="AIF41" s="9"/>
      <c r="AIG41" s="8"/>
      <c r="AIH41" s="9"/>
      <c r="AII41" s="9"/>
      <c r="AIJ41" s="8"/>
      <c r="AIK41" s="9"/>
      <c r="AIL41" s="9"/>
      <c r="AIM41" s="8" t="s">
        <v>24918</v>
      </c>
      <c r="AIN41" s="9"/>
      <c r="AIO41" s="9"/>
      <c r="AIP41" s="8"/>
      <c r="AIQ41" s="9"/>
      <c r="AIR41" s="9"/>
      <c r="AIS41" s="8"/>
      <c r="AIT41" s="9"/>
      <c r="AIU41" s="9"/>
      <c r="AIV41" s="8"/>
      <c r="AIW41" s="9"/>
      <c r="AIX41" s="9"/>
      <c r="AIY41" s="8"/>
      <c r="AIZ41" s="9"/>
      <c r="AJA41" s="9"/>
      <c r="AJB41" s="8"/>
      <c r="AJC41" s="9"/>
      <c r="AJD41" s="9"/>
      <c r="AJE41" s="8"/>
      <c r="AJF41" s="9"/>
      <c r="AJG41" s="9"/>
      <c r="AJH41" s="8"/>
      <c r="AJI41" s="9"/>
      <c r="AJJ41" s="9"/>
      <c r="AJK41" s="8"/>
      <c r="AJL41" s="9"/>
      <c r="AJM41" s="9"/>
      <c r="AJN41" s="8"/>
      <c r="AJO41" s="9"/>
      <c r="AJP41" s="9"/>
      <c r="AJQ41" s="8"/>
      <c r="AJR41" s="9"/>
      <c r="AJS41" s="9"/>
      <c r="AJT41" s="8"/>
      <c r="AJU41" s="9"/>
      <c r="AJV41" s="9"/>
      <c r="AJW41" s="8"/>
      <c r="AJX41" s="9"/>
      <c r="AJY41" s="9"/>
      <c r="AJZ41" s="8"/>
      <c r="AKA41" s="9"/>
      <c r="AKB41" s="9"/>
      <c r="AKC41" s="8"/>
      <c r="AKD41" s="9"/>
      <c r="AKE41" s="9"/>
      <c r="AKF41" s="8"/>
      <c r="AKG41" s="9"/>
      <c r="AKH41" s="9"/>
      <c r="AKI41" s="8"/>
      <c r="AKJ41" s="9"/>
      <c r="AKK41" s="9"/>
      <c r="AKL41" s="8"/>
      <c r="AKM41" s="9"/>
      <c r="AKN41" s="9"/>
      <c r="AKO41" s="8"/>
      <c r="AKP41" s="9"/>
      <c r="AKQ41" s="9"/>
      <c r="AKR41" s="8"/>
      <c r="AKS41" s="9"/>
      <c r="AKT41" s="9"/>
      <c r="AKU41" s="8"/>
      <c r="AKV41" s="9"/>
      <c r="AKW41" s="9"/>
      <c r="AKX41" s="8"/>
      <c r="AKY41" s="9"/>
      <c r="AKZ41" s="9"/>
      <c r="ALA41" s="8"/>
      <c r="ALB41" s="9"/>
      <c r="ALC41" s="9"/>
      <c r="ALD41" s="8"/>
      <c r="ALE41" s="9"/>
      <c r="ALF41" s="9"/>
      <c r="ALG41" s="8"/>
      <c r="ALH41" s="9"/>
      <c r="ALI41" s="9"/>
      <c r="ALJ41" s="8"/>
      <c r="ALK41" s="9"/>
      <c r="ALL41" s="9"/>
      <c r="ALM41" s="8"/>
      <c r="ALN41" s="9"/>
      <c r="ALO41" s="9"/>
      <c r="ALP41" s="8"/>
      <c r="ALQ41" s="9"/>
      <c r="ALR41" s="9"/>
      <c r="ALS41" s="8"/>
      <c r="ALT41" s="9"/>
      <c r="ALU41" s="9"/>
      <c r="ALV41" s="8"/>
      <c r="ALW41" s="9"/>
      <c r="ALX41" s="9"/>
      <c r="ALY41" s="8"/>
      <c r="ALZ41" s="9"/>
      <c r="AMA41" s="9"/>
      <c r="AMB41" s="8" t="s">
        <v>25200</v>
      </c>
      <c r="AMC41" s="9"/>
      <c r="AMD41" s="9"/>
      <c r="AME41" s="8"/>
      <c r="AMF41" s="9"/>
      <c r="AMG41" s="9"/>
      <c r="AMH41" s="8"/>
      <c r="AMI41" s="9"/>
      <c r="AMJ41" s="9"/>
      <c r="AMK41" s="8"/>
      <c r="AML41" s="9"/>
      <c r="AMM41" s="9"/>
      <c r="AMN41" s="8"/>
      <c r="AMO41" s="9"/>
      <c r="AMP41" s="9"/>
      <c r="AMQ41" s="8"/>
      <c r="AMR41" s="9"/>
      <c r="AMS41" s="9"/>
      <c r="AMT41" s="8"/>
      <c r="AMU41" s="9"/>
      <c r="AMV41" s="9"/>
      <c r="AMW41" s="8"/>
      <c r="AMX41" s="9"/>
      <c r="AMY41" s="9"/>
      <c r="AMZ41" s="8"/>
      <c r="ANA41" s="9"/>
      <c r="ANB41" s="9"/>
      <c r="ANC41" s="8" t="s">
        <v>24586</v>
      </c>
      <c r="AND41" s="9"/>
      <c r="ANE41" s="9"/>
      <c r="ANF41" s="8"/>
      <c r="ANG41" s="9"/>
      <c r="ANH41" s="9"/>
      <c r="ANI41" s="8"/>
      <c r="ANJ41" s="9"/>
      <c r="ANK41" s="9"/>
      <c r="ANL41" s="8"/>
      <c r="ANM41" s="9"/>
      <c r="ANN41" s="9"/>
      <c r="ANO41" s="8"/>
      <c r="ANP41" s="9"/>
      <c r="ANQ41" s="9"/>
      <c r="ANR41" s="8" t="s">
        <v>25355</v>
      </c>
      <c r="ANS41" s="9"/>
      <c r="ANT41" s="9"/>
      <c r="ANU41" s="8"/>
      <c r="ANV41" s="9"/>
      <c r="ANW41" s="9"/>
      <c r="ANX41" s="8"/>
      <c r="ANY41" s="9"/>
      <c r="ANZ41" s="9"/>
      <c r="AOA41" s="8"/>
      <c r="AOB41" s="9"/>
      <c r="AOC41" s="9"/>
      <c r="AOD41" s="8"/>
      <c r="AOE41" s="9"/>
      <c r="AOF41" s="9"/>
      <c r="AOG41" s="8"/>
      <c r="AOH41" s="9"/>
      <c r="AOI41" s="9"/>
      <c r="AOJ41" s="8"/>
      <c r="AOK41" s="9"/>
      <c r="AOL41" s="9"/>
      <c r="AOM41" s="8"/>
      <c r="AON41" s="9"/>
      <c r="AOO41" s="9"/>
      <c r="AOP41" s="8"/>
      <c r="AOQ41" s="9"/>
      <c r="AOR41" s="9"/>
      <c r="AOS41" s="8"/>
      <c r="AOT41" s="9"/>
      <c r="AOU41" s="9"/>
      <c r="AOV41" s="8"/>
      <c r="AOW41" s="9"/>
      <c r="AOX41" s="9"/>
      <c r="AOY41" s="8"/>
      <c r="AOZ41" s="9"/>
      <c r="APA41" s="9"/>
      <c r="APB41" s="8"/>
      <c r="APC41" s="9"/>
      <c r="APD41" s="9"/>
      <c r="APE41" s="8"/>
      <c r="APF41" s="9"/>
      <c r="APG41" s="9"/>
      <c r="APH41" s="8"/>
      <c r="API41" s="9"/>
      <c r="APJ41" s="9"/>
      <c r="APK41" s="8"/>
      <c r="APL41" s="9"/>
      <c r="APM41" s="9"/>
      <c r="APN41" s="8"/>
      <c r="APO41" s="9"/>
      <c r="APP41" s="9"/>
      <c r="APQ41" s="8"/>
      <c r="APR41" s="9"/>
      <c r="APS41" s="9"/>
      <c r="APT41" s="8"/>
      <c r="APU41" s="9"/>
      <c r="APV41" s="9"/>
      <c r="APW41" s="8"/>
      <c r="APX41" s="9"/>
      <c r="APY41" s="9"/>
      <c r="APZ41" s="8"/>
      <c r="AQA41" s="9"/>
      <c r="AQB41" s="9"/>
      <c r="AQC41" s="8" t="s">
        <v>24124</v>
      </c>
      <c r="AQD41" s="9"/>
      <c r="AQE41" s="9"/>
      <c r="AQF41" s="8"/>
      <c r="AQG41" s="9"/>
      <c r="AQH41" s="9"/>
      <c r="AQI41" s="8"/>
      <c r="AQJ41" s="9"/>
      <c r="AQK41" s="9"/>
      <c r="AQL41" s="8"/>
      <c r="AQM41" s="9"/>
      <c r="AQN41" s="9"/>
      <c r="AQO41" s="8"/>
      <c r="AQP41" s="9"/>
      <c r="AQQ41" s="9"/>
      <c r="AQR41" s="8"/>
      <c r="AQS41" s="9"/>
      <c r="AQT41" s="9"/>
      <c r="AQU41" s="8" t="s">
        <v>24752</v>
      </c>
      <c r="AQV41" s="9"/>
      <c r="AQW41" s="9"/>
      <c r="AQX41" s="8"/>
      <c r="AQY41" s="9"/>
      <c r="AQZ41" s="9"/>
      <c r="ARA41" s="8"/>
      <c r="ARB41" s="9"/>
      <c r="ARC41" s="9"/>
      <c r="ARD41" s="8"/>
      <c r="ARE41" s="9"/>
      <c r="ARF41" s="9"/>
      <c r="ARG41" s="8"/>
      <c r="ARH41" s="9"/>
      <c r="ARI41" s="9"/>
      <c r="ARJ41" s="8"/>
      <c r="ARK41" s="9"/>
      <c r="ARL41" s="9"/>
      <c r="ARM41" s="8"/>
      <c r="ARN41" s="9"/>
      <c r="ARO41" s="9"/>
      <c r="ARP41" s="8"/>
      <c r="ARQ41" s="9"/>
      <c r="ARR41" s="9"/>
      <c r="ARS41" s="8"/>
      <c r="ART41" s="9"/>
      <c r="ARU41" s="9"/>
      <c r="ARV41" s="8"/>
      <c r="ARW41" s="9"/>
      <c r="ARX41" s="9"/>
      <c r="ARY41" s="8"/>
      <c r="ARZ41" s="9"/>
      <c r="ASA41" s="9"/>
      <c r="ASB41" s="8"/>
      <c r="ASC41" s="9"/>
      <c r="ASD41" s="9"/>
      <c r="ASE41" s="8"/>
      <c r="ASF41" s="9"/>
      <c r="ASG41" s="9"/>
      <c r="ASH41" s="8"/>
      <c r="ASI41" s="9"/>
      <c r="ASJ41" s="9"/>
      <c r="ASK41" s="8"/>
      <c r="ASL41" s="9"/>
      <c r="ASM41" s="9"/>
      <c r="ASN41" s="8"/>
      <c r="ASO41" s="9"/>
      <c r="ASP41" s="9"/>
      <c r="ASQ41" s="8"/>
      <c r="ASR41" s="9"/>
      <c r="ASS41" s="9"/>
      <c r="AST41" s="8"/>
      <c r="ASU41" s="9"/>
      <c r="ASV41" s="9"/>
      <c r="ASW41" s="8"/>
      <c r="ASX41" s="9"/>
      <c r="ASY41" s="9"/>
      <c r="ASZ41" s="8"/>
      <c r="ATA41" s="9"/>
      <c r="ATB41" s="9"/>
      <c r="ATC41" s="8"/>
      <c r="ATD41" s="9"/>
      <c r="ATE41" s="9"/>
      <c r="ATF41" s="8"/>
      <c r="ATG41" s="9"/>
      <c r="ATH41" s="9"/>
      <c r="ATI41" s="8"/>
      <c r="ATJ41" s="9"/>
      <c r="ATK41" s="9"/>
      <c r="ATL41" s="8"/>
      <c r="ATM41" s="9"/>
      <c r="ATN41" s="9"/>
      <c r="ATO41" s="8"/>
      <c r="ATP41" s="9"/>
      <c r="ATQ41" s="9"/>
      <c r="ATR41" s="8"/>
      <c r="ATS41" s="9"/>
      <c r="ATT41" s="9"/>
      <c r="ATU41" s="8"/>
      <c r="ATV41" s="9"/>
      <c r="ATW41" s="9"/>
      <c r="ATX41" s="8"/>
      <c r="ATY41" s="9"/>
      <c r="ATZ41" s="9"/>
      <c r="AUA41" s="8"/>
      <c r="AUB41" s="9"/>
      <c r="AUC41" s="9"/>
      <c r="AUD41" s="8"/>
      <c r="AUE41" s="9"/>
      <c r="AUF41" s="9"/>
      <c r="AUG41" s="8"/>
      <c r="AUH41" s="9"/>
      <c r="AUI41" s="9"/>
      <c r="AUJ41" s="8" t="s">
        <v>3646</v>
      </c>
      <c r="AUK41" s="9"/>
      <c r="AUL41" s="9"/>
      <c r="AUM41" s="8"/>
      <c r="AUN41" s="9"/>
      <c r="AUO41" s="9"/>
      <c r="AUP41" s="8"/>
      <c r="AUQ41" s="9"/>
      <c r="AUR41" s="9"/>
      <c r="AUS41" s="8"/>
      <c r="AUT41" s="9"/>
      <c r="AUU41" s="9"/>
      <c r="AUV41" s="8"/>
      <c r="AUW41" s="9"/>
      <c r="AUX41" s="9"/>
      <c r="AUY41" s="8"/>
      <c r="AUZ41" s="9"/>
      <c r="AVA41" s="9"/>
      <c r="AVB41" s="8"/>
      <c r="AVC41" s="9"/>
      <c r="AVD41" s="9"/>
      <c r="AVE41" s="8"/>
      <c r="AVF41" s="9"/>
      <c r="AVG41" s="9"/>
      <c r="AVH41" s="8"/>
      <c r="AVI41" s="9"/>
      <c r="AVJ41" s="9"/>
      <c r="AVK41" s="8"/>
      <c r="AVL41" s="9"/>
      <c r="AVM41" s="9"/>
      <c r="AVN41" s="8"/>
      <c r="AVO41" s="9"/>
      <c r="AVP41" s="9"/>
      <c r="AVQ41" s="8"/>
      <c r="AVR41" s="9"/>
      <c r="AVS41" s="9"/>
      <c r="AVT41" s="8"/>
      <c r="AVU41" s="9"/>
      <c r="AVV41" s="9"/>
      <c r="AVW41" s="8" t="s">
        <v>25356</v>
      </c>
      <c r="AVX41" s="9"/>
      <c r="AVY41" s="9"/>
      <c r="AVZ41" s="8"/>
      <c r="AWA41" s="9"/>
      <c r="AWB41" s="9"/>
      <c r="AWC41" s="8" t="s">
        <v>25357</v>
      </c>
      <c r="AWD41" s="9"/>
      <c r="AWE41" s="9"/>
      <c r="AWF41" s="8"/>
      <c r="AWG41" s="9"/>
      <c r="AWH41" s="9"/>
      <c r="AWI41" s="8"/>
      <c r="AWJ41" s="9"/>
      <c r="AWK41" s="9"/>
      <c r="AWL41" s="8"/>
      <c r="AWM41" s="9"/>
      <c r="AWN41" s="9"/>
      <c r="AWO41" s="8"/>
      <c r="AWP41" s="9"/>
      <c r="AWQ41" s="9"/>
      <c r="AWR41" s="8"/>
      <c r="AWS41" s="9"/>
      <c r="AWT41" s="9"/>
      <c r="AWU41" s="8" t="s">
        <v>24177</v>
      </c>
      <c r="AWV41" s="9"/>
      <c r="AWW41" s="9"/>
      <c r="AWX41" s="8"/>
      <c r="AWY41" s="9"/>
      <c r="AWZ41" s="9"/>
      <c r="AXA41" s="8"/>
      <c r="AXB41" s="9"/>
      <c r="AXC41" s="9"/>
      <c r="AXD41" s="8"/>
      <c r="AXE41" s="9"/>
      <c r="AXF41" s="9"/>
      <c r="AXG41" s="8" t="s">
        <v>25062</v>
      </c>
      <c r="AXH41" s="9"/>
      <c r="AXI41" s="9"/>
      <c r="AXJ41" s="8"/>
      <c r="AXK41" s="9"/>
      <c r="AXL41" s="9"/>
      <c r="AXM41" s="8"/>
      <c r="AXN41" s="9"/>
      <c r="AXO41" s="9"/>
      <c r="AXP41" s="8"/>
      <c r="AXQ41" s="9"/>
      <c r="AXR41" s="9"/>
      <c r="AXS41" s="8"/>
      <c r="AXT41" s="9"/>
      <c r="AXU41" s="9"/>
      <c r="AXV41" s="8"/>
      <c r="AXW41" s="9"/>
      <c r="AXX41" s="9"/>
      <c r="AXY41" s="8"/>
      <c r="AXZ41" s="9"/>
      <c r="AYA41" s="9"/>
      <c r="AYB41" s="8"/>
      <c r="AYC41" s="9"/>
      <c r="AYD41" s="9"/>
      <c r="AYE41" s="8"/>
      <c r="AYF41" s="9"/>
      <c r="AYG41" s="9"/>
      <c r="AYH41" s="8"/>
      <c r="AYI41" s="9"/>
      <c r="AYJ41" s="9"/>
      <c r="AYK41" s="8"/>
      <c r="AYL41" s="9"/>
      <c r="AYM41" s="9"/>
      <c r="AYN41" s="8"/>
      <c r="AYO41" s="9"/>
      <c r="AYP41" s="9"/>
      <c r="AYQ41" s="8"/>
      <c r="AYR41" s="9"/>
      <c r="AYS41" s="9"/>
      <c r="AYT41" s="8"/>
      <c r="AYU41" s="9"/>
      <c r="AYV41" s="9"/>
      <c r="AYW41" s="8"/>
      <c r="AYX41" s="9"/>
      <c r="AYY41" s="9"/>
      <c r="AYZ41" s="8"/>
      <c r="AZA41" s="9"/>
      <c r="AZB41" s="9"/>
      <c r="AZC41" s="8"/>
      <c r="AZD41" s="9"/>
      <c r="AZE41" s="9"/>
      <c r="AZF41" s="8"/>
      <c r="AZG41" s="9"/>
      <c r="AZH41" s="9"/>
      <c r="AZI41" s="8" t="s">
        <v>4677</v>
      </c>
      <c r="AZJ41" s="9"/>
      <c r="AZK41" s="9"/>
      <c r="AZL41" s="8"/>
      <c r="AZM41" s="9"/>
      <c r="AZN41" s="9"/>
      <c r="AZO41" s="8"/>
      <c r="AZP41" s="9"/>
      <c r="AZQ41" s="9"/>
      <c r="AZR41" s="8"/>
      <c r="AZS41" s="9"/>
      <c r="AZT41" s="9"/>
      <c r="AZU41" s="8"/>
      <c r="AZV41" s="9"/>
      <c r="AZW41" s="9"/>
      <c r="AZX41" s="8"/>
      <c r="AZY41" s="9"/>
      <c r="AZZ41" s="9"/>
      <c r="BAA41" s="8"/>
      <c r="BAB41" s="9"/>
      <c r="BAC41" s="9"/>
      <c r="BAD41" s="8" t="s">
        <v>24917</v>
      </c>
      <c r="BAE41" s="9"/>
      <c r="BAF41" s="9"/>
      <c r="BAG41" s="8" t="s">
        <v>24918</v>
      </c>
      <c r="BAH41" s="9"/>
      <c r="BAI41" s="9"/>
      <c r="BAJ41" s="8"/>
      <c r="BAK41" s="9"/>
      <c r="BAL41" s="9"/>
      <c r="BAM41" s="8"/>
      <c r="BAN41" s="9"/>
      <c r="BAO41" s="9"/>
      <c r="BAP41" s="8"/>
      <c r="BAQ41" s="9"/>
      <c r="BAR41" s="9"/>
      <c r="BAS41" s="8"/>
      <c r="BAT41" s="9"/>
      <c r="BAU41" s="9"/>
      <c r="BAV41" s="8"/>
      <c r="BAW41" s="9"/>
      <c r="BAX41" s="9"/>
      <c r="BAY41" s="8"/>
      <c r="BAZ41" s="9"/>
      <c r="BBA41" s="9"/>
      <c r="BBB41" s="8"/>
      <c r="BBC41" s="9"/>
      <c r="BBD41" s="9"/>
      <c r="BBE41" s="8"/>
      <c r="BBF41" s="9"/>
      <c r="BBG41" s="9"/>
      <c r="BBH41" s="8"/>
      <c r="BBI41" s="9"/>
      <c r="BBJ41" s="9"/>
      <c r="BBK41" s="8"/>
      <c r="BBL41" s="9"/>
      <c r="BBM41" s="9"/>
      <c r="BBN41" s="8"/>
      <c r="BBO41" s="9"/>
      <c r="BBP41" s="9"/>
      <c r="BBQ41" s="8"/>
      <c r="BBR41" s="9"/>
      <c r="BBS41" s="9"/>
      <c r="BBT41" s="8"/>
      <c r="BBU41" s="9"/>
      <c r="BBV41" s="9"/>
      <c r="BBW41" s="8"/>
      <c r="BBX41" s="9"/>
      <c r="BBY41" s="9"/>
      <c r="BBZ41" s="8"/>
      <c r="BCA41" s="9"/>
      <c r="BCB41" s="9"/>
      <c r="BCC41" s="8"/>
      <c r="BCD41" s="9"/>
      <c r="BCE41" s="9"/>
      <c r="BCF41" s="8"/>
      <c r="BCG41" s="9"/>
      <c r="BCH41" s="9"/>
      <c r="BCI41" s="8"/>
      <c r="BCJ41" s="9"/>
      <c r="BCK41" s="9"/>
      <c r="BCL41" s="8"/>
      <c r="BCM41" s="9"/>
      <c r="BCN41" s="9"/>
      <c r="BCO41" s="8"/>
      <c r="BCP41" s="9"/>
      <c r="BCQ41" s="9"/>
      <c r="BCR41" s="8"/>
      <c r="BCS41" s="9"/>
      <c r="BCT41" s="9"/>
      <c r="BCU41" s="8"/>
      <c r="BCV41" s="9"/>
      <c r="BCW41" s="9"/>
      <c r="BCX41" s="8"/>
      <c r="BCY41" s="9"/>
      <c r="BCZ41" s="9"/>
      <c r="BDA41" s="8"/>
      <c r="BDB41" s="9"/>
      <c r="BDC41" s="9"/>
      <c r="BDD41" s="8"/>
      <c r="BDE41" s="9"/>
      <c r="BDF41" s="9"/>
      <c r="BDG41" s="8"/>
      <c r="BDH41" s="9"/>
      <c r="BDI41" s="9"/>
      <c r="BDJ41" s="8"/>
      <c r="BDK41" s="9"/>
      <c r="BDL41" s="9"/>
      <c r="BDM41" s="8"/>
      <c r="BDN41" s="9"/>
      <c r="BDO41" s="9"/>
      <c r="BDP41" s="8"/>
      <c r="BDQ41" s="9"/>
      <c r="BDR41" s="9"/>
      <c r="BDS41" s="8"/>
      <c r="BDT41" s="9"/>
      <c r="BDU41" s="9"/>
      <c r="BDV41" s="8"/>
      <c r="BDW41" s="9"/>
      <c r="BDX41" s="9"/>
      <c r="BDY41" s="8"/>
      <c r="BDZ41" s="9"/>
      <c r="BEA41" s="9"/>
      <c r="BEB41" s="8"/>
      <c r="BEC41" s="9"/>
      <c r="BED41" s="9"/>
      <c r="BEE41" s="8"/>
      <c r="BEF41" s="9"/>
      <c r="BEG41" s="9"/>
      <c r="BEH41" s="8"/>
      <c r="BEI41" s="9"/>
      <c r="BEJ41" s="9"/>
      <c r="BEK41" s="8"/>
      <c r="BEL41" s="9"/>
      <c r="BEM41" s="9"/>
      <c r="BEN41" s="8"/>
      <c r="BEO41" s="9"/>
      <c r="BEP41" s="9"/>
      <c r="BEQ41" s="8"/>
      <c r="BER41" s="9"/>
      <c r="BES41" s="9"/>
      <c r="BET41" s="8"/>
      <c r="BEU41" s="9"/>
      <c r="BEV41" s="9"/>
      <c r="BEW41" s="8"/>
      <c r="BEX41" s="9"/>
      <c r="BEY41" s="9"/>
      <c r="BEZ41" s="8"/>
      <c r="BFA41" s="9"/>
      <c r="BFB41" s="9"/>
      <c r="BFC41" s="8"/>
      <c r="BFD41" s="9"/>
      <c r="BFE41" s="9"/>
      <c r="BFF41" s="8"/>
      <c r="BFG41" s="9"/>
      <c r="BFH41" s="9"/>
      <c r="BFI41" s="8"/>
      <c r="BFJ41" s="9"/>
      <c r="BFK41" s="9"/>
      <c r="BFL41" s="8" t="s">
        <v>25358</v>
      </c>
      <c r="BFM41" s="9"/>
      <c r="BFN41" s="9"/>
      <c r="BFO41" s="8"/>
      <c r="BFP41" s="9"/>
      <c r="BFQ41" s="9"/>
      <c r="BFR41" s="8"/>
      <c r="BFS41" s="9"/>
      <c r="BFT41" s="9"/>
      <c r="BFU41" s="8"/>
      <c r="BFV41" s="9"/>
      <c r="BFW41" s="9"/>
      <c r="BFX41" s="8"/>
      <c r="BFY41" s="9"/>
      <c r="BFZ41" s="9"/>
      <c r="BGA41" s="8"/>
      <c r="BGB41" s="9"/>
      <c r="BGC41" s="9"/>
      <c r="BGD41" s="8"/>
      <c r="BGE41" s="9"/>
      <c r="BGF41" s="9"/>
      <c r="BGG41" s="8"/>
      <c r="BGH41" s="9"/>
      <c r="BGI41" s="9"/>
      <c r="BGJ41" s="8"/>
      <c r="BGK41" s="9"/>
      <c r="BGL41" s="9"/>
      <c r="BGM41" s="8"/>
      <c r="BGN41" s="9"/>
      <c r="BGO41" s="9"/>
      <c r="BGP41" s="8"/>
      <c r="BGQ41" s="9"/>
      <c r="BGR41" s="9"/>
      <c r="BGS41" s="8"/>
      <c r="BGT41" s="9"/>
      <c r="BGU41" s="9"/>
      <c r="BGV41" s="8"/>
      <c r="BGW41" s="9"/>
      <c r="BGX41" s="9"/>
      <c r="BGY41" s="8"/>
      <c r="BGZ41" s="9"/>
      <c r="BHA41" s="9"/>
      <c r="BHB41" s="8"/>
      <c r="BHC41" s="9"/>
      <c r="BHD41" s="9"/>
      <c r="BHE41" s="8"/>
      <c r="BHF41" s="9"/>
      <c r="BHG41" s="9"/>
      <c r="BHH41" s="8"/>
      <c r="BHI41" s="9"/>
      <c r="BHJ41" s="9"/>
      <c r="BHK41" s="8"/>
      <c r="BHL41" s="9"/>
      <c r="BHM41" s="9"/>
      <c r="BHN41" s="8"/>
      <c r="BHO41" s="9"/>
      <c r="BHP41" s="9"/>
      <c r="BHQ41" s="8"/>
      <c r="BHR41" s="9"/>
      <c r="BHS41" s="9"/>
      <c r="BHT41" s="8"/>
      <c r="BHU41" s="9"/>
      <c r="BHV41" s="9"/>
      <c r="BHW41" s="8"/>
      <c r="BHX41" s="9"/>
      <c r="BHY41" s="9"/>
      <c r="BHZ41" s="8"/>
      <c r="BIA41" s="9"/>
      <c r="BIB41" s="9"/>
      <c r="BIC41" s="8" t="s">
        <v>24625</v>
      </c>
      <c r="BID41" s="9"/>
      <c r="BIE41" s="9"/>
      <c r="BIF41" s="8"/>
      <c r="BIG41" s="9"/>
      <c r="BIH41" s="9"/>
      <c r="BII41" s="8"/>
      <c r="BIJ41" s="9"/>
      <c r="BIK41" s="9"/>
      <c r="BIL41" s="8"/>
      <c r="BIM41" s="9"/>
      <c r="BIN41" s="9"/>
      <c r="BIO41" s="8" t="s">
        <v>4580</v>
      </c>
      <c r="BIP41" s="9"/>
      <c r="BIQ41" s="9"/>
      <c r="BIR41" s="8"/>
      <c r="BIS41" s="9"/>
      <c r="BIT41" s="9"/>
      <c r="BIU41" s="8"/>
      <c r="BIV41" s="9"/>
      <c r="BIW41" s="9"/>
      <c r="BIX41" s="8"/>
      <c r="BIY41" s="9"/>
      <c r="BIZ41" s="9"/>
      <c r="BJA41" s="8"/>
      <c r="BJB41" s="9"/>
      <c r="BJC41" s="9"/>
      <c r="BJD41" s="8"/>
      <c r="BJE41" s="9"/>
      <c r="BJF41" s="9"/>
      <c r="BJG41" s="8"/>
      <c r="BJH41" s="9"/>
      <c r="BJI41" s="9"/>
      <c r="BJJ41" s="8" t="s">
        <v>4645</v>
      </c>
      <c r="BJK41" s="9"/>
      <c r="BJL41" s="9"/>
      <c r="BJM41" s="8"/>
      <c r="BJN41" s="9"/>
      <c r="BJO41" s="9"/>
      <c r="BJP41" s="8" t="s">
        <v>25274</v>
      </c>
      <c r="BJQ41" s="9"/>
      <c r="BJR41" s="9"/>
      <c r="BJS41" s="8"/>
      <c r="BJT41" s="9"/>
      <c r="BJU41" s="9"/>
      <c r="BJV41" s="8"/>
      <c r="BJW41" s="9"/>
      <c r="BJX41" s="9"/>
      <c r="BJY41" s="8"/>
      <c r="BJZ41" s="9"/>
      <c r="BKA41" s="9"/>
      <c r="BKB41" s="8"/>
      <c r="BKC41" s="9"/>
      <c r="BKD41" s="9"/>
      <c r="BKE41" s="8"/>
      <c r="BKF41" s="9"/>
      <c r="BKG41" s="9"/>
      <c r="BKH41" s="8"/>
      <c r="BKI41" s="9"/>
      <c r="BKJ41" s="9"/>
      <c r="BKK41" s="8"/>
      <c r="BKL41" s="9"/>
      <c r="BKM41" s="9"/>
      <c r="BKN41" s="8"/>
      <c r="BKO41" s="9"/>
      <c r="BKP41" s="9"/>
      <c r="BKQ41" s="8"/>
      <c r="BKR41" s="9"/>
      <c r="BKS41" s="9"/>
      <c r="BKT41" s="8"/>
      <c r="BKU41" s="9"/>
      <c r="BKV41" s="9"/>
      <c r="BKW41" s="8"/>
      <c r="BKX41" s="9"/>
      <c r="BKY41" s="9"/>
      <c r="BKZ41" s="8"/>
      <c r="BLA41" s="9"/>
      <c r="BLB41" s="9"/>
      <c r="BLC41" s="8"/>
      <c r="BLD41" s="9"/>
      <c r="BLE41" s="9"/>
      <c r="BLF41" s="8"/>
      <c r="BLG41" s="9"/>
      <c r="BLH41" s="9"/>
      <c r="BLI41" s="8"/>
      <c r="BLJ41" s="9"/>
      <c r="BLK41" s="9"/>
      <c r="BLL41" s="8"/>
      <c r="BLM41" s="9"/>
      <c r="BLN41" s="9"/>
      <c r="BLO41" s="8"/>
      <c r="BLP41" s="9"/>
      <c r="BLQ41" s="9"/>
      <c r="BLR41" s="8"/>
      <c r="BLS41" s="9"/>
      <c r="BLT41" s="9"/>
      <c r="BLU41" s="8"/>
      <c r="BLV41" s="9"/>
      <c r="BLW41" s="9"/>
      <c r="BLX41" s="8"/>
      <c r="BLY41" s="9"/>
      <c r="BLZ41" s="9"/>
      <c r="BMA41" s="8"/>
      <c r="BMB41" s="9"/>
      <c r="BMC41" s="9"/>
      <c r="BMD41" s="8"/>
      <c r="BME41" s="9"/>
      <c r="BMF41" s="9"/>
      <c r="BMG41" s="8"/>
      <c r="BMH41" s="9"/>
      <c r="BMI41" s="9"/>
      <c r="BMJ41" s="8"/>
      <c r="BMK41" s="9"/>
      <c r="BML41" s="9"/>
      <c r="BMM41" s="8"/>
      <c r="BMN41" s="9"/>
      <c r="BMO41" s="9"/>
      <c r="BMP41" s="8"/>
      <c r="BMQ41" s="9"/>
      <c r="BMR41" s="9"/>
      <c r="BMS41" s="8"/>
      <c r="BMT41" s="9"/>
      <c r="BMU41" s="9"/>
      <c r="BMV41" s="8"/>
      <c r="BMW41" s="9"/>
      <c r="BMX41" s="9"/>
      <c r="BMY41" s="8"/>
      <c r="BMZ41" s="9"/>
      <c r="BNA41" s="9"/>
      <c r="BNB41" s="8"/>
      <c r="BNC41" s="9"/>
      <c r="BND41" s="9"/>
      <c r="BNE41" s="8"/>
      <c r="BNF41" s="9"/>
      <c r="BNG41" s="9"/>
      <c r="BNH41" s="8"/>
      <c r="BNI41" s="9"/>
      <c r="BNJ41" s="9"/>
      <c r="BNK41" s="8"/>
      <c r="BNL41" s="9"/>
      <c r="BNM41" s="9"/>
      <c r="BNN41" s="8"/>
      <c r="BNO41" s="9"/>
      <c r="BNP41" s="9"/>
      <c r="BNQ41" s="8"/>
      <c r="BNR41" s="9"/>
      <c r="BNS41" s="9"/>
      <c r="BNT41" s="8"/>
      <c r="BNU41" s="9"/>
      <c r="BNV41" s="9"/>
      <c r="BNW41" s="8"/>
      <c r="BNX41" s="9"/>
      <c r="BNY41" s="9"/>
      <c r="BNZ41" s="8"/>
      <c r="BOA41" s="9"/>
      <c r="BOB41" s="9"/>
      <c r="BOC41" s="8"/>
      <c r="BOD41" s="9"/>
      <c r="BOE41" s="9"/>
      <c r="BOF41" s="8"/>
      <c r="BOG41" s="9"/>
      <c r="BOH41" s="9"/>
      <c r="BOI41" s="8"/>
      <c r="BOJ41" s="9"/>
      <c r="BOK41" s="9"/>
      <c r="BOL41" s="8"/>
      <c r="BOM41" s="9"/>
      <c r="BON41" s="9"/>
      <c r="BOO41" s="8"/>
      <c r="BOP41" s="9"/>
      <c r="BOQ41" s="9"/>
      <c r="BOR41" s="8"/>
      <c r="BOS41" s="9"/>
      <c r="BOT41" s="9"/>
      <c r="BOU41" s="8"/>
      <c r="BOV41" s="9"/>
      <c r="BOW41" s="9"/>
      <c r="BOX41" s="8"/>
      <c r="BOY41" s="9"/>
      <c r="BOZ41" s="9"/>
      <c r="BPA41" s="8"/>
      <c r="BPB41" s="9"/>
      <c r="BPC41" s="9"/>
      <c r="BPD41" s="8"/>
      <c r="BPE41" s="9"/>
      <c r="BPF41" s="9"/>
      <c r="BPG41" s="8"/>
      <c r="BPH41" s="9"/>
      <c r="BPI41" s="9"/>
      <c r="BPJ41" s="8"/>
      <c r="BPK41" s="9"/>
      <c r="BPL41" s="9"/>
      <c r="BPM41" s="8"/>
      <c r="BPN41" s="9"/>
      <c r="BPO41" s="9"/>
      <c r="BPP41" s="8"/>
      <c r="BPQ41" s="9"/>
      <c r="BPR41" s="9"/>
      <c r="BPS41" s="8"/>
      <c r="BPT41" s="9"/>
      <c r="BPU41" s="9"/>
      <c r="BPV41" s="8"/>
      <c r="BPW41" s="9"/>
      <c r="BPX41" s="9"/>
      <c r="BPY41" s="8"/>
      <c r="BPZ41" s="9"/>
      <c r="BQA41" s="9"/>
      <c r="BQB41" s="8"/>
      <c r="BQC41" s="9"/>
      <c r="BQD41" s="9"/>
      <c r="BQE41" s="8"/>
      <c r="BQF41" s="9"/>
      <c r="BQG41" s="9"/>
      <c r="BQH41" s="8"/>
      <c r="BQI41" s="9"/>
      <c r="BQJ41" s="9"/>
      <c r="BQK41" s="8"/>
      <c r="BQL41" s="9"/>
      <c r="BQM41" s="9"/>
      <c r="BQN41" s="8"/>
      <c r="BQO41" s="9"/>
      <c r="BQP41" s="9"/>
      <c r="BQQ41" s="8"/>
      <c r="BQR41" s="9"/>
      <c r="BQS41" s="9"/>
      <c r="BQT41" s="8"/>
      <c r="BQU41" s="9"/>
      <c r="BQV41" s="9"/>
      <c r="BQW41" s="8"/>
      <c r="BQX41" s="9"/>
      <c r="BQY41" s="9"/>
      <c r="BQZ41" s="8"/>
      <c r="BRA41" s="9"/>
      <c r="BRB41" s="9"/>
      <c r="BRC41" s="8"/>
      <c r="BRD41" s="9"/>
      <c r="BRE41" s="9"/>
      <c r="BRF41" s="8" t="s">
        <v>25359</v>
      </c>
      <c r="BRG41" s="9"/>
      <c r="BRH41" s="9"/>
      <c r="BRI41" s="8"/>
      <c r="BRJ41" s="9"/>
      <c r="BRK41" s="9"/>
      <c r="BRL41" s="8"/>
      <c r="BRM41" s="9"/>
      <c r="BRN41" s="9"/>
      <c r="BRO41" s="8"/>
      <c r="BRP41" s="9"/>
      <c r="BRQ41" s="9"/>
      <c r="BRR41" s="8"/>
      <c r="BRS41" s="9"/>
      <c r="BRT41" s="9"/>
      <c r="BRU41" s="8"/>
      <c r="BRV41" s="9"/>
      <c r="BRW41" s="9"/>
      <c r="BRX41" s="8"/>
      <c r="BRY41" s="9"/>
      <c r="BRZ41" s="9"/>
      <c r="BSA41" s="8"/>
      <c r="BSB41" s="9"/>
      <c r="BSC41" s="9"/>
      <c r="BSD41" s="8"/>
      <c r="BSE41" s="9"/>
      <c r="BSF41" s="9"/>
      <c r="BSG41" s="8"/>
      <c r="BSH41" s="9"/>
      <c r="BSI41" s="9"/>
      <c r="BSJ41" s="8"/>
      <c r="BSK41" s="9"/>
      <c r="BSL41" s="9"/>
      <c r="BSM41" s="8"/>
      <c r="BSN41" s="9"/>
      <c r="BSO41" s="9"/>
      <c r="BSP41" s="8"/>
      <c r="BSQ41" s="9"/>
      <c r="BSR41" s="9"/>
      <c r="BSS41" s="8" t="s">
        <v>25360</v>
      </c>
      <c r="BST41" s="9"/>
      <c r="BSU41" s="9"/>
      <c r="BSV41" s="8"/>
      <c r="BSW41" s="9"/>
      <c r="BSX41" s="9"/>
      <c r="BSY41" s="8"/>
      <c r="BSZ41" s="9"/>
      <c r="BTA41" s="9"/>
      <c r="BTB41" s="8"/>
      <c r="BTC41" s="9"/>
      <c r="BTD41" s="9"/>
      <c r="BTE41" s="8"/>
      <c r="BTF41" s="9"/>
      <c r="BTG41" s="9"/>
      <c r="BTH41" s="8"/>
      <c r="BTI41" s="9"/>
      <c r="BTJ41" s="9"/>
      <c r="BTK41" s="8"/>
      <c r="BTL41" s="9"/>
      <c r="BTM41" s="9"/>
      <c r="BTN41" s="8"/>
      <c r="BTO41" s="9"/>
      <c r="BTP41" s="9"/>
      <c r="BTQ41" s="8"/>
      <c r="BTR41" s="9"/>
      <c r="BTS41" s="9"/>
      <c r="BTT41" s="8"/>
      <c r="BTU41" s="9"/>
      <c r="BTV41" s="9"/>
      <c r="BTW41" s="8"/>
      <c r="BTX41" s="9"/>
      <c r="BTY41" s="9"/>
      <c r="BTZ41" s="8"/>
      <c r="BUA41" s="9"/>
      <c r="BUB41" s="9"/>
      <c r="BUC41" s="8" t="s">
        <v>25361</v>
      </c>
      <c r="BUD41" s="9"/>
      <c r="BUE41" s="9"/>
      <c r="BUF41" s="8"/>
      <c r="BUG41" s="9"/>
      <c r="BUH41" s="9"/>
      <c r="BUI41" s="8"/>
      <c r="BUJ41" s="9"/>
      <c r="BUK41" s="9"/>
      <c r="BUL41" s="8"/>
      <c r="BUM41" s="9"/>
      <c r="BUN41" s="9"/>
      <c r="BUO41" s="8"/>
      <c r="BUP41" s="9"/>
      <c r="BUQ41" s="9"/>
      <c r="BUR41" s="8"/>
      <c r="BUS41" s="9"/>
      <c r="BUT41" s="9"/>
      <c r="BUU41" s="8"/>
      <c r="BUV41" s="9"/>
      <c r="BUW41" s="9"/>
      <c r="BUX41" s="8"/>
      <c r="BUY41" s="9"/>
      <c r="BUZ41" s="9"/>
      <c r="BVA41" s="8"/>
      <c r="BVB41" s="9"/>
      <c r="BVC41" s="9"/>
      <c r="BVD41" s="8"/>
      <c r="BVE41" s="9"/>
      <c r="BVF41" s="9"/>
      <c r="BVG41" s="8" t="s">
        <v>25057</v>
      </c>
      <c r="BVH41" s="9"/>
      <c r="BVI41" s="9"/>
      <c r="BVJ41" s="8"/>
      <c r="BVK41" s="9"/>
      <c r="BVL41" s="9"/>
      <c r="BVM41" s="8"/>
      <c r="BVN41" s="9"/>
      <c r="BVO41" s="9"/>
      <c r="BVP41" s="8"/>
      <c r="BVQ41" s="9"/>
      <c r="BVR41" s="9"/>
      <c r="BVS41" s="8"/>
      <c r="BVT41" s="9"/>
      <c r="BVU41" s="9"/>
      <c r="BVV41" s="8"/>
      <c r="BVW41" s="9"/>
      <c r="BVX41" s="9"/>
      <c r="BVY41" s="8"/>
      <c r="BVZ41" s="9"/>
      <c r="BWA41" s="9"/>
      <c r="BWB41" s="8"/>
      <c r="BWC41" s="9"/>
      <c r="BWD41" s="9"/>
      <c r="BWE41" s="8"/>
      <c r="BWF41" s="9"/>
      <c r="BWG41" s="9"/>
      <c r="BWH41" s="8"/>
      <c r="BWI41" s="9"/>
      <c r="BWJ41" s="9"/>
      <c r="BWK41" s="8"/>
      <c r="BWL41" s="9"/>
      <c r="BWM41" s="9"/>
      <c r="BWN41" s="8"/>
      <c r="BWO41" s="9"/>
      <c r="BWP41" s="9"/>
      <c r="BWQ41" s="8"/>
      <c r="BWR41" s="9"/>
      <c r="BWS41" s="9"/>
      <c r="BWT41" s="8"/>
      <c r="BWU41" s="9"/>
      <c r="BWV41" s="9"/>
      <c r="BWW41" s="8"/>
      <c r="BWX41" s="9"/>
      <c r="BWY41" s="9"/>
      <c r="BWZ41" s="8"/>
      <c r="BXA41" s="9"/>
      <c r="BXB41" s="9"/>
      <c r="BXC41" s="8" t="s">
        <v>25362</v>
      </c>
      <c r="BXD41" s="9"/>
      <c r="BXE41" s="9"/>
      <c r="BXF41" s="8"/>
      <c r="BXG41" s="9"/>
      <c r="BXH41" s="9"/>
      <c r="BXI41" s="8" t="s">
        <v>24716</v>
      </c>
      <c r="BXJ41" s="9"/>
      <c r="BXK41" s="9"/>
      <c r="BXL41" s="8"/>
      <c r="BXM41" s="9"/>
      <c r="BXN41" s="9"/>
      <c r="BXO41" s="8"/>
      <c r="BXP41" s="9"/>
      <c r="BXQ41" s="9"/>
      <c r="BXR41" s="8"/>
      <c r="BXS41" s="9"/>
      <c r="BXT41" s="9"/>
      <c r="BXU41" s="8"/>
      <c r="BXV41" s="9"/>
      <c r="BXW41" s="9"/>
      <c r="BXX41" s="8"/>
      <c r="BXY41" s="9"/>
      <c r="BXZ41" s="9"/>
      <c r="BYA41" s="8"/>
      <c r="BYB41" s="9"/>
      <c r="BYC41" s="9"/>
      <c r="BYD41" s="8"/>
      <c r="BYE41" s="9"/>
      <c r="BYF41" s="9"/>
      <c r="BYG41" s="8"/>
      <c r="BYH41" s="9"/>
      <c r="BYI41" s="9"/>
      <c r="BYJ41" s="8"/>
      <c r="BYK41" s="9"/>
      <c r="BYL41" s="9"/>
      <c r="BYM41" s="8"/>
      <c r="BYN41" s="9"/>
      <c r="BYO41" s="9"/>
    </row>
    <row r="42" spans="1:2017" ht="25.5" x14ac:dyDescent="0.25">
      <c r="A42" s="5" t="s">
        <v>4679</v>
      </c>
      <c r="B42" s="1" t="s">
        <v>4680</v>
      </c>
      <c r="C42" s="1" t="s">
        <v>4681</v>
      </c>
      <c r="D42" s="1" t="s">
        <v>4682</v>
      </c>
      <c r="E42" s="1" t="s">
        <v>4680</v>
      </c>
      <c r="F42" s="1" t="s">
        <v>4681</v>
      </c>
      <c r="G42" s="1" t="s">
        <v>4682</v>
      </c>
      <c r="H42" s="1" t="s">
        <v>4680</v>
      </c>
      <c r="I42" s="1" t="s">
        <v>4681</v>
      </c>
      <c r="J42" s="1" t="s">
        <v>4682</v>
      </c>
      <c r="K42" s="1" t="s">
        <v>4680</v>
      </c>
      <c r="L42" s="1" t="s">
        <v>4681</v>
      </c>
      <c r="M42" s="1" t="s">
        <v>4682</v>
      </c>
      <c r="N42" s="1" t="s">
        <v>4680</v>
      </c>
      <c r="O42" s="1" t="s">
        <v>4681</v>
      </c>
      <c r="P42" s="1" t="s">
        <v>4682</v>
      </c>
      <c r="Q42" s="1" t="s">
        <v>4680</v>
      </c>
      <c r="R42" s="1" t="s">
        <v>4681</v>
      </c>
      <c r="S42" s="1" t="s">
        <v>4682</v>
      </c>
      <c r="T42" s="1" t="s">
        <v>4680</v>
      </c>
      <c r="U42" s="1" t="s">
        <v>4681</v>
      </c>
      <c r="V42" s="1" t="s">
        <v>4682</v>
      </c>
      <c r="W42" s="1" t="s">
        <v>4680</v>
      </c>
      <c r="X42" s="1" t="s">
        <v>4681</v>
      </c>
      <c r="Y42" s="1" t="s">
        <v>4682</v>
      </c>
      <c r="Z42" s="1" t="s">
        <v>4680</v>
      </c>
      <c r="AA42" s="1" t="s">
        <v>4681</v>
      </c>
      <c r="AB42" s="1" t="s">
        <v>4682</v>
      </c>
      <c r="AC42" s="1" t="s">
        <v>4680</v>
      </c>
      <c r="AD42" s="1" t="s">
        <v>4681</v>
      </c>
      <c r="AE42" s="1" t="s">
        <v>4682</v>
      </c>
      <c r="AF42" s="1" t="s">
        <v>4680</v>
      </c>
      <c r="AG42" s="1" t="s">
        <v>4681</v>
      </c>
      <c r="AH42" s="1" t="s">
        <v>4682</v>
      </c>
      <c r="AI42" s="1" t="s">
        <v>4680</v>
      </c>
      <c r="AJ42" s="1" t="s">
        <v>4681</v>
      </c>
      <c r="AK42" s="1" t="s">
        <v>4682</v>
      </c>
      <c r="AL42" s="1" t="s">
        <v>4680</v>
      </c>
      <c r="AM42" s="1" t="s">
        <v>4681</v>
      </c>
      <c r="AN42" s="1" t="s">
        <v>4682</v>
      </c>
      <c r="AO42" s="1" t="s">
        <v>4680</v>
      </c>
      <c r="AP42" s="1" t="s">
        <v>4681</v>
      </c>
      <c r="AQ42" s="1" t="s">
        <v>4682</v>
      </c>
      <c r="AR42" s="1" t="s">
        <v>4680</v>
      </c>
      <c r="AS42" s="1" t="s">
        <v>4681</v>
      </c>
      <c r="AT42" s="1" t="s">
        <v>4682</v>
      </c>
      <c r="AU42" s="1" t="s">
        <v>4680</v>
      </c>
      <c r="AV42" s="1" t="s">
        <v>4681</v>
      </c>
      <c r="AW42" s="1" t="s">
        <v>4682</v>
      </c>
      <c r="AX42" s="1" t="s">
        <v>4680</v>
      </c>
      <c r="AY42" s="1" t="s">
        <v>4681</v>
      </c>
      <c r="AZ42" s="1" t="s">
        <v>4682</v>
      </c>
      <c r="BA42" s="1" t="s">
        <v>4680</v>
      </c>
      <c r="BB42" s="1" t="s">
        <v>4681</v>
      </c>
      <c r="BC42" s="1" t="s">
        <v>4682</v>
      </c>
      <c r="BD42" s="1" t="s">
        <v>4680</v>
      </c>
      <c r="BE42" s="1" t="s">
        <v>4681</v>
      </c>
      <c r="BF42" s="1" t="s">
        <v>4682</v>
      </c>
      <c r="BG42" s="1" t="s">
        <v>4680</v>
      </c>
      <c r="BH42" s="1" t="s">
        <v>4681</v>
      </c>
      <c r="BI42" s="1" t="s">
        <v>4682</v>
      </c>
      <c r="BJ42" s="1" t="s">
        <v>4680</v>
      </c>
      <c r="BK42" s="1" t="s">
        <v>4681</v>
      </c>
      <c r="BL42" s="1" t="s">
        <v>4682</v>
      </c>
      <c r="BM42" s="1" t="s">
        <v>4680</v>
      </c>
      <c r="BN42" s="1" t="s">
        <v>4681</v>
      </c>
      <c r="BO42" s="1" t="s">
        <v>4682</v>
      </c>
      <c r="BP42" s="1" t="s">
        <v>4680</v>
      </c>
      <c r="BQ42" s="1" t="s">
        <v>4681</v>
      </c>
      <c r="BR42" s="1" t="s">
        <v>4682</v>
      </c>
      <c r="BS42" s="1" t="s">
        <v>4680</v>
      </c>
      <c r="BT42" s="1" t="s">
        <v>4681</v>
      </c>
      <c r="BU42" s="1" t="s">
        <v>4682</v>
      </c>
      <c r="BV42" s="1" t="s">
        <v>4680</v>
      </c>
      <c r="BW42" s="1" t="s">
        <v>4681</v>
      </c>
      <c r="BX42" s="1" t="s">
        <v>4682</v>
      </c>
      <c r="BY42" s="1" t="s">
        <v>4680</v>
      </c>
      <c r="BZ42" s="1" t="s">
        <v>4681</v>
      </c>
      <c r="CA42" s="1" t="s">
        <v>4682</v>
      </c>
      <c r="CB42" s="1" t="s">
        <v>4680</v>
      </c>
      <c r="CC42" s="1" t="s">
        <v>4681</v>
      </c>
      <c r="CD42" s="1" t="s">
        <v>4682</v>
      </c>
      <c r="CE42" s="1" t="s">
        <v>4680</v>
      </c>
      <c r="CF42" s="1" t="s">
        <v>4681</v>
      </c>
      <c r="CG42" s="1" t="s">
        <v>4682</v>
      </c>
      <c r="CH42" s="1" t="s">
        <v>4680</v>
      </c>
      <c r="CI42" s="1" t="s">
        <v>4681</v>
      </c>
      <c r="CJ42" s="1" t="s">
        <v>4682</v>
      </c>
      <c r="CK42" s="1" t="s">
        <v>4680</v>
      </c>
      <c r="CL42" s="1" t="s">
        <v>4681</v>
      </c>
      <c r="CM42" s="1" t="s">
        <v>4682</v>
      </c>
      <c r="CN42" s="1" t="s">
        <v>4680</v>
      </c>
      <c r="CO42" s="1" t="s">
        <v>4681</v>
      </c>
      <c r="CP42" s="1" t="s">
        <v>4682</v>
      </c>
      <c r="CQ42" s="1" t="s">
        <v>4680</v>
      </c>
      <c r="CR42" s="1" t="s">
        <v>4681</v>
      </c>
      <c r="CS42" s="1" t="s">
        <v>4682</v>
      </c>
      <c r="CT42" s="1" t="s">
        <v>4680</v>
      </c>
      <c r="CU42" s="1" t="s">
        <v>4681</v>
      </c>
      <c r="CV42" s="1" t="s">
        <v>4682</v>
      </c>
      <c r="CW42" s="1" t="s">
        <v>4680</v>
      </c>
      <c r="CX42" s="1" t="s">
        <v>4681</v>
      </c>
      <c r="CY42" s="1" t="s">
        <v>4682</v>
      </c>
      <c r="CZ42" s="1" t="s">
        <v>4680</v>
      </c>
      <c r="DA42" s="1" t="s">
        <v>4681</v>
      </c>
      <c r="DB42" s="1" t="s">
        <v>4682</v>
      </c>
      <c r="DC42" s="1" t="s">
        <v>4680</v>
      </c>
      <c r="DD42" s="1" t="s">
        <v>4681</v>
      </c>
      <c r="DE42" s="1" t="s">
        <v>4682</v>
      </c>
      <c r="DF42" s="1" t="s">
        <v>4680</v>
      </c>
      <c r="DG42" s="1" t="s">
        <v>4681</v>
      </c>
      <c r="DH42" s="1" t="s">
        <v>4682</v>
      </c>
      <c r="DI42" s="1" t="s">
        <v>4680</v>
      </c>
      <c r="DJ42" s="1" t="s">
        <v>4681</v>
      </c>
      <c r="DK42" s="1" t="s">
        <v>4682</v>
      </c>
      <c r="DL42" s="1" t="s">
        <v>4680</v>
      </c>
      <c r="DM42" s="1" t="s">
        <v>4681</v>
      </c>
      <c r="DN42" s="1" t="s">
        <v>4682</v>
      </c>
      <c r="DO42" s="1" t="s">
        <v>4680</v>
      </c>
      <c r="DP42" s="1" t="s">
        <v>4681</v>
      </c>
      <c r="DQ42" s="1" t="s">
        <v>4682</v>
      </c>
      <c r="DR42" s="1" t="s">
        <v>4680</v>
      </c>
      <c r="DS42" s="1" t="s">
        <v>4681</v>
      </c>
      <c r="DT42" s="1" t="s">
        <v>4682</v>
      </c>
      <c r="DU42" s="1" t="s">
        <v>4680</v>
      </c>
      <c r="DV42" s="1" t="s">
        <v>4681</v>
      </c>
      <c r="DW42" s="1" t="s">
        <v>4682</v>
      </c>
      <c r="DX42" s="1" t="s">
        <v>4680</v>
      </c>
      <c r="DY42" s="1" t="s">
        <v>4681</v>
      </c>
      <c r="DZ42" s="1" t="s">
        <v>4682</v>
      </c>
      <c r="EA42" s="1" t="s">
        <v>4680</v>
      </c>
      <c r="EB42" s="1" t="s">
        <v>4681</v>
      </c>
      <c r="EC42" s="1" t="s">
        <v>4682</v>
      </c>
      <c r="ED42" s="1" t="s">
        <v>4680</v>
      </c>
      <c r="EE42" s="1" t="s">
        <v>4681</v>
      </c>
      <c r="EF42" s="1" t="s">
        <v>4682</v>
      </c>
      <c r="EG42" s="1" t="s">
        <v>4680</v>
      </c>
      <c r="EH42" s="1" t="s">
        <v>4681</v>
      </c>
      <c r="EI42" s="1" t="s">
        <v>4682</v>
      </c>
      <c r="EJ42" s="1" t="s">
        <v>4680</v>
      </c>
      <c r="EK42" s="1" t="s">
        <v>4681</v>
      </c>
      <c r="EL42" s="1" t="s">
        <v>4682</v>
      </c>
      <c r="EM42" s="1" t="s">
        <v>4680</v>
      </c>
      <c r="EN42" s="1" t="s">
        <v>4681</v>
      </c>
      <c r="EO42" s="1" t="s">
        <v>4682</v>
      </c>
      <c r="EP42" s="1" t="s">
        <v>4680</v>
      </c>
      <c r="EQ42" s="1" t="s">
        <v>4681</v>
      </c>
      <c r="ER42" s="1" t="s">
        <v>4682</v>
      </c>
      <c r="ES42" s="1" t="s">
        <v>4680</v>
      </c>
      <c r="ET42" s="1" t="s">
        <v>4681</v>
      </c>
      <c r="EU42" s="1" t="s">
        <v>4682</v>
      </c>
      <c r="EV42" s="1" t="s">
        <v>4680</v>
      </c>
      <c r="EW42" s="1" t="s">
        <v>4681</v>
      </c>
      <c r="EX42" s="1" t="s">
        <v>4682</v>
      </c>
      <c r="EY42" s="1" t="s">
        <v>4680</v>
      </c>
      <c r="EZ42" s="1" t="s">
        <v>4681</v>
      </c>
      <c r="FA42" s="1" t="s">
        <v>4682</v>
      </c>
      <c r="FB42" s="1" t="s">
        <v>4680</v>
      </c>
      <c r="FC42" s="1" t="s">
        <v>4681</v>
      </c>
      <c r="FD42" s="1" t="s">
        <v>4682</v>
      </c>
      <c r="FE42" s="1" t="s">
        <v>4680</v>
      </c>
      <c r="FF42" s="1" t="s">
        <v>4681</v>
      </c>
      <c r="FG42" s="1" t="s">
        <v>4682</v>
      </c>
      <c r="FH42" s="1" t="s">
        <v>4680</v>
      </c>
      <c r="FI42" s="1" t="s">
        <v>4681</v>
      </c>
      <c r="FJ42" s="1" t="s">
        <v>4682</v>
      </c>
      <c r="FK42" s="1" t="s">
        <v>4680</v>
      </c>
      <c r="FL42" s="1" t="s">
        <v>4681</v>
      </c>
      <c r="FM42" s="1" t="s">
        <v>4682</v>
      </c>
      <c r="FN42" s="1" t="s">
        <v>4680</v>
      </c>
      <c r="FO42" s="1" t="s">
        <v>4681</v>
      </c>
      <c r="FP42" s="1" t="s">
        <v>4682</v>
      </c>
      <c r="FQ42" s="1" t="s">
        <v>4680</v>
      </c>
      <c r="FR42" s="1" t="s">
        <v>4681</v>
      </c>
      <c r="FS42" s="1" t="s">
        <v>4682</v>
      </c>
      <c r="FT42" s="1" t="s">
        <v>4680</v>
      </c>
      <c r="FU42" s="1" t="s">
        <v>4681</v>
      </c>
      <c r="FV42" s="1" t="s">
        <v>4682</v>
      </c>
      <c r="FW42" s="1" t="s">
        <v>4680</v>
      </c>
      <c r="FX42" s="1" t="s">
        <v>4681</v>
      </c>
      <c r="FY42" s="1" t="s">
        <v>4682</v>
      </c>
      <c r="FZ42" s="1" t="s">
        <v>4680</v>
      </c>
      <c r="GA42" s="1" t="s">
        <v>4681</v>
      </c>
      <c r="GB42" s="1" t="s">
        <v>4682</v>
      </c>
      <c r="GC42" s="1" t="s">
        <v>4680</v>
      </c>
      <c r="GD42" s="1" t="s">
        <v>4681</v>
      </c>
      <c r="GE42" s="1" t="s">
        <v>4682</v>
      </c>
      <c r="GF42" s="1" t="s">
        <v>4680</v>
      </c>
      <c r="GG42" s="1" t="s">
        <v>4681</v>
      </c>
      <c r="GH42" s="1" t="s">
        <v>4682</v>
      </c>
      <c r="GI42" s="1" t="s">
        <v>4680</v>
      </c>
      <c r="GJ42" s="1" t="s">
        <v>4681</v>
      </c>
      <c r="GK42" s="1" t="s">
        <v>4682</v>
      </c>
      <c r="GL42" s="1" t="s">
        <v>4680</v>
      </c>
      <c r="GM42" s="1" t="s">
        <v>4681</v>
      </c>
      <c r="GN42" s="1" t="s">
        <v>4682</v>
      </c>
      <c r="GO42" s="1" t="s">
        <v>4680</v>
      </c>
      <c r="GP42" s="1" t="s">
        <v>4681</v>
      </c>
      <c r="GQ42" s="1" t="s">
        <v>4682</v>
      </c>
      <c r="GR42" s="1" t="s">
        <v>4680</v>
      </c>
      <c r="GS42" s="1" t="s">
        <v>4681</v>
      </c>
      <c r="GT42" s="1" t="s">
        <v>4682</v>
      </c>
      <c r="GU42" s="1" t="s">
        <v>4680</v>
      </c>
      <c r="GV42" s="1" t="s">
        <v>4681</v>
      </c>
      <c r="GW42" s="1" t="s">
        <v>4682</v>
      </c>
      <c r="GX42" s="1" t="s">
        <v>4680</v>
      </c>
      <c r="GY42" s="1" t="s">
        <v>4681</v>
      </c>
      <c r="GZ42" s="1" t="s">
        <v>4682</v>
      </c>
      <c r="HA42" s="1" t="s">
        <v>4680</v>
      </c>
      <c r="HB42" s="1" t="s">
        <v>4681</v>
      </c>
      <c r="HC42" s="1" t="s">
        <v>4682</v>
      </c>
      <c r="HD42" s="1" t="s">
        <v>4680</v>
      </c>
      <c r="HE42" s="1" t="s">
        <v>4681</v>
      </c>
      <c r="HF42" s="1" t="s">
        <v>4682</v>
      </c>
      <c r="HG42" s="1" t="s">
        <v>4680</v>
      </c>
      <c r="HH42" s="1" t="s">
        <v>4681</v>
      </c>
      <c r="HI42" s="1" t="s">
        <v>4682</v>
      </c>
      <c r="HJ42" s="1" t="s">
        <v>4680</v>
      </c>
      <c r="HK42" s="1" t="s">
        <v>4681</v>
      </c>
      <c r="HL42" s="1" t="s">
        <v>4682</v>
      </c>
      <c r="HM42" s="1" t="s">
        <v>4680</v>
      </c>
      <c r="HN42" s="1" t="s">
        <v>4681</v>
      </c>
      <c r="HO42" s="1" t="s">
        <v>4682</v>
      </c>
      <c r="HP42" s="1" t="s">
        <v>4680</v>
      </c>
      <c r="HQ42" s="1" t="s">
        <v>4681</v>
      </c>
      <c r="HR42" s="1" t="s">
        <v>4682</v>
      </c>
      <c r="HS42" s="1" t="s">
        <v>4680</v>
      </c>
      <c r="HT42" s="1" t="s">
        <v>4681</v>
      </c>
      <c r="HU42" s="1" t="s">
        <v>4682</v>
      </c>
      <c r="HV42" s="1" t="s">
        <v>4680</v>
      </c>
      <c r="HW42" s="1" t="s">
        <v>4681</v>
      </c>
      <c r="HX42" s="1" t="s">
        <v>4682</v>
      </c>
      <c r="HY42" s="1" t="s">
        <v>4680</v>
      </c>
      <c r="HZ42" s="1" t="s">
        <v>4681</v>
      </c>
      <c r="IA42" s="1" t="s">
        <v>4682</v>
      </c>
      <c r="IB42" s="1" t="s">
        <v>4680</v>
      </c>
      <c r="IC42" s="1" t="s">
        <v>4681</v>
      </c>
      <c r="ID42" s="1" t="s">
        <v>4682</v>
      </c>
      <c r="IE42" s="1" t="s">
        <v>4680</v>
      </c>
      <c r="IF42" s="1" t="s">
        <v>4681</v>
      </c>
      <c r="IG42" s="1" t="s">
        <v>4682</v>
      </c>
      <c r="IH42" s="1" t="s">
        <v>4680</v>
      </c>
      <c r="II42" s="1" t="s">
        <v>4681</v>
      </c>
      <c r="IJ42" s="1" t="s">
        <v>4682</v>
      </c>
      <c r="IK42" s="1" t="s">
        <v>4680</v>
      </c>
      <c r="IL42" s="1" t="s">
        <v>4681</v>
      </c>
      <c r="IM42" s="1" t="s">
        <v>4682</v>
      </c>
      <c r="IN42" s="1" t="s">
        <v>4680</v>
      </c>
      <c r="IO42" s="1" t="s">
        <v>4681</v>
      </c>
      <c r="IP42" s="1" t="s">
        <v>4682</v>
      </c>
      <c r="IQ42" s="1" t="s">
        <v>4680</v>
      </c>
      <c r="IR42" s="1" t="s">
        <v>4681</v>
      </c>
      <c r="IS42" s="1" t="s">
        <v>4682</v>
      </c>
      <c r="IT42" s="1" t="s">
        <v>4680</v>
      </c>
      <c r="IU42" s="1" t="s">
        <v>4681</v>
      </c>
      <c r="IV42" s="1" t="s">
        <v>4682</v>
      </c>
      <c r="IW42" s="1" t="s">
        <v>4680</v>
      </c>
      <c r="IX42" s="1" t="s">
        <v>4681</v>
      </c>
      <c r="IY42" s="1" t="s">
        <v>4682</v>
      </c>
      <c r="IZ42" s="1" t="s">
        <v>4680</v>
      </c>
      <c r="JA42" s="1" t="s">
        <v>4681</v>
      </c>
      <c r="JB42" s="1" t="s">
        <v>4682</v>
      </c>
      <c r="JC42" s="1" t="s">
        <v>4680</v>
      </c>
      <c r="JD42" s="1" t="s">
        <v>4681</v>
      </c>
      <c r="JE42" s="1" t="s">
        <v>4682</v>
      </c>
      <c r="JF42" s="1" t="s">
        <v>4680</v>
      </c>
      <c r="JG42" s="1" t="s">
        <v>4681</v>
      </c>
      <c r="JH42" s="1" t="s">
        <v>4682</v>
      </c>
      <c r="JI42" s="1" t="s">
        <v>4680</v>
      </c>
      <c r="JJ42" s="1" t="s">
        <v>4681</v>
      </c>
      <c r="JK42" s="1" t="s">
        <v>4682</v>
      </c>
      <c r="JL42" s="1" t="s">
        <v>4680</v>
      </c>
      <c r="JM42" s="1" t="s">
        <v>4681</v>
      </c>
      <c r="JN42" s="1" t="s">
        <v>4682</v>
      </c>
      <c r="JO42" s="1" t="s">
        <v>4680</v>
      </c>
      <c r="JP42" s="1" t="s">
        <v>4681</v>
      </c>
      <c r="JQ42" s="1" t="s">
        <v>4682</v>
      </c>
      <c r="JR42" s="1" t="s">
        <v>4680</v>
      </c>
      <c r="JS42" s="1" t="s">
        <v>4681</v>
      </c>
      <c r="JT42" s="1" t="s">
        <v>4682</v>
      </c>
      <c r="JU42" s="1" t="s">
        <v>4680</v>
      </c>
      <c r="JV42" s="1" t="s">
        <v>4681</v>
      </c>
      <c r="JW42" s="1" t="s">
        <v>4682</v>
      </c>
      <c r="JX42" s="1" t="s">
        <v>4680</v>
      </c>
      <c r="JY42" s="1" t="s">
        <v>4681</v>
      </c>
      <c r="JZ42" s="1" t="s">
        <v>4682</v>
      </c>
      <c r="KA42" s="1" t="s">
        <v>4680</v>
      </c>
      <c r="KB42" s="1" t="s">
        <v>4681</v>
      </c>
      <c r="KC42" s="1" t="s">
        <v>4682</v>
      </c>
      <c r="KD42" s="1" t="s">
        <v>4680</v>
      </c>
      <c r="KE42" s="1" t="s">
        <v>4681</v>
      </c>
      <c r="KF42" s="1" t="s">
        <v>4682</v>
      </c>
      <c r="KG42" s="1" t="s">
        <v>4680</v>
      </c>
      <c r="KH42" s="1" t="s">
        <v>4681</v>
      </c>
      <c r="KI42" s="1" t="s">
        <v>4682</v>
      </c>
      <c r="KJ42" s="1" t="s">
        <v>4680</v>
      </c>
      <c r="KK42" s="1" t="s">
        <v>4681</v>
      </c>
      <c r="KL42" s="1" t="s">
        <v>4682</v>
      </c>
      <c r="KM42" s="1" t="s">
        <v>4680</v>
      </c>
      <c r="KN42" s="1" t="s">
        <v>4681</v>
      </c>
      <c r="KO42" s="1" t="s">
        <v>4682</v>
      </c>
      <c r="KP42" s="1" t="s">
        <v>4680</v>
      </c>
      <c r="KQ42" s="1" t="s">
        <v>4681</v>
      </c>
      <c r="KR42" s="1" t="s">
        <v>4682</v>
      </c>
      <c r="KS42" s="1" t="s">
        <v>4680</v>
      </c>
      <c r="KT42" s="1" t="s">
        <v>4681</v>
      </c>
      <c r="KU42" s="1" t="s">
        <v>4682</v>
      </c>
      <c r="KV42" s="1" t="s">
        <v>4680</v>
      </c>
      <c r="KW42" s="1" t="s">
        <v>4681</v>
      </c>
      <c r="KX42" s="1" t="s">
        <v>4682</v>
      </c>
      <c r="KY42" s="1" t="s">
        <v>4680</v>
      </c>
      <c r="KZ42" s="1" t="s">
        <v>4681</v>
      </c>
      <c r="LA42" s="1" t="s">
        <v>4682</v>
      </c>
      <c r="LB42" s="1" t="s">
        <v>4680</v>
      </c>
      <c r="LC42" s="1" t="s">
        <v>4681</v>
      </c>
      <c r="LD42" s="1" t="s">
        <v>4682</v>
      </c>
      <c r="LE42" s="1" t="s">
        <v>4680</v>
      </c>
      <c r="LF42" s="1" t="s">
        <v>4681</v>
      </c>
      <c r="LG42" s="1" t="s">
        <v>4682</v>
      </c>
      <c r="LH42" s="1" t="s">
        <v>4680</v>
      </c>
      <c r="LI42" s="1" t="s">
        <v>4681</v>
      </c>
      <c r="LJ42" s="1" t="s">
        <v>4682</v>
      </c>
      <c r="LK42" s="1" t="s">
        <v>4680</v>
      </c>
      <c r="LL42" s="1" t="s">
        <v>4681</v>
      </c>
      <c r="LM42" s="1" t="s">
        <v>4682</v>
      </c>
      <c r="LN42" s="1" t="s">
        <v>4680</v>
      </c>
      <c r="LO42" s="1" t="s">
        <v>4681</v>
      </c>
      <c r="LP42" s="1" t="s">
        <v>4682</v>
      </c>
      <c r="LQ42" s="1" t="s">
        <v>4680</v>
      </c>
      <c r="LR42" s="1" t="s">
        <v>4681</v>
      </c>
      <c r="LS42" s="1" t="s">
        <v>4682</v>
      </c>
      <c r="LT42" s="1" t="s">
        <v>4680</v>
      </c>
      <c r="LU42" s="1" t="s">
        <v>4681</v>
      </c>
      <c r="LV42" s="1" t="s">
        <v>4682</v>
      </c>
      <c r="LW42" s="1" t="s">
        <v>4680</v>
      </c>
      <c r="LX42" s="1" t="s">
        <v>4681</v>
      </c>
      <c r="LY42" s="1" t="s">
        <v>4682</v>
      </c>
      <c r="LZ42" s="1" t="s">
        <v>4680</v>
      </c>
      <c r="MA42" s="1" t="s">
        <v>4681</v>
      </c>
      <c r="MB42" s="1" t="s">
        <v>4682</v>
      </c>
      <c r="MC42" s="1" t="s">
        <v>4680</v>
      </c>
      <c r="MD42" s="1" t="s">
        <v>4681</v>
      </c>
      <c r="ME42" s="1" t="s">
        <v>4682</v>
      </c>
      <c r="MF42" s="1" t="s">
        <v>4680</v>
      </c>
      <c r="MG42" s="1" t="s">
        <v>4681</v>
      </c>
      <c r="MH42" s="1" t="s">
        <v>4682</v>
      </c>
      <c r="MI42" s="1" t="s">
        <v>4680</v>
      </c>
      <c r="MJ42" s="1" t="s">
        <v>4681</v>
      </c>
      <c r="MK42" s="1" t="s">
        <v>4682</v>
      </c>
      <c r="ML42" s="1" t="s">
        <v>4680</v>
      </c>
      <c r="MM42" s="1" t="s">
        <v>4681</v>
      </c>
      <c r="MN42" s="1" t="s">
        <v>4682</v>
      </c>
      <c r="MO42" s="1" t="s">
        <v>4680</v>
      </c>
      <c r="MP42" s="1" t="s">
        <v>4681</v>
      </c>
      <c r="MQ42" s="1" t="s">
        <v>4682</v>
      </c>
      <c r="MR42" s="1" t="s">
        <v>4680</v>
      </c>
      <c r="MS42" s="1" t="s">
        <v>4681</v>
      </c>
      <c r="MT42" s="1" t="s">
        <v>4682</v>
      </c>
      <c r="MU42" s="1" t="s">
        <v>4680</v>
      </c>
      <c r="MV42" s="1" t="s">
        <v>4681</v>
      </c>
      <c r="MW42" s="1" t="s">
        <v>4682</v>
      </c>
      <c r="MX42" s="1" t="s">
        <v>4680</v>
      </c>
      <c r="MY42" s="1" t="s">
        <v>4681</v>
      </c>
      <c r="MZ42" s="1" t="s">
        <v>4682</v>
      </c>
      <c r="NA42" s="1" t="s">
        <v>4680</v>
      </c>
      <c r="NB42" s="1" t="s">
        <v>4681</v>
      </c>
      <c r="NC42" s="1" t="s">
        <v>4682</v>
      </c>
      <c r="ND42" s="1" t="s">
        <v>4680</v>
      </c>
      <c r="NE42" s="1" t="s">
        <v>4681</v>
      </c>
      <c r="NF42" s="1" t="s">
        <v>4682</v>
      </c>
      <c r="NG42" s="1" t="s">
        <v>4680</v>
      </c>
      <c r="NH42" s="1" t="s">
        <v>4681</v>
      </c>
      <c r="NI42" s="1" t="s">
        <v>4682</v>
      </c>
      <c r="NJ42" s="1" t="s">
        <v>4680</v>
      </c>
      <c r="NK42" s="1" t="s">
        <v>4681</v>
      </c>
      <c r="NL42" s="1" t="s">
        <v>4682</v>
      </c>
      <c r="NM42" s="1" t="s">
        <v>4680</v>
      </c>
      <c r="NN42" s="1" t="s">
        <v>4681</v>
      </c>
      <c r="NO42" s="1" t="s">
        <v>4682</v>
      </c>
      <c r="NP42" s="1" t="s">
        <v>4680</v>
      </c>
      <c r="NQ42" s="1" t="s">
        <v>4681</v>
      </c>
      <c r="NR42" s="1" t="s">
        <v>4682</v>
      </c>
      <c r="NS42" s="1" t="s">
        <v>4680</v>
      </c>
      <c r="NT42" s="1" t="s">
        <v>4681</v>
      </c>
      <c r="NU42" s="1" t="s">
        <v>4682</v>
      </c>
      <c r="NV42" s="1" t="s">
        <v>4680</v>
      </c>
      <c r="NW42" s="1" t="s">
        <v>4681</v>
      </c>
      <c r="NX42" s="1" t="s">
        <v>4682</v>
      </c>
      <c r="NY42" s="1" t="s">
        <v>4680</v>
      </c>
      <c r="NZ42" s="1" t="s">
        <v>4681</v>
      </c>
      <c r="OA42" s="1" t="s">
        <v>4682</v>
      </c>
      <c r="OB42" s="1" t="s">
        <v>4680</v>
      </c>
      <c r="OC42" s="1" t="s">
        <v>4681</v>
      </c>
      <c r="OD42" s="1" t="s">
        <v>4682</v>
      </c>
      <c r="OE42" s="1" t="s">
        <v>4680</v>
      </c>
      <c r="OF42" s="1" t="s">
        <v>4681</v>
      </c>
      <c r="OG42" s="1" t="s">
        <v>4682</v>
      </c>
      <c r="OH42" s="1" t="s">
        <v>4680</v>
      </c>
      <c r="OI42" s="1" t="s">
        <v>4681</v>
      </c>
      <c r="OJ42" s="1" t="s">
        <v>4682</v>
      </c>
      <c r="OK42" s="1" t="s">
        <v>4680</v>
      </c>
      <c r="OL42" s="1" t="s">
        <v>4681</v>
      </c>
      <c r="OM42" s="1" t="s">
        <v>4682</v>
      </c>
      <c r="ON42" s="1" t="s">
        <v>4680</v>
      </c>
      <c r="OO42" s="1" t="s">
        <v>4681</v>
      </c>
      <c r="OP42" s="1" t="s">
        <v>4682</v>
      </c>
      <c r="OQ42" s="1" t="s">
        <v>4680</v>
      </c>
      <c r="OR42" s="1" t="s">
        <v>4681</v>
      </c>
      <c r="OS42" s="1" t="s">
        <v>4682</v>
      </c>
      <c r="OT42" s="1" t="s">
        <v>4680</v>
      </c>
      <c r="OU42" s="1" t="s">
        <v>4681</v>
      </c>
      <c r="OV42" s="1" t="s">
        <v>4682</v>
      </c>
      <c r="OW42" s="1" t="s">
        <v>4680</v>
      </c>
      <c r="OX42" s="1" t="s">
        <v>4681</v>
      </c>
      <c r="OY42" s="1" t="s">
        <v>4682</v>
      </c>
      <c r="OZ42" s="1" t="s">
        <v>4680</v>
      </c>
      <c r="PA42" s="1" t="s">
        <v>4681</v>
      </c>
      <c r="PB42" s="1" t="s">
        <v>4682</v>
      </c>
      <c r="PC42" s="1" t="s">
        <v>4680</v>
      </c>
      <c r="PD42" s="1" t="s">
        <v>4681</v>
      </c>
      <c r="PE42" s="1" t="s">
        <v>4682</v>
      </c>
      <c r="PF42" s="1" t="s">
        <v>4680</v>
      </c>
      <c r="PG42" s="1" t="s">
        <v>4681</v>
      </c>
      <c r="PH42" s="1" t="s">
        <v>4682</v>
      </c>
      <c r="PI42" s="1" t="s">
        <v>4680</v>
      </c>
      <c r="PJ42" s="1" t="s">
        <v>4681</v>
      </c>
      <c r="PK42" s="1" t="s">
        <v>4682</v>
      </c>
      <c r="PL42" s="1" t="s">
        <v>4680</v>
      </c>
      <c r="PM42" s="1" t="s">
        <v>4681</v>
      </c>
      <c r="PN42" s="1" t="s">
        <v>4682</v>
      </c>
      <c r="PO42" s="1" t="s">
        <v>4680</v>
      </c>
      <c r="PP42" s="1" t="s">
        <v>4681</v>
      </c>
      <c r="PQ42" s="1" t="s">
        <v>4682</v>
      </c>
      <c r="PR42" s="1" t="s">
        <v>4680</v>
      </c>
      <c r="PS42" s="1" t="s">
        <v>4681</v>
      </c>
      <c r="PT42" s="1" t="s">
        <v>4682</v>
      </c>
      <c r="PU42" s="1" t="s">
        <v>4680</v>
      </c>
      <c r="PV42" s="1" t="s">
        <v>4681</v>
      </c>
      <c r="PW42" s="1" t="s">
        <v>4682</v>
      </c>
      <c r="PX42" s="1" t="s">
        <v>4680</v>
      </c>
      <c r="PY42" s="1" t="s">
        <v>4681</v>
      </c>
      <c r="PZ42" s="1" t="s">
        <v>4682</v>
      </c>
      <c r="QA42" s="1" t="s">
        <v>4680</v>
      </c>
      <c r="QB42" s="1" t="s">
        <v>4681</v>
      </c>
      <c r="QC42" s="1" t="s">
        <v>4682</v>
      </c>
      <c r="QD42" s="1" t="s">
        <v>4680</v>
      </c>
      <c r="QE42" s="1" t="s">
        <v>4681</v>
      </c>
      <c r="QF42" s="1" t="s">
        <v>4682</v>
      </c>
      <c r="QG42" s="1" t="s">
        <v>4680</v>
      </c>
      <c r="QH42" s="1" t="s">
        <v>4681</v>
      </c>
      <c r="QI42" s="1" t="s">
        <v>4682</v>
      </c>
      <c r="QJ42" s="1" t="s">
        <v>4680</v>
      </c>
      <c r="QK42" s="1" t="s">
        <v>4681</v>
      </c>
      <c r="QL42" s="1" t="s">
        <v>4682</v>
      </c>
      <c r="QM42" s="1" t="s">
        <v>4680</v>
      </c>
      <c r="QN42" s="1" t="s">
        <v>4681</v>
      </c>
      <c r="QO42" s="1" t="s">
        <v>4682</v>
      </c>
      <c r="QP42" s="1" t="s">
        <v>4680</v>
      </c>
      <c r="QQ42" s="1" t="s">
        <v>4681</v>
      </c>
      <c r="QR42" s="1" t="s">
        <v>4682</v>
      </c>
      <c r="QS42" s="1" t="s">
        <v>4680</v>
      </c>
      <c r="QT42" s="1" t="s">
        <v>4681</v>
      </c>
      <c r="QU42" s="1" t="s">
        <v>4682</v>
      </c>
      <c r="QV42" s="1" t="s">
        <v>4680</v>
      </c>
      <c r="QW42" s="1" t="s">
        <v>4681</v>
      </c>
      <c r="QX42" s="1" t="s">
        <v>4682</v>
      </c>
      <c r="QY42" s="1" t="s">
        <v>4680</v>
      </c>
      <c r="QZ42" s="1" t="s">
        <v>4681</v>
      </c>
      <c r="RA42" s="1" t="s">
        <v>4682</v>
      </c>
      <c r="RB42" s="1" t="s">
        <v>4680</v>
      </c>
      <c r="RC42" s="1" t="s">
        <v>4681</v>
      </c>
      <c r="RD42" s="1" t="s">
        <v>4682</v>
      </c>
      <c r="RE42" s="1" t="s">
        <v>4680</v>
      </c>
      <c r="RF42" s="1" t="s">
        <v>4681</v>
      </c>
      <c r="RG42" s="1" t="s">
        <v>4682</v>
      </c>
      <c r="RH42" s="1" t="s">
        <v>4680</v>
      </c>
      <c r="RI42" s="1" t="s">
        <v>4681</v>
      </c>
      <c r="RJ42" s="1" t="s">
        <v>4682</v>
      </c>
      <c r="RK42" s="1" t="s">
        <v>4680</v>
      </c>
      <c r="RL42" s="1" t="s">
        <v>4681</v>
      </c>
      <c r="RM42" s="1" t="s">
        <v>4682</v>
      </c>
      <c r="RN42" s="1" t="s">
        <v>4680</v>
      </c>
      <c r="RO42" s="1" t="s">
        <v>4681</v>
      </c>
      <c r="RP42" s="1" t="s">
        <v>4682</v>
      </c>
      <c r="RQ42" s="1" t="s">
        <v>4680</v>
      </c>
      <c r="RR42" s="1" t="s">
        <v>4681</v>
      </c>
      <c r="RS42" s="1" t="s">
        <v>4682</v>
      </c>
      <c r="RT42" s="1" t="s">
        <v>4680</v>
      </c>
      <c r="RU42" s="1" t="s">
        <v>4681</v>
      </c>
      <c r="RV42" s="1" t="s">
        <v>4682</v>
      </c>
      <c r="RW42" s="1" t="s">
        <v>4680</v>
      </c>
      <c r="RX42" s="1" t="s">
        <v>4681</v>
      </c>
      <c r="RY42" s="1" t="s">
        <v>4682</v>
      </c>
      <c r="RZ42" s="1" t="s">
        <v>4680</v>
      </c>
      <c r="SA42" s="1" t="s">
        <v>4681</v>
      </c>
      <c r="SB42" s="1" t="s">
        <v>4682</v>
      </c>
      <c r="SC42" s="1" t="s">
        <v>4680</v>
      </c>
      <c r="SD42" s="1" t="s">
        <v>4681</v>
      </c>
      <c r="SE42" s="1" t="s">
        <v>4682</v>
      </c>
      <c r="SF42" s="1" t="s">
        <v>4680</v>
      </c>
      <c r="SG42" s="1" t="s">
        <v>4681</v>
      </c>
      <c r="SH42" s="1" t="s">
        <v>4682</v>
      </c>
      <c r="SI42" s="1" t="s">
        <v>4680</v>
      </c>
      <c r="SJ42" s="1" t="s">
        <v>4681</v>
      </c>
      <c r="SK42" s="1" t="s">
        <v>4682</v>
      </c>
      <c r="SL42" s="1" t="s">
        <v>4680</v>
      </c>
      <c r="SM42" s="1" t="s">
        <v>4681</v>
      </c>
      <c r="SN42" s="1" t="s">
        <v>4682</v>
      </c>
      <c r="SO42" s="1" t="s">
        <v>4680</v>
      </c>
      <c r="SP42" s="1" t="s">
        <v>4681</v>
      </c>
      <c r="SQ42" s="1" t="s">
        <v>4682</v>
      </c>
      <c r="SR42" s="1" t="s">
        <v>4680</v>
      </c>
      <c r="SS42" s="1" t="s">
        <v>4681</v>
      </c>
      <c r="ST42" s="1" t="s">
        <v>4682</v>
      </c>
      <c r="SU42" s="1" t="s">
        <v>4680</v>
      </c>
      <c r="SV42" s="1" t="s">
        <v>4681</v>
      </c>
      <c r="SW42" s="1" t="s">
        <v>4682</v>
      </c>
      <c r="SX42" s="1" t="s">
        <v>4680</v>
      </c>
      <c r="SY42" s="1" t="s">
        <v>4681</v>
      </c>
      <c r="SZ42" s="1" t="s">
        <v>4682</v>
      </c>
      <c r="TA42" s="1" t="s">
        <v>4680</v>
      </c>
      <c r="TB42" s="1" t="s">
        <v>4681</v>
      </c>
      <c r="TC42" s="1" t="s">
        <v>4682</v>
      </c>
      <c r="TD42" s="1" t="s">
        <v>4680</v>
      </c>
      <c r="TE42" s="1" t="s">
        <v>4681</v>
      </c>
      <c r="TF42" s="1" t="s">
        <v>4682</v>
      </c>
      <c r="TG42" s="1" t="s">
        <v>4680</v>
      </c>
      <c r="TH42" s="1" t="s">
        <v>4681</v>
      </c>
      <c r="TI42" s="1" t="s">
        <v>4682</v>
      </c>
      <c r="TJ42" s="1" t="s">
        <v>4680</v>
      </c>
      <c r="TK42" s="1" t="s">
        <v>4681</v>
      </c>
      <c r="TL42" s="1" t="s">
        <v>4682</v>
      </c>
      <c r="TM42" s="1" t="s">
        <v>4680</v>
      </c>
      <c r="TN42" s="1" t="s">
        <v>4681</v>
      </c>
      <c r="TO42" s="1" t="s">
        <v>4682</v>
      </c>
      <c r="TP42" s="1" t="s">
        <v>4680</v>
      </c>
      <c r="TQ42" s="1" t="s">
        <v>4681</v>
      </c>
      <c r="TR42" s="1" t="s">
        <v>4682</v>
      </c>
      <c r="TS42" s="1" t="s">
        <v>4680</v>
      </c>
      <c r="TT42" s="1" t="s">
        <v>4681</v>
      </c>
      <c r="TU42" s="1" t="s">
        <v>4682</v>
      </c>
      <c r="TV42" s="1" t="s">
        <v>4680</v>
      </c>
      <c r="TW42" s="1" t="s">
        <v>4681</v>
      </c>
      <c r="TX42" s="1" t="s">
        <v>4682</v>
      </c>
      <c r="TY42" s="1" t="s">
        <v>4680</v>
      </c>
      <c r="TZ42" s="1" t="s">
        <v>4681</v>
      </c>
      <c r="UA42" s="1" t="s">
        <v>4682</v>
      </c>
      <c r="UB42" s="1" t="s">
        <v>4680</v>
      </c>
      <c r="UC42" s="1" t="s">
        <v>4681</v>
      </c>
      <c r="UD42" s="1" t="s">
        <v>4682</v>
      </c>
      <c r="UE42" s="1" t="s">
        <v>4680</v>
      </c>
      <c r="UF42" s="1" t="s">
        <v>4681</v>
      </c>
      <c r="UG42" s="1" t="s">
        <v>4682</v>
      </c>
      <c r="UH42" s="1" t="s">
        <v>4680</v>
      </c>
      <c r="UI42" s="1" t="s">
        <v>4681</v>
      </c>
      <c r="UJ42" s="1" t="s">
        <v>4682</v>
      </c>
      <c r="UK42" s="1" t="s">
        <v>4680</v>
      </c>
      <c r="UL42" s="1" t="s">
        <v>4681</v>
      </c>
      <c r="UM42" s="1" t="s">
        <v>4682</v>
      </c>
      <c r="UN42" s="1" t="s">
        <v>4680</v>
      </c>
      <c r="UO42" s="1" t="s">
        <v>4681</v>
      </c>
      <c r="UP42" s="1" t="s">
        <v>4682</v>
      </c>
      <c r="UQ42" s="1" t="s">
        <v>4680</v>
      </c>
      <c r="UR42" s="1" t="s">
        <v>4681</v>
      </c>
      <c r="US42" s="1" t="s">
        <v>4682</v>
      </c>
      <c r="UT42" s="1" t="s">
        <v>4680</v>
      </c>
      <c r="UU42" s="1" t="s">
        <v>4681</v>
      </c>
      <c r="UV42" s="1" t="s">
        <v>4682</v>
      </c>
      <c r="UW42" s="1" t="s">
        <v>4680</v>
      </c>
      <c r="UX42" s="1" t="s">
        <v>4681</v>
      </c>
      <c r="UY42" s="1" t="s">
        <v>4682</v>
      </c>
      <c r="UZ42" s="1" t="s">
        <v>4680</v>
      </c>
      <c r="VA42" s="1" t="s">
        <v>4681</v>
      </c>
      <c r="VB42" s="1" t="s">
        <v>4682</v>
      </c>
      <c r="VC42" s="1" t="s">
        <v>4680</v>
      </c>
      <c r="VD42" s="1" t="s">
        <v>4681</v>
      </c>
      <c r="VE42" s="1" t="s">
        <v>4682</v>
      </c>
      <c r="VF42" s="1" t="s">
        <v>4680</v>
      </c>
      <c r="VG42" s="1" t="s">
        <v>4681</v>
      </c>
      <c r="VH42" s="1" t="s">
        <v>4682</v>
      </c>
      <c r="VI42" s="1" t="s">
        <v>4680</v>
      </c>
      <c r="VJ42" s="1" t="s">
        <v>4681</v>
      </c>
      <c r="VK42" s="1" t="s">
        <v>4682</v>
      </c>
      <c r="VL42" s="1" t="s">
        <v>4680</v>
      </c>
      <c r="VM42" s="1" t="s">
        <v>4681</v>
      </c>
      <c r="VN42" s="1" t="s">
        <v>4682</v>
      </c>
      <c r="VO42" s="1" t="s">
        <v>4680</v>
      </c>
      <c r="VP42" s="1" t="s">
        <v>4681</v>
      </c>
      <c r="VQ42" s="1" t="s">
        <v>4682</v>
      </c>
      <c r="VR42" s="1" t="s">
        <v>4680</v>
      </c>
      <c r="VS42" s="1" t="s">
        <v>4681</v>
      </c>
      <c r="VT42" s="1" t="s">
        <v>4682</v>
      </c>
      <c r="VU42" s="1" t="s">
        <v>4680</v>
      </c>
      <c r="VV42" s="1" t="s">
        <v>4681</v>
      </c>
      <c r="VW42" s="1" t="s">
        <v>4682</v>
      </c>
      <c r="VX42" s="1" t="s">
        <v>4680</v>
      </c>
      <c r="VY42" s="1" t="s">
        <v>4681</v>
      </c>
      <c r="VZ42" s="1" t="s">
        <v>4682</v>
      </c>
      <c r="WA42" s="1" t="s">
        <v>4680</v>
      </c>
      <c r="WB42" s="1" t="s">
        <v>4681</v>
      </c>
      <c r="WC42" s="1" t="s">
        <v>4682</v>
      </c>
      <c r="WD42" s="1" t="s">
        <v>4680</v>
      </c>
      <c r="WE42" s="1" t="s">
        <v>4681</v>
      </c>
      <c r="WF42" s="1" t="s">
        <v>4682</v>
      </c>
      <c r="WG42" s="1" t="s">
        <v>4680</v>
      </c>
      <c r="WH42" s="1" t="s">
        <v>4681</v>
      </c>
      <c r="WI42" s="1" t="s">
        <v>4682</v>
      </c>
      <c r="WJ42" s="1" t="s">
        <v>4680</v>
      </c>
      <c r="WK42" s="1" t="s">
        <v>4681</v>
      </c>
      <c r="WL42" s="1" t="s">
        <v>4682</v>
      </c>
      <c r="WM42" s="1" t="s">
        <v>4680</v>
      </c>
      <c r="WN42" s="1" t="s">
        <v>4681</v>
      </c>
      <c r="WO42" s="1" t="s">
        <v>4682</v>
      </c>
      <c r="WP42" s="1" t="s">
        <v>4680</v>
      </c>
      <c r="WQ42" s="1" t="s">
        <v>4681</v>
      </c>
      <c r="WR42" s="1" t="s">
        <v>4682</v>
      </c>
      <c r="WS42" s="1" t="s">
        <v>4680</v>
      </c>
      <c r="WT42" s="1" t="s">
        <v>4681</v>
      </c>
      <c r="WU42" s="1" t="s">
        <v>4682</v>
      </c>
      <c r="WV42" s="1" t="s">
        <v>4680</v>
      </c>
      <c r="WW42" s="1" t="s">
        <v>4681</v>
      </c>
      <c r="WX42" s="1" t="s">
        <v>4682</v>
      </c>
      <c r="WY42" s="1" t="s">
        <v>4680</v>
      </c>
      <c r="WZ42" s="1" t="s">
        <v>4681</v>
      </c>
      <c r="XA42" s="1" t="s">
        <v>4682</v>
      </c>
      <c r="XB42" s="1" t="s">
        <v>4680</v>
      </c>
      <c r="XC42" s="1" t="s">
        <v>4681</v>
      </c>
      <c r="XD42" s="1" t="s">
        <v>4682</v>
      </c>
      <c r="XE42" s="1" t="s">
        <v>4680</v>
      </c>
      <c r="XF42" s="1" t="s">
        <v>4681</v>
      </c>
      <c r="XG42" s="1" t="s">
        <v>4682</v>
      </c>
      <c r="XH42" s="1" t="s">
        <v>4680</v>
      </c>
      <c r="XI42" s="1" t="s">
        <v>4681</v>
      </c>
      <c r="XJ42" s="1" t="s">
        <v>4682</v>
      </c>
      <c r="XK42" s="1" t="s">
        <v>4680</v>
      </c>
      <c r="XL42" s="1" t="s">
        <v>4681</v>
      </c>
      <c r="XM42" s="1" t="s">
        <v>4682</v>
      </c>
      <c r="XN42" s="1" t="s">
        <v>4680</v>
      </c>
      <c r="XO42" s="1" t="s">
        <v>4681</v>
      </c>
      <c r="XP42" s="1" t="s">
        <v>4682</v>
      </c>
      <c r="XQ42" s="1" t="s">
        <v>4680</v>
      </c>
      <c r="XR42" s="1" t="s">
        <v>4681</v>
      </c>
      <c r="XS42" s="1" t="s">
        <v>4682</v>
      </c>
      <c r="XT42" s="1" t="s">
        <v>4680</v>
      </c>
      <c r="XU42" s="1" t="s">
        <v>4681</v>
      </c>
      <c r="XV42" s="1" t="s">
        <v>4682</v>
      </c>
      <c r="XW42" s="1" t="s">
        <v>4680</v>
      </c>
      <c r="XX42" s="1" t="s">
        <v>4681</v>
      </c>
      <c r="XY42" s="1" t="s">
        <v>4682</v>
      </c>
      <c r="XZ42" s="1" t="s">
        <v>4680</v>
      </c>
      <c r="YA42" s="1" t="s">
        <v>4681</v>
      </c>
      <c r="YB42" s="1" t="s">
        <v>4682</v>
      </c>
      <c r="YC42" s="1" t="s">
        <v>4680</v>
      </c>
      <c r="YD42" s="1" t="s">
        <v>4681</v>
      </c>
      <c r="YE42" s="1" t="s">
        <v>4682</v>
      </c>
      <c r="YF42" s="1" t="s">
        <v>4680</v>
      </c>
      <c r="YG42" s="1" t="s">
        <v>4681</v>
      </c>
      <c r="YH42" s="1" t="s">
        <v>4682</v>
      </c>
      <c r="YI42" s="1" t="s">
        <v>4680</v>
      </c>
      <c r="YJ42" s="1" t="s">
        <v>4681</v>
      </c>
      <c r="YK42" s="1" t="s">
        <v>4682</v>
      </c>
      <c r="YL42" s="1" t="s">
        <v>4680</v>
      </c>
      <c r="YM42" s="1" t="s">
        <v>4681</v>
      </c>
      <c r="YN42" s="1" t="s">
        <v>4682</v>
      </c>
      <c r="YO42" s="1" t="s">
        <v>4680</v>
      </c>
      <c r="YP42" s="1" t="s">
        <v>4681</v>
      </c>
      <c r="YQ42" s="1" t="s">
        <v>4682</v>
      </c>
      <c r="YR42" s="1" t="s">
        <v>4680</v>
      </c>
      <c r="YS42" s="1" t="s">
        <v>4681</v>
      </c>
      <c r="YT42" s="1" t="s">
        <v>4682</v>
      </c>
      <c r="YU42" s="1" t="s">
        <v>4680</v>
      </c>
      <c r="YV42" s="1" t="s">
        <v>4681</v>
      </c>
      <c r="YW42" s="1" t="s">
        <v>4682</v>
      </c>
      <c r="YX42" s="1" t="s">
        <v>4680</v>
      </c>
      <c r="YY42" s="1" t="s">
        <v>4681</v>
      </c>
      <c r="YZ42" s="1" t="s">
        <v>4682</v>
      </c>
      <c r="ZA42" s="1" t="s">
        <v>4680</v>
      </c>
      <c r="ZB42" s="1" t="s">
        <v>4681</v>
      </c>
      <c r="ZC42" s="1" t="s">
        <v>4682</v>
      </c>
      <c r="ZD42" s="1" t="s">
        <v>4680</v>
      </c>
      <c r="ZE42" s="1" t="s">
        <v>4681</v>
      </c>
      <c r="ZF42" s="1" t="s">
        <v>4682</v>
      </c>
      <c r="ZG42" s="1" t="s">
        <v>4680</v>
      </c>
      <c r="ZH42" s="1" t="s">
        <v>4681</v>
      </c>
      <c r="ZI42" s="1" t="s">
        <v>4682</v>
      </c>
      <c r="ZJ42" s="1" t="s">
        <v>4680</v>
      </c>
      <c r="ZK42" s="1" t="s">
        <v>4681</v>
      </c>
      <c r="ZL42" s="1" t="s">
        <v>4682</v>
      </c>
      <c r="ZM42" s="1" t="s">
        <v>4680</v>
      </c>
      <c r="ZN42" s="1" t="s">
        <v>4681</v>
      </c>
      <c r="ZO42" s="1" t="s">
        <v>4682</v>
      </c>
      <c r="ZP42" s="1" t="s">
        <v>4680</v>
      </c>
      <c r="ZQ42" s="1" t="s">
        <v>4681</v>
      </c>
      <c r="ZR42" s="1" t="s">
        <v>4682</v>
      </c>
      <c r="ZS42" s="1" t="s">
        <v>4680</v>
      </c>
      <c r="ZT42" s="1" t="s">
        <v>4681</v>
      </c>
      <c r="ZU42" s="1" t="s">
        <v>4682</v>
      </c>
      <c r="ZV42" s="1" t="s">
        <v>4680</v>
      </c>
      <c r="ZW42" s="1" t="s">
        <v>4681</v>
      </c>
      <c r="ZX42" s="1" t="s">
        <v>4682</v>
      </c>
      <c r="ZY42" s="1" t="s">
        <v>4680</v>
      </c>
      <c r="ZZ42" s="1" t="s">
        <v>4681</v>
      </c>
      <c r="AAA42" s="1" t="s">
        <v>4682</v>
      </c>
      <c r="AAB42" s="1" t="s">
        <v>4680</v>
      </c>
      <c r="AAC42" s="1" t="s">
        <v>4681</v>
      </c>
      <c r="AAD42" s="1" t="s">
        <v>4682</v>
      </c>
      <c r="AAE42" s="1" t="s">
        <v>4680</v>
      </c>
      <c r="AAF42" s="1" t="s">
        <v>4681</v>
      </c>
      <c r="AAG42" s="1" t="s">
        <v>4682</v>
      </c>
      <c r="AAH42" s="1" t="s">
        <v>4680</v>
      </c>
      <c r="AAI42" s="1" t="s">
        <v>4681</v>
      </c>
      <c r="AAJ42" s="1" t="s">
        <v>4682</v>
      </c>
      <c r="AAK42" s="1" t="s">
        <v>4680</v>
      </c>
      <c r="AAL42" s="1" t="s">
        <v>4681</v>
      </c>
      <c r="AAM42" s="1" t="s">
        <v>4682</v>
      </c>
      <c r="AAN42" s="1" t="s">
        <v>4680</v>
      </c>
      <c r="AAO42" s="1" t="s">
        <v>4681</v>
      </c>
      <c r="AAP42" s="1" t="s">
        <v>4682</v>
      </c>
      <c r="AAQ42" s="1" t="s">
        <v>4680</v>
      </c>
      <c r="AAR42" s="1" t="s">
        <v>4681</v>
      </c>
      <c r="AAS42" s="1" t="s">
        <v>4682</v>
      </c>
      <c r="AAT42" s="1" t="s">
        <v>4680</v>
      </c>
      <c r="AAU42" s="1" t="s">
        <v>4681</v>
      </c>
      <c r="AAV42" s="1" t="s">
        <v>4682</v>
      </c>
      <c r="AAW42" s="1" t="s">
        <v>4680</v>
      </c>
      <c r="AAX42" s="1" t="s">
        <v>4681</v>
      </c>
      <c r="AAY42" s="1" t="s">
        <v>4682</v>
      </c>
      <c r="AAZ42" s="1" t="s">
        <v>4680</v>
      </c>
      <c r="ABA42" s="1" t="s">
        <v>4681</v>
      </c>
      <c r="ABB42" s="1" t="s">
        <v>4682</v>
      </c>
      <c r="ABC42" s="1" t="s">
        <v>4680</v>
      </c>
      <c r="ABD42" s="1" t="s">
        <v>4681</v>
      </c>
      <c r="ABE42" s="1" t="s">
        <v>4682</v>
      </c>
      <c r="ABF42" s="1" t="s">
        <v>4680</v>
      </c>
      <c r="ABG42" s="1" t="s">
        <v>4681</v>
      </c>
      <c r="ABH42" s="1" t="s">
        <v>4682</v>
      </c>
      <c r="ABI42" s="1" t="s">
        <v>4680</v>
      </c>
      <c r="ABJ42" s="1" t="s">
        <v>4681</v>
      </c>
      <c r="ABK42" s="1" t="s">
        <v>4682</v>
      </c>
      <c r="ABL42" s="1" t="s">
        <v>4680</v>
      </c>
      <c r="ABM42" s="1" t="s">
        <v>4681</v>
      </c>
      <c r="ABN42" s="1" t="s">
        <v>4682</v>
      </c>
      <c r="ABO42" s="1" t="s">
        <v>4680</v>
      </c>
      <c r="ABP42" s="1" t="s">
        <v>4681</v>
      </c>
      <c r="ABQ42" s="1" t="s">
        <v>4682</v>
      </c>
      <c r="ABR42" s="1" t="s">
        <v>4680</v>
      </c>
      <c r="ABS42" s="1" t="s">
        <v>4681</v>
      </c>
      <c r="ABT42" s="1" t="s">
        <v>4682</v>
      </c>
      <c r="ABU42" s="1" t="s">
        <v>4680</v>
      </c>
      <c r="ABV42" s="1" t="s">
        <v>4681</v>
      </c>
      <c r="ABW42" s="1" t="s">
        <v>4682</v>
      </c>
      <c r="ABX42" s="1" t="s">
        <v>4680</v>
      </c>
      <c r="ABY42" s="1" t="s">
        <v>4681</v>
      </c>
      <c r="ABZ42" s="1" t="s">
        <v>4682</v>
      </c>
      <c r="ACA42" s="1" t="s">
        <v>4680</v>
      </c>
      <c r="ACB42" s="1" t="s">
        <v>4681</v>
      </c>
      <c r="ACC42" s="1" t="s">
        <v>4682</v>
      </c>
      <c r="ACD42" s="1" t="s">
        <v>4680</v>
      </c>
      <c r="ACE42" s="1" t="s">
        <v>4681</v>
      </c>
      <c r="ACF42" s="1" t="s">
        <v>4682</v>
      </c>
      <c r="ACG42" s="1" t="s">
        <v>4680</v>
      </c>
      <c r="ACH42" s="1" t="s">
        <v>4681</v>
      </c>
      <c r="ACI42" s="1" t="s">
        <v>4682</v>
      </c>
      <c r="ACJ42" s="1" t="s">
        <v>4680</v>
      </c>
      <c r="ACK42" s="1" t="s">
        <v>4681</v>
      </c>
      <c r="ACL42" s="1" t="s">
        <v>4682</v>
      </c>
      <c r="ACM42" s="1" t="s">
        <v>4680</v>
      </c>
      <c r="ACN42" s="1" t="s">
        <v>4681</v>
      </c>
      <c r="ACO42" s="1" t="s">
        <v>4682</v>
      </c>
      <c r="ACP42" s="1" t="s">
        <v>4680</v>
      </c>
      <c r="ACQ42" s="1" t="s">
        <v>4681</v>
      </c>
      <c r="ACR42" s="1" t="s">
        <v>4682</v>
      </c>
      <c r="ACS42" s="1" t="s">
        <v>4680</v>
      </c>
      <c r="ACT42" s="1" t="s">
        <v>4681</v>
      </c>
      <c r="ACU42" s="1" t="s">
        <v>4682</v>
      </c>
      <c r="ACV42" s="1" t="s">
        <v>4680</v>
      </c>
      <c r="ACW42" s="1" t="s">
        <v>4681</v>
      </c>
      <c r="ACX42" s="1" t="s">
        <v>4682</v>
      </c>
      <c r="ACY42" s="1" t="s">
        <v>4680</v>
      </c>
      <c r="ACZ42" s="1" t="s">
        <v>4681</v>
      </c>
      <c r="ADA42" s="1" t="s">
        <v>4682</v>
      </c>
      <c r="ADB42" s="1" t="s">
        <v>4680</v>
      </c>
      <c r="ADC42" s="1" t="s">
        <v>4681</v>
      </c>
      <c r="ADD42" s="1" t="s">
        <v>4682</v>
      </c>
      <c r="ADE42" s="1" t="s">
        <v>4680</v>
      </c>
      <c r="ADF42" s="1" t="s">
        <v>4681</v>
      </c>
      <c r="ADG42" s="1" t="s">
        <v>4682</v>
      </c>
      <c r="ADH42" s="1" t="s">
        <v>4680</v>
      </c>
      <c r="ADI42" s="1" t="s">
        <v>4681</v>
      </c>
      <c r="ADJ42" s="1" t="s">
        <v>4682</v>
      </c>
      <c r="ADK42" s="1" t="s">
        <v>4680</v>
      </c>
      <c r="ADL42" s="1" t="s">
        <v>4681</v>
      </c>
      <c r="ADM42" s="1" t="s">
        <v>4682</v>
      </c>
      <c r="ADN42" s="1" t="s">
        <v>4680</v>
      </c>
      <c r="ADO42" s="1" t="s">
        <v>4681</v>
      </c>
      <c r="ADP42" s="1" t="s">
        <v>4682</v>
      </c>
      <c r="ADQ42" s="1" t="s">
        <v>4680</v>
      </c>
      <c r="ADR42" s="1" t="s">
        <v>4681</v>
      </c>
      <c r="ADS42" s="1" t="s">
        <v>4682</v>
      </c>
      <c r="ADT42" s="1" t="s">
        <v>4680</v>
      </c>
      <c r="ADU42" s="1" t="s">
        <v>4681</v>
      </c>
      <c r="ADV42" s="1" t="s">
        <v>4682</v>
      </c>
      <c r="ADW42" s="1" t="s">
        <v>4680</v>
      </c>
      <c r="ADX42" s="1" t="s">
        <v>4681</v>
      </c>
      <c r="ADY42" s="1" t="s">
        <v>4682</v>
      </c>
      <c r="ADZ42" s="1" t="s">
        <v>4680</v>
      </c>
      <c r="AEA42" s="1" t="s">
        <v>4681</v>
      </c>
      <c r="AEB42" s="1" t="s">
        <v>4682</v>
      </c>
      <c r="AEC42" s="1" t="s">
        <v>4680</v>
      </c>
      <c r="AED42" s="1" t="s">
        <v>4681</v>
      </c>
      <c r="AEE42" s="1" t="s">
        <v>4682</v>
      </c>
      <c r="AEF42" s="1" t="s">
        <v>4680</v>
      </c>
      <c r="AEG42" s="1" t="s">
        <v>4681</v>
      </c>
      <c r="AEH42" s="1" t="s">
        <v>4682</v>
      </c>
      <c r="AEI42" s="1" t="s">
        <v>4680</v>
      </c>
      <c r="AEJ42" s="1" t="s">
        <v>4681</v>
      </c>
      <c r="AEK42" s="1" t="s">
        <v>4682</v>
      </c>
      <c r="AEL42" s="1" t="s">
        <v>4680</v>
      </c>
      <c r="AEM42" s="1" t="s">
        <v>4681</v>
      </c>
      <c r="AEN42" s="1" t="s">
        <v>4682</v>
      </c>
      <c r="AEO42" s="1" t="s">
        <v>4680</v>
      </c>
      <c r="AEP42" s="1" t="s">
        <v>4681</v>
      </c>
      <c r="AEQ42" s="1" t="s">
        <v>4682</v>
      </c>
      <c r="AER42" s="1" t="s">
        <v>4680</v>
      </c>
      <c r="AES42" s="1" t="s">
        <v>4681</v>
      </c>
      <c r="AET42" s="1" t="s">
        <v>4682</v>
      </c>
      <c r="AEU42" s="1" t="s">
        <v>4680</v>
      </c>
      <c r="AEV42" s="1" t="s">
        <v>4681</v>
      </c>
      <c r="AEW42" s="1" t="s">
        <v>4682</v>
      </c>
      <c r="AEX42" s="1" t="s">
        <v>4680</v>
      </c>
      <c r="AEY42" s="1" t="s">
        <v>4681</v>
      </c>
      <c r="AEZ42" s="1" t="s">
        <v>4682</v>
      </c>
      <c r="AFA42" s="1" t="s">
        <v>4680</v>
      </c>
      <c r="AFB42" s="1" t="s">
        <v>4681</v>
      </c>
      <c r="AFC42" s="1" t="s">
        <v>4682</v>
      </c>
      <c r="AFD42" s="1" t="s">
        <v>4680</v>
      </c>
      <c r="AFE42" s="1" t="s">
        <v>4681</v>
      </c>
      <c r="AFF42" s="1" t="s">
        <v>4682</v>
      </c>
      <c r="AFG42" s="1" t="s">
        <v>4680</v>
      </c>
      <c r="AFH42" s="1" t="s">
        <v>4681</v>
      </c>
      <c r="AFI42" s="1" t="s">
        <v>4682</v>
      </c>
      <c r="AFJ42" s="1" t="s">
        <v>4680</v>
      </c>
      <c r="AFK42" s="1" t="s">
        <v>4681</v>
      </c>
      <c r="AFL42" s="1" t="s">
        <v>4682</v>
      </c>
      <c r="AFM42" s="1" t="s">
        <v>4680</v>
      </c>
      <c r="AFN42" s="1" t="s">
        <v>4681</v>
      </c>
      <c r="AFO42" s="1" t="s">
        <v>4682</v>
      </c>
      <c r="AFP42" s="1" t="s">
        <v>4680</v>
      </c>
      <c r="AFQ42" s="1" t="s">
        <v>4681</v>
      </c>
      <c r="AFR42" s="1" t="s">
        <v>4682</v>
      </c>
      <c r="AFS42" s="1" t="s">
        <v>4680</v>
      </c>
      <c r="AFT42" s="1" t="s">
        <v>4681</v>
      </c>
      <c r="AFU42" s="1" t="s">
        <v>4682</v>
      </c>
      <c r="AFV42" s="1" t="s">
        <v>4680</v>
      </c>
      <c r="AFW42" s="1" t="s">
        <v>4681</v>
      </c>
      <c r="AFX42" s="1" t="s">
        <v>4682</v>
      </c>
      <c r="AFY42" s="1" t="s">
        <v>4680</v>
      </c>
      <c r="AFZ42" s="1" t="s">
        <v>4681</v>
      </c>
      <c r="AGA42" s="1" t="s">
        <v>4682</v>
      </c>
      <c r="AGB42" s="1" t="s">
        <v>4680</v>
      </c>
      <c r="AGC42" s="1" t="s">
        <v>4681</v>
      </c>
      <c r="AGD42" s="1" t="s">
        <v>4682</v>
      </c>
      <c r="AGE42" s="1" t="s">
        <v>4680</v>
      </c>
      <c r="AGF42" s="1" t="s">
        <v>4681</v>
      </c>
      <c r="AGG42" s="1" t="s">
        <v>4682</v>
      </c>
      <c r="AGH42" s="1" t="s">
        <v>4680</v>
      </c>
      <c r="AGI42" s="1" t="s">
        <v>4681</v>
      </c>
      <c r="AGJ42" s="1" t="s">
        <v>4682</v>
      </c>
      <c r="AGK42" s="1" t="s">
        <v>4680</v>
      </c>
      <c r="AGL42" s="1" t="s">
        <v>4681</v>
      </c>
      <c r="AGM42" s="1" t="s">
        <v>4682</v>
      </c>
      <c r="AGN42" s="1" t="s">
        <v>4680</v>
      </c>
      <c r="AGO42" s="1" t="s">
        <v>4681</v>
      </c>
      <c r="AGP42" s="1" t="s">
        <v>4682</v>
      </c>
      <c r="AGQ42" s="1" t="s">
        <v>4680</v>
      </c>
      <c r="AGR42" s="1" t="s">
        <v>4681</v>
      </c>
      <c r="AGS42" s="1" t="s">
        <v>4682</v>
      </c>
      <c r="AGT42" s="1" t="s">
        <v>4680</v>
      </c>
      <c r="AGU42" s="1" t="s">
        <v>4681</v>
      </c>
      <c r="AGV42" s="1" t="s">
        <v>4682</v>
      </c>
      <c r="AGW42" s="1" t="s">
        <v>4680</v>
      </c>
      <c r="AGX42" s="1" t="s">
        <v>4681</v>
      </c>
      <c r="AGY42" s="1" t="s">
        <v>4682</v>
      </c>
      <c r="AGZ42" s="1" t="s">
        <v>4680</v>
      </c>
      <c r="AHA42" s="1" t="s">
        <v>4681</v>
      </c>
      <c r="AHB42" s="1" t="s">
        <v>4682</v>
      </c>
      <c r="AHC42" s="1" t="s">
        <v>4680</v>
      </c>
      <c r="AHD42" s="1" t="s">
        <v>4681</v>
      </c>
      <c r="AHE42" s="1" t="s">
        <v>4682</v>
      </c>
      <c r="AHF42" s="1" t="s">
        <v>4680</v>
      </c>
      <c r="AHG42" s="1" t="s">
        <v>4681</v>
      </c>
      <c r="AHH42" s="1" t="s">
        <v>4682</v>
      </c>
      <c r="AHI42" s="1" t="s">
        <v>4680</v>
      </c>
      <c r="AHJ42" s="1" t="s">
        <v>4681</v>
      </c>
      <c r="AHK42" s="1" t="s">
        <v>4682</v>
      </c>
      <c r="AHL42" s="1" t="s">
        <v>4680</v>
      </c>
      <c r="AHM42" s="1" t="s">
        <v>4681</v>
      </c>
      <c r="AHN42" s="1" t="s">
        <v>4682</v>
      </c>
      <c r="AHO42" s="1" t="s">
        <v>4680</v>
      </c>
      <c r="AHP42" s="1" t="s">
        <v>4681</v>
      </c>
      <c r="AHQ42" s="1" t="s">
        <v>4682</v>
      </c>
      <c r="AHR42" s="1" t="s">
        <v>4680</v>
      </c>
      <c r="AHS42" s="1" t="s">
        <v>4681</v>
      </c>
      <c r="AHT42" s="1" t="s">
        <v>4682</v>
      </c>
      <c r="AHU42" s="1" t="s">
        <v>4680</v>
      </c>
      <c r="AHV42" s="1" t="s">
        <v>4681</v>
      </c>
      <c r="AHW42" s="1" t="s">
        <v>4682</v>
      </c>
      <c r="AHX42" s="1" t="s">
        <v>4680</v>
      </c>
      <c r="AHY42" s="1" t="s">
        <v>4681</v>
      </c>
      <c r="AHZ42" s="1" t="s">
        <v>4682</v>
      </c>
      <c r="AIA42" s="1" t="s">
        <v>4680</v>
      </c>
      <c r="AIB42" s="1" t="s">
        <v>4681</v>
      </c>
      <c r="AIC42" s="1" t="s">
        <v>4682</v>
      </c>
      <c r="AID42" s="1" t="s">
        <v>4680</v>
      </c>
      <c r="AIE42" s="1" t="s">
        <v>4681</v>
      </c>
      <c r="AIF42" s="1" t="s">
        <v>4682</v>
      </c>
      <c r="AIG42" s="1" t="s">
        <v>4680</v>
      </c>
      <c r="AIH42" s="1" t="s">
        <v>4681</v>
      </c>
      <c r="AII42" s="1" t="s">
        <v>4682</v>
      </c>
      <c r="AIJ42" s="1" t="s">
        <v>4680</v>
      </c>
      <c r="AIK42" s="1" t="s">
        <v>4681</v>
      </c>
      <c r="AIL42" s="1" t="s">
        <v>4682</v>
      </c>
      <c r="AIM42" s="1" t="s">
        <v>4680</v>
      </c>
      <c r="AIN42" s="1" t="s">
        <v>4681</v>
      </c>
      <c r="AIO42" s="1" t="s">
        <v>4682</v>
      </c>
      <c r="AIP42" s="1" t="s">
        <v>4680</v>
      </c>
      <c r="AIQ42" s="1" t="s">
        <v>4681</v>
      </c>
      <c r="AIR42" s="1" t="s">
        <v>4682</v>
      </c>
      <c r="AIS42" s="1" t="s">
        <v>4680</v>
      </c>
      <c r="AIT42" s="1" t="s">
        <v>4681</v>
      </c>
      <c r="AIU42" s="1" t="s">
        <v>4682</v>
      </c>
      <c r="AIV42" s="1" t="s">
        <v>4680</v>
      </c>
      <c r="AIW42" s="1" t="s">
        <v>4681</v>
      </c>
      <c r="AIX42" s="1" t="s">
        <v>4682</v>
      </c>
      <c r="AIY42" s="1" t="s">
        <v>4680</v>
      </c>
      <c r="AIZ42" s="1" t="s">
        <v>4681</v>
      </c>
      <c r="AJA42" s="1" t="s">
        <v>4682</v>
      </c>
      <c r="AJB42" s="1" t="s">
        <v>4680</v>
      </c>
      <c r="AJC42" s="1" t="s">
        <v>4681</v>
      </c>
      <c r="AJD42" s="1" t="s">
        <v>4682</v>
      </c>
      <c r="AJE42" s="1" t="s">
        <v>4680</v>
      </c>
      <c r="AJF42" s="1" t="s">
        <v>4681</v>
      </c>
      <c r="AJG42" s="1" t="s">
        <v>4682</v>
      </c>
      <c r="AJH42" s="1" t="s">
        <v>4680</v>
      </c>
      <c r="AJI42" s="1" t="s">
        <v>4681</v>
      </c>
      <c r="AJJ42" s="1" t="s">
        <v>4682</v>
      </c>
      <c r="AJK42" s="1" t="s">
        <v>4680</v>
      </c>
      <c r="AJL42" s="1" t="s">
        <v>4681</v>
      </c>
      <c r="AJM42" s="1" t="s">
        <v>4682</v>
      </c>
      <c r="AJN42" s="1" t="s">
        <v>4680</v>
      </c>
      <c r="AJO42" s="1" t="s">
        <v>4681</v>
      </c>
      <c r="AJP42" s="1" t="s">
        <v>4682</v>
      </c>
      <c r="AJQ42" s="1" t="s">
        <v>4680</v>
      </c>
      <c r="AJR42" s="1" t="s">
        <v>4681</v>
      </c>
      <c r="AJS42" s="1" t="s">
        <v>4682</v>
      </c>
      <c r="AJT42" s="1" t="s">
        <v>4680</v>
      </c>
      <c r="AJU42" s="1" t="s">
        <v>4681</v>
      </c>
      <c r="AJV42" s="1" t="s">
        <v>4682</v>
      </c>
      <c r="AJW42" s="1" t="s">
        <v>4680</v>
      </c>
      <c r="AJX42" s="1" t="s">
        <v>4681</v>
      </c>
      <c r="AJY42" s="1" t="s">
        <v>4682</v>
      </c>
      <c r="AJZ42" s="1" t="s">
        <v>4680</v>
      </c>
      <c r="AKA42" s="1" t="s">
        <v>4681</v>
      </c>
      <c r="AKB42" s="1" t="s">
        <v>4682</v>
      </c>
      <c r="AKC42" s="1" t="s">
        <v>4680</v>
      </c>
      <c r="AKD42" s="1" t="s">
        <v>4681</v>
      </c>
      <c r="AKE42" s="1" t="s">
        <v>4682</v>
      </c>
      <c r="AKF42" s="1" t="s">
        <v>4680</v>
      </c>
      <c r="AKG42" s="1" t="s">
        <v>4681</v>
      </c>
      <c r="AKH42" s="1" t="s">
        <v>4682</v>
      </c>
      <c r="AKI42" s="1" t="s">
        <v>4680</v>
      </c>
      <c r="AKJ42" s="1" t="s">
        <v>4681</v>
      </c>
      <c r="AKK42" s="1" t="s">
        <v>4682</v>
      </c>
      <c r="AKL42" s="1" t="s">
        <v>4680</v>
      </c>
      <c r="AKM42" s="1" t="s">
        <v>4681</v>
      </c>
      <c r="AKN42" s="1" t="s">
        <v>4682</v>
      </c>
      <c r="AKO42" s="1" t="s">
        <v>4680</v>
      </c>
      <c r="AKP42" s="1" t="s">
        <v>4681</v>
      </c>
      <c r="AKQ42" s="1" t="s">
        <v>4682</v>
      </c>
      <c r="AKR42" s="1" t="s">
        <v>4680</v>
      </c>
      <c r="AKS42" s="1" t="s">
        <v>4681</v>
      </c>
      <c r="AKT42" s="1" t="s">
        <v>4682</v>
      </c>
      <c r="AKU42" s="1" t="s">
        <v>4680</v>
      </c>
      <c r="AKV42" s="1" t="s">
        <v>4681</v>
      </c>
      <c r="AKW42" s="1" t="s">
        <v>4682</v>
      </c>
      <c r="AKX42" s="1" t="s">
        <v>4680</v>
      </c>
      <c r="AKY42" s="1" t="s">
        <v>4681</v>
      </c>
      <c r="AKZ42" s="1" t="s">
        <v>4682</v>
      </c>
      <c r="ALA42" s="1" t="s">
        <v>4680</v>
      </c>
      <c r="ALB42" s="1" t="s">
        <v>4681</v>
      </c>
      <c r="ALC42" s="1" t="s">
        <v>4682</v>
      </c>
      <c r="ALD42" s="1" t="s">
        <v>4680</v>
      </c>
      <c r="ALE42" s="1" t="s">
        <v>4681</v>
      </c>
      <c r="ALF42" s="1" t="s">
        <v>4682</v>
      </c>
      <c r="ALG42" s="1" t="s">
        <v>4680</v>
      </c>
      <c r="ALH42" s="1" t="s">
        <v>4681</v>
      </c>
      <c r="ALI42" s="1" t="s">
        <v>4682</v>
      </c>
      <c r="ALJ42" s="1" t="s">
        <v>4680</v>
      </c>
      <c r="ALK42" s="1" t="s">
        <v>4681</v>
      </c>
      <c r="ALL42" s="1" t="s">
        <v>4682</v>
      </c>
      <c r="ALM42" s="1" t="s">
        <v>4680</v>
      </c>
      <c r="ALN42" s="1" t="s">
        <v>4681</v>
      </c>
      <c r="ALO42" s="1" t="s">
        <v>4682</v>
      </c>
      <c r="ALP42" s="1" t="s">
        <v>4680</v>
      </c>
      <c r="ALQ42" s="1" t="s">
        <v>4681</v>
      </c>
      <c r="ALR42" s="1" t="s">
        <v>4682</v>
      </c>
      <c r="ALS42" s="1" t="s">
        <v>4680</v>
      </c>
      <c r="ALT42" s="1" t="s">
        <v>4681</v>
      </c>
      <c r="ALU42" s="1" t="s">
        <v>4682</v>
      </c>
      <c r="ALV42" s="1" t="s">
        <v>4680</v>
      </c>
      <c r="ALW42" s="1" t="s">
        <v>4681</v>
      </c>
      <c r="ALX42" s="1" t="s">
        <v>4682</v>
      </c>
      <c r="ALY42" s="1" t="s">
        <v>4680</v>
      </c>
      <c r="ALZ42" s="1" t="s">
        <v>4681</v>
      </c>
      <c r="AMA42" s="1" t="s">
        <v>4682</v>
      </c>
      <c r="AMB42" s="1" t="s">
        <v>4680</v>
      </c>
      <c r="AMC42" s="1" t="s">
        <v>4681</v>
      </c>
      <c r="AMD42" s="1" t="s">
        <v>4682</v>
      </c>
      <c r="AME42" s="1" t="s">
        <v>4680</v>
      </c>
      <c r="AMF42" s="1" t="s">
        <v>4681</v>
      </c>
      <c r="AMG42" s="1" t="s">
        <v>4682</v>
      </c>
      <c r="AMH42" s="1" t="s">
        <v>4680</v>
      </c>
      <c r="AMI42" s="1" t="s">
        <v>4681</v>
      </c>
      <c r="AMJ42" s="1" t="s">
        <v>4682</v>
      </c>
      <c r="AMK42" s="1" t="s">
        <v>4680</v>
      </c>
      <c r="AML42" s="1" t="s">
        <v>4681</v>
      </c>
      <c r="AMM42" s="1" t="s">
        <v>4682</v>
      </c>
      <c r="AMN42" s="1" t="s">
        <v>4680</v>
      </c>
      <c r="AMO42" s="1" t="s">
        <v>4681</v>
      </c>
      <c r="AMP42" s="1" t="s">
        <v>4682</v>
      </c>
      <c r="AMQ42" s="1" t="s">
        <v>4680</v>
      </c>
      <c r="AMR42" s="1" t="s">
        <v>4681</v>
      </c>
      <c r="AMS42" s="1" t="s">
        <v>4682</v>
      </c>
      <c r="AMT42" s="1" t="s">
        <v>4680</v>
      </c>
      <c r="AMU42" s="1" t="s">
        <v>4681</v>
      </c>
      <c r="AMV42" s="1" t="s">
        <v>4682</v>
      </c>
      <c r="AMW42" s="1" t="s">
        <v>4680</v>
      </c>
      <c r="AMX42" s="1" t="s">
        <v>4681</v>
      </c>
      <c r="AMY42" s="1" t="s">
        <v>4682</v>
      </c>
      <c r="AMZ42" s="1" t="s">
        <v>4680</v>
      </c>
      <c r="ANA42" s="1" t="s">
        <v>4681</v>
      </c>
      <c r="ANB42" s="1" t="s">
        <v>4682</v>
      </c>
      <c r="ANC42" s="1" t="s">
        <v>4680</v>
      </c>
      <c r="AND42" s="1" t="s">
        <v>4681</v>
      </c>
      <c r="ANE42" s="1" t="s">
        <v>4682</v>
      </c>
      <c r="ANF42" s="1" t="s">
        <v>4680</v>
      </c>
      <c r="ANG42" s="1" t="s">
        <v>4681</v>
      </c>
      <c r="ANH42" s="1" t="s">
        <v>4682</v>
      </c>
      <c r="ANI42" s="1" t="s">
        <v>4680</v>
      </c>
      <c r="ANJ42" s="1" t="s">
        <v>4681</v>
      </c>
      <c r="ANK42" s="1" t="s">
        <v>4682</v>
      </c>
      <c r="ANL42" s="1" t="s">
        <v>4680</v>
      </c>
      <c r="ANM42" s="1" t="s">
        <v>4681</v>
      </c>
      <c r="ANN42" s="1" t="s">
        <v>4682</v>
      </c>
      <c r="ANO42" s="1" t="s">
        <v>4680</v>
      </c>
      <c r="ANP42" s="1" t="s">
        <v>4681</v>
      </c>
      <c r="ANQ42" s="1" t="s">
        <v>4682</v>
      </c>
      <c r="ANR42" s="1" t="s">
        <v>4680</v>
      </c>
      <c r="ANS42" s="1" t="s">
        <v>4681</v>
      </c>
      <c r="ANT42" s="1" t="s">
        <v>4682</v>
      </c>
      <c r="ANU42" s="1" t="s">
        <v>4680</v>
      </c>
      <c r="ANV42" s="1" t="s">
        <v>4681</v>
      </c>
      <c r="ANW42" s="1" t="s">
        <v>4682</v>
      </c>
      <c r="ANX42" s="1" t="s">
        <v>4680</v>
      </c>
      <c r="ANY42" s="1" t="s">
        <v>4681</v>
      </c>
      <c r="ANZ42" s="1" t="s">
        <v>4682</v>
      </c>
      <c r="AOA42" s="1" t="s">
        <v>4680</v>
      </c>
      <c r="AOB42" s="1" t="s">
        <v>4681</v>
      </c>
      <c r="AOC42" s="1" t="s">
        <v>4682</v>
      </c>
      <c r="AOD42" s="1" t="s">
        <v>4680</v>
      </c>
      <c r="AOE42" s="1" t="s">
        <v>4681</v>
      </c>
      <c r="AOF42" s="1" t="s">
        <v>4682</v>
      </c>
      <c r="AOG42" s="1" t="s">
        <v>4680</v>
      </c>
      <c r="AOH42" s="1" t="s">
        <v>4681</v>
      </c>
      <c r="AOI42" s="1" t="s">
        <v>4682</v>
      </c>
      <c r="AOJ42" s="1" t="s">
        <v>4680</v>
      </c>
      <c r="AOK42" s="1" t="s">
        <v>4681</v>
      </c>
      <c r="AOL42" s="1" t="s">
        <v>4682</v>
      </c>
      <c r="AOM42" s="1" t="s">
        <v>4680</v>
      </c>
      <c r="AON42" s="1" t="s">
        <v>4681</v>
      </c>
      <c r="AOO42" s="1" t="s">
        <v>4682</v>
      </c>
      <c r="AOP42" s="1" t="s">
        <v>4680</v>
      </c>
      <c r="AOQ42" s="1" t="s">
        <v>4681</v>
      </c>
      <c r="AOR42" s="1" t="s">
        <v>4682</v>
      </c>
      <c r="AOS42" s="1" t="s">
        <v>4680</v>
      </c>
      <c r="AOT42" s="1" t="s">
        <v>4681</v>
      </c>
      <c r="AOU42" s="1" t="s">
        <v>4682</v>
      </c>
      <c r="AOV42" s="1" t="s">
        <v>4680</v>
      </c>
      <c r="AOW42" s="1" t="s">
        <v>4681</v>
      </c>
      <c r="AOX42" s="1" t="s">
        <v>4682</v>
      </c>
      <c r="AOY42" s="1" t="s">
        <v>4680</v>
      </c>
      <c r="AOZ42" s="1" t="s">
        <v>4681</v>
      </c>
      <c r="APA42" s="1" t="s">
        <v>4682</v>
      </c>
      <c r="APB42" s="1" t="s">
        <v>4680</v>
      </c>
      <c r="APC42" s="1" t="s">
        <v>4681</v>
      </c>
      <c r="APD42" s="1" t="s">
        <v>4682</v>
      </c>
      <c r="APE42" s="1" t="s">
        <v>4680</v>
      </c>
      <c r="APF42" s="1" t="s">
        <v>4681</v>
      </c>
      <c r="APG42" s="1" t="s">
        <v>4682</v>
      </c>
      <c r="APH42" s="1" t="s">
        <v>4680</v>
      </c>
      <c r="API42" s="1" t="s">
        <v>4681</v>
      </c>
      <c r="APJ42" s="1" t="s">
        <v>4682</v>
      </c>
      <c r="APK42" s="1" t="s">
        <v>4680</v>
      </c>
      <c r="APL42" s="1" t="s">
        <v>4681</v>
      </c>
      <c r="APM42" s="1" t="s">
        <v>4682</v>
      </c>
      <c r="APN42" s="1" t="s">
        <v>4680</v>
      </c>
      <c r="APO42" s="1" t="s">
        <v>4681</v>
      </c>
      <c r="APP42" s="1" t="s">
        <v>4682</v>
      </c>
      <c r="APQ42" s="1" t="s">
        <v>4680</v>
      </c>
      <c r="APR42" s="1" t="s">
        <v>4681</v>
      </c>
      <c r="APS42" s="1" t="s">
        <v>4682</v>
      </c>
      <c r="APT42" s="1" t="s">
        <v>4680</v>
      </c>
      <c r="APU42" s="1" t="s">
        <v>4681</v>
      </c>
      <c r="APV42" s="1" t="s">
        <v>4682</v>
      </c>
      <c r="APW42" s="1" t="s">
        <v>4680</v>
      </c>
      <c r="APX42" s="1" t="s">
        <v>4681</v>
      </c>
      <c r="APY42" s="1" t="s">
        <v>4682</v>
      </c>
      <c r="APZ42" s="1" t="s">
        <v>4680</v>
      </c>
      <c r="AQA42" s="1" t="s">
        <v>4681</v>
      </c>
      <c r="AQB42" s="1" t="s">
        <v>4682</v>
      </c>
      <c r="AQC42" s="1" t="s">
        <v>4680</v>
      </c>
      <c r="AQD42" s="1" t="s">
        <v>4681</v>
      </c>
      <c r="AQE42" s="1" t="s">
        <v>4682</v>
      </c>
      <c r="AQF42" s="1" t="s">
        <v>4680</v>
      </c>
      <c r="AQG42" s="1" t="s">
        <v>4681</v>
      </c>
      <c r="AQH42" s="1" t="s">
        <v>4682</v>
      </c>
      <c r="AQI42" s="1" t="s">
        <v>4680</v>
      </c>
      <c r="AQJ42" s="1" t="s">
        <v>4681</v>
      </c>
      <c r="AQK42" s="1" t="s">
        <v>4682</v>
      </c>
      <c r="AQL42" s="1" t="s">
        <v>4680</v>
      </c>
      <c r="AQM42" s="1" t="s">
        <v>4681</v>
      </c>
      <c r="AQN42" s="1" t="s">
        <v>4682</v>
      </c>
      <c r="AQO42" s="1" t="s">
        <v>4680</v>
      </c>
      <c r="AQP42" s="1" t="s">
        <v>4681</v>
      </c>
      <c r="AQQ42" s="1" t="s">
        <v>4682</v>
      </c>
      <c r="AQR42" s="1" t="s">
        <v>4680</v>
      </c>
      <c r="AQS42" s="1" t="s">
        <v>4681</v>
      </c>
      <c r="AQT42" s="1" t="s">
        <v>4682</v>
      </c>
      <c r="AQU42" s="1" t="s">
        <v>4680</v>
      </c>
      <c r="AQV42" s="1" t="s">
        <v>4681</v>
      </c>
      <c r="AQW42" s="1" t="s">
        <v>4682</v>
      </c>
      <c r="AQX42" s="1" t="s">
        <v>4680</v>
      </c>
      <c r="AQY42" s="1" t="s">
        <v>4681</v>
      </c>
      <c r="AQZ42" s="1" t="s">
        <v>4682</v>
      </c>
      <c r="ARA42" s="1" t="s">
        <v>4680</v>
      </c>
      <c r="ARB42" s="1" t="s">
        <v>4681</v>
      </c>
      <c r="ARC42" s="1" t="s">
        <v>4682</v>
      </c>
      <c r="ARD42" s="1" t="s">
        <v>4680</v>
      </c>
      <c r="ARE42" s="1" t="s">
        <v>4681</v>
      </c>
      <c r="ARF42" s="1" t="s">
        <v>4682</v>
      </c>
      <c r="ARG42" s="1" t="s">
        <v>4680</v>
      </c>
      <c r="ARH42" s="1" t="s">
        <v>4681</v>
      </c>
      <c r="ARI42" s="1" t="s">
        <v>4682</v>
      </c>
      <c r="ARJ42" s="1" t="s">
        <v>4680</v>
      </c>
      <c r="ARK42" s="1" t="s">
        <v>4681</v>
      </c>
      <c r="ARL42" s="1" t="s">
        <v>4682</v>
      </c>
      <c r="ARM42" s="1" t="s">
        <v>4680</v>
      </c>
      <c r="ARN42" s="1" t="s">
        <v>4681</v>
      </c>
      <c r="ARO42" s="1" t="s">
        <v>4682</v>
      </c>
      <c r="ARP42" s="1" t="s">
        <v>4680</v>
      </c>
      <c r="ARQ42" s="1" t="s">
        <v>4681</v>
      </c>
      <c r="ARR42" s="1" t="s">
        <v>4682</v>
      </c>
      <c r="ARS42" s="1" t="s">
        <v>4680</v>
      </c>
      <c r="ART42" s="1" t="s">
        <v>4681</v>
      </c>
      <c r="ARU42" s="1" t="s">
        <v>4682</v>
      </c>
      <c r="ARV42" s="1" t="s">
        <v>4680</v>
      </c>
      <c r="ARW42" s="1" t="s">
        <v>4681</v>
      </c>
      <c r="ARX42" s="1" t="s">
        <v>4682</v>
      </c>
      <c r="ARY42" s="1" t="s">
        <v>4680</v>
      </c>
      <c r="ARZ42" s="1" t="s">
        <v>4681</v>
      </c>
      <c r="ASA42" s="1" t="s">
        <v>4682</v>
      </c>
      <c r="ASB42" s="1" t="s">
        <v>4680</v>
      </c>
      <c r="ASC42" s="1" t="s">
        <v>4681</v>
      </c>
      <c r="ASD42" s="1" t="s">
        <v>4682</v>
      </c>
      <c r="ASE42" s="1" t="s">
        <v>4680</v>
      </c>
      <c r="ASF42" s="1" t="s">
        <v>4681</v>
      </c>
      <c r="ASG42" s="1" t="s">
        <v>4682</v>
      </c>
      <c r="ASH42" s="1" t="s">
        <v>4680</v>
      </c>
      <c r="ASI42" s="1" t="s">
        <v>4681</v>
      </c>
      <c r="ASJ42" s="1" t="s">
        <v>4682</v>
      </c>
      <c r="ASK42" s="1" t="s">
        <v>4680</v>
      </c>
      <c r="ASL42" s="1" t="s">
        <v>4681</v>
      </c>
      <c r="ASM42" s="1" t="s">
        <v>4682</v>
      </c>
      <c r="ASN42" s="1" t="s">
        <v>4680</v>
      </c>
      <c r="ASO42" s="1" t="s">
        <v>4681</v>
      </c>
      <c r="ASP42" s="1" t="s">
        <v>4682</v>
      </c>
      <c r="ASQ42" s="1" t="s">
        <v>4680</v>
      </c>
      <c r="ASR42" s="1" t="s">
        <v>4681</v>
      </c>
      <c r="ASS42" s="1" t="s">
        <v>4682</v>
      </c>
      <c r="AST42" s="1" t="s">
        <v>4680</v>
      </c>
      <c r="ASU42" s="1" t="s">
        <v>4681</v>
      </c>
      <c r="ASV42" s="1" t="s">
        <v>4682</v>
      </c>
      <c r="ASW42" s="1" t="s">
        <v>4680</v>
      </c>
      <c r="ASX42" s="1" t="s">
        <v>4681</v>
      </c>
      <c r="ASY42" s="1" t="s">
        <v>4682</v>
      </c>
      <c r="ASZ42" s="1" t="s">
        <v>4680</v>
      </c>
      <c r="ATA42" s="1" t="s">
        <v>4681</v>
      </c>
      <c r="ATB42" s="1" t="s">
        <v>4682</v>
      </c>
      <c r="ATC42" s="1" t="s">
        <v>4680</v>
      </c>
      <c r="ATD42" s="1" t="s">
        <v>4681</v>
      </c>
      <c r="ATE42" s="1" t="s">
        <v>4682</v>
      </c>
      <c r="ATF42" s="1" t="s">
        <v>4680</v>
      </c>
      <c r="ATG42" s="1" t="s">
        <v>4681</v>
      </c>
      <c r="ATH42" s="1" t="s">
        <v>4682</v>
      </c>
      <c r="ATI42" s="1" t="s">
        <v>4680</v>
      </c>
      <c r="ATJ42" s="1" t="s">
        <v>4681</v>
      </c>
      <c r="ATK42" s="1" t="s">
        <v>4682</v>
      </c>
      <c r="ATL42" s="1" t="s">
        <v>4680</v>
      </c>
      <c r="ATM42" s="1" t="s">
        <v>4681</v>
      </c>
      <c r="ATN42" s="1" t="s">
        <v>4682</v>
      </c>
      <c r="ATO42" s="1" t="s">
        <v>4680</v>
      </c>
      <c r="ATP42" s="1" t="s">
        <v>4681</v>
      </c>
      <c r="ATQ42" s="1" t="s">
        <v>4682</v>
      </c>
      <c r="ATR42" s="1" t="s">
        <v>4680</v>
      </c>
      <c r="ATS42" s="1" t="s">
        <v>4681</v>
      </c>
      <c r="ATT42" s="1" t="s">
        <v>4682</v>
      </c>
      <c r="ATU42" s="1" t="s">
        <v>4680</v>
      </c>
      <c r="ATV42" s="1" t="s">
        <v>4681</v>
      </c>
      <c r="ATW42" s="1" t="s">
        <v>4682</v>
      </c>
      <c r="ATX42" s="1" t="s">
        <v>4680</v>
      </c>
      <c r="ATY42" s="1" t="s">
        <v>4681</v>
      </c>
      <c r="ATZ42" s="1" t="s">
        <v>4682</v>
      </c>
      <c r="AUA42" s="1" t="s">
        <v>4680</v>
      </c>
      <c r="AUB42" s="1" t="s">
        <v>4681</v>
      </c>
      <c r="AUC42" s="1" t="s">
        <v>4682</v>
      </c>
      <c r="AUD42" s="1" t="s">
        <v>4680</v>
      </c>
      <c r="AUE42" s="1" t="s">
        <v>4681</v>
      </c>
      <c r="AUF42" s="1" t="s">
        <v>4682</v>
      </c>
      <c r="AUG42" s="1" t="s">
        <v>4680</v>
      </c>
      <c r="AUH42" s="1" t="s">
        <v>4681</v>
      </c>
      <c r="AUI42" s="1" t="s">
        <v>4682</v>
      </c>
      <c r="AUJ42" s="1" t="s">
        <v>4680</v>
      </c>
      <c r="AUK42" s="1" t="s">
        <v>4681</v>
      </c>
      <c r="AUL42" s="1" t="s">
        <v>4682</v>
      </c>
      <c r="AUM42" s="1" t="s">
        <v>4680</v>
      </c>
      <c r="AUN42" s="1" t="s">
        <v>4681</v>
      </c>
      <c r="AUO42" s="1" t="s">
        <v>4682</v>
      </c>
      <c r="AUP42" s="1" t="s">
        <v>4680</v>
      </c>
      <c r="AUQ42" s="1" t="s">
        <v>4681</v>
      </c>
      <c r="AUR42" s="1" t="s">
        <v>4682</v>
      </c>
      <c r="AUS42" s="1" t="s">
        <v>4680</v>
      </c>
      <c r="AUT42" s="1" t="s">
        <v>4681</v>
      </c>
      <c r="AUU42" s="1" t="s">
        <v>4682</v>
      </c>
      <c r="AUV42" s="1" t="s">
        <v>4680</v>
      </c>
      <c r="AUW42" s="1" t="s">
        <v>4681</v>
      </c>
      <c r="AUX42" s="1" t="s">
        <v>4682</v>
      </c>
      <c r="AUY42" s="1" t="s">
        <v>4680</v>
      </c>
      <c r="AUZ42" s="1" t="s">
        <v>4681</v>
      </c>
      <c r="AVA42" s="1" t="s">
        <v>4682</v>
      </c>
      <c r="AVB42" s="1" t="s">
        <v>4680</v>
      </c>
      <c r="AVC42" s="1" t="s">
        <v>4681</v>
      </c>
      <c r="AVD42" s="1" t="s">
        <v>4682</v>
      </c>
      <c r="AVE42" s="1" t="s">
        <v>4680</v>
      </c>
      <c r="AVF42" s="1" t="s">
        <v>4681</v>
      </c>
      <c r="AVG42" s="1" t="s">
        <v>4682</v>
      </c>
      <c r="AVH42" s="1" t="s">
        <v>4680</v>
      </c>
      <c r="AVI42" s="1" t="s">
        <v>4681</v>
      </c>
      <c r="AVJ42" s="1" t="s">
        <v>4682</v>
      </c>
      <c r="AVK42" s="1" t="s">
        <v>4680</v>
      </c>
      <c r="AVL42" s="1" t="s">
        <v>4681</v>
      </c>
      <c r="AVM42" s="1" t="s">
        <v>4682</v>
      </c>
      <c r="AVN42" s="1" t="s">
        <v>4680</v>
      </c>
      <c r="AVO42" s="1" t="s">
        <v>4681</v>
      </c>
      <c r="AVP42" s="1" t="s">
        <v>4682</v>
      </c>
      <c r="AVQ42" s="1" t="s">
        <v>4680</v>
      </c>
      <c r="AVR42" s="1" t="s">
        <v>4681</v>
      </c>
      <c r="AVS42" s="1" t="s">
        <v>4682</v>
      </c>
      <c r="AVT42" s="1" t="s">
        <v>4680</v>
      </c>
      <c r="AVU42" s="1" t="s">
        <v>4681</v>
      </c>
      <c r="AVV42" s="1" t="s">
        <v>4682</v>
      </c>
      <c r="AVW42" s="1" t="s">
        <v>4680</v>
      </c>
      <c r="AVX42" s="1" t="s">
        <v>4681</v>
      </c>
      <c r="AVY42" s="1" t="s">
        <v>4682</v>
      </c>
      <c r="AVZ42" s="1" t="s">
        <v>4680</v>
      </c>
      <c r="AWA42" s="1" t="s">
        <v>4681</v>
      </c>
      <c r="AWB42" s="1" t="s">
        <v>4682</v>
      </c>
      <c r="AWC42" s="1" t="s">
        <v>4680</v>
      </c>
      <c r="AWD42" s="1" t="s">
        <v>4681</v>
      </c>
      <c r="AWE42" s="1" t="s">
        <v>4682</v>
      </c>
      <c r="AWF42" s="1" t="s">
        <v>4680</v>
      </c>
      <c r="AWG42" s="1" t="s">
        <v>4681</v>
      </c>
      <c r="AWH42" s="1" t="s">
        <v>4682</v>
      </c>
      <c r="AWI42" s="1" t="s">
        <v>4680</v>
      </c>
      <c r="AWJ42" s="1" t="s">
        <v>4681</v>
      </c>
      <c r="AWK42" s="1" t="s">
        <v>4682</v>
      </c>
      <c r="AWL42" s="1" t="s">
        <v>4680</v>
      </c>
      <c r="AWM42" s="1" t="s">
        <v>4681</v>
      </c>
      <c r="AWN42" s="1" t="s">
        <v>4682</v>
      </c>
      <c r="AWO42" s="1" t="s">
        <v>4680</v>
      </c>
      <c r="AWP42" s="1" t="s">
        <v>4681</v>
      </c>
      <c r="AWQ42" s="1" t="s">
        <v>4682</v>
      </c>
      <c r="AWR42" s="1" t="s">
        <v>4680</v>
      </c>
      <c r="AWS42" s="1" t="s">
        <v>4681</v>
      </c>
      <c r="AWT42" s="1" t="s">
        <v>4682</v>
      </c>
      <c r="AWU42" s="1" t="s">
        <v>4680</v>
      </c>
      <c r="AWV42" s="1" t="s">
        <v>4681</v>
      </c>
      <c r="AWW42" s="1" t="s">
        <v>4682</v>
      </c>
      <c r="AWX42" s="1" t="s">
        <v>4680</v>
      </c>
      <c r="AWY42" s="1" t="s">
        <v>4681</v>
      </c>
      <c r="AWZ42" s="1" t="s">
        <v>4682</v>
      </c>
      <c r="AXA42" s="1" t="s">
        <v>4680</v>
      </c>
      <c r="AXB42" s="1" t="s">
        <v>4681</v>
      </c>
      <c r="AXC42" s="1" t="s">
        <v>4682</v>
      </c>
      <c r="AXD42" s="1" t="s">
        <v>4680</v>
      </c>
      <c r="AXE42" s="1" t="s">
        <v>4681</v>
      </c>
      <c r="AXF42" s="1" t="s">
        <v>4682</v>
      </c>
      <c r="AXG42" s="1" t="s">
        <v>4680</v>
      </c>
      <c r="AXH42" s="1" t="s">
        <v>4681</v>
      </c>
      <c r="AXI42" s="1" t="s">
        <v>4682</v>
      </c>
      <c r="AXJ42" s="1" t="s">
        <v>4680</v>
      </c>
      <c r="AXK42" s="1" t="s">
        <v>4681</v>
      </c>
      <c r="AXL42" s="1" t="s">
        <v>4682</v>
      </c>
      <c r="AXM42" s="1" t="s">
        <v>4680</v>
      </c>
      <c r="AXN42" s="1" t="s">
        <v>4681</v>
      </c>
      <c r="AXO42" s="1" t="s">
        <v>4682</v>
      </c>
      <c r="AXP42" s="1" t="s">
        <v>4680</v>
      </c>
      <c r="AXQ42" s="1" t="s">
        <v>4681</v>
      </c>
      <c r="AXR42" s="1" t="s">
        <v>4682</v>
      </c>
      <c r="AXS42" s="1" t="s">
        <v>4680</v>
      </c>
      <c r="AXT42" s="1" t="s">
        <v>4681</v>
      </c>
      <c r="AXU42" s="1" t="s">
        <v>4682</v>
      </c>
      <c r="AXV42" s="1" t="s">
        <v>4680</v>
      </c>
      <c r="AXW42" s="1" t="s">
        <v>4681</v>
      </c>
      <c r="AXX42" s="1" t="s">
        <v>4682</v>
      </c>
      <c r="AXY42" s="1" t="s">
        <v>4680</v>
      </c>
      <c r="AXZ42" s="1" t="s">
        <v>4681</v>
      </c>
      <c r="AYA42" s="1" t="s">
        <v>4682</v>
      </c>
      <c r="AYB42" s="1" t="s">
        <v>4680</v>
      </c>
      <c r="AYC42" s="1" t="s">
        <v>4681</v>
      </c>
      <c r="AYD42" s="1" t="s">
        <v>4682</v>
      </c>
      <c r="AYE42" s="1" t="s">
        <v>4680</v>
      </c>
      <c r="AYF42" s="1" t="s">
        <v>4681</v>
      </c>
      <c r="AYG42" s="1" t="s">
        <v>4682</v>
      </c>
      <c r="AYH42" s="1" t="s">
        <v>4680</v>
      </c>
      <c r="AYI42" s="1" t="s">
        <v>4681</v>
      </c>
      <c r="AYJ42" s="1" t="s">
        <v>4682</v>
      </c>
      <c r="AYK42" s="1" t="s">
        <v>4680</v>
      </c>
      <c r="AYL42" s="1" t="s">
        <v>4681</v>
      </c>
      <c r="AYM42" s="1" t="s">
        <v>4682</v>
      </c>
      <c r="AYN42" s="1" t="s">
        <v>4680</v>
      </c>
      <c r="AYO42" s="1" t="s">
        <v>4681</v>
      </c>
      <c r="AYP42" s="1" t="s">
        <v>4682</v>
      </c>
      <c r="AYQ42" s="1" t="s">
        <v>4680</v>
      </c>
      <c r="AYR42" s="1" t="s">
        <v>4681</v>
      </c>
      <c r="AYS42" s="1" t="s">
        <v>4682</v>
      </c>
      <c r="AYT42" s="1" t="s">
        <v>4680</v>
      </c>
      <c r="AYU42" s="1" t="s">
        <v>4681</v>
      </c>
      <c r="AYV42" s="1" t="s">
        <v>4682</v>
      </c>
      <c r="AYW42" s="1" t="s">
        <v>4680</v>
      </c>
      <c r="AYX42" s="1" t="s">
        <v>4681</v>
      </c>
      <c r="AYY42" s="1" t="s">
        <v>4682</v>
      </c>
      <c r="AYZ42" s="1" t="s">
        <v>4680</v>
      </c>
      <c r="AZA42" s="1" t="s">
        <v>4681</v>
      </c>
      <c r="AZB42" s="1" t="s">
        <v>4682</v>
      </c>
      <c r="AZC42" s="1" t="s">
        <v>4680</v>
      </c>
      <c r="AZD42" s="1" t="s">
        <v>4681</v>
      </c>
      <c r="AZE42" s="1" t="s">
        <v>4682</v>
      </c>
      <c r="AZF42" s="1" t="s">
        <v>4680</v>
      </c>
      <c r="AZG42" s="1" t="s">
        <v>4681</v>
      </c>
      <c r="AZH42" s="1" t="s">
        <v>4682</v>
      </c>
      <c r="AZI42" s="1" t="s">
        <v>4680</v>
      </c>
      <c r="AZJ42" s="1" t="s">
        <v>4681</v>
      </c>
      <c r="AZK42" s="1" t="s">
        <v>4682</v>
      </c>
      <c r="AZL42" s="1" t="s">
        <v>4680</v>
      </c>
      <c r="AZM42" s="1" t="s">
        <v>4681</v>
      </c>
      <c r="AZN42" s="1" t="s">
        <v>4682</v>
      </c>
      <c r="AZO42" s="1" t="s">
        <v>4680</v>
      </c>
      <c r="AZP42" s="1" t="s">
        <v>4681</v>
      </c>
      <c r="AZQ42" s="1" t="s">
        <v>4682</v>
      </c>
      <c r="AZR42" s="1" t="s">
        <v>4680</v>
      </c>
      <c r="AZS42" s="1" t="s">
        <v>4681</v>
      </c>
      <c r="AZT42" s="1" t="s">
        <v>4682</v>
      </c>
      <c r="AZU42" s="1" t="s">
        <v>4680</v>
      </c>
      <c r="AZV42" s="1" t="s">
        <v>4681</v>
      </c>
      <c r="AZW42" s="1" t="s">
        <v>4682</v>
      </c>
      <c r="AZX42" s="1" t="s">
        <v>4680</v>
      </c>
      <c r="AZY42" s="1" t="s">
        <v>4681</v>
      </c>
      <c r="AZZ42" s="1" t="s">
        <v>4682</v>
      </c>
      <c r="BAA42" s="1" t="s">
        <v>4680</v>
      </c>
      <c r="BAB42" s="1" t="s">
        <v>4681</v>
      </c>
      <c r="BAC42" s="1" t="s">
        <v>4682</v>
      </c>
      <c r="BAD42" s="1" t="s">
        <v>4680</v>
      </c>
      <c r="BAE42" s="1" t="s">
        <v>4681</v>
      </c>
      <c r="BAF42" s="1" t="s">
        <v>4682</v>
      </c>
      <c r="BAG42" s="1" t="s">
        <v>4680</v>
      </c>
      <c r="BAH42" s="1" t="s">
        <v>4681</v>
      </c>
      <c r="BAI42" s="1" t="s">
        <v>4682</v>
      </c>
      <c r="BAJ42" s="1" t="s">
        <v>4680</v>
      </c>
      <c r="BAK42" s="1" t="s">
        <v>4681</v>
      </c>
      <c r="BAL42" s="1" t="s">
        <v>4682</v>
      </c>
      <c r="BAM42" s="1" t="s">
        <v>4680</v>
      </c>
      <c r="BAN42" s="1" t="s">
        <v>4681</v>
      </c>
      <c r="BAO42" s="1" t="s">
        <v>4682</v>
      </c>
      <c r="BAP42" s="1" t="s">
        <v>4680</v>
      </c>
      <c r="BAQ42" s="1" t="s">
        <v>4681</v>
      </c>
      <c r="BAR42" s="1" t="s">
        <v>4682</v>
      </c>
      <c r="BAS42" s="1" t="s">
        <v>4680</v>
      </c>
      <c r="BAT42" s="1" t="s">
        <v>4681</v>
      </c>
      <c r="BAU42" s="1" t="s">
        <v>4682</v>
      </c>
      <c r="BAV42" s="1" t="s">
        <v>4680</v>
      </c>
      <c r="BAW42" s="1" t="s">
        <v>4681</v>
      </c>
      <c r="BAX42" s="1" t="s">
        <v>4682</v>
      </c>
      <c r="BAY42" s="1" t="s">
        <v>4680</v>
      </c>
      <c r="BAZ42" s="1" t="s">
        <v>4681</v>
      </c>
      <c r="BBA42" s="1" t="s">
        <v>4682</v>
      </c>
      <c r="BBB42" s="1" t="s">
        <v>4680</v>
      </c>
      <c r="BBC42" s="1" t="s">
        <v>4681</v>
      </c>
      <c r="BBD42" s="1" t="s">
        <v>4682</v>
      </c>
      <c r="BBE42" s="1" t="s">
        <v>4680</v>
      </c>
      <c r="BBF42" s="1" t="s">
        <v>4681</v>
      </c>
      <c r="BBG42" s="1" t="s">
        <v>4682</v>
      </c>
      <c r="BBH42" s="1" t="s">
        <v>4680</v>
      </c>
      <c r="BBI42" s="1" t="s">
        <v>4681</v>
      </c>
      <c r="BBJ42" s="1" t="s">
        <v>4682</v>
      </c>
      <c r="BBK42" s="1" t="s">
        <v>4680</v>
      </c>
      <c r="BBL42" s="1" t="s">
        <v>4681</v>
      </c>
      <c r="BBM42" s="1" t="s">
        <v>4682</v>
      </c>
      <c r="BBN42" s="1" t="s">
        <v>4680</v>
      </c>
      <c r="BBO42" s="1" t="s">
        <v>4681</v>
      </c>
      <c r="BBP42" s="1" t="s">
        <v>4682</v>
      </c>
      <c r="BBQ42" s="1" t="s">
        <v>4680</v>
      </c>
      <c r="BBR42" s="1" t="s">
        <v>4681</v>
      </c>
      <c r="BBS42" s="1" t="s">
        <v>4682</v>
      </c>
      <c r="BBT42" s="1" t="s">
        <v>4680</v>
      </c>
      <c r="BBU42" s="1" t="s">
        <v>4681</v>
      </c>
      <c r="BBV42" s="1" t="s">
        <v>4682</v>
      </c>
      <c r="BBW42" s="1" t="s">
        <v>4680</v>
      </c>
      <c r="BBX42" s="1" t="s">
        <v>4681</v>
      </c>
      <c r="BBY42" s="1" t="s">
        <v>4682</v>
      </c>
      <c r="BBZ42" s="1" t="s">
        <v>4680</v>
      </c>
      <c r="BCA42" s="1" t="s">
        <v>4681</v>
      </c>
      <c r="BCB42" s="1" t="s">
        <v>4682</v>
      </c>
      <c r="BCC42" s="1" t="s">
        <v>4680</v>
      </c>
      <c r="BCD42" s="1" t="s">
        <v>4681</v>
      </c>
      <c r="BCE42" s="1" t="s">
        <v>4682</v>
      </c>
      <c r="BCF42" s="1" t="s">
        <v>4680</v>
      </c>
      <c r="BCG42" s="1" t="s">
        <v>4681</v>
      </c>
      <c r="BCH42" s="1" t="s">
        <v>4682</v>
      </c>
      <c r="BCI42" s="1" t="s">
        <v>4680</v>
      </c>
      <c r="BCJ42" s="1" t="s">
        <v>4681</v>
      </c>
      <c r="BCK42" s="1" t="s">
        <v>4682</v>
      </c>
      <c r="BCL42" s="1" t="s">
        <v>4680</v>
      </c>
      <c r="BCM42" s="1" t="s">
        <v>4681</v>
      </c>
      <c r="BCN42" s="1" t="s">
        <v>4682</v>
      </c>
      <c r="BCO42" s="1" t="s">
        <v>4680</v>
      </c>
      <c r="BCP42" s="1" t="s">
        <v>4681</v>
      </c>
      <c r="BCQ42" s="1" t="s">
        <v>4682</v>
      </c>
      <c r="BCR42" s="1" t="s">
        <v>4680</v>
      </c>
      <c r="BCS42" s="1" t="s">
        <v>4681</v>
      </c>
      <c r="BCT42" s="1" t="s">
        <v>4682</v>
      </c>
      <c r="BCU42" s="1" t="s">
        <v>4680</v>
      </c>
      <c r="BCV42" s="1" t="s">
        <v>4681</v>
      </c>
      <c r="BCW42" s="1" t="s">
        <v>4682</v>
      </c>
      <c r="BCX42" s="1" t="s">
        <v>4680</v>
      </c>
      <c r="BCY42" s="1" t="s">
        <v>4681</v>
      </c>
      <c r="BCZ42" s="1" t="s">
        <v>4682</v>
      </c>
      <c r="BDA42" s="1" t="s">
        <v>4680</v>
      </c>
      <c r="BDB42" s="1" t="s">
        <v>4681</v>
      </c>
      <c r="BDC42" s="1" t="s">
        <v>4682</v>
      </c>
      <c r="BDD42" s="1" t="s">
        <v>4680</v>
      </c>
      <c r="BDE42" s="1" t="s">
        <v>4681</v>
      </c>
      <c r="BDF42" s="1" t="s">
        <v>4682</v>
      </c>
      <c r="BDG42" s="1" t="s">
        <v>4680</v>
      </c>
      <c r="BDH42" s="1" t="s">
        <v>4681</v>
      </c>
      <c r="BDI42" s="1" t="s">
        <v>4682</v>
      </c>
      <c r="BDJ42" s="1" t="s">
        <v>4680</v>
      </c>
      <c r="BDK42" s="1" t="s">
        <v>4681</v>
      </c>
      <c r="BDL42" s="1" t="s">
        <v>4682</v>
      </c>
      <c r="BDM42" s="1" t="s">
        <v>4680</v>
      </c>
      <c r="BDN42" s="1" t="s">
        <v>4681</v>
      </c>
      <c r="BDO42" s="1" t="s">
        <v>4682</v>
      </c>
      <c r="BDP42" s="1" t="s">
        <v>4680</v>
      </c>
      <c r="BDQ42" s="1" t="s">
        <v>4681</v>
      </c>
      <c r="BDR42" s="1" t="s">
        <v>4682</v>
      </c>
      <c r="BDS42" s="1" t="s">
        <v>4680</v>
      </c>
      <c r="BDT42" s="1" t="s">
        <v>4681</v>
      </c>
      <c r="BDU42" s="1" t="s">
        <v>4682</v>
      </c>
      <c r="BDV42" s="1" t="s">
        <v>4680</v>
      </c>
      <c r="BDW42" s="1" t="s">
        <v>4681</v>
      </c>
      <c r="BDX42" s="1" t="s">
        <v>4682</v>
      </c>
      <c r="BDY42" s="1" t="s">
        <v>4680</v>
      </c>
      <c r="BDZ42" s="1" t="s">
        <v>4681</v>
      </c>
      <c r="BEA42" s="1" t="s">
        <v>4682</v>
      </c>
      <c r="BEB42" s="1" t="s">
        <v>4680</v>
      </c>
      <c r="BEC42" s="1" t="s">
        <v>4681</v>
      </c>
      <c r="BED42" s="1" t="s">
        <v>4682</v>
      </c>
      <c r="BEE42" s="1" t="s">
        <v>4680</v>
      </c>
      <c r="BEF42" s="1" t="s">
        <v>4681</v>
      </c>
      <c r="BEG42" s="1" t="s">
        <v>4682</v>
      </c>
      <c r="BEH42" s="1" t="s">
        <v>4680</v>
      </c>
      <c r="BEI42" s="1" t="s">
        <v>4681</v>
      </c>
      <c r="BEJ42" s="1" t="s">
        <v>4682</v>
      </c>
      <c r="BEK42" s="1" t="s">
        <v>4680</v>
      </c>
      <c r="BEL42" s="1" t="s">
        <v>4681</v>
      </c>
      <c r="BEM42" s="1" t="s">
        <v>4682</v>
      </c>
      <c r="BEN42" s="1" t="s">
        <v>4680</v>
      </c>
      <c r="BEO42" s="1" t="s">
        <v>4681</v>
      </c>
      <c r="BEP42" s="1" t="s">
        <v>4682</v>
      </c>
      <c r="BEQ42" s="1" t="s">
        <v>4680</v>
      </c>
      <c r="BER42" s="1" t="s">
        <v>4681</v>
      </c>
      <c r="BES42" s="1" t="s">
        <v>4682</v>
      </c>
      <c r="BET42" s="1" t="s">
        <v>4680</v>
      </c>
      <c r="BEU42" s="1" t="s">
        <v>4681</v>
      </c>
      <c r="BEV42" s="1" t="s">
        <v>4682</v>
      </c>
      <c r="BEW42" s="1" t="s">
        <v>4680</v>
      </c>
      <c r="BEX42" s="1" t="s">
        <v>4681</v>
      </c>
      <c r="BEY42" s="1" t="s">
        <v>4682</v>
      </c>
      <c r="BEZ42" s="1" t="s">
        <v>4680</v>
      </c>
      <c r="BFA42" s="1" t="s">
        <v>4681</v>
      </c>
      <c r="BFB42" s="1" t="s">
        <v>4682</v>
      </c>
      <c r="BFC42" s="1" t="s">
        <v>4680</v>
      </c>
      <c r="BFD42" s="1" t="s">
        <v>4681</v>
      </c>
      <c r="BFE42" s="1" t="s">
        <v>4682</v>
      </c>
      <c r="BFF42" s="1" t="s">
        <v>4680</v>
      </c>
      <c r="BFG42" s="1" t="s">
        <v>4681</v>
      </c>
      <c r="BFH42" s="1" t="s">
        <v>4682</v>
      </c>
      <c r="BFI42" s="1" t="s">
        <v>4680</v>
      </c>
      <c r="BFJ42" s="1" t="s">
        <v>4681</v>
      </c>
      <c r="BFK42" s="1" t="s">
        <v>4682</v>
      </c>
      <c r="BFL42" s="1" t="s">
        <v>4680</v>
      </c>
      <c r="BFM42" s="1" t="s">
        <v>4681</v>
      </c>
      <c r="BFN42" s="1" t="s">
        <v>4682</v>
      </c>
      <c r="BFO42" s="1" t="s">
        <v>4680</v>
      </c>
      <c r="BFP42" s="1" t="s">
        <v>4681</v>
      </c>
      <c r="BFQ42" s="1" t="s">
        <v>4682</v>
      </c>
      <c r="BFR42" s="1" t="s">
        <v>4680</v>
      </c>
      <c r="BFS42" s="1" t="s">
        <v>4681</v>
      </c>
      <c r="BFT42" s="1" t="s">
        <v>4682</v>
      </c>
      <c r="BFU42" s="1" t="s">
        <v>4680</v>
      </c>
      <c r="BFV42" s="1" t="s">
        <v>4681</v>
      </c>
      <c r="BFW42" s="1" t="s">
        <v>4682</v>
      </c>
      <c r="BFX42" s="1" t="s">
        <v>4680</v>
      </c>
      <c r="BFY42" s="1" t="s">
        <v>4681</v>
      </c>
      <c r="BFZ42" s="1" t="s">
        <v>4682</v>
      </c>
      <c r="BGA42" s="1" t="s">
        <v>4680</v>
      </c>
      <c r="BGB42" s="1" t="s">
        <v>4681</v>
      </c>
      <c r="BGC42" s="1" t="s">
        <v>4682</v>
      </c>
      <c r="BGD42" s="1" t="s">
        <v>4680</v>
      </c>
      <c r="BGE42" s="1" t="s">
        <v>4681</v>
      </c>
      <c r="BGF42" s="1" t="s">
        <v>4682</v>
      </c>
      <c r="BGG42" s="1" t="s">
        <v>4680</v>
      </c>
      <c r="BGH42" s="1" t="s">
        <v>4681</v>
      </c>
      <c r="BGI42" s="1" t="s">
        <v>4682</v>
      </c>
      <c r="BGJ42" s="1" t="s">
        <v>4680</v>
      </c>
      <c r="BGK42" s="1" t="s">
        <v>4681</v>
      </c>
      <c r="BGL42" s="1" t="s">
        <v>4682</v>
      </c>
      <c r="BGM42" s="1" t="s">
        <v>4680</v>
      </c>
      <c r="BGN42" s="1" t="s">
        <v>4681</v>
      </c>
      <c r="BGO42" s="1" t="s">
        <v>4682</v>
      </c>
      <c r="BGP42" s="1" t="s">
        <v>4680</v>
      </c>
      <c r="BGQ42" s="1" t="s">
        <v>4681</v>
      </c>
      <c r="BGR42" s="1" t="s">
        <v>4682</v>
      </c>
      <c r="BGS42" s="1" t="s">
        <v>4680</v>
      </c>
      <c r="BGT42" s="1" t="s">
        <v>4681</v>
      </c>
      <c r="BGU42" s="1" t="s">
        <v>4682</v>
      </c>
      <c r="BGV42" s="1" t="s">
        <v>4680</v>
      </c>
      <c r="BGW42" s="1" t="s">
        <v>4681</v>
      </c>
      <c r="BGX42" s="1" t="s">
        <v>4682</v>
      </c>
      <c r="BGY42" s="1" t="s">
        <v>4680</v>
      </c>
      <c r="BGZ42" s="1" t="s">
        <v>4681</v>
      </c>
      <c r="BHA42" s="1" t="s">
        <v>4682</v>
      </c>
      <c r="BHB42" s="1" t="s">
        <v>4680</v>
      </c>
      <c r="BHC42" s="1" t="s">
        <v>4681</v>
      </c>
      <c r="BHD42" s="1" t="s">
        <v>4682</v>
      </c>
      <c r="BHE42" s="1" t="s">
        <v>4680</v>
      </c>
      <c r="BHF42" s="1" t="s">
        <v>4681</v>
      </c>
      <c r="BHG42" s="1" t="s">
        <v>4682</v>
      </c>
      <c r="BHH42" s="1" t="s">
        <v>4680</v>
      </c>
      <c r="BHI42" s="1" t="s">
        <v>4681</v>
      </c>
      <c r="BHJ42" s="1" t="s">
        <v>4682</v>
      </c>
      <c r="BHK42" s="1" t="s">
        <v>4680</v>
      </c>
      <c r="BHL42" s="1" t="s">
        <v>4681</v>
      </c>
      <c r="BHM42" s="1" t="s">
        <v>4682</v>
      </c>
      <c r="BHN42" s="1" t="s">
        <v>4680</v>
      </c>
      <c r="BHO42" s="1" t="s">
        <v>4681</v>
      </c>
      <c r="BHP42" s="1" t="s">
        <v>4682</v>
      </c>
      <c r="BHQ42" s="1" t="s">
        <v>4680</v>
      </c>
      <c r="BHR42" s="1" t="s">
        <v>4681</v>
      </c>
      <c r="BHS42" s="1" t="s">
        <v>4682</v>
      </c>
      <c r="BHT42" s="1" t="s">
        <v>4680</v>
      </c>
      <c r="BHU42" s="1" t="s">
        <v>4681</v>
      </c>
      <c r="BHV42" s="1" t="s">
        <v>4682</v>
      </c>
      <c r="BHW42" s="1" t="s">
        <v>4680</v>
      </c>
      <c r="BHX42" s="1" t="s">
        <v>4681</v>
      </c>
      <c r="BHY42" s="1" t="s">
        <v>4682</v>
      </c>
      <c r="BHZ42" s="1" t="s">
        <v>4680</v>
      </c>
      <c r="BIA42" s="1" t="s">
        <v>4681</v>
      </c>
      <c r="BIB42" s="1" t="s">
        <v>4682</v>
      </c>
      <c r="BIC42" s="1" t="s">
        <v>4680</v>
      </c>
      <c r="BID42" s="1" t="s">
        <v>4681</v>
      </c>
      <c r="BIE42" s="1" t="s">
        <v>4682</v>
      </c>
      <c r="BIF42" s="1" t="s">
        <v>4680</v>
      </c>
      <c r="BIG42" s="1" t="s">
        <v>4681</v>
      </c>
      <c r="BIH42" s="1" t="s">
        <v>4682</v>
      </c>
      <c r="BII42" s="1" t="s">
        <v>4680</v>
      </c>
      <c r="BIJ42" s="1" t="s">
        <v>4681</v>
      </c>
      <c r="BIK42" s="1" t="s">
        <v>4682</v>
      </c>
      <c r="BIL42" s="1" t="s">
        <v>4680</v>
      </c>
      <c r="BIM42" s="1" t="s">
        <v>4681</v>
      </c>
      <c r="BIN42" s="1" t="s">
        <v>4682</v>
      </c>
      <c r="BIO42" s="1" t="s">
        <v>4680</v>
      </c>
      <c r="BIP42" s="1" t="s">
        <v>4681</v>
      </c>
      <c r="BIQ42" s="1" t="s">
        <v>4682</v>
      </c>
      <c r="BIR42" s="1" t="s">
        <v>4680</v>
      </c>
      <c r="BIS42" s="1" t="s">
        <v>4681</v>
      </c>
      <c r="BIT42" s="1" t="s">
        <v>4682</v>
      </c>
      <c r="BIU42" s="1" t="s">
        <v>4680</v>
      </c>
      <c r="BIV42" s="1" t="s">
        <v>4681</v>
      </c>
      <c r="BIW42" s="1" t="s">
        <v>4682</v>
      </c>
      <c r="BIX42" s="1" t="s">
        <v>4680</v>
      </c>
      <c r="BIY42" s="1" t="s">
        <v>4681</v>
      </c>
      <c r="BIZ42" s="1" t="s">
        <v>4682</v>
      </c>
      <c r="BJA42" s="1" t="s">
        <v>4680</v>
      </c>
      <c r="BJB42" s="1" t="s">
        <v>4681</v>
      </c>
      <c r="BJC42" s="1" t="s">
        <v>4682</v>
      </c>
      <c r="BJD42" s="1" t="s">
        <v>4680</v>
      </c>
      <c r="BJE42" s="1" t="s">
        <v>4681</v>
      </c>
      <c r="BJF42" s="1" t="s">
        <v>4682</v>
      </c>
      <c r="BJG42" s="1" t="s">
        <v>4680</v>
      </c>
      <c r="BJH42" s="1" t="s">
        <v>4681</v>
      </c>
      <c r="BJI42" s="1" t="s">
        <v>4682</v>
      </c>
      <c r="BJJ42" s="1" t="s">
        <v>4680</v>
      </c>
      <c r="BJK42" s="1" t="s">
        <v>4681</v>
      </c>
      <c r="BJL42" s="1" t="s">
        <v>4682</v>
      </c>
      <c r="BJM42" s="1" t="s">
        <v>4680</v>
      </c>
      <c r="BJN42" s="1" t="s">
        <v>4681</v>
      </c>
      <c r="BJO42" s="1" t="s">
        <v>4682</v>
      </c>
      <c r="BJP42" s="1" t="s">
        <v>4680</v>
      </c>
      <c r="BJQ42" s="1" t="s">
        <v>4681</v>
      </c>
      <c r="BJR42" s="1" t="s">
        <v>4682</v>
      </c>
      <c r="BJS42" s="1" t="s">
        <v>4680</v>
      </c>
      <c r="BJT42" s="1" t="s">
        <v>4681</v>
      </c>
      <c r="BJU42" s="1" t="s">
        <v>4682</v>
      </c>
      <c r="BJV42" s="1" t="s">
        <v>4680</v>
      </c>
      <c r="BJW42" s="1" t="s">
        <v>4681</v>
      </c>
      <c r="BJX42" s="1" t="s">
        <v>4682</v>
      </c>
      <c r="BJY42" s="1" t="s">
        <v>4680</v>
      </c>
      <c r="BJZ42" s="1" t="s">
        <v>4681</v>
      </c>
      <c r="BKA42" s="1" t="s">
        <v>4682</v>
      </c>
      <c r="BKB42" s="1" t="s">
        <v>4680</v>
      </c>
      <c r="BKC42" s="1" t="s">
        <v>4681</v>
      </c>
      <c r="BKD42" s="1" t="s">
        <v>4682</v>
      </c>
      <c r="BKE42" s="1" t="s">
        <v>4680</v>
      </c>
      <c r="BKF42" s="1" t="s">
        <v>4681</v>
      </c>
      <c r="BKG42" s="1" t="s">
        <v>4682</v>
      </c>
      <c r="BKH42" s="1" t="s">
        <v>4680</v>
      </c>
      <c r="BKI42" s="1" t="s">
        <v>4681</v>
      </c>
      <c r="BKJ42" s="1" t="s">
        <v>4682</v>
      </c>
      <c r="BKK42" s="1" t="s">
        <v>4680</v>
      </c>
      <c r="BKL42" s="1" t="s">
        <v>4681</v>
      </c>
      <c r="BKM42" s="1" t="s">
        <v>4682</v>
      </c>
      <c r="BKN42" s="1" t="s">
        <v>4680</v>
      </c>
      <c r="BKO42" s="1" t="s">
        <v>4681</v>
      </c>
      <c r="BKP42" s="1" t="s">
        <v>4682</v>
      </c>
      <c r="BKQ42" s="1" t="s">
        <v>4680</v>
      </c>
      <c r="BKR42" s="1" t="s">
        <v>4681</v>
      </c>
      <c r="BKS42" s="1" t="s">
        <v>4682</v>
      </c>
      <c r="BKT42" s="1" t="s">
        <v>4680</v>
      </c>
      <c r="BKU42" s="1" t="s">
        <v>4681</v>
      </c>
      <c r="BKV42" s="1" t="s">
        <v>4682</v>
      </c>
      <c r="BKW42" s="1" t="s">
        <v>4680</v>
      </c>
      <c r="BKX42" s="1" t="s">
        <v>4681</v>
      </c>
      <c r="BKY42" s="1" t="s">
        <v>4682</v>
      </c>
      <c r="BKZ42" s="1" t="s">
        <v>4680</v>
      </c>
      <c r="BLA42" s="1" t="s">
        <v>4681</v>
      </c>
      <c r="BLB42" s="1" t="s">
        <v>4682</v>
      </c>
      <c r="BLC42" s="1" t="s">
        <v>4680</v>
      </c>
      <c r="BLD42" s="1" t="s">
        <v>4681</v>
      </c>
      <c r="BLE42" s="1" t="s">
        <v>4682</v>
      </c>
      <c r="BLF42" s="1" t="s">
        <v>4680</v>
      </c>
      <c r="BLG42" s="1" t="s">
        <v>4681</v>
      </c>
      <c r="BLH42" s="1" t="s">
        <v>4682</v>
      </c>
      <c r="BLI42" s="1" t="s">
        <v>4680</v>
      </c>
      <c r="BLJ42" s="1" t="s">
        <v>4681</v>
      </c>
      <c r="BLK42" s="1" t="s">
        <v>4682</v>
      </c>
      <c r="BLL42" s="1" t="s">
        <v>4680</v>
      </c>
      <c r="BLM42" s="1" t="s">
        <v>4681</v>
      </c>
      <c r="BLN42" s="1" t="s">
        <v>4682</v>
      </c>
      <c r="BLO42" s="1" t="s">
        <v>4680</v>
      </c>
      <c r="BLP42" s="1" t="s">
        <v>4681</v>
      </c>
      <c r="BLQ42" s="1" t="s">
        <v>4682</v>
      </c>
      <c r="BLR42" s="1" t="s">
        <v>4680</v>
      </c>
      <c r="BLS42" s="1" t="s">
        <v>4681</v>
      </c>
      <c r="BLT42" s="1" t="s">
        <v>4682</v>
      </c>
      <c r="BLU42" s="1" t="s">
        <v>4680</v>
      </c>
      <c r="BLV42" s="1" t="s">
        <v>4681</v>
      </c>
      <c r="BLW42" s="1" t="s">
        <v>4682</v>
      </c>
      <c r="BLX42" s="1" t="s">
        <v>4680</v>
      </c>
      <c r="BLY42" s="1" t="s">
        <v>4681</v>
      </c>
      <c r="BLZ42" s="1" t="s">
        <v>4682</v>
      </c>
      <c r="BMA42" s="1" t="s">
        <v>4680</v>
      </c>
      <c r="BMB42" s="1" t="s">
        <v>4681</v>
      </c>
      <c r="BMC42" s="1" t="s">
        <v>4682</v>
      </c>
      <c r="BMD42" s="1" t="s">
        <v>4680</v>
      </c>
      <c r="BME42" s="1" t="s">
        <v>4681</v>
      </c>
      <c r="BMF42" s="1" t="s">
        <v>4682</v>
      </c>
      <c r="BMG42" s="1" t="s">
        <v>4680</v>
      </c>
      <c r="BMH42" s="1" t="s">
        <v>4681</v>
      </c>
      <c r="BMI42" s="1" t="s">
        <v>4682</v>
      </c>
      <c r="BMJ42" s="1" t="s">
        <v>4680</v>
      </c>
      <c r="BMK42" s="1" t="s">
        <v>4681</v>
      </c>
      <c r="BML42" s="1" t="s">
        <v>4682</v>
      </c>
      <c r="BMM42" s="1" t="s">
        <v>4680</v>
      </c>
      <c r="BMN42" s="1" t="s">
        <v>4681</v>
      </c>
      <c r="BMO42" s="1" t="s">
        <v>4682</v>
      </c>
      <c r="BMP42" s="1" t="s">
        <v>4680</v>
      </c>
      <c r="BMQ42" s="1" t="s">
        <v>4681</v>
      </c>
      <c r="BMR42" s="1" t="s">
        <v>4682</v>
      </c>
      <c r="BMS42" s="1" t="s">
        <v>4680</v>
      </c>
      <c r="BMT42" s="1" t="s">
        <v>4681</v>
      </c>
      <c r="BMU42" s="1" t="s">
        <v>4682</v>
      </c>
      <c r="BMV42" s="1" t="s">
        <v>4680</v>
      </c>
      <c r="BMW42" s="1" t="s">
        <v>4681</v>
      </c>
      <c r="BMX42" s="1" t="s">
        <v>4682</v>
      </c>
      <c r="BMY42" s="1" t="s">
        <v>4680</v>
      </c>
      <c r="BMZ42" s="1" t="s">
        <v>4681</v>
      </c>
      <c r="BNA42" s="1" t="s">
        <v>4682</v>
      </c>
      <c r="BNB42" s="1" t="s">
        <v>4680</v>
      </c>
      <c r="BNC42" s="1" t="s">
        <v>4681</v>
      </c>
      <c r="BND42" s="1" t="s">
        <v>4682</v>
      </c>
      <c r="BNE42" s="1" t="s">
        <v>4680</v>
      </c>
      <c r="BNF42" s="1" t="s">
        <v>4681</v>
      </c>
      <c r="BNG42" s="1" t="s">
        <v>4682</v>
      </c>
      <c r="BNH42" s="1" t="s">
        <v>4680</v>
      </c>
      <c r="BNI42" s="1" t="s">
        <v>4681</v>
      </c>
      <c r="BNJ42" s="1" t="s">
        <v>4682</v>
      </c>
      <c r="BNK42" s="1" t="s">
        <v>4680</v>
      </c>
      <c r="BNL42" s="1" t="s">
        <v>4681</v>
      </c>
      <c r="BNM42" s="1" t="s">
        <v>4682</v>
      </c>
      <c r="BNN42" s="1" t="s">
        <v>4680</v>
      </c>
      <c r="BNO42" s="1" t="s">
        <v>4681</v>
      </c>
      <c r="BNP42" s="1" t="s">
        <v>4682</v>
      </c>
      <c r="BNQ42" s="1" t="s">
        <v>4680</v>
      </c>
      <c r="BNR42" s="1" t="s">
        <v>4681</v>
      </c>
      <c r="BNS42" s="1" t="s">
        <v>4682</v>
      </c>
      <c r="BNT42" s="1" t="s">
        <v>4680</v>
      </c>
      <c r="BNU42" s="1" t="s">
        <v>4681</v>
      </c>
      <c r="BNV42" s="1" t="s">
        <v>4682</v>
      </c>
      <c r="BNW42" s="1" t="s">
        <v>4680</v>
      </c>
      <c r="BNX42" s="1" t="s">
        <v>4681</v>
      </c>
      <c r="BNY42" s="1" t="s">
        <v>4682</v>
      </c>
      <c r="BNZ42" s="1" t="s">
        <v>4680</v>
      </c>
      <c r="BOA42" s="1" t="s">
        <v>4681</v>
      </c>
      <c r="BOB42" s="1" t="s">
        <v>4682</v>
      </c>
      <c r="BOC42" s="1" t="s">
        <v>4680</v>
      </c>
      <c r="BOD42" s="1" t="s">
        <v>4681</v>
      </c>
      <c r="BOE42" s="1" t="s">
        <v>4682</v>
      </c>
      <c r="BOF42" s="1" t="s">
        <v>4680</v>
      </c>
      <c r="BOG42" s="1" t="s">
        <v>4681</v>
      </c>
      <c r="BOH42" s="1" t="s">
        <v>4682</v>
      </c>
      <c r="BOI42" s="1" t="s">
        <v>4680</v>
      </c>
      <c r="BOJ42" s="1" t="s">
        <v>4681</v>
      </c>
      <c r="BOK42" s="1" t="s">
        <v>4682</v>
      </c>
      <c r="BOL42" s="1" t="s">
        <v>4680</v>
      </c>
      <c r="BOM42" s="1" t="s">
        <v>4681</v>
      </c>
      <c r="BON42" s="1" t="s">
        <v>4682</v>
      </c>
      <c r="BOO42" s="1" t="s">
        <v>4680</v>
      </c>
      <c r="BOP42" s="1" t="s">
        <v>4681</v>
      </c>
      <c r="BOQ42" s="1" t="s">
        <v>4682</v>
      </c>
      <c r="BOR42" s="1" t="s">
        <v>4680</v>
      </c>
      <c r="BOS42" s="1" t="s">
        <v>4681</v>
      </c>
      <c r="BOT42" s="1" t="s">
        <v>4682</v>
      </c>
      <c r="BOU42" s="1" t="s">
        <v>4680</v>
      </c>
      <c r="BOV42" s="1" t="s">
        <v>4681</v>
      </c>
      <c r="BOW42" s="1" t="s">
        <v>4682</v>
      </c>
      <c r="BOX42" s="1" t="s">
        <v>4680</v>
      </c>
      <c r="BOY42" s="1" t="s">
        <v>4681</v>
      </c>
      <c r="BOZ42" s="1" t="s">
        <v>4682</v>
      </c>
      <c r="BPA42" s="1" t="s">
        <v>4680</v>
      </c>
      <c r="BPB42" s="1" t="s">
        <v>4681</v>
      </c>
      <c r="BPC42" s="1" t="s">
        <v>4682</v>
      </c>
      <c r="BPD42" s="1" t="s">
        <v>4680</v>
      </c>
      <c r="BPE42" s="1" t="s">
        <v>4681</v>
      </c>
      <c r="BPF42" s="1" t="s">
        <v>4682</v>
      </c>
      <c r="BPG42" s="1" t="s">
        <v>4680</v>
      </c>
      <c r="BPH42" s="1" t="s">
        <v>4681</v>
      </c>
      <c r="BPI42" s="1" t="s">
        <v>4682</v>
      </c>
      <c r="BPJ42" s="1" t="s">
        <v>4680</v>
      </c>
      <c r="BPK42" s="1" t="s">
        <v>4681</v>
      </c>
      <c r="BPL42" s="1" t="s">
        <v>4682</v>
      </c>
      <c r="BPM42" s="1" t="s">
        <v>4680</v>
      </c>
      <c r="BPN42" s="1" t="s">
        <v>4681</v>
      </c>
      <c r="BPO42" s="1" t="s">
        <v>4682</v>
      </c>
      <c r="BPP42" s="1" t="s">
        <v>4680</v>
      </c>
      <c r="BPQ42" s="1" t="s">
        <v>4681</v>
      </c>
      <c r="BPR42" s="1" t="s">
        <v>4682</v>
      </c>
      <c r="BPS42" s="1" t="s">
        <v>4680</v>
      </c>
      <c r="BPT42" s="1" t="s">
        <v>4681</v>
      </c>
      <c r="BPU42" s="1" t="s">
        <v>4682</v>
      </c>
      <c r="BPV42" s="1" t="s">
        <v>4680</v>
      </c>
      <c r="BPW42" s="1" t="s">
        <v>4681</v>
      </c>
      <c r="BPX42" s="1" t="s">
        <v>4682</v>
      </c>
      <c r="BPY42" s="1" t="s">
        <v>4680</v>
      </c>
      <c r="BPZ42" s="1" t="s">
        <v>4681</v>
      </c>
      <c r="BQA42" s="1" t="s">
        <v>4682</v>
      </c>
      <c r="BQB42" s="1" t="s">
        <v>4680</v>
      </c>
      <c r="BQC42" s="1" t="s">
        <v>4681</v>
      </c>
      <c r="BQD42" s="1" t="s">
        <v>4682</v>
      </c>
      <c r="BQE42" s="1" t="s">
        <v>4680</v>
      </c>
      <c r="BQF42" s="1" t="s">
        <v>4681</v>
      </c>
      <c r="BQG42" s="1" t="s">
        <v>4682</v>
      </c>
      <c r="BQH42" s="1" t="s">
        <v>4680</v>
      </c>
      <c r="BQI42" s="1" t="s">
        <v>4681</v>
      </c>
      <c r="BQJ42" s="1" t="s">
        <v>4682</v>
      </c>
      <c r="BQK42" s="1" t="s">
        <v>4680</v>
      </c>
      <c r="BQL42" s="1" t="s">
        <v>4681</v>
      </c>
      <c r="BQM42" s="1" t="s">
        <v>4682</v>
      </c>
      <c r="BQN42" s="1" t="s">
        <v>4680</v>
      </c>
      <c r="BQO42" s="1" t="s">
        <v>4681</v>
      </c>
      <c r="BQP42" s="1" t="s">
        <v>4682</v>
      </c>
      <c r="BQQ42" s="1" t="s">
        <v>4680</v>
      </c>
      <c r="BQR42" s="1" t="s">
        <v>4681</v>
      </c>
      <c r="BQS42" s="1" t="s">
        <v>4682</v>
      </c>
      <c r="BQT42" s="1" t="s">
        <v>4680</v>
      </c>
      <c r="BQU42" s="1" t="s">
        <v>4681</v>
      </c>
      <c r="BQV42" s="1" t="s">
        <v>4682</v>
      </c>
      <c r="BQW42" s="1" t="s">
        <v>4680</v>
      </c>
      <c r="BQX42" s="1" t="s">
        <v>4681</v>
      </c>
      <c r="BQY42" s="1" t="s">
        <v>4682</v>
      </c>
      <c r="BQZ42" s="1" t="s">
        <v>4680</v>
      </c>
      <c r="BRA42" s="1" t="s">
        <v>4681</v>
      </c>
      <c r="BRB42" s="1" t="s">
        <v>4682</v>
      </c>
      <c r="BRC42" s="1" t="s">
        <v>4680</v>
      </c>
      <c r="BRD42" s="1" t="s">
        <v>4681</v>
      </c>
      <c r="BRE42" s="1" t="s">
        <v>4682</v>
      </c>
      <c r="BRF42" s="1" t="s">
        <v>4680</v>
      </c>
      <c r="BRG42" s="1" t="s">
        <v>4681</v>
      </c>
      <c r="BRH42" s="1" t="s">
        <v>4682</v>
      </c>
      <c r="BRI42" s="1" t="s">
        <v>4680</v>
      </c>
      <c r="BRJ42" s="1" t="s">
        <v>4681</v>
      </c>
      <c r="BRK42" s="1" t="s">
        <v>4682</v>
      </c>
      <c r="BRL42" s="1" t="s">
        <v>4680</v>
      </c>
      <c r="BRM42" s="1" t="s">
        <v>4681</v>
      </c>
      <c r="BRN42" s="1" t="s">
        <v>4682</v>
      </c>
      <c r="BRO42" s="1" t="s">
        <v>4680</v>
      </c>
      <c r="BRP42" s="1" t="s">
        <v>4681</v>
      </c>
      <c r="BRQ42" s="1" t="s">
        <v>4682</v>
      </c>
      <c r="BRR42" s="1" t="s">
        <v>4680</v>
      </c>
      <c r="BRS42" s="1" t="s">
        <v>4681</v>
      </c>
      <c r="BRT42" s="1" t="s">
        <v>4682</v>
      </c>
      <c r="BRU42" s="1" t="s">
        <v>4680</v>
      </c>
      <c r="BRV42" s="1" t="s">
        <v>4681</v>
      </c>
      <c r="BRW42" s="1" t="s">
        <v>4682</v>
      </c>
      <c r="BRX42" s="1" t="s">
        <v>4680</v>
      </c>
      <c r="BRY42" s="1" t="s">
        <v>4681</v>
      </c>
      <c r="BRZ42" s="1" t="s">
        <v>4682</v>
      </c>
      <c r="BSA42" s="1" t="s">
        <v>4680</v>
      </c>
      <c r="BSB42" s="1" t="s">
        <v>4681</v>
      </c>
      <c r="BSC42" s="1" t="s">
        <v>4682</v>
      </c>
      <c r="BSD42" s="1" t="s">
        <v>4680</v>
      </c>
      <c r="BSE42" s="1" t="s">
        <v>4681</v>
      </c>
      <c r="BSF42" s="1" t="s">
        <v>4682</v>
      </c>
      <c r="BSG42" s="1" t="s">
        <v>4680</v>
      </c>
      <c r="BSH42" s="1" t="s">
        <v>4681</v>
      </c>
      <c r="BSI42" s="1" t="s">
        <v>4682</v>
      </c>
      <c r="BSJ42" s="1" t="s">
        <v>4680</v>
      </c>
      <c r="BSK42" s="1" t="s">
        <v>4681</v>
      </c>
      <c r="BSL42" s="1" t="s">
        <v>4682</v>
      </c>
      <c r="BSM42" s="1" t="s">
        <v>4680</v>
      </c>
      <c r="BSN42" s="1" t="s">
        <v>4681</v>
      </c>
      <c r="BSO42" s="1" t="s">
        <v>4682</v>
      </c>
      <c r="BSP42" s="1" t="s">
        <v>4680</v>
      </c>
      <c r="BSQ42" s="1" t="s">
        <v>4681</v>
      </c>
      <c r="BSR42" s="1" t="s">
        <v>4682</v>
      </c>
      <c r="BSS42" s="1" t="s">
        <v>4680</v>
      </c>
      <c r="BST42" s="1" t="s">
        <v>4681</v>
      </c>
      <c r="BSU42" s="1" t="s">
        <v>4682</v>
      </c>
      <c r="BSV42" s="1" t="s">
        <v>4680</v>
      </c>
      <c r="BSW42" s="1" t="s">
        <v>4681</v>
      </c>
      <c r="BSX42" s="1" t="s">
        <v>4682</v>
      </c>
      <c r="BSY42" s="1" t="s">
        <v>4680</v>
      </c>
      <c r="BSZ42" s="1" t="s">
        <v>4681</v>
      </c>
      <c r="BTA42" s="1" t="s">
        <v>4682</v>
      </c>
      <c r="BTB42" s="1" t="s">
        <v>4680</v>
      </c>
      <c r="BTC42" s="1" t="s">
        <v>4681</v>
      </c>
      <c r="BTD42" s="1" t="s">
        <v>4682</v>
      </c>
      <c r="BTE42" s="1" t="s">
        <v>4680</v>
      </c>
      <c r="BTF42" s="1" t="s">
        <v>4681</v>
      </c>
      <c r="BTG42" s="1" t="s">
        <v>4682</v>
      </c>
      <c r="BTH42" s="1" t="s">
        <v>4680</v>
      </c>
      <c r="BTI42" s="1" t="s">
        <v>4681</v>
      </c>
      <c r="BTJ42" s="1" t="s">
        <v>4682</v>
      </c>
      <c r="BTK42" s="1" t="s">
        <v>4680</v>
      </c>
      <c r="BTL42" s="1" t="s">
        <v>4681</v>
      </c>
      <c r="BTM42" s="1" t="s">
        <v>4682</v>
      </c>
      <c r="BTN42" s="1" t="s">
        <v>4680</v>
      </c>
      <c r="BTO42" s="1" t="s">
        <v>4681</v>
      </c>
      <c r="BTP42" s="1" t="s">
        <v>4682</v>
      </c>
      <c r="BTQ42" s="1" t="s">
        <v>4680</v>
      </c>
      <c r="BTR42" s="1" t="s">
        <v>4681</v>
      </c>
      <c r="BTS42" s="1" t="s">
        <v>4682</v>
      </c>
      <c r="BTT42" s="1" t="s">
        <v>4680</v>
      </c>
      <c r="BTU42" s="1" t="s">
        <v>4681</v>
      </c>
      <c r="BTV42" s="1" t="s">
        <v>4682</v>
      </c>
      <c r="BTW42" s="1" t="s">
        <v>4680</v>
      </c>
      <c r="BTX42" s="1" t="s">
        <v>4681</v>
      </c>
      <c r="BTY42" s="1" t="s">
        <v>4682</v>
      </c>
      <c r="BTZ42" s="1" t="s">
        <v>4680</v>
      </c>
      <c r="BUA42" s="1" t="s">
        <v>4681</v>
      </c>
      <c r="BUB42" s="1" t="s">
        <v>4682</v>
      </c>
      <c r="BUC42" s="1" t="s">
        <v>4680</v>
      </c>
      <c r="BUD42" s="1" t="s">
        <v>4681</v>
      </c>
      <c r="BUE42" s="1" t="s">
        <v>4682</v>
      </c>
      <c r="BUF42" s="1" t="s">
        <v>4680</v>
      </c>
      <c r="BUG42" s="1" t="s">
        <v>4681</v>
      </c>
      <c r="BUH42" s="1" t="s">
        <v>4682</v>
      </c>
      <c r="BUI42" s="1" t="s">
        <v>4680</v>
      </c>
      <c r="BUJ42" s="1" t="s">
        <v>4681</v>
      </c>
      <c r="BUK42" s="1" t="s">
        <v>4682</v>
      </c>
      <c r="BUL42" s="1" t="s">
        <v>4680</v>
      </c>
      <c r="BUM42" s="1" t="s">
        <v>4681</v>
      </c>
      <c r="BUN42" s="1" t="s">
        <v>4682</v>
      </c>
      <c r="BUO42" s="1" t="s">
        <v>4680</v>
      </c>
      <c r="BUP42" s="1" t="s">
        <v>4681</v>
      </c>
      <c r="BUQ42" s="1" t="s">
        <v>4682</v>
      </c>
      <c r="BUR42" s="1" t="s">
        <v>4680</v>
      </c>
      <c r="BUS42" s="1" t="s">
        <v>4681</v>
      </c>
      <c r="BUT42" s="1" t="s">
        <v>4682</v>
      </c>
      <c r="BUU42" s="1" t="s">
        <v>4680</v>
      </c>
      <c r="BUV42" s="1" t="s">
        <v>4681</v>
      </c>
      <c r="BUW42" s="1" t="s">
        <v>4682</v>
      </c>
      <c r="BUX42" s="1" t="s">
        <v>4680</v>
      </c>
      <c r="BUY42" s="1" t="s">
        <v>4681</v>
      </c>
      <c r="BUZ42" s="1" t="s">
        <v>4682</v>
      </c>
      <c r="BVA42" s="1" t="s">
        <v>4680</v>
      </c>
      <c r="BVB42" s="1" t="s">
        <v>4681</v>
      </c>
      <c r="BVC42" s="1" t="s">
        <v>4682</v>
      </c>
      <c r="BVD42" s="1" t="s">
        <v>4680</v>
      </c>
      <c r="BVE42" s="1" t="s">
        <v>4681</v>
      </c>
      <c r="BVF42" s="1" t="s">
        <v>4682</v>
      </c>
      <c r="BVG42" s="1" t="s">
        <v>4680</v>
      </c>
      <c r="BVH42" s="1" t="s">
        <v>4681</v>
      </c>
      <c r="BVI42" s="1" t="s">
        <v>4682</v>
      </c>
      <c r="BVJ42" s="1" t="s">
        <v>4680</v>
      </c>
      <c r="BVK42" s="1" t="s">
        <v>4681</v>
      </c>
      <c r="BVL42" s="1" t="s">
        <v>4682</v>
      </c>
      <c r="BVM42" s="1" t="s">
        <v>4680</v>
      </c>
      <c r="BVN42" s="1" t="s">
        <v>4681</v>
      </c>
      <c r="BVO42" s="1" t="s">
        <v>4682</v>
      </c>
      <c r="BVP42" s="1" t="s">
        <v>4680</v>
      </c>
      <c r="BVQ42" s="1" t="s">
        <v>4681</v>
      </c>
      <c r="BVR42" s="1" t="s">
        <v>4682</v>
      </c>
      <c r="BVS42" s="1" t="s">
        <v>4680</v>
      </c>
      <c r="BVT42" s="1" t="s">
        <v>4681</v>
      </c>
      <c r="BVU42" s="1" t="s">
        <v>4682</v>
      </c>
      <c r="BVV42" s="1" t="s">
        <v>4680</v>
      </c>
      <c r="BVW42" s="1" t="s">
        <v>4681</v>
      </c>
      <c r="BVX42" s="1" t="s">
        <v>4682</v>
      </c>
      <c r="BVY42" s="1" t="s">
        <v>4680</v>
      </c>
      <c r="BVZ42" s="1" t="s">
        <v>4681</v>
      </c>
      <c r="BWA42" s="1" t="s">
        <v>4682</v>
      </c>
      <c r="BWB42" s="1" t="s">
        <v>4680</v>
      </c>
      <c r="BWC42" s="1" t="s">
        <v>4681</v>
      </c>
      <c r="BWD42" s="1" t="s">
        <v>4682</v>
      </c>
      <c r="BWE42" s="1" t="s">
        <v>4680</v>
      </c>
      <c r="BWF42" s="1" t="s">
        <v>4681</v>
      </c>
      <c r="BWG42" s="1" t="s">
        <v>4682</v>
      </c>
      <c r="BWH42" s="1" t="s">
        <v>4680</v>
      </c>
      <c r="BWI42" s="1" t="s">
        <v>4681</v>
      </c>
      <c r="BWJ42" s="1" t="s">
        <v>4682</v>
      </c>
      <c r="BWK42" s="1" t="s">
        <v>4680</v>
      </c>
      <c r="BWL42" s="1" t="s">
        <v>4681</v>
      </c>
      <c r="BWM42" s="1" t="s">
        <v>4682</v>
      </c>
      <c r="BWN42" s="1" t="s">
        <v>4680</v>
      </c>
      <c r="BWO42" s="1" t="s">
        <v>4681</v>
      </c>
      <c r="BWP42" s="1" t="s">
        <v>4682</v>
      </c>
      <c r="BWQ42" s="1" t="s">
        <v>4680</v>
      </c>
      <c r="BWR42" s="1" t="s">
        <v>4681</v>
      </c>
      <c r="BWS42" s="1" t="s">
        <v>4682</v>
      </c>
      <c r="BWT42" s="1" t="s">
        <v>4680</v>
      </c>
      <c r="BWU42" s="1" t="s">
        <v>4681</v>
      </c>
      <c r="BWV42" s="1" t="s">
        <v>4682</v>
      </c>
      <c r="BWW42" s="1" t="s">
        <v>4680</v>
      </c>
      <c r="BWX42" s="1" t="s">
        <v>4681</v>
      </c>
      <c r="BWY42" s="1" t="s">
        <v>4682</v>
      </c>
      <c r="BWZ42" s="1" t="s">
        <v>4680</v>
      </c>
      <c r="BXA42" s="1" t="s">
        <v>4681</v>
      </c>
      <c r="BXB42" s="1" t="s">
        <v>4682</v>
      </c>
      <c r="BXC42" s="1" t="s">
        <v>4680</v>
      </c>
      <c r="BXD42" s="1" t="s">
        <v>4681</v>
      </c>
      <c r="BXE42" s="1" t="s">
        <v>4682</v>
      </c>
      <c r="BXF42" s="1" t="s">
        <v>4680</v>
      </c>
      <c r="BXG42" s="1" t="s">
        <v>4681</v>
      </c>
      <c r="BXH42" s="1" t="s">
        <v>4682</v>
      </c>
      <c r="BXI42" s="1" t="s">
        <v>4680</v>
      </c>
      <c r="BXJ42" s="1" t="s">
        <v>4681</v>
      </c>
      <c r="BXK42" s="1" t="s">
        <v>4682</v>
      </c>
      <c r="BXL42" s="1" t="s">
        <v>4680</v>
      </c>
      <c r="BXM42" s="1" t="s">
        <v>4681</v>
      </c>
      <c r="BXN42" s="1" t="s">
        <v>4682</v>
      </c>
      <c r="BXO42" s="1" t="s">
        <v>4680</v>
      </c>
      <c r="BXP42" s="1" t="s">
        <v>4681</v>
      </c>
      <c r="BXQ42" s="1" t="s">
        <v>4682</v>
      </c>
      <c r="BXR42" s="1" t="s">
        <v>4680</v>
      </c>
      <c r="BXS42" s="1" t="s">
        <v>4681</v>
      </c>
      <c r="BXT42" s="1" t="s">
        <v>4682</v>
      </c>
      <c r="BXU42" s="1" t="s">
        <v>4680</v>
      </c>
      <c r="BXV42" s="1" t="s">
        <v>4681</v>
      </c>
      <c r="BXW42" s="1" t="s">
        <v>4682</v>
      </c>
      <c r="BXX42" s="1" t="s">
        <v>4680</v>
      </c>
      <c r="BXY42" s="1" t="s">
        <v>4681</v>
      </c>
      <c r="BXZ42" s="1" t="s">
        <v>4682</v>
      </c>
      <c r="BYA42" s="1" t="s">
        <v>4680</v>
      </c>
      <c r="BYB42" s="1" t="s">
        <v>4681</v>
      </c>
      <c r="BYC42" s="1" t="s">
        <v>4682</v>
      </c>
      <c r="BYD42" s="1" t="s">
        <v>4680</v>
      </c>
      <c r="BYE42" s="1" t="s">
        <v>4681</v>
      </c>
      <c r="BYF42" s="1" t="s">
        <v>4682</v>
      </c>
      <c r="BYG42" s="1" t="s">
        <v>4680</v>
      </c>
      <c r="BYH42" s="1" t="s">
        <v>4681</v>
      </c>
      <c r="BYI42" s="1" t="s">
        <v>4682</v>
      </c>
      <c r="BYJ42" s="1" t="s">
        <v>4680</v>
      </c>
      <c r="BYK42" s="1" t="s">
        <v>4681</v>
      </c>
      <c r="BYL42" s="1" t="s">
        <v>4682</v>
      </c>
      <c r="BYM42" s="1" t="s">
        <v>4680</v>
      </c>
      <c r="BYN42" s="1" t="s">
        <v>4681</v>
      </c>
      <c r="BYO42" s="1" t="s">
        <v>4682</v>
      </c>
    </row>
    <row r="43" spans="1:2017" ht="102" x14ac:dyDescent="0.25">
      <c r="A43" s="6"/>
      <c r="B43" s="3" t="s">
        <v>4683</v>
      </c>
      <c r="C43" s="3" t="s">
        <v>25363</v>
      </c>
      <c r="D43" s="3" t="s">
        <v>25364</v>
      </c>
      <c r="E43" s="3" t="s">
        <v>4683</v>
      </c>
      <c r="F43" s="3" t="s">
        <v>25365</v>
      </c>
      <c r="G43" s="3" t="s">
        <v>25366</v>
      </c>
      <c r="H43" s="3" t="s">
        <v>4683</v>
      </c>
      <c r="I43" s="3" t="s">
        <v>25367</v>
      </c>
      <c r="J43" s="3" t="s">
        <v>25368</v>
      </c>
      <c r="K43" s="3" t="s">
        <v>4683</v>
      </c>
      <c r="L43" s="3" t="s">
        <v>25369</v>
      </c>
      <c r="M43" s="3" t="s">
        <v>25370</v>
      </c>
      <c r="N43" s="3" t="s">
        <v>4686</v>
      </c>
      <c r="O43" s="3" t="s">
        <v>25371</v>
      </c>
      <c r="P43" s="3" t="s">
        <v>25372</v>
      </c>
      <c r="Q43" s="3" t="s">
        <v>4686</v>
      </c>
      <c r="R43" s="3" t="s">
        <v>25373</v>
      </c>
      <c r="S43" s="3" t="s">
        <v>25374</v>
      </c>
      <c r="T43" s="3" t="s">
        <v>4683</v>
      </c>
      <c r="U43" s="3" t="s">
        <v>25375</v>
      </c>
      <c r="V43" s="3" t="s">
        <v>25376</v>
      </c>
      <c r="W43" s="3" t="s">
        <v>4686</v>
      </c>
      <c r="X43" s="3" t="s">
        <v>25377</v>
      </c>
      <c r="Y43" s="3" t="s">
        <v>25378</v>
      </c>
      <c r="Z43" s="3" t="s">
        <v>4683</v>
      </c>
      <c r="AA43" s="3" t="s">
        <v>4816</v>
      </c>
      <c r="AB43" s="3" t="s">
        <v>4817</v>
      </c>
      <c r="AC43" s="3" t="s">
        <v>4686</v>
      </c>
      <c r="AD43" s="3" t="s">
        <v>25379</v>
      </c>
      <c r="AE43" s="3" t="s">
        <v>25380</v>
      </c>
      <c r="AF43" s="3" t="s">
        <v>4686</v>
      </c>
      <c r="AG43" s="3" t="s">
        <v>25381</v>
      </c>
      <c r="AH43" s="3" t="s">
        <v>25382</v>
      </c>
      <c r="AI43" s="3" t="s">
        <v>4686</v>
      </c>
      <c r="AJ43" s="3" t="s">
        <v>25383</v>
      </c>
      <c r="AK43" s="3" t="s">
        <v>25384</v>
      </c>
      <c r="AL43" s="3" t="s">
        <v>4686</v>
      </c>
      <c r="AM43" s="3" t="s">
        <v>25385</v>
      </c>
      <c r="AN43" s="3" t="s">
        <v>25386</v>
      </c>
      <c r="AO43" s="3" t="s">
        <v>4683</v>
      </c>
      <c r="AP43" s="3" t="s">
        <v>25387</v>
      </c>
      <c r="AQ43" s="3" t="s">
        <v>25388</v>
      </c>
      <c r="AR43" s="3" t="s">
        <v>4686</v>
      </c>
      <c r="AS43" s="3" t="s">
        <v>25389</v>
      </c>
      <c r="AT43" s="3" t="s">
        <v>25390</v>
      </c>
      <c r="AU43" s="3" t="s">
        <v>4683</v>
      </c>
      <c r="AV43" s="3" t="s">
        <v>25391</v>
      </c>
      <c r="AW43" s="3" t="s">
        <v>25392</v>
      </c>
      <c r="AX43" s="3" t="s">
        <v>4686</v>
      </c>
      <c r="AY43" s="3" t="s">
        <v>25393</v>
      </c>
      <c r="AZ43" s="3" t="s">
        <v>25394</v>
      </c>
      <c r="BA43" s="3" t="s">
        <v>4686</v>
      </c>
      <c r="BB43" s="3" t="s">
        <v>25395</v>
      </c>
      <c r="BC43" s="3" t="s">
        <v>25396</v>
      </c>
      <c r="BD43" s="3" t="s">
        <v>4683</v>
      </c>
      <c r="BE43" s="3" t="s">
        <v>25391</v>
      </c>
      <c r="BF43" s="3" t="s">
        <v>25392</v>
      </c>
      <c r="BG43" s="3" t="s">
        <v>4683</v>
      </c>
      <c r="BH43" s="3" t="s">
        <v>25397</v>
      </c>
      <c r="BI43" s="3" t="s">
        <v>25398</v>
      </c>
      <c r="BJ43" s="3" t="s">
        <v>4683</v>
      </c>
      <c r="BK43" s="3" t="s">
        <v>25399</v>
      </c>
      <c r="BL43" s="3" t="s">
        <v>25400</v>
      </c>
      <c r="BM43" s="3" t="s">
        <v>4683</v>
      </c>
      <c r="BN43" s="3" t="s">
        <v>25401</v>
      </c>
      <c r="BO43" s="3" t="s">
        <v>25402</v>
      </c>
      <c r="BP43" s="3" t="s">
        <v>4686</v>
      </c>
      <c r="BQ43" s="3" t="s">
        <v>25403</v>
      </c>
      <c r="BR43" s="3" t="s">
        <v>25404</v>
      </c>
      <c r="BS43" s="3" t="s">
        <v>4683</v>
      </c>
      <c r="BT43" s="3" t="s">
        <v>4736</v>
      </c>
      <c r="BU43" s="3" t="s">
        <v>4737</v>
      </c>
      <c r="BV43" s="3" t="s">
        <v>4686</v>
      </c>
      <c r="BW43" s="3" t="s">
        <v>25405</v>
      </c>
      <c r="BX43" s="3" t="s">
        <v>25406</v>
      </c>
      <c r="BY43" s="3" t="s">
        <v>4683</v>
      </c>
      <c r="BZ43" s="3" t="s">
        <v>25407</v>
      </c>
      <c r="CA43" s="3" t="s">
        <v>25408</v>
      </c>
      <c r="CB43" s="3" t="s">
        <v>4683</v>
      </c>
      <c r="CC43" s="3" t="s">
        <v>25409</v>
      </c>
      <c r="CD43" s="3" t="s">
        <v>25410</v>
      </c>
      <c r="CE43" s="3" t="s">
        <v>4683</v>
      </c>
      <c r="CF43" s="3" t="s">
        <v>25411</v>
      </c>
      <c r="CG43" s="3" t="s">
        <v>25412</v>
      </c>
      <c r="CH43" s="3" t="s">
        <v>4683</v>
      </c>
      <c r="CI43" s="3" t="s">
        <v>25413</v>
      </c>
      <c r="CJ43" s="3" t="s">
        <v>25414</v>
      </c>
      <c r="CK43" s="3" t="s">
        <v>4686</v>
      </c>
      <c r="CL43" s="3" t="s">
        <v>25415</v>
      </c>
      <c r="CM43" s="3" t="s">
        <v>25416</v>
      </c>
      <c r="CN43" s="3" t="s">
        <v>4683</v>
      </c>
      <c r="CO43" s="3" t="s">
        <v>25417</v>
      </c>
      <c r="CP43" s="3" t="s">
        <v>25418</v>
      </c>
      <c r="CQ43" s="3" t="s">
        <v>4683</v>
      </c>
      <c r="CR43" s="3" t="s">
        <v>25419</v>
      </c>
      <c r="CS43" s="3" t="s">
        <v>25420</v>
      </c>
      <c r="CT43" s="3" t="s">
        <v>4683</v>
      </c>
      <c r="CU43" s="3" t="s">
        <v>25421</v>
      </c>
      <c r="CV43" s="3" t="s">
        <v>25422</v>
      </c>
      <c r="CW43" s="3" t="s">
        <v>4686</v>
      </c>
      <c r="CX43" s="3" t="s">
        <v>25423</v>
      </c>
      <c r="CY43" s="3" t="s">
        <v>25424</v>
      </c>
      <c r="CZ43" s="3" t="s">
        <v>4686</v>
      </c>
      <c r="DA43" s="3" t="s">
        <v>25425</v>
      </c>
      <c r="DB43" s="3" t="s">
        <v>25426</v>
      </c>
      <c r="DC43" s="3" t="s">
        <v>4686</v>
      </c>
      <c r="DD43" s="3" t="s">
        <v>25427</v>
      </c>
      <c r="DE43" s="3" t="s">
        <v>25428</v>
      </c>
      <c r="DF43" s="3" t="s">
        <v>4686</v>
      </c>
      <c r="DG43" s="3" t="s">
        <v>25429</v>
      </c>
      <c r="DH43" s="3" t="s">
        <v>25430</v>
      </c>
      <c r="DI43" s="3" t="s">
        <v>4686</v>
      </c>
      <c r="DJ43" s="3" t="s">
        <v>25431</v>
      </c>
      <c r="DK43" s="3" t="s">
        <v>25432</v>
      </c>
      <c r="DL43" s="3" t="s">
        <v>4683</v>
      </c>
      <c r="DM43" s="3" t="s">
        <v>25433</v>
      </c>
      <c r="DN43" s="3" t="s">
        <v>25434</v>
      </c>
      <c r="DO43" s="3" t="s">
        <v>4686</v>
      </c>
      <c r="DP43" s="3" t="s">
        <v>25435</v>
      </c>
      <c r="DQ43" s="3" t="s">
        <v>25436</v>
      </c>
      <c r="DR43" s="3" t="s">
        <v>4686</v>
      </c>
      <c r="DS43" s="3" t="s">
        <v>25437</v>
      </c>
      <c r="DT43" s="3" t="s">
        <v>25438</v>
      </c>
      <c r="DU43" s="3" t="s">
        <v>4683</v>
      </c>
      <c r="DV43" s="3" t="s">
        <v>25439</v>
      </c>
      <c r="DW43" s="3" t="s">
        <v>25440</v>
      </c>
      <c r="DX43" s="3" t="s">
        <v>4683</v>
      </c>
      <c r="DY43" s="3" t="s">
        <v>25441</v>
      </c>
      <c r="DZ43" s="3" t="s">
        <v>25442</v>
      </c>
      <c r="EA43" s="3" t="s">
        <v>4686</v>
      </c>
      <c r="EB43" s="3" t="s">
        <v>25443</v>
      </c>
      <c r="EC43" s="3" t="s">
        <v>25444</v>
      </c>
      <c r="ED43" s="3" t="s">
        <v>4683</v>
      </c>
      <c r="EE43" s="3" t="s">
        <v>25445</v>
      </c>
      <c r="EF43" s="3" t="s">
        <v>25446</v>
      </c>
      <c r="EG43" s="3" t="s">
        <v>4683</v>
      </c>
      <c r="EH43" s="3" t="s">
        <v>5285</v>
      </c>
      <c r="EI43" s="3" t="s">
        <v>5286</v>
      </c>
      <c r="EJ43" s="3" t="s">
        <v>4683</v>
      </c>
      <c r="EK43" s="3" t="s">
        <v>25447</v>
      </c>
      <c r="EL43" s="3" t="s">
        <v>25448</v>
      </c>
      <c r="EM43" s="3" t="s">
        <v>4683</v>
      </c>
      <c r="EN43" s="3" t="s">
        <v>25449</v>
      </c>
      <c r="EO43" s="3" t="s">
        <v>25450</v>
      </c>
      <c r="EP43" s="3" t="s">
        <v>4683</v>
      </c>
      <c r="EQ43" s="3" t="s">
        <v>25451</v>
      </c>
      <c r="ER43" s="3" t="s">
        <v>25452</v>
      </c>
      <c r="ES43" s="3" t="s">
        <v>4686</v>
      </c>
      <c r="ET43" s="3" t="s">
        <v>25453</v>
      </c>
      <c r="EU43" s="3" t="s">
        <v>25454</v>
      </c>
      <c r="EV43" s="3" t="s">
        <v>4686</v>
      </c>
      <c r="EW43" s="3" t="s">
        <v>25455</v>
      </c>
      <c r="EX43" s="3" t="s">
        <v>25456</v>
      </c>
      <c r="EY43" s="3" t="s">
        <v>4686</v>
      </c>
      <c r="EZ43" s="3" t="s">
        <v>25457</v>
      </c>
      <c r="FA43" s="3" t="s">
        <v>25458</v>
      </c>
      <c r="FB43" s="3" t="s">
        <v>4686</v>
      </c>
      <c r="FC43" s="3" t="s">
        <v>25459</v>
      </c>
      <c r="FD43" s="3" t="s">
        <v>25460</v>
      </c>
      <c r="FE43" s="3" t="s">
        <v>4683</v>
      </c>
      <c r="FF43" s="3" t="s">
        <v>25461</v>
      </c>
      <c r="FG43" s="3" t="s">
        <v>25462</v>
      </c>
      <c r="FH43" s="3" t="s">
        <v>4683</v>
      </c>
      <c r="FI43" s="3" t="s">
        <v>25463</v>
      </c>
      <c r="FJ43" s="3" t="s">
        <v>25464</v>
      </c>
      <c r="FK43" s="3" t="s">
        <v>4686</v>
      </c>
      <c r="FL43" s="3" t="s">
        <v>25455</v>
      </c>
      <c r="FM43" s="3" t="s">
        <v>25456</v>
      </c>
      <c r="FN43" s="3" t="s">
        <v>4686</v>
      </c>
      <c r="FO43" s="3" t="s">
        <v>25465</v>
      </c>
      <c r="FP43" s="3" t="s">
        <v>25466</v>
      </c>
      <c r="FQ43" s="3" t="s">
        <v>4686</v>
      </c>
      <c r="FR43" s="3" t="s">
        <v>25467</v>
      </c>
      <c r="FS43" s="3" t="s">
        <v>25468</v>
      </c>
      <c r="FT43" s="3" t="s">
        <v>4686</v>
      </c>
      <c r="FU43" s="3" t="s">
        <v>25469</v>
      </c>
      <c r="FV43" s="3" t="s">
        <v>25470</v>
      </c>
      <c r="FW43" s="3" t="s">
        <v>4686</v>
      </c>
      <c r="FX43" s="3" t="s">
        <v>25471</v>
      </c>
      <c r="FY43" s="3" t="s">
        <v>25472</v>
      </c>
      <c r="FZ43" s="3" t="s">
        <v>4683</v>
      </c>
      <c r="GA43" s="3" t="s">
        <v>4836</v>
      </c>
      <c r="GB43" s="3" t="s">
        <v>4837</v>
      </c>
      <c r="GC43" s="3" t="s">
        <v>4686</v>
      </c>
      <c r="GD43" s="3" t="s">
        <v>25473</v>
      </c>
      <c r="GE43" s="3" t="s">
        <v>25474</v>
      </c>
      <c r="GF43" s="3" t="s">
        <v>4683</v>
      </c>
      <c r="GG43" s="3" t="s">
        <v>25475</v>
      </c>
      <c r="GH43" s="3" t="s">
        <v>25476</v>
      </c>
      <c r="GI43" s="3" t="s">
        <v>4686</v>
      </c>
      <c r="GJ43" s="3" t="s">
        <v>25477</v>
      </c>
      <c r="GK43" s="3" t="s">
        <v>25478</v>
      </c>
      <c r="GL43" s="3" t="s">
        <v>4686</v>
      </c>
      <c r="GM43" s="3" t="s">
        <v>25479</v>
      </c>
      <c r="GN43" s="3" t="s">
        <v>25480</v>
      </c>
      <c r="GO43" s="3" t="s">
        <v>4686</v>
      </c>
      <c r="GP43" s="3" t="s">
        <v>25481</v>
      </c>
      <c r="GQ43" s="3" t="s">
        <v>25482</v>
      </c>
      <c r="GR43" s="3" t="s">
        <v>4686</v>
      </c>
      <c r="GS43" s="3" t="s">
        <v>25483</v>
      </c>
      <c r="GT43" s="3" t="s">
        <v>25484</v>
      </c>
      <c r="GU43" s="3" t="s">
        <v>4686</v>
      </c>
      <c r="GV43" s="3" t="s">
        <v>25485</v>
      </c>
      <c r="GW43" s="3" t="s">
        <v>25486</v>
      </c>
      <c r="GX43" s="3" t="s">
        <v>4683</v>
      </c>
      <c r="GY43" s="3" t="s">
        <v>25487</v>
      </c>
      <c r="GZ43" s="3" t="s">
        <v>25488</v>
      </c>
      <c r="HA43" s="3" t="s">
        <v>4683</v>
      </c>
      <c r="HB43" s="3" t="s">
        <v>25489</v>
      </c>
      <c r="HC43" s="3" t="s">
        <v>25490</v>
      </c>
      <c r="HD43" s="3" t="s">
        <v>4686</v>
      </c>
      <c r="HE43" s="3" t="s">
        <v>25491</v>
      </c>
      <c r="HF43" s="3" t="s">
        <v>25492</v>
      </c>
      <c r="HG43" s="3" t="s">
        <v>4683</v>
      </c>
      <c r="HH43" s="3" t="s">
        <v>25493</v>
      </c>
      <c r="HI43" s="3" t="s">
        <v>25494</v>
      </c>
      <c r="HJ43" s="3" t="s">
        <v>4683</v>
      </c>
      <c r="HK43" s="3" t="s">
        <v>25495</v>
      </c>
      <c r="HL43" s="3" t="s">
        <v>25496</v>
      </c>
      <c r="HM43" s="3" t="s">
        <v>4686</v>
      </c>
      <c r="HN43" s="3" t="s">
        <v>25497</v>
      </c>
      <c r="HO43" s="3" t="s">
        <v>25498</v>
      </c>
      <c r="HP43" s="3" t="s">
        <v>4683</v>
      </c>
      <c r="HQ43" s="3" t="s">
        <v>4736</v>
      </c>
      <c r="HR43" s="3" t="s">
        <v>4737</v>
      </c>
      <c r="HS43" s="3" t="s">
        <v>4683</v>
      </c>
      <c r="HT43" s="3" t="s">
        <v>4736</v>
      </c>
      <c r="HU43" s="3" t="s">
        <v>4737</v>
      </c>
      <c r="HV43" s="3" t="s">
        <v>4683</v>
      </c>
      <c r="HW43" s="3" t="s">
        <v>4836</v>
      </c>
      <c r="HX43" s="3" t="s">
        <v>4837</v>
      </c>
      <c r="HY43" s="3" t="s">
        <v>4683</v>
      </c>
      <c r="HZ43" s="3" t="s">
        <v>25391</v>
      </c>
      <c r="IA43" s="3" t="s">
        <v>25392</v>
      </c>
      <c r="IB43" s="3" t="s">
        <v>4683</v>
      </c>
      <c r="IC43" s="3" t="s">
        <v>25499</v>
      </c>
      <c r="ID43" s="3" t="s">
        <v>25500</v>
      </c>
      <c r="IE43" s="3" t="s">
        <v>4686</v>
      </c>
      <c r="IF43" s="3" t="s">
        <v>25501</v>
      </c>
      <c r="IG43" s="3" t="s">
        <v>25502</v>
      </c>
      <c r="IH43" s="3" t="s">
        <v>4686</v>
      </c>
      <c r="II43" s="3" t="s">
        <v>25503</v>
      </c>
      <c r="IJ43" s="3" t="s">
        <v>25504</v>
      </c>
      <c r="IK43" s="3" t="s">
        <v>4686</v>
      </c>
      <c r="IL43" s="3" t="s">
        <v>25505</v>
      </c>
      <c r="IM43" s="3" t="s">
        <v>25506</v>
      </c>
      <c r="IN43" s="3" t="s">
        <v>4686</v>
      </c>
      <c r="IO43" s="3" t="s">
        <v>25507</v>
      </c>
      <c r="IP43" s="3" t="s">
        <v>25508</v>
      </c>
      <c r="IQ43" s="3" t="s">
        <v>4683</v>
      </c>
      <c r="IR43" s="3" t="s">
        <v>25509</v>
      </c>
      <c r="IS43" s="3" t="s">
        <v>25510</v>
      </c>
      <c r="IT43" s="3" t="s">
        <v>4683</v>
      </c>
      <c r="IU43" s="3" t="s">
        <v>25511</v>
      </c>
      <c r="IV43" s="3" t="s">
        <v>25512</v>
      </c>
      <c r="IW43" s="3" t="s">
        <v>4683</v>
      </c>
      <c r="IX43" s="3" t="s">
        <v>25513</v>
      </c>
      <c r="IY43" s="3" t="s">
        <v>25514</v>
      </c>
      <c r="IZ43" s="3" t="s">
        <v>4683</v>
      </c>
      <c r="JA43" s="3" t="s">
        <v>25515</v>
      </c>
      <c r="JB43" s="3" t="s">
        <v>25516</v>
      </c>
      <c r="JC43" s="3" t="s">
        <v>4683</v>
      </c>
      <c r="JD43" s="3" t="s">
        <v>5547</v>
      </c>
      <c r="JE43" s="3" t="s">
        <v>5548</v>
      </c>
      <c r="JF43" s="3" t="s">
        <v>4683</v>
      </c>
      <c r="JG43" s="3" t="s">
        <v>25517</v>
      </c>
      <c r="JH43" s="3" t="s">
        <v>25518</v>
      </c>
      <c r="JI43" s="3" t="s">
        <v>4683</v>
      </c>
      <c r="JJ43" s="3" t="s">
        <v>25519</v>
      </c>
      <c r="JK43" s="3" t="s">
        <v>25520</v>
      </c>
      <c r="JL43" s="3" t="s">
        <v>4686</v>
      </c>
      <c r="JM43" s="3" t="s">
        <v>25521</v>
      </c>
      <c r="JN43" s="3" t="s">
        <v>25522</v>
      </c>
      <c r="JO43" s="3" t="s">
        <v>4686</v>
      </c>
      <c r="JP43" s="3" t="s">
        <v>5670</v>
      </c>
      <c r="JQ43" s="3" t="s">
        <v>5671</v>
      </c>
      <c r="JR43" s="3" t="s">
        <v>4686</v>
      </c>
      <c r="JS43" s="3" t="s">
        <v>25523</v>
      </c>
      <c r="JT43" s="3" t="s">
        <v>25524</v>
      </c>
      <c r="JU43" s="3" t="s">
        <v>4683</v>
      </c>
      <c r="JV43" s="3" t="s">
        <v>25525</v>
      </c>
      <c r="JW43" s="3" t="s">
        <v>25526</v>
      </c>
      <c r="JX43" s="3" t="s">
        <v>4683</v>
      </c>
      <c r="JY43" s="3" t="s">
        <v>25527</v>
      </c>
      <c r="JZ43" s="3" t="s">
        <v>25528</v>
      </c>
      <c r="KA43" s="3" t="s">
        <v>4683</v>
      </c>
      <c r="KB43" s="3" t="s">
        <v>25529</v>
      </c>
      <c r="KC43" s="3" t="s">
        <v>25530</v>
      </c>
      <c r="KD43" s="3" t="s">
        <v>4683</v>
      </c>
      <c r="KE43" s="3" t="s">
        <v>25531</v>
      </c>
      <c r="KF43" s="3" t="s">
        <v>25532</v>
      </c>
      <c r="KG43" s="3" t="s">
        <v>4686</v>
      </c>
      <c r="KH43" s="3" t="s">
        <v>25533</v>
      </c>
      <c r="KI43" s="3" t="s">
        <v>25534</v>
      </c>
      <c r="KJ43" s="3" t="s">
        <v>4686</v>
      </c>
      <c r="KK43" s="3" t="s">
        <v>25535</v>
      </c>
      <c r="KL43" s="3" t="s">
        <v>25536</v>
      </c>
      <c r="KM43" s="3" t="s">
        <v>4686</v>
      </c>
      <c r="KN43" s="3" t="s">
        <v>25537</v>
      </c>
      <c r="KO43" s="3" t="s">
        <v>25538</v>
      </c>
      <c r="KP43" s="3" t="s">
        <v>4686</v>
      </c>
      <c r="KQ43" s="3" t="s">
        <v>25539</v>
      </c>
      <c r="KR43" s="3" t="s">
        <v>25540</v>
      </c>
      <c r="KS43" s="3" t="s">
        <v>4686</v>
      </c>
      <c r="KT43" s="3" t="s">
        <v>25541</v>
      </c>
      <c r="KU43" s="3" t="s">
        <v>25542</v>
      </c>
      <c r="KV43" s="3" t="s">
        <v>4683</v>
      </c>
      <c r="KW43" s="3" t="s">
        <v>25543</v>
      </c>
      <c r="KX43" s="3" t="s">
        <v>25544</v>
      </c>
      <c r="KY43" s="3" t="s">
        <v>4683</v>
      </c>
      <c r="KZ43" s="3" t="s">
        <v>25545</v>
      </c>
      <c r="LA43" s="3" t="s">
        <v>25546</v>
      </c>
      <c r="LB43" s="3" t="s">
        <v>4683</v>
      </c>
      <c r="LC43" s="3" t="s">
        <v>25547</v>
      </c>
      <c r="LD43" s="3" t="s">
        <v>25548</v>
      </c>
      <c r="LE43" s="3" t="s">
        <v>4686</v>
      </c>
      <c r="LF43" s="3" t="s">
        <v>25549</v>
      </c>
      <c r="LG43" s="3" t="s">
        <v>25550</v>
      </c>
      <c r="LH43" s="3" t="s">
        <v>4686</v>
      </c>
      <c r="LI43" s="3" t="s">
        <v>25551</v>
      </c>
      <c r="LJ43" s="3" t="s">
        <v>25552</v>
      </c>
      <c r="LK43" s="3" t="s">
        <v>4686</v>
      </c>
      <c r="LL43" s="3" t="s">
        <v>25553</v>
      </c>
      <c r="LM43" s="3" t="s">
        <v>25554</v>
      </c>
      <c r="LN43" s="3" t="s">
        <v>4683</v>
      </c>
      <c r="LO43" s="3" t="s">
        <v>25555</v>
      </c>
      <c r="LP43" s="3" t="s">
        <v>25556</v>
      </c>
      <c r="LQ43" s="3" t="s">
        <v>4686</v>
      </c>
      <c r="LR43" s="3" t="s">
        <v>25557</v>
      </c>
      <c r="LS43" s="3" t="s">
        <v>25558</v>
      </c>
      <c r="LT43" s="3" t="s">
        <v>4683</v>
      </c>
      <c r="LU43" s="3" t="s">
        <v>25559</v>
      </c>
      <c r="LV43" s="3" t="s">
        <v>25560</v>
      </c>
      <c r="LW43" s="3" t="s">
        <v>4683</v>
      </c>
      <c r="LX43" s="3" t="s">
        <v>4736</v>
      </c>
      <c r="LY43" s="3" t="s">
        <v>4737</v>
      </c>
      <c r="LZ43" s="3" t="s">
        <v>4683</v>
      </c>
      <c r="MA43" s="3" t="s">
        <v>25561</v>
      </c>
      <c r="MB43" s="3" t="s">
        <v>25562</v>
      </c>
      <c r="MC43" s="3" t="s">
        <v>4683</v>
      </c>
      <c r="MD43" s="3" t="s">
        <v>25561</v>
      </c>
      <c r="ME43" s="3" t="s">
        <v>25562</v>
      </c>
      <c r="MF43" s="3" t="s">
        <v>4683</v>
      </c>
      <c r="MG43" s="3" t="s">
        <v>25563</v>
      </c>
      <c r="MH43" s="3" t="s">
        <v>25564</v>
      </c>
      <c r="MI43" s="3" t="s">
        <v>4686</v>
      </c>
      <c r="MJ43" s="3" t="s">
        <v>25565</v>
      </c>
      <c r="MK43" s="3" t="s">
        <v>25566</v>
      </c>
      <c r="ML43" s="3" t="s">
        <v>4686</v>
      </c>
      <c r="MM43" s="3" t="s">
        <v>25567</v>
      </c>
      <c r="MN43" s="3" t="s">
        <v>25568</v>
      </c>
      <c r="MO43" s="3" t="s">
        <v>4683</v>
      </c>
      <c r="MP43" s="3" t="s">
        <v>25569</v>
      </c>
      <c r="MQ43" s="3" t="s">
        <v>25570</v>
      </c>
      <c r="MR43" s="3" t="s">
        <v>4686</v>
      </c>
      <c r="MS43" s="3" t="s">
        <v>25571</v>
      </c>
      <c r="MT43" s="3" t="s">
        <v>25572</v>
      </c>
      <c r="MU43" s="3" t="s">
        <v>4683</v>
      </c>
      <c r="MV43" s="3" t="s">
        <v>25573</v>
      </c>
      <c r="MW43" s="3" t="s">
        <v>25574</v>
      </c>
      <c r="MX43" s="3" t="s">
        <v>4686</v>
      </c>
      <c r="MY43" s="3" t="s">
        <v>25575</v>
      </c>
      <c r="MZ43" s="3" t="s">
        <v>25576</v>
      </c>
      <c r="NA43" s="3" t="s">
        <v>4683</v>
      </c>
      <c r="NB43" s="3" t="s">
        <v>25577</v>
      </c>
      <c r="NC43" s="3" t="s">
        <v>25578</v>
      </c>
      <c r="ND43" s="3" t="s">
        <v>4683</v>
      </c>
      <c r="NE43" s="3" t="s">
        <v>25579</v>
      </c>
      <c r="NF43" s="3" t="s">
        <v>25580</v>
      </c>
      <c r="NG43" s="3" t="s">
        <v>4686</v>
      </c>
      <c r="NH43" s="3" t="s">
        <v>25581</v>
      </c>
      <c r="NI43" s="3" t="s">
        <v>25582</v>
      </c>
      <c r="NJ43" s="3" t="s">
        <v>4686</v>
      </c>
      <c r="NK43" s="3" t="s">
        <v>25583</v>
      </c>
      <c r="NL43" s="3" t="s">
        <v>25584</v>
      </c>
      <c r="NM43" s="3" t="s">
        <v>4683</v>
      </c>
      <c r="NN43" s="3" t="s">
        <v>25585</v>
      </c>
      <c r="NO43" s="3" t="s">
        <v>25586</v>
      </c>
      <c r="NP43" s="3" t="s">
        <v>4683</v>
      </c>
      <c r="NQ43" s="3" t="s">
        <v>5285</v>
      </c>
      <c r="NR43" s="3" t="s">
        <v>5286</v>
      </c>
      <c r="NS43" s="3" t="s">
        <v>4683</v>
      </c>
      <c r="NT43" s="3" t="s">
        <v>4736</v>
      </c>
      <c r="NU43" s="3" t="s">
        <v>4737</v>
      </c>
      <c r="NV43" s="3" t="s">
        <v>4686</v>
      </c>
      <c r="NW43" s="3" t="s">
        <v>25587</v>
      </c>
      <c r="NX43" s="3" t="s">
        <v>25588</v>
      </c>
      <c r="NY43" s="3" t="s">
        <v>4683</v>
      </c>
      <c r="NZ43" s="3" t="s">
        <v>25589</v>
      </c>
      <c r="OA43" s="3" t="s">
        <v>25590</v>
      </c>
      <c r="OB43" s="3" t="s">
        <v>4686</v>
      </c>
      <c r="OC43" s="3" t="s">
        <v>25591</v>
      </c>
      <c r="OD43" s="3" t="s">
        <v>25592</v>
      </c>
      <c r="OE43" s="3" t="s">
        <v>4686</v>
      </c>
      <c r="OF43" s="3" t="s">
        <v>25593</v>
      </c>
      <c r="OG43" s="3" t="s">
        <v>25594</v>
      </c>
      <c r="OH43" s="3" t="s">
        <v>4686</v>
      </c>
      <c r="OI43" s="3" t="s">
        <v>25595</v>
      </c>
      <c r="OJ43" s="3" t="s">
        <v>25596</v>
      </c>
      <c r="OK43" s="3" t="s">
        <v>4686</v>
      </c>
      <c r="OL43" s="3" t="s">
        <v>25597</v>
      </c>
      <c r="OM43" s="3" t="s">
        <v>25598</v>
      </c>
      <c r="ON43" s="3" t="s">
        <v>4683</v>
      </c>
      <c r="OO43" s="3" t="s">
        <v>4736</v>
      </c>
      <c r="OP43" s="3" t="s">
        <v>4737</v>
      </c>
      <c r="OQ43" s="3" t="s">
        <v>4683</v>
      </c>
      <c r="OR43" s="3" t="s">
        <v>25599</v>
      </c>
      <c r="OS43" s="3" t="s">
        <v>25600</v>
      </c>
      <c r="OT43" s="3" t="s">
        <v>4683</v>
      </c>
      <c r="OU43" s="3" t="s">
        <v>25601</v>
      </c>
      <c r="OV43" s="3" t="s">
        <v>25602</v>
      </c>
      <c r="OW43" s="3" t="s">
        <v>4686</v>
      </c>
      <c r="OX43" s="3" t="s">
        <v>25603</v>
      </c>
      <c r="OY43" s="3" t="s">
        <v>25604</v>
      </c>
      <c r="OZ43" s="3" t="s">
        <v>4683</v>
      </c>
      <c r="PA43" s="3" t="s">
        <v>25401</v>
      </c>
      <c r="PB43" s="3" t="s">
        <v>25402</v>
      </c>
      <c r="PC43" s="3" t="s">
        <v>4686</v>
      </c>
      <c r="PD43" s="3" t="s">
        <v>25605</v>
      </c>
      <c r="PE43" s="3" t="s">
        <v>25606</v>
      </c>
      <c r="PF43" s="3" t="s">
        <v>4686</v>
      </c>
      <c r="PG43" s="3" t="s">
        <v>25607</v>
      </c>
      <c r="PH43" s="3" t="s">
        <v>25608</v>
      </c>
      <c r="PI43" s="3" t="s">
        <v>4686</v>
      </c>
      <c r="PJ43" s="3" t="s">
        <v>25609</v>
      </c>
      <c r="PK43" s="3" t="s">
        <v>25610</v>
      </c>
      <c r="PL43" s="3" t="s">
        <v>4683</v>
      </c>
      <c r="PM43" s="3" t="s">
        <v>25611</v>
      </c>
      <c r="PN43" s="3" t="s">
        <v>25612</v>
      </c>
      <c r="PO43" s="3" t="s">
        <v>4683</v>
      </c>
      <c r="PP43" s="3" t="s">
        <v>25613</v>
      </c>
      <c r="PQ43" s="3" t="s">
        <v>25614</v>
      </c>
      <c r="PR43" s="3" t="s">
        <v>4686</v>
      </c>
      <c r="PS43" s="3" t="s">
        <v>25615</v>
      </c>
      <c r="PT43" s="3" t="s">
        <v>25616</v>
      </c>
      <c r="PU43" s="3" t="s">
        <v>4683</v>
      </c>
      <c r="PV43" s="3" t="s">
        <v>25617</v>
      </c>
      <c r="PW43" s="3" t="s">
        <v>25618</v>
      </c>
      <c r="PX43" s="3" t="s">
        <v>4686</v>
      </c>
      <c r="PY43" s="3" t="s">
        <v>25619</v>
      </c>
      <c r="PZ43" s="3" t="s">
        <v>25620</v>
      </c>
      <c r="QA43" s="3" t="s">
        <v>4686</v>
      </c>
      <c r="QB43" s="3" t="s">
        <v>25621</v>
      </c>
      <c r="QC43" s="3" t="s">
        <v>25622</v>
      </c>
      <c r="QD43" s="3" t="s">
        <v>4686</v>
      </c>
      <c r="QE43" s="3" t="s">
        <v>25623</v>
      </c>
      <c r="QF43" s="3" t="s">
        <v>25624</v>
      </c>
      <c r="QG43" s="3" t="s">
        <v>4686</v>
      </c>
      <c r="QH43" s="3" t="s">
        <v>25625</v>
      </c>
      <c r="QI43" s="3" t="s">
        <v>25626</v>
      </c>
      <c r="QJ43" s="3" t="s">
        <v>4683</v>
      </c>
      <c r="QK43" s="3" t="s">
        <v>25627</v>
      </c>
      <c r="QL43" s="3" t="s">
        <v>25628</v>
      </c>
      <c r="QM43" s="3" t="s">
        <v>4686</v>
      </c>
      <c r="QN43" s="3" t="s">
        <v>25629</v>
      </c>
      <c r="QO43" s="3" t="s">
        <v>25630</v>
      </c>
      <c r="QP43" s="3" t="s">
        <v>4686</v>
      </c>
      <c r="QQ43" s="3" t="s">
        <v>25631</v>
      </c>
      <c r="QR43" s="3" t="s">
        <v>25632</v>
      </c>
      <c r="QS43" s="3" t="s">
        <v>4686</v>
      </c>
      <c r="QT43" s="3" t="s">
        <v>25633</v>
      </c>
      <c r="QU43" s="3" t="s">
        <v>25634</v>
      </c>
      <c r="QV43" s="3" t="s">
        <v>4683</v>
      </c>
      <c r="QW43" s="3" t="s">
        <v>25635</v>
      </c>
      <c r="QX43" s="3" t="s">
        <v>25636</v>
      </c>
      <c r="QY43" s="3" t="s">
        <v>4683</v>
      </c>
      <c r="QZ43" s="3" t="s">
        <v>25637</v>
      </c>
      <c r="RA43" s="3" t="s">
        <v>25638</v>
      </c>
      <c r="RB43" s="3" t="s">
        <v>4683</v>
      </c>
      <c r="RC43" s="3" t="s">
        <v>25639</v>
      </c>
      <c r="RD43" s="3" t="s">
        <v>25640</v>
      </c>
      <c r="RE43" s="3" t="s">
        <v>4686</v>
      </c>
      <c r="RF43" s="3" t="s">
        <v>25641</v>
      </c>
      <c r="RG43" s="3" t="s">
        <v>25642</v>
      </c>
      <c r="RH43" s="3" t="s">
        <v>4686</v>
      </c>
      <c r="RI43" s="3" t="s">
        <v>25643</v>
      </c>
      <c r="RJ43" s="3" t="s">
        <v>25644</v>
      </c>
      <c r="RK43" s="3" t="s">
        <v>4683</v>
      </c>
      <c r="RL43" s="3" t="s">
        <v>25645</v>
      </c>
      <c r="RM43" s="3" t="s">
        <v>25646</v>
      </c>
      <c r="RN43" s="3" t="s">
        <v>4686</v>
      </c>
      <c r="RO43" s="3" t="s">
        <v>25647</v>
      </c>
      <c r="RP43" s="3" t="s">
        <v>25648</v>
      </c>
      <c r="RQ43" s="3" t="s">
        <v>4683</v>
      </c>
      <c r="RR43" s="3" t="s">
        <v>25649</v>
      </c>
      <c r="RS43" s="3" t="s">
        <v>25650</v>
      </c>
      <c r="RT43" s="3" t="s">
        <v>4683</v>
      </c>
      <c r="RU43" s="3" t="s">
        <v>25651</v>
      </c>
      <c r="RV43" s="3" t="s">
        <v>25652</v>
      </c>
      <c r="RW43" s="3" t="s">
        <v>4683</v>
      </c>
      <c r="RX43" s="3" t="s">
        <v>25653</v>
      </c>
      <c r="RY43" s="3" t="s">
        <v>25654</v>
      </c>
      <c r="RZ43" s="3" t="s">
        <v>4683</v>
      </c>
      <c r="SA43" s="3" t="s">
        <v>25655</v>
      </c>
      <c r="SB43" s="3" t="s">
        <v>25656</v>
      </c>
      <c r="SC43" s="3" t="s">
        <v>4686</v>
      </c>
      <c r="SD43" s="3" t="s">
        <v>25657</v>
      </c>
      <c r="SE43" s="3" t="s">
        <v>25658</v>
      </c>
      <c r="SF43" s="3" t="s">
        <v>4686</v>
      </c>
      <c r="SG43" s="3" t="s">
        <v>25659</v>
      </c>
      <c r="SH43" s="3" t="s">
        <v>25660</v>
      </c>
      <c r="SI43" s="3" t="s">
        <v>4683</v>
      </c>
      <c r="SJ43" s="3" t="s">
        <v>25661</v>
      </c>
      <c r="SK43" s="3" t="s">
        <v>25662</v>
      </c>
      <c r="SL43" s="3" t="s">
        <v>4683</v>
      </c>
      <c r="SM43" s="3" t="s">
        <v>25663</v>
      </c>
      <c r="SN43" s="3" t="s">
        <v>25664</v>
      </c>
      <c r="SO43" s="3" t="s">
        <v>4683</v>
      </c>
      <c r="SP43" s="3" t="s">
        <v>25665</v>
      </c>
      <c r="SQ43" s="3" t="s">
        <v>25666</v>
      </c>
      <c r="SR43" s="3" t="s">
        <v>4683</v>
      </c>
      <c r="SS43" s="3" t="s">
        <v>25667</v>
      </c>
      <c r="ST43" s="3" t="s">
        <v>25668</v>
      </c>
      <c r="SU43" s="3" t="s">
        <v>4683</v>
      </c>
      <c r="SV43" s="3" t="s">
        <v>25669</v>
      </c>
      <c r="SW43" s="3" t="s">
        <v>25670</v>
      </c>
      <c r="SX43" s="3" t="s">
        <v>4686</v>
      </c>
      <c r="SY43" s="3" t="s">
        <v>25671</v>
      </c>
      <c r="SZ43" s="3" t="s">
        <v>25672</v>
      </c>
      <c r="TA43" s="3" t="s">
        <v>4686</v>
      </c>
      <c r="TB43" s="3" t="s">
        <v>25673</v>
      </c>
      <c r="TC43" s="3" t="s">
        <v>25674</v>
      </c>
      <c r="TD43" s="3" t="s">
        <v>4686</v>
      </c>
      <c r="TE43" s="3" t="s">
        <v>25675</v>
      </c>
      <c r="TF43" s="3" t="s">
        <v>25676</v>
      </c>
      <c r="TG43" s="3" t="s">
        <v>4683</v>
      </c>
      <c r="TH43" s="3" t="s">
        <v>25677</v>
      </c>
      <c r="TI43" s="3" t="s">
        <v>25678</v>
      </c>
      <c r="TJ43" s="3" t="s">
        <v>4686</v>
      </c>
      <c r="TK43" s="3" t="s">
        <v>25679</v>
      </c>
      <c r="TL43" s="3" t="s">
        <v>25680</v>
      </c>
      <c r="TM43" s="3" t="s">
        <v>4686</v>
      </c>
      <c r="TN43" s="3" t="s">
        <v>25681</v>
      </c>
      <c r="TO43" s="3" t="s">
        <v>25682</v>
      </c>
      <c r="TP43" s="3" t="s">
        <v>4686</v>
      </c>
      <c r="TQ43" s="3" t="s">
        <v>25683</v>
      </c>
      <c r="TR43" s="3" t="s">
        <v>25684</v>
      </c>
      <c r="TS43" s="3" t="s">
        <v>4683</v>
      </c>
      <c r="TT43" s="3" t="s">
        <v>25685</v>
      </c>
      <c r="TU43" s="3" t="s">
        <v>25686</v>
      </c>
      <c r="TV43" s="3" t="s">
        <v>4686</v>
      </c>
      <c r="TW43" s="3" t="s">
        <v>25687</v>
      </c>
      <c r="TX43" s="3" t="s">
        <v>25688</v>
      </c>
      <c r="TY43" s="3" t="s">
        <v>4686</v>
      </c>
      <c r="TZ43" s="3" t="s">
        <v>25689</v>
      </c>
      <c r="UA43" s="3" t="s">
        <v>25690</v>
      </c>
      <c r="UB43" s="3" t="s">
        <v>4683</v>
      </c>
      <c r="UC43" s="3" t="s">
        <v>25691</v>
      </c>
      <c r="UD43" s="3" t="s">
        <v>25692</v>
      </c>
      <c r="UE43" s="3" t="s">
        <v>4686</v>
      </c>
      <c r="UF43" s="3" t="s">
        <v>25693</v>
      </c>
      <c r="UG43" s="3" t="s">
        <v>25694</v>
      </c>
      <c r="UH43" s="3" t="s">
        <v>4686</v>
      </c>
      <c r="UI43" s="3" t="s">
        <v>25695</v>
      </c>
      <c r="UJ43" s="3" t="s">
        <v>25696</v>
      </c>
      <c r="UK43" s="3" t="s">
        <v>4686</v>
      </c>
      <c r="UL43" s="3" t="s">
        <v>25697</v>
      </c>
      <c r="UM43" s="3" t="s">
        <v>25698</v>
      </c>
      <c r="UN43" s="3" t="s">
        <v>4686</v>
      </c>
      <c r="UO43" s="3" t="s">
        <v>25699</v>
      </c>
      <c r="UP43" s="3" t="s">
        <v>25700</v>
      </c>
      <c r="UQ43" s="3" t="s">
        <v>4686</v>
      </c>
      <c r="UR43" s="3" t="s">
        <v>25701</v>
      </c>
      <c r="US43" s="3" t="s">
        <v>25702</v>
      </c>
      <c r="UT43" s="3" t="s">
        <v>4683</v>
      </c>
      <c r="UU43" s="3" t="s">
        <v>25703</v>
      </c>
      <c r="UV43" s="3" t="s">
        <v>25704</v>
      </c>
      <c r="UW43" s="3" t="s">
        <v>4686</v>
      </c>
      <c r="UX43" s="3" t="s">
        <v>25705</v>
      </c>
      <c r="UY43" s="3" t="s">
        <v>25706</v>
      </c>
      <c r="UZ43" s="3" t="s">
        <v>4683</v>
      </c>
      <c r="VA43" s="3" t="s">
        <v>25707</v>
      </c>
      <c r="VB43" s="3" t="s">
        <v>25708</v>
      </c>
      <c r="VC43" s="3" t="s">
        <v>4683</v>
      </c>
      <c r="VD43" s="3" t="s">
        <v>25709</v>
      </c>
      <c r="VE43" s="3" t="s">
        <v>25710</v>
      </c>
      <c r="VF43" s="3" t="s">
        <v>4686</v>
      </c>
      <c r="VG43" s="3" t="s">
        <v>25711</v>
      </c>
      <c r="VH43" s="3" t="s">
        <v>25712</v>
      </c>
      <c r="VI43" s="3" t="s">
        <v>4686</v>
      </c>
      <c r="VJ43" s="3" t="s">
        <v>25713</v>
      </c>
      <c r="VK43" s="3" t="s">
        <v>25714</v>
      </c>
      <c r="VL43" s="3" t="s">
        <v>4686</v>
      </c>
      <c r="VM43" s="3" t="s">
        <v>25715</v>
      </c>
      <c r="VN43" s="3" t="s">
        <v>25716</v>
      </c>
      <c r="VO43" s="3" t="s">
        <v>4683</v>
      </c>
      <c r="VP43" s="3" t="s">
        <v>25717</v>
      </c>
      <c r="VQ43" s="3" t="s">
        <v>25718</v>
      </c>
      <c r="VR43" s="3" t="s">
        <v>4686</v>
      </c>
      <c r="VS43" s="3" t="s">
        <v>25719</v>
      </c>
      <c r="VT43" s="3" t="s">
        <v>25720</v>
      </c>
      <c r="VU43" s="3" t="s">
        <v>4683</v>
      </c>
      <c r="VV43" s="3" t="s">
        <v>4736</v>
      </c>
      <c r="VW43" s="3" t="s">
        <v>4737</v>
      </c>
      <c r="VX43" s="3" t="s">
        <v>4686</v>
      </c>
      <c r="VY43" s="3" t="s">
        <v>25721</v>
      </c>
      <c r="VZ43" s="3" t="s">
        <v>25722</v>
      </c>
      <c r="WA43" s="3" t="s">
        <v>4686</v>
      </c>
      <c r="WB43" s="3" t="s">
        <v>25723</v>
      </c>
      <c r="WC43" s="3" t="s">
        <v>25724</v>
      </c>
      <c r="WD43" s="3" t="s">
        <v>4686</v>
      </c>
      <c r="WE43" s="3" t="s">
        <v>25725</v>
      </c>
      <c r="WF43" s="3" t="s">
        <v>25726</v>
      </c>
      <c r="WG43" s="3" t="s">
        <v>4686</v>
      </c>
      <c r="WH43" s="3" t="s">
        <v>25727</v>
      </c>
      <c r="WI43" s="3" t="s">
        <v>25728</v>
      </c>
      <c r="WJ43" s="3" t="s">
        <v>4686</v>
      </c>
      <c r="WK43" s="3" t="s">
        <v>25729</v>
      </c>
      <c r="WL43" s="3" t="s">
        <v>25730</v>
      </c>
      <c r="WM43" s="3" t="s">
        <v>4683</v>
      </c>
      <c r="WN43" s="3" t="s">
        <v>25731</v>
      </c>
      <c r="WO43" s="3" t="s">
        <v>25732</v>
      </c>
      <c r="WP43" s="3" t="s">
        <v>4686</v>
      </c>
      <c r="WQ43" s="3" t="s">
        <v>25733</v>
      </c>
      <c r="WR43" s="3" t="s">
        <v>25734</v>
      </c>
      <c r="WS43" s="3" t="s">
        <v>4686</v>
      </c>
      <c r="WT43" s="3" t="s">
        <v>25735</v>
      </c>
      <c r="WU43" s="3" t="s">
        <v>25736</v>
      </c>
      <c r="WV43" s="3" t="s">
        <v>4686</v>
      </c>
      <c r="WW43" s="3" t="s">
        <v>25737</v>
      </c>
      <c r="WX43" s="3" t="s">
        <v>25738</v>
      </c>
      <c r="WY43" s="3" t="s">
        <v>4683</v>
      </c>
      <c r="WZ43" s="3" t="s">
        <v>25739</v>
      </c>
      <c r="XA43" s="3" t="s">
        <v>25740</v>
      </c>
      <c r="XB43" s="3" t="s">
        <v>4683</v>
      </c>
      <c r="XC43" s="3" t="s">
        <v>4736</v>
      </c>
      <c r="XD43" s="3" t="s">
        <v>4737</v>
      </c>
      <c r="XE43" s="3" t="s">
        <v>4686</v>
      </c>
      <c r="XF43" s="3" t="s">
        <v>25741</v>
      </c>
      <c r="XG43" s="3" t="s">
        <v>25742</v>
      </c>
      <c r="XH43" s="3" t="s">
        <v>4683</v>
      </c>
      <c r="XI43" s="3" t="s">
        <v>5285</v>
      </c>
      <c r="XJ43" s="3" t="s">
        <v>5286</v>
      </c>
      <c r="XK43" s="3" t="s">
        <v>4683</v>
      </c>
      <c r="XL43" s="3" t="s">
        <v>5285</v>
      </c>
      <c r="XM43" s="3" t="s">
        <v>5286</v>
      </c>
      <c r="XN43" s="3" t="s">
        <v>4686</v>
      </c>
      <c r="XO43" s="3" t="s">
        <v>25743</v>
      </c>
      <c r="XP43" s="3" t="s">
        <v>25744</v>
      </c>
      <c r="XQ43" s="3" t="s">
        <v>4686</v>
      </c>
      <c r="XR43" s="3" t="s">
        <v>25745</v>
      </c>
      <c r="XS43" s="3" t="s">
        <v>25746</v>
      </c>
      <c r="XT43" s="3" t="s">
        <v>4686</v>
      </c>
      <c r="XU43" s="3" t="s">
        <v>25747</v>
      </c>
      <c r="XV43" s="3" t="s">
        <v>25748</v>
      </c>
      <c r="XW43" s="3" t="s">
        <v>4686</v>
      </c>
      <c r="XX43" s="3" t="s">
        <v>25749</v>
      </c>
      <c r="XY43" s="3" t="s">
        <v>25750</v>
      </c>
      <c r="XZ43" s="3" t="s">
        <v>4686</v>
      </c>
      <c r="YA43" s="3" t="s">
        <v>25751</v>
      </c>
      <c r="YB43" s="3" t="s">
        <v>25752</v>
      </c>
      <c r="YC43" s="3" t="s">
        <v>4686</v>
      </c>
      <c r="YD43" s="3" t="s">
        <v>25753</v>
      </c>
      <c r="YE43" s="3" t="s">
        <v>25754</v>
      </c>
      <c r="YF43" s="3" t="s">
        <v>4686</v>
      </c>
      <c r="YG43" s="3" t="s">
        <v>25755</v>
      </c>
      <c r="YH43" s="3" t="s">
        <v>25756</v>
      </c>
      <c r="YI43" s="3" t="s">
        <v>4683</v>
      </c>
      <c r="YJ43" s="3" t="s">
        <v>25757</v>
      </c>
      <c r="YK43" s="3" t="s">
        <v>25758</v>
      </c>
      <c r="YL43" s="3" t="s">
        <v>4683</v>
      </c>
      <c r="YM43" s="3" t="s">
        <v>25759</v>
      </c>
      <c r="YN43" s="3" t="s">
        <v>25760</v>
      </c>
      <c r="YO43" s="3" t="s">
        <v>4686</v>
      </c>
      <c r="YP43" s="3" t="s">
        <v>25761</v>
      </c>
      <c r="YQ43" s="3" t="s">
        <v>25762</v>
      </c>
      <c r="YR43" s="3" t="s">
        <v>4686</v>
      </c>
      <c r="YS43" s="3" t="s">
        <v>25763</v>
      </c>
      <c r="YT43" s="3" t="s">
        <v>25764</v>
      </c>
      <c r="YU43" s="3" t="s">
        <v>4686</v>
      </c>
      <c r="YV43" s="3" t="s">
        <v>25765</v>
      </c>
      <c r="YW43" s="3" t="s">
        <v>25766</v>
      </c>
      <c r="YX43" s="3" t="s">
        <v>4686</v>
      </c>
      <c r="YY43" s="3" t="s">
        <v>25767</v>
      </c>
      <c r="YZ43" s="3" t="s">
        <v>25768</v>
      </c>
      <c r="ZA43" s="3" t="s">
        <v>4683</v>
      </c>
      <c r="ZB43" s="3" t="s">
        <v>25769</v>
      </c>
      <c r="ZC43" s="3" t="s">
        <v>25770</v>
      </c>
      <c r="ZD43" s="3" t="s">
        <v>4683</v>
      </c>
      <c r="ZE43" s="3" t="s">
        <v>25771</v>
      </c>
      <c r="ZF43" s="3" t="s">
        <v>25772</v>
      </c>
      <c r="ZG43" s="3" t="s">
        <v>4683</v>
      </c>
      <c r="ZH43" s="3" t="s">
        <v>25773</v>
      </c>
      <c r="ZI43" s="3" t="s">
        <v>25774</v>
      </c>
      <c r="ZJ43" s="3" t="s">
        <v>4686</v>
      </c>
      <c r="ZK43" s="3" t="s">
        <v>25775</v>
      </c>
      <c r="ZL43" s="3" t="s">
        <v>25776</v>
      </c>
      <c r="ZM43" s="3" t="s">
        <v>4686</v>
      </c>
      <c r="ZN43" s="3" t="s">
        <v>25777</v>
      </c>
      <c r="ZO43" s="3" t="s">
        <v>25778</v>
      </c>
      <c r="ZP43" s="3" t="s">
        <v>4686</v>
      </c>
      <c r="ZQ43" s="3" t="s">
        <v>25779</v>
      </c>
      <c r="ZR43" s="3" t="s">
        <v>25780</v>
      </c>
      <c r="ZS43" s="3" t="s">
        <v>4683</v>
      </c>
      <c r="ZT43" s="3" t="s">
        <v>25781</v>
      </c>
      <c r="ZU43" s="3" t="s">
        <v>25782</v>
      </c>
      <c r="ZV43" s="3" t="s">
        <v>4683</v>
      </c>
      <c r="ZW43" s="3" t="s">
        <v>25783</v>
      </c>
      <c r="ZX43" s="3" t="s">
        <v>25784</v>
      </c>
      <c r="ZY43" s="3" t="s">
        <v>4686</v>
      </c>
      <c r="ZZ43" s="3" t="s">
        <v>25785</v>
      </c>
      <c r="AAA43" s="3" t="s">
        <v>25786</v>
      </c>
      <c r="AAB43" s="3" t="s">
        <v>4683</v>
      </c>
      <c r="AAC43" s="3" t="s">
        <v>25787</v>
      </c>
      <c r="AAD43" s="3" t="s">
        <v>25788</v>
      </c>
      <c r="AAE43" s="3" t="s">
        <v>4686</v>
      </c>
      <c r="AAF43" s="3" t="s">
        <v>25789</v>
      </c>
      <c r="AAG43" s="3" t="s">
        <v>25790</v>
      </c>
      <c r="AAH43" s="3" t="s">
        <v>4686</v>
      </c>
      <c r="AAI43" s="3" t="s">
        <v>25791</v>
      </c>
      <c r="AAJ43" s="3" t="s">
        <v>25792</v>
      </c>
      <c r="AAK43" s="3" t="s">
        <v>4683</v>
      </c>
      <c r="AAL43" s="3" t="s">
        <v>25793</v>
      </c>
      <c r="AAM43" s="3" t="s">
        <v>25794</v>
      </c>
      <c r="AAN43" s="3" t="s">
        <v>4686</v>
      </c>
      <c r="AAO43" s="3" t="s">
        <v>25795</v>
      </c>
      <c r="AAP43" s="3" t="s">
        <v>25796</v>
      </c>
      <c r="AAQ43" s="3" t="s">
        <v>4686</v>
      </c>
      <c r="AAR43" s="3" t="s">
        <v>25797</v>
      </c>
      <c r="AAS43" s="3" t="s">
        <v>25798</v>
      </c>
      <c r="AAT43" s="3" t="s">
        <v>4683</v>
      </c>
      <c r="AAU43" s="3" t="s">
        <v>25799</v>
      </c>
      <c r="AAV43" s="3" t="s">
        <v>25800</v>
      </c>
      <c r="AAW43" s="3" t="s">
        <v>4683</v>
      </c>
      <c r="AAX43" s="3" t="s">
        <v>25801</v>
      </c>
      <c r="AAY43" s="3" t="s">
        <v>25802</v>
      </c>
      <c r="AAZ43" s="3" t="s">
        <v>4683</v>
      </c>
      <c r="ABA43" s="3" t="s">
        <v>25803</v>
      </c>
      <c r="ABB43" s="3" t="s">
        <v>25804</v>
      </c>
      <c r="ABC43" s="3" t="s">
        <v>4683</v>
      </c>
      <c r="ABD43" s="3" t="s">
        <v>25805</v>
      </c>
      <c r="ABE43" s="3" t="s">
        <v>25806</v>
      </c>
      <c r="ABF43" s="3" t="s">
        <v>4686</v>
      </c>
      <c r="ABG43" s="3" t="s">
        <v>5499</v>
      </c>
      <c r="ABH43" s="3" t="s">
        <v>5500</v>
      </c>
      <c r="ABI43" s="3" t="s">
        <v>4683</v>
      </c>
      <c r="ABJ43" s="3" t="s">
        <v>25807</v>
      </c>
      <c r="ABK43" s="3" t="s">
        <v>25808</v>
      </c>
      <c r="ABL43" s="3" t="s">
        <v>4683</v>
      </c>
      <c r="ABM43" s="3" t="s">
        <v>25807</v>
      </c>
      <c r="ABN43" s="3" t="s">
        <v>25808</v>
      </c>
      <c r="ABO43" s="3" t="s">
        <v>4683</v>
      </c>
      <c r="ABP43" s="3" t="s">
        <v>4995</v>
      </c>
      <c r="ABQ43" s="3" t="s">
        <v>4996</v>
      </c>
      <c r="ABR43" s="3" t="s">
        <v>4686</v>
      </c>
      <c r="ABS43" s="3" t="s">
        <v>25809</v>
      </c>
      <c r="ABT43" s="3" t="s">
        <v>25810</v>
      </c>
      <c r="ABU43" s="3" t="s">
        <v>4683</v>
      </c>
      <c r="ABV43" s="3" t="s">
        <v>25811</v>
      </c>
      <c r="ABW43" s="3" t="s">
        <v>25812</v>
      </c>
      <c r="ABX43" s="3" t="s">
        <v>4683</v>
      </c>
      <c r="ABY43" s="3" t="s">
        <v>25813</v>
      </c>
      <c r="ABZ43" s="3" t="s">
        <v>25814</v>
      </c>
      <c r="ACA43" s="3" t="s">
        <v>4686</v>
      </c>
      <c r="ACB43" s="3" t="s">
        <v>25815</v>
      </c>
      <c r="ACC43" s="3" t="s">
        <v>25816</v>
      </c>
      <c r="ACD43" s="3" t="s">
        <v>4683</v>
      </c>
      <c r="ACE43" s="3" t="s">
        <v>25817</v>
      </c>
      <c r="ACF43" s="3" t="s">
        <v>25818</v>
      </c>
      <c r="ACG43" s="3" t="s">
        <v>4683</v>
      </c>
      <c r="ACH43" s="3" t="s">
        <v>25819</v>
      </c>
      <c r="ACI43" s="3" t="s">
        <v>25820</v>
      </c>
      <c r="ACJ43" s="3" t="s">
        <v>4686</v>
      </c>
      <c r="ACK43" s="3" t="s">
        <v>25821</v>
      </c>
      <c r="ACL43" s="3" t="s">
        <v>25822</v>
      </c>
      <c r="ACM43" s="3" t="s">
        <v>4683</v>
      </c>
      <c r="ACN43" s="3" t="s">
        <v>25823</v>
      </c>
      <c r="ACO43" s="3" t="s">
        <v>25824</v>
      </c>
      <c r="ACP43" s="3" t="s">
        <v>4683</v>
      </c>
      <c r="ACQ43" s="3" t="s">
        <v>25825</v>
      </c>
      <c r="ACR43" s="3" t="s">
        <v>25826</v>
      </c>
      <c r="ACS43" s="3" t="s">
        <v>4686</v>
      </c>
      <c r="ACT43" s="3" t="s">
        <v>25827</v>
      </c>
      <c r="ACU43" s="3" t="s">
        <v>25828</v>
      </c>
      <c r="ACV43" s="3" t="s">
        <v>4686</v>
      </c>
      <c r="ACW43" s="3" t="s">
        <v>25829</v>
      </c>
      <c r="ACX43" s="3" t="s">
        <v>25830</v>
      </c>
      <c r="ACY43" s="3" t="s">
        <v>4686</v>
      </c>
      <c r="ACZ43" s="3" t="s">
        <v>25831</v>
      </c>
      <c r="ADA43" s="3" t="s">
        <v>25832</v>
      </c>
      <c r="ADB43" s="3" t="s">
        <v>4686</v>
      </c>
      <c r="ADC43" s="3" t="s">
        <v>25833</v>
      </c>
      <c r="ADD43" s="3" t="s">
        <v>25834</v>
      </c>
      <c r="ADE43" s="3" t="s">
        <v>4686</v>
      </c>
      <c r="ADF43" s="3" t="s">
        <v>25835</v>
      </c>
      <c r="ADG43" s="3" t="s">
        <v>25836</v>
      </c>
      <c r="ADH43" s="3" t="s">
        <v>4683</v>
      </c>
      <c r="ADI43" s="3" t="s">
        <v>25837</v>
      </c>
      <c r="ADJ43" s="3" t="s">
        <v>25838</v>
      </c>
      <c r="ADK43" s="3" t="s">
        <v>4683</v>
      </c>
      <c r="ADL43" s="3" t="s">
        <v>25839</v>
      </c>
      <c r="ADM43" s="3" t="s">
        <v>25840</v>
      </c>
      <c r="ADN43" s="3" t="s">
        <v>4683</v>
      </c>
      <c r="ADO43" s="3" t="s">
        <v>25841</v>
      </c>
      <c r="ADP43" s="3" t="s">
        <v>25842</v>
      </c>
      <c r="ADQ43" s="3" t="s">
        <v>4686</v>
      </c>
      <c r="ADR43" s="3" t="s">
        <v>25843</v>
      </c>
      <c r="ADS43" s="3" t="s">
        <v>25844</v>
      </c>
      <c r="ADT43" s="3" t="s">
        <v>4686</v>
      </c>
      <c r="ADU43" s="3" t="s">
        <v>25845</v>
      </c>
      <c r="ADV43" s="3" t="s">
        <v>25846</v>
      </c>
      <c r="ADW43" s="3" t="s">
        <v>4686</v>
      </c>
      <c r="ADX43" s="3" t="s">
        <v>25847</v>
      </c>
      <c r="ADY43" s="3" t="s">
        <v>25848</v>
      </c>
      <c r="ADZ43" s="3" t="s">
        <v>4683</v>
      </c>
      <c r="AEA43" s="3" t="s">
        <v>25849</v>
      </c>
      <c r="AEB43" s="3" t="s">
        <v>25850</v>
      </c>
      <c r="AEC43" s="3" t="s">
        <v>4686</v>
      </c>
      <c r="AED43" s="3" t="s">
        <v>25851</v>
      </c>
      <c r="AEE43" s="3" t="s">
        <v>25852</v>
      </c>
      <c r="AEF43" s="3" t="s">
        <v>4686</v>
      </c>
      <c r="AEG43" s="3" t="s">
        <v>25853</v>
      </c>
      <c r="AEH43" s="3" t="s">
        <v>25854</v>
      </c>
      <c r="AEI43" s="3" t="s">
        <v>4686</v>
      </c>
      <c r="AEJ43" s="3" t="s">
        <v>25855</v>
      </c>
      <c r="AEK43" s="3" t="s">
        <v>25856</v>
      </c>
      <c r="AEL43" s="3" t="s">
        <v>4686</v>
      </c>
      <c r="AEM43" s="3" t="s">
        <v>25857</v>
      </c>
      <c r="AEN43" s="3" t="s">
        <v>25858</v>
      </c>
      <c r="AEO43" s="3" t="s">
        <v>4683</v>
      </c>
      <c r="AEP43" s="3" t="s">
        <v>5285</v>
      </c>
      <c r="AEQ43" s="3" t="s">
        <v>5286</v>
      </c>
      <c r="AER43" s="3" t="s">
        <v>4686</v>
      </c>
      <c r="AES43" s="3" t="s">
        <v>25859</v>
      </c>
      <c r="AET43" s="3" t="s">
        <v>25860</v>
      </c>
      <c r="AEU43" s="3" t="s">
        <v>4686</v>
      </c>
      <c r="AEV43" s="3" t="s">
        <v>25861</v>
      </c>
      <c r="AEW43" s="3" t="s">
        <v>25862</v>
      </c>
      <c r="AEX43" s="3" t="s">
        <v>4686</v>
      </c>
      <c r="AEY43" s="3" t="s">
        <v>25863</v>
      </c>
      <c r="AEZ43" s="3" t="s">
        <v>25864</v>
      </c>
      <c r="AFA43" s="3" t="s">
        <v>4686</v>
      </c>
      <c r="AFB43" s="3" t="s">
        <v>25865</v>
      </c>
      <c r="AFC43" s="3" t="s">
        <v>25866</v>
      </c>
      <c r="AFD43" s="3" t="s">
        <v>4683</v>
      </c>
      <c r="AFE43" s="3" t="s">
        <v>25867</v>
      </c>
      <c r="AFF43" s="3" t="s">
        <v>25868</v>
      </c>
      <c r="AFG43" s="3" t="s">
        <v>4683</v>
      </c>
      <c r="AFH43" s="3" t="s">
        <v>25869</v>
      </c>
      <c r="AFI43" s="3" t="s">
        <v>25870</v>
      </c>
      <c r="AFJ43" s="3" t="s">
        <v>4686</v>
      </c>
      <c r="AFK43" s="3" t="s">
        <v>25871</v>
      </c>
      <c r="AFL43" s="3" t="s">
        <v>25872</v>
      </c>
      <c r="AFM43" s="3" t="s">
        <v>4683</v>
      </c>
      <c r="AFN43" s="3" t="s">
        <v>25873</v>
      </c>
      <c r="AFO43" s="3" t="s">
        <v>25874</v>
      </c>
      <c r="AFP43" s="3" t="s">
        <v>4686</v>
      </c>
      <c r="AFQ43" s="3" t="s">
        <v>25875</v>
      </c>
      <c r="AFR43" s="3" t="s">
        <v>25876</v>
      </c>
      <c r="AFS43" s="3" t="s">
        <v>4686</v>
      </c>
      <c r="AFT43" s="3" t="s">
        <v>25877</v>
      </c>
      <c r="AFU43" s="3" t="s">
        <v>25878</v>
      </c>
      <c r="AFV43" s="3" t="s">
        <v>4683</v>
      </c>
      <c r="AFW43" s="3" t="s">
        <v>5285</v>
      </c>
      <c r="AFX43" s="3" t="s">
        <v>5286</v>
      </c>
      <c r="AFY43" s="3" t="s">
        <v>4683</v>
      </c>
      <c r="AFZ43" s="3" t="s">
        <v>4736</v>
      </c>
      <c r="AGA43" s="3" t="s">
        <v>4737</v>
      </c>
      <c r="AGB43" s="3" t="s">
        <v>4686</v>
      </c>
      <c r="AGC43" s="3" t="s">
        <v>25879</v>
      </c>
      <c r="AGD43" s="3" t="s">
        <v>25880</v>
      </c>
      <c r="AGE43" s="3" t="s">
        <v>4686</v>
      </c>
      <c r="AGF43" s="3" t="s">
        <v>25881</v>
      </c>
      <c r="AGG43" s="3" t="s">
        <v>25882</v>
      </c>
      <c r="AGH43" s="3" t="s">
        <v>4683</v>
      </c>
      <c r="AGI43" s="3" t="s">
        <v>25883</v>
      </c>
      <c r="AGJ43" s="3" t="s">
        <v>25884</v>
      </c>
      <c r="AGK43" s="3" t="s">
        <v>4683</v>
      </c>
      <c r="AGL43" s="3" t="s">
        <v>4736</v>
      </c>
      <c r="AGM43" s="3" t="s">
        <v>4737</v>
      </c>
      <c r="AGN43" s="3" t="s">
        <v>4686</v>
      </c>
      <c r="AGO43" s="3" t="s">
        <v>25877</v>
      </c>
      <c r="AGP43" s="3" t="s">
        <v>25878</v>
      </c>
      <c r="AGQ43" s="3" t="s">
        <v>4683</v>
      </c>
      <c r="AGR43" s="3" t="s">
        <v>4736</v>
      </c>
      <c r="AGS43" s="3" t="s">
        <v>4737</v>
      </c>
      <c r="AGT43" s="3" t="s">
        <v>4686</v>
      </c>
      <c r="AGU43" s="3" t="s">
        <v>25885</v>
      </c>
      <c r="AGV43" s="3" t="s">
        <v>25886</v>
      </c>
      <c r="AGW43" s="3" t="s">
        <v>4686</v>
      </c>
      <c r="AGX43" s="3" t="s">
        <v>25887</v>
      </c>
      <c r="AGY43" s="3" t="s">
        <v>25888</v>
      </c>
      <c r="AGZ43" s="3" t="s">
        <v>4686</v>
      </c>
      <c r="AHA43" s="3" t="s">
        <v>25889</v>
      </c>
      <c r="AHB43" s="3" t="s">
        <v>25890</v>
      </c>
      <c r="AHC43" s="3" t="s">
        <v>4683</v>
      </c>
      <c r="AHD43" s="3" t="s">
        <v>25891</v>
      </c>
      <c r="AHE43" s="3" t="s">
        <v>25892</v>
      </c>
      <c r="AHF43" s="3" t="s">
        <v>4686</v>
      </c>
      <c r="AHG43" s="3" t="s">
        <v>25893</v>
      </c>
      <c r="AHH43" s="3" t="s">
        <v>25894</v>
      </c>
      <c r="AHI43" s="3" t="s">
        <v>4683</v>
      </c>
      <c r="AHJ43" s="3" t="s">
        <v>25895</v>
      </c>
      <c r="AHK43" s="3" t="s">
        <v>25896</v>
      </c>
      <c r="AHL43" s="3" t="s">
        <v>4686</v>
      </c>
      <c r="AHM43" s="3" t="s">
        <v>25889</v>
      </c>
      <c r="AHN43" s="3" t="s">
        <v>25890</v>
      </c>
      <c r="AHO43" s="3" t="s">
        <v>4683</v>
      </c>
      <c r="AHP43" s="3" t="s">
        <v>25895</v>
      </c>
      <c r="AHQ43" s="3" t="s">
        <v>25896</v>
      </c>
      <c r="AHR43" s="3" t="s">
        <v>4686</v>
      </c>
      <c r="AHS43" s="3" t="s">
        <v>25897</v>
      </c>
      <c r="AHT43" s="3" t="s">
        <v>25898</v>
      </c>
      <c r="AHU43" s="3" t="s">
        <v>4686</v>
      </c>
      <c r="AHV43" s="3" t="s">
        <v>25899</v>
      </c>
      <c r="AHW43" s="3" t="s">
        <v>25900</v>
      </c>
      <c r="AHX43" s="3" t="s">
        <v>4686</v>
      </c>
      <c r="AHY43" s="3" t="s">
        <v>25901</v>
      </c>
      <c r="AHZ43" s="3" t="s">
        <v>25902</v>
      </c>
      <c r="AIA43" s="3" t="s">
        <v>4686</v>
      </c>
      <c r="AIB43" s="3" t="s">
        <v>25903</v>
      </c>
      <c r="AIC43" s="3" t="s">
        <v>25904</v>
      </c>
      <c r="AID43" s="3" t="s">
        <v>4686</v>
      </c>
      <c r="AIE43" s="3" t="s">
        <v>25905</v>
      </c>
      <c r="AIF43" s="3" t="s">
        <v>25906</v>
      </c>
      <c r="AIG43" s="3" t="s">
        <v>4686</v>
      </c>
      <c r="AIH43" s="3" t="s">
        <v>25907</v>
      </c>
      <c r="AII43" s="3" t="s">
        <v>25908</v>
      </c>
      <c r="AIJ43" s="3" t="s">
        <v>4683</v>
      </c>
      <c r="AIK43" s="3" t="s">
        <v>25909</v>
      </c>
      <c r="AIL43" s="3" t="s">
        <v>25910</v>
      </c>
      <c r="AIM43" s="3" t="s">
        <v>4686</v>
      </c>
      <c r="AIN43" s="3" t="s">
        <v>25911</v>
      </c>
      <c r="AIO43" s="3" t="s">
        <v>25912</v>
      </c>
      <c r="AIP43" s="3" t="s">
        <v>4686</v>
      </c>
      <c r="AIQ43" s="3" t="s">
        <v>25913</v>
      </c>
      <c r="AIR43" s="3" t="s">
        <v>25914</v>
      </c>
      <c r="AIS43" s="3" t="s">
        <v>4683</v>
      </c>
      <c r="AIT43" s="3" t="s">
        <v>25915</v>
      </c>
      <c r="AIU43" s="3" t="s">
        <v>25916</v>
      </c>
      <c r="AIV43" s="3" t="s">
        <v>4683</v>
      </c>
      <c r="AIW43" s="3" t="s">
        <v>25917</v>
      </c>
      <c r="AIX43" s="3" t="s">
        <v>25918</v>
      </c>
      <c r="AIY43" s="3" t="s">
        <v>4686</v>
      </c>
      <c r="AIZ43" s="3" t="s">
        <v>25919</v>
      </c>
      <c r="AJA43" s="3" t="s">
        <v>25920</v>
      </c>
      <c r="AJB43" s="3" t="s">
        <v>4683</v>
      </c>
      <c r="AJC43" s="3" t="s">
        <v>25921</v>
      </c>
      <c r="AJD43" s="3" t="s">
        <v>25922</v>
      </c>
      <c r="AJE43" s="3" t="s">
        <v>4683</v>
      </c>
      <c r="AJF43" s="3" t="s">
        <v>25923</v>
      </c>
      <c r="AJG43" s="3" t="s">
        <v>25924</v>
      </c>
      <c r="AJH43" s="3" t="s">
        <v>4686</v>
      </c>
      <c r="AJI43" s="3" t="s">
        <v>25925</v>
      </c>
      <c r="AJJ43" s="3" t="s">
        <v>25926</v>
      </c>
      <c r="AJK43" s="3" t="s">
        <v>4686</v>
      </c>
      <c r="AJL43" s="3" t="s">
        <v>25927</v>
      </c>
      <c r="AJM43" s="3" t="s">
        <v>25928</v>
      </c>
      <c r="AJN43" s="3" t="s">
        <v>4686</v>
      </c>
      <c r="AJO43" s="3" t="s">
        <v>25929</v>
      </c>
      <c r="AJP43" s="3" t="s">
        <v>25930</v>
      </c>
      <c r="AJQ43" s="3" t="s">
        <v>4686</v>
      </c>
      <c r="AJR43" s="3" t="s">
        <v>25931</v>
      </c>
      <c r="AJS43" s="3" t="s">
        <v>25932</v>
      </c>
      <c r="AJT43" s="3" t="s">
        <v>4683</v>
      </c>
      <c r="AJU43" s="3" t="s">
        <v>25933</v>
      </c>
      <c r="AJV43" s="3" t="s">
        <v>25934</v>
      </c>
      <c r="AJW43" s="3" t="s">
        <v>4686</v>
      </c>
      <c r="AJX43" s="3" t="s">
        <v>25935</v>
      </c>
      <c r="AJY43" s="3" t="s">
        <v>25936</v>
      </c>
      <c r="AJZ43" s="3" t="s">
        <v>4686</v>
      </c>
      <c r="AKA43" s="3" t="s">
        <v>25937</v>
      </c>
      <c r="AKB43" s="3" t="s">
        <v>25938</v>
      </c>
      <c r="AKC43" s="3" t="s">
        <v>4686</v>
      </c>
      <c r="AKD43" s="3" t="s">
        <v>25939</v>
      </c>
      <c r="AKE43" s="3" t="s">
        <v>25940</v>
      </c>
      <c r="AKF43" s="3" t="s">
        <v>4683</v>
      </c>
      <c r="AKG43" s="3" t="s">
        <v>25941</v>
      </c>
      <c r="AKH43" s="3" t="s">
        <v>25942</v>
      </c>
      <c r="AKI43" s="3" t="s">
        <v>4686</v>
      </c>
      <c r="AKJ43" s="3" t="s">
        <v>25943</v>
      </c>
      <c r="AKK43" s="3" t="s">
        <v>25944</v>
      </c>
      <c r="AKL43" s="3" t="s">
        <v>4686</v>
      </c>
      <c r="AKM43" s="3" t="s">
        <v>25945</v>
      </c>
      <c r="AKN43" s="3" t="s">
        <v>25946</v>
      </c>
      <c r="AKO43" s="3" t="s">
        <v>4686</v>
      </c>
      <c r="AKP43" s="3" t="s">
        <v>25947</v>
      </c>
      <c r="AKQ43" s="3" t="s">
        <v>25948</v>
      </c>
      <c r="AKR43" s="3" t="s">
        <v>4686</v>
      </c>
      <c r="AKS43" s="3" t="s">
        <v>25949</v>
      </c>
      <c r="AKT43" s="3" t="s">
        <v>25950</v>
      </c>
      <c r="AKU43" s="3" t="s">
        <v>4686</v>
      </c>
      <c r="AKV43" s="3" t="s">
        <v>25951</v>
      </c>
      <c r="AKW43" s="3" t="s">
        <v>25952</v>
      </c>
      <c r="AKX43" s="3" t="s">
        <v>4686</v>
      </c>
      <c r="AKY43" s="3" t="s">
        <v>25953</v>
      </c>
      <c r="AKZ43" s="3" t="s">
        <v>25954</v>
      </c>
      <c r="ALA43" s="3" t="s">
        <v>4683</v>
      </c>
      <c r="ALB43" s="3" t="s">
        <v>25955</v>
      </c>
      <c r="ALC43" s="3" t="s">
        <v>25956</v>
      </c>
      <c r="ALD43" s="3" t="s">
        <v>4686</v>
      </c>
      <c r="ALE43" s="3" t="s">
        <v>25957</v>
      </c>
      <c r="ALF43" s="3" t="s">
        <v>25958</v>
      </c>
      <c r="ALG43" s="3" t="s">
        <v>4686</v>
      </c>
      <c r="ALH43" s="3" t="s">
        <v>25959</v>
      </c>
      <c r="ALI43" s="3" t="s">
        <v>25960</v>
      </c>
      <c r="ALJ43" s="3" t="s">
        <v>4686</v>
      </c>
      <c r="ALK43" s="3" t="s">
        <v>25961</v>
      </c>
      <c r="ALL43" s="3" t="s">
        <v>25962</v>
      </c>
      <c r="ALM43" s="3" t="s">
        <v>4686</v>
      </c>
      <c r="ALN43" s="3" t="s">
        <v>25963</v>
      </c>
      <c r="ALO43" s="3" t="s">
        <v>25964</v>
      </c>
      <c r="ALP43" s="3" t="s">
        <v>4686</v>
      </c>
      <c r="ALQ43" s="3" t="s">
        <v>25965</v>
      </c>
      <c r="ALR43" s="3" t="s">
        <v>25966</v>
      </c>
      <c r="ALS43" s="3" t="s">
        <v>4683</v>
      </c>
      <c r="ALT43" s="3" t="s">
        <v>25967</v>
      </c>
      <c r="ALU43" s="3" t="s">
        <v>25968</v>
      </c>
      <c r="ALV43" s="3" t="s">
        <v>4683</v>
      </c>
      <c r="ALW43" s="3" t="s">
        <v>25969</v>
      </c>
      <c r="ALX43" s="3" t="s">
        <v>25970</v>
      </c>
      <c r="ALY43" s="3" t="s">
        <v>4686</v>
      </c>
      <c r="ALZ43" s="3" t="s">
        <v>25971</v>
      </c>
      <c r="AMA43" s="3" t="s">
        <v>25972</v>
      </c>
      <c r="AMB43" s="3" t="s">
        <v>4686</v>
      </c>
      <c r="AMC43" s="3" t="s">
        <v>25973</v>
      </c>
      <c r="AMD43" s="3" t="s">
        <v>25974</v>
      </c>
      <c r="AME43" s="3" t="s">
        <v>4686</v>
      </c>
      <c r="AMF43" s="3" t="s">
        <v>25975</v>
      </c>
      <c r="AMG43" s="3" t="s">
        <v>25976</v>
      </c>
      <c r="AMH43" s="3" t="s">
        <v>4683</v>
      </c>
      <c r="AMI43" s="3" t="s">
        <v>25977</v>
      </c>
      <c r="AMJ43" s="3" t="s">
        <v>25978</v>
      </c>
      <c r="AMK43" s="3" t="s">
        <v>4683</v>
      </c>
      <c r="AML43" s="3" t="s">
        <v>5285</v>
      </c>
      <c r="AMM43" s="3" t="s">
        <v>5286</v>
      </c>
      <c r="AMN43" s="3" t="s">
        <v>4686</v>
      </c>
      <c r="AMO43" s="3" t="s">
        <v>25979</v>
      </c>
      <c r="AMP43" s="3" t="s">
        <v>25980</v>
      </c>
      <c r="AMQ43" s="3" t="s">
        <v>4686</v>
      </c>
      <c r="AMR43" s="3" t="s">
        <v>25981</v>
      </c>
      <c r="AMS43" s="3" t="s">
        <v>25982</v>
      </c>
      <c r="AMT43" s="3" t="s">
        <v>4686</v>
      </c>
      <c r="AMU43" s="3" t="s">
        <v>25983</v>
      </c>
      <c r="AMV43" s="3" t="s">
        <v>25984</v>
      </c>
      <c r="AMW43" s="3" t="s">
        <v>4686</v>
      </c>
      <c r="AMX43" s="3" t="s">
        <v>25985</v>
      </c>
      <c r="AMY43" s="3" t="s">
        <v>25986</v>
      </c>
      <c r="AMZ43" s="3" t="s">
        <v>4686</v>
      </c>
      <c r="ANA43" s="3" t="s">
        <v>25987</v>
      </c>
      <c r="ANB43" s="3" t="s">
        <v>25988</v>
      </c>
      <c r="ANC43" s="3" t="s">
        <v>4686</v>
      </c>
      <c r="AND43" s="3" t="s">
        <v>25989</v>
      </c>
      <c r="ANE43" s="3" t="s">
        <v>25990</v>
      </c>
      <c r="ANF43" s="3" t="s">
        <v>4686</v>
      </c>
      <c r="ANG43" s="3" t="s">
        <v>25991</v>
      </c>
      <c r="ANH43" s="3" t="s">
        <v>25992</v>
      </c>
      <c r="ANI43" s="3" t="s">
        <v>4686</v>
      </c>
      <c r="ANJ43" s="3" t="s">
        <v>25993</v>
      </c>
      <c r="ANK43" s="3" t="s">
        <v>25994</v>
      </c>
      <c r="ANL43" s="3" t="s">
        <v>4683</v>
      </c>
      <c r="ANM43" s="3" t="s">
        <v>25995</v>
      </c>
      <c r="ANN43" s="3" t="s">
        <v>25996</v>
      </c>
      <c r="ANO43" s="3" t="s">
        <v>4686</v>
      </c>
      <c r="ANP43" s="3" t="s">
        <v>25997</v>
      </c>
      <c r="ANQ43" s="3" t="s">
        <v>25998</v>
      </c>
      <c r="ANR43" s="3" t="s">
        <v>4686</v>
      </c>
      <c r="ANS43" s="3" t="s">
        <v>25999</v>
      </c>
      <c r="ANT43" s="3" t="s">
        <v>26000</v>
      </c>
      <c r="ANU43" s="3" t="s">
        <v>4686</v>
      </c>
      <c r="ANV43" s="3" t="s">
        <v>26001</v>
      </c>
      <c r="ANW43" s="3" t="s">
        <v>26002</v>
      </c>
      <c r="ANX43" s="3" t="s">
        <v>4686</v>
      </c>
      <c r="ANY43" s="3" t="s">
        <v>26003</v>
      </c>
      <c r="ANZ43" s="3" t="s">
        <v>26004</v>
      </c>
      <c r="AOA43" s="3" t="s">
        <v>4686</v>
      </c>
      <c r="AOB43" s="3" t="s">
        <v>26005</v>
      </c>
      <c r="AOC43" s="3" t="s">
        <v>26006</v>
      </c>
      <c r="AOD43" s="3" t="s">
        <v>4686</v>
      </c>
      <c r="AOE43" s="3" t="s">
        <v>26007</v>
      </c>
      <c r="AOF43" s="3" t="s">
        <v>26008</v>
      </c>
      <c r="AOG43" s="3" t="s">
        <v>4683</v>
      </c>
      <c r="AOH43" s="3" t="s">
        <v>26009</v>
      </c>
      <c r="AOI43" s="3" t="s">
        <v>26010</v>
      </c>
      <c r="AOJ43" s="3" t="s">
        <v>4686</v>
      </c>
      <c r="AOK43" s="3" t="s">
        <v>26011</v>
      </c>
      <c r="AOL43" s="3" t="s">
        <v>26012</v>
      </c>
      <c r="AOM43" s="3" t="s">
        <v>4683</v>
      </c>
      <c r="AON43" s="3" t="s">
        <v>26013</v>
      </c>
      <c r="AOO43" s="3" t="s">
        <v>26014</v>
      </c>
      <c r="AOP43" s="3" t="s">
        <v>4683</v>
      </c>
      <c r="AOQ43" s="3" t="s">
        <v>26015</v>
      </c>
      <c r="AOR43" s="3" t="s">
        <v>26016</v>
      </c>
      <c r="AOS43" s="3" t="s">
        <v>4683</v>
      </c>
      <c r="AOT43" s="3" t="s">
        <v>26017</v>
      </c>
      <c r="AOU43" s="3" t="s">
        <v>26018</v>
      </c>
      <c r="AOV43" s="3" t="s">
        <v>4683</v>
      </c>
      <c r="AOW43" s="3" t="s">
        <v>26019</v>
      </c>
      <c r="AOX43" s="3" t="s">
        <v>26020</v>
      </c>
      <c r="AOY43" s="3" t="s">
        <v>4686</v>
      </c>
      <c r="AOZ43" s="3" t="s">
        <v>26021</v>
      </c>
      <c r="APA43" s="3" t="s">
        <v>26022</v>
      </c>
      <c r="APB43" s="3" t="s">
        <v>4686</v>
      </c>
      <c r="APC43" s="3" t="s">
        <v>26023</v>
      </c>
      <c r="APD43" s="3" t="s">
        <v>26024</v>
      </c>
      <c r="APE43" s="3" t="s">
        <v>4683</v>
      </c>
      <c r="APF43" s="3" t="s">
        <v>5285</v>
      </c>
      <c r="APG43" s="3" t="s">
        <v>5286</v>
      </c>
      <c r="APH43" s="3" t="s">
        <v>4686</v>
      </c>
      <c r="API43" s="3" t="s">
        <v>26025</v>
      </c>
      <c r="APJ43" s="3" t="s">
        <v>26026</v>
      </c>
      <c r="APK43" s="3" t="s">
        <v>4683</v>
      </c>
      <c r="APL43" s="3" t="s">
        <v>26027</v>
      </c>
      <c r="APM43" s="3" t="s">
        <v>26028</v>
      </c>
      <c r="APN43" s="3" t="s">
        <v>4683</v>
      </c>
      <c r="APO43" s="3" t="s">
        <v>25561</v>
      </c>
      <c r="APP43" s="3" t="s">
        <v>25562</v>
      </c>
      <c r="APQ43" s="3" t="s">
        <v>4686</v>
      </c>
      <c r="APR43" s="3" t="s">
        <v>26029</v>
      </c>
      <c r="APS43" s="3" t="s">
        <v>26030</v>
      </c>
      <c r="APT43" s="3" t="s">
        <v>4686</v>
      </c>
      <c r="APU43" s="3" t="s">
        <v>26031</v>
      </c>
      <c r="APV43" s="3" t="s">
        <v>26032</v>
      </c>
      <c r="APW43" s="3" t="s">
        <v>4686</v>
      </c>
      <c r="APX43" s="3" t="s">
        <v>26033</v>
      </c>
      <c r="APY43" s="3" t="s">
        <v>26034</v>
      </c>
      <c r="APZ43" s="3" t="s">
        <v>4683</v>
      </c>
      <c r="AQA43" s="3" t="s">
        <v>26035</v>
      </c>
      <c r="AQB43" s="3" t="s">
        <v>26036</v>
      </c>
      <c r="AQC43" s="3" t="s">
        <v>4686</v>
      </c>
      <c r="AQD43" s="3" t="s">
        <v>26037</v>
      </c>
      <c r="AQE43" s="3" t="s">
        <v>26038</v>
      </c>
      <c r="AQF43" s="3" t="s">
        <v>4686</v>
      </c>
      <c r="AQG43" s="3" t="s">
        <v>26039</v>
      </c>
      <c r="AQH43" s="3" t="s">
        <v>26040</v>
      </c>
      <c r="AQI43" s="3" t="s">
        <v>4683</v>
      </c>
      <c r="AQJ43" s="3" t="s">
        <v>26041</v>
      </c>
      <c r="AQK43" s="3" t="s">
        <v>26042</v>
      </c>
      <c r="AQL43" s="3" t="s">
        <v>4686</v>
      </c>
      <c r="AQM43" s="3" t="s">
        <v>26043</v>
      </c>
      <c r="AQN43" s="3" t="s">
        <v>26044</v>
      </c>
      <c r="AQO43" s="3" t="s">
        <v>4686</v>
      </c>
      <c r="AQP43" s="3" t="s">
        <v>26045</v>
      </c>
      <c r="AQQ43" s="3" t="s">
        <v>26046</v>
      </c>
      <c r="AQR43" s="3" t="s">
        <v>4683</v>
      </c>
      <c r="AQS43" s="3" t="s">
        <v>26047</v>
      </c>
      <c r="AQT43" s="3" t="s">
        <v>26048</v>
      </c>
      <c r="AQU43" s="3" t="s">
        <v>4686</v>
      </c>
      <c r="AQV43" s="3" t="s">
        <v>26049</v>
      </c>
      <c r="AQW43" s="3" t="s">
        <v>26050</v>
      </c>
      <c r="AQX43" s="3" t="s">
        <v>4686</v>
      </c>
      <c r="AQY43" s="3" t="s">
        <v>26051</v>
      </c>
      <c r="AQZ43" s="3" t="s">
        <v>26052</v>
      </c>
      <c r="ARA43" s="3" t="s">
        <v>4686</v>
      </c>
      <c r="ARB43" s="3" t="s">
        <v>26053</v>
      </c>
      <c r="ARC43" s="3" t="s">
        <v>26054</v>
      </c>
      <c r="ARD43" s="3" t="s">
        <v>4686</v>
      </c>
      <c r="ARE43" s="3" t="s">
        <v>26055</v>
      </c>
      <c r="ARF43" s="3" t="s">
        <v>26056</v>
      </c>
      <c r="ARG43" s="3" t="s">
        <v>4686</v>
      </c>
      <c r="ARH43" s="3" t="s">
        <v>26057</v>
      </c>
      <c r="ARI43" s="3" t="s">
        <v>26058</v>
      </c>
      <c r="ARJ43" s="3" t="s">
        <v>4686</v>
      </c>
      <c r="ARK43" s="3" t="s">
        <v>26059</v>
      </c>
      <c r="ARL43" s="3" t="s">
        <v>26060</v>
      </c>
      <c r="ARM43" s="3" t="s">
        <v>4683</v>
      </c>
      <c r="ARN43" s="3" t="s">
        <v>26061</v>
      </c>
      <c r="ARO43" s="3" t="s">
        <v>26062</v>
      </c>
      <c r="ARP43" s="3" t="s">
        <v>4683</v>
      </c>
      <c r="ARQ43" s="3" t="s">
        <v>25561</v>
      </c>
      <c r="ARR43" s="3" t="s">
        <v>25562</v>
      </c>
      <c r="ARS43" s="3" t="s">
        <v>4686</v>
      </c>
      <c r="ART43" s="3" t="s">
        <v>26063</v>
      </c>
      <c r="ARU43" s="3" t="s">
        <v>26064</v>
      </c>
      <c r="ARV43" s="3" t="s">
        <v>4683</v>
      </c>
      <c r="ARW43" s="3" t="s">
        <v>4736</v>
      </c>
      <c r="ARX43" s="3" t="s">
        <v>4737</v>
      </c>
      <c r="ARY43" s="3" t="s">
        <v>4686</v>
      </c>
      <c r="ARZ43" s="3" t="s">
        <v>26065</v>
      </c>
      <c r="ASA43" s="3" t="s">
        <v>26066</v>
      </c>
      <c r="ASB43" s="3" t="s">
        <v>4683</v>
      </c>
      <c r="ASC43" s="3" t="s">
        <v>26067</v>
      </c>
      <c r="ASD43" s="3" t="s">
        <v>26068</v>
      </c>
      <c r="ASE43" s="3" t="s">
        <v>4683</v>
      </c>
      <c r="ASF43" s="3" t="s">
        <v>4736</v>
      </c>
      <c r="ASG43" s="3" t="s">
        <v>4737</v>
      </c>
      <c r="ASH43" s="3" t="s">
        <v>4683</v>
      </c>
      <c r="ASI43" s="3" t="s">
        <v>4736</v>
      </c>
      <c r="ASJ43" s="3" t="s">
        <v>4737</v>
      </c>
      <c r="ASK43" s="3" t="s">
        <v>4686</v>
      </c>
      <c r="ASL43" s="3" t="s">
        <v>26069</v>
      </c>
      <c r="ASM43" s="3" t="s">
        <v>26070</v>
      </c>
      <c r="ASN43" s="3" t="s">
        <v>4686</v>
      </c>
      <c r="ASO43" s="3" t="s">
        <v>26071</v>
      </c>
      <c r="ASP43" s="3" t="s">
        <v>26072</v>
      </c>
      <c r="ASQ43" s="3" t="s">
        <v>4683</v>
      </c>
      <c r="ASR43" s="3" t="s">
        <v>26073</v>
      </c>
      <c r="ASS43" s="3" t="s">
        <v>26074</v>
      </c>
      <c r="AST43" s="3" t="s">
        <v>4686</v>
      </c>
      <c r="ASU43" s="3" t="s">
        <v>26075</v>
      </c>
      <c r="ASV43" s="3" t="s">
        <v>26076</v>
      </c>
      <c r="ASW43" s="3" t="s">
        <v>4686</v>
      </c>
      <c r="ASX43" s="3" t="s">
        <v>26077</v>
      </c>
      <c r="ASY43" s="3" t="s">
        <v>26078</v>
      </c>
      <c r="ASZ43" s="3" t="s">
        <v>4683</v>
      </c>
      <c r="ATA43" s="3" t="s">
        <v>26079</v>
      </c>
      <c r="ATB43" s="3" t="s">
        <v>26080</v>
      </c>
      <c r="ATC43" s="3" t="s">
        <v>4683</v>
      </c>
      <c r="ATD43" s="3" t="s">
        <v>26081</v>
      </c>
      <c r="ATE43" s="3" t="s">
        <v>26082</v>
      </c>
      <c r="ATF43" s="3" t="s">
        <v>4686</v>
      </c>
      <c r="ATG43" s="3" t="s">
        <v>26083</v>
      </c>
      <c r="ATH43" s="3" t="s">
        <v>26084</v>
      </c>
      <c r="ATI43" s="3" t="s">
        <v>4683</v>
      </c>
      <c r="ATJ43" s="3" t="s">
        <v>26085</v>
      </c>
      <c r="ATK43" s="3" t="s">
        <v>26086</v>
      </c>
      <c r="ATL43" s="3" t="s">
        <v>4686</v>
      </c>
      <c r="ATM43" s="3" t="s">
        <v>26087</v>
      </c>
      <c r="ATN43" s="3" t="s">
        <v>26088</v>
      </c>
      <c r="ATO43" s="3" t="s">
        <v>4686</v>
      </c>
      <c r="ATP43" s="3" t="s">
        <v>26089</v>
      </c>
      <c r="ATQ43" s="3" t="s">
        <v>26090</v>
      </c>
      <c r="ATR43" s="3" t="s">
        <v>4683</v>
      </c>
      <c r="ATS43" s="3" t="s">
        <v>26091</v>
      </c>
      <c r="ATT43" s="3" t="s">
        <v>26092</v>
      </c>
      <c r="ATU43" s="3" t="s">
        <v>4686</v>
      </c>
      <c r="ATV43" s="3" t="s">
        <v>26093</v>
      </c>
      <c r="ATW43" s="3" t="s">
        <v>26094</v>
      </c>
      <c r="ATX43" s="3" t="s">
        <v>4686</v>
      </c>
      <c r="ATY43" s="3" t="s">
        <v>26095</v>
      </c>
      <c r="ATZ43" s="3" t="s">
        <v>26096</v>
      </c>
      <c r="AUA43" s="3" t="s">
        <v>4686</v>
      </c>
      <c r="AUB43" s="3" t="s">
        <v>26097</v>
      </c>
      <c r="AUC43" s="3" t="s">
        <v>26098</v>
      </c>
      <c r="AUD43" s="3" t="s">
        <v>4686</v>
      </c>
      <c r="AUE43" s="3" t="s">
        <v>26099</v>
      </c>
      <c r="AUF43" s="3" t="s">
        <v>26100</v>
      </c>
      <c r="AUG43" s="3" t="s">
        <v>4686</v>
      </c>
      <c r="AUH43" s="3" t="s">
        <v>26101</v>
      </c>
      <c r="AUI43" s="3" t="s">
        <v>26102</v>
      </c>
      <c r="AUJ43" s="3" t="s">
        <v>4686</v>
      </c>
      <c r="AUK43" s="3" t="s">
        <v>26103</v>
      </c>
      <c r="AUL43" s="3" t="s">
        <v>26104</v>
      </c>
      <c r="AUM43" s="3" t="s">
        <v>4683</v>
      </c>
      <c r="AUN43" s="3" t="s">
        <v>26105</v>
      </c>
      <c r="AUO43" s="3" t="s">
        <v>26106</v>
      </c>
      <c r="AUP43" s="3" t="s">
        <v>4683</v>
      </c>
      <c r="AUQ43" s="3" t="s">
        <v>26107</v>
      </c>
      <c r="AUR43" s="3" t="s">
        <v>26108</v>
      </c>
      <c r="AUS43" s="3" t="s">
        <v>4683</v>
      </c>
      <c r="AUT43" s="3" t="s">
        <v>26109</v>
      </c>
      <c r="AUU43" s="3" t="s">
        <v>26110</v>
      </c>
      <c r="AUV43" s="3" t="s">
        <v>4686</v>
      </c>
      <c r="AUW43" s="3" t="s">
        <v>26111</v>
      </c>
      <c r="AUX43" s="3" t="s">
        <v>26112</v>
      </c>
      <c r="AUY43" s="3" t="s">
        <v>4686</v>
      </c>
      <c r="AUZ43" s="3" t="s">
        <v>26113</v>
      </c>
      <c r="AVA43" s="3" t="s">
        <v>26114</v>
      </c>
      <c r="AVB43" s="3" t="s">
        <v>4686</v>
      </c>
      <c r="AVC43" s="3" t="s">
        <v>26115</v>
      </c>
      <c r="AVD43" s="3" t="s">
        <v>26116</v>
      </c>
      <c r="AVE43" s="3" t="s">
        <v>4683</v>
      </c>
      <c r="AVF43" s="3" t="s">
        <v>5285</v>
      </c>
      <c r="AVG43" s="3" t="s">
        <v>5286</v>
      </c>
      <c r="AVH43" s="3" t="s">
        <v>4686</v>
      </c>
      <c r="AVI43" s="3" t="s">
        <v>26117</v>
      </c>
      <c r="AVJ43" s="3" t="s">
        <v>26118</v>
      </c>
      <c r="AVK43" s="3" t="s">
        <v>4683</v>
      </c>
      <c r="AVL43" s="3" t="s">
        <v>26119</v>
      </c>
      <c r="AVM43" s="3" t="s">
        <v>26120</v>
      </c>
      <c r="AVN43" s="3" t="s">
        <v>4686</v>
      </c>
      <c r="AVO43" s="3" t="s">
        <v>26121</v>
      </c>
      <c r="AVP43" s="3" t="s">
        <v>26122</v>
      </c>
      <c r="AVQ43" s="3" t="s">
        <v>4686</v>
      </c>
      <c r="AVR43" s="3" t="s">
        <v>26123</v>
      </c>
      <c r="AVS43" s="3" t="s">
        <v>26124</v>
      </c>
      <c r="AVT43" s="3" t="s">
        <v>4686</v>
      </c>
      <c r="AVU43" s="3" t="s">
        <v>26125</v>
      </c>
      <c r="AVV43" s="3" t="s">
        <v>26126</v>
      </c>
      <c r="AVW43" s="3" t="s">
        <v>4686</v>
      </c>
      <c r="AVX43" s="3" t="s">
        <v>26127</v>
      </c>
      <c r="AVY43" s="3" t="s">
        <v>26128</v>
      </c>
      <c r="AVZ43" s="3" t="s">
        <v>4683</v>
      </c>
      <c r="AWA43" s="3" t="s">
        <v>26129</v>
      </c>
      <c r="AWB43" s="3" t="s">
        <v>26130</v>
      </c>
      <c r="AWC43" s="3" t="s">
        <v>4686</v>
      </c>
      <c r="AWD43" s="3" t="s">
        <v>26131</v>
      </c>
      <c r="AWE43" s="3" t="s">
        <v>26132</v>
      </c>
      <c r="AWF43" s="3" t="s">
        <v>4686</v>
      </c>
      <c r="AWG43" s="3" t="s">
        <v>26133</v>
      </c>
      <c r="AWH43" s="3" t="s">
        <v>26134</v>
      </c>
      <c r="AWI43" s="3" t="s">
        <v>4683</v>
      </c>
      <c r="AWJ43" s="3" t="s">
        <v>26135</v>
      </c>
      <c r="AWK43" s="3" t="s">
        <v>26136</v>
      </c>
      <c r="AWL43" s="3" t="s">
        <v>4686</v>
      </c>
      <c r="AWM43" s="3" t="s">
        <v>26137</v>
      </c>
      <c r="AWN43" s="3" t="s">
        <v>26138</v>
      </c>
      <c r="AWO43" s="3" t="s">
        <v>4686</v>
      </c>
      <c r="AWP43" s="3" t="s">
        <v>26139</v>
      </c>
      <c r="AWQ43" s="3" t="s">
        <v>26140</v>
      </c>
      <c r="AWR43" s="3" t="s">
        <v>4683</v>
      </c>
      <c r="AWS43" s="3" t="s">
        <v>26141</v>
      </c>
      <c r="AWT43" s="3" t="s">
        <v>26142</v>
      </c>
      <c r="AWU43" s="3" t="s">
        <v>4686</v>
      </c>
      <c r="AWV43" s="3" t="s">
        <v>26143</v>
      </c>
      <c r="AWW43" s="3" t="s">
        <v>26144</v>
      </c>
      <c r="AWX43" s="3" t="s">
        <v>4683</v>
      </c>
      <c r="AWY43" s="3" t="s">
        <v>26145</v>
      </c>
      <c r="AWZ43" s="3" t="s">
        <v>26146</v>
      </c>
      <c r="AXA43" s="3" t="s">
        <v>4683</v>
      </c>
      <c r="AXB43" s="3" t="s">
        <v>25585</v>
      </c>
      <c r="AXC43" s="3" t="s">
        <v>25586</v>
      </c>
      <c r="AXD43" s="3" t="s">
        <v>4686</v>
      </c>
      <c r="AXE43" s="3" t="s">
        <v>26147</v>
      </c>
      <c r="AXF43" s="3" t="s">
        <v>26148</v>
      </c>
      <c r="AXG43" s="3" t="s">
        <v>4686</v>
      </c>
      <c r="AXH43" s="3" t="s">
        <v>26149</v>
      </c>
      <c r="AXI43" s="3" t="s">
        <v>26150</v>
      </c>
      <c r="AXJ43" s="3" t="s">
        <v>4686</v>
      </c>
      <c r="AXK43" s="3" t="s">
        <v>26151</v>
      </c>
      <c r="AXL43" s="3" t="s">
        <v>26152</v>
      </c>
      <c r="AXM43" s="3" t="s">
        <v>4686</v>
      </c>
      <c r="AXN43" s="3" t="s">
        <v>26153</v>
      </c>
      <c r="AXO43" s="3" t="s">
        <v>26154</v>
      </c>
      <c r="AXP43" s="3" t="s">
        <v>4686</v>
      </c>
      <c r="AXQ43" s="3" t="s">
        <v>26155</v>
      </c>
      <c r="AXR43" s="3" t="s">
        <v>26156</v>
      </c>
      <c r="AXS43" s="3" t="s">
        <v>4686</v>
      </c>
      <c r="AXT43" s="3" t="s">
        <v>26157</v>
      </c>
      <c r="AXU43" s="3" t="s">
        <v>26158</v>
      </c>
      <c r="AXV43" s="3" t="s">
        <v>4686</v>
      </c>
      <c r="AXW43" s="3" t="s">
        <v>26159</v>
      </c>
      <c r="AXX43" s="3" t="s">
        <v>26160</v>
      </c>
      <c r="AXY43" s="3" t="s">
        <v>4686</v>
      </c>
      <c r="AXZ43" s="3" t="s">
        <v>26161</v>
      </c>
      <c r="AYA43" s="3" t="s">
        <v>26162</v>
      </c>
      <c r="AYB43" s="3" t="s">
        <v>4683</v>
      </c>
      <c r="AYC43" s="3" t="s">
        <v>26163</v>
      </c>
      <c r="AYD43" s="3" t="s">
        <v>26164</v>
      </c>
      <c r="AYE43" s="3" t="s">
        <v>4686</v>
      </c>
      <c r="AYF43" s="3" t="s">
        <v>26165</v>
      </c>
      <c r="AYG43" s="3" t="s">
        <v>26166</v>
      </c>
      <c r="AYH43" s="3" t="s">
        <v>4686</v>
      </c>
      <c r="AYI43" s="3" t="s">
        <v>26165</v>
      </c>
      <c r="AYJ43" s="3" t="s">
        <v>26166</v>
      </c>
      <c r="AYK43" s="3" t="s">
        <v>4686</v>
      </c>
      <c r="AYL43" s="3" t="s">
        <v>26167</v>
      </c>
      <c r="AYM43" s="3" t="s">
        <v>26168</v>
      </c>
      <c r="AYN43" s="3" t="s">
        <v>4686</v>
      </c>
      <c r="AYO43" s="3" t="s">
        <v>26169</v>
      </c>
      <c r="AYP43" s="3" t="s">
        <v>26170</v>
      </c>
      <c r="AYQ43" s="3" t="s">
        <v>4686</v>
      </c>
      <c r="AYR43" s="3" t="s">
        <v>26169</v>
      </c>
      <c r="AYS43" s="3" t="s">
        <v>26170</v>
      </c>
      <c r="AYT43" s="3" t="s">
        <v>4683</v>
      </c>
      <c r="AYU43" s="3" t="s">
        <v>26171</v>
      </c>
      <c r="AYV43" s="3" t="s">
        <v>26172</v>
      </c>
      <c r="AYW43" s="3" t="s">
        <v>4683</v>
      </c>
      <c r="AYX43" s="3" t="s">
        <v>26173</v>
      </c>
      <c r="AYY43" s="3" t="s">
        <v>26174</v>
      </c>
      <c r="AYZ43" s="3" t="s">
        <v>4683</v>
      </c>
      <c r="AZA43" s="3" t="s">
        <v>26175</v>
      </c>
      <c r="AZB43" s="3" t="s">
        <v>26176</v>
      </c>
      <c r="AZC43" s="3" t="s">
        <v>4683</v>
      </c>
      <c r="AZD43" s="3" t="s">
        <v>26177</v>
      </c>
      <c r="AZE43" s="3" t="s">
        <v>5548</v>
      </c>
      <c r="AZF43" s="3" t="s">
        <v>4686</v>
      </c>
      <c r="AZG43" s="3" t="s">
        <v>26178</v>
      </c>
      <c r="AZH43" s="3" t="s">
        <v>26179</v>
      </c>
      <c r="AZI43" s="3" t="s">
        <v>4683</v>
      </c>
      <c r="AZJ43" s="3" t="s">
        <v>26180</v>
      </c>
      <c r="AZK43" s="3" t="s">
        <v>26181</v>
      </c>
      <c r="AZL43" s="3" t="s">
        <v>4683</v>
      </c>
      <c r="AZM43" s="3" t="s">
        <v>5652</v>
      </c>
      <c r="AZN43" s="3" t="s">
        <v>5653</v>
      </c>
      <c r="AZO43" s="3" t="s">
        <v>4686</v>
      </c>
      <c r="AZP43" s="3" t="s">
        <v>26182</v>
      </c>
      <c r="AZQ43" s="3" t="s">
        <v>26183</v>
      </c>
      <c r="AZR43" s="3" t="s">
        <v>4683</v>
      </c>
      <c r="AZS43" s="3" t="s">
        <v>26184</v>
      </c>
      <c r="AZT43" s="3" t="s">
        <v>26185</v>
      </c>
      <c r="AZU43" s="3" t="s">
        <v>4686</v>
      </c>
      <c r="AZV43" s="3" t="s">
        <v>26186</v>
      </c>
      <c r="AZW43" s="3" t="s">
        <v>26187</v>
      </c>
      <c r="AZX43" s="3" t="s">
        <v>4683</v>
      </c>
      <c r="AZY43" s="3" t="s">
        <v>26188</v>
      </c>
      <c r="AZZ43" s="3" t="s">
        <v>26189</v>
      </c>
      <c r="BAA43" s="3" t="s">
        <v>4686</v>
      </c>
      <c r="BAB43" s="3" t="s">
        <v>26190</v>
      </c>
      <c r="BAC43" s="3" t="s">
        <v>26191</v>
      </c>
      <c r="BAD43" s="3" t="s">
        <v>4686</v>
      </c>
      <c r="BAE43" s="3" t="s">
        <v>26192</v>
      </c>
      <c r="BAF43" s="3" t="s">
        <v>26193</v>
      </c>
      <c r="BAG43" s="3" t="s">
        <v>4686</v>
      </c>
      <c r="BAH43" s="3" t="s">
        <v>26194</v>
      </c>
      <c r="BAI43" s="3" t="s">
        <v>26195</v>
      </c>
      <c r="BAJ43" s="3" t="s">
        <v>4686</v>
      </c>
      <c r="BAK43" s="3" t="s">
        <v>26196</v>
      </c>
      <c r="BAL43" s="3" t="s">
        <v>26197</v>
      </c>
      <c r="BAM43" s="3" t="s">
        <v>4686</v>
      </c>
      <c r="BAN43" s="3" t="s">
        <v>26198</v>
      </c>
      <c r="BAO43" s="3" t="s">
        <v>26199</v>
      </c>
      <c r="BAP43" s="3" t="s">
        <v>4683</v>
      </c>
      <c r="BAQ43" s="3" t="s">
        <v>26200</v>
      </c>
      <c r="BAR43" s="3" t="s">
        <v>26201</v>
      </c>
      <c r="BAS43" s="3" t="s">
        <v>4686</v>
      </c>
      <c r="BAT43" s="3" t="s">
        <v>26202</v>
      </c>
      <c r="BAU43" s="3" t="s">
        <v>26203</v>
      </c>
      <c r="BAV43" s="3" t="s">
        <v>4683</v>
      </c>
      <c r="BAW43" s="3" t="s">
        <v>26204</v>
      </c>
      <c r="BAX43" s="3" t="s">
        <v>26205</v>
      </c>
      <c r="BAY43" s="3" t="s">
        <v>4686</v>
      </c>
      <c r="BAZ43" s="3" t="s">
        <v>26206</v>
      </c>
      <c r="BBA43" s="3" t="s">
        <v>26207</v>
      </c>
      <c r="BBB43" s="3" t="s">
        <v>4683</v>
      </c>
      <c r="BBC43" s="3" t="s">
        <v>26208</v>
      </c>
      <c r="BBD43" s="3" t="s">
        <v>26209</v>
      </c>
      <c r="BBE43" s="3" t="s">
        <v>4686</v>
      </c>
      <c r="BBF43" s="3" t="s">
        <v>26210</v>
      </c>
      <c r="BBG43" s="3" t="s">
        <v>26211</v>
      </c>
      <c r="BBH43" s="3" t="s">
        <v>4686</v>
      </c>
      <c r="BBI43" s="3" t="s">
        <v>26212</v>
      </c>
      <c r="BBJ43" s="3" t="s">
        <v>26213</v>
      </c>
      <c r="BBK43" s="3" t="s">
        <v>4686</v>
      </c>
      <c r="BBL43" s="3" t="s">
        <v>26214</v>
      </c>
      <c r="BBM43" s="3" t="s">
        <v>26215</v>
      </c>
      <c r="BBN43" s="3" t="s">
        <v>4683</v>
      </c>
      <c r="BBO43" s="3" t="s">
        <v>26216</v>
      </c>
      <c r="BBP43" s="3" t="s">
        <v>26217</v>
      </c>
      <c r="BBQ43" s="3" t="s">
        <v>4683</v>
      </c>
      <c r="BBR43" s="3" t="s">
        <v>26218</v>
      </c>
      <c r="BBS43" s="3" t="s">
        <v>26219</v>
      </c>
      <c r="BBT43" s="3" t="s">
        <v>4686</v>
      </c>
      <c r="BBU43" s="3" t="s">
        <v>26220</v>
      </c>
      <c r="BBV43" s="3" t="s">
        <v>26221</v>
      </c>
      <c r="BBW43" s="3" t="s">
        <v>4686</v>
      </c>
      <c r="BBX43" s="3" t="s">
        <v>26222</v>
      </c>
      <c r="BBY43" s="3" t="s">
        <v>26223</v>
      </c>
      <c r="BBZ43" s="3" t="s">
        <v>4686</v>
      </c>
      <c r="BCA43" s="3" t="s">
        <v>26224</v>
      </c>
      <c r="BCB43" s="3" t="s">
        <v>26225</v>
      </c>
      <c r="BCC43" s="3" t="s">
        <v>4683</v>
      </c>
      <c r="BCD43" s="3" t="s">
        <v>26226</v>
      </c>
      <c r="BCE43" s="3" t="s">
        <v>26227</v>
      </c>
      <c r="BCF43" s="3" t="s">
        <v>4683</v>
      </c>
      <c r="BCG43" s="3" t="s">
        <v>26228</v>
      </c>
      <c r="BCH43" s="3" t="s">
        <v>26229</v>
      </c>
      <c r="BCI43" s="3" t="s">
        <v>4683</v>
      </c>
      <c r="BCJ43" s="3" t="s">
        <v>26230</v>
      </c>
      <c r="BCK43" s="3" t="s">
        <v>26231</v>
      </c>
      <c r="BCL43" s="3" t="s">
        <v>4686</v>
      </c>
      <c r="BCM43" s="3" t="s">
        <v>26232</v>
      </c>
      <c r="BCN43" s="3" t="s">
        <v>26233</v>
      </c>
      <c r="BCO43" s="3" t="s">
        <v>4686</v>
      </c>
      <c r="BCP43" s="3" t="s">
        <v>26234</v>
      </c>
      <c r="BCQ43" s="3" t="s">
        <v>26235</v>
      </c>
      <c r="BCR43" s="3" t="s">
        <v>4683</v>
      </c>
      <c r="BCS43" s="3" t="s">
        <v>26236</v>
      </c>
      <c r="BCT43" s="3" t="s">
        <v>26237</v>
      </c>
      <c r="BCU43" s="3" t="s">
        <v>4683</v>
      </c>
      <c r="BCV43" s="3" t="s">
        <v>26238</v>
      </c>
      <c r="BCW43" s="3" t="s">
        <v>26239</v>
      </c>
      <c r="BCX43" s="3" t="s">
        <v>4683</v>
      </c>
      <c r="BCY43" s="3" t="s">
        <v>26240</v>
      </c>
      <c r="BCZ43" s="3" t="s">
        <v>26241</v>
      </c>
      <c r="BDA43" s="3" t="s">
        <v>4686</v>
      </c>
      <c r="BDB43" s="3" t="s">
        <v>26242</v>
      </c>
      <c r="BDC43" s="3" t="s">
        <v>26243</v>
      </c>
      <c r="BDD43" s="3" t="s">
        <v>4686</v>
      </c>
      <c r="BDE43" s="3" t="s">
        <v>26244</v>
      </c>
      <c r="BDF43" s="3" t="s">
        <v>26245</v>
      </c>
      <c r="BDG43" s="3" t="s">
        <v>4683</v>
      </c>
      <c r="BDH43" s="3" t="s">
        <v>26246</v>
      </c>
      <c r="BDI43" s="3" t="s">
        <v>26247</v>
      </c>
      <c r="BDJ43" s="3" t="s">
        <v>4683</v>
      </c>
      <c r="BDK43" s="3" t="s">
        <v>26248</v>
      </c>
      <c r="BDL43" s="3" t="s">
        <v>26249</v>
      </c>
      <c r="BDM43" s="3" t="s">
        <v>4686</v>
      </c>
      <c r="BDN43" s="3" t="s">
        <v>26250</v>
      </c>
      <c r="BDO43" s="3" t="s">
        <v>26251</v>
      </c>
      <c r="BDP43" s="3" t="s">
        <v>4686</v>
      </c>
      <c r="BDQ43" s="3" t="s">
        <v>26252</v>
      </c>
      <c r="BDR43" s="3" t="s">
        <v>26253</v>
      </c>
      <c r="BDS43" s="3" t="s">
        <v>4686</v>
      </c>
      <c r="BDT43" s="3" t="s">
        <v>26254</v>
      </c>
      <c r="BDU43" s="3" t="s">
        <v>26255</v>
      </c>
      <c r="BDV43" s="3" t="s">
        <v>4686</v>
      </c>
      <c r="BDW43" s="3" t="s">
        <v>26256</v>
      </c>
      <c r="BDX43" s="3" t="s">
        <v>26257</v>
      </c>
      <c r="BDY43" s="3" t="s">
        <v>4686</v>
      </c>
      <c r="BDZ43" s="3" t="s">
        <v>26258</v>
      </c>
      <c r="BEA43" s="3" t="s">
        <v>26259</v>
      </c>
      <c r="BEB43" s="3" t="s">
        <v>4686</v>
      </c>
      <c r="BEC43" s="3" t="s">
        <v>26260</v>
      </c>
      <c r="BED43" s="3" t="s">
        <v>26261</v>
      </c>
      <c r="BEE43" s="3" t="s">
        <v>4683</v>
      </c>
      <c r="BEF43" s="3" t="s">
        <v>5285</v>
      </c>
      <c r="BEG43" s="3" t="s">
        <v>5286</v>
      </c>
      <c r="BEH43" s="3" t="s">
        <v>4683</v>
      </c>
      <c r="BEI43" s="3" t="s">
        <v>5285</v>
      </c>
      <c r="BEJ43" s="3" t="s">
        <v>5286</v>
      </c>
      <c r="BEK43" s="3" t="s">
        <v>4686</v>
      </c>
      <c r="BEL43" s="3" t="s">
        <v>25877</v>
      </c>
      <c r="BEM43" s="3" t="s">
        <v>25878</v>
      </c>
      <c r="BEN43" s="3" t="s">
        <v>4686</v>
      </c>
      <c r="BEO43" s="3" t="s">
        <v>26262</v>
      </c>
      <c r="BEP43" s="3" t="s">
        <v>26263</v>
      </c>
      <c r="BEQ43" s="3" t="s">
        <v>4683</v>
      </c>
      <c r="BER43" s="3" t="s">
        <v>26264</v>
      </c>
      <c r="BES43" s="3" t="s">
        <v>26265</v>
      </c>
      <c r="BET43" s="3" t="s">
        <v>4686</v>
      </c>
      <c r="BEU43" s="3" t="s">
        <v>26266</v>
      </c>
      <c r="BEV43" s="3" t="s">
        <v>26267</v>
      </c>
      <c r="BEW43" s="3" t="s">
        <v>4686</v>
      </c>
      <c r="BEX43" s="3" t="s">
        <v>26268</v>
      </c>
      <c r="BEY43" s="3" t="s">
        <v>26269</v>
      </c>
      <c r="BEZ43" s="3" t="s">
        <v>4683</v>
      </c>
      <c r="BFA43" s="3" t="s">
        <v>26270</v>
      </c>
      <c r="BFB43" s="3" t="s">
        <v>26271</v>
      </c>
      <c r="BFC43" s="3" t="s">
        <v>4683</v>
      </c>
      <c r="BFD43" s="3" t="s">
        <v>4736</v>
      </c>
      <c r="BFE43" s="3" t="s">
        <v>4737</v>
      </c>
      <c r="BFF43" s="3" t="s">
        <v>4683</v>
      </c>
      <c r="BFG43" s="3" t="s">
        <v>26272</v>
      </c>
      <c r="BFH43" s="3" t="s">
        <v>26273</v>
      </c>
      <c r="BFI43" s="3" t="s">
        <v>4686</v>
      </c>
      <c r="BFJ43" s="3" t="s">
        <v>26274</v>
      </c>
      <c r="BFK43" s="3" t="s">
        <v>26275</v>
      </c>
      <c r="BFL43" s="3" t="s">
        <v>4686</v>
      </c>
      <c r="BFM43" s="3" t="s">
        <v>26276</v>
      </c>
      <c r="BFN43" s="3" t="s">
        <v>26277</v>
      </c>
      <c r="BFO43" s="3" t="s">
        <v>4686</v>
      </c>
      <c r="BFP43" s="3" t="s">
        <v>26278</v>
      </c>
      <c r="BFQ43" s="3" t="s">
        <v>26279</v>
      </c>
      <c r="BFR43" s="3" t="s">
        <v>4686</v>
      </c>
      <c r="BFS43" s="3" t="s">
        <v>26280</v>
      </c>
      <c r="BFT43" s="3" t="s">
        <v>26281</v>
      </c>
      <c r="BFU43" s="3" t="s">
        <v>4686</v>
      </c>
      <c r="BFV43" s="3" t="s">
        <v>26282</v>
      </c>
      <c r="BFW43" s="3" t="s">
        <v>26283</v>
      </c>
      <c r="BFX43" s="3" t="s">
        <v>4686</v>
      </c>
      <c r="BFY43" s="3" t="s">
        <v>26284</v>
      </c>
      <c r="BFZ43" s="3" t="s">
        <v>26285</v>
      </c>
      <c r="BGA43" s="3" t="s">
        <v>4686</v>
      </c>
      <c r="BGB43" s="3" t="s">
        <v>26286</v>
      </c>
      <c r="BGC43" s="3" t="s">
        <v>26287</v>
      </c>
      <c r="BGD43" s="3" t="s">
        <v>4686</v>
      </c>
      <c r="BGE43" s="3" t="s">
        <v>26288</v>
      </c>
      <c r="BGF43" s="3" t="s">
        <v>26289</v>
      </c>
      <c r="BGG43" s="3" t="s">
        <v>4686</v>
      </c>
      <c r="BGH43" s="3" t="s">
        <v>26290</v>
      </c>
      <c r="BGI43" s="3" t="s">
        <v>26291</v>
      </c>
      <c r="BGJ43" s="3" t="s">
        <v>4686</v>
      </c>
      <c r="BGK43" s="3" t="s">
        <v>26292</v>
      </c>
      <c r="BGL43" s="3" t="s">
        <v>26293</v>
      </c>
      <c r="BGM43" s="3" t="s">
        <v>4686</v>
      </c>
      <c r="BGN43" s="3" t="s">
        <v>26294</v>
      </c>
      <c r="BGO43" s="3" t="s">
        <v>26295</v>
      </c>
      <c r="BGP43" s="3" t="s">
        <v>4686</v>
      </c>
      <c r="BGQ43" s="3" t="s">
        <v>26296</v>
      </c>
      <c r="BGR43" s="3" t="s">
        <v>26297</v>
      </c>
      <c r="BGS43" s="3" t="s">
        <v>4686</v>
      </c>
      <c r="BGT43" s="3" t="s">
        <v>26298</v>
      </c>
      <c r="BGU43" s="3" t="s">
        <v>26299</v>
      </c>
      <c r="BGV43" s="3" t="s">
        <v>4683</v>
      </c>
      <c r="BGW43" s="3" t="s">
        <v>4736</v>
      </c>
      <c r="BGX43" s="3" t="s">
        <v>4737</v>
      </c>
      <c r="BGY43" s="3" t="s">
        <v>4686</v>
      </c>
      <c r="BGZ43" s="3" t="s">
        <v>26300</v>
      </c>
      <c r="BHA43" s="3" t="s">
        <v>26301</v>
      </c>
      <c r="BHB43" s="3" t="s">
        <v>4686</v>
      </c>
      <c r="BHC43" s="3" t="s">
        <v>26302</v>
      </c>
      <c r="BHD43" s="3" t="s">
        <v>26303</v>
      </c>
      <c r="BHE43" s="3" t="s">
        <v>4686</v>
      </c>
      <c r="BHF43" s="3" t="s">
        <v>26304</v>
      </c>
      <c r="BHG43" s="3" t="s">
        <v>26305</v>
      </c>
      <c r="BHH43" s="3" t="s">
        <v>4686</v>
      </c>
      <c r="BHI43" s="3" t="s">
        <v>25885</v>
      </c>
      <c r="BHJ43" s="3" t="s">
        <v>25886</v>
      </c>
      <c r="BHK43" s="3" t="s">
        <v>4683</v>
      </c>
      <c r="BHL43" s="3" t="s">
        <v>26306</v>
      </c>
      <c r="BHM43" s="3" t="s">
        <v>26307</v>
      </c>
      <c r="BHN43" s="3" t="s">
        <v>4683</v>
      </c>
      <c r="BHO43" s="3" t="s">
        <v>26308</v>
      </c>
      <c r="BHP43" s="3" t="s">
        <v>26309</v>
      </c>
      <c r="BHQ43" s="3" t="s">
        <v>4683</v>
      </c>
      <c r="BHR43" s="3" t="s">
        <v>26310</v>
      </c>
      <c r="BHS43" s="3" t="s">
        <v>26311</v>
      </c>
      <c r="BHT43" s="3" t="s">
        <v>4683</v>
      </c>
      <c r="BHU43" s="3" t="s">
        <v>25645</v>
      </c>
      <c r="BHV43" s="3" t="s">
        <v>25646</v>
      </c>
      <c r="BHW43" s="3" t="s">
        <v>4686</v>
      </c>
      <c r="BHX43" s="3" t="s">
        <v>26312</v>
      </c>
      <c r="BHY43" s="3" t="s">
        <v>26313</v>
      </c>
      <c r="BHZ43" s="3" t="s">
        <v>4683</v>
      </c>
      <c r="BIA43" s="3" t="s">
        <v>26314</v>
      </c>
      <c r="BIB43" s="3" t="s">
        <v>26315</v>
      </c>
      <c r="BIC43" s="3" t="s">
        <v>4686</v>
      </c>
      <c r="BID43" s="3" t="s">
        <v>26316</v>
      </c>
      <c r="BIE43" s="3" t="s">
        <v>26317</v>
      </c>
      <c r="BIF43" s="3" t="s">
        <v>4683</v>
      </c>
      <c r="BIG43" s="3" t="s">
        <v>26318</v>
      </c>
      <c r="BIH43" s="3" t="s">
        <v>26319</v>
      </c>
      <c r="BII43" s="3" t="s">
        <v>4686</v>
      </c>
      <c r="BIJ43" s="3" t="s">
        <v>26312</v>
      </c>
      <c r="BIK43" s="3" t="s">
        <v>26313</v>
      </c>
      <c r="BIL43" s="3" t="s">
        <v>4683</v>
      </c>
      <c r="BIM43" s="3" t="s">
        <v>26320</v>
      </c>
      <c r="BIN43" s="3" t="s">
        <v>26321</v>
      </c>
      <c r="BIO43" s="3" t="s">
        <v>4686</v>
      </c>
      <c r="BIP43" s="3" t="s">
        <v>26322</v>
      </c>
      <c r="BIQ43" s="3" t="s">
        <v>26323</v>
      </c>
      <c r="BIR43" s="3" t="s">
        <v>4683</v>
      </c>
      <c r="BIS43" s="3" t="s">
        <v>26324</v>
      </c>
      <c r="BIT43" s="3" t="s">
        <v>26325</v>
      </c>
      <c r="BIU43" s="3" t="s">
        <v>4686</v>
      </c>
      <c r="BIV43" s="3" t="s">
        <v>26326</v>
      </c>
      <c r="BIW43" s="3" t="s">
        <v>26327</v>
      </c>
      <c r="BIX43" s="3" t="s">
        <v>4683</v>
      </c>
      <c r="BIY43" s="3" t="s">
        <v>26328</v>
      </c>
      <c r="BIZ43" s="3" t="s">
        <v>26329</v>
      </c>
      <c r="BJA43" s="3" t="s">
        <v>4686</v>
      </c>
      <c r="BJB43" s="3" t="s">
        <v>26330</v>
      </c>
      <c r="BJC43" s="3" t="s">
        <v>26331</v>
      </c>
      <c r="BJD43" s="3" t="s">
        <v>4683</v>
      </c>
      <c r="BJE43" s="3" t="s">
        <v>26332</v>
      </c>
      <c r="BJF43" s="3" t="s">
        <v>26333</v>
      </c>
      <c r="BJG43" s="3" t="s">
        <v>4683</v>
      </c>
      <c r="BJH43" s="3" t="s">
        <v>26334</v>
      </c>
      <c r="BJI43" s="3" t="s">
        <v>26335</v>
      </c>
      <c r="BJJ43" s="3" t="s">
        <v>4686</v>
      </c>
      <c r="BJK43" s="3" t="s">
        <v>26336</v>
      </c>
      <c r="BJL43" s="3" t="s">
        <v>26337</v>
      </c>
      <c r="BJM43" s="3" t="s">
        <v>4683</v>
      </c>
      <c r="BJN43" s="3" t="s">
        <v>26338</v>
      </c>
      <c r="BJO43" s="3" t="s">
        <v>26339</v>
      </c>
      <c r="BJP43" s="3" t="s">
        <v>4686</v>
      </c>
      <c r="BJQ43" s="3" t="s">
        <v>25373</v>
      </c>
      <c r="BJR43" s="3" t="s">
        <v>25374</v>
      </c>
      <c r="BJS43" s="3" t="s">
        <v>4683</v>
      </c>
      <c r="BJT43" s="3" t="s">
        <v>26340</v>
      </c>
      <c r="BJU43" s="3" t="s">
        <v>26341</v>
      </c>
      <c r="BJV43" s="3" t="s">
        <v>4686</v>
      </c>
      <c r="BJW43" s="3" t="s">
        <v>26342</v>
      </c>
      <c r="BJX43" s="3" t="s">
        <v>26343</v>
      </c>
      <c r="BJY43" s="3" t="s">
        <v>4683</v>
      </c>
      <c r="BJZ43" s="3" t="s">
        <v>26344</v>
      </c>
      <c r="BKA43" s="3" t="s">
        <v>26345</v>
      </c>
      <c r="BKB43" s="3" t="s">
        <v>4683</v>
      </c>
      <c r="BKC43" s="3" t="s">
        <v>4736</v>
      </c>
      <c r="BKD43" s="3" t="s">
        <v>4737</v>
      </c>
      <c r="BKE43" s="3" t="s">
        <v>4683</v>
      </c>
      <c r="BKF43" s="3" t="s">
        <v>26346</v>
      </c>
      <c r="BKG43" s="3" t="s">
        <v>26347</v>
      </c>
      <c r="BKH43" s="3" t="s">
        <v>4683</v>
      </c>
      <c r="BKI43" s="3" t="s">
        <v>26318</v>
      </c>
      <c r="BKJ43" s="3" t="s">
        <v>26319</v>
      </c>
      <c r="BKK43" s="3" t="s">
        <v>4686</v>
      </c>
      <c r="BKL43" s="3" t="s">
        <v>26348</v>
      </c>
      <c r="BKM43" s="3" t="s">
        <v>26349</v>
      </c>
      <c r="BKN43" s="3" t="s">
        <v>4686</v>
      </c>
      <c r="BKO43" s="3" t="s">
        <v>26350</v>
      </c>
      <c r="BKP43" s="3" t="s">
        <v>26351</v>
      </c>
      <c r="BKQ43" s="3" t="s">
        <v>4686</v>
      </c>
      <c r="BKR43" s="3" t="s">
        <v>26352</v>
      </c>
      <c r="BKS43" s="3" t="s">
        <v>26353</v>
      </c>
      <c r="BKT43" s="3" t="s">
        <v>4686</v>
      </c>
      <c r="BKU43" s="3" t="s">
        <v>25373</v>
      </c>
      <c r="BKV43" s="3" t="s">
        <v>25374</v>
      </c>
      <c r="BKW43" s="3" t="s">
        <v>4683</v>
      </c>
      <c r="BKX43" s="3" t="s">
        <v>26354</v>
      </c>
      <c r="BKY43" s="3" t="s">
        <v>26355</v>
      </c>
      <c r="BKZ43" s="3" t="s">
        <v>4683</v>
      </c>
      <c r="BLA43" s="3" t="s">
        <v>26356</v>
      </c>
      <c r="BLB43" s="3" t="s">
        <v>26357</v>
      </c>
      <c r="BLC43" s="3" t="s">
        <v>4686</v>
      </c>
      <c r="BLD43" s="3" t="s">
        <v>26358</v>
      </c>
      <c r="BLE43" s="3" t="s">
        <v>26359</v>
      </c>
      <c r="BLF43" s="3" t="s">
        <v>4686</v>
      </c>
      <c r="BLG43" s="3" t="s">
        <v>26360</v>
      </c>
      <c r="BLH43" s="3" t="s">
        <v>26361</v>
      </c>
      <c r="BLI43" s="3" t="s">
        <v>4686</v>
      </c>
      <c r="BLJ43" s="3" t="s">
        <v>26362</v>
      </c>
      <c r="BLK43" s="3" t="s">
        <v>26363</v>
      </c>
      <c r="BLL43" s="3" t="s">
        <v>4683</v>
      </c>
      <c r="BLM43" s="3" t="s">
        <v>26364</v>
      </c>
      <c r="BLN43" s="3" t="s">
        <v>26365</v>
      </c>
      <c r="BLO43" s="3" t="s">
        <v>4686</v>
      </c>
      <c r="BLP43" s="3" t="s">
        <v>26366</v>
      </c>
      <c r="BLQ43" s="3" t="s">
        <v>26367</v>
      </c>
      <c r="BLR43" s="3" t="s">
        <v>4683</v>
      </c>
      <c r="BLS43" s="3" t="s">
        <v>26368</v>
      </c>
      <c r="BLT43" s="3" t="s">
        <v>26369</v>
      </c>
      <c r="BLU43" s="3" t="s">
        <v>4686</v>
      </c>
      <c r="BLV43" s="3" t="s">
        <v>26370</v>
      </c>
      <c r="BLW43" s="3" t="s">
        <v>26371</v>
      </c>
      <c r="BLX43" s="3" t="s">
        <v>4686</v>
      </c>
      <c r="BLY43" s="3" t="s">
        <v>26372</v>
      </c>
      <c r="BLZ43" s="3" t="s">
        <v>26373</v>
      </c>
      <c r="BMA43" s="3" t="s">
        <v>4686</v>
      </c>
      <c r="BMB43" s="3" t="s">
        <v>26374</v>
      </c>
      <c r="BMC43" s="3" t="s">
        <v>26375</v>
      </c>
      <c r="BMD43" s="3" t="s">
        <v>4683</v>
      </c>
      <c r="BME43" s="3" t="s">
        <v>26376</v>
      </c>
      <c r="BMF43" s="3" t="s">
        <v>26377</v>
      </c>
      <c r="BMG43" s="3" t="s">
        <v>4683</v>
      </c>
      <c r="BMH43" s="3" t="s">
        <v>26378</v>
      </c>
      <c r="BMI43" s="3" t="s">
        <v>26379</v>
      </c>
      <c r="BMJ43" s="3" t="s">
        <v>4686</v>
      </c>
      <c r="BMK43" s="3" t="s">
        <v>26380</v>
      </c>
      <c r="BML43" s="3" t="s">
        <v>26381</v>
      </c>
      <c r="BMM43" s="3" t="s">
        <v>4686</v>
      </c>
      <c r="BMN43" s="3" t="s">
        <v>26382</v>
      </c>
      <c r="BMO43" s="3" t="s">
        <v>26383</v>
      </c>
      <c r="BMP43" s="3" t="s">
        <v>4683</v>
      </c>
      <c r="BMQ43" s="3" t="s">
        <v>26171</v>
      </c>
      <c r="BMR43" s="3" t="s">
        <v>26172</v>
      </c>
      <c r="BMS43" s="3" t="s">
        <v>4683</v>
      </c>
      <c r="BMT43" s="3" t="s">
        <v>26384</v>
      </c>
      <c r="BMU43" s="3" t="s">
        <v>26385</v>
      </c>
      <c r="BMV43" s="3" t="s">
        <v>4683</v>
      </c>
      <c r="BMW43" s="3" t="s">
        <v>26386</v>
      </c>
      <c r="BMX43" s="3" t="s">
        <v>26387</v>
      </c>
      <c r="BMY43" s="3" t="s">
        <v>4683</v>
      </c>
      <c r="BMZ43" s="3" t="s">
        <v>26388</v>
      </c>
      <c r="BNA43" s="3" t="s">
        <v>26389</v>
      </c>
      <c r="BNB43" s="3" t="s">
        <v>4686</v>
      </c>
      <c r="BNC43" s="3" t="s">
        <v>26390</v>
      </c>
      <c r="BND43" s="3" t="s">
        <v>26391</v>
      </c>
      <c r="BNE43" s="3" t="s">
        <v>4683</v>
      </c>
      <c r="BNF43" s="3" t="s">
        <v>5513</v>
      </c>
      <c r="BNG43" s="3" t="s">
        <v>5514</v>
      </c>
      <c r="BNH43" s="3" t="s">
        <v>4683</v>
      </c>
      <c r="BNI43" s="3" t="s">
        <v>26392</v>
      </c>
      <c r="BNJ43" s="3" t="s">
        <v>26393</v>
      </c>
      <c r="BNK43" s="3" t="s">
        <v>4686</v>
      </c>
      <c r="BNL43" s="3" t="s">
        <v>26394</v>
      </c>
      <c r="BNM43" s="3" t="s">
        <v>26395</v>
      </c>
      <c r="BNN43" s="3" t="s">
        <v>4686</v>
      </c>
      <c r="BNO43" s="3" t="s">
        <v>26396</v>
      </c>
      <c r="BNP43" s="3" t="s">
        <v>26397</v>
      </c>
      <c r="BNQ43" s="3" t="s">
        <v>4686</v>
      </c>
      <c r="BNR43" s="3" t="s">
        <v>26398</v>
      </c>
      <c r="BNS43" s="3" t="s">
        <v>26399</v>
      </c>
      <c r="BNT43" s="3" t="s">
        <v>4686</v>
      </c>
      <c r="BNU43" s="3" t="s">
        <v>26400</v>
      </c>
      <c r="BNV43" s="3" t="s">
        <v>26401</v>
      </c>
      <c r="BNW43" s="3" t="s">
        <v>4686</v>
      </c>
      <c r="BNX43" s="3" t="s">
        <v>26402</v>
      </c>
      <c r="BNY43" s="3" t="s">
        <v>26403</v>
      </c>
      <c r="BNZ43" s="3" t="s">
        <v>4686</v>
      </c>
      <c r="BOA43" s="3" t="s">
        <v>25395</v>
      </c>
      <c r="BOB43" s="3" t="s">
        <v>25396</v>
      </c>
      <c r="BOC43" s="3" t="s">
        <v>4686</v>
      </c>
      <c r="BOD43" s="3" t="s">
        <v>26404</v>
      </c>
      <c r="BOE43" s="3" t="s">
        <v>26405</v>
      </c>
      <c r="BOF43" s="3" t="s">
        <v>4686</v>
      </c>
      <c r="BOG43" s="3" t="s">
        <v>26406</v>
      </c>
      <c r="BOH43" s="3" t="s">
        <v>26407</v>
      </c>
      <c r="BOI43" s="3" t="s">
        <v>4686</v>
      </c>
      <c r="BOJ43" s="3" t="s">
        <v>26408</v>
      </c>
      <c r="BOK43" s="3" t="s">
        <v>26409</v>
      </c>
      <c r="BOL43" s="3" t="s">
        <v>4686</v>
      </c>
      <c r="BOM43" s="3" t="s">
        <v>26410</v>
      </c>
      <c r="BON43" s="3" t="s">
        <v>26411</v>
      </c>
      <c r="BOO43" s="3" t="s">
        <v>4686</v>
      </c>
      <c r="BOP43" s="3" t="s">
        <v>26412</v>
      </c>
      <c r="BOQ43" s="3" t="s">
        <v>26413</v>
      </c>
      <c r="BOR43" s="3" t="s">
        <v>4686</v>
      </c>
      <c r="BOS43" s="3" t="s">
        <v>25877</v>
      </c>
      <c r="BOT43" s="3" t="s">
        <v>25878</v>
      </c>
      <c r="BOU43" s="3" t="s">
        <v>4686</v>
      </c>
      <c r="BOV43" s="3" t="s">
        <v>26414</v>
      </c>
      <c r="BOW43" s="3" t="s">
        <v>26415</v>
      </c>
      <c r="BOX43" s="3" t="s">
        <v>4686</v>
      </c>
      <c r="BOY43" s="3" t="s">
        <v>26416</v>
      </c>
      <c r="BOZ43" s="3" t="s">
        <v>26417</v>
      </c>
      <c r="BPA43" s="3" t="s">
        <v>4686</v>
      </c>
      <c r="BPB43" s="3" t="s">
        <v>26418</v>
      </c>
      <c r="BPC43" s="3" t="s">
        <v>26419</v>
      </c>
      <c r="BPD43" s="3" t="s">
        <v>4683</v>
      </c>
      <c r="BPE43" s="3" t="s">
        <v>5285</v>
      </c>
      <c r="BPF43" s="3" t="s">
        <v>5286</v>
      </c>
      <c r="BPG43" s="3" t="s">
        <v>4686</v>
      </c>
      <c r="BPH43" s="3" t="s">
        <v>26420</v>
      </c>
      <c r="BPI43" s="3" t="s">
        <v>26421</v>
      </c>
      <c r="BPJ43" s="3" t="s">
        <v>4683</v>
      </c>
      <c r="BPK43" s="3" t="s">
        <v>26422</v>
      </c>
      <c r="BPL43" s="3" t="s">
        <v>26423</v>
      </c>
      <c r="BPM43" s="3" t="s">
        <v>4683</v>
      </c>
      <c r="BPN43" s="3" t="s">
        <v>4736</v>
      </c>
      <c r="BPO43" s="3" t="s">
        <v>4737</v>
      </c>
      <c r="BPP43" s="3" t="s">
        <v>4683</v>
      </c>
      <c r="BPQ43" s="3" t="s">
        <v>4736</v>
      </c>
      <c r="BPR43" s="3" t="s">
        <v>4737</v>
      </c>
      <c r="BPS43" s="3" t="s">
        <v>4683</v>
      </c>
      <c r="BPT43" s="3" t="s">
        <v>4736</v>
      </c>
      <c r="BPU43" s="3" t="s">
        <v>4737</v>
      </c>
      <c r="BPV43" s="3" t="s">
        <v>4683</v>
      </c>
      <c r="BPW43" s="3" t="s">
        <v>26424</v>
      </c>
      <c r="BPX43" s="3" t="s">
        <v>26425</v>
      </c>
      <c r="BPY43" s="3" t="s">
        <v>4683</v>
      </c>
      <c r="BPZ43" s="3" t="s">
        <v>25445</v>
      </c>
      <c r="BQA43" s="3" t="s">
        <v>25446</v>
      </c>
      <c r="BQB43" s="3" t="s">
        <v>4686</v>
      </c>
      <c r="BQC43" s="3" t="s">
        <v>26426</v>
      </c>
      <c r="BQD43" s="3" t="s">
        <v>26427</v>
      </c>
      <c r="BQE43" s="3" t="s">
        <v>4683</v>
      </c>
      <c r="BQF43" s="3" t="s">
        <v>26428</v>
      </c>
      <c r="BQG43" s="3" t="s">
        <v>26429</v>
      </c>
      <c r="BQH43" s="3" t="s">
        <v>4683</v>
      </c>
      <c r="BQI43" s="3" t="s">
        <v>26430</v>
      </c>
      <c r="BQJ43" s="3" t="s">
        <v>26431</v>
      </c>
      <c r="BQK43" s="3" t="s">
        <v>4683</v>
      </c>
      <c r="BQL43" s="3" t="s">
        <v>26432</v>
      </c>
      <c r="BQM43" s="3" t="s">
        <v>26433</v>
      </c>
      <c r="BQN43" s="3" t="s">
        <v>4683</v>
      </c>
      <c r="BQO43" s="3" t="s">
        <v>26434</v>
      </c>
      <c r="BQP43" s="3" t="s">
        <v>26435</v>
      </c>
      <c r="BQQ43" s="3" t="s">
        <v>4686</v>
      </c>
      <c r="BQR43" s="3" t="s">
        <v>25763</v>
      </c>
      <c r="BQS43" s="3" t="s">
        <v>25764</v>
      </c>
      <c r="BQT43" s="3" t="s">
        <v>4686</v>
      </c>
      <c r="BQU43" s="3" t="s">
        <v>26436</v>
      </c>
      <c r="BQV43" s="3" t="s">
        <v>26437</v>
      </c>
      <c r="BQW43" s="3" t="s">
        <v>4686</v>
      </c>
      <c r="BQX43" s="3" t="s">
        <v>26438</v>
      </c>
      <c r="BQY43" s="3" t="s">
        <v>26439</v>
      </c>
      <c r="BQZ43" s="3" t="s">
        <v>4686</v>
      </c>
      <c r="BRA43" s="3" t="s">
        <v>26440</v>
      </c>
      <c r="BRB43" s="3" t="s">
        <v>26441</v>
      </c>
      <c r="BRC43" s="3" t="s">
        <v>4686</v>
      </c>
      <c r="BRD43" s="3" t="s">
        <v>26442</v>
      </c>
      <c r="BRE43" s="3" t="s">
        <v>26443</v>
      </c>
      <c r="BRF43" s="3" t="s">
        <v>4686</v>
      </c>
      <c r="BRG43" s="3" t="s">
        <v>26444</v>
      </c>
      <c r="BRH43" s="3" t="s">
        <v>26445</v>
      </c>
      <c r="BRI43" s="3" t="s">
        <v>4683</v>
      </c>
      <c r="BRJ43" s="3" t="s">
        <v>26446</v>
      </c>
      <c r="BRK43" s="3" t="s">
        <v>26447</v>
      </c>
      <c r="BRL43" s="3" t="s">
        <v>4686</v>
      </c>
      <c r="BRM43" s="3" t="s">
        <v>26448</v>
      </c>
      <c r="BRN43" s="3" t="s">
        <v>26449</v>
      </c>
      <c r="BRO43" s="3" t="s">
        <v>4686</v>
      </c>
      <c r="BRP43" s="3" t="s">
        <v>26450</v>
      </c>
      <c r="BRQ43" s="3" t="s">
        <v>26451</v>
      </c>
      <c r="BRR43" s="3" t="s">
        <v>4683</v>
      </c>
      <c r="BRS43" s="3" t="s">
        <v>26452</v>
      </c>
      <c r="BRT43" s="3" t="s">
        <v>26453</v>
      </c>
      <c r="BRU43" s="3" t="s">
        <v>4686</v>
      </c>
      <c r="BRV43" s="3" t="s">
        <v>26454</v>
      </c>
      <c r="BRW43" s="3" t="s">
        <v>26455</v>
      </c>
      <c r="BRX43" s="3" t="s">
        <v>4686</v>
      </c>
      <c r="BRY43" s="3" t="s">
        <v>26456</v>
      </c>
      <c r="BRZ43" s="3" t="s">
        <v>26457</v>
      </c>
      <c r="BSA43" s="3" t="s">
        <v>4686</v>
      </c>
      <c r="BSB43" s="3" t="s">
        <v>26458</v>
      </c>
      <c r="BSC43" s="3" t="s">
        <v>26459</v>
      </c>
      <c r="BSD43" s="3" t="s">
        <v>4683</v>
      </c>
      <c r="BSE43" s="3" t="s">
        <v>26460</v>
      </c>
      <c r="BSF43" s="3" t="s">
        <v>26461</v>
      </c>
      <c r="BSG43" s="3" t="s">
        <v>4683</v>
      </c>
      <c r="BSH43" s="3" t="s">
        <v>5285</v>
      </c>
      <c r="BSI43" s="3" t="s">
        <v>5286</v>
      </c>
      <c r="BSJ43" s="3" t="s">
        <v>4683</v>
      </c>
      <c r="BSK43" s="3" t="s">
        <v>26462</v>
      </c>
      <c r="BSL43" s="3" t="s">
        <v>26463</v>
      </c>
      <c r="BSM43" s="3" t="s">
        <v>4686</v>
      </c>
      <c r="BSN43" s="3" t="s">
        <v>26464</v>
      </c>
      <c r="BSO43" s="3" t="s">
        <v>26465</v>
      </c>
      <c r="BSP43" s="3" t="s">
        <v>4686</v>
      </c>
      <c r="BSQ43" s="3" t="s">
        <v>26466</v>
      </c>
      <c r="BSR43" s="3" t="s">
        <v>26467</v>
      </c>
      <c r="BSS43" s="3" t="s">
        <v>4683</v>
      </c>
      <c r="BST43" s="3" t="s">
        <v>26468</v>
      </c>
      <c r="BSU43" s="3" t="s">
        <v>26469</v>
      </c>
      <c r="BSV43" s="3" t="s">
        <v>4683</v>
      </c>
      <c r="BSW43" s="3" t="s">
        <v>26470</v>
      </c>
      <c r="BSX43" s="3" t="s">
        <v>26471</v>
      </c>
      <c r="BSY43" s="3" t="s">
        <v>4683</v>
      </c>
      <c r="BSZ43" s="3" t="s">
        <v>26472</v>
      </c>
      <c r="BTA43" s="3" t="s">
        <v>26473</v>
      </c>
      <c r="BTB43" s="3" t="s">
        <v>4686</v>
      </c>
      <c r="BTC43" s="3" t="s">
        <v>25693</v>
      </c>
      <c r="BTD43" s="3" t="s">
        <v>25694</v>
      </c>
      <c r="BTE43" s="3" t="s">
        <v>4683</v>
      </c>
      <c r="BTF43" s="3" t="s">
        <v>26474</v>
      </c>
      <c r="BTG43" s="3" t="s">
        <v>26475</v>
      </c>
      <c r="BTH43" s="3" t="s">
        <v>4683</v>
      </c>
      <c r="BTI43" s="3" t="s">
        <v>26476</v>
      </c>
      <c r="BTJ43" s="3" t="s">
        <v>26477</v>
      </c>
      <c r="BTK43" s="3" t="s">
        <v>4686</v>
      </c>
      <c r="BTL43" s="3" t="s">
        <v>26478</v>
      </c>
      <c r="BTM43" s="3" t="s">
        <v>26479</v>
      </c>
      <c r="BTN43" s="3" t="s">
        <v>4683</v>
      </c>
      <c r="BTO43" s="3" t="s">
        <v>26480</v>
      </c>
      <c r="BTP43" s="3" t="s">
        <v>26481</v>
      </c>
      <c r="BTQ43" s="3" t="s">
        <v>4686</v>
      </c>
      <c r="BTR43" s="3" t="s">
        <v>26482</v>
      </c>
      <c r="BTS43" s="3" t="s">
        <v>26483</v>
      </c>
      <c r="BTT43" s="3" t="s">
        <v>4686</v>
      </c>
      <c r="BTU43" s="3" t="s">
        <v>26484</v>
      </c>
      <c r="BTV43" s="3" t="s">
        <v>26485</v>
      </c>
      <c r="BTW43" s="3" t="s">
        <v>4686</v>
      </c>
      <c r="BTX43" s="3" t="s">
        <v>26486</v>
      </c>
      <c r="BTY43" s="3" t="s">
        <v>26487</v>
      </c>
      <c r="BTZ43" s="3" t="s">
        <v>4683</v>
      </c>
      <c r="BUA43" s="3" t="s">
        <v>26488</v>
      </c>
      <c r="BUB43" s="3" t="s">
        <v>26489</v>
      </c>
      <c r="BUC43" s="3" t="s">
        <v>4683</v>
      </c>
      <c r="BUD43" s="3" t="s">
        <v>26490</v>
      </c>
      <c r="BUE43" s="3" t="s">
        <v>26491</v>
      </c>
      <c r="BUF43" s="3" t="s">
        <v>4686</v>
      </c>
      <c r="BUG43" s="3" t="s">
        <v>26492</v>
      </c>
      <c r="BUH43" s="3" t="s">
        <v>26493</v>
      </c>
      <c r="BUI43" s="3" t="s">
        <v>4683</v>
      </c>
      <c r="BUJ43" s="3" t="s">
        <v>26494</v>
      </c>
      <c r="BUK43" s="3" t="s">
        <v>26495</v>
      </c>
      <c r="BUL43" s="3" t="s">
        <v>4686</v>
      </c>
      <c r="BUM43" s="3" t="s">
        <v>26496</v>
      </c>
      <c r="BUN43" s="3" t="s">
        <v>26497</v>
      </c>
      <c r="BUO43" s="3" t="s">
        <v>4683</v>
      </c>
      <c r="BUP43" s="3" t="s">
        <v>26498</v>
      </c>
      <c r="BUQ43" s="3" t="s">
        <v>26499</v>
      </c>
      <c r="BUR43" s="3" t="s">
        <v>4686</v>
      </c>
      <c r="BUS43" s="3" t="s">
        <v>26500</v>
      </c>
      <c r="BUT43" s="3" t="s">
        <v>26501</v>
      </c>
      <c r="BUU43" s="3" t="s">
        <v>4686</v>
      </c>
      <c r="BUV43" s="3" t="s">
        <v>26502</v>
      </c>
      <c r="BUW43" s="3" t="s">
        <v>26503</v>
      </c>
      <c r="BUX43" s="3" t="s">
        <v>4683</v>
      </c>
      <c r="BUY43" s="3" t="s">
        <v>26504</v>
      </c>
      <c r="BUZ43" s="3" t="s">
        <v>26505</v>
      </c>
      <c r="BVA43" s="3" t="s">
        <v>4686</v>
      </c>
      <c r="BVB43" s="3" t="s">
        <v>26506</v>
      </c>
      <c r="BVC43" s="3" t="s">
        <v>26507</v>
      </c>
      <c r="BVD43" s="3" t="s">
        <v>4683</v>
      </c>
      <c r="BVE43" s="3" t="s">
        <v>26508</v>
      </c>
      <c r="BVF43" s="3" t="s">
        <v>26509</v>
      </c>
      <c r="BVG43" s="3" t="s">
        <v>4683</v>
      </c>
      <c r="BVH43" s="3" t="s">
        <v>26510</v>
      </c>
      <c r="BVI43" s="3" t="s">
        <v>26511</v>
      </c>
      <c r="BVJ43" s="3" t="s">
        <v>4686</v>
      </c>
      <c r="BVK43" s="3" t="s">
        <v>26512</v>
      </c>
      <c r="BVL43" s="3" t="s">
        <v>26513</v>
      </c>
      <c r="BVM43" s="3" t="s">
        <v>4686</v>
      </c>
      <c r="BVN43" s="3" t="s">
        <v>26514</v>
      </c>
      <c r="BVO43" s="3" t="s">
        <v>26515</v>
      </c>
      <c r="BVP43" s="3" t="s">
        <v>4686</v>
      </c>
      <c r="BVQ43" s="3" t="s">
        <v>26516</v>
      </c>
      <c r="BVR43" s="3" t="s">
        <v>26517</v>
      </c>
      <c r="BVS43" s="3" t="s">
        <v>4686</v>
      </c>
      <c r="BVT43" s="3" t="s">
        <v>26518</v>
      </c>
      <c r="BVU43" s="3" t="s">
        <v>26519</v>
      </c>
      <c r="BVV43" s="3" t="s">
        <v>4686</v>
      </c>
      <c r="BVW43" s="3" t="s">
        <v>26520</v>
      </c>
      <c r="BVX43" s="3" t="s">
        <v>26521</v>
      </c>
      <c r="BVY43" s="3" t="s">
        <v>4686</v>
      </c>
      <c r="BVZ43" s="3" t="s">
        <v>26522</v>
      </c>
      <c r="BWA43" s="3" t="s">
        <v>26523</v>
      </c>
      <c r="BWB43" s="3" t="s">
        <v>4686</v>
      </c>
      <c r="BWC43" s="3" t="s">
        <v>26524</v>
      </c>
      <c r="BWD43" s="3" t="s">
        <v>26525</v>
      </c>
      <c r="BWE43" s="3" t="s">
        <v>4686</v>
      </c>
      <c r="BWF43" s="3" t="s">
        <v>26526</v>
      </c>
      <c r="BWG43" s="3" t="s">
        <v>26527</v>
      </c>
      <c r="BWH43" s="3" t="s">
        <v>4683</v>
      </c>
      <c r="BWI43" s="3" t="s">
        <v>4736</v>
      </c>
      <c r="BWJ43" s="3" t="s">
        <v>4737</v>
      </c>
      <c r="BWK43" s="3" t="s">
        <v>4686</v>
      </c>
      <c r="BWL43" s="3" t="s">
        <v>26528</v>
      </c>
      <c r="BWM43" s="3" t="s">
        <v>26529</v>
      </c>
      <c r="BWN43" s="3" t="s">
        <v>4686</v>
      </c>
      <c r="BWO43" s="3" t="s">
        <v>26530</v>
      </c>
      <c r="BWP43" s="3" t="s">
        <v>26531</v>
      </c>
      <c r="BWQ43" s="3" t="s">
        <v>4683</v>
      </c>
      <c r="BWR43" s="3" t="s">
        <v>26532</v>
      </c>
      <c r="BWS43" s="3" t="s">
        <v>26533</v>
      </c>
      <c r="BWT43" s="3" t="s">
        <v>4686</v>
      </c>
      <c r="BWU43" s="3" t="s">
        <v>26534</v>
      </c>
      <c r="BWV43" s="3" t="s">
        <v>26535</v>
      </c>
      <c r="BWW43" s="3" t="s">
        <v>4686</v>
      </c>
      <c r="BWX43" s="3" t="s">
        <v>26536</v>
      </c>
      <c r="BWY43" s="3" t="s">
        <v>26537</v>
      </c>
      <c r="BWZ43" s="3" t="s">
        <v>4686</v>
      </c>
      <c r="BXA43" s="3" t="s">
        <v>26538</v>
      </c>
      <c r="BXB43" s="3" t="s">
        <v>26539</v>
      </c>
      <c r="BXC43" s="3" t="s">
        <v>4686</v>
      </c>
      <c r="BXD43" s="3" t="s">
        <v>26540</v>
      </c>
      <c r="BXE43" s="3" t="s">
        <v>26541</v>
      </c>
      <c r="BXF43" s="3" t="s">
        <v>4686</v>
      </c>
      <c r="BXG43" s="3" t="s">
        <v>26542</v>
      </c>
      <c r="BXH43" s="3" t="s">
        <v>26543</v>
      </c>
      <c r="BXI43" s="3" t="s">
        <v>4686</v>
      </c>
      <c r="BXJ43" s="3" t="s">
        <v>26544</v>
      </c>
      <c r="BXK43" s="3" t="s">
        <v>26545</v>
      </c>
      <c r="BXL43" s="3" t="s">
        <v>4686</v>
      </c>
      <c r="BXM43" s="3" t="s">
        <v>26546</v>
      </c>
      <c r="BXN43" s="3" t="s">
        <v>26547</v>
      </c>
      <c r="BXO43" s="3" t="s">
        <v>4686</v>
      </c>
      <c r="BXP43" s="3" t="s">
        <v>26548</v>
      </c>
      <c r="BXQ43" s="3" t="s">
        <v>26549</v>
      </c>
      <c r="BXR43" s="3" t="s">
        <v>4686</v>
      </c>
      <c r="BXS43" s="3" t="s">
        <v>26550</v>
      </c>
      <c r="BXT43" s="3" t="s">
        <v>26551</v>
      </c>
      <c r="BXU43" s="3" t="s">
        <v>4686</v>
      </c>
      <c r="BXV43" s="3" t="s">
        <v>26552</v>
      </c>
      <c r="BXW43" s="3" t="s">
        <v>26553</v>
      </c>
      <c r="BXX43" s="3" t="s">
        <v>4686</v>
      </c>
      <c r="BXY43" s="3" t="s">
        <v>26554</v>
      </c>
      <c r="BXZ43" s="3" t="s">
        <v>26555</v>
      </c>
      <c r="BYA43" s="3" t="s">
        <v>4686</v>
      </c>
      <c r="BYB43" s="3" t="s">
        <v>26556</v>
      </c>
      <c r="BYC43" s="3" t="s">
        <v>26557</v>
      </c>
      <c r="BYD43" s="3" t="s">
        <v>4686</v>
      </c>
      <c r="BYE43" s="3" t="s">
        <v>26558</v>
      </c>
      <c r="BYF43" s="3" t="s">
        <v>26559</v>
      </c>
      <c r="BYG43" s="3" t="s">
        <v>4683</v>
      </c>
      <c r="BYH43" s="3" t="s">
        <v>26560</v>
      </c>
      <c r="BYI43" s="3" t="s">
        <v>26561</v>
      </c>
      <c r="BYJ43" s="3" t="s">
        <v>4686</v>
      </c>
      <c r="BYK43" s="3" t="s">
        <v>26562</v>
      </c>
      <c r="BYL43" s="3" t="s">
        <v>26563</v>
      </c>
      <c r="BYM43" s="3" t="s">
        <v>4686</v>
      </c>
      <c r="BYN43" s="3" t="s">
        <v>26564</v>
      </c>
      <c r="BYO43" s="3" t="s">
        <v>26565</v>
      </c>
    </row>
    <row r="44" spans="1:2017" ht="102" x14ac:dyDescent="0.25">
      <c r="A44" s="6"/>
      <c r="B44" s="3" t="s">
        <v>4683</v>
      </c>
      <c r="C44" s="3" t="s">
        <v>25397</v>
      </c>
      <c r="D44" s="3" t="s">
        <v>25398</v>
      </c>
      <c r="E44" s="3" t="s">
        <v>4686</v>
      </c>
      <c r="F44" s="3" t="s">
        <v>26566</v>
      </c>
      <c r="G44" s="3" t="s">
        <v>26567</v>
      </c>
      <c r="H44" s="3" t="s">
        <v>4686</v>
      </c>
      <c r="I44" s="3" t="s">
        <v>26568</v>
      </c>
      <c r="J44" s="3" t="s">
        <v>26569</v>
      </c>
      <c r="K44" s="3" t="s">
        <v>4686</v>
      </c>
      <c r="L44" s="3" t="s">
        <v>26570</v>
      </c>
      <c r="M44" s="3" t="s">
        <v>26571</v>
      </c>
      <c r="N44" s="3" t="s">
        <v>4686</v>
      </c>
      <c r="O44" s="3" t="s">
        <v>26572</v>
      </c>
      <c r="P44" s="3" t="s">
        <v>26573</v>
      </c>
      <c r="Q44" s="3" t="s">
        <v>4683</v>
      </c>
      <c r="R44" s="3" t="s">
        <v>26574</v>
      </c>
      <c r="S44" s="3" t="s">
        <v>26575</v>
      </c>
      <c r="T44" s="3" t="s">
        <v>4686</v>
      </c>
      <c r="U44" s="3" t="s">
        <v>26576</v>
      </c>
      <c r="V44" s="3" t="s">
        <v>26577</v>
      </c>
      <c r="W44" s="3" t="s">
        <v>4686</v>
      </c>
      <c r="X44" s="3" t="s">
        <v>26578</v>
      </c>
      <c r="Y44" s="3" t="s">
        <v>26579</v>
      </c>
      <c r="Z44" s="3" t="s">
        <v>4683</v>
      </c>
      <c r="AA44" s="3" t="s">
        <v>25561</v>
      </c>
      <c r="AB44" s="3" t="s">
        <v>25562</v>
      </c>
      <c r="AC44" s="3" t="s">
        <v>4683</v>
      </c>
      <c r="AD44" s="3" t="s">
        <v>26580</v>
      </c>
      <c r="AE44" s="3" t="s">
        <v>26581</v>
      </c>
      <c r="AF44" s="3" t="s">
        <v>4686</v>
      </c>
      <c r="AG44" s="3" t="s">
        <v>26582</v>
      </c>
      <c r="AH44" s="3" t="s">
        <v>26583</v>
      </c>
      <c r="AI44" s="3" t="s">
        <v>4686</v>
      </c>
      <c r="AJ44" s="3" t="s">
        <v>26584</v>
      </c>
      <c r="AK44" s="3" t="s">
        <v>26585</v>
      </c>
      <c r="AL44" s="3" t="s">
        <v>4683</v>
      </c>
      <c r="AM44" s="3" t="s">
        <v>26586</v>
      </c>
      <c r="AN44" s="3" t="s">
        <v>26587</v>
      </c>
      <c r="AO44" s="3" t="s">
        <v>4683</v>
      </c>
      <c r="AP44" s="3" t="s">
        <v>26588</v>
      </c>
      <c r="AQ44" s="3" t="s">
        <v>26589</v>
      </c>
      <c r="AR44" s="3" t="s">
        <v>4683</v>
      </c>
      <c r="AS44" s="3" t="s">
        <v>26590</v>
      </c>
      <c r="AT44" s="3" t="s">
        <v>26591</v>
      </c>
      <c r="AU44" s="3" t="s">
        <v>4686</v>
      </c>
      <c r="AV44" s="3" t="s">
        <v>26592</v>
      </c>
      <c r="AW44" s="3" t="s">
        <v>26593</v>
      </c>
      <c r="AX44" s="3" t="s">
        <v>4683</v>
      </c>
      <c r="AY44" s="3" t="s">
        <v>26594</v>
      </c>
      <c r="AZ44" s="3" t="s">
        <v>26595</v>
      </c>
      <c r="BA44" s="3" t="s">
        <v>4683</v>
      </c>
      <c r="BB44" s="3" t="s">
        <v>26596</v>
      </c>
      <c r="BC44" s="3" t="s">
        <v>26597</v>
      </c>
      <c r="BD44" s="3" t="s">
        <v>4686</v>
      </c>
      <c r="BE44" s="3" t="s">
        <v>25393</v>
      </c>
      <c r="BF44" s="3" t="s">
        <v>25394</v>
      </c>
      <c r="BG44" s="3" t="s">
        <v>4686</v>
      </c>
      <c r="BH44" s="3" t="s">
        <v>26598</v>
      </c>
      <c r="BI44" s="3" t="s">
        <v>26599</v>
      </c>
      <c r="BJ44" s="3" t="s">
        <v>4686</v>
      </c>
      <c r="BK44" s="3" t="s">
        <v>26600</v>
      </c>
      <c r="BL44" s="3" t="s">
        <v>26601</v>
      </c>
      <c r="BM44" s="3" t="s">
        <v>4686</v>
      </c>
      <c r="BN44" s="3" t="s">
        <v>26602</v>
      </c>
      <c r="BO44" s="3" t="s">
        <v>26603</v>
      </c>
      <c r="BP44" s="3" t="s">
        <v>4686</v>
      </c>
      <c r="BQ44" s="3" t="s">
        <v>26604</v>
      </c>
      <c r="BR44" s="3" t="s">
        <v>26605</v>
      </c>
      <c r="BS44" s="3" t="s">
        <v>4683</v>
      </c>
      <c r="BT44" s="3" t="s">
        <v>25559</v>
      </c>
      <c r="BU44" s="3" t="s">
        <v>25560</v>
      </c>
      <c r="BV44" s="3" t="s">
        <v>4686</v>
      </c>
      <c r="BW44" s="3" t="s">
        <v>5241</v>
      </c>
      <c r="BX44" s="3" t="s">
        <v>5242</v>
      </c>
      <c r="BY44" s="3" t="s">
        <v>4686</v>
      </c>
      <c r="BZ44" s="3" t="s">
        <v>26606</v>
      </c>
      <c r="CA44" s="3" t="s">
        <v>26607</v>
      </c>
      <c r="CB44" s="3" t="s">
        <v>4686</v>
      </c>
      <c r="CC44" s="3" t="s">
        <v>26608</v>
      </c>
      <c r="CD44" s="3" t="s">
        <v>26609</v>
      </c>
      <c r="CE44" s="3" t="s">
        <v>4686</v>
      </c>
      <c r="CF44" s="3" t="s">
        <v>26610</v>
      </c>
      <c r="CG44" s="3" t="s">
        <v>26611</v>
      </c>
      <c r="CH44" s="3" t="s">
        <v>4686</v>
      </c>
      <c r="CI44" s="3" t="s">
        <v>26612</v>
      </c>
      <c r="CJ44" s="3" t="s">
        <v>26613</v>
      </c>
      <c r="CK44" s="3" t="s">
        <v>4683</v>
      </c>
      <c r="CL44" s="3" t="s">
        <v>26614</v>
      </c>
      <c r="CM44" s="3" t="s">
        <v>26615</v>
      </c>
      <c r="CN44" s="3" t="s">
        <v>4686</v>
      </c>
      <c r="CO44" s="3" t="s">
        <v>26616</v>
      </c>
      <c r="CP44" s="3" t="s">
        <v>26617</v>
      </c>
      <c r="CQ44" s="3" t="s">
        <v>4686</v>
      </c>
      <c r="CR44" s="3" t="s">
        <v>26618</v>
      </c>
      <c r="CS44" s="3" t="s">
        <v>26619</v>
      </c>
      <c r="CT44" s="3" t="s">
        <v>4686</v>
      </c>
      <c r="CU44" s="3" t="s">
        <v>26620</v>
      </c>
      <c r="CV44" s="3" t="s">
        <v>26621</v>
      </c>
      <c r="CW44" s="3" t="s">
        <v>4683</v>
      </c>
      <c r="CX44" s="3" t="s">
        <v>26622</v>
      </c>
      <c r="CY44" s="3" t="s">
        <v>26623</v>
      </c>
      <c r="CZ44" s="3" t="s">
        <v>4683</v>
      </c>
      <c r="DA44" s="3" t="s">
        <v>26624</v>
      </c>
      <c r="DB44" s="3" t="s">
        <v>26625</v>
      </c>
      <c r="DC44" s="3" t="s">
        <v>4686</v>
      </c>
      <c r="DD44" s="3" t="s">
        <v>26626</v>
      </c>
      <c r="DE44" s="3" t="s">
        <v>26627</v>
      </c>
      <c r="DF44" s="3" t="s">
        <v>4683</v>
      </c>
      <c r="DG44" s="3" t="s">
        <v>26628</v>
      </c>
      <c r="DH44" s="3" t="s">
        <v>26629</v>
      </c>
      <c r="DI44" s="3" t="s">
        <v>4686</v>
      </c>
      <c r="DJ44" s="3" t="s">
        <v>26630</v>
      </c>
      <c r="DK44" s="3" t="s">
        <v>26631</v>
      </c>
      <c r="DL44" s="3" t="s">
        <v>4686</v>
      </c>
      <c r="DM44" s="3" t="s">
        <v>26632</v>
      </c>
      <c r="DN44" s="3" t="s">
        <v>26633</v>
      </c>
      <c r="DO44" s="3" t="s">
        <v>4683</v>
      </c>
      <c r="DP44" s="3" t="s">
        <v>26634</v>
      </c>
      <c r="DQ44" s="3" t="s">
        <v>26635</v>
      </c>
      <c r="DR44" s="3" t="s">
        <v>4686</v>
      </c>
      <c r="DS44" s="3" t="s">
        <v>26636</v>
      </c>
      <c r="DT44" s="3" t="s">
        <v>26637</v>
      </c>
      <c r="DU44" s="3" t="s">
        <v>4686</v>
      </c>
      <c r="DV44" s="3" t="s">
        <v>26638</v>
      </c>
      <c r="DW44" s="3" t="s">
        <v>26639</v>
      </c>
      <c r="DX44" s="3" t="s">
        <v>4686</v>
      </c>
      <c r="DY44" s="3" t="s">
        <v>26640</v>
      </c>
      <c r="DZ44" s="3" t="s">
        <v>26641</v>
      </c>
      <c r="EA44" s="3" t="s">
        <v>4683</v>
      </c>
      <c r="EB44" s="3" t="s">
        <v>26642</v>
      </c>
      <c r="EC44" s="3" t="s">
        <v>26643</v>
      </c>
      <c r="ED44" s="3" t="s">
        <v>4686</v>
      </c>
      <c r="EE44" s="3" t="s">
        <v>26644</v>
      </c>
      <c r="EF44" s="3" t="s">
        <v>26645</v>
      </c>
      <c r="EG44" s="3" t="s">
        <v>4686</v>
      </c>
      <c r="EH44" s="3" t="s">
        <v>26646</v>
      </c>
      <c r="EI44" s="3" t="s">
        <v>26647</v>
      </c>
      <c r="EJ44" s="3" t="s">
        <v>4686</v>
      </c>
      <c r="EK44" s="3" t="s">
        <v>26648</v>
      </c>
      <c r="EL44" s="3" t="s">
        <v>26649</v>
      </c>
      <c r="EM44" s="3" t="s">
        <v>4683</v>
      </c>
      <c r="EN44" s="3" t="s">
        <v>26650</v>
      </c>
      <c r="EO44" s="3" t="s">
        <v>26651</v>
      </c>
      <c r="EP44" s="3" t="s">
        <v>4686</v>
      </c>
      <c r="EQ44" s="3" t="s">
        <v>26652</v>
      </c>
      <c r="ER44" s="3" t="s">
        <v>26653</v>
      </c>
      <c r="ES44" s="3" t="s">
        <v>4686</v>
      </c>
      <c r="ET44" s="3" t="s">
        <v>26654</v>
      </c>
      <c r="EU44" s="3" t="s">
        <v>26655</v>
      </c>
      <c r="EV44" s="3" t="s">
        <v>4683</v>
      </c>
      <c r="EW44" s="3" t="s">
        <v>25669</v>
      </c>
      <c r="EX44" s="3" t="s">
        <v>25670</v>
      </c>
      <c r="EY44" s="3" t="s">
        <v>4686</v>
      </c>
      <c r="EZ44" s="3" t="s">
        <v>26656</v>
      </c>
      <c r="FA44" s="3" t="s">
        <v>26657</v>
      </c>
      <c r="FB44" s="3" t="s">
        <v>4686</v>
      </c>
      <c r="FC44" s="3" t="s">
        <v>26658</v>
      </c>
      <c r="FD44" s="3" t="s">
        <v>26659</v>
      </c>
      <c r="FE44" s="3" t="s">
        <v>4686</v>
      </c>
      <c r="FF44" s="3" t="s">
        <v>26660</v>
      </c>
      <c r="FG44" s="3" t="s">
        <v>26661</v>
      </c>
      <c r="FH44" s="3" t="s">
        <v>4686</v>
      </c>
      <c r="FI44" s="3" t="s">
        <v>26662</v>
      </c>
      <c r="FJ44" s="3" t="s">
        <v>26663</v>
      </c>
      <c r="FK44" s="3" t="s">
        <v>4683</v>
      </c>
      <c r="FL44" s="3" t="s">
        <v>26664</v>
      </c>
      <c r="FM44" s="3" t="s">
        <v>26665</v>
      </c>
      <c r="FN44" s="3" t="s">
        <v>4683</v>
      </c>
      <c r="FO44" s="3" t="s">
        <v>26666</v>
      </c>
      <c r="FP44" s="3" t="s">
        <v>26667</v>
      </c>
      <c r="FQ44" s="3" t="s">
        <v>4686</v>
      </c>
      <c r="FR44" s="3" t="s">
        <v>26668</v>
      </c>
      <c r="FS44" s="3" t="s">
        <v>26669</v>
      </c>
      <c r="FT44" s="3" t="s">
        <v>4686</v>
      </c>
      <c r="FU44" s="3" t="s">
        <v>26670</v>
      </c>
      <c r="FV44" s="3" t="s">
        <v>26671</v>
      </c>
      <c r="FW44" s="3" t="s">
        <v>4683</v>
      </c>
      <c r="FX44" s="3" t="s">
        <v>26672</v>
      </c>
      <c r="FY44" s="3" t="s">
        <v>26673</v>
      </c>
      <c r="FZ44" s="3" t="s">
        <v>4683</v>
      </c>
      <c r="GA44" s="3" t="s">
        <v>26674</v>
      </c>
      <c r="GB44" s="3" t="s">
        <v>26675</v>
      </c>
      <c r="GC44" s="3" t="s">
        <v>4686</v>
      </c>
      <c r="GD44" s="3" t="s">
        <v>26676</v>
      </c>
      <c r="GE44" s="3" t="s">
        <v>26677</v>
      </c>
      <c r="GF44" s="3" t="s">
        <v>4686</v>
      </c>
      <c r="GG44" s="3" t="s">
        <v>25633</v>
      </c>
      <c r="GH44" s="3" t="s">
        <v>25634</v>
      </c>
      <c r="GI44" s="3" t="s">
        <v>4683</v>
      </c>
      <c r="GJ44" s="3" t="s">
        <v>26678</v>
      </c>
      <c r="GK44" s="3" t="s">
        <v>26679</v>
      </c>
      <c r="GL44" s="3" t="s">
        <v>4686</v>
      </c>
      <c r="GM44" s="3" t="s">
        <v>26680</v>
      </c>
      <c r="GN44" s="3" t="s">
        <v>26681</v>
      </c>
      <c r="GO44" s="3" t="s">
        <v>4683</v>
      </c>
      <c r="GP44" s="3" t="s">
        <v>26682</v>
      </c>
      <c r="GQ44" s="3" t="s">
        <v>26683</v>
      </c>
      <c r="GR44" s="3" t="s">
        <v>4686</v>
      </c>
      <c r="GS44" s="3" t="s">
        <v>26684</v>
      </c>
      <c r="GT44" s="3" t="s">
        <v>26685</v>
      </c>
      <c r="GU44" s="3" t="s">
        <v>4686</v>
      </c>
      <c r="GV44" s="3" t="s">
        <v>26686</v>
      </c>
      <c r="GW44" s="3" t="s">
        <v>26687</v>
      </c>
      <c r="GX44" s="3" t="s">
        <v>4686</v>
      </c>
      <c r="GY44" s="3" t="s">
        <v>26688</v>
      </c>
      <c r="GZ44" s="3" t="s">
        <v>26689</v>
      </c>
      <c r="HA44" s="3" t="s">
        <v>4686</v>
      </c>
      <c r="HB44" s="3" t="s">
        <v>26690</v>
      </c>
      <c r="HC44" s="3" t="s">
        <v>26691</v>
      </c>
      <c r="HD44" s="3" t="s">
        <v>4686</v>
      </c>
      <c r="HE44" s="3" t="s">
        <v>26692</v>
      </c>
      <c r="HF44" s="3" t="s">
        <v>26693</v>
      </c>
      <c r="HG44" s="3" t="s">
        <v>4683</v>
      </c>
      <c r="HH44" s="3" t="s">
        <v>26694</v>
      </c>
      <c r="HI44" s="3" t="s">
        <v>26695</v>
      </c>
      <c r="HJ44" s="3" t="s">
        <v>4686</v>
      </c>
      <c r="HK44" s="3" t="s">
        <v>26696</v>
      </c>
      <c r="HL44" s="3" t="s">
        <v>26697</v>
      </c>
      <c r="HM44" s="3" t="s">
        <v>4683</v>
      </c>
      <c r="HN44" s="3" t="s">
        <v>26698</v>
      </c>
      <c r="HO44" s="3" t="s">
        <v>26699</v>
      </c>
      <c r="HP44" s="3" t="s">
        <v>4683</v>
      </c>
      <c r="HQ44" s="3" t="s">
        <v>5285</v>
      </c>
      <c r="HR44" s="3" t="s">
        <v>5286</v>
      </c>
      <c r="HS44" s="3" t="s">
        <v>4683</v>
      </c>
      <c r="HT44" s="3" t="s">
        <v>25559</v>
      </c>
      <c r="HU44" s="3" t="s">
        <v>25560</v>
      </c>
      <c r="HV44" s="3" t="s">
        <v>4683</v>
      </c>
      <c r="HW44" s="3" t="s">
        <v>4736</v>
      </c>
      <c r="HX44" s="3" t="s">
        <v>4737</v>
      </c>
      <c r="HY44" s="3" t="s">
        <v>4686</v>
      </c>
      <c r="HZ44" s="3" t="s">
        <v>25393</v>
      </c>
      <c r="IA44" s="3" t="s">
        <v>25394</v>
      </c>
      <c r="IB44" s="3" t="s">
        <v>4683</v>
      </c>
      <c r="IC44" s="3" t="s">
        <v>26700</v>
      </c>
      <c r="ID44" s="3" t="s">
        <v>26701</v>
      </c>
      <c r="IE44" s="3" t="s">
        <v>4686</v>
      </c>
      <c r="IF44" s="3" t="s">
        <v>26702</v>
      </c>
      <c r="IG44" s="3" t="s">
        <v>26703</v>
      </c>
      <c r="IH44" s="3" t="s">
        <v>4686</v>
      </c>
      <c r="II44" s="3" t="s">
        <v>26704</v>
      </c>
      <c r="IJ44" s="3" t="s">
        <v>26705</v>
      </c>
      <c r="IK44" s="3" t="s">
        <v>4683</v>
      </c>
      <c r="IL44" s="3" t="s">
        <v>26270</v>
      </c>
      <c r="IM44" s="3" t="s">
        <v>26271</v>
      </c>
      <c r="IN44" s="3" t="s">
        <v>4686</v>
      </c>
      <c r="IO44" s="3" t="s">
        <v>26706</v>
      </c>
      <c r="IP44" s="3" t="s">
        <v>26707</v>
      </c>
      <c r="IQ44" s="3" t="s">
        <v>4683</v>
      </c>
      <c r="IR44" s="3" t="s">
        <v>26708</v>
      </c>
      <c r="IS44" s="3" t="s">
        <v>26709</v>
      </c>
      <c r="IT44" s="3" t="s">
        <v>4683</v>
      </c>
      <c r="IU44" s="3" t="s">
        <v>26710</v>
      </c>
      <c r="IV44" s="3" t="s">
        <v>26711</v>
      </c>
      <c r="IW44" s="3" t="s">
        <v>4683</v>
      </c>
      <c r="IX44" s="3" t="s">
        <v>26712</v>
      </c>
      <c r="IY44" s="3" t="s">
        <v>26713</v>
      </c>
      <c r="IZ44" s="3" t="s">
        <v>4683</v>
      </c>
      <c r="JA44" s="3" t="s">
        <v>26714</v>
      </c>
      <c r="JB44" s="3" t="s">
        <v>26715</v>
      </c>
      <c r="JC44" s="3" t="s">
        <v>4683</v>
      </c>
      <c r="JD44" s="3" t="s">
        <v>26716</v>
      </c>
      <c r="JE44" s="3" t="s">
        <v>26717</v>
      </c>
      <c r="JF44" s="3" t="s">
        <v>4683</v>
      </c>
      <c r="JG44" s="3" t="s">
        <v>26718</v>
      </c>
      <c r="JH44" s="3" t="s">
        <v>26719</v>
      </c>
      <c r="JI44" s="3" t="s">
        <v>4683</v>
      </c>
      <c r="JJ44" s="3" t="s">
        <v>26720</v>
      </c>
      <c r="JK44" s="3" t="s">
        <v>26721</v>
      </c>
      <c r="JL44" s="3" t="s">
        <v>4683</v>
      </c>
      <c r="JM44" s="3" t="s">
        <v>26722</v>
      </c>
      <c r="JN44" s="3" t="s">
        <v>26723</v>
      </c>
      <c r="JO44" s="3" t="s">
        <v>4686</v>
      </c>
      <c r="JP44" s="3" t="s">
        <v>26724</v>
      </c>
      <c r="JQ44" s="3" t="s">
        <v>26725</v>
      </c>
      <c r="JR44" s="3" t="s">
        <v>4686</v>
      </c>
      <c r="JS44" s="3" t="s">
        <v>26726</v>
      </c>
      <c r="JT44" s="3" t="s">
        <v>26727</v>
      </c>
      <c r="JU44" s="3" t="s">
        <v>4686</v>
      </c>
      <c r="JV44" s="3" t="s">
        <v>26728</v>
      </c>
      <c r="JW44" s="3" t="s">
        <v>26729</v>
      </c>
      <c r="JX44" s="3" t="s">
        <v>4686</v>
      </c>
      <c r="JY44" s="3" t="s">
        <v>26730</v>
      </c>
      <c r="JZ44" s="3" t="s">
        <v>26731</v>
      </c>
      <c r="KA44" s="3" t="s">
        <v>4686</v>
      </c>
      <c r="KB44" s="3" t="s">
        <v>26732</v>
      </c>
      <c r="KC44" s="3" t="s">
        <v>26733</v>
      </c>
      <c r="KD44" s="3" t="s">
        <v>4683</v>
      </c>
      <c r="KE44" s="3" t="s">
        <v>26734</v>
      </c>
      <c r="KF44" s="3" t="s">
        <v>26735</v>
      </c>
      <c r="KG44" s="3" t="s">
        <v>4686</v>
      </c>
      <c r="KH44" s="3" t="s">
        <v>26736</v>
      </c>
      <c r="KI44" s="3" t="s">
        <v>26737</v>
      </c>
      <c r="KJ44" s="3" t="s">
        <v>4686</v>
      </c>
      <c r="KK44" s="3" t="s">
        <v>26738</v>
      </c>
      <c r="KL44" s="3" t="s">
        <v>26739</v>
      </c>
      <c r="KM44" s="3" t="s">
        <v>4686</v>
      </c>
      <c r="KN44" s="3" t="s">
        <v>26740</v>
      </c>
      <c r="KO44" s="3" t="s">
        <v>26741</v>
      </c>
      <c r="KP44" s="3" t="s">
        <v>4686</v>
      </c>
      <c r="KQ44" s="3" t="s">
        <v>26742</v>
      </c>
      <c r="KR44" s="3" t="s">
        <v>26743</v>
      </c>
      <c r="KS44" s="3" t="s">
        <v>4686</v>
      </c>
      <c r="KT44" s="3" t="s">
        <v>26744</v>
      </c>
      <c r="KU44" s="3" t="s">
        <v>26745</v>
      </c>
      <c r="KV44" s="3" t="s">
        <v>4686</v>
      </c>
      <c r="KW44" s="3" t="s">
        <v>26746</v>
      </c>
      <c r="KX44" s="3" t="s">
        <v>26747</v>
      </c>
      <c r="KY44" s="3" t="s">
        <v>4686</v>
      </c>
      <c r="KZ44" s="3" t="s">
        <v>26748</v>
      </c>
      <c r="LA44" s="3" t="s">
        <v>26749</v>
      </c>
      <c r="LB44" s="3" t="s">
        <v>4686</v>
      </c>
      <c r="LC44" s="3" t="s">
        <v>26750</v>
      </c>
      <c r="LD44" s="3" t="s">
        <v>26751</v>
      </c>
      <c r="LE44" s="3" t="s">
        <v>4686</v>
      </c>
      <c r="LF44" s="3" t="s">
        <v>26752</v>
      </c>
      <c r="LG44" s="3" t="s">
        <v>26753</v>
      </c>
      <c r="LH44" s="3" t="s">
        <v>4683</v>
      </c>
      <c r="LI44" s="3" t="s">
        <v>26754</v>
      </c>
      <c r="LJ44" s="3" t="s">
        <v>26755</v>
      </c>
      <c r="LK44" s="3" t="s">
        <v>4686</v>
      </c>
      <c r="LL44" s="3" t="s">
        <v>26756</v>
      </c>
      <c r="LM44" s="3" t="s">
        <v>26757</v>
      </c>
      <c r="LN44" s="3" t="s">
        <v>4686</v>
      </c>
      <c r="LO44" s="3" t="s">
        <v>26758</v>
      </c>
      <c r="LP44" s="3" t="s">
        <v>26759</v>
      </c>
      <c r="LQ44" s="3" t="s">
        <v>4683</v>
      </c>
      <c r="LR44" s="3" t="s">
        <v>26760</v>
      </c>
      <c r="LS44" s="3" t="s">
        <v>26761</v>
      </c>
      <c r="LT44" s="3" t="s">
        <v>4683</v>
      </c>
      <c r="LU44" s="3" t="s">
        <v>5285</v>
      </c>
      <c r="LV44" s="3" t="s">
        <v>5286</v>
      </c>
      <c r="LW44" s="3" t="s">
        <v>4683</v>
      </c>
      <c r="LX44" s="3" t="s">
        <v>5285</v>
      </c>
      <c r="LY44" s="3" t="s">
        <v>5286</v>
      </c>
      <c r="LZ44" s="3" t="s">
        <v>4683</v>
      </c>
      <c r="MA44" s="3" t="s">
        <v>25559</v>
      </c>
      <c r="MB44" s="3" t="s">
        <v>25560</v>
      </c>
      <c r="MC44" s="3" t="s">
        <v>4683</v>
      </c>
      <c r="MD44" s="3" t="s">
        <v>5285</v>
      </c>
      <c r="ME44" s="3" t="s">
        <v>5286</v>
      </c>
      <c r="MF44" s="3" t="s">
        <v>4686</v>
      </c>
      <c r="MG44" s="3" t="s">
        <v>26762</v>
      </c>
      <c r="MH44" s="3" t="s">
        <v>26763</v>
      </c>
      <c r="MI44" s="3" t="s">
        <v>4686</v>
      </c>
      <c r="MJ44" s="3" t="s">
        <v>26764</v>
      </c>
      <c r="MK44" s="3" t="s">
        <v>26765</v>
      </c>
      <c r="ML44" s="3" t="s">
        <v>4686</v>
      </c>
      <c r="MM44" s="3" t="s">
        <v>26766</v>
      </c>
      <c r="MN44" s="3" t="s">
        <v>26767</v>
      </c>
      <c r="MO44" s="3" t="s">
        <v>4686</v>
      </c>
      <c r="MP44" s="3" t="s">
        <v>26768</v>
      </c>
      <c r="MQ44" s="3" t="s">
        <v>26769</v>
      </c>
      <c r="MR44" s="3" t="s">
        <v>4683</v>
      </c>
      <c r="MS44" s="3" t="s">
        <v>26770</v>
      </c>
      <c r="MT44" s="3" t="s">
        <v>26771</v>
      </c>
      <c r="MU44" s="3" t="s">
        <v>4686</v>
      </c>
      <c r="MV44" s="3" t="s">
        <v>26772</v>
      </c>
      <c r="MW44" s="3" t="s">
        <v>26773</v>
      </c>
      <c r="MX44" s="3" t="s">
        <v>4686</v>
      </c>
      <c r="MY44" s="3" t="s">
        <v>26774</v>
      </c>
      <c r="MZ44" s="3" t="s">
        <v>26775</v>
      </c>
      <c r="NA44" s="3" t="s">
        <v>4686</v>
      </c>
      <c r="NB44" s="3" t="s">
        <v>26776</v>
      </c>
      <c r="NC44" s="3" t="s">
        <v>26777</v>
      </c>
      <c r="ND44" s="3" t="s">
        <v>4686</v>
      </c>
      <c r="NE44" s="3" t="s">
        <v>26778</v>
      </c>
      <c r="NF44" s="3" t="s">
        <v>26779</v>
      </c>
      <c r="NG44" s="3" t="s">
        <v>4683</v>
      </c>
      <c r="NH44" s="3" t="s">
        <v>26780</v>
      </c>
      <c r="NI44" s="3" t="s">
        <v>26781</v>
      </c>
      <c r="NJ44" s="3" t="s">
        <v>4686</v>
      </c>
      <c r="NK44" s="3" t="s">
        <v>26782</v>
      </c>
      <c r="NL44" s="3" t="s">
        <v>26783</v>
      </c>
      <c r="NM44" s="3" t="s">
        <v>4683</v>
      </c>
      <c r="NN44" s="3" t="s">
        <v>26784</v>
      </c>
      <c r="NO44" s="3" t="s">
        <v>26785</v>
      </c>
      <c r="NP44" s="3" t="s">
        <v>4686</v>
      </c>
      <c r="NQ44" s="3" t="s">
        <v>26786</v>
      </c>
      <c r="NR44" s="3" t="s">
        <v>26787</v>
      </c>
      <c r="NS44" s="3" t="s">
        <v>4686</v>
      </c>
      <c r="NT44" s="3" t="s">
        <v>26544</v>
      </c>
      <c r="NU44" s="3" t="s">
        <v>26545</v>
      </c>
      <c r="NV44" s="3" t="s">
        <v>4686</v>
      </c>
      <c r="NW44" s="3" t="s">
        <v>26788</v>
      </c>
      <c r="NX44" s="3" t="s">
        <v>26789</v>
      </c>
      <c r="NY44" s="3" t="s">
        <v>4683</v>
      </c>
      <c r="NZ44" s="3" t="s">
        <v>26790</v>
      </c>
      <c r="OA44" s="3" t="s">
        <v>26791</v>
      </c>
      <c r="OB44" s="3" t="s">
        <v>4686</v>
      </c>
      <c r="OC44" s="3" t="s">
        <v>26792</v>
      </c>
      <c r="OD44" s="3" t="s">
        <v>26793</v>
      </c>
      <c r="OE44" s="3" t="s">
        <v>4683</v>
      </c>
      <c r="OF44" s="3" t="s">
        <v>26794</v>
      </c>
      <c r="OG44" s="3" t="s">
        <v>26795</v>
      </c>
      <c r="OH44" s="3" t="s">
        <v>4686</v>
      </c>
      <c r="OI44" s="3" t="s">
        <v>26796</v>
      </c>
      <c r="OJ44" s="3" t="s">
        <v>26797</v>
      </c>
      <c r="OK44" s="3" t="s">
        <v>4683</v>
      </c>
      <c r="OL44" s="3" t="s">
        <v>25665</v>
      </c>
      <c r="OM44" s="3" t="s">
        <v>25666</v>
      </c>
      <c r="ON44" s="3" t="s">
        <v>4683</v>
      </c>
      <c r="OO44" s="3" t="s">
        <v>5285</v>
      </c>
      <c r="OP44" s="3" t="s">
        <v>5286</v>
      </c>
      <c r="OQ44" s="3" t="s">
        <v>4683</v>
      </c>
      <c r="OR44" s="3" t="s">
        <v>5285</v>
      </c>
      <c r="OS44" s="3" t="s">
        <v>5286</v>
      </c>
      <c r="OT44" s="3" t="s">
        <v>4683</v>
      </c>
      <c r="OU44" s="3" t="s">
        <v>26798</v>
      </c>
      <c r="OV44" s="3" t="s">
        <v>26799</v>
      </c>
      <c r="OW44" s="3" t="s">
        <v>4683</v>
      </c>
      <c r="OX44" s="3" t="s">
        <v>26800</v>
      </c>
      <c r="OY44" s="3" t="s">
        <v>26801</v>
      </c>
      <c r="OZ44" s="3" t="s">
        <v>4686</v>
      </c>
      <c r="PA44" s="3" t="s">
        <v>26802</v>
      </c>
      <c r="PB44" s="3" t="s">
        <v>26803</v>
      </c>
      <c r="PC44" s="3" t="s">
        <v>4686</v>
      </c>
      <c r="PD44" s="3" t="s">
        <v>26804</v>
      </c>
      <c r="PE44" s="3" t="s">
        <v>26805</v>
      </c>
      <c r="PF44" s="3" t="s">
        <v>4683</v>
      </c>
      <c r="PG44" s="3" t="s">
        <v>26806</v>
      </c>
      <c r="PH44" s="3" t="s">
        <v>26807</v>
      </c>
      <c r="PI44" s="3" t="s">
        <v>4683</v>
      </c>
      <c r="PJ44" s="3" t="s">
        <v>26808</v>
      </c>
      <c r="PK44" s="3" t="s">
        <v>26809</v>
      </c>
      <c r="PL44" s="3" t="s">
        <v>4683</v>
      </c>
      <c r="PM44" s="3" t="s">
        <v>4736</v>
      </c>
      <c r="PN44" s="3" t="s">
        <v>4737</v>
      </c>
      <c r="PO44" s="3" t="s">
        <v>4683</v>
      </c>
      <c r="PP44" s="3" t="s">
        <v>26810</v>
      </c>
      <c r="PQ44" s="3" t="s">
        <v>26811</v>
      </c>
      <c r="PR44" s="3" t="s">
        <v>4686</v>
      </c>
      <c r="PS44" s="3" t="s">
        <v>26812</v>
      </c>
      <c r="PT44" s="3" t="s">
        <v>26813</v>
      </c>
      <c r="PU44" s="3" t="s">
        <v>4683</v>
      </c>
      <c r="PV44" s="3" t="s">
        <v>26814</v>
      </c>
      <c r="PW44" s="3" t="s">
        <v>26815</v>
      </c>
      <c r="PX44" s="3" t="s">
        <v>4686</v>
      </c>
      <c r="PY44" s="3" t="s">
        <v>26816</v>
      </c>
      <c r="PZ44" s="3" t="s">
        <v>26817</v>
      </c>
      <c r="QA44" s="3" t="s">
        <v>4686</v>
      </c>
      <c r="QB44" s="3" t="s">
        <v>26818</v>
      </c>
      <c r="QC44" s="3" t="s">
        <v>26819</v>
      </c>
      <c r="QD44" s="3" t="s">
        <v>4683</v>
      </c>
      <c r="QE44" s="3" t="s">
        <v>26820</v>
      </c>
      <c r="QF44" s="3" t="s">
        <v>26821</v>
      </c>
      <c r="QG44" s="3" t="s">
        <v>4686</v>
      </c>
      <c r="QH44" s="3" t="s">
        <v>26822</v>
      </c>
      <c r="QI44" s="3" t="s">
        <v>26823</v>
      </c>
      <c r="QJ44" s="3" t="s">
        <v>4686</v>
      </c>
      <c r="QK44" s="3" t="s">
        <v>26824</v>
      </c>
      <c r="QL44" s="3" t="s">
        <v>26825</v>
      </c>
      <c r="QM44" s="3" t="s">
        <v>4686</v>
      </c>
      <c r="QN44" s="3" t="s">
        <v>26826</v>
      </c>
      <c r="QO44" s="3" t="s">
        <v>26827</v>
      </c>
      <c r="QP44" s="3" t="s">
        <v>4683</v>
      </c>
      <c r="QQ44" s="3" t="s">
        <v>26828</v>
      </c>
      <c r="QR44" s="3" t="s">
        <v>26829</v>
      </c>
      <c r="QS44" s="3" t="s">
        <v>4686</v>
      </c>
      <c r="QT44" s="3" t="s">
        <v>26830</v>
      </c>
      <c r="QU44" s="3" t="s">
        <v>26831</v>
      </c>
      <c r="QV44" s="3" t="s">
        <v>4686</v>
      </c>
      <c r="QW44" s="3" t="s">
        <v>26832</v>
      </c>
      <c r="QX44" s="3" t="s">
        <v>26833</v>
      </c>
      <c r="QY44" s="3" t="s">
        <v>4683</v>
      </c>
      <c r="QZ44" s="3" t="s">
        <v>26834</v>
      </c>
      <c r="RA44" s="3" t="s">
        <v>26835</v>
      </c>
      <c r="RB44" s="3" t="s">
        <v>4686</v>
      </c>
      <c r="RC44" s="3" t="s">
        <v>26836</v>
      </c>
      <c r="RD44" s="3" t="s">
        <v>26837</v>
      </c>
      <c r="RE44" s="3" t="s">
        <v>4683</v>
      </c>
      <c r="RF44" s="3" t="s">
        <v>26838</v>
      </c>
      <c r="RG44" s="3" t="s">
        <v>26839</v>
      </c>
      <c r="RH44" s="3" t="s">
        <v>4686</v>
      </c>
      <c r="RI44" s="3" t="s">
        <v>26840</v>
      </c>
      <c r="RJ44" s="3" t="s">
        <v>26841</v>
      </c>
      <c r="RK44" s="3" t="s">
        <v>4683</v>
      </c>
      <c r="RL44" s="3" t="s">
        <v>26842</v>
      </c>
      <c r="RM44" s="3" t="s">
        <v>26843</v>
      </c>
      <c r="RN44" s="3" t="s">
        <v>4683</v>
      </c>
      <c r="RO44" s="3" t="s">
        <v>26844</v>
      </c>
      <c r="RP44" s="3" t="s">
        <v>26845</v>
      </c>
      <c r="RQ44" s="3" t="s">
        <v>4686</v>
      </c>
      <c r="RR44" s="3" t="s">
        <v>26846</v>
      </c>
      <c r="RS44" s="3" t="s">
        <v>26847</v>
      </c>
      <c r="RT44" s="3" t="s">
        <v>4683</v>
      </c>
      <c r="RU44" s="3" t="s">
        <v>26848</v>
      </c>
      <c r="RV44" s="3" t="s">
        <v>26849</v>
      </c>
      <c r="RW44" s="3" t="s">
        <v>4686</v>
      </c>
      <c r="RX44" s="3" t="s">
        <v>26850</v>
      </c>
      <c r="RY44" s="3" t="s">
        <v>26851</v>
      </c>
      <c r="RZ44" s="3" t="s">
        <v>4686</v>
      </c>
      <c r="SA44" s="3" t="s">
        <v>26852</v>
      </c>
      <c r="SB44" s="3" t="s">
        <v>26853</v>
      </c>
      <c r="SC44" s="3" t="s">
        <v>4686</v>
      </c>
      <c r="SD44" s="3" t="s">
        <v>26854</v>
      </c>
      <c r="SE44" s="3" t="s">
        <v>26855</v>
      </c>
      <c r="SF44" s="3" t="s">
        <v>4686</v>
      </c>
      <c r="SG44" s="3" t="s">
        <v>26856</v>
      </c>
      <c r="SH44" s="3" t="s">
        <v>26857</v>
      </c>
      <c r="SI44" s="3" t="s">
        <v>4686</v>
      </c>
      <c r="SJ44" s="3" t="s">
        <v>26858</v>
      </c>
      <c r="SK44" s="3" t="s">
        <v>26859</v>
      </c>
      <c r="SL44" s="3" t="s">
        <v>4683</v>
      </c>
      <c r="SM44" s="3" t="s">
        <v>26860</v>
      </c>
      <c r="SN44" s="3" t="s">
        <v>26861</v>
      </c>
      <c r="SO44" s="3" t="s">
        <v>4683</v>
      </c>
      <c r="SP44" s="3" t="s">
        <v>25669</v>
      </c>
      <c r="SQ44" s="3" t="s">
        <v>25670</v>
      </c>
      <c r="SR44" s="3" t="s">
        <v>4683</v>
      </c>
      <c r="SS44" s="3" t="s">
        <v>26862</v>
      </c>
      <c r="ST44" s="3" t="s">
        <v>26863</v>
      </c>
      <c r="SU44" s="3" t="s">
        <v>4686</v>
      </c>
      <c r="SV44" s="3" t="s">
        <v>26864</v>
      </c>
      <c r="SW44" s="3" t="s">
        <v>26865</v>
      </c>
      <c r="SX44" s="3" t="s">
        <v>4686</v>
      </c>
      <c r="SY44" s="3" t="s">
        <v>25501</v>
      </c>
      <c r="SZ44" s="3" t="s">
        <v>25502</v>
      </c>
      <c r="TA44" s="3" t="s">
        <v>4686</v>
      </c>
      <c r="TB44" s="3" t="s">
        <v>26866</v>
      </c>
      <c r="TC44" s="3" t="s">
        <v>26867</v>
      </c>
      <c r="TD44" s="3" t="s">
        <v>4683</v>
      </c>
      <c r="TE44" s="3" t="s">
        <v>26868</v>
      </c>
      <c r="TF44" s="3" t="s">
        <v>26869</v>
      </c>
      <c r="TG44" s="3" t="s">
        <v>4686</v>
      </c>
      <c r="TH44" s="3" t="s">
        <v>26870</v>
      </c>
      <c r="TI44" s="3" t="s">
        <v>26871</v>
      </c>
      <c r="TJ44" s="3" t="s">
        <v>4686</v>
      </c>
      <c r="TK44" s="3" t="s">
        <v>26872</v>
      </c>
      <c r="TL44" s="3" t="s">
        <v>26873</v>
      </c>
      <c r="TM44" s="3" t="s">
        <v>4686</v>
      </c>
      <c r="TN44" s="3" t="s">
        <v>26702</v>
      </c>
      <c r="TO44" s="3" t="s">
        <v>26703</v>
      </c>
      <c r="TP44" s="3" t="s">
        <v>4686</v>
      </c>
      <c r="TQ44" s="3" t="s">
        <v>26874</v>
      </c>
      <c r="TR44" s="3" t="s">
        <v>26875</v>
      </c>
      <c r="TS44" s="3" t="s">
        <v>4683</v>
      </c>
      <c r="TT44" s="3" t="s">
        <v>26876</v>
      </c>
      <c r="TU44" s="3" t="s">
        <v>26877</v>
      </c>
      <c r="TV44" s="3" t="s">
        <v>4683</v>
      </c>
      <c r="TW44" s="3" t="s">
        <v>26878</v>
      </c>
      <c r="TX44" s="3" t="s">
        <v>26879</v>
      </c>
      <c r="TY44" s="3" t="s">
        <v>4683</v>
      </c>
      <c r="TZ44" s="3" t="s">
        <v>26880</v>
      </c>
      <c r="UA44" s="3" t="s">
        <v>26881</v>
      </c>
      <c r="UB44" s="3" t="s">
        <v>4683</v>
      </c>
      <c r="UC44" s="3" t="s">
        <v>25599</v>
      </c>
      <c r="UD44" s="3" t="s">
        <v>25600</v>
      </c>
      <c r="UE44" s="3" t="s">
        <v>4686</v>
      </c>
      <c r="UF44" s="3" t="s">
        <v>26882</v>
      </c>
      <c r="UG44" s="3" t="s">
        <v>26883</v>
      </c>
      <c r="UH44" s="3" t="s">
        <v>4686</v>
      </c>
      <c r="UI44" s="3" t="s">
        <v>26884</v>
      </c>
      <c r="UJ44" s="3" t="s">
        <v>26885</v>
      </c>
      <c r="UK44" s="3" t="s">
        <v>4686</v>
      </c>
      <c r="UL44" s="3" t="s">
        <v>26886</v>
      </c>
      <c r="UM44" s="3" t="s">
        <v>26887</v>
      </c>
      <c r="UN44" s="3" t="s">
        <v>4683</v>
      </c>
      <c r="UO44" s="3" t="s">
        <v>26888</v>
      </c>
      <c r="UP44" s="3" t="s">
        <v>26889</v>
      </c>
      <c r="UQ44" s="3" t="s">
        <v>4683</v>
      </c>
      <c r="UR44" s="3" t="s">
        <v>5017</v>
      </c>
      <c r="US44" s="3" t="s">
        <v>5018</v>
      </c>
      <c r="UT44" s="3" t="s">
        <v>4686</v>
      </c>
      <c r="UU44" s="3" t="s">
        <v>26890</v>
      </c>
      <c r="UV44" s="3" t="s">
        <v>26891</v>
      </c>
      <c r="UW44" s="3" t="s">
        <v>4686</v>
      </c>
      <c r="UX44" s="3" t="s">
        <v>26892</v>
      </c>
      <c r="UY44" s="3" t="s">
        <v>26893</v>
      </c>
      <c r="UZ44" s="3" t="s">
        <v>4686</v>
      </c>
      <c r="VA44" s="3" t="s">
        <v>26894</v>
      </c>
      <c r="VB44" s="3" t="s">
        <v>26895</v>
      </c>
      <c r="VC44" s="3" t="s">
        <v>4686</v>
      </c>
      <c r="VD44" s="3" t="s">
        <v>26896</v>
      </c>
      <c r="VE44" s="3" t="s">
        <v>26897</v>
      </c>
      <c r="VF44" s="3" t="s">
        <v>4686</v>
      </c>
      <c r="VG44" s="3" t="s">
        <v>26898</v>
      </c>
      <c r="VH44" s="3" t="s">
        <v>26899</v>
      </c>
      <c r="VI44" s="3" t="s">
        <v>4686</v>
      </c>
      <c r="VJ44" s="3" t="s">
        <v>26900</v>
      </c>
      <c r="VK44" s="3" t="s">
        <v>26901</v>
      </c>
      <c r="VL44" s="3" t="s">
        <v>4686</v>
      </c>
      <c r="VM44" s="3" t="s">
        <v>26902</v>
      </c>
      <c r="VN44" s="3" t="s">
        <v>26903</v>
      </c>
      <c r="VO44" s="3" t="s">
        <v>4683</v>
      </c>
      <c r="VP44" s="3" t="s">
        <v>26904</v>
      </c>
      <c r="VQ44" s="3" t="s">
        <v>26905</v>
      </c>
      <c r="VR44" s="3" t="s">
        <v>4686</v>
      </c>
      <c r="VS44" s="3" t="s">
        <v>26906</v>
      </c>
      <c r="VT44" s="3" t="s">
        <v>26907</v>
      </c>
      <c r="VU44" s="3" t="s">
        <v>4686</v>
      </c>
      <c r="VV44" s="3" t="s">
        <v>26544</v>
      </c>
      <c r="VW44" s="3" t="s">
        <v>26545</v>
      </c>
      <c r="VX44" s="3" t="s">
        <v>4683</v>
      </c>
      <c r="VY44" s="3" t="s">
        <v>4736</v>
      </c>
      <c r="VZ44" s="3" t="s">
        <v>4737</v>
      </c>
      <c r="WA44" s="3" t="s">
        <v>4683</v>
      </c>
      <c r="WB44" s="3" t="s">
        <v>4736</v>
      </c>
      <c r="WC44" s="3" t="s">
        <v>4737</v>
      </c>
      <c r="WD44" s="3" t="s">
        <v>4686</v>
      </c>
      <c r="WE44" s="3" t="s">
        <v>26908</v>
      </c>
      <c r="WF44" s="3" t="s">
        <v>26909</v>
      </c>
      <c r="WG44" s="3" t="s">
        <v>4686</v>
      </c>
      <c r="WH44" s="3" t="s">
        <v>26910</v>
      </c>
      <c r="WI44" s="3" t="s">
        <v>26911</v>
      </c>
      <c r="WJ44" s="3" t="s">
        <v>4686</v>
      </c>
      <c r="WK44" s="3" t="s">
        <v>26912</v>
      </c>
      <c r="WL44" s="3" t="s">
        <v>26913</v>
      </c>
      <c r="WM44" s="3" t="s">
        <v>4686</v>
      </c>
      <c r="WN44" s="3" t="s">
        <v>26914</v>
      </c>
      <c r="WO44" s="3" t="s">
        <v>26915</v>
      </c>
      <c r="WP44" s="3" t="s">
        <v>4683</v>
      </c>
      <c r="WQ44" s="3" t="s">
        <v>26916</v>
      </c>
      <c r="WR44" s="3" t="s">
        <v>26917</v>
      </c>
      <c r="WS44" s="3" t="s">
        <v>4686</v>
      </c>
      <c r="WT44" s="3" t="s">
        <v>26918</v>
      </c>
      <c r="WU44" s="3" t="s">
        <v>26919</v>
      </c>
      <c r="WV44" s="3" t="s">
        <v>4686</v>
      </c>
      <c r="WW44" s="3" t="s">
        <v>26920</v>
      </c>
      <c r="WX44" s="3" t="s">
        <v>26921</v>
      </c>
      <c r="WY44" s="3" t="s">
        <v>4683</v>
      </c>
      <c r="WZ44" s="3" t="s">
        <v>26922</v>
      </c>
      <c r="XA44" s="3" t="s">
        <v>26923</v>
      </c>
      <c r="XB44" s="3" t="s">
        <v>4683</v>
      </c>
      <c r="XC44" s="3" t="s">
        <v>5285</v>
      </c>
      <c r="XD44" s="3" t="s">
        <v>5286</v>
      </c>
      <c r="XE44" s="3" t="s">
        <v>4683</v>
      </c>
      <c r="XF44" s="3" t="s">
        <v>26924</v>
      </c>
      <c r="XG44" s="3" t="s">
        <v>26925</v>
      </c>
      <c r="XH44" s="3" t="s">
        <v>4683</v>
      </c>
      <c r="XI44" s="3" t="s">
        <v>26318</v>
      </c>
      <c r="XJ44" s="3" t="s">
        <v>26319</v>
      </c>
      <c r="XK44" s="3" t="s">
        <v>4683</v>
      </c>
      <c r="XL44" s="3" t="s">
        <v>26009</v>
      </c>
      <c r="XM44" s="3" t="s">
        <v>26010</v>
      </c>
      <c r="XN44" s="3" t="s">
        <v>4683</v>
      </c>
      <c r="XO44" s="3" t="s">
        <v>26926</v>
      </c>
      <c r="XP44" s="3" t="s">
        <v>26927</v>
      </c>
      <c r="XQ44" s="3" t="s">
        <v>4686</v>
      </c>
      <c r="XR44" s="3" t="s">
        <v>25751</v>
      </c>
      <c r="XS44" s="3" t="s">
        <v>25752</v>
      </c>
      <c r="XT44" s="3" t="s">
        <v>4683</v>
      </c>
      <c r="XU44" s="3" t="s">
        <v>26928</v>
      </c>
      <c r="XV44" s="3" t="s">
        <v>26929</v>
      </c>
      <c r="XW44" s="3" t="s">
        <v>4683</v>
      </c>
      <c r="XX44" s="3" t="s">
        <v>26930</v>
      </c>
      <c r="XY44" s="3" t="s">
        <v>26931</v>
      </c>
      <c r="XZ44" s="3" t="s">
        <v>4686</v>
      </c>
      <c r="YA44" s="3" t="s">
        <v>25745</v>
      </c>
      <c r="YB44" s="3" t="s">
        <v>25746</v>
      </c>
      <c r="YC44" s="3" t="s">
        <v>4686</v>
      </c>
      <c r="YD44" s="3" t="s">
        <v>26932</v>
      </c>
      <c r="YE44" s="3" t="s">
        <v>26933</v>
      </c>
      <c r="YF44" s="3" t="s">
        <v>4686</v>
      </c>
      <c r="YG44" s="3" t="s">
        <v>26934</v>
      </c>
      <c r="YH44" s="3" t="s">
        <v>26935</v>
      </c>
      <c r="YI44" s="3" t="s">
        <v>4686</v>
      </c>
      <c r="YJ44" s="3" t="s">
        <v>26936</v>
      </c>
      <c r="YK44" s="3" t="s">
        <v>26937</v>
      </c>
      <c r="YL44" s="3" t="s">
        <v>4683</v>
      </c>
      <c r="YM44" s="3" t="s">
        <v>26938</v>
      </c>
      <c r="YN44" s="3" t="s">
        <v>26939</v>
      </c>
      <c r="YO44" s="3" t="s">
        <v>4686</v>
      </c>
      <c r="YP44" s="3" t="s">
        <v>26940</v>
      </c>
      <c r="YQ44" s="3" t="s">
        <v>26941</v>
      </c>
      <c r="YR44" s="3" t="s">
        <v>4683</v>
      </c>
      <c r="YS44" s="3" t="s">
        <v>26942</v>
      </c>
      <c r="YT44" s="3" t="s">
        <v>26943</v>
      </c>
      <c r="YU44" s="3" t="s">
        <v>4686</v>
      </c>
      <c r="YV44" s="3" t="s">
        <v>26944</v>
      </c>
      <c r="YW44" s="3" t="s">
        <v>26945</v>
      </c>
      <c r="YX44" s="3" t="s">
        <v>4683</v>
      </c>
      <c r="YY44" s="3" t="s">
        <v>4736</v>
      </c>
      <c r="YZ44" s="3" t="s">
        <v>4737</v>
      </c>
      <c r="ZA44" s="3" t="s">
        <v>4686</v>
      </c>
      <c r="ZB44" s="3" t="s">
        <v>26946</v>
      </c>
      <c r="ZC44" s="3" t="s">
        <v>26947</v>
      </c>
      <c r="ZD44" s="3" t="s">
        <v>4683</v>
      </c>
      <c r="ZE44" s="3" t="s">
        <v>4736</v>
      </c>
      <c r="ZF44" s="3" t="s">
        <v>4737</v>
      </c>
      <c r="ZG44" s="3" t="s">
        <v>4686</v>
      </c>
      <c r="ZH44" s="3" t="s">
        <v>25767</v>
      </c>
      <c r="ZI44" s="3" t="s">
        <v>25768</v>
      </c>
      <c r="ZJ44" s="3" t="s">
        <v>4686</v>
      </c>
      <c r="ZK44" s="3" t="s">
        <v>26948</v>
      </c>
      <c r="ZL44" s="3" t="s">
        <v>26949</v>
      </c>
      <c r="ZM44" s="3" t="s">
        <v>4686</v>
      </c>
      <c r="ZN44" s="3" t="s">
        <v>25767</v>
      </c>
      <c r="ZO44" s="3" t="s">
        <v>25768</v>
      </c>
      <c r="ZP44" s="3" t="s">
        <v>4683</v>
      </c>
      <c r="ZQ44" s="3" t="s">
        <v>26950</v>
      </c>
      <c r="ZR44" s="3" t="s">
        <v>26951</v>
      </c>
      <c r="ZS44" s="3" t="s">
        <v>4686</v>
      </c>
      <c r="ZT44" s="3" t="s">
        <v>26952</v>
      </c>
      <c r="ZU44" s="3" t="s">
        <v>26953</v>
      </c>
      <c r="ZV44" s="3" t="s">
        <v>4686</v>
      </c>
      <c r="ZW44" s="3" t="s">
        <v>26954</v>
      </c>
      <c r="ZX44" s="3" t="s">
        <v>26955</v>
      </c>
      <c r="ZY44" s="3" t="s">
        <v>4683</v>
      </c>
      <c r="ZZ44" s="3" t="s">
        <v>26956</v>
      </c>
      <c r="AAA44" s="3" t="s">
        <v>26957</v>
      </c>
      <c r="AAB44" s="3" t="s">
        <v>4686</v>
      </c>
      <c r="AAC44" s="3" t="s">
        <v>26958</v>
      </c>
      <c r="AAD44" s="3" t="s">
        <v>26959</v>
      </c>
      <c r="AAE44" s="3" t="s">
        <v>4686</v>
      </c>
      <c r="AAF44" s="3" t="s">
        <v>26960</v>
      </c>
      <c r="AAG44" s="3" t="s">
        <v>26961</v>
      </c>
      <c r="AAH44" s="3" t="s">
        <v>4683</v>
      </c>
      <c r="AAI44" s="3" t="s">
        <v>26962</v>
      </c>
      <c r="AAJ44" s="3" t="s">
        <v>26963</v>
      </c>
      <c r="AAK44" s="3" t="s">
        <v>4683</v>
      </c>
      <c r="AAL44" s="3" t="s">
        <v>26964</v>
      </c>
      <c r="AAM44" s="3" t="s">
        <v>26965</v>
      </c>
      <c r="AAN44" s="3" t="s">
        <v>4683</v>
      </c>
      <c r="AAO44" s="3" t="s">
        <v>26966</v>
      </c>
      <c r="AAP44" s="3" t="s">
        <v>26967</v>
      </c>
      <c r="AAQ44" s="3" t="s">
        <v>4686</v>
      </c>
      <c r="AAR44" s="3" t="s">
        <v>26968</v>
      </c>
      <c r="AAS44" s="3" t="s">
        <v>26969</v>
      </c>
      <c r="AAT44" s="3" t="s">
        <v>4686</v>
      </c>
      <c r="AAU44" s="3" t="s">
        <v>26970</v>
      </c>
      <c r="AAV44" s="3" t="s">
        <v>26971</v>
      </c>
      <c r="AAW44" s="3" t="s">
        <v>4683</v>
      </c>
      <c r="AAX44" s="3" t="s">
        <v>4736</v>
      </c>
      <c r="AAY44" s="3" t="s">
        <v>4737</v>
      </c>
      <c r="AAZ44" s="3" t="s">
        <v>4686</v>
      </c>
      <c r="ABA44" s="3" t="s">
        <v>26972</v>
      </c>
      <c r="ABB44" s="3" t="s">
        <v>26973</v>
      </c>
      <c r="ABC44" s="3" t="s">
        <v>4683</v>
      </c>
      <c r="ABD44" s="3" t="s">
        <v>4726</v>
      </c>
      <c r="ABE44" s="3" t="s">
        <v>4727</v>
      </c>
      <c r="ABF44" s="3" t="s">
        <v>4683</v>
      </c>
      <c r="ABG44" s="3" t="s">
        <v>25805</v>
      </c>
      <c r="ABH44" s="3" t="s">
        <v>25806</v>
      </c>
      <c r="ABI44" s="3" t="s">
        <v>4683</v>
      </c>
      <c r="ABJ44" s="3" t="s">
        <v>26974</v>
      </c>
      <c r="ABK44" s="3" t="s">
        <v>26975</v>
      </c>
      <c r="ABL44" s="3" t="s">
        <v>4686</v>
      </c>
      <c r="ABM44" s="3" t="s">
        <v>26976</v>
      </c>
      <c r="ABN44" s="3" t="s">
        <v>26977</v>
      </c>
      <c r="ABO44" s="3" t="s">
        <v>4683</v>
      </c>
      <c r="ABP44" s="3" t="s">
        <v>4714</v>
      </c>
      <c r="ABQ44" s="3" t="s">
        <v>4715</v>
      </c>
      <c r="ABR44" s="3" t="s">
        <v>4683</v>
      </c>
      <c r="ABS44" s="3" t="s">
        <v>26978</v>
      </c>
      <c r="ABT44" s="3" t="s">
        <v>26979</v>
      </c>
      <c r="ABU44" s="3" t="s">
        <v>4683</v>
      </c>
      <c r="ABV44" s="3" t="s">
        <v>26980</v>
      </c>
      <c r="ABW44" s="3" t="s">
        <v>26981</v>
      </c>
      <c r="ABX44" s="3" t="s">
        <v>4686</v>
      </c>
      <c r="ABY44" s="3" t="s">
        <v>26982</v>
      </c>
      <c r="ABZ44" s="3" t="s">
        <v>26983</v>
      </c>
      <c r="ACA44" s="3" t="s">
        <v>4683</v>
      </c>
      <c r="ACB44" s="3" t="s">
        <v>26984</v>
      </c>
      <c r="ACC44" s="3" t="s">
        <v>26985</v>
      </c>
      <c r="ACD44" s="3" t="s">
        <v>4686</v>
      </c>
      <c r="ACE44" s="3" t="s">
        <v>26986</v>
      </c>
      <c r="ACF44" s="3" t="s">
        <v>26987</v>
      </c>
      <c r="ACG44" s="3" t="s">
        <v>4686</v>
      </c>
      <c r="ACH44" s="3" t="s">
        <v>26988</v>
      </c>
      <c r="ACI44" s="3" t="s">
        <v>26989</v>
      </c>
      <c r="ACJ44" s="3" t="s">
        <v>4683</v>
      </c>
      <c r="ACK44" s="3" t="s">
        <v>26990</v>
      </c>
      <c r="ACL44" s="3" t="s">
        <v>26991</v>
      </c>
      <c r="ACM44" s="3" t="s">
        <v>4683</v>
      </c>
      <c r="ACN44" s="3" t="s">
        <v>26992</v>
      </c>
      <c r="ACO44" s="3" t="s">
        <v>26993</v>
      </c>
      <c r="ACP44" s="3" t="s">
        <v>4686</v>
      </c>
      <c r="ACQ44" s="3" t="s">
        <v>26994</v>
      </c>
      <c r="ACR44" s="3" t="s">
        <v>26995</v>
      </c>
      <c r="ACS44" s="3" t="s">
        <v>4686</v>
      </c>
      <c r="ACT44" s="3" t="s">
        <v>26996</v>
      </c>
      <c r="ACU44" s="3" t="s">
        <v>26997</v>
      </c>
      <c r="ACV44" s="3" t="s">
        <v>4686</v>
      </c>
      <c r="ACW44" s="3" t="s">
        <v>26998</v>
      </c>
      <c r="ACX44" s="3" t="s">
        <v>26999</v>
      </c>
      <c r="ACY44" s="3" t="s">
        <v>4683</v>
      </c>
      <c r="ACZ44" s="3" t="s">
        <v>27000</v>
      </c>
      <c r="ADA44" s="3" t="s">
        <v>27001</v>
      </c>
      <c r="ADB44" s="3" t="s">
        <v>4683</v>
      </c>
      <c r="ADC44" s="3" t="s">
        <v>27002</v>
      </c>
      <c r="ADD44" s="3" t="s">
        <v>27003</v>
      </c>
      <c r="ADE44" s="3" t="s">
        <v>4686</v>
      </c>
      <c r="ADF44" s="3" t="s">
        <v>27004</v>
      </c>
      <c r="ADG44" s="3" t="s">
        <v>27005</v>
      </c>
      <c r="ADH44" s="3" t="s">
        <v>4683</v>
      </c>
      <c r="ADI44" s="3" t="s">
        <v>5285</v>
      </c>
      <c r="ADJ44" s="3" t="s">
        <v>5286</v>
      </c>
      <c r="ADK44" s="3" t="s">
        <v>4686</v>
      </c>
      <c r="ADL44" s="3" t="s">
        <v>27006</v>
      </c>
      <c r="ADM44" s="3" t="s">
        <v>27007</v>
      </c>
      <c r="ADN44" s="3" t="s">
        <v>4686</v>
      </c>
      <c r="ADO44" s="3" t="s">
        <v>27008</v>
      </c>
      <c r="ADP44" s="3" t="s">
        <v>27009</v>
      </c>
      <c r="ADQ44" s="3" t="s">
        <v>4683</v>
      </c>
      <c r="ADR44" s="3" t="s">
        <v>27010</v>
      </c>
      <c r="ADS44" s="3" t="s">
        <v>27011</v>
      </c>
      <c r="ADT44" s="3" t="s">
        <v>4686</v>
      </c>
      <c r="ADU44" s="3" t="s">
        <v>27012</v>
      </c>
      <c r="ADV44" s="3" t="s">
        <v>27013</v>
      </c>
      <c r="ADW44" s="3" t="s">
        <v>4686</v>
      </c>
      <c r="ADX44" s="3" t="s">
        <v>27014</v>
      </c>
      <c r="ADY44" s="3" t="s">
        <v>27015</v>
      </c>
      <c r="ADZ44" s="3" t="s">
        <v>4683</v>
      </c>
      <c r="AEA44" s="3" t="s">
        <v>27016</v>
      </c>
      <c r="AEB44" s="3" t="s">
        <v>27017</v>
      </c>
      <c r="AEC44" s="3" t="s">
        <v>4686</v>
      </c>
      <c r="AED44" s="3" t="s">
        <v>27018</v>
      </c>
      <c r="AEE44" s="3" t="s">
        <v>27019</v>
      </c>
      <c r="AEF44" s="3" t="s">
        <v>4686</v>
      </c>
      <c r="AEG44" s="3" t="s">
        <v>27020</v>
      </c>
      <c r="AEH44" s="3" t="s">
        <v>27021</v>
      </c>
      <c r="AEI44" s="3" t="s">
        <v>4686</v>
      </c>
      <c r="AEJ44" s="3" t="s">
        <v>27022</v>
      </c>
      <c r="AEK44" s="3" t="s">
        <v>27023</v>
      </c>
      <c r="AEL44" s="3" t="s">
        <v>4683</v>
      </c>
      <c r="AEM44" s="3" t="s">
        <v>27024</v>
      </c>
      <c r="AEN44" s="3" t="s">
        <v>27025</v>
      </c>
      <c r="AEO44" s="3" t="s">
        <v>4683</v>
      </c>
      <c r="AEP44" s="3" t="s">
        <v>25837</v>
      </c>
      <c r="AEQ44" s="3" t="s">
        <v>25838</v>
      </c>
      <c r="AER44" s="3" t="s">
        <v>4683</v>
      </c>
      <c r="AES44" s="3" t="s">
        <v>27026</v>
      </c>
      <c r="AET44" s="3" t="s">
        <v>27027</v>
      </c>
      <c r="AEU44" s="3" t="s">
        <v>4683</v>
      </c>
      <c r="AEV44" s="3" t="s">
        <v>27028</v>
      </c>
      <c r="AEW44" s="3" t="s">
        <v>27029</v>
      </c>
      <c r="AEX44" s="3" t="s">
        <v>4686</v>
      </c>
      <c r="AEY44" s="3" t="s">
        <v>27030</v>
      </c>
      <c r="AEZ44" s="3" t="s">
        <v>27031</v>
      </c>
      <c r="AFA44" s="3" t="s">
        <v>4683</v>
      </c>
      <c r="AFB44" s="3" t="s">
        <v>27032</v>
      </c>
      <c r="AFC44" s="3" t="s">
        <v>27033</v>
      </c>
      <c r="AFD44" s="3" t="s">
        <v>4686</v>
      </c>
      <c r="AFE44" s="3" t="s">
        <v>27034</v>
      </c>
      <c r="AFF44" s="3" t="s">
        <v>27035</v>
      </c>
      <c r="AFG44" s="3" t="s">
        <v>4686</v>
      </c>
      <c r="AFH44" s="3" t="s">
        <v>27036</v>
      </c>
      <c r="AFI44" s="3" t="s">
        <v>27037</v>
      </c>
      <c r="AFJ44" s="3" t="s">
        <v>4683</v>
      </c>
      <c r="AFK44" s="3" t="s">
        <v>27038</v>
      </c>
      <c r="AFL44" s="3" t="s">
        <v>27039</v>
      </c>
      <c r="AFM44" s="3" t="s">
        <v>4686</v>
      </c>
      <c r="AFN44" s="3" t="s">
        <v>27040</v>
      </c>
      <c r="AFO44" s="3" t="s">
        <v>27041</v>
      </c>
      <c r="AFP44" s="3" t="s">
        <v>4686</v>
      </c>
      <c r="AFQ44" s="3" t="s">
        <v>27042</v>
      </c>
      <c r="AFR44" s="3" t="s">
        <v>27043</v>
      </c>
      <c r="AFS44" s="3" t="s">
        <v>4686</v>
      </c>
      <c r="AFT44" s="3" t="s">
        <v>26544</v>
      </c>
      <c r="AFU44" s="3" t="s">
        <v>26545</v>
      </c>
      <c r="AFV44" s="3" t="s">
        <v>4686</v>
      </c>
      <c r="AFW44" s="3" t="s">
        <v>27044</v>
      </c>
      <c r="AFX44" s="3" t="s">
        <v>27045</v>
      </c>
      <c r="AFY44" s="3" t="s">
        <v>4686</v>
      </c>
      <c r="AFZ44" s="3" t="s">
        <v>26544</v>
      </c>
      <c r="AGA44" s="3" t="s">
        <v>26545</v>
      </c>
      <c r="AGB44" s="3" t="s">
        <v>4686</v>
      </c>
      <c r="AGC44" s="3" t="s">
        <v>27046</v>
      </c>
      <c r="AGD44" s="3" t="s">
        <v>27047</v>
      </c>
      <c r="AGE44" s="3" t="s">
        <v>4683</v>
      </c>
      <c r="AGF44" s="3" t="s">
        <v>27048</v>
      </c>
      <c r="AGG44" s="3" t="s">
        <v>27049</v>
      </c>
      <c r="AGH44" s="3" t="s">
        <v>4686</v>
      </c>
      <c r="AGI44" s="3" t="s">
        <v>27050</v>
      </c>
      <c r="AGJ44" s="3" t="s">
        <v>27051</v>
      </c>
      <c r="AGK44" s="3" t="s">
        <v>4686</v>
      </c>
      <c r="AGL44" s="3" t="s">
        <v>26544</v>
      </c>
      <c r="AGM44" s="3" t="s">
        <v>26545</v>
      </c>
      <c r="AGN44" s="3" t="s">
        <v>4683</v>
      </c>
      <c r="AGO44" s="3" t="s">
        <v>5285</v>
      </c>
      <c r="AGP44" s="3" t="s">
        <v>5286</v>
      </c>
      <c r="AGQ44" s="3" t="s">
        <v>4686</v>
      </c>
      <c r="AGR44" s="3" t="s">
        <v>26544</v>
      </c>
      <c r="AGS44" s="3" t="s">
        <v>26545</v>
      </c>
      <c r="AGT44" s="3" t="s">
        <v>4683</v>
      </c>
      <c r="AGU44" s="3" t="s">
        <v>27052</v>
      </c>
      <c r="AGV44" s="3" t="s">
        <v>27053</v>
      </c>
      <c r="AGW44" s="3" t="s">
        <v>4683</v>
      </c>
      <c r="AGX44" s="3" t="s">
        <v>27054</v>
      </c>
      <c r="AGY44" s="3" t="s">
        <v>27055</v>
      </c>
      <c r="AGZ44" s="3" t="s">
        <v>4683</v>
      </c>
      <c r="AHA44" s="3" t="s">
        <v>27056</v>
      </c>
      <c r="AHB44" s="3" t="s">
        <v>27057</v>
      </c>
      <c r="AHC44" s="3" t="s">
        <v>4683</v>
      </c>
      <c r="AHD44" s="3" t="s">
        <v>27058</v>
      </c>
      <c r="AHE44" s="3" t="s">
        <v>27059</v>
      </c>
      <c r="AHF44" s="3" t="s">
        <v>4683</v>
      </c>
      <c r="AHG44" s="3" t="s">
        <v>27060</v>
      </c>
      <c r="AHH44" s="3" t="s">
        <v>27061</v>
      </c>
      <c r="AHI44" s="3" t="s">
        <v>4683</v>
      </c>
      <c r="AHJ44" s="3" t="s">
        <v>27062</v>
      </c>
      <c r="AHK44" s="3" t="s">
        <v>27063</v>
      </c>
      <c r="AHL44" s="3" t="s">
        <v>4683</v>
      </c>
      <c r="AHM44" s="3" t="s">
        <v>27064</v>
      </c>
      <c r="AHN44" s="3" t="s">
        <v>27065</v>
      </c>
      <c r="AHO44" s="3" t="s">
        <v>4686</v>
      </c>
      <c r="AHP44" s="3" t="s">
        <v>27066</v>
      </c>
      <c r="AHQ44" s="3" t="s">
        <v>27067</v>
      </c>
      <c r="AHR44" s="3" t="s">
        <v>4683</v>
      </c>
      <c r="AHS44" s="3" t="s">
        <v>27068</v>
      </c>
      <c r="AHT44" s="3" t="s">
        <v>27069</v>
      </c>
      <c r="AHU44" s="3" t="s">
        <v>4686</v>
      </c>
      <c r="AHV44" s="3" t="s">
        <v>27070</v>
      </c>
      <c r="AHW44" s="3" t="s">
        <v>27071</v>
      </c>
      <c r="AHX44" s="3" t="s">
        <v>4686</v>
      </c>
      <c r="AHY44" s="3" t="s">
        <v>27072</v>
      </c>
      <c r="AHZ44" s="3" t="s">
        <v>27073</v>
      </c>
      <c r="AIA44" s="3" t="s">
        <v>4683</v>
      </c>
      <c r="AIB44" s="3" t="s">
        <v>27074</v>
      </c>
      <c r="AIC44" s="3" t="s">
        <v>27075</v>
      </c>
      <c r="AID44" s="3" t="s">
        <v>4686</v>
      </c>
      <c r="AIE44" s="3" t="s">
        <v>27076</v>
      </c>
      <c r="AIF44" s="3" t="s">
        <v>27077</v>
      </c>
      <c r="AIG44" s="3" t="s">
        <v>4686</v>
      </c>
      <c r="AIH44" s="3" t="s">
        <v>27078</v>
      </c>
      <c r="AII44" s="3" t="s">
        <v>27079</v>
      </c>
      <c r="AIJ44" s="3" t="s">
        <v>4686</v>
      </c>
      <c r="AIK44" s="3" t="s">
        <v>27080</v>
      </c>
      <c r="AIL44" s="3" t="s">
        <v>27081</v>
      </c>
      <c r="AIM44" s="3" t="s">
        <v>4686</v>
      </c>
      <c r="AIN44" s="3" t="s">
        <v>27082</v>
      </c>
      <c r="AIO44" s="3" t="s">
        <v>27083</v>
      </c>
      <c r="AIP44" s="3" t="s">
        <v>4686</v>
      </c>
      <c r="AIQ44" s="3" t="s">
        <v>27084</v>
      </c>
      <c r="AIR44" s="3" t="s">
        <v>27085</v>
      </c>
      <c r="AIS44" s="3" t="s">
        <v>4686</v>
      </c>
      <c r="AIT44" s="3" t="s">
        <v>27086</v>
      </c>
      <c r="AIU44" s="3" t="s">
        <v>27087</v>
      </c>
      <c r="AIV44" s="3" t="s">
        <v>4686</v>
      </c>
      <c r="AIW44" s="3" t="s">
        <v>27088</v>
      </c>
      <c r="AIX44" s="3" t="s">
        <v>27089</v>
      </c>
      <c r="AIY44" s="3" t="s">
        <v>4686</v>
      </c>
      <c r="AIZ44" s="3" t="s">
        <v>27090</v>
      </c>
      <c r="AJA44" s="3" t="s">
        <v>27091</v>
      </c>
      <c r="AJB44" s="3" t="s">
        <v>4686</v>
      </c>
      <c r="AJC44" s="3" t="s">
        <v>27092</v>
      </c>
      <c r="AJD44" s="3" t="s">
        <v>27093</v>
      </c>
      <c r="AJE44" s="3" t="s">
        <v>4683</v>
      </c>
      <c r="AJF44" s="3" t="s">
        <v>26338</v>
      </c>
      <c r="AJG44" s="3" t="s">
        <v>26339</v>
      </c>
      <c r="AJH44" s="3" t="s">
        <v>4686</v>
      </c>
      <c r="AJI44" s="3" t="s">
        <v>27094</v>
      </c>
      <c r="AJJ44" s="3" t="s">
        <v>27095</v>
      </c>
      <c r="AJK44" s="3" t="s">
        <v>4686</v>
      </c>
      <c r="AJL44" s="3" t="s">
        <v>25931</v>
      </c>
      <c r="AJM44" s="3" t="s">
        <v>25932</v>
      </c>
      <c r="AJN44" s="3" t="s">
        <v>4686</v>
      </c>
      <c r="AJO44" s="3" t="s">
        <v>27096</v>
      </c>
      <c r="AJP44" s="3" t="s">
        <v>27097</v>
      </c>
      <c r="AJQ44" s="3" t="s">
        <v>4686</v>
      </c>
      <c r="AJR44" s="3" t="s">
        <v>27098</v>
      </c>
      <c r="AJS44" s="3" t="s">
        <v>27099</v>
      </c>
      <c r="AJT44" s="3" t="s">
        <v>4683</v>
      </c>
      <c r="AJU44" s="3" t="s">
        <v>27100</v>
      </c>
      <c r="AJV44" s="3" t="s">
        <v>27101</v>
      </c>
      <c r="AJW44" s="3" t="s">
        <v>4686</v>
      </c>
      <c r="AJX44" s="3" t="s">
        <v>27102</v>
      </c>
      <c r="AJY44" s="3" t="s">
        <v>27103</v>
      </c>
      <c r="AJZ44" s="3" t="s">
        <v>4683</v>
      </c>
      <c r="AKA44" s="3" t="s">
        <v>27104</v>
      </c>
      <c r="AKB44" s="3" t="s">
        <v>27105</v>
      </c>
      <c r="AKC44" s="3" t="s">
        <v>4686</v>
      </c>
      <c r="AKD44" s="3" t="s">
        <v>27106</v>
      </c>
      <c r="AKE44" s="3" t="s">
        <v>27107</v>
      </c>
      <c r="AKF44" s="3" t="s">
        <v>4686</v>
      </c>
      <c r="AKG44" s="3" t="s">
        <v>25481</v>
      </c>
      <c r="AKH44" s="3" t="s">
        <v>25482</v>
      </c>
      <c r="AKI44" s="3" t="s">
        <v>4686</v>
      </c>
      <c r="AKJ44" s="3" t="s">
        <v>27108</v>
      </c>
      <c r="AKK44" s="3" t="s">
        <v>27109</v>
      </c>
      <c r="AKL44" s="3" t="s">
        <v>4686</v>
      </c>
      <c r="AKM44" s="3" t="s">
        <v>27110</v>
      </c>
      <c r="AKN44" s="3" t="s">
        <v>27111</v>
      </c>
      <c r="AKO44" s="3" t="s">
        <v>4686</v>
      </c>
      <c r="AKP44" s="3" t="s">
        <v>27112</v>
      </c>
      <c r="AKQ44" s="3" t="s">
        <v>27113</v>
      </c>
      <c r="AKR44" s="3" t="s">
        <v>4686</v>
      </c>
      <c r="AKS44" s="3" t="s">
        <v>27114</v>
      </c>
      <c r="AKT44" s="3" t="s">
        <v>27115</v>
      </c>
      <c r="AKU44" s="3" t="s">
        <v>4683</v>
      </c>
      <c r="AKV44" s="3" t="s">
        <v>27116</v>
      </c>
      <c r="AKW44" s="3" t="s">
        <v>27117</v>
      </c>
      <c r="AKX44" s="3" t="s">
        <v>4683</v>
      </c>
      <c r="AKY44" s="3" t="s">
        <v>27118</v>
      </c>
      <c r="AKZ44" s="3" t="s">
        <v>27119</v>
      </c>
      <c r="ALA44" s="3" t="s">
        <v>4686</v>
      </c>
      <c r="ALB44" s="3" t="s">
        <v>27120</v>
      </c>
      <c r="ALC44" s="3" t="s">
        <v>27121</v>
      </c>
      <c r="ALD44" s="3" t="s">
        <v>4686</v>
      </c>
      <c r="ALE44" s="3" t="s">
        <v>27122</v>
      </c>
      <c r="ALF44" s="3" t="s">
        <v>27123</v>
      </c>
      <c r="ALG44" s="3" t="s">
        <v>4683</v>
      </c>
      <c r="ALH44" s="3" t="s">
        <v>27124</v>
      </c>
      <c r="ALI44" s="3" t="s">
        <v>27125</v>
      </c>
      <c r="ALJ44" s="3" t="s">
        <v>4683</v>
      </c>
      <c r="ALK44" s="3" t="s">
        <v>27126</v>
      </c>
      <c r="ALL44" s="3" t="s">
        <v>27127</v>
      </c>
      <c r="ALM44" s="3" t="s">
        <v>4683</v>
      </c>
      <c r="ALN44" s="3" t="s">
        <v>27128</v>
      </c>
      <c r="ALO44" s="3" t="s">
        <v>27129</v>
      </c>
      <c r="ALP44" s="3" t="s">
        <v>4686</v>
      </c>
      <c r="ALQ44" s="3" t="s">
        <v>27130</v>
      </c>
      <c r="ALR44" s="3" t="s">
        <v>27131</v>
      </c>
      <c r="ALS44" s="3" t="s">
        <v>4683</v>
      </c>
      <c r="ALT44" s="3" t="s">
        <v>27132</v>
      </c>
      <c r="ALU44" s="3" t="s">
        <v>27133</v>
      </c>
      <c r="ALV44" s="3" t="s">
        <v>4686</v>
      </c>
      <c r="ALW44" s="3" t="s">
        <v>27134</v>
      </c>
      <c r="ALX44" s="3" t="s">
        <v>27135</v>
      </c>
      <c r="ALY44" s="3" t="s">
        <v>4683</v>
      </c>
      <c r="ALZ44" s="3" t="s">
        <v>27136</v>
      </c>
      <c r="AMA44" s="3" t="s">
        <v>27137</v>
      </c>
      <c r="AMB44" s="3" t="s">
        <v>4686</v>
      </c>
      <c r="AMC44" s="3" t="s">
        <v>27138</v>
      </c>
      <c r="AMD44" s="3" t="s">
        <v>27139</v>
      </c>
      <c r="AME44" s="3" t="s">
        <v>4686</v>
      </c>
      <c r="AMF44" s="3" t="s">
        <v>27140</v>
      </c>
      <c r="AMG44" s="3" t="s">
        <v>27141</v>
      </c>
      <c r="AMH44" s="3" t="s">
        <v>4686</v>
      </c>
      <c r="AMI44" s="3" t="s">
        <v>27142</v>
      </c>
      <c r="AMJ44" s="3" t="s">
        <v>27143</v>
      </c>
      <c r="AMK44" s="3" t="s">
        <v>4686</v>
      </c>
      <c r="AML44" s="3" t="s">
        <v>27144</v>
      </c>
      <c r="AMM44" s="3" t="s">
        <v>27145</v>
      </c>
      <c r="AMN44" s="3" t="s">
        <v>4686</v>
      </c>
      <c r="AMO44" s="3" t="s">
        <v>27146</v>
      </c>
      <c r="AMP44" s="3" t="s">
        <v>27147</v>
      </c>
      <c r="AMQ44" s="3" t="s">
        <v>4686</v>
      </c>
      <c r="AMR44" s="3" t="s">
        <v>26758</v>
      </c>
      <c r="AMS44" s="3" t="s">
        <v>26759</v>
      </c>
      <c r="AMT44" s="3" t="s">
        <v>4683</v>
      </c>
      <c r="AMU44" s="3" t="s">
        <v>27148</v>
      </c>
      <c r="AMV44" s="3" t="s">
        <v>27149</v>
      </c>
      <c r="AMW44" s="3" t="s">
        <v>4686</v>
      </c>
      <c r="AMX44" s="3" t="s">
        <v>27150</v>
      </c>
      <c r="AMY44" s="3" t="s">
        <v>27151</v>
      </c>
      <c r="AMZ44" s="3" t="s">
        <v>4683</v>
      </c>
      <c r="ANA44" s="3" t="s">
        <v>27152</v>
      </c>
      <c r="ANB44" s="3" t="s">
        <v>27153</v>
      </c>
      <c r="ANC44" s="3" t="s">
        <v>4686</v>
      </c>
      <c r="AND44" s="3" t="s">
        <v>27154</v>
      </c>
      <c r="ANE44" s="3" t="s">
        <v>27155</v>
      </c>
      <c r="ANF44" s="3" t="s">
        <v>4683</v>
      </c>
      <c r="ANG44" s="3" t="s">
        <v>4736</v>
      </c>
      <c r="ANH44" s="3" t="s">
        <v>4737</v>
      </c>
      <c r="ANI44" s="3" t="s">
        <v>4683</v>
      </c>
      <c r="ANJ44" s="3" t="s">
        <v>27156</v>
      </c>
      <c r="ANK44" s="3" t="s">
        <v>27157</v>
      </c>
      <c r="ANL44" s="3" t="s">
        <v>4686</v>
      </c>
      <c r="ANM44" s="3" t="s">
        <v>27158</v>
      </c>
      <c r="ANN44" s="3" t="s">
        <v>27159</v>
      </c>
      <c r="ANO44" s="3" t="s">
        <v>4686</v>
      </c>
      <c r="ANP44" s="3" t="s">
        <v>27160</v>
      </c>
      <c r="ANQ44" s="3" t="s">
        <v>27161</v>
      </c>
      <c r="ANR44" s="3" t="s">
        <v>4686</v>
      </c>
      <c r="ANS44" s="3" t="s">
        <v>27162</v>
      </c>
      <c r="ANT44" s="3" t="s">
        <v>27163</v>
      </c>
      <c r="ANU44" s="3" t="s">
        <v>4686</v>
      </c>
      <c r="ANV44" s="3" t="s">
        <v>27164</v>
      </c>
      <c r="ANW44" s="3" t="s">
        <v>27165</v>
      </c>
      <c r="ANX44" s="3" t="s">
        <v>4683</v>
      </c>
      <c r="ANY44" s="3" t="s">
        <v>26942</v>
      </c>
      <c r="ANZ44" s="3" t="s">
        <v>26943</v>
      </c>
      <c r="AOA44" s="3" t="s">
        <v>4686</v>
      </c>
      <c r="AOB44" s="3" t="s">
        <v>27166</v>
      </c>
      <c r="AOC44" s="3" t="s">
        <v>27167</v>
      </c>
      <c r="AOD44" s="3" t="s">
        <v>4686</v>
      </c>
      <c r="AOE44" s="3" t="s">
        <v>27168</v>
      </c>
      <c r="AOF44" s="3" t="s">
        <v>27169</v>
      </c>
      <c r="AOG44" s="3" t="s">
        <v>4683</v>
      </c>
      <c r="AOH44" s="3" t="s">
        <v>5285</v>
      </c>
      <c r="AOI44" s="3" t="s">
        <v>5286</v>
      </c>
      <c r="AOJ44" s="3" t="s">
        <v>4683</v>
      </c>
      <c r="AOK44" s="3" t="s">
        <v>27170</v>
      </c>
      <c r="AOL44" s="3" t="s">
        <v>27171</v>
      </c>
      <c r="AOM44" s="3" t="s">
        <v>4683</v>
      </c>
      <c r="AON44" s="3" t="s">
        <v>27172</v>
      </c>
      <c r="AOO44" s="3" t="s">
        <v>27173</v>
      </c>
      <c r="AOP44" s="3" t="s">
        <v>4683</v>
      </c>
      <c r="AOQ44" s="3" t="s">
        <v>27174</v>
      </c>
      <c r="AOR44" s="3" t="s">
        <v>27175</v>
      </c>
      <c r="AOS44" s="3" t="s">
        <v>4683</v>
      </c>
      <c r="AOT44" s="3" t="s">
        <v>27176</v>
      </c>
      <c r="AOU44" s="3" t="s">
        <v>27177</v>
      </c>
      <c r="AOV44" s="3" t="s">
        <v>4686</v>
      </c>
      <c r="AOW44" s="3" t="s">
        <v>27178</v>
      </c>
      <c r="AOX44" s="3" t="s">
        <v>27179</v>
      </c>
      <c r="AOY44" s="3" t="s">
        <v>4686</v>
      </c>
      <c r="AOZ44" s="3" t="s">
        <v>27180</v>
      </c>
      <c r="APA44" s="3" t="s">
        <v>27181</v>
      </c>
      <c r="APB44" s="3" t="s">
        <v>4686</v>
      </c>
      <c r="APC44" s="3" t="s">
        <v>27182</v>
      </c>
      <c r="APD44" s="3" t="s">
        <v>27183</v>
      </c>
      <c r="APE44" s="3" t="s">
        <v>4683</v>
      </c>
      <c r="APF44" s="3" t="s">
        <v>27184</v>
      </c>
      <c r="APG44" s="3" t="s">
        <v>27185</v>
      </c>
      <c r="APH44" s="3" t="s">
        <v>4686</v>
      </c>
      <c r="API44" s="3" t="s">
        <v>27186</v>
      </c>
      <c r="APJ44" s="3" t="s">
        <v>27187</v>
      </c>
      <c r="APK44" s="3" t="s">
        <v>4686</v>
      </c>
      <c r="APL44" s="3" t="s">
        <v>27188</v>
      </c>
      <c r="APM44" s="3" t="s">
        <v>27189</v>
      </c>
      <c r="APN44" s="3" t="s">
        <v>4683</v>
      </c>
      <c r="APO44" s="3" t="s">
        <v>27190</v>
      </c>
      <c r="APP44" s="3" t="s">
        <v>27191</v>
      </c>
      <c r="APQ44" s="3" t="s">
        <v>4686</v>
      </c>
      <c r="APR44" s="3" t="s">
        <v>27192</v>
      </c>
      <c r="APS44" s="3" t="s">
        <v>27193</v>
      </c>
      <c r="APT44" s="3" t="s">
        <v>4686</v>
      </c>
      <c r="APU44" s="3" t="s">
        <v>27194</v>
      </c>
      <c r="APV44" s="3" t="s">
        <v>27195</v>
      </c>
      <c r="APW44" s="3" t="s">
        <v>4686</v>
      </c>
      <c r="APX44" s="3" t="s">
        <v>27196</v>
      </c>
      <c r="APY44" s="3" t="s">
        <v>27197</v>
      </c>
      <c r="APZ44" s="3" t="s">
        <v>4683</v>
      </c>
      <c r="AQA44" s="3" t="s">
        <v>27198</v>
      </c>
      <c r="AQB44" s="3" t="s">
        <v>27199</v>
      </c>
      <c r="AQC44" s="3" t="s">
        <v>4686</v>
      </c>
      <c r="AQD44" s="3" t="s">
        <v>5654</v>
      </c>
      <c r="AQE44" s="3" t="s">
        <v>5655</v>
      </c>
      <c r="AQF44" s="3" t="s">
        <v>4683</v>
      </c>
      <c r="AQG44" s="3" t="s">
        <v>27200</v>
      </c>
      <c r="AQH44" s="3" t="s">
        <v>27201</v>
      </c>
      <c r="AQI44" s="3" t="s">
        <v>4686</v>
      </c>
      <c r="AQJ44" s="3" t="s">
        <v>27202</v>
      </c>
      <c r="AQK44" s="3" t="s">
        <v>27203</v>
      </c>
      <c r="AQL44" s="3" t="s">
        <v>4683</v>
      </c>
      <c r="AQM44" s="3" t="s">
        <v>27204</v>
      </c>
      <c r="AQN44" s="3" t="s">
        <v>27205</v>
      </c>
      <c r="AQO44" s="3" t="s">
        <v>4683</v>
      </c>
      <c r="AQP44" s="3" t="s">
        <v>27206</v>
      </c>
      <c r="AQQ44" s="3" t="s">
        <v>27207</v>
      </c>
      <c r="AQR44" s="3" t="s">
        <v>4686</v>
      </c>
      <c r="AQS44" s="3" t="s">
        <v>27208</v>
      </c>
      <c r="AQT44" s="3" t="s">
        <v>27209</v>
      </c>
      <c r="AQU44" s="3" t="s">
        <v>4686</v>
      </c>
      <c r="AQV44" s="3" t="s">
        <v>27210</v>
      </c>
      <c r="AQW44" s="3" t="s">
        <v>27211</v>
      </c>
      <c r="AQX44" s="3" t="s">
        <v>4686</v>
      </c>
      <c r="AQY44" s="3" t="s">
        <v>27212</v>
      </c>
      <c r="AQZ44" s="3" t="s">
        <v>27213</v>
      </c>
      <c r="ARA44" s="3" t="s">
        <v>4683</v>
      </c>
      <c r="ARB44" s="3" t="s">
        <v>27214</v>
      </c>
      <c r="ARC44" s="3" t="s">
        <v>27215</v>
      </c>
      <c r="ARD44" s="3" t="s">
        <v>4686</v>
      </c>
      <c r="ARE44" s="3" t="s">
        <v>27216</v>
      </c>
      <c r="ARF44" s="3" t="s">
        <v>27217</v>
      </c>
      <c r="ARG44" s="3" t="s">
        <v>4686</v>
      </c>
      <c r="ARH44" s="3" t="s">
        <v>27218</v>
      </c>
      <c r="ARI44" s="3" t="s">
        <v>27219</v>
      </c>
      <c r="ARJ44" s="3" t="s">
        <v>4686</v>
      </c>
      <c r="ARK44" s="3" t="s">
        <v>27220</v>
      </c>
      <c r="ARL44" s="3" t="s">
        <v>27221</v>
      </c>
      <c r="ARM44" s="3" t="s">
        <v>4683</v>
      </c>
      <c r="ARN44" s="3" t="s">
        <v>27222</v>
      </c>
      <c r="ARO44" s="3" t="s">
        <v>27223</v>
      </c>
      <c r="ARP44" s="3" t="s">
        <v>4683</v>
      </c>
      <c r="ARQ44" s="3" t="s">
        <v>5517</v>
      </c>
      <c r="ARR44" s="3" t="s">
        <v>5518</v>
      </c>
      <c r="ARS44" s="3" t="s">
        <v>4686</v>
      </c>
      <c r="ART44" s="3" t="s">
        <v>27224</v>
      </c>
      <c r="ARU44" s="3" t="s">
        <v>27225</v>
      </c>
      <c r="ARV44" s="3" t="s">
        <v>4686</v>
      </c>
      <c r="ARW44" s="3" t="s">
        <v>27226</v>
      </c>
      <c r="ARX44" s="3" t="s">
        <v>27227</v>
      </c>
      <c r="ARY44" s="3" t="s">
        <v>4683</v>
      </c>
      <c r="ARZ44" s="3" t="s">
        <v>27228</v>
      </c>
      <c r="ASA44" s="3" t="s">
        <v>27229</v>
      </c>
      <c r="ASB44" s="3" t="s">
        <v>4683</v>
      </c>
      <c r="ASC44" s="3" t="s">
        <v>27230</v>
      </c>
      <c r="ASD44" s="3" t="s">
        <v>27231</v>
      </c>
      <c r="ASE44" s="3" t="s">
        <v>4683</v>
      </c>
      <c r="ASF44" s="3" t="s">
        <v>5285</v>
      </c>
      <c r="ASG44" s="3" t="s">
        <v>5286</v>
      </c>
      <c r="ASH44" s="3" t="s">
        <v>4683</v>
      </c>
      <c r="ASI44" s="3" t="s">
        <v>25559</v>
      </c>
      <c r="ASJ44" s="3" t="s">
        <v>25560</v>
      </c>
      <c r="ASK44" s="3" t="s">
        <v>4686</v>
      </c>
      <c r="ASL44" s="3" t="s">
        <v>27232</v>
      </c>
      <c r="ASM44" s="3" t="s">
        <v>27233</v>
      </c>
      <c r="ASN44" s="3" t="s">
        <v>4683</v>
      </c>
      <c r="ASO44" s="3" t="s">
        <v>27234</v>
      </c>
      <c r="ASP44" s="3" t="s">
        <v>27235</v>
      </c>
      <c r="ASQ44" s="3" t="s">
        <v>4683</v>
      </c>
      <c r="ASR44" s="3" t="s">
        <v>27236</v>
      </c>
      <c r="ASS44" s="3" t="s">
        <v>27237</v>
      </c>
      <c r="AST44" s="3" t="s">
        <v>4683</v>
      </c>
      <c r="ASU44" s="3" t="s">
        <v>27238</v>
      </c>
      <c r="ASV44" s="3" t="s">
        <v>27239</v>
      </c>
      <c r="ASW44" s="3" t="s">
        <v>4683</v>
      </c>
      <c r="ASX44" s="3" t="s">
        <v>27240</v>
      </c>
      <c r="ASY44" s="3" t="s">
        <v>27241</v>
      </c>
      <c r="ASZ44" s="3" t="s">
        <v>4683</v>
      </c>
      <c r="ATA44" s="3" t="s">
        <v>27242</v>
      </c>
      <c r="ATB44" s="3" t="s">
        <v>27243</v>
      </c>
      <c r="ATC44" s="3" t="s">
        <v>4683</v>
      </c>
      <c r="ATD44" s="3" t="s">
        <v>27244</v>
      </c>
      <c r="ATE44" s="3" t="s">
        <v>27245</v>
      </c>
      <c r="ATF44" s="3" t="s">
        <v>4686</v>
      </c>
      <c r="ATG44" s="3" t="s">
        <v>27246</v>
      </c>
      <c r="ATH44" s="3" t="s">
        <v>27247</v>
      </c>
      <c r="ATI44" s="3" t="s">
        <v>4686</v>
      </c>
      <c r="ATJ44" s="3" t="s">
        <v>27248</v>
      </c>
      <c r="ATK44" s="3" t="s">
        <v>27249</v>
      </c>
      <c r="ATL44" s="3" t="s">
        <v>4683</v>
      </c>
      <c r="ATM44" s="3" t="s">
        <v>27250</v>
      </c>
      <c r="ATN44" s="3" t="s">
        <v>27251</v>
      </c>
      <c r="ATO44" s="3" t="s">
        <v>4686</v>
      </c>
      <c r="ATP44" s="3" t="s">
        <v>27252</v>
      </c>
      <c r="ATQ44" s="3" t="s">
        <v>27253</v>
      </c>
      <c r="ATR44" s="3" t="s">
        <v>4683</v>
      </c>
      <c r="ATS44" s="3" t="s">
        <v>27254</v>
      </c>
      <c r="ATT44" s="3" t="s">
        <v>27255</v>
      </c>
      <c r="ATU44" s="3" t="s">
        <v>4686</v>
      </c>
      <c r="ATV44" s="3" t="s">
        <v>27256</v>
      </c>
      <c r="ATW44" s="3" t="s">
        <v>27257</v>
      </c>
      <c r="ATX44" s="3" t="s">
        <v>4686</v>
      </c>
      <c r="ATY44" s="3" t="s">
        <v>27258</v>
      </c>
      <c r="ATZ44" s="3" t="s">
        <v>27259</v>
      </c>
      <c r="AUA44" s="3" t="s">
        <v>4683</v>
      </c>
      <c r="AUB44" s="3" t="s">
        <v>27260</v>
      </c>
      <c r="AUC44" s="3" t="s">
        <v>27261</v>
      </c>
      <c r="AUD44" s="3" t="s">
        <v>4686</v>
      </c>
      <c r="AUE44" s="3" t="s">
        <v>27262</v>
      </c>
      <c r="AUF44" s="3" t="s">
        <v>27263</v>
      </c>
      <c r="AUG44" s="3" t="s">
        <v>4683</v>
      </c>
      <c r="AUH44" s="3" t="s">
        <v>27264</v>
      </c>
      <c r="AUI44" s="3" t="s">
        <v>27265</v>
      </c>
      <c r="AUJ44" s="3" t="s">
        <v>4683</v>
      </c>
      <c r="AUK44" s="3" t="s">
        <v>27266</v>
      </c>
      <c r="AUL44" s="3" t="s">
        <v>27267</v>
      </c>
      <c r="AUM44" s="3" t="s">
        <v>4686</v>
      </c>
      <c r="AUN44" s="3" t="s">
        <v>27268</v>
      </c>
      <c r="AUO44" s="3" t="s">
        <v>27269</v>
      </c>
      <c r="AUP44" s="3" t="s">
        <v>4686</v>
      </c>
      <c r="AUQ44" s="3" t="s">
        <v>27270</v>
      </c>
      <c r="AUR44" s="3" t="s">
        <v>27271</v>
      </c>
      <c r="AUS44" s="3" t="s">
        <v>4686</v>
      </c>
      <c r="AUT44" s="3" t="s">
        <v>27272</v>
      </c>
      <c r="AUU44" s="3" t="s">
        <v>27273</v>
      </c>
      <c r="AUV44" s="3" t="s">
        <v>4686</v>
      </c>
      <c r="AUW44" s="3" t="s">
        <v>27274</v>
      </c>
      <c r="AUX44" s="3" t="s">
        <v>27275</v>
      </c>
      <c r="AUY44" s="3" t="s">
        <v>4686</v>
      </c>
      <c r="AUZ44" s="3" t="s">
        <v>27276</v>
      </c>
      <c r="AVA44" s="3" t="s">
        <v>27277</v>
      </c>
      <c r="AVB44" s="3" t="s">
        <v>4686</v>
      </c>
      <c r="AVC44" s="3" t="s">
        <v>27278</v>
      </c>
      <c r="AVD44" s="3" t="s">
        <v>27279</v>
      </c>
      <c r="AVE44" s="3" t="s">
        <v>4686</v>
      </c>
      <c r="AVF44" s="3" t="s">
        <v>26544</v>
      </c>
      <c r="AVG44" s="3" t="s">
        <v>26545</v>
      </c>
      <c r="AVH44" s="3" t="s">
        <v>4683</v>
      </c>
      <c r="AVI44" s="3" t="s">
        <v>4736</v>
      </c>
      <c r="AVJ44" s="3" t="s">
        <v>4737</v>
      </c>
      <c r="AVK44" s="3" t="s">
        <v>4683</v>
      </c>
      <c r="AVL44" s="3" t="s">
        <v>27280</v>
      </c>
      <c r="AVM44" s="3" t="s">
        <v>27281</v>
      </c>
      <c r="AVN44" s="3" t="s">
        <v>4686</v>
      </c>
      <c r="AVO44" s="3" t="s">
        <v>27282</v>
      </c>
      <c r="AVP44" s="3" t="s">
        <v>27283</v>
      </c>
      <c r="AVQ44" s="3" t="s">
        <v>4683</v>
      </c>
      <c r="AVR44" s="3" t="s">
        <v>27284</v>
      </c>
      <c r="AVS44" s="3" t="s">
        <v>27285</v>
      </c>
      <c r="AVT44" s="3" t="s">
        <v>4683</v>
      </c>
      <c r="AVU44" s="3" t="s">
        <v>27286</v>
      </c>
      <c r="AVV44" s="3" t="s">
        <v>27287</v>
      </c>
      <c r="AVW44" s="3" t="s">
        <v>4683</v>
      </c>
      <c r="AVX44" s="3" t="s">
        <v>27288</v>
      </c>
      <c r="AVY44" s="3" t="s">
        <v>27289</v>
      </c>
      <c r="AVZ44" s="3" t="s">
        <v>4686</v>
      </c>
      <c r="AWA44" s="3" t="s">
        <v>27290</v>
      </c>
      <c r="AWB44" s="3" t="s">
        <v>27291</v>
      </c>
      <c r="AWC44" s="3" t="s">
        <v>4683</v>
      </c>
      <c r="AWD44" s="3" t="s">
        <v>27292</v>
      </c>
      <c r="AWE44" s="3" t="s">
        <v>27293</v>
      </c>
      <c r="AWF44" s="3" t="s">
        <v>4683</v>
      </c>
      <c r="AWG44" s="3" t="s">
        <v>27294</v>
      </c>
      <c r="AWH44" s="3" t="s">
        <v>27295</v>
      </c>
      <c r="AWI44" s="3" t="s">
        <v>4683</v>
      </c>
      <c r="AWJ44" s="3" t="s">
        <v>27296</v>
      </c>
      <c r="AWK44" s="3" t="s">
        <v>27297</v>
      </c>
      <c r="AWL44" s="3" t="s">
        <v>4683</v>
      </c>
      <c r="AWM44" s="3" t="s">
        <v>27298</v>
      </c>
      <c r="AWN44" s="3" t="s">
        <v>27299</v>
      </c>
      <c r="AWO44" s="3" t="s">
        <v>4686</v>
      </c>
      <c r="AWP44" s="3" t="s">
        <v>27300</v>
      </c>
      <c r="AWQ44" s="3" t="s">
        <v>27301</v>
      </c>
      <c r="AWR44" s="3" t="s">
        <v>4686</v>
      </c>
      <c r="AWS44" s="3" t="s">
        <v>27302</v>
      </c>
      <c r="AWT44" s="3" t="s">
        <v>27303</v>
      </c>
      <c r="AWU44" s="3" t="s">
        <v>4686</v>
      </c>
      <c r="AWV44" s="3" t="s">
        <v>27304</v>
      </c>
      <c r="AWW44" s="3" t="s">
        <v>27305</v>
      </c>
      <c r="AWX44" s="3" t="s">
        <v>4683</v>
      </c>
      <c r="AWY44" s="3" t="s">
        <v>5285</v>
      </c>
      <c r="AWZ44" s="3" t="s">
        <v>5286</v>
      </c>
      <c r="AXA44" s="3" t="s">
        <v>4686</v>
      </c>
      <c r="AXB44" s="3" t="s">
        <v>25629</v>
      </c>
      <c r="AXC44" s="3" t="s">
        <v>25630</v>
      </c>
      <c r="AXD44" s="3" t="s">
        <v>4686</v>
      </c>
      <c r="AXE44" s="3" t="s">
        <v>27306</v>
      </c>
      <c r="AXF44" s="3" t="s">
        <v>27307</v>
      </c>
      <c r="AXG44" s="3" t="s">
        <v>4686</v>
      </c>
      <c r="AXH44" s="3" t="s">
        <v>27308</v>
      </c>
      <c r="AXI44" s="3" t="s">
        <v>27309</v>
      </c>
      <c r="AXJ44" s="3" t="s">
        <v>4686</v>
      </c>
      <c r="AXK44" s="3" t="s">
        <v>27310</v>
      </c>
      <c r="AXL44" s="3" t="s">
        <v>27311</v>
      </c>
      <c r="AXM44" s="3" t="s">
        <v>4686</v>
      </c>
      <c r="AXN44" s="3" t="s">
        <v>27312</v>
      </c>
      <c r="AXO44" s="3" t="s">
        <v>27313</v>
      </c>
      <c r="AXP44" s="3" t="s">
        <v>4683</v>
      </c>
      <c r="AXQ44" s="3" t="s">
        <v>27314</v>
      </c>
      <c r="AXR44" s="3" t="s">
        <v>27315</v>
      </c>
      <c r="AXS44" s="3" t="s">
        <v>4683</v>
      </c>
      <c r="AXT44" s="3" t="s">
        <v>27316</v>
      </c>
      <c r="AXU44" s="3" t="s">
        <v>27317</v>
      </c>
      <c r="AXV44" s="3" t="s">
        <v>4683</v>
      </c>
      <c r="AXW44" s="3" t="s">
        <v>27318</v>
      </c>
      <c r="AXX44" s="3" t="s">
        <v>27319</v>
      </c>
      <c r="AXY44" s="3" t="s">
        <v>4686</v>
      </c>
      <c r="AXZ44" s="3" t="s">
        <v>27320</v>
      </c>
      <c r="AYA44" s="3" t="s">
        <v>27321</v>
      </c>
      <c r="AYB44" s="3" t="s">
        <v>4686</v>
      </c>
      <c r="AYC44" s="3" t="s">
        <v>27322</v>
      </c>
      <c r="AYD44" s="3" t="s">
        <v>27323</v>
      </c>
      <c r="AYE44" s="3" t="s">
        <v>4686</v>
      </c>
      <c r="AYF44" s="3" t="s">
        <v>27202</v>
      </c>
      <c r="AYG44" s="3" t="s">
        <v>27203</v>
      </c>
      <c r="AYH44" s="3" t="s">
        <v>4686</v>
      </c>
      <c r="AYI44" s="3" t="s">
        <v>27202</v>
      </c>
      <c r="AYJ44" s="3" t="s">
        <v>27203</v>
      </c>
      <c r="AYK44" s="3" t="s">
        <v>4683</v>
      </c>
      <c r="AYL44" s="3" t="s">
        <v>27324</v>
      </c>
      <c r="AYM44" s="3" t="s">
        <v>27325</v>
      </c>
      <c r="AYN44" s="3" t="s">
        <v>4686</v>
      </c>
      <c r="AYO44" s="3" t="s">
        <v>4750</v>
      </c>
      <c r="AYP44" s="3" t="s">
        <v>4751</v>
      </c>
      <c r="AYQ44" s="3" t="s">
        <v>4683</v>
      </c>
      <c r="AYR44" s="3" t="s">
        <v>27326</v>
      </c>
      <c r="AYS44" s="3" t="s">
        <v>27327</v>
      </c>
      <c r="AYT44" s="3" t="s">
        <v>4686</v>
      </c>
      <c r="AYU44" s="3" t="s">
        <v>26169</v>
      </c>
      <c r="AYV44" s="3" t="s">
        <v>26170</v>
      </c>
      <c r="AYW44" s="3" t="s">
        <v>4686</v>
      </c>
      <c r="AYX44" s="3" t="s">
        <v>27328</v>
      </c>
      <c r="AYY44" s="3" t="s">
        <v>27329</v>
      </c>
      <c r="AYZ44" s="3" t="s">
        <v>4683</v>
      </c>
      <c r="AZA44" s="3" t="s">
        <v>27330</v>
      </c>
      <c r="AZB44" s="3" t="s">
        <v>27331</v>
      </c>
      <c r="AZC44" s="3" t="s">
        <v>4683</v>
      </c>
      <c r="AZD44" s="3" t="s">
        <v>27332</v>
      </c>
      <c r="AZE44" s="3" t="s">
        <v>27333</v>
      </c>
      <c r="AZF44" s="3" t="s">
        <v>4686</v>
      </c>
      <c r="AZG44" s="3" t="s">
        <v>27334</v>
      </c>
      <c r="AZH44" s="3" t="s">
        <v>27335</v>
      </c>
      <c r="AZI44" s="3" t="s">
        <v>4683</v>
      </c>
      <c r="AZJ44" s="3" t="s">
        <v>27336</v>
      </c>
      <c r="AZK44" s="3" t="s">
        <v>27337</v>
      </c>
      <c r="AZL44" s="3" t="s">
        <v>4683</v>
      </c>
      <c r="AZM44" s="3" t="s">
        <v>27338</v>
      </c>
      <c r="AZN44" s="3" t="s">
        <v>27339</v>
      </c>
      <c r="AZO44" s="3" t="s">
        <v>4686</v>
      </c>
      <c r="AZP44" s="3" t="s">
        <v>27340</v>
      </c>
      <c r="AZQ44" s="3" t="s">
        <v>27341</v>
      </c>
      <c r="AZR44" s="3" t="s">
        <v>4683</v>
      </c>
      <c r="AZS44" s="3" t="s">
        <v>27342</v>
      </c>
      <c r="AZT44" s="3" t="s">
        <v>27343</v>
      </c>
      <c r="AZU44" s="3" t="s">
        <v>4686</v>
      </c>
      <c r="AZV44" s="3" t="s">
        <v>27344</v>
      </c>
      <c r="AZW44" s="3" t="s">
        <v>27345</v>
      </c>
      <c r="AZX44" s="3" t="s">
        <v>4683</v>
      </c>
      <c r="AZY44" s="3" t="s">
        <v>27346</v>
      </c>
      <c r="AZZ44" s="3" t="s">
        <v>27347</v>
      </c>
      <c r="BAA44" s="3" t="s">
        <v>4683</v>
      </c>
      <c r="BAB44" s="3" t="s">
        <v>27348</v>
      </c>
      <c r="BAC44" s="3" t="s">
        <v>27349</v>
      </c>
      <c r="BAD44" s="3" t="s">
        <v>4683</v>
      </c>
      <c r="BAE44" s="3" t="s">
        <v>27350</v>
      </c>
      <c r="BAF44" s="3" t="s">
        <v>27351</v>
      </c>
      <c r="BAG44" s="3" t="s">
        <v>4683</v>
      </c>
      <c r="BAH44" s="3" t="s">
        <v>27352</v>
      </c>
      <c r="BAI44" s="3" t="s">
        <v>27353</v>
      </c>
      <c r="BAJ44" s="3" t="s">
        <v>4683</v>
      </c>
      <c r="BAK44" s="3" t="s">
        <v>27354</v>
      </c>
      <c r="BAL44" s="3" t="s">
        <v>27355</v>
      </c>
      <c r="BAM44" s="3" t="s">
        <v>4683</v>
      </c>
      <c r="BAN44" s="3" t="s">
        <v>27356</v>
      </c>
      <c r="BAO44" s="3" t="s">
        <v>27357</v>
      </c>
      <c r="BAP44" s="3" t="s">
        <v>4686</v>
      </c>
      <c r="BAQ44" s="3" t="s">
        <v>27358</v>
      </c>
      <c r="BAR44" s="3" t="s">
        <v>27359</v>
      </c>
      <c r="BAS44" s="3" t="s">
        <v>4686</v>
      </c>
      <c r="BAT44" s="3" t="s">
        <v>27360</v>
      </c>
      <c r="BAU44" s="3" t="s">
        <v>27361</v>
      </c>
      <c r="BAV44" s="3" t="s">
        <v>4686</v>
      </c>
      <c r="BAW44" s="3" t="s">
        <v>27362</v>
      </c>
      <c r="BAX44" s="3" t="s">
        <v>27363</v>
      </c>
      <c r="BAY44" s="3" t="s">
        <v>4683</v>
      </c>
      <c r="BAZ44" s="3" t="s">
        <v>27364</v>
      </c>
      <c r="BBA44" s="3" t="s">
        <v>27365</v>
      </c>
      <c r="BBB44" s="3" t="s">
        <v>4686</v>
      </c>
      <c r="BBC44" s="3" t="s">
        <v>27366</v>
      </c>
      <c r="BBD44" s="3" t="s">
        <v>27367</v>
      </c>
      <c r="BBE44" s="3" t="s">
        <v>4683</v>
      </c>
      <c r="BBF44" s="3" t="s">
        <v>27368</v>
      </c>
      <c r="BBG44" s="3" t="s">
        <v>27369</v>
      </c>
      <c r="BBH44" s="3" t="s">
        <v>4686</v>
      </c>
      <c r="BBI44" s="3" t="s">
        <v>27370</v>
      </c>
      <c r="BBJ44" s="3" t="s">
        <v>27371</v>
      </c>
      <c r="BBK44" s="3" t="s">
        <v>4683</v>
      </c>
      <c r="BBL44" s="3" t="s">
        <v>27372</v>
      </c>
      <c r="BBM44" s="3" t="s">
        <v>27373</v>
      </c>
      <c r="BBN44" s="3" t="s">
        <v>4686</v>
      </c>
      <c r="BBO44" s="3" t="s">
        <v>25949</v>
      </c>
      <c r="BBP44" s="3" t="s">
        <v>25950</v>
      </c>
      <c r="BBQ44" s="3" t="s">
        <v>4683</v>
      </c>
      <c r="BBR44" s="3" t="s">
        <v>5517</v>
      </c>
      <c r="BBS44" s="3" t="s">
        <v>5518</v>
      </c>
      <c r="BBT44" s="3" t="s">
        <v>4683</v>
      </c>
      <c r="BBU44" s="3" t="s">
        <v>27374</v>
      </c>
      <c r="BBV44" s="3" t="s">
        <v>27375</v>
      </c>
      <c r="BBW44" s="3" t="s">
        <v>4683</v>
      </c>
      <c r="BBX44" s="3" t="s">
        <v>27376</v>
      </c>
      <c r="BBY44" s="3" t="s">
        <v>27377</v>
      </c>
      <c r="BBZ44" s="3" t="s">
        <v>4686</v>
      </c>
      <c r="BCA44" s="3" t="s">
        <v>27378</v>
      </c>
      <c r="BCB44" s="3" t="s">
        <v>27379</v>
      </c>
      <c r="BCC44" s="3" t="s">
        <v>4683</v>
      </c>
      <c r="BCD44" s="3" t="s">
        <v>27380</v>
      </c>
      <c r="BCE44" s="3" t="s">
        <v>27381</v>
      </c>
      <c r="BCF44" s="3" t="s">
        <v>4686</v>
      </c>
      <c r="BCG44" s="3" t="s">
        <v>27382</v>
      </c>
      <c r="BCH44" s="3" t="s">
        <v>27383</v>
      </c>
      <c r="BCI44" s="3" t="s">
        <v>4683</v>
      </c>
      <c r="BCJ44" s="3" t="s">
        <v>27384</v>
      </c>
      <c r="BCK44" s="3" t="s">
        <v>27385</v>
      </c>
      <c r="BCL44" s="3" t="s">
        <v>4686</v>
      </c>
      <c r="BCM44" s="3" t="s">
        <v>27386</v>
      </c>
      <c r="BCN44" s="3" t="s">
        <v>27387</v>
      </c>
      <c r="BCO44" s="3" t="s">
        <v>4683</v>
      </c>
      <c r="BCP44" s="3" t="s">
        <v>27388</v>
      </c>
      <c r="BCQ44" s="3" t="s">
        <v>27389</v>
      </c>
      <c r="BCR44" s="3" t="s">
        <v>4686</v>
      </c>
      <c r="BCS44" s="3" t="s">
        <v>27390</v>
      </c>
      <c r="BCT44" s="3" t="s">
        <v>27391</v>
      </c>
      <c r="BCU44" s="3" t="s">
        <v>4683</v>
      </c>
      <c r="BCV44" s="3" t="s">
        <v>27392</v>
      </c>
      <c r="BCW44" s="3" t="s">
        <v>27393</v>
      </c>
      <c r="BCX44" s="3" t="s">
        <v>4686</v>
      </c>
      <c r="BCY44" s="3" t="s">
        <v>27394</v>
      </c>
      <c r="BCZ44" s="3" t="s">
        <v>27395</v>
      </c>
      <c r="BDA44" s="3" t="s">
        <v>4686</v>
      </c>
      <c r="BDB44" s="3" t="s">
        <v>27396</v>
      </c>
      <c r="BDC44" s="3" t="s">
        <v>27397</v>
      </c>
      <c r="BDD44" s="3" t="s">
        <v>4683</v>
      </c>
      <c r="BDE44" s="3" t="s">
        <v>27398</v>
      </c>
      <c r="BDF44" s="3" t="s">
        <v>27399</v>
      </c>
      <c r="BDG44" s="3" t="s">
        <v>4686</v>
      </c>
      <c r="BDH44" s="3" t="s">
        <v>27400</v>
      </c>
      <c r="BDI44" s="3" t="s">
        <v>27401</v>
      </c>
      <c r="BDJ44" s="3" t="s">
        <v>4686</v>
      </c>
      <c r="BDK44" s="3" t="s">
        <v>27402</v>
      </c>
      <c r="BDL44" s="3" t="s">
        <v>27403</v>
      </c>
      <c r="BDM44" s="3" t="s">
        <v>4683</v>
      </c>
      <c r="BDN44" s="3" t="s">
        <v>27404</v>
      </c>
      <c r="BDO44" s="3" t="s">
        <v>27405</v>
      </c>
      <c r="BDP44" s="3" t="s">
        <v>4683</v>
      </c>
      <c r="BDQ44" s="3" t="s">
        <v>27406</v>
      </c>
      <c r="BDR44" s="3" t="s">
        <v>27407</v>
      </c>
      <c r="BDS44" s="3" t="s">
        <v>4686</v>
      </c>
      <c r="BDT44" s="3" t="s">
        <v>27408</v>
      </c>
      <c r="BDU44" s="3" t="s">
        <v>27409</v>
      </c>
      <c r="BDV44" s="3" t="s">
        <v>4683</v>
      </c>
      <c r="BDW44" s="3" t="s">
        <v>27410</v>
      </c>
      <c r="BDX44" s="3" t="s">
        <v>27411</v>
      </c>
      <c r="BDY44" s="3" t="s">
        <v>4683</v>
      </c>
      <c r="BDZ44" s="3" t="s">
        <v>27412</v>
      </c>
      <c r="BEA44" s="3" t="s">
        <v>27413</v>
      </c>
      <c r="BEB44" s="3" t="s">
        <v>4683</v>
      </c>
      <c r="BEC44" s="3" t="s">
        <v>27414</v>
      </c>
      <c r="BED44" s="3" t="s">
        <v>27415</v>
      </c>
      <c r="BEE44" s="3" t="s">
        <v>4683</v>
      </c>
      <c r="BEF44" s="3" t="s">
        <v>5517</v>
      </c>
      <c r="BEG44" s="3" t="s">
        <v>5518</v>
      </c>
      <c r="BEH44" s="3" t="s">
        <v>4686</v>
      </c>
      <c r="BEI44" s="3" t="s">
        <v>27416</v>
      </c>
      <c r="BEJ44" s="3" t="s">
        <v>27417</v>
      </c>
      <c r="BEK44" s="3" t="s">
        <v>4686</v>
      </c>
      <c r="BEL44" s="3" t="s">
        <v>26544</v>
      </c>
      <c r="BEM44" s="3" t="s">
        <v>26545</v>
      </c>
      <c r="BEN44" s="3" t="s">
        <v>4686</v>
      </c>
      <c r="BEO44" s="3" t="s">
        <v>27418</v>
      </c>
      <c r="BEP44" s="3" t="s">
        <v>27419</v>
      </c>
      <c r="BEQ44" s="3" t="s">
        <v>4686</v>
      </c>
      <c r="BER44" s="3" t="s">
        <v>27420</v>
      </c>
      <c r="BES44" s="3" t="s">
        <v>27421</v>
      </c>
      <c r="BET44" s="3" t="s">
        <v>4686</v>
      </c>
      <c r="BEU44" s="3" t="s">
        <v>27422</v>
      </c>
      <c r="BEV44" s="3" t="s">
        <v>27423</v>
      </c>
      <c r="BEW44" s="3" t="s">
        <v>4686</v>
      </c>
      <c r="BEX44" s="3" t="s">
        <v>5676</v>
      </c>
      <c r="BEY44" s="3" t="s">
        <v>5677</v>
      </c>
      <c r="BEZ44" s="3" t="s">
        <v>4686</v>
      </c>
      <c r="BFA44" s="3" t="s">
        <v>26544</v>
      </c>
      <c r="BFB44" s="3" t="s">
        <v>26545</v>
      </c>
      <c r="BFC44" s="3" t="s">
        <v>4683</v>
      </c>
      <c r="BFD44" s="3" t="s">
        <v>27424</v>
      </c>
      <c r="BFE44" s="3" t="s">
        <v>27425</v>
      </c>
      <c r="BFF44" s="3" t="s">
        <v>4683</v>
      </c>
      <c r="BFG44" s="3" t="s">
        <v>5285</v>
      </c>
      <c r="BFH44" s="3" t="s">
        <v>5286</v>
      </c>
      <c r="BFI44" s="3" t="s">
        <v>4686</v>
      </c>
      <c r="BFJ44" s="3" t="s">
        <v>27426</v>
      </c>
      <c r="BFK44" s="3" t="s">
        <v>27427</v>
      </c>
      <c r="BFL44" s="3" t="s">
        <v>4683</v>
      </c>
      <c r="BFM44" s="3" t="s">
        <v>27428</v>
      </c>
      <c r="BFN44" s="3" t="s">
        <v>27429</v>
      </c>
      <c r="BFO44" s="3" t="s">
        <v>4686</v>
      </c>
      <c r="BFP44" s="3" t="s">
        <v>27430</v>
      </c>
      <c r="BFQ44" s="3" t="s">
        <v>27431</v>
      </c>
      <c r="BFR44" s="3" t="s">
        <v>4686</v>
      </c>
      <c r="BFS44" s="3" t="s">
        <v>27432</v>
      </c>
      <c r="BFT44" s="3" t="s">
        <v>27433</v>
      </c>
      <c r="BFU44" s="3" t="s">
        <v>4686</v>
      </c>
      <c r="BFV44" s="3" t="s">
        <v>27434</v>
      </c>
      <c r="BFW44" s="3" t="s">
        <v>27435</v>
      </c>
      <c r="BFX44" s="3" t="s">
        <v>4686</v>
      </c>
      <c r="BFY44" s="3" t="s">
        <v>27436</v>
      </c>
      <c r="BFZ44" s="3" t="s">
        <v>27437</v>
      </c>
      <c r="BGA44" s="3" t="s">
        <v>4686</v>
      </c>
      <c r="BGB44" s="3" t="s">
        <v>27438</v>
      </c>
      <c r="BGC44" s="3" t="s">
        <v>27439</v>
      </c>
      <c r="BGD44" s="3" t="s">
        <v>4686</v>
      </c>
      <c r="BGE44" s="3" t="s">
        <v>27440</v>
      </c>
      <c r="BGF44" s="3" t="s">
        <v>27441</v>
      </c>
      <c r="BGG44" s="3" t="s">
        <v>4686</v>
      </c>
      <c r="BGH44" s="3" t="s">
        <v>27442</v>
      </c>
      <c r="BGI44" s="3" t="s">
        <v>27443</v>
      </c>
      <c r="BGJ44" s="3" t="s">
        <v>4686</v>
      </c>
      <c r="BGK44" s="3" t="s">
        <v>27444</v>
      </c>
      <c r="BGL44" s="3" t="s">
        <v>27445</v>
      </c>
      <c r="BGM44" s="3" t="s">
        <v>4686</v>
      </c>
      <c r="BGN44" s="3" t="s">
        <v>27446</v>
      </c>
      <c r="BGO44" s="3" t="s">
        <v>27447</v>
      </c>
      <c r="BGP44" s="3" t="s">
        <v>4683</v>
      </c>
      <c r="BGQ44" s="3" t="s">
        <v>27448</v>
      </c>
      <c r="BGR44" s="3" t="s">
        <v>27449</v>
      </c>
      <c r="BGS44" s="3" t="s">
        <v>4686</v>
      </c>
      <c r="BGT44" s="3" t="s">
        <v>27450</v>
      </c>
      <c r="BGU44" s="3" t="s">
        <v>27451</v>
      </c>
      <c r="BGV44" s="3" t="s">
        <v>4683</v>
      </c>
      <c r="BGW44" s="3" t="s">
        <v>5285</v>
      </c>
      <c r="BGX44" s="3" t="s">
        <v>5286</v>
      </c>
      <c r="BGY44" s="3" t="s">
        <v>4683</v>
      </c>
      <c r="BGZ44" s="3" t="s">
        <v>26171</v>
      </c>
      <c r="BHA44" s="3" t="s">
        <v>26172</v>
      </c>
      <c r="BHB44" s="3" t="s">
        <v>4683</v>
      </c>
      <c r="BHC44" s="3" t="s">
        <v>27452</v>
      </c>
      <c r="BHD44" s="3" t="s">
        <v>27453</v>
      </c>
      <c r="BHE44" s="3" t="s">
        <v>4683</v>
      </c>
      <c r="BHF44" s="3" t="s">
        <v>27454</v>
      </c>
      <c r="BHG44" s="3" t="s">
        <v>27455</v>
      </c>
      <c r="BHH44" s="3" t="s">
        <v>4686</v>
      </c>
      <c r="BHI44" s="3" t="s">
        <v>27456</v>
      </c>
      <c r="BHJ44" s="3" t="s">
        <v>27457</v>
      </c>
      <c r="BHK44" s="3" t="s">
        <v>4683</v>
      </c>
      <c r="BHL44" s="3" t="s">
        <v>27458</v>
      </c>
      <c r="BHM44" s="3" t="s">
        <v>27459</v>
      </c>
      <c r="BHN44" s="3" t="s">
        <v>4683</v>
      </c>
      <c r="BHO44" s="3" t="s">
        <v>27460</v>
      </c>
      <c r="BHP44" s="3" t="s">
        <v>27461</v>
      </c>
      <c r="BHQ44" s="3" t="s">
        <v>4683</v>
      </c>
      <c r="BHR44" s="3" t="s">
        <v>27462</v>
      </c>
      <c r="BHS44" s="3" t="s">
        <v>27463</v>
      </c>
      <c r="BHT44" s="3" t="s">
        <v>4683</v>
      </c>
      <c r="BHU44" s="3" t="s">
        <v>26842</v>
      </c>
      <c r="BHV44" s="3" t="s">
        <v>26843</v>
      </c>
      <c r="BHW44" s="3" t="s">
        <v>4683</v>
      </c>
      <c r="BHX44" s="3" t="s">
        <v>27464</v>
      </c>
      <c r="BHY44" s="3" t="s">
        <v>27465</v>
      </c>
      <c r="BHZ44" s="3" t="s">
        <v>4686</v>
      </c>
      <c r="BIA44" s="3" t="s">
        <v>27466</v>
      </c>
      <c r="BIB44" s="3" t="s">
        <v>27467</v>
      </c>
      <c r="BIC44" s="3" t="s">
        <v>4686</v>
      </c>
      <c r="BID44" s="3" t="s">
        <v>27468</v>
      </c>
      <c r="BIE44" s="3" t="s">
        <v>27469</v>
      </c>
      <c r="BIF44" s="3" t="s">
        <v>4686</v>
      </c>
      <c r="BIG44" s="3" t="s">
        <v>27470</v>
      </c>
      <c r="BIH44" s="3" t="s">
        <v>27471</v>
      </c>
      <c r="BII44" s="3" t="s">
        <v>4686</v>
      </c>
      <c r="BIJ44" s="3" t="s">
        <v>27472</v>
      </c>
      <c r="BIK44" s="3" t="s">
        <v>27473</v>
      </c>
      <c r="BIL44" s="3" t="s">
        <v>4686</v>
      </c>
      <c r="BIM44" s="3" t="s">
        <v>27474</v>
      </c>
      <c r="BIN44" s="3" t="s">
        <v>27475</v>
      </c>
      <c r="BIO44" s="3" t="s">
        <v>4683</v>
      </c>
      <c r="BIP44" s="3" t="s">
        <v>27476</v>
      </c>
      <c r="BIQ44" s="3" t="s">
        <v>27477</v>
      </c>
      <c r="BIR44" s="3" t="s">
        <v>4686</v>
      </c>
      <c r="BIS44" s="3" t="s">
        <v>26322</v>
      </c>
      <c r="BIT44" s="3" t="s">
        <v>26323</v>
      </c>
      <c r="BIU44" s="3" t="s">
        <v>4686</v>
      </c>
      <c r="BIV44" s="3" t="s">
        <v>26077</v>
      </c>
      <c r="BIW44" s="3" t="s">
        <v>26078</v>
      </c>
      <c r="BIX44" s="3" t="s">
        <v>4686</v>
      </c>
      <c r="BIY44" s="3" t="s">
        <v>27478</v>
      </c>
      <c r="BIZ44" s="3" t="s">
        <v>27479</v>
      </c>
      <c r="BJA44" s="3" t="s">
        <v>4686</v>
      </c>
      <c r="BJB44" s="3" t="s">
        <v>26165</v>
      </c>
      <c r="BJC44" s="3" t="s">
        <v>26166</v>
      </c>
      <c r="BJD44" s="3" t="s">
        <v>4683</v>
      </c>
      <c r="BJE44" s="3" t="s">
        <v>27480</v>
      </c>
      <c r="BJF44" s="3" t="s">
        <v>27481</v>
      </c>
      <c r="BJG44" s="3" t="s">
        <v>4683</v>
      </c>
      <c r="BJH44" s="3" t="s">
        <v>27482</v>
      </c>
      <c r="BJI44" s="3" t="s">
        <v>27483</v>
      </c>
      <c r="BJJ44" s="3" t="s">
        <v>4686</v>
      </c>
      <c r="BJK44" s="3" t="s">
        <v>27484</v>
      </c>
      <c r="BJL44" s="3" t="s">
        <v>27485</v>
      </c>
      <c r="BJM44" s="3" t="s">
        <v>4683</v>
      </c>
      <c r="BJN44" s="3" t="s">
        <v>27486</v>
      </c>
      <c r="BJO44" s="3" t="s">
        <v>27487</v>
      </c>
      <c r="BJP44" s="3" t="s">
        <v>4686</v>
      </c>
      <c r="BJQ44" s="3" t="s">
        <v>27484</v>
      </c>
      <c r="BJR44" s="3" t="s">
        <v>27485</v>
      </c>
      <c r="BJS44" s="3" t="s">
        <v>4686</v>
      </c>
      <c r="BJT44" s="3" t="s">
        <v>27484</v>
      </c>
      <c r="BJU44" s="3" t="s">
        <v>27485</v>
      </c>
      <c r="BJV44" s="3" t="s">
        <v>4683</v>
      </c>
      <c r="BJW44" s="3" t="s">
        <v>27488</v>
      </c>
      <c r="BJX44" s="3" t="s">
        <v>27489</v>
      </c>
      <c r="BJY44" s="3" t="s">
        <v>4686</v>
      </c>
      <c r="BJZ44" s="3" t="s">
        <v>27490</v>
      </c>
      <c r="BKA44" s="3" t="s">
        <v>27491</v>
      </c>
      <c r="BKB44" s="3" t="s">
        <v>4686</v>
      </c>
      <c r="BKC44" s="3" t="s">
        <v>25889</v>
      </c>
      <c r="BKD44" s="3" t="s">
        <v>25890</v>
      </c>
      <c r="BKE44" s="3" t="s">
        <v>4683</v>
      </c>
      <c r="BKF44" s="3" t="s">
        <v>27492</v>
      </c>
      <c r="BKG44" s="3" t="s">
        <v>27493</v>
      </c>
      <c r="BKH44" s="3" t="s">
        <v>4686</v>
      </c>
      <c r="BKI44" s="3" t="s">
        <v>27494</v>
      </c>
      <c r="BKJ44" s="3" t="s">
        <v>27495</v>
      </c>
      <c r="BKK44" s="3" t="s">
        <v>4686</v>
      </c>
      <c r="BKL44" s="3" t="s">
        <v>27496</v>
      </c>
      <c r="BKM44" s="3" t="s">
        <v>27497</v>
      </c>
      <c r="BKN44" s="3" t="s">
        <v>4686</v>
      </c>
      <c r="BKO44" s="3" t="s">
        <v>27498</v>
      </c>
      <c r="BKP44" s="3" t="s">
        <v>27499</v>
      </c>
      <c r="BKQ44" s="3" t="s">
        <v>4686</v>
      </c>
      <c r="BKR44" s="3" t="s">
        <v>27500</v>
      </c>
      <c r="BKS44" s="3" t="s">
        <v>27501</v>
      </c>
      <c r="BKT44" s="3" t="s">
        <v>4683</v>
      </c>
      <c r="BKU44" s="3" t="s">
        <v>27502</v>
      </c>
      <c r="BKV44" s="3" t="s">
        <v>27503</v>
      </c>
      <c r="BKW44" s="3" t="s">
        <v>4686</v>
      </c>
      <c r="BKX44" s="3" t="s">
        <v>27504</v>
      </c>
      <c r="BKY44" s="3" t="s">
        <v>27505</v>
      </c>
      <c r="BKZ44" s="3" t="s">
        <v>4686</v>
      </c>
      <c r="BLA44" s="3" t="s">
        <v>27506</v>
      </c>
      <c r="BLB44" s="3" t="s">
        <v>27507</v>
      </c>
      <c r="BLC44" s="3" t="s">
        <v>4683</v>
      </c>
      <c r="BLD44" s="3" t="s">
        <v>27508</v>
      </c>
      <c r="BLE44" s="3" t="s">
        <v>27509</v>
      </c>
      <c r="BLF44" s="3" t="s">
        <v>4686</v>
      </c>
      <c r="BLG44" s="3" t="s">
        <v>27510</v>
      </c>
      <c r="BLH44" s="3" t="s">
        <v>27511</v>
      </c>
      <c r="BLI44" s="3" t="s">
        <v>4683</v>
      </c>
      <c r="BLJ44" s="3" t="s">
        <v>26338</v>
      </c>
      <c r="BLK44" s="3" t="s">
        <v>26339</v>
      </c>
      <c r="BLL44" s="3" t="s">
        <v>4686</v>
      </c>
      <c r="BLM44" s="3" t="s">
        <v>27512</v>
      </c>
      <c r="BLN44" s="3" t="s">
        <v>27513</v>
      </c>
      <c r="BLO44" s="3" t="s">
        <v>4686</v>
      </c>
      <c r="BLP44" s="3" t="s">
        <v>27514</v>
      </c>
      <c r="BLQ44" s="3" t="s">
        <v>27515</v>
      </c>
      <c r="BLR44" s="3" t="s">
        <v>4686</v>
      </c>
      <c r="BLS44" s="3" t="s">
        <v>27516</v>
      </c>
      <c r="BLT44" s="3" t="s">
        <v>27517</v>
      </c>
      <c r="BLU44" s="3" t="s">
        <v>4686</v>
      </c>
      <c r="BLV44" s="3" t="s">
        <v>27518</v>
      </c>
      <c r="BLW44" s="3" t="s">
        <v>27519</v>
      </c>
      <c r="BLX44" s="3" t="s">
        <v>4683</v>
      </c>
      <c r="BLY44" s="3" t="s">
        <v>27520</v>
      </c>
      <c r="BLZ44" s="3" t="s">
        <v>27521</v>
      </c>
      <c r="BMA44" s="3" t="s">
        <v>4683</v>
      </c>
      <c r="BMB44" s="3" t="s">
        <v>27522</v>
      </c>
      <c r="BMC44" s="3" t="s">
        <v>27523</v>
      </c>
      <c r="BMD44" s="3" t="s">
        <v>4683</v>
      </c>
      <c r="BME44" s="3" t="s">
        <v>27524</v>
      </c>
      <c r="BMF44" s="3" t="s">
        <v>27525</v>
      </c>
      <c r="BMG44" s="3" t="s">
        <v>4686</v>
      </c>
      <c r="BMH44" s="3" t="s">
        <v>27526</v>
      </c>
      <c r="BMI44" s="3" t="s">
        <v>27527</v>
      </c>
      <c r="BMJ44" s="3" t="s">
        <v>4683</v>
      </c>
      <c r="BMK44" s="3" t="s">
        <v>27528</v>
      </c>
      <c r="BML44" s="3" t="s">
        <v>27529</v>
      </c>
      <c r="BMM44" s="3" t="s">
        <v>4686</v>
      </c>
      <c r="BMN44" s="3" t="s">
        <v>27530</v>
      </c>
      <c r="BMO44" s="3" t="s">
        <v>27531</v>
      </c>
      <c r="BMP44" s="3" t="s">
        <v>4683</v>
      </c>
      <c r="BMQ44" s="3" t="s">
        <v>5517</v>
      </c>
      <c r="BMR44" s="3" t="s">
        <v>5518</v>
      </c>
      <c r="BMS44" s="3" t="s">
        <v>4686</v>
      </c>
      <c r="BMT44" s="3" t="s">
        <v>27532</v>
      </c>
      <c r="BMU44" s="3" t="s">
        <v>27533</v>
      </c>
      <c r="BMV44" s="3" t="s">
        <v>4686</v>
      </c>
      <c r="BMW44" s="3" t="s">
        <v>27534</v>
      </c>
      <c r="BMX44" s="3" t="s">
        <v>27535</v>
      </c>
      <c r="BMY44" s="3" t="s">
        <v>4686</v>
      </c>
      <c r="BMZ44" s="3" t="s">
        <v>27536</v>
      </c>
      <c r="BNA44" s="3" t="s">
        <v>27537</v>
      </c>
      <c r="BNB44" s="3" t="s">
        <v>4686</v>
      </c>
      <c r="BNC44" s="3" t="s">
        <v>27538</v>
      </c>
      <c r="BND44" s="3" t="s">
        <v>27539</v>
      </c>
      <c r="BNE44" s="3" t="s">
        <v>4683</v>
      </c>
      <c r="BNF44" s="3" t="s">
        <v>5281</v>
      </c>
      <c r="BNG44" s="3" t="s">
        <v>5282</v>
      </c>
      <c r="BNH44" s="3" t="s">
        <v>4683</v>
      </c>
      <c r="BNI44" s="3" t="s">
        <v>27540</v>
      </c>
      <c r="BNJ44" s="3" t="s">
        <v>27541</v>
      </c>
      <c r="BNK44" s="3" t="s">
        <v>4686</v>
      </c>
      <c r="BNL44" s="3" t="s">
        <v>27542</v>
      </c>
      <c r="BNM44" s="3" t="s">
        <v>27543</v>
      </c>
      <c r="BNN44" s="3" t="s">
        <v>4686</v>
      </c>
      <c r="BNO44" s="3" t="s">
        <v>27544</v>
      </c>
      <c r="BNP44" s="3" t="s">
        <v>27545</v>
      </c>
      <c r="BNQ44" s="3" t="s">
        <v>4686</v>
      </c>
      <c r="BNR44" s="3" t="s">
        <v>27546</v>
      </c>
      <c r="BNS44" s="3" t="s">
        <v>27547</v>
      </c>
      <c r="BNT44" s="3" t="s">
        <v>4683</v>
      </c>
      <c r="BNU44" s="3" t="s">
        <v>27548</v>
      </c>
      <c r="BNV44" s="3" t="s">
        <v>27549</v>
      </c>
      <c r="BNW44" s="3" t="s">
        <v>4683</v>
      </c>
      <c r="BNX44" s="3" t="s">
        <v>27550</v>
      </c>
      <c r="BNY44" s="3" t="s">
        <v>27551</v>
      </c>
      <c r="BNZ44" s="3" t="s">
        <v>4686</v>
      </c>
      <c r="BOA44" s="3" t="s">
        <v>27552</v>
      </c>
      <c r="BOB44" s="3" t="s">
        <v>27553</v>
      </c>
      <c r="BOC44" s="3" t="s">
        <v>4686</v>
      </c>
      <c r="BOD44" s="3" t="s">
        <v>27554</v>
      </c>
      <c r="BOE44" s="3" t="s">
        <v>27555</v>
      </c>
      <c r="BOF44" s="3" t="s">
        <v>4686</v>
      </c>
      <c r="BOG44" s="3" t="s">
        <v>27556</v>
      </c>
      <c r="BOH44" s="3" t="s">
        <v>27557</v>
      </c>
      <c r="BOI44" s="3" t="s">
        <v>4683</v>
      </c>
      <c r="BOJ44" s="3" t="s">
        <v>27558</v>
      </c>
      <c r="BOK44" s="3" t="s">
        <v>27559</v>
      </c>
      <c r="BOL44" s="3" t="s">
        <v>4683</v>
      </c>
      <c r="BOM44" s="3" t="s">
        <v>27560</v>
      </c>
      <c r="BON44" s="3" t="s">
        <v>27561</v>
      </c>
      <c r="BOO44" s="3" t="s">
        <v>4683</v>
      </c>
      <c r="BOP44" s="3" t="s">
        <v>27562</v>
      </c>
      <c r="BOQ44" s="3" t="s">
        <v>27563</v>
      </c>
      <c r="BOR44" s="3" t="s">
        <v>4686</v>
      </c>
      <c r="BOS44" s="3" t="s">
        <v>26544</v>
      </c>
      <c r="BOT44" s="3" t="s">
        <v>26545</v>
      </c>
      <c r="BOU44" s="3" t="s">
        <v>4686</v>
      </c>
      <c r="BOV44" s="3" t="s">
        <v>27564</v>
      </c>
      <c r="BOW44" s="3" t="s">
        <v>27565</v>
      </c>
      <c r="BOX44" s="3" t="s">
        <v>4686</v>
      </c>
      <c r="BOY44" s="3" t="s">
        <v>27566</v>
      </c>
      <c r="BOZ44" s="3" t="s">
        <v>27567</v>
      </c>
      <c r="BPA44" s="3" t="s">
        <v>4686</v>
      </c>
      <c r="BPB44" s="3" t="s">
        <v>27568</v>
      </c>
      <c r="BPC44" s="3" t="s">
        <v>27569</v>
      </c>
      <c r="BPD44" s="3" t="s">
        <v>4683</v>
      </c>
      <c r="BPE44" s="3" t="s">
        <v>5517</v>
      </c>
      <c r="BPF44" s="3" t="s">
        <v>5518</v>
      </c>
      <c r="BPG44" s="3" t="s">
        <v>4683</v>
      </c>
      <c r="BPH44" s="3" t="s">
        <v>27570</v>
      </c>
      <c r="BPI44" s="3" t="s">
        <v>27571</v>
      </c>
      <c r="BPJ44" s="3" t="s">
        <v>4686</v>
      </c>
      <c r="BPK44" s="3" t="s">
        <v>27572</v>
      </c>
      <c r="BPL44" s="3" t="s">
        <v>27573</v>
      </c>
      <c r="BPM44" s="3" t="s">
        <v>4686</v>
      </c>
      <c r="BPN44" s="3" t="s">
        <v>26544</v>
      </c>
      <c r="BPO44" s="3" t="s">
        <v>26545</v>
      </c>
      <c r="BPP44" s="3" t="s">
        <v>4683</v>
      </c>
      <c r="BPQ44" s="3" t="s">
        <v>5285</v>
      </c>
      <c r="BPR44" s="3" t="s">
        <v>5286</v>
      </c>
      <c r="BPS44" s="3" t="s">
        <v>4683</v>
      </c>
      <c r="BPT44" s="3" t="s">
        <v>5285</v>
      </c>
      <c r="BPU44" s="3" t="s">
        <v>5286</v>
      </c>
      <c r="BPV44" s="3" t="s">
        <v>4683</v>
      </c>
      <c r="BPW44" s="3" t="s">
        <v>27574</v>
      </c>
      <c r="BPX44" s="3" t="s">
        <v>27575</v>
      </c>
      <c r="BPY44" s="3" t="s">
        <v>4686</v>
      </c>
      <c r="BPZ44" s="3" t="s">
        <v>27576</v>
      </c>
      <c r="BQA44" s="3" t="s">
        <v>27577</v>
      </c>
      <c r="BQB44" s="3" t="s">
        <v>4683</v>
      </c>
      <c r="BQC44" s="3" t="s">
        <v>27578</v>
      </c>
      <c r="BQD44" s="3" t="s">
        <v>27579</v>
      </c>
      <c r="BQE44" s="3" t="s">
        <v>4683</v>
      </c>
      <c r="BQF44" s="3" t="s">
        <v>27580</v>
      </c>
      <c r="BQG44" s="3" t="s">
        <v>27581</v>
      </c>
      <c r="BQH44" s="3" t="s">
        <v>4683</v>
      </c>
      <c r="BQI44" s="3" t="s">
        <v>27582</v>
      </c>
      <c r="BQJ44" s="3" t="s">
        <v>27583</v>
      </c>
      <c r="BQK44" s="3" t="s">
        <v>4686</v>
      </c>
      <c r="BQL44" s="3" t="s">
        <v>27584</v>
      </c>
      <c r="BQM44" s="3" t="s">
        <v>27585</v>
      </c>
      <c r="BQN44" s="3" t="s">
        <v>4683</v>
      </c>
      <c r="BQO44" s="3" t="s">
        <v>27586</v>
      </c>
      <c r="BQP44" s="3" t="s">
        <v>27587</v>
      </c>
      <c r="BQQ44" s="3" t="s">
        <v>4686</v>
      </c>
      <c r="BQR44" s="3" t="s">
        <v>27588</v>
      </c>
      <c r="BQS44" s="3" t="s">
        <v>27589</v>
      </c>
      <c r="BQT44" s="3" t="s">
        <v>4686</v>
      </c>
      <c r="BQU44" s="3" t="s">
        <v>27590</v>
      </c>
      <c r="BQV44" s="3" t="s">
        <v>27591</v>
      </c>
      <c r="BQW44" s="3" t="s">
        <v>4683</v>
      </c>
      <c r="BQX44" s="3" t="s">
        <v>27592</v>
      </c>
      <c r="BQY44" s="3" t="s">
        <v>27593</v>
      </c>
      <c r="BQZ44" s="3" t="s">
        <v>4686</v>
      </c>
      <c r="BRA44" s="3" t="s">
        <v>27594</v>
      </c>
      <c r="BRB44" s="3" t="s">
        <v>27595</v>
      </c>
      <c r="BRC44" s="3" t="s">
        <v>4686</v>
      </c>
      <c r="BRD44" s="3" t="s">
        <v>27596</v>
      </c>
      <c r="BRE44" s="3" t="s">
        <v>27597</v>
      </c>
      <c r="BRF44" s="3" t="s">
        <v>4683</v>
      </c>
      <c r="BRG44" s="3" t="s">
        <v>27598</v>
      </c>
      <c r="BRH44" s="3" t="s">
        <v>27599</v>
      </c>
      <c r="BRI44" s="3" t="s">
        <v>4686</v>
      </c>
      <c r="BRJ44" s="3" t="s">
        <v>27600</v>
      </c>
      <c r="BRK44" s="3" t="s">
        <v>27601</v>
      </c>
      <c r="BRL44" s="3" t="s">
        <v>4683</v>
      </c>
      <c r="BRM44" s="3" t="s">
        <v>27602</v>
      </c>
      <c r="BRN44" s="3" t="s">
        <v>27603</v>
      </c>
      <c r="BRO44" s="3" t="s">
        <v>4683</v>
      </c>
      <c r="BRP44" s="3" t="s">
        <v>27604</v>
      </c>
      <c r="BRQ44" s="3" t="s">
        <v>27605</v>
      </c>
      <c r="BRR44" s="3" t="s">
        <v>4686</v>
      </c>
      <c r="BRS44" s="3" t="s">
        <v>26454</v>
      </c>
      <c r="BRT44" s="3" t="s">
        <v>26455</v>
      </c>
      <c r="BRU44" s="3" t="s">
        <v>4683</v>
      </c>
      <c r="BRV44" s="3" t="s">
        <v>26452</v>
      </c>
      <c r="BRW44" s="3" t="s">
        <v>26453</v>
      </c>
      <c r="BRX44" s="3" t="s">
        <v>4686</v>
      </c>
      <c r="BRY44" s="3" t="s">
        <v>27606</v>
      </c>
      <c r="BRZ44" s="3" t="s">
        <v>27607</v>
      </c>
      <c r="BSA44" s="3" t="s">
        <v>4686</v>
      </c>
      <c r="BSB44" s="3" t="s">
        <v>27608</v>
      </c>
      <c r="BSC44" s="3" t="s">
        <v>27609</v>
      </c>
      <c r="BSD44" s="3" t="s">
        <v>4683</v>
      </c>
      <c r="BSE44" s="3" t="s">
        <v>5517</v>
      </c>
      <c r="BSF44" s="3" t="s">
        <v>5518</v>
      </c>
      <c r="BSG44" s="3" t="s">
        <v>4683</v>
      </c>
      <c r="BSH44" s="3" t="s">
        <v>27610</v>
      </c>
      <c r="BSI44" s="3" t="s">
        <v>27611</v>
      </c>
      <c r="BSJ44" s="3" t="s">
        <v>4686</v>
      </c>
      <c r="BSK44" s="3" t="s">
        <v>27612</v>
      </c>
      <c r="BSL44" s="3" t="s">
        <v>27613</v>
      </c>
      <c r="BSM44" s="3" t="s">
        <v>4683</v>
      </c>
      <c r="BSN44" s="3" t="s">
        <v>27614</v>
      </c>
      <c r="BSO44" s="3" t="s">
        <v>27615</v>
      </c>
      <c r="BSP44" s="3" t="s">
        <v>4686</v>
      </c>
      <c r="BSQ44" s="3" t="s">
        <v>27616</v>
      </c>
      <c r="BSR44" s="3" t="s">
        <v>27617</v>
      </c>
      <c r="BSS44" s="3" t="s">
        <v>4686</v>
      </c>
      <c r="BST44" s="3" t="s">
        <v>27618</v>
      </c>
      <c r="BSU44" s="3" t="s">
        <v>27619</v>
      </c>
      <c r="BSV44" s="3" t="s">
        <v>4686</v>
      </c>
      <c r="BSW44" s="3" t="s">
        <v>27620</v>
      </c>
      <c r="BSX44" s="3" t="s">
        <v>27621</v>
      </c>
      <c r="BSY44" s="3" t="s">
        <v>4683</v>
      </c>
      <c r="BSZ44" s="3" t="s">
        <v>27622</v>
      </c>
      <c r="BTA44" s="3" t="s">
        <v>27623</v>
      </c>
      <c r="BTB44" s="3" t="s">
        <v>4686</v>
      </c>
      <c r="BTC44" s="3" t="s">
        <v>27624</v>
      </c>
      <c r="BTD44" s="3" t="s">
        <v>27625</v>
      </c>
      <c r="BTE44" s="3" t="s">
        <v>4686</v>
      </c>
      <c r="BTF44" s="3" t="s">
        <v>27626</v>
      </c>
      <c r="BTG44" s="3" t="s">
        <v>27627</v>
      </c>
      <c r="BTH44" s="3" t="s">
        <v>4683</v>
      </c>
      <c r="BTI44" s="3" t="s">
        <v>27628</v>
      </c>
      <c r="BTJ44" s="3" t="s">
        <v>27629</v>
      </c>
      <c r="BTK44" s="3" t="s">
        <v>4683</v>
      </c>
      <c r="BTL44" s="3" t="s">
        <v>27630</v>
      </c>
      <c r="BTM44" s="3" t="s">
        <v>27631</v>
      </c>
      <c r="BTN44" s="3" t="s">
        <v>4686</v>
      </c>
      <c r="BTO44" s="3" t="s">
        <v>25405</v>
      </c>
      <c r="BTP44" s="3" t="s">
        <v>25406</v>
      </c>
      <c r="BTQ44" s="3" t="s">
        <v>4683</v>
      </c>
      <c r="BTR44" s="3" t="s">
        <v>27632</v>
      </c>
      <c r="BTS44" s="3" t="s">
        <v>27633</v>
      </c>
      <c r="BTT44" s="3" t="s">
        <v>4683</v>
      </c>
      <c r="BTU44" s="3" t="s">
        <v>27634</v>
      </c>
      <c r="BTV44" s="3" t="s">
        <v>27635</v>
      </c>
      <c r="BTW44" s="3" t="s">
        <v>4686</v>
      </c>
      <c r="BTX44" s="3" t="s">
        <v>27636</v>
      </c>
      <c r="BTY44" s="3" t="s">
        <v>27637</v>
      </c>
      <c r="BTZ44" s="3" t="s">
        <v>4686</v>
      </c>
      <c r="BUA44" s="3" t="s">
        <v>27638</v>
      </c>
      <c r="BUB44" s="3" t="s">
        <v>27639</v>
      </c>
      <c r="BUC44" s="3" t="s">
        <v>4686</v>
      </c>
      <c r="BUD44" s="3" t="s">
        <v>27640</v>
      </c>
      <c r="BUE44" s="3" t="s">
        <v>27641</v>
      </c>
      <c r="BUF44" s="3" t="s">
        <v>4683</v>
      </c>
      <c r="BUG44" s="3" t="s">
        <v>27642</v>
      </c>
      <c r="BUH44" s="3" t="s">
        <v>27643</v>
      </c>
      <c r="BUI44" s="3" t="s">
        <v>4686</v>
      </c>
      <c r="BUJ44" s="3" t="s">
        <v>27644</v>
      </c>
      <c r="BUK44" s="3" t="s">
        <v>27645</v>
      </c>
      <c r="BUL44" s="3" t="s">
        <v>4683</v>
      </c>
      <c r="BUM44" s="3" t="s">
        <v>27646</v>
      </c>
      <c r="BUN44" s="3" t="s">
        <v>27647</v>
      </c>
      <c r="BUO44" s="3" t="s">
        <v>4686</v>
      </c>
      <c r="BUP44" s="3" t="s">
        <v>27648</v>
      </c>
      <c r="BUQ44" s="3" t="s">
        <v>27649</v>
      </c>
      <c r="BUR44" s="3" t="s">
        <v>4686</v>
      </c>
      <c r="BUS44" s="3" t="s">
        <v>27650</v>
      </c>
      <c r="BUT44" s="3" t="s">
        <v>27651</v>
      </c>
      <c r="BUU44" s="3" t="s">
        <v>4686</v>
      </c>
      <c r="BUV44" s="3" t="s">
        <v>27652</v>
      </c>
      <c r="BUW44" s="3" t="s">
        <v>27653</v>
      </c>
      <c r="BUX44" s="3" t="s">
        <v>4686</v>
      </c>
      <c r="BUY44" s="3" t="s">
        <v>27654</v>
      </c>
      <c r="BUZ44" s="3" t="s">
        <v>27655</v>
      </c>
      <c r="BVA44" s="3" t="s">
        <v>4686</v>
      </c>
      <c r="BVB44" s="3" t="s">
        <v>27656</v>
      </c>
      <c r="BVC44" s="3" t="s">
        <v>27657</v>
      </c>
      <c r="BVD44" s="3" t="s">
        <v>4686</v>
      </c>
      <c r="BVE44" s="3" t="s">
        <v>27658</v>
      </c>
      <c r="BVF44" s="3" t="s">
        <v>27659</v>
      </c>
      <c r="BVG44" s="3" t="s">
        <v>4686</v>
      </c>
      <c r="BVH44" s="3" t="s">
        <v>27660</v>
      </c>
      <c r="BVI44" s="3" t="s">
        <v>27661</v>
      </c>
      <c r="BVJ44" s="3" t="s">
        <v>4686</v>
      </c>
      <c r="BVK44" s="3" t="s">
        <v>27662</v>
      </c>
      <c r="BVL44" s="3" t="s">
        <v>27663</v>
      </c>
      <c r="BVM44" s="3" t="s">
        <v>4686</v>
      </c>
      <c r="BVN44" s="3" t="s">
        <v>27664</v>
      </c>
      <c r="BVO44" s="3" t="s">
        <v>27665</v>
      </c>
      <c r="BVP44" s="3" t="s">
        <v>4686</v>
      </c>
      <c r="BVQ44" s="3" t="s">
        <v>27666</v>
      </c>
      <c r="BVR44" s="3" t="s">
        <v>27667</v>
      </c>
      <c r="BVS44" s="3" t="s">
        <v>4686</v>
      </c>
      <c r="BVT44" s="3" t="s">
        <v>27668</v>
      </c>
      <c r="BVU44" s="3" t="s">
        <v>27669</v>
      </c>
      <c r="BVV44" s="3" t="s">
        <v>4686</v>
      </c>
      <c r="BVW44" s="3" t="s">
        <v>27670</v>
      </c>
      <c r="BVX44" s="3" t="s">
        <v>27671</v>
      </c>
      <c r="BVY44" s="3" t="s">
        <v>4683</v>
      </c>
      <c r="BVZ44" s="3" t="s">
        <v>27672</v>
      </c>
      <c r="BWA44" s="3" t="s">
        <v>27673</v>
      </c>
      <c r="BWB44" s="3" t="s">
        <v>4686</v>
      </c>
      <c r="BWC44" s="3" t="s">
        <v>27674</v>
      </c>
      <c r="BWD44" s="3" t="s">
        <v>27675</v>
      </c>
      <c r="BWE44" s="3" t="s">
        <v>4683</v>
      </c>
      <c r="BWF44" s="3" t="s">
        <v>27676</v>
      </c>
      <c r="BWG44" s="3" t="s">
        <v>27677</v>
      </c>
      <c r="BWH44" s="3" t="s">
        <v>4686</v>
      </c>
      <c r="BWI44" s="3" t="s">
        <v>26544</v>
      </c>
      <c r="BWJ44" s="3" t="s">
        <v>26545</v>
      </c>
      <c r="BWK44" s="3" t="s">
        <v>4683</v>
      </c>
      <c r="BWL44" s="3" t="s">
        <v>27678</v>
      </c>
      <c r="BWM44" s="3" t="s">
        <v>27679</v>
      </c>
      <c r="BWN44" s="3" t="s">
        <v>4686</v>
      </c>
      <c r="BWO44" s="3" t="s">
        <v>27680</v>
      </c>
      <c r="BWP44" s="3" t="s">
        <v>27681</v>
      </c>
      <c r="BWQ44" s="3" t="s">
        <v>4686</v>
      </c>
      <c r="BWR44" s="3" t="s">
        <v>27682</v>
      </c>
      <c r="BWS44" s="3" t="s">
        <v>27683</v>
      </c>
      <c r="BWT44" s="3" t="s">
        <v>4686</v>
      </c>
      <c r="BWU44" s="3" t="s">
        <v>27684</v>
      </c>
      <c r="BWV44" s="3" t="s">
        <v>27685</v>
      </c>
      <c r="BWW44" s="3" t="s">
        <v>4683</v>
      </c>
      <c r="BWX44" s="3" t="s">
        <v>27686</v>
      </c>
      <c r="BWY44" s="3" t="s">
        <v>27687</v>
      </c>
      <c r="BWZ44" s="3" t="s">
        <v>4683</v>
      </c>
      <c r="BXA44" s="3" t="s">
        <v>27688</v>
      </c>
      <c r="BXB44" s="3" t="s">
        <v>27689</v>
      </c>
      <c r="BXC44" s="3" t="s">
        <v>4686</v>
      </c>
      <c r="BXD44" s="3" t="s">
        <v>27690</v>
      </c>
      <c r="BXE44" s="3" t="s">
        <v>27691</v>
      </c>
      <c r="BXF44" s="3" t="s">
        <v>4686</v>
      </c>
      <c r="BXG44" s="3" t="s">
        <v>27692</v>
      </c>
      <c r="BXH44" s="3" t="s">
        <v>27693</v>
      </c>
      <c r="BXI44" s="3" t="s">
        <v>4683</v>
      </c>
      <c r="BXJ44" s="3" t="s">
        <v>5285</v>
      </c>
      <c r="BXK44" s="3" t="s">
        <v>5286</v>
      </c>
      <c r="BXL44" s="3" t="s">
        <v>4686</v>
      </c>
      <c r="BXM44" s="3" t="s">
        <v>27694</v>
      </c>
      <c r="BXN44" s="3" t="s">
        <v>27695</v>
      </c>
      <c r="BXO44" s="3" t="s">
        <v>4683</v>
      </c>
      <c r="BXP44" s="3" t="s">
        <v>27696</v>
      </c>
      <c r="BXQ44" s="3" t="s">
        <v>27697</v>
      </c>
      <c r="BXR44" s="3" t="s">
        <v>4686</v>
      </c>
      <c r="BXS44" s="3" t="s">
        <v>27698</v>
      </c>
      <c r="BXT44" s="3" t="s">
        <v>27699</v>
      </c>
      <c r="BXU44" s="3" t="s">
        <v>4686</v>
      </c>
      <c r="BXV44" s="3" t="s">
        <v>27700</v>
      </c>
      <c r="BXW44" s="3" t="s">
        <v>27701</v>
      </c>
      <c r="BXX44" s="3" t="s">
        <v>4686</v>
      </c>
      <c r="BXY44" s="3" t="s">
        <v>27702</v>
      </c>
      <c r="BXZ44" s="3" t="s">
        <v>27703</v>
      </c>
      <c r="BYA44" s="3" t="s">
        <v>4686</v>
      </c>
      <c r="BYB44" s="3" t="s">
        <v>27704</v>
      </c>
      <c r="BYC44" s="3" t="s">
        <v>27705</v>
      </c>
      <c r="BYD44" s="3" t="s">
        <v>4686</v>
      </c>
      <c r="BYE44" s="3" t="s">
        <v>27706</v>
      </c>
      <c r="BYF44" s="3" t="s">
        <v>27707</v>
      </c>
      <c r="BYG44" s="3" t="s">
        <v>4683</v>
      </c>
      <c r="BYH44" s="3" t="s">
        <v>27708</v>
      </c>
      <c r="BYI44" s="3" t="s">
        <v>27709</v>
      </c>
      <c r="BYJ44" s="3" t="s">
        <v>4686</v>
      </c>
      <c r="BYK44" s="3" t="s">
        <v>27710</v>
      </c>
      <c r="BYL44" s="3" t="s">
        <v>27711</v>
      </c>
      <c r="BYM44" s="3" t="s">
        <v>4683</v>
      </c>
      <c r="BYN44" s="3" t="s">
        <v>27712</v>
      </c>
      <c r="BYO44" s="3" t="s">
        <v>27713</v>
      </c>
    </row>
    <row r="45" spans="1:2017" ht="102" x14ac:dyDescent="0.25">
      <c r="A45" s="6"/>
      <c r="B45" s="3" t="s">
        <v>4683</v>
      </c>
      <c r="C45" s="3" t="s">
        <v>27714</v>
      </c>
      <c r="D45" s="3" t="s">
        <v>27715</v>
      </c>
      <c r="E45" s="3" t="s">
        <v>4683</v>
      </c>
      <c r="F45" s="3" t="s">
        <v>27716</v>
      </c>
      <c r="G45" s="3" t="s">
        <v>27717</v>
      </c>
      <c r="H45" s="3" t="s">
        <v>4686</v>
      </c>
      <c r="I45" s="3" t="s">
        <v>26045</v>
      </c>
      <c r="J45" s="3" t="s">
        <v>26046</v>
      </c>
      <c r="K45" s="3" t="s">
        <v>4686</v>
      </c>
      <c r="L45" s="3" t="s">
        <v>27718</v>
      </c>
      <c r="M45" s="3" t="s">
        <v>27719</v>
      </c>
      <c r="N45" s="3" t="s">
        <v>4686</v>
      </c>
      <c r="O45" s="3" t="s">
        <v>27720</v>
      </c>
      <c r="P45" s="3" t="s">
        <v>27721</v>
      </c>
      <c r="Q45" s="3" t="s">
        <v>4686</v>
      </c>
      <c r="R45" s="3" t="s">
        <v>27226</v>
      </c>
      <c r="S45" s="3" t="s">
        <v>27227</v>
      </c>
      <c r="T45" s="3" t="s">
        <v>4683</v>
      </c>
      <c r="U45" s="3" t="s">
        <v>4699</v>
      </c>
      <c r="V45" s="3" t="s">
        <v>4700</v>
      </c>
      <c r="W45" s="3" t="s">
        <v>4683</v>
      </c>
      <c r="X45" s="3" t="s">
        <v>27722</v>
      </c>
      <c r="Y45" s="3" t="s">
        <v>27723</v>
      </c>
      <c r="Z45" s="3" t="s">
        <v>4683</v>
      </c>
      <c r="AA45" s="3" t="s">
        <v>5285</v>
      </c>
      <c r="AB45" s="3" t="s">
        <v>5286</v>
      </c>
      <c r="AC45" s="3" t="s">
        <v>4683</v>
      </c>
      <c r="AD45" s="3" t="s">
        <v>27724</v>
      </c>
      <c r="AE45" s="3" t="s">
        <v>27725</v>
      </c>
      <c r="AF45" s="3" t="s">
        <v>4686</v>
      </c>
      <c r="AG45" s="3" t="s">
        <v>27616</v>
      </c>
      <c r="AH45" s="3" t="s">
        <v>27617</v>
      </c>
      <c r="AI45" s="3" t="s">
        <v>4683</v>
      </c>
      <c r="AJ45" s="3" t="s">
        <v>27726</v>
      </c>
      <c r="AK45" s="3" t="s">
        <v>27727</v>
      </c>
      <c r="AL45" s="3" t="s">
        <v>4686</v>
      </c>
      <c r="AM45" s="3" t="s">
        <v>27728</v>
      </c>
      <c r="AN45" s="3" t="s">
        <v>27729</v>
      </c>
      <c r="AO45" s="3" t="s">
        <v>4686</v>
      </c>
      <c r="AP45" s="3" t="s">
        <v>27730</v>
      </c>
      <c r="AQ45" s="3" t="s">
        <v>27731</v>
      </c>
      <c r="AR45" s="3" t="s">
        <v>4686</v>
      </c>
      <c r="AS45" s="3" t="s">
        <v>27732</v>
      </c>
      <c r="AT45" s="3" t="s">
        <v>27733</v>
      </c>
      <c r="AU45" s="3" t="s">
        <v>4683</v>
      </c>
      <c r="AV45" s="3" t="s">
        <v>27734</v>
      </c>
      <c r="AW45" s="3" t="s">
        <v>27735</v>
      </c>
      <c r="AX45" s="3" t="s">
        <v>4686</v>
      </c>
      <c r="AY45" s="3" t="s">
        <v>27736</v>
      </c>
      <c r="AZ45" s="3" t="s">
        <v>27737</v>
      </c>
      <c r="BA45" s="3" t="s">
        <v>4686</v>
      </c>
      <c r="BB45" s="3" t="s">
        <v>27738</v>
      </c>
      <c r="BC45" s="3" t="s">
        <v>27739</v>
      </c>
      <c r="BD45" s="3" t="s">
        <v>4686</v>
      </c>
      <c r="BE45" s="3" t="s">
        <v>26598</v>
      </c>
      <c r="BF45" s="3" t="s">
        <v>26599</v>
      </c>
      <c r="BG45" s="3" t="s">
        <v>4686</v>
      </c>
      <c r="BH45" s="3" t="s">
        <v>4746</v>
      </c>
      <c r="BI45" s="3" t="s">
        <v>4747</v>
      </c>
      <c r="BJ45" s="3" t="s">
        <v>4686</v>
      </c>
      <c r="BK45" s="3" t="s">
        <v>27740</v>
      </c>
      <c r="BL45" s="3" t="s">
        <v>27741</v>
      </c>
      <c r="BM45" s="3" t="s">
        <v>4683</v>
      </c>
      <c r="BN45" s="3" t="s">
        <v>27742</v>
      </c>
      <c r="BO45" s="3" t="s">
        <v>27743</v>
      </c>
      <c r="BP45" s="3" t="s">
        <v>4683</v>
      </c>
      <c r="BQ45" s="3" t="s">
        <v>27744</v>
      </c>
      <c r="BR45" s="3" t="s">
        <v>27745</v>
      </c>
      <c r="BS45" s="3" t="s">
        <v>4683</v>
      </c>
      <c r="BT45" s="3" t="s">
        <v>5285</v>
      </c>
      <c r="BU45" s="3" t="s">
        <v>5286</v>
      </c>
      <c r="BV45" s="3" t="s">
        <v>4686</v>
      </c>
      <c r="BW45" s="3" t="s">
        <v>27746</v>
      </c>
      <c r="BX45" s="3" t="s">
        <v>27747</v>
      </c>
      <c r="BY45" s="3" t="s">
        <v>4686</v>
      </c>
      <c r="BZ45" s="3" t="s">
        <v>27748</v>
      </c>
      <c r="CA45" s="3" t="s">
        <v>27749</v>
      </c>
      <c r="CB45" s="3" t="s">
        <v>4686</v>
      </c>
      <c r="CC45" s="3" t="s">
        <v>25457</v>
      </c>
      <c r="CD45" s="3" t="s">
        <v>25458</v>
      </c>
      <c r="CE45" s="3" t="s">
        <v>4686</v>
      </c>
      <c r="CF45" s="3" t="s">
        <v>27750</v>
      </c>
      <c r="CG45" s="3" t="s">
        <v>27751</v>
      </c>
      <c r="CH45" s="3" t="s">
        <v>4686</v>
      </c>
      <c r="CI45" s="3" t="s">
        <v>27752</v>
      </c>
      <c r="CJ45" s="3" t="s">
        <v>27753</v>
      </c>
      <c r="CK45" s="3" t="s">
        <v>4686</v>
      </c>
      <c r="CL45" s="3" t="s">
        <v>27754</v>
      </c>
      <c r="CM45" s="3" t="s">
        <v>27755</v>
      </c>
      <c r="CN45" s="3" t="s">
        <v>4686</v>
      </c>
      <c r="CO45" s="3" t="s">
        <v>27756</v>
      </c>
      <c r="CP45" s="3" t="s">
        <v>27757</v>
      </c>
      <c r="CQ45" s="3" t="s">
        <v>4686</v>
      </c>
      <c r="CR45" s="3" t="s">
        <v>27758</v>
      </c>
      <c r="CS45" s="3" t="s">
        <v>27759</v>
      </c>
      <c r="CT45" s="3" t="s">
        <v>4686</v>
      </c>
      <c r="CU45" s="3" t="s">
        <v>27760</v>
      </c>
      <c r="CV45" s="3" t="s">
        <v>27761</v>
      </c>
      <c r="CW45" s="3" t="s">
        <v>4686</v>
      </c>
      <c r="CX45" s="3" t="s">
        <v>27762</v>
      </c>
      <c r="CY45" s="3" t="s">
        <v>27763</v>
      </c>
      <c r="CZ45" s="3" t="s">
        <v>4686</v>
      </c>
      <c r="DA45" s="3" t="s">
        <v>27764</v>
      </c>
      <c r="DB45" s="3" t="s">
        <v>27765</v>
      </c>
      <c r="DC45" s="3" t="s">
        <v>4686</v>
      </c>
      <c r="DD45" s="3" t="s">
        <v>27766</v>
      </c>
      <c r="DE45" s="3" t="s">
        <v>27767</v>
      </c>
      <c r="DF45" s="3" t="s">
        <v>4686</v>
      </c>
      <c r="DG45" s="3" t="s">
        <v>27768</v>
      </c>
      <c r="DH45" s="3" t="s">
        <v>27769</v>
      </c>
      <c r="DI45" s="3" t="s">
        <v>4683</v>
      </c>
      <c r="DJ45" s="3" t="s">
        <v>27770</v>
      </c>
      <c r="DK45" s="3" t="s">
        <v>27771</v>
      </c>
      <c r="DL45" s="3" t="s">
        <v>4686</v>
      </c>
      <c r="DM45" s="3" t="s">
        <v>27772</v>
      </c>
      <c r="DN45" s="3" t="s">
        <v>27773</v>
      </c>
      <c r="DO45" s="3" t="s">
        <v>4686</v>
      </c>
      <c r="DP45" s="3" t="s">
        <v>27774</v>
      </c>
      <c r="DQ45" s="3" t="s">
        <v>27775</v>
      </c>
      <c r="DR45" s="3" t="s">
        <v>4683</v>
      </c>
      <c r="DS45" s="3" t="s">
        <v>27776</v>
      </c>
      <c r="DT45" s="3" t="s">
        <v>27777</v>
      </c>
      <c r="DU45" s="3" t="s">
        <v>4686</v>
      </c>
      <c r="DV45" s="3" t="s">
        <v>27778</v>
      </c>
      <c r="DW45" s="3" t="s">
        <v>27779</v>
      </c>
      <c r="DX45" s="3" t="s">
        <v>4686</v>
      </c>
      <c r="DY45" s="3" t="s">
        <v>27780</v>
      </c>
      <c r="DZ45" s="3" t="s">
        <v>27781</v>
      </c>
      <c r="EA45" s="3" t="s">
        <v>4686</v>
      </c>
      <c r="EB45" s="3" t="s">
        <v>27782</v>
      </c>
      <c r="EC45" s="3" t="s">
        <v>27783</v>
      </c>
      <c r="ED45" s="3" t="s">
        <v>4686</v>
      </c>
      <c r="EE45" s="3" t="s">
        <v>27576</v>
      </c>
      <c r="EF45" s="3" t="s">
        <v>27577</v>
      </c>
      <c r="EG45" s="3" t="s">
        <v>4683</v>
      </c>
      <c r="EH45" s="3" t="s">
        <v>4816</v>
      </c>
      <c r="EI45" s="3" t="s">
        <v>4817</v>
      </c>
      <c r="EJ45" s="3" t="s">
        <v>4686</v>
      </c>
      <c r="EK45" s="3" t="s">
        <v>27784</v>
      </c>
      <c r="EL45" s="3" t="s">
        <v>27785</v>
      </c>
      <c r="EM45" s="3" t="s">
        <v>4683</v>
      </c>
      <c r="EN45" s="3" t="s">
        <v>27786</v>
      </c>
      <c r="EO45" s="3" t="s">
        <v>27787</v>
      </c>
      <c r="EP45" s="3" t="s">
        <v>4686</v>
      </c>
      <c r="EQ45" s="3" t="s">
        <v>4705</v>
      </c>
      <c r="ER45" s="3" t="s">
        <v>4706</v>
      </c>
      <c r="ES45" s="3" t="s">
        <v>4686</v>
      </c>
      <c r="ET45" s="3" t="s">
        <v>4705</v>
      </c>
      <c r="EU45" s="3" t="s">
        <v>4706</v>
      </c>
      <c r="EV45" s="3" t="s">
        <v>4686</v>
      </c>
      <c r="EW45" s="3" t="s">
        <v>27788</v>
      </c>
      <c r="EX45" s="3" t="s">
        <v>27789</v>
      </c>
      <c r="EY45" s="3" t="s">
        <v>4686</v>
      </c>
      <c r="EZ45" s="3" t="s">
        <v>27790</v>
      </c>
      <c r="FA45" s="3" t="s">
        <v>27791</v>
      </c>
      <c r="FB45" s="3" t="s">
        <v>4683</v>
      </c>
      <c r="FC45" s="3" t="s">
        <v>26664</v>
      </c>
      <c r="FD45" s="3" t="s">
        <v>26665</v>
      </c>
      <c r="FE45" s="3" t="s">
        <v>4686</v>
      </c>
      <c r="FF45" s="3" t="s">
        <v>27792</v>
      </c>
      <c r="FG45" s="3" t="s">
        <v>27793</v>
      </c>
      <c r="FH45" s="3" t="s">
        <v>4686</v>
      </c>
      <c r="FI45" s="3" t="s">
        <v>27794</v>
      </c>
      <c r="FJ45" s="3" t="s">
        <v>27795</v>
      </c>
      <c r="FK45" s="3" t="s">
        <v>4686</v>
      </c>
      <c r="FL45" s="3" t="s">
        <v>27796</v>
      </c>
      <c r="FM45" s="3" t="s">
        <v>27797</v>
      </c>
      <c r="FN45" s="3" t="s">
        <v>4683</v>
      </c>
      <c r="FO45" s="3" t="s">
        <v>27798</v>
      </c>
      <c r="FP45" s="3" t="s">
        <v>27799</v>
      </c>
      <c r="FQ45" s="3" t="s">
        <v>4686</v>
      </c>
      <c r="FR45" s="3" t="s">
        <v>27800</v>
      </c>
      <c r="FS45" s="3" t="s">
        <v>27801</v>
      </c>
      <c r="FT45" s="3" t="s">
        <v>4686</v>
      </c>
      <c r="FU45" s="3" t="s">
        <v>27802</v>
      </c>
      <c r="FV45" s="3" t="s">
        <v>27803</v>
      </c>
      <c r="FW45" s="3" t="s">
        <v>4686</v>
      </c>
      <c r="FX45" s="3" t="s">
        <v>27804</v>
      </c>
      <c r="FY45" s="3" t="s">
        <v>27805</v>
      </c>
      <c r="FZ45" s="3" t="s">
        <v>4683</v>
      </c>
      <c r="GA45" s="3" t="s">
        <v>27806</v>
      </c>
      <c r="GB45" s="3" t="s">
        <v>27807</v>
      </c>
      <c r="GC45" s="3" t="s">
        <v>4686</v>
      </c>
      <c r="GD45" s="3" t="s">
        <v>27808</v>
      </c>
      <c r="GE45" s="3" t="s">
        <v>27809</v>
      </c>
      <c r="GF45" s="3" t="s">
        <v>4686</v>
      </c>
      <c r="GG45" s="3" t="s">
        <v>26830</v>
      </c>
      <c r="GH45" s="3" t="s">
        <v>26831</v>
      </c>
      <c r="GI45" s="3" t="s">
        <v>4683</v>
      </c>
      <c r="GJ45" s="3" t="s">
        <v>27810</v>
      </c>
      <c r="GK45" s="3" t="s">
        <v>27811</v>
      </c>
      <c r="GL45" s="3" t="s">
        <v>4683</v>
      </c>
      <c r="GM45" s="3" t="s">
        <v>27812</v>
      </c>
      <c r="GN45" s="3" t="s">
        <v>27813</v>
      </c>
      <c r="GO45" s="3" t="s">
        <v>4686</v>
      </c>
      <c r="GP45" s="3" t="s">
        <v>27814</v>
      </c>
      <c r="GQ45" s="3" t="s">
        <v>27815</v>
      </c>
      <c r="GR45" s="3" t="s">
        <v>4686</v>
      </c>
      <c r="GS45" s="3" t="s">
        <v>27816</v>
      </c>
      <c r="GT45" s="3" t="s">
        <v>27817</v>
      </c>
      <c r="GU45" s="3" t="s">
        <v>4683</v>
      </c>
      <c r="GV45" s="3" t="s">
        <v>27818</v>
      </c>
      <c r="GW45" s="3" t="s">
        <v>27819</v>
      </c>
      <c r="GX45" s="3" t="s">
        <v>4686</v>
      </c>
      <c r="GY45" s="3" t="s">
        <v>27820</v>
      </c>
      <c r="GZ45" s="3" t="s">
        <v>27821</v>
      </c>
      <c r="HA45" s="3" t="s">
        <v>4683</v>
      </c>
      <c r="HB45" s="3" t="s">
        <v>27822</v>
      </c>
      <c r="HC45" s="3" t="s">
        <v>27823</v>
      </c>
      <c r="HD45" s="3" t="s">
        <v>4683</v>
      </c>
      <c r="HE45" s="3" t="s">
        <v>5285</v>
      </c>
      <c r="HF45" s="3" t="s">
        <v>5286</v>
      </c>
      <c r="HG45" s="3" t="s">
        <v>4683</v>
      </c>
      <c r="HH45" s="3" t="s">
        <v>27824</v>
      </c>
      <c r="HI45" s="3" t="s">
        <v>27825</v>
      </c>
      <c r="HJ45" s="3" t="s">
        <v>4683</v>
      </c>
      <c r="HK45" s="3" t="s">
        <v>27826</v>
      </c>
      <c r="HL45" s="3" t="s">
        <v>27827</v>
      </c>
      <c r="HM45" s="3" t="s">
        <v>4683</v>
      </c>
      <c r="HN45" s="3" t="s">
        <v>27828</v>
      </c>
      <c r="HO45" s="3" t="s">
        <v>27829</v>
      </c>
      <c r="HP45" s="3" t="s">
        <v>4683</v>
      </c>
      <c r="HQ45" s="3" t="s">
        <v>5517</v>
      </c>
      <c r="HR45" s="3" t="s">
        <v>5518</v>
      </c>
      <c r="HS45" s="3" t="s">
        <v>4683</v>
      </c>
      <c r="HT45" s="3" t="s">
        <v>5285</v>
      </c>
      <c r="HU45" s="3" t="s">
        <v>5286</v>
      </c>
      <c r="HV45" s="3" t="s">
        <v>4683</v>
      </c>
      <c r="HW45" s="3" t="s">
        <v>25559</v>
      </c>
      <c r="HX45" s="3" t="s">
        <v>25560</v>
      </c>
      <c r="HY45" s="3" t="s">
        <v>4686</v>
      </c>
      <c r="HZ45" s="3" t="s">
        <v>26592</v>
      </c>
      <c r="IA45" s="3" t="s">
        <v>26593</v>
      </c>
      <c r="IB45" s="3" t="s">
        <v>4686</v>
      </c>
      <c r="IC45" s="3" t="s">
        <v>27830</v>
      </c>
      <c r="ID45" s="3" t="s">
        <v>27831</v>
      </c>
      <c r="IE45" s="3" t="s">
        <v>4686</v>
      </c>
      <c r="IF45" s="3" t="s">
        <v>25681</v>
      </c>
      <c r="IG45" s="3" t="s">
        <v>25682</v>
      </c>
      <c r="IH45" s="3" t="s">
        <v>4686</v>
      </c>
      <c r="II45" s="3" t="s">
        <v>27832</v>
      </c>
      <c r="IJ45" s="3" t="s">
        <v>27833</v>
      </c>
      <c r="IK45" s="3" t="s">
        <v>4683</v>
      </c>
      <c r="IL45" s="3" t="s">
        <v>27834</v>
      </c>
      <c r="IM45" s="3" t="s">
        <v>27835</v>
      </c>
      <c r="IN45" s="3" t="s">
        <v>4683</v>
      </c>
      <c r="IO45" s="3" t="s">
        <v>27836</v>
      </c>
      <c r="IP45" s="3" t="s">
        <v>27837</v>
      </c>
      <c r="IQ45" s="3" t="s">
        <v>4686</v>
      </c>
      <c r="IR45" s="3" t="s">
        <v>27838</v>
      </c>
      <c r="IS45" s="3" t="s">
        <v>27839</v>
      </c>
      <c r="IT45" s="3" t="s">
        <v>4683</v>
      </c>
      <c r="IU45" s="3" t="s">
        <v>27840</v>
      </c>
      <c r="IV45" s="3" t="s">
        <v>27841</v>
      </c>
      <c r="IW45" s="3" t="s">
        <v>4683</v>
      </c>
      <c r="IX45" s="3" t="s">
        <v>27842</v>
      </c>
      <c r="IY45" s="3" t="s">
        <v>27843</v>
      </c>
      <c r="IZ45" s="3" t="s">
        <v>4686</v>
      </c>
      <c r="JA45" s="3" t="s">
        <v>27844</v>
      </c>
      <c r="JB45" s="3" t="s">
        <v>27845</v>
      </c>
      <c r="JC45" s="3" t="s">
        <v>4686</v>
      </c>
      <c r="JD45" s="3" t="s">
        <v>27846</v>
      </c>
      <c r="JE45" s="3" t="s">
        <v>27847</v>
      </c>
      <c r="JF45" s="3" t="s">
        <v>4683</v>
      </c>
      <c r="JG45" s="3" t="s">
        <v>27848</v>
      </c>
      <c r="JH45" s="3" t="s">
        <v>27849</v>
      </c>
      <c r="JI45" s="3" t="s">
        <v>4683</v>
      </c>
      <c r="JJ45" s="3" t="s">
        <v>5329</v>
      </c>
      <c r="JK45" s="3" t="s">
        <v>5330</v>
      </c>
      <c r="JL45" s="3" t="s">
        <v>4683</v>
      </c>
      <c r="JM45" s="3" t="s">
        <v>27850</v>
      </c>
      <c r="JN45" s="3" t="s">
        <v>27851</v>
      </c>
      <c r="JO45" s="3" t="s">
        <v>4686</v>
      </c>
      <c r="JP45" s="3" t="s">
        <v>27852</v>
      </c>
      <c r="JQ45" s="3" t="s">
        <v>27853</v>
      </c>
      <c r="JR45" s="3" t="s">
        <v>4683</v>
      </c>
      <c r="JS45" s="3" t="s">
        <v>27854</v>
      </c>
      <c r="JT45" s="3" t="s">
        <v>27855</v>
      </c>
      <c r="JU45" s="3" t="s">
        <v>4686</v>
      </c>
      <c r="JV45" s="3" t="s">
        <v>4978</v>
      </c>
      <c r="JW45" s="3" t="s">
        <v>4979</v>
      </c>
      <c r="JX45" s="3" t="s">
        <v>4686</v>
      </c>
      <c r="JY45" s="3" t="s">
        <v>27856</v>
      </c>
      <c r="JZ45" s="3" t="s">
        <v>27857</v>
      </c>
      <c r="KA45" s="3" t="s">
        <v>4686</v>
      </c>
      <c r="KB45" s="3" t="s">
        <v>27858</v>
      </c>
      <c r="KC45" s="3" t="s">
        <v>27859</v>
      </c>
      <c r="KD45" s="3" t="s">
        <v>4686</v>
      </c>
      <c r="KE45" s="3" t="s">
        <v>26732</v>
      </c>
      <c r="KF45" s="3" t="s">
        <v>26733</v>
      </c>
      <c r="KG45" s="3" t="s">
        <v>4686</v>
      </c>
      <c r="KH45" s="3" t="s">
        <v>27860</v>
      </c>
      <c r="KI45" s="3" t="s">
        <v>27861</v>
      </c>
      <c r="KJ45" s="3" t="s">
        <v>4686</v>
      </c>
      <c r="KK45" s="3" t="s">
        <v>27862</v>
      </c>
      <c r="KL45" s="3" t="s">
        <v>27863</v>
      </c>
      <c r="KM45" s="3" t="s">
        <v>4683</v>
      </c>
      <c r="KN45" s="3" t="s">
        <v>27864</v>
      </c>
      <c r="KO45" s="3" t="s">
        <v>27865</v>
      </c>
      <c r="KP45" s="3" t="s">
        <v>4683</v>
      </c>
      <c r="KQ45" s="3" t="s">
        <v>27866</v>
      </c>
      <c r="KR45" s="3" t="s">
        <v>27867</v>
      </c>
      <c r="KS45" s="3" t="s">
        <v>4686</v>
      </c>
      <c r="KT45" s="3" t="s">
        <v>27868</v>
      </c>
      <c r="KU45" s="3" t="s">
        <v>27869</v>
      </c>
      <c r="KV45" s="3" t="s">
        <v>4686</v>
      </c>
      <c r="KW45" s="3" t="s">
        <v>27870</v>
      </c>
      <c r="KX45" s="3" t="s">
        <v>27871</v>
      </c>
      <c r="KY45" s="3" t="s">
        <v>4686</v>
      </c>
      <c r="KZ45" s="3" t="s">
        <v>27872</v>
      </c>
      <c r="LA45" s="3" t="s">
        <v>27873</v>
      </c>
      <c r="LB45" s="3" t="s">
        <v>4686</v>
      </c>
      <c r="LC45" s="3" t="s">
        <v>27874</v>
      </c>
      <c r="LD45" s="3" t="s">
        <v>27875</v>
      </c>
      <c r="LE45" s="3" t="s">
        <v>4683</v>
      </c>
      <c r="LF45" s="3" t="s">
        <v>27876</v>
      </c>
      <c r="LG45" s="3" t="s">
        <v>27877</v>
      </c>
      <c r="LH45" s="3" t="s">
        <v>4686</v>
      </c>
      <c r="LI45" s="3" t="s">
        <v>27878</v>
      </c>
      <c r="LJ45" s="3" t="s">
        <v>27879</v>
      </c>
      <c r="LK45" s="3" t="s">
        <v>4683</v>
      </c>
      <c r="LL45" s="3" t="s">
        <v>27880</v>
      </c>
      <c r="LM45" s="3" t="s">
        <v>27881</v>
      </c>
      <c r="LN45" s="3" t="s">
        <v>4686</v>
      </c>
      <c r="LO45" s="3" t="s">
        <v>27882</v>
      </c>
      <c r="LP45" s="3" t="s">
        <v>27883</v>
      </c>
      <c r="LQ45" s="3" t="s">
        <v>4686</v>
      </c>
      <c r="LR45" s="3" t="s">
        <v>27884</v>
      </c>
      <c r="LS45" s="3" t="s">
        <v>27885</v>
      </c>
      <c r="LT45" s="3" t="s">
        <v>4683</v>
      </c>
      <c r="LU45" s="3" t="s">
        <v>5517</v>
      </c>
      <c r="LV45" s="3" t="s">
        <v>5518</v>
      </c>
      <c r="LW45" s="3" t="s">
        <v>4683</v>
      </c>
      <c r="LX45" s="3" t="s">
        <v>25559</v>
      </c>
      <c r="LY45" s="3" t="s">
        <v>25560</v>
      </c>
      <c r="LZ45" s="3" t="s">
        <v>4683</v>
      </c>
      <c r="MA45" s="3" t="s">
        <v>5517</v>
      </c>
      <c r="MB45" s="3" t="s">
        <v>5518</v>
      </c>
      <c r="MC45" s="3" t="s">
        <v>4683</v>
      </c>
      <c r="MD45" s="3" t="s">
        <v>5517</v>
      </c>
      <c r="ME45" s="3" t="s">
        <v>5518</v>
      </c>
      <c r="MF45" s="3" t="s">
        <v>4686</v>
      </c>
      <c r="MG45" s="3" t="s">
        <v>27886</v>
      </c>
      <c r="MH45" s="3" t="s">
        <v>27887</v>
      </c>
      <c r="MI45" s="3" t="s">
        <v>4686</v>
      </c>
      <c r="MJ45" s="3" t="s">
        <v>27888</v>
      </c>
      <c r="MK45" s="3" t="s">
        <v>27889</v>
      </c>
      <c r="ML45" s="3" t="s">
        <v>4686</v>
      </c>
      <c r="MM45" s="3" t="s">
        <v>27890</v>
      </c>
      <c r="MN45" s="3" t="s">
        <v>27891</v>
      </c>
      <c r="MO45" s="3" t="s">
        <v>4686</v>
      </c>
      <c r="MP45" s="3" t="s">
        <v>27892</v>
      </c>
      <c r="MQ45" s="3" t="s">
        <v>27893</v>
      </c>
      <c r="MR45" s="3" t="s">
        <v>4686</v>
      </c>
      <c r="MS45" s="3" t="s">
        <v>27894</v>
      </c>
      <c r="MT45" s="3" t="s">
        <v>27895</v>
      </c>
      <c r="MU45" s="3" t="s">
        <v>4686</v>
      </c>
      <c r="MV45" s="3" t="s">
        <v>27896</v>
      </c>
      <c r="MW45" s="3" t="s">
        <v>27897</v>
      </c>
      <c r="MX45" s="3" t="s">
        <v>4683</v>
      </c>
      <c r="MY45" s="3" t="s">
        <v>27898</v>
      </c>
      <c r="MZ45" s="3" t="s">
        <v>27899</v>
      </c>
      <c r="NA45" s="3" t="s">
        <v>4683</v>
      </c>
      <c r="NB45" s="3" t="s">
        <v>27900</v>
      </c>
      <c r="NC45" s="3" t="s">
        <v>27901</v>
      </c>
      <c r="ND45" s="3" t="s">
        <v>4683</v>
      </c>
      <c r="NE45" s="3" t="s">
        <v>27902</v>
      </c>
      <c r="NF45" s="3" t="s">
        <v>27903</v>
      </c>
      <c r="NG45" s="3" t="s">
        <v>4686</v>
      </c>
      <c r="NH45" s="3" t="s">
        <v>27904</v>
      </c>
      <c r="NI45" s="3" t="s">
        <v>27905</v>
      </c>
      <c r="NJ45" s="3" t="s">
        <v>4683</v>
      </c>
      <c r="NK45" s="3" t="s">
        <v>27906</v>
      </c>
      <c r="NL45" s="3" t="s">
        <v>27907</v>
      </c>
      <c r="NM45" s="3" t="s">
        <v>4683</v>
      </c>
      <c r="NN45" s="3" t="s">
        <v>26145</v>
      </c>
      <c r="NO45" s="3" t="s">
        <v>26146</v>
      </c>
      <c r="NP45" s="3" t="s">
        <v>4683</v>
      </c>
      <c r="NQ45" s="3" t="s">
        <v>25837</v>
      </c>
      <c r="NR45" s="3" t="s">
        <v>25838</v>
      </c>
      <c r="NS45" s="3" t="s">
        <v>4686</v>
      </c>
      <c r="NT45" s="3" t="s">
        <v>27908</v>
      </c>
      <c r="NU45" s="3" t="s">
        <v>27909</v>
      </c>
      <c r="NV45" s="3" t="s">
        <v>4683</v>
      </c>
      <c r="NW45" s="3" t="s">
        <v>27910</v>
      </c>
      <c r="NX45" s="3" t="s">
        <v>27911</v>
      </c>
      <c r="NY45" s="3" t="s">
        <v>4686</v>
      </c>
      <c r="NZ45" s="3" t="s">
        <v>27912</v>
      </c>
      <c r="OA45" s="3" t="s">
        <v>27913</v>
      </c>
      <c r="OB45" s="3" t="s">
        <v>4686</v>
      </c>
      <c r="OC45" s="3" t="s">
        <v>27914</v>
      </c>
      <c r="OD45" s="3" t="s">
        <v>27915</v>
      </c>
      <c r="OE45" s="3" t="s">
        <v>4686</v>
      </c>
      <c r="OF45" s="3" t="s">
        <v>27530</v>
      </c>
      <c r="OG45" s="3" t="s">
        <v>27531</v>
      </c>
      <c r="OH45" s="3" t="s">
        <v>4683</v>
      </c>
      <c r="OI45" s="3" t="s">
        <v>27916</v>
      </c>
      <c r="OJ45" s="3" t="s">
        <v>27917</v>
      </c>
      <c r="OK45" s="3" t="s">
        <v>4686</v>
      </c>
      <c r="OL45" s="3" t="s">
        <v>27918</v>
      </c>
      <c r="OM45" s="3" t="s">
        <v>27919</v>
      </c>
      <c r="ON45" s="3" t="s">
        <v>4683</v>
      </c>
      <c r="OO45" s="3" t="s">
        <v>5517</v>
      </c>
      <c r="OP45" s="3" t="s">
        <v>5518</v>
      </c>
      <c r="OQ45" s="3" t="s">
        <v>4683</v>
      </c>
      <c r="OR45" s="3" t="s">
        <v>25691</v>
      </c>
      <c r="OS45" s="3" t="s">
        <v>25692</v>
      </c>
      <c r="OT45" s="3" t="s">
        <v>4683</v>
      </c>
      <c r="OU45" s="3" t="s">
        <v>27920</v>
      </c>
      <c r="OV45" s="3" t="s">
        <v>27921</v>
      </c>
      <c r="OW45" s="3" t="s">
        <v>4686</v>
      </c>
      <c r="OX45" s="3" t="s">
        <v>27922</v>
      </c>
      <c r="OY45" s="3" t="s">
        <v>27923</v>
      </c>
      <c r="OZ45" s="3" t="s">
        <v>4683</v>
      </c>
      <c r="PA45" s="3" t="s">
        <v>27924</v>
      </c>
      <c r="PB45" s="3" t="s">
        <v>27925</v>
      </c>
      <c r="PC45" s="3" t="s">
        <v>4683</v>
      </c>
      <c r="PD45" s="3" t="s">
        <v>27926</v>
      </c>
      <c r="PE45" s="3" t="s">
        <v>27927</v>
      </c>
      <c r="PF45" s="3" t="s">
        <v>4683</v>
      </c>
      <c r="PG45" s="3" t="s">
        <v>27928</v>
      </c>
      <c r="PH45" s="3" t="s">
        <v>27929</v>
      </c>
      <c r="PI45" s="3" t="s">
        <v>4683</v>
      </c>
      <c r="PJ45" s="3" t="s">
        <v>27930</v>
      </c>
      <c r="PK45" s="3" t="s">
        <v>27931</v>
      </c>
      <c r="PL45" s="3" t="s">
        <v>4686</v>
      </c>
      <c r="PM45" s="3" t="s">
        <v>27932</v>
      </c>
      <c r="PN45" s="3" t="s">
        <v>27933</v>
      </c>
      <c r="PO45" s="3" t="s">
        <v>4686</v>
      </c>
      <c r="PP45" s="3" t="s">
        <v>27934</v>
      </c>
      <c r="PQ45" s="3" t="s">
        <v>27935</v>
      </c>
      <c r="PR45" s="3" t="s">
        <v>4683</v>
      </c>
      <c r="PS45" s="3" t="s">
        <v>27936</v>
      </c>
      <c r="PT45" s="3" t="s">
        <v>27937</v>
      </c>
      <c r="PU45" s="3" t="s">
        <v>4686</v>
      </c>
      <c r="PV45" s="3" t="s">
        <v>27938</v>
      </c>
      <c r="PW45" s="3" t="s">
        <v>27939</v>
      </c>
      <c r="PX45" s="3" t="s">
        <v>4686</v>
      </c>
      <c r="PY45" s="3" t="s">
        <v>27940</v>
      </c>
      <c r="PZ45" s="3" t="s">
        <v>27941</v>
      </c>
      <c r="QA45" s="3" t="s">
        <v>4683</v>
      </c>
      <c r="QB45" s="3" t="s">
        <v>27942</v>
      </c>
      <c r="QC45" s="3" t="s">
        <v>27943</v>
      </c>
      <c r="QD45" s="3" t="s">
        <v>4686</v>
      </c>
      <c r="QE45" s="3" t="s">
        <v>27944</v>
      </c>
      <c r="QF45" s="3" t="s">
        <v>27945</v>
      </c>
      <c r="QG45" s="3" t="s">
        <v>4686</v>
      </c>
      <c r="QH45" s="3" t="s">
        <v>27946</v>
      </c>
      <c r="QI45" s="3" t="s">
        <v>27947</v>
      </c>
      <c r="QJ45" s="3" t="s">
        <v>4686</v>
      </c>
      <c r="QK45" s="3" t="s">
        <v>27948</v>
      </c>
      <c r="QL45" s="3" t="s">
        <v>27949</v>
      </c>
      <c r="QM45" s="3" t="s">
        <v>4686</v>
      </c>
      <c r="QN45" s="3" t="s">
        <v>27950</v>
      </c>
      <c r="QO45" s="3" t="s">
        <v>27951</v>
      </c>
      <c r="QP45" s="3" t="s">
        <v>4686</v>
      </c>
      <c r="QQ45" s="3" t="s">
        <v>27952</v>
      </c>
      <c r="QR45" s="3" t="s">
        <v>27953</v>
      </c>
      <c r="QS45" s="3" t="s">
        <v>4683</v>
      </c>
      <c r="QT45" s="3" t="s">
        <v>27954</v>
      </c>
      <c r="QU45" s="3" t="s">
        <v>27955</v>
      </c>
      <c r="QV45" s="3" t="s">
        <v>4686</v>
      </c>
      <c r="QW45" s="3" t="s">
        <v>27956</v>
      </c>
      <c r="QX45" s="3" t="s">
        <v>27957</v>
      </c>
      <c r="QY45" s="3" t="s">
        <v>4683</v>
      </c>
      <c r="QZ45" s="3" t="s">
        <v>27958</v>
      </c>
      <c r="RA45" s="3" t="s">
        <v>27959</v>
      </c>
      <c r="RB45" s="3" t="s">
        <v>4686</v>
      </c>
      <c r="RC45" s="3" t="s">
        <v>27960</v>
      </c>
      <c r="RD45" s="3" t="s">
        <v>27961</v>
      </c>
      <c r="RE45" s="3" t="s">
        <v>4683</v>
      </c>
      <c r="RF45" s="3" t="s">
        <v>27962</v>
      </c>
      <c r="RG45" s="3" t="s">
        <v>27963</v>
      </c>
      <c r="RH45" s="3" t="s">
        <v>4683</v>
      </c>
      <c r="RI45" s="3" t="s">
        <v>27964</v>
      </c>
      <c r="RJ45" s="3" t="s">
        <v>27965</v>
      </c>
      <c r="RK45" s="3" t="s">
        <v>4686</v>
      </c>
      <c r="RL45" s="3" t="s">
        <v>27966</v>
      </c>
      <c r="RM45" s="3" t="s">
        <v>27967</v>
      </c>
      <c r="RN45" s="3" t="s">
        <v>4686</v>
      </c>
      <c r="RO45" s="3" t="s">
        <v>27968</v>
      </c>
      <c r="RP45" s="3" t="s">
        <v>27969</v>
      </c>
      <c r="RQ45" s="3" t="s">
        <v>4683</v>
      </c>
      <c r="RR45" s="3" t="s">
        <v>27970</v>
      </c>
      <c r="RS45" s="3" t="s">
        <v>27971</v>
      </c>
      <c r="RT45" s="3" t="s">
        <v>4686</v>
      </c>
      <c r="RU45" s="3" t="s">
        <v>27972</v>
      </c>
      <c r="RV45" s="3" t="s">
        <v>27973</v>
      </c>
      <c r="RW45" s="3" t="s">
        <v>4683</v>
      </c>
      <c r="RX45" s="3" t="s">
        <v>27818</v>
      </c>
      <c r="RY45" s="3" t="s">
        <v>27819</v>
      </c>
      <c r="RZ45" s="3" t="s">
        <v>4683</v>
      </c>
      <c r="SA45" s="3" t="s">
        <v>26942</v>
      </c>
      <c r="SB45" s="3" t="s">
        <v>26943</v>
      </c>
      <c r="SC45" s="3" t="s">
        <v>4686</v>
      </c>
      <c r="SD45" s="3" t="s">
        <v>27974</v>
      </c>
      <c r="SE45" s="3" t="s">
        <v>27975</v>
      </c>
      <c r="SF45" s="3" t="s">
        <v>4683</v>
      </c>
      <c r="SG45" s="3" t="s">
        <v>27976</v>
      </c>
      <c r="SH45" s="3" t="s">
        <v>27977</v>
      </c>
      <c r="SI45" s="3" t="s">
        <v>4686</v>
      </c>
      <c r="SJ45" s="3" t="s">
        <v>27978</v>
      </c>
      <c r="SK45" s="3" t="s">
        <v>27979</v>
      </c>
      <c r="SL45" s="3" t="s">
        <v>4686</v>
      </c>
      <c r="SM45" s="3" t="s">
        <v>27980</v>
      </c>
      <c r="SN45" s="3" t="s">
        <v>27981</v>
      </c>
      <c r="SO45" s="3" t="s">
        <v>4686</v>
      </c>
      <c r="SP45" s="3" t="s">
        <v>26864</v>
      </c>
      <c r="SQ45" s="3" t="s">
        <v>26865</v>
      </c>
      <c r="SR45" s="3" t="s">
        <v>4683</v>
      </c>
      <c r="SS45" s="3" t="s">
        <v>27982</v>
      </c>
      <c r="ST45" s="3" t="s">
        <v>27983</v>
      </c>
      <c r="SU45" s="3" t="s">
        <v>4686</v>
      </c>
      <c r="SV45" s="3" t="s">
        <v>27984</v>
      </c>
      <c r="SW45" s="3" t="s">
        <v>27985</v>
      </c>
      <c r="SX45" s="3" t="s">
        <v>4683</v>
      </c>
      <c r="SY45" s="3" t="s">
        <v>27986</v>
      </c>
      <c r="SZ45" s="3" t="s">
        <v>27987</v>
      </c>
      <c r="TA45" s="3" t="s">
        <v>4686</v>
      </c>
      <c r="TB45" s="3" t="s">
        <v>27988</v>
      </c>
      <c r="TC45" s="3" t="s">
        <v>27989</v>
      </c>
      <c r="TD45" s="3" t="s">
        <v>4686</v>
      </c>
      <c r="TE45" s="3" t="s">
        <v>27990</v>
      </c>
      <c r="TF45" s="3" t="s">
        <v>27991</v>
      </c>
      <c r="TG45" s="3" t="s">
        <v>4686</v>
      </c>
      <c r="TH45" s="3" t="s">
        <v>25673</v>
      </c>
      <c r="TI45" s="3" t="s">
        <v>25674</v>
      </c>
      <c r="TJ45" s="3" t="s">
        <v>4686</v>
      </c>
      <c r="TK45" s="3" t="s">
        <v>27992</v>
      </c>
      <c r="TL45" s="3" t="s">
        <v>27993</v>
      </c>
      <c r="TM45" s="3" t="s">
        <v>4683</v>
      </c>
      <c r="TN45" s="3" t="s">
        <v>27994</v>
      </c>
      <c r="TO45" s="3" t="s">
        <v>27995</v>
      </c>
      <c r="TP45" s="3" t="s">
        <v>4683</v>
      </c>
      <c r="TQ45" s="3" t="s">
        <v>27996</v>
      </c>
      <c r="TR45" s="3" t="s">
        <v>27997</v>
      </c>
      <c r="TS45" s="3" t="s">
        <v>4686</v>
      </c>
      <c r="TT45" s="3" t="s">
        <v>27998</v>
      </c>
      <c r="TU45" s="3" t="s">
        <v>27999</v>
      </c>
      <c r="TV45" s="3" t="s">
        <v>4683</v>
      </c>
      <c r="TW45" s="3" t="s">
        <v>28000</v>
      </c>
      <c r="TX45" s="3" t="s">
        <v>28001</v>
      </c>
      <c r="TY45" s="3" t="s">
        <v>4683</v>
      </c>
      <c r="TZ45" s="3" t="s">
        <v>28002</v>
      </c>
      <c r="UA45" s="3" t="s">
        <v>28003</v>
      </c>
      <c r="UB45" s="3" t="s">
        <v>4683</v>
      </c>
      <c r="UC45" s="3" t="s">
        <v>25367</v>
      </c>
      <c r="UD45" s="3" t="s">
        <v>25368</v>
      </c>
      <c r="UE45" s="3" t="s">
        <v>4683</v>
      </c>
      <c r="UF45" s="3" t="s">
        <v>28004</v>
      </c>
      <c r="UG45" s="3" t="s">
        <v>28005</v>
      </c>
      <c r="UH45" s="3" t="s">
        <v>4683</v>
      </c>
      <c r="UI45" s="3" t="s">
        <v>28006</v>
      </c>
      <c r="UJ45" s="3" t="s">
        <v>28007</v>
      </c>
      <c r="UK45" s="3" t="s">
        <v>4686</v>
      </c>
      <c r="UL45" s="3" t="s">
        <v>28008</v>
      </c>
      <c r="UM45" s="3" t="s">
        <v>28009</v>
      </c>
      <c r="UN45" s="3" t="s">
        <v>4686</v>
      </c>
      <c r="UO45" s="3" t="s">
        <v>28010</v>
      </c>
      <c r="UP45" s="3" t="s">
        <v>28011</v>
      </c>
      <c r="UQ45" s="3" t="s">
        <v>4686</v>
      </c>
      <c r="UR45" s="3" t="s">
        <v>28012</v>
      </c>
      <c r="US45" s="3" t="s">
        <v>28013</v>
      </c>
      <c r="UT45" s="3" t="s">
        <v>4686</v>
      </c>
      <c r="UU45" s="3" t="s">
        <v>28014</v>
      </c>
      <c r="UV45" s="3" t="s">
        <v>28015</v>
      </c>
      <c r="UW45" s="3" t="s">
        <v>4686</v>
      </c>
      <c r="UX45" s="3" t="s">
        <v>28016</v>
      </c>
      <c r="UY45" s="3" t="s">
        <v>28017</v>
      </c>
      <c r="UZ45" s="3" t="s">
        <v>4686</v>
      </c>
      <c r="VA45" s="3" t="s">
        <v>28018</v>
      </c>
      <c r="VB45" s="3" t="s">
        <v>28019</v>
      </c>
      <c r="VC45" s="3" t="s">
        <v>4686</v>
      </c>
      <c r="VD45" s="3" t="s">
        <v>28020</v>
      </c>
      <c r="VE45" s="3" t="s">
        <v>28021</v>
      </c>
      <c r="VF45" s="3" t="s">
        <v>4686</v>
      </c>
      <c r="VG45" s="3" t="s">
        <v>28022</v>
      </c>
      <c r="VH45" s="3" t="s">
        <v>28023</v>
      </c>
      <c r="VI45" s="3" t="s">
        <v>4686</v>
      </c>
      <c r="VJ45" s="3" t="s">
        <v>28024</v>
      </c>
      <c r="VK45" s="3" t="s">
        <v>28025</v>
      </c>
      <c r="VL45" s="3" t="s">
        <v>4686</v>
      </c>
      <c r="VM45" s="3" t="s">
        <v>28026</v>
      </c>
      <c r="VN45" s="3" t="s">
        <v>28027</v>
      </c>
      <c r="VO45" s="3" t="s">
        <v>4686</v>
      </c>
      <c r="VP45" s="3" t="s">
        <v>28028</v>
      </c>
      <c r="VQ45" s="3" t="s">
        <v>28029</v>
      </c>
      <c r="VR45" s="3" t="s">
        <v>4686</v>
      </c>
      <c r="VS45" s="3" t="s">
        <v>28030</v>
      </c>
      <c r="VT45" s="3" t="s">
        <v>28031</v>
      </c>
      <c r="VU45" s="3" t="s">
        <v>4686</v>
      </c>
      <c r="VV45" s="3" t="s">
        <v>27416</v>
      </c>
      <c r="VW45" s="3" t="s">
        <v>27417</v>
      </c>
      <c r="VX45" s="3" t="s">
        <v>4683</v>
      </c>
      <c r="VY45" s="3" t="s">
        <v>28032</v>
      </c>
      <c r="VZ45" s="3" t="s">
        <v>28033</v>
      </c>
      <c r="WA45" s="3" t="s">
        <v>4686</v>
      </c>
      <c r="WB45" s="3" t="s">
        <v>28034</v>
      </c>
      <c r="WC45" s="3" t="s">
        <v>28035</v>
      </c>
      <c r="WD45" s="3" t="s">
        <v>4683</v>
      </c>
      <c r="WE45" s="3" t="s">
        <v>28036</v>
      </c>
      <c r="WF45" s="3" t="s">
        <v>28037</v>
      </c>
      <c r="WG45" s="3" t="s">
        <v>4686</v>
      </c>
      <c r="WH45" s="3" t="s">
        <v>28038</v>
      </c>
      <c r="WI45" s="3" t="s">
        <v>28039</v>
      </c>
      <c r="WJ45" s="3" t="s">
        <v>4683</v>
      </c>
      <c r="WK45" s="3" t="s">
        <v>28040</v>
      </c>
      <c r="WL45" s="3" t="s">
        <v>28041</v>
      </c>
      <c r="WM45" s="3" t="s">
        <v>4683</v>
      </c>
      <c r="WN45" s="3" t="s">
        <v>28042</v>
      </c>
      <c r="WO45" s="3" t="s">
        <v>28043</v>
      </c>
      <c r="WP45" s="3" t="s">
        <v>4686</v>
      </c>
      <c r="WQ45" s="3" t="s">
        <v>28044</v>
      </c>
      <c r="WR45" s="3" t="s">
        <v>28045</v>
      </c>
      <c r="WS45" s="3" t="s">
        <v>4683</v>
      </c>
      <c r="WT45" s="3" t="s">
        <v>28046</v>
      </c>
      <c r="WU45" s="3" t="s">
        <v>28047</v>
      </c>
      <c r="WV45" s="3" t="s">
        <v>4686</v>
      </c>
      <c r="WW45" s="3" t="s">
        <v>27856</v>
      </c>
      <c r="WX45" s="3" t="s">
        <v>27857</v>
      </c>
      <c r="WY45" s="3" t="s">
        <v>4686</v>
      </c>
      <c r="WZ45" s="3" t="s">
        <v>28048</v>
      </c>
      <c r="XA45" s="3" t="s">
        <v>28049</v>
      </c>
      <c r="XB45" s="3" t="s">
        <v>4686</v>
      </c>
      <c r="XC45" s="3" t="s">
        <v>27416</v>
      </c>
      <c r="XD45" s="3" t="s">
        <v>27417</v>
      </c>
      <c r="XE45" s="3" t="s">
        <v>4683</v>
      </c>
      <c r="XF45" s="3" t="s">
        <v>28050</v>
      </c>
      <c r="XG45" s="3" t="s">
        <v>28051</v>
      </c>
      <c r="XH45" s="3" t="s">
        <v>4686</v>
      </c>
      <c r="XI45" s="3" t="s">
        <v>28052</v>
      </c>
      <c r="XJ45" s="3" t="s">
        <v>28053</v>
      </c>
      <c r="XK45" s="3" t="s">
        <v>4686</v>
      </c>
      <c r="XL45" s="3" t="s">
        <v>26167</v>
      </c>
      <c r="XM45" s="3" t="s">
        <v>26168</v>
      </c>
      <c r="XN45" s="3" t="s">
        <v>4686</v>
      </c>
      <c r="XO45" s="3" t="s">
        <v>28054</v>
      </c>
      <c r="XP45" s="3" t="s">
        <v>28055</v>
      </c>
      <c r="XQ45" s="3" t="s">
        <v>4683</v>
      </c>
      <c r="XR45" s="3" t="s">
        <v>28056</v>
      </c>
      <c r="XS45" s="3" t="s">
        <v>28057</v>
      </c>
      <c r="XT45" s="3" t="s">
        <v>4686</v>
      </c>
      <c r="XU45" s="3" t="s">
        <v>28058</v>
      </c>
      <c r="XV45" s="3" t="s">
        <v>28059</v>
      </c>
      <c r="XW45" s="3" t="s">
        <v>4683</v>
      </c>
      <c r="XX45" s="3" t="s">
        <v>4736</v>
      </c>
      <c r="XY45" s="3" t="s">
        <v>4737</v>
      </c>
      <c r="XZ45" s="3" t="s">
        <v>4686</v>
      </c>
      <c r="YA45" s="3" t="s">
        <v>28060</v>
      </c>
      <c r="YB45" s="3" t="s">
        <v>28061</v>
      </c>
      <c r="YC45" s="3" t="s">
        <v>4686</v>
      </c>
      <c r="YD45" s="3" t="s">
        <v>28062</v>
      </c>
      <c r="YE45" s="3" t="s">
        <v>28063</v>
      </c>
      <c r="YF45" s="3" t="s">
        <v>4686</v>
      </c>
      <c r="YG45" s="3" t="s">
        <v>28064</v>
      </c>
      <c r="YH45" s="3" t="s">
        <v>28065</v>
      </c>
      <c r="YI45" s="3" t="s">
        <v>4683</v>
      </c>
      <c r="YJ45" s="3" t="s">
        <v>28066</v>
      </c>
      <c r="YK45" s="3" t="s">
        <v>28067</v>
      </c>
      <c r="YL45" s="3" t="s">
        <v>4686</v>
      </c>
      <c r="YM45" s="3" t="s">
        <v>28068</v>
      </c>
      <c r="YN45" s="3" t="s">
        <v>28069</v>
      </c>
      <c r="YO45" s="3" t="s">
        <v>4686</v>
      </c>
      <c r="YP45" s="3" t="s">
        <v>28070</v>
      </c>
      <c r="YQ45" s="3" t="s">
        <v>28071</v>
      </c>
      <c r="YR45" s="3" t="s">
        <v>4683</v>
      </c>
      <c r="YS45" s="3" t="s">
        <v>4699</v>
      </c>
      <c r="YT45" s="3" t="s">
        <v>4700</v>
      </c>
      <c r="YU45" s="3" t="s">
        <v>4686</v>
      </c>
      <c r="YV45" s="3" t="s">
        <v>28072</v>
      </c>
      <c r="YW45" s="3" t="s">
        <v>28073</v>
      </c>
      <c r="YX45" s="3" t="s">
        <v>4686</v>
      </c>
      <c r="YY45" s="3" t="s">
        <v>28074</v>
      </c>
      <c r="YZ45" s="3" t="s">
        <v>28075</v>
      </c>
      <c r="ZA45" s="3" t="s">
        <v>4683</v>
      </c>
      <c r="ZB45" s="3" t="s">
        <v>28076</v>
      </c>
      <c r="ZC45" s="3" t="s">
        <v>28077</v>
      </c>
      <c r="ZD45" s="3" t="s">
        <v>4686</v>
      </c>
      <c r="ZE45" s="3" t="s">
        <v>25767</v>
      </c>
      <c r="ZF45" s="3" t="s">
        <v>25768</v>
      </c>
      <c r="ZG45" s="3" t="s">
        <v>4686</v>
      </c>
      <c r="ZH45" s="3" t="s">
        <v>27218</v>
      </c>
      <c r="ZI45" s="3" t="s">
        <v>27219</v>
      </c>
      <c r="ZJ45" s="3" t="s">
        <v>4686</v>
      </c>
      <c r="ZK45" s="3" t="s">
        <v>27218</v>
      </c>
      <c r="ZL45" s="3" t="s">
        <v>27219</v>
      </c>
      <c r="ZM45" s="3" t="s">
        <v>4686</v>
      </c>
      <c r="ZN45" s="3" t="s">
        <v>26952</v>
      </c>
      <c r="ZO45" s="3" t="s">
        <v>26953</v>
      </c>
      <c r="ZP45" s="3" t="s">
        <v>4686</v>
      </c>
      <c r="ZQ45" s="3" t="s">
        <v>28078</v>
      </c>
      <c r="ZR45" s="3" t="s">
        <v>28079</v>
      </c>
      <c r="ZS45" s="3" t="s">
        <v>4686</v>
      </c>
      <c r="ZT45" s="3" t="s">
        <v>28080</v>
      </c>
      <c r="ZU45" s="3" t="s">
        <v>28081</v>
      </c>
      <c r="ZV45" s="3" t="s">
        <v>4686</v>
      </c>
      <c r="ZW45" s="3" t="s">
        <v>28082</v>
      </c>
      <c r="ZX45" s="3" t="s">
        <v>28083</v>
      </c>
      <c r="ZY45" s="3" t="s">
        <v>4686</v>
      </c>
      <c r="ZZ45" s="3" t="s">
        <v>28084</v>
      </c>
      <c r="AAA45" s="3" t="s">
        <v>28085</v>
      </c>
      <c r="AAB45" s="3" t="s">
        <v>4683</v>
      </c>
      <c r="AAC45" s="3" t="s">
        <v>28086</v>
      </c>
      <c r="AAD45" s="3" t="s">
        <v>28087</v>
      </c>
      <c r="AAE45" s="3" t="s">
        <v>4686</v>
      </c>
      <c r="AAF45" s="3" t="s">
        <v>28088</v>
      </c>
      <c r="AAG45" s="3" t="s">
        <v>28089</v>
      </c>
      <c r="AAH45" s="3" t="s">
        <v>4686</v>
      </c>
      <c r="AAI45" s="3" t="s">
        <v>28090</v>
      </c>
      <c r="AAJ45" s="3" t="s">
        <v>28091</v>
      </c>
      <c r="AAK45" s="3" t="s">
        <v>4683</v>
      </c>
      <c r="AAL45" s="3" t="s">
        <v>28092</v>
      </c>
      <c r="AAM45" s="3" t="s">
        <v>28093</v>
      </c>
      <c r="AAN45" s="3" t="s">
        <v>4686</v>
      </c>
      <c r="AAO45" s="3" t="s">
        <v>28094</v>
      </c>
      <c r="AAP45" s="3" t="s">
        <v>28095</v>
      </c>
      <c r="AAQ45" s="3" t="s">
        <v>4683</v>
      </c>
      <c r="AAR45" s="3" t="s">
        <v>28096</v>
      </c>
      <c r="AAS45" s="3" t="s">
        <v>28097</v>
      </c>
      <c r="AAT45" s="3" t="s">
        <v>4683</v>
      </c>
      <c r="AAU45" s="3" t="s">
        <v>28098</v>
      </c>
      <c r="AAV45" s="3" t="s">
        <v>28099</v>
      </c>
      <c r="AAW45" s="3" t="s">
        <v>4686</v>
      </c>
      <c r="AAX45" s="3" t="s">
        <v>28100</v>
      </c>
      <c r="AAY45" s="3" t="s">
        <v>28101</v>
      </c>
      <c r="AAZ45" s="3" t="s">
        <v>4686</v>
      </c>
      <c r="ABA45" s="3" t="s">
        <v>28102</v>
      </c>
      <c r="ABB45" s="3" t="s">
        <v>28103</v>
      </c>
      <c r="ABC45" s="3" t="s">
        <v>4686</v>
      </c>
      <c r="ABD45" s="3" t="s">
        <v>28104</v>
      </c>
      <c r="ABE45" s="3" t="s">
        <v>28105</v>
      </c>
      <c r="ABF45" s="3" t="s">
        <v>4683</v>
      </c>
      <c r="ABG45" s="3" t="s">
        <v>4726</v>
      </c>
      <c r="ABH45" s="3" t="s">
        <v>4727</v>
      </c>
      <c r="ABI45" s="3" t="s">
        <v>4686</v>
      </c>
      <c r="ABJ45" s="3" t="s">
        <v>28106</v>
      </c>
      <c r="ABK45" s="3" t="s">
        <v>28107</v>
      </c>
      <c r="ABL45" s="3" t="s">
        <v>4686</v>
      </c>
      <c r="ABM45" s="3" t="s">
        <v>5007</v>
      </c>
      <c r="ABN45" s="3" t="s">
        <v>5008</v>
      </c>
      <c r="ABO45" s="3" t="s">
        <v>4686</v>
      </c>
      <c r="ABP45" s="3" t="s">
        <v>5263</v>
      </c>
      <c r="ABQ45" s="3" t="s">
        <v>5264</v>
      </c>
      <c r="ABR45" s="3" t="s">
        <v>4683</v>
      </c>
      <c r="ABS45" s="3" t="s">
        <v>28108</v>
      </c>
      <c r="ABT45" s="3" t="s">
        <v>28109</v>
      </c>
      <c r="ABU45" s="3" t="s">
        <v>4683</v>
      </c>
      <c r="ABV45" s="3" t="s">
        <v>28110</v>
      </c>
      <c r="ABW45" s="3" t="s">
        <v>28111</v>
      </c>
      <c r="ABX45" s="3" t="s">
        <v>4686</v>
      </c>
      <c r="ABY45" s="3" t="s">
        <v>28112</v>
      </c>
      <c r="ABZ45" s="3" t="s">
        <v>28113</v>
      </c>
      <c r="ACA45" s="3" t="s">
        <v>4686</v>
      </c>
      <c r="ACB45" s="3" t="s">
        <v>28114</v>
      </c>
      <c r="ACC45" s="3" t="s">
        <v>28115</v>
      </c>
      <c r="ACD45" s="3" t="s">
        <v>4686</v>
      </c>
      <c r="ACE45" s="3" t="s">
        <v>28116</v>
      </c>
      <c r="ACF45" s="3" t="s">
        <v>28117</v>
      </c>
      <c r="ACG45" s="3" t="s">
        <v>4686</v>
      </c>
      <c r="ACH45" s="3" t="s">
        <v>28118</v>
      </c>
      <c r="ACI45" s="3" t="s">
        <v>28119</v>
      </c>
      <c r="ACJ45" s="3" t="s">
        <v>4683</v>
      </c>
      <c r="ACK45" s="3" t="s">
        <v>28120</v>
      </c>
      <c r="ACL45" s="3" t="s">
        <v>28121</v>
      </c>
      <c r="ACM45" s="3" t="s">
        <v>4686</v>
      </c>
      <c r="ACN45" s="3" t="s">
        <v>28122</v>
      </c>
      <c r="ACO45" s="3" t="s">
        <v>28123</v>
      </c>
      <c r="ACP45" s="3" t="s">
        <v>4686</v>
      </c>
      <c r="ACQ45" s="3" t="s">
        <v>28124</v>
      </c>
      <c r="ACR45" s="3" t="s">
        <v>28125</v>
      </c>
      <c r="ACS45" s="3" t="s">
        <v>4686</v>
      </c>
      <c r="ACT45" s="3" t="s">
        <v>28126</v>
      </c>
      <c r="ACU45" s="3" t="s">
        <v>28127</v>
      </c>
      <c r="ACV45" s="3" t="s">
        <v>4686</v>
      </c>
      <c r="ACW45" s="3" t="s">
        <v>28128</v>
      </c>
      <c r="ACX45" s="3" t="s">
        <v>28129</v>
      </c>
      <c r="ACY45" s="3" t="s">
        <v>4686</v>
      </c>
      <c r="ACZ45" s="3" t="s">
        <v>28130</v>
      </c>
      <c r="ADA45" s="3" t="s">
        <v>28131</v>
      </c>
      <c r="ADB45" s="3" t="s">
        <v>4686</v>
      </c>
      <c r="ADC45" s="3" t="s">
        <v>28132</v>
      </c>
      <c r="ADD45" s="3" t="s">
        <v>28133</v>
      </c>
      <c r="ADE45" s="3" t="s">
        <v>4683</v>
      </c>
      <c r="ADF45" s="3" t="s">
        <v>28134</v>
      </c>
      <c r="ADG45" s="3" t="s">
        <v>28135</v>
      </c>
      <c r="ADH45" s="3" t="s">
        <v>4683</v>
      </c>
      <c r="ADI45" s="3" t="s">
        <v>25561</v>
      </c>
      <c r="ADJ45" s="3" t="s">
        <v>25562</v>
      </c>
      <c r="ADK45" s="3" t="s">
        <v>4686</v>
      </c>
      <c r="ADL45" s="3" t="s">
        <v>28136</v>
      </c>
      <c r="ADM45" s="3" t="s">
        <v>28137</v>
      </c>
      <c r="ADN45" s="3" t="s">
        <v>4686</v>
      </c>
      <c r="ADO45" s="3" t="s">
        <v>28138</v>
      </c>
      <c r="ADP45" s="3" t="s">
        <v>28139</v>
      </c>
      <c r="ADQ45" s="3" t="s">
        <v>4686</v>
      </c>
      <c r="ADR45" s="3" t="s">
        <v>28140</v>
      </c>
      <c r="ADS45" s="3" t="s">
        <v>28141</v>
      </c>
      <c r="ADT45" s="3" t="s">
        <v>4686</v>
      </c>
      <c r="ADU45" s="3" t="s">
        <v>28142</v>
      </c>
      <c r="ADV45" s="3" t="s">
        <v>28143</v>
      </c>
      <c r="ADW45" s="3" t="s">
        <v>4686</v>
      </c>
      <c r="ADX45" s="3" t="s">
        <v>28144</v>
      </c>
      <c r="ADY45" s="3" t="s">
        <v>28145</v>
      </c>
      <c r="ADZ45" s="3" t="s">
        <v>4686</v>
      </c>
      <c r="AEA45" s="3" t="s">
        <v>28146</v>
      </c>
      <c r="AEB45" s="3" t="s">
        <v>28147</v>
      </c>
      <c r="AEC45" s="3" t="s">
        <v>4686</v>
      </c>
      <c r="AED45" s="3" t="s">
        <v>28148</v>
      </c>
      <c r="AEE45" s="3" t="s">
        <v>28149</v>
      </c>
      <c r="AEF45" s="3" t="s">
        <v>4683</v>
      </c>
      <c r="AEG45" s="3" t="s">
        <v>28150</v>
      </c>
      <c r="AEH45" s="3" t="s">
        <v>28151</v>
      </c>
      <c r="AEI45" s="3" t="s">
        <v>4686</v>
      </c>
      <c r="AEJ45" s="3" t="s">
        <v>28152</v>
      </c>
      <c r="AEK45" s="3" t="s">
        <v>28153</v>
      </c>
      <c r="AEL45" s="3" t="s">
        <v>4686</v>
      </c>
      <c r="AEM45" s="3" t="s">
        <v>28154</v>
      </c>
      <c r="AEN45" s="3" t="s">
        <v>28155</v>
      </c>
      <c r="AEO45" s="3" t="s">
        <v>4686</v>
      </c>
      <c r="AEP45" s="3" t="s">
        <v>28156</v>
      </c>
      <c r="AEQ45" s="3" t="s">
        <v>28157</v>
      </c>
      <c r="AER45" s="3" t="s">
        <v>4686</v>
      </c>
      <c r="AES45" s="3" t="s">
        <v>28158</v>
      </c>
      <c r="AET45" s="3" t="s">
        <v>28159</v>
      </c>
      <c r="AEU45" s="3" t="s">
        <v>4686</v>
      </c>
      <c r="AEV45" s="3" t="s">
        <v>28160</v>
      </c>
      <c r="AEW45" s="3" t="s">
        <v>28161</v>
      </c>
      <c r="AEX45" s="3" t="s">
        <v>4683</v>
      </c>
      <c r="AEY45" s="3" t="s">
        <v>28162</v>
      </c>
      <c r="AEZ45" s="3" t="s">
        <v>28163</v>
      </c>
      <c r="AFA45" s="3" t="s">
        <v>4686</v>
      </c>
      <c r="AFB45" s="3" t="s">
        <v>28164</v>
      </c>
      <c r="AFC45" s="3" t="s">
        <v>28165</v>
      </c>
      <c r="AFD45" s="3" t="s">
        <v>4686</v>
      </c>
      <c r="AFE45" s="3" t="s">
        <v>28166</v>
      </c>
      <c r="AFF45" s="3" t="s">
        <v>28167</v>
      </c>
      <c r="AFG45" s="3" t="s">
        <v>4686</v>
      </c>
      <c r="AFH45" s="3" t="s">
        <v>28168</v>
      </c>
      <c r="AFI45" s="3" t="s">
        <v>28169</v>
      </c>
      <c r="AFJ45" s="3" t="s">
        <v>4686</v>
      </c>
      <c r="AFK45" s="3" t="s">
        <v>28170</v>
      </c>
      <c r="AFL45" s="3" t="s">
        <v>28171</v>
      </c>
      <c r="AFM45" s="3" t="s">
        <v>4686</v>
      </c>
      <c r="AFN45" s="3" t="s">
        <v>28172</v>
      </c>
      <c r="AFO45" s="3" t="s">
        <v>28173</v>
      </c>
      <c r="AFP45" s="3" t="s">
        <v>4683</v>
      </c>
      <c r="AFQ45" s="3" t="s">
        <v>28174</v>
      </c>
      <c r="AFR45" s="3" t="s">
        <v>28175</v>
      </c>
      <c r="AFS45" s="3" t="s">
        <v>4686</v>
      </c>
      <c r="AFT45" s="3" t="s">
        <v>27908</v>
      </c>
      <c r="AFU45" s="3" t="s">
        <v>27909</v>
      </c>
      <c r="AFV45" s="3" t="s">
        <v>4683</v>
      </c>
      <c r="AFW45" s="3" t="s">
        <v>25561</v>
      </c>
      <c r="AFX45" s="3" t="s">
        <v>25562</v>
      </c>
      <c r="AFY45" s="3" t="s">
        <v>4686</v>
      </c>
      <c r="AFZ45" s="3" t="s">
        <v>27908</v>
      </c>
      <c r="AGA45" s="3" t="s">
        <v>27909</v>
      </c>
      <c r="AGB45" s="3" t="s">
        <v>4683</v>
      </c>
      <c r="AGC45" s="3" t="s">
        <v>28176</v>
      </c>
      <c r="AGD45" s="3" t="s">
        <v>28177</v>
      </c>
      <c r="AGE45" s="3" t="s">
        <v>4686</v>
      </c>
      <c r="AGF45" s="3" t="s">
        <v>28178</v>
      </c>
      <c r="AGG45" s="3" t="s">
        <v>28179</v>
      </c>
      <c r="AGH45" s="3" t="s">
        <v>4686</v>
      </c>
      <c r="AGI45" s="3" t="s">
        <v>28180</v>
      </c>
      <c r="AGJ45" s="3" t="s">
        <v>28181</v>
      </c>
      <c r="AGK45" s="3" t="s">
        <v>4686</v>
      </c>
      <c r="AGL45" s="3" t="s">
        <v>27908</v>
      </c>
      <c r="AGM45" s="3" t="s">
        <v>27909</v>
      </c>
      <c r="AGN45" s="3" t="s">
        <v>4683</v>
      </c>
      <c r="AGO45" s="3" t="s">
        <v>5517</v>
      </c>
      <c r="AGP45" s="3" t="s">
        <v>5518</v>
      </c>
      <c r="AGQ45" s="3" t="s">
        <v>4683</v>
      </c>
      <c r="AGR45" s="3" t="s">
        <v>5285</v>
      </c>
      <c r="AGS45" s="3" t="s">
        <v>5286</v>
      </c>
      <c r="AGT45" s="3" t="s">
        <v>4683</v>
      </c>
      <c r="AGU45" s="3" t="s">
        <v>27054</v>
      </c>
      <c r="AGV45" s="3" t="s">
        <v>27055</v>
      </c>
      <c r="AGW45" s="3" t="s">
        <v>4683</v>
      </c>
      <c r="AGX45" s="3" t="s">
        <v>28182</v>
      </c>
      <c r="AGY45" s="3" t="s">
        <v>28183</v>
      </c>
      <c r="AGZ45" s="3" t="s">
        <v>4683</v>
      </c>
      <c r="AHA45" s="3" t="s">
        <v>28184</v>
      </c>
      <c r="AHB45" s="3" t="s">
        <v>28185</v>
      </c>
      <c r="AHC45" s="3" t="s">
        <v>4686</v>
      </c>
      <c r="AHD45" s="3" t="s">
        <v>5676</v>
      </c>
      <c r="AHE45" s="3" t="s">
        <v>5677</v>
      </c>
      <c r="AHF45" s="3" t="s">
        <v>4683</v>
      </c>
      <c r="AHG45" s="3" t="s">
        <v>28186</v>
      </c>
      <c r="AHH45" s="3" t="s">
        <v>28187</v>
      </c>
      <c r="AHI45" s="3" t="s">
        <v>4683</v>
      </c>
      <c r="AHJ45" s="3" t="s">
        <v>28188</v>
      </c>
      <c r="AHK45" s="3" t="s">
        <v>28189</v>
      </c>
      <c r="AHL45" s="3" t="s">
        <v>4683</v>
      </c>
      <c r="AHM45" s="3" t="s">
        <v>27052</v>
      </c>
      <c r="AHN45" s="3" t="s">
        <v>27053</v>
      </c>
      <c r="AHO45" s="3" t="s">
        <v>4683</v>
      </c>
      <c r="AHP45" s="3" t="s">
        <v>28190</v>
      </c>
      <c r="AHQ45" s="3" t="s">
        <v>28191</v>
      </c>
      <c r="AHR45" s="3" t="s">
        <v>4686</v>
      </c>
      <c r="AHS45" s="3" t="s">
        <v>28192</v>
      </c>
      <c r="AHT45" s="3" t="s">
        <v>28193</v>
      </c>
      <c r="AHU45" s="3" t="s">
        <v>4683</v>
      </c>
      <c r="AHV45" s="3" t="s">
        <v>28194</v>
      </c>
      <c r="AHW45" s="3" t="s">
        <v>28195</v>
      </c>
      <c r="AHX45" s="3" t="s">
        <v>4683</v>
      </c>
      <c r="AHY45" s="3" t="s">
        <v>28196</v>
      </c>
      <c r="AHZ45" s="3" t="s">
        <v>28197</v>
      </c>
      <c r="AIA45" s="3" t="s">
        <v>4683</v>
      </c>
      <c r="AIB45" s="3" t="s">
        <v>28198</v>
      </c>
      <c r="AIC45" s="3" t="s">
        <v>28199</v>
      </c>
      <c r="AID45" s="3" t="s">
        <v>4683</v>
      </c>
      <c r="AIE45" s="3" t="s">
        <v>28200</v>
      </c>
      <c r="AIF45" s="3" t="s">
        <v>28201</v>
      </c>
      <c r="AIG45" s="3" t="s">
        <v>4683</v>
      </c>
      <c r="AIH45" s="3" t="s">
        <v>28202</v>
      </c>
      <c r="AII45" s="3" t="s">
        <v>28203</v>
      </c>
      <c r="AIJ45" s="3" t="s">
        <v>4686</v>
      </c>
      <c r="AIK45" s="3" t="s">
        <v>28204</v>
      </c>
      <c r="AIL45" s="3" t="s">
        <v>28205</v>
      </c>
      <c r="AIM45" s="3" t="s">
        <v>4683</v>
      </c>
      <c r="AIN45" s="3" t="s">
        <v>28206</v>
      </c>
      <c r="AIO45" s="3" t="s">
        <v>28207</v>
      </c>
      <c r="AIP45" s="3" t="s">
        <v>4686</v>
      </c>
      <c r="AIQ45" s="3" t="s">
        <v>28208</v>
      </c>
      <c r="AIR45" s="3" t="s">
        <v>28209</v>
      </c>
      <c r="AIS45" s="3" t="s">
        <v>4686</v>
      </c>
      <c r="AIT45" s="3" t="s">
        <v>28210</v>
      </c>
      <c r="AIU45" s="3" t="s">
        <v>28211</v>
      </c>
      <c r="AIV45" s="3" t="s">
        <v>4686</v>
      </c>
      <c r="AIW45" s="3" t="s">
        <v>28212</v>
      </c>
      <c r="AIX45" s="3" t="s">
        <v>28213</v>
      </c>
      <c r="AIY45" s="3" t="s">
        <v>4686</v>
      </c>
      <c r="AIZ45" s="3" t="s">
        <v>28214</v>
      </c>
      <c r="AJA45" s="3" t="s">
        <v>28215</v>
      </c>
      <c r="AJB45" s="3" t="s">
        <v>4686</v>
      </c>
      <c r="AJC45" s="3" t="s">
        <v>28216</v>
      </c>
      <c r="AJD45" s="3" t="s">
        <v>28217</v>
      </c>
      <c r="AJE45" s="3" t="s">
        <v>4686</v>
      </c>
      <c r="AJF45" s="3" t="s">
        <v>28218</v>
      </c>
      <c r="AJG45" s="3" t="s">
        <v>28219</v>
      </c>
      <c r="AJH45" s="3" t="s">
        <v>4686</v>
      </c>
      <c r="AJI45" s="3" t="s">
        <v>28220</v>
      </c>
      <c r="AJJ45" s="3" t="s">
        <v>28221</v>
      </c>
      <c r="AJK45" s="3" t="s">
        <v>4686</v>
      </c>
      <c r="AJL45" s="3" t="s">
        <v>28222</v>
      </c>
      <c r="AJM45" s="3" t="s">
        <v>28223</v>
      </c>
      <c r="AJN45" s="3" t="s">
        <v>4683</v>
      </c>
      <c r="AJO45" s="3" t="s">
        <v>28224</v>
      </c>
      <c r="AJP45" s="3" t="s">
        <v>28225</v>
      </c>
      <c r="AJQ45" s="3" t="s">
        <v>4686</v>
      </c>
      <c r="AJR45" s="3" t="s">
        <v>28226</v>
      </c>
      <c r="AJS45" s="3" t="s">
        <v>28227</v>
      </c>
      <c r="AJT45" s="3" t="s">
        <v>4686</v>
      </c>
      <c r="AJU45" s="3" t="s">
        <v>28228</v>
      </c>
      <c r="AJV45" s="3" t="s">
        <v>28229</v>
      </c>
      <c r="AJW45" s="3" t="s">
        <v>4686</v>
      </c>
      <c r="AJX45" s="3" t="s">
        <v>28230</v>
      </c>
      <c r="AJY45" s="3" t="s">
        <v>28231</v>
      </c>
      <c r="AJZ45" s="3" t="s">
        <v>4686</v>
      </c>
      <c r="AKA45" s="3" t="s">
        <v>28232</v>
      </c>
      <c r="AKB45" s="3" t="s">
        <v>28233</v>
      </c>
      <c r="AKC45" s="3" t="s">
        <v>4686</v>
      </c>
      <c r="AKD45" s="3" t="s">
        <v>28234</v>
      </c>
      <c r="AKE45" s="3" t="s">
        <v>28235</v>
      </c>
      <c r="AKF45" s="3" t="s">
        <v>4686</v>
      </c>
      <c r="AKG45" s="3" t="s">
        <v>28236</v>
      </c>
      <c r="AKH45" s="3" t="s">
        <v>28237</v>
      </c>
      <c r="AKI45" s="3" t="s">
        <v>4686</v>
      </c>
      <c r="AKJ45" s="3" t="s">
        <v>28238</v>
      </c>
      <c r="AKK45" s="3" t="s">
        <v>28239</v>
      </c>
      <c r="AKL45" s="3" t="s">
        <v>4683</v>
      </c>
      <c r="AKM45" s="3" t="s">
        <v>28240</v>
      </c>
      <c r="AKN45" s="3" t="s">
        <v>28241</v>
      </c>
      <c r="AKO45" s="3" t="s">
        <v>4686</v>
      </c>
      <c r="AKP45" s="3" t="s">
        <v>28242</v>
      </c>
      <c r="AKQ45" s="3" t="s">
        <v>28243</v>
      </c>
      <c r="AKR45" s="3" t="s">
        <v>4683</v>
      </c>
      <c r="AKS45" s="3" t="s">
        <v>28244</v>
      </c>
      <c r="AKT45" s="3" t="s">
        <v>28245</v>
      </c>
      <c r="AKU45" s="3" t="s">
        <v>4683</v>
      </c>
      <c r="AKV45" s="3" t="s">
        <v>28246</v>
      </c>
      <c r="AKW45" s="3" t="s">
        <v>28247</v>
      </c>
      <c r="AKX45" s="3" t="s">
        <v>4686</v>
      </c>
      <c r="AKY45" s="3" t="s">
        <v>28248</v>
      </c>
      <c r="AKZ45" s="3" t="s">
        <v>28249</v>
      </c>
      <c r="ALA45" s="3" t="s">
        <v>4686</v>
      </c>
      <c r="ALB45" s="3" t="s">
        <v>28250</v>
      </c>
      <c r="ALC45" s="3" t="s">
        <v>28251</v>
      </c>
      <c r="ALD45" s="3" t="s">
        <v>4686</v>
      </c>
      <c r="ALE45" s="3" t="s">
        <v>28252</v>
      </c>
      <c r="ALF45" s="3" t="s">
        <v>28253</v>
      </c>
      <c r="ALG45" s="3" t="s">
        <v>4686</v>
      </c>
      <c r="ALH45" s="3" t="s">
        <v>28254</v>
      </c>
      <c r="ALI45" s="3" t="s">
        <v>28255</v>
      </c>
      <c r="ALJ45" s="3" t="s">
        <v>4686</v>
      </c>
      <c r="ALK45" s="3" t="s">
        <v>28256</v>
      </c>
      <c r="ALL45" s="3" t="s">
        <v>28257</v>
      </c>
      <c r="ALM45" s="3" t="s">
        <v>4683</v>
      </c>
      <c r="ALN45" s="3" t="s">
        <v>28258</v>
      </c>
      <c r="ALO45" s="3" t="s">
        <v>28259</v>
      </c>
      <c r="ALP45" s="3" t="s">
        <v>4683</v>
      </c>
      <c r="ALQ45" s="3" t="s">
        <v>28260</v>
      </c>
      <c r="ALR45" s="3" t="s">
        <v>28261</v>
      </c>
      <c r="ALS45" s="3" t="s">
        <v>4686</v>
      </c>
      <c r="ALT45" s="3" t="s">
        <v>28262</v>
      </c>
      <c r="ALU45" s="3" t="s">
        <v>28263</v>
      </c>
      <c r="ALV45" s="3" t="s">
        <v>4686</v>
      </c>
      <c r="ALW45" s="3" t="s">
        <v>28264</v>
      </c>
      <c r="ALX45" s="3" t="s">
        <v>28265</v>
      </c>
      <c r="ALY45" s="3" t="s">
        <v>4686</v>
      </c>
      <c r="ALZ45" s="3" t="s">
        <v>28266</v>
      </c>
      <c r="AMA45" s="3" t="s">
        <v>28267</v>
      </c>
      <c r="AMB45" s="3" t="s">
        <v>4686</v>
      </c>
      <c r="AMC45" s="3" t="s">
        <v>28268</v>
      </c>
      <c r="AMD45" s="3" t="s">
        <v>28269</v>
      </c>
      <c r="AME45" s="3" t="s">
        <v>4686</v>
      </c>
      <c r="AMF45" s="3" t="s">
        <v>28270</v>
      </c>
      <c r="AMG45" s="3" t="s">
        <v>28271</v>
      </c>
      <c r="AMH45" s="3" t="s">
        <v>4686</v>
      </c>
      <c r="AMI45" s="3" t="s">
        <v>26758</v>
      </c>
      <c r="AMJ45" s="3" t="s">
        <v>26759</v>
      </c>
      <c r="AMK45" s="3" t="s">
        <v>4686</v>
      </c>
      <c r="AML45" s="3" t="s">
        <v>26646</v>
      </c>
      <c r="AMM45" s="3" t="s">
        <v>26647</v>
      </c>
      <c r="AMN45" s="3" t="s">
        <v>4686</v>
      </c>
      <c r="AMO45" s="3" t="s">
        <v>28272</v>
      </c>
      <c r="AMP45" s="3" t="s">
        <v>28273</v>
      </c>
      <c r="AMQ45" s="3" t="s">
        <v>4683</v>
      </c>
      <c r="AMR45" s="3" t="s">
        <v>28274</v>
      </c>
      <c r="AMS45" s="3" t="s">
        <v>28275</v>
      </c>
      <c r="AMT45" s="3" t="s">
        <v>4686</v>
      </c>
      <c r="AMU45" s="3" t="s">
        <v>28276</v>
      </c>
      <c r="AMV45" s="3" t="s">
        <v>28277</v>
      </c>
      <c r="AMW45" s="3" t="s">
        <v>4686</v>
      </c>
      <c r="AMX45" s="3" t="s">
        <v>28278</v>
      </c>
      <c r="AMY45" s="3" t="s">
        <v>28279</v>
      </c>
      <c r="AMZ45" s="3" t="s">
        <v>4683</v>
      </c>
      <c r="ANA45" s="3" t="s">
        <v>28280</v>
      </c>
      <c r="ANB45" s="3" t="s">
        <v>28281</v>
      </c>
      <c r="ANC45" s="3" t="s">
        <v>4683</v>
      </c>
      <c r="AND45" s="3" t="s">
        <v>28282</v>
      </c>
      <c r="ANE45" s="3" t="s">
        <v>28283</v>
      </c>
      <c r="ANF45" s="3" t="s">
        <v>4686</v>
      </c>
      <c r="ANG45" s="3" t="s">
        <v>28284</v>
      </c>
      <c r="ANH45" s="3" t="s">
        <v>28285</v>
      </c>
      <c r="ANI45" s="3" t="s">
        <v>4686</v>
      </c>
      <c r="ANJ45" s="3" t="s">
        <v>28286</v>
      </c>
      <c r="ANK45" s="3" t="s">
        <v>28287</v>
      </c>
      <c r="ANL45" s="3" t="s">
        <v>4686</v>
      </c>
      <c r="ANM45" s="3" t="s">
        <v>28288</v>
      </c>
      <c r="ANN45" s="3" t="s">
        <v>28289</v>
      </c>
      <c r="ANO45" s="3" t="s">
        <v>4686</v>
      </c>
      <c r="ANP45" s="3" t="s">
        <v>28290</v>
      </c>
      <c r="ANQ45" s="3" t="s">
        <v>28291</v>
      </c>
      <c r="ANR45" s="3" t="s">
        <v>4683</v>
      </c>
      <c r="ANS45" s="3" t="s">
        <v>28292</v>
      </c>
      <c r="ANT45" s="3" t="s">
        <v>28293</v>
      </c>
      <c r="ANU45" s="3" t="s">
        <v>4686</v>
      </c>
      <c r="ANV45" s="3" t="s">
        <v>28294</v>
      </c>
      <c r="ANW45" s="3" t="s">
        <v>28295</v>
      </c>
      <c r="ANX45" s="3" t="s">
        <v>4683</v>
      </c>
      <c r="ANY45" s="3" t="s">
        <v>25561</v>
      </c>
      <c r="ANZ45" s="3" t="s">
        <v>25562</v>
      </c>
      <c r="AOA45" s="3" t="s">
        <v>4683</v>
      </c>
      <c r="AOB45" s="3" t="s">
        <v>28296</v>
      </c>
      <c r="AOC45" s="3" t="s">
        <v>28297</v>
      </c>
      <c r="AOD45" s="3" t="s">
        <v>4686</v>
      </c>
      <c r="AOE45" s="3" t="s">
        <v>28298</v>
      </c>
      <c r="AOF45" s="3" t="s">
        <v>28299</v>
      </c>
      <c r="AOG45" s="3" t="s">
        <v>4686</v>
      </c>
      <c r="AOH45" s="3" t="s">
        <v>26646</v>
      </c>
      <c r="AOI45" s="3" t="s">
        <v>26647</v>
      </c>
      <c r="AOJ45" s="3" t="s">
        <v>4683</v>
      </c>
      <c r="AOK45" s="3" t="s">
        <v>28300</v>
      </c>
      <c r="AOL45" s="3" t="s">
        <v>28301</v>
      </c>
      <c r="AOM45" s="3" t="s">
        <v>4686</v>
      </c>
      <c r="AON45" s="3" t="s">
        <v>5676</v>
      </c>
      <c r="AOO45" s="3" t="s">
        <v>5677</v>
      </c>
      <c r="AOP45" s="3" t="s">
        <v>4686</v>
      </c>
      <c r="AOQ45" s="3" t="s">
        <v>5676</v>
      </c>
      <c r="AOR45" s="3" t="s">
        <v>5677</v>
      </c>
      <c r="AOS45" s="3" t="s">
        <v>4686</v>
      </c>
      <c r="AOT45" s="3" t="s">
        <v>5676</v>
      </c>
      <c r="AOU45" s="3" t="s">
        <v>5677</v>
      </c>
      <c r="AOV45" s="3" t="s">
        <v>4683</v>
      </c>
      <c r="AOW45" s="3" t="s">
        <v>28302</v>
      </c>
      <c r="AOX45" s="3" t="s">
        <v>28303</v>
      </c>
      <c r="AOY45" s="3" t="s">
        <v>4686</v>
      </c>
      <c r="AOZ45" s="3" t="s">
        <v>28304</v>
      </c>
      <c r="APA45" s="3" t="s">
        <v>28305</v>
      </c>
      <c r="APB45" s="3" t="s">
        <v>4686</v>
      </c>
      <c r="APC45" s="3" t="s">
        <v>28306</v>
      </c>
      <c r="APD45" s="3" t="s">
        <v>28307</v>
      </c>
      <c r="APE45" s="3" t="s">
        <v>4683</v>
      </c>
      <c r="APF45" s="3" t="s">
        <v>28308</v>
      </c>
      <c r="APG45" s="3" t="s">
        <v>28309</v>
      </c>
      <c r="APH45" s="3" t="s">
        <v>4686</v>
      </c>
      <c r="API45" s="3" t="s">
        <v>28310</v>
      </c>
      <c r="APJ45" s="3" t="s">
        <v>28311</v>
      </c>
      <c r="APK45" s="3" t="s">
        <v>4683</v>
      </c>
      <c r="APL45" s="3" t="s">
        <v>28312</v>
      </c>
      <c r="APM45" s="3" t="s">
        <v>28313</v>
      </c>
      <c r="APN45" s="3" t="s">
        <v>4686</v>
      </c>
      <c r="APO45" s="3" t="s">
        <v>28314</v>
      </c>
      <c r="APP45" s="3" t="s">
        <v>28315</v>
      </c>
      <c r="APQ45" s="3" t="s">
        <v>4686</v>
      </c>
      <c r="APR45" s="3" t="s">
        <v>28316</v>
      </c>
      <c r="APS45" s="3" t="s">
        <v>28317</v>
      </c>
      <c r="APT45" s="3" t="s">
        <v>4683</v>
      </c>
      <c r="APU45" s="3" t="s">
        <v>28318</v>
      </c>
      <c r="APV45" s="3" t="s">
        <v>28319</v>
      </c>
      <c r="APW45" s="3" t="s">
        <v>4683</v>
      </c>
      <c r="APX45" s="3" t="s">
        <v>28320</v>
      </c>
      <c r="APY45" s="3" t="s">
        <v>28321</v>
      </c>
      <c r="APZ45" s="3" t="s">
        <v>4686</v>
      </c>
      <c r="AQA45" s="3" t="s">
        <v>28322</v>
      </c>
      <c r="AQB45" s="3" t="s">
        <v>28323</v>
      </c>
      <c r="AQC45" s="3" t="s">
        <v>4683</v>
      </c>
      <c r="AQD45" s="3" t="s">
        <v>28324</v>
      </c>
      <c r="AQE45" s="3" t="s">
        <v>28325</v>
      </c>
      <c r="AQF45" s="3" t="s">
        <v>4686</v>
      </c>
      <c r="AQG45" s="3" t="s">
        <v>28326</v>
      </c>
      <c r="AQH45" s="3" t="s">
        <v>28327</v>
      </c>
      <c r="AQI45" s="3" t="s">
        <v>4683</v>
      </c>
      <c r="AQJ45" s="3" t="s">
        <v>28328</v>
      </c>
      <c r="AQK45" s="3" t="s">
        <v>28329</v>
      </c>
      <c r="AQL45" s="3" t="s">
        <v>4686</v>
      </c>
      <c r="AQM45" s="3" t="s">
        <v>28330</v>
      </c>
      <c r="AQN45" s="3" t="s">
        <v>28331</v>
      </c>
      <c r="AQO45" s="3" t="s">
        <v>4686</v>
      </c>
      <c r="AQP45" s="3" t="s">
        <v>28332</v>
      </c>
      <c r="AQQ45" s="3" t="s">
        <v>28333</v>
      </c>
      <c r="AQR45" s="3" t="s">
        <v>4686</v>
      </c>
      <c r="AQS45" s="3" t="s">
        <v>28334</v>
      </c>
      <c r="AQT45" s="3" t="s">
        <v>28335</v>
      </c>
      <c r="AQU45" s="3" t="s">
        <v>4686</v>
      </c>
      <c r="AQV45" s="3" t="s">
        <v>28336</v>
      </c>
      <c r="AQW45" s="3" t="s">
        <v>28337</v>
      </c>
      <c r="AQX45" s="3" t="s">
        <v>4686</v>
      </c>
      <c r="AQY45" s="3" t="s">
        <v>28338</v>
      </c>
      <c r="AQZ45" s="3" t="s">
        <v>28339</v>
      </c>
      <c r="ARA45" s="3" t="s">
        <v>4686</v>
      </c>
      <c r="ARB45" s="3" t="s">
        <v>28340</v>
      </c>
      <c r="ARC45" s="3" t="s">
        <v>28341</v>
      </c>
      <c r="ARD45" s="3" t="s">
        <v>4686</v>
      </c>
      <c r="ARE45" s="3" t="s">
        <v>28342</v>
      </c>
      <c r="ARF45" s="3" t="s">
        <v>28343</v>
      </c>
      <c r="ARG45" s="3" t="s">
        <v>4686</v>
      </c>
      <c r="ARH45" s="3" t="s">
        <v>26952</v>
      </c>
      <c r="ARI45" s="3" t="s">
        <v>26953</v>
      </c>
      <c r="ARJ45" s="3" t="s">
        <v>4683</v>
      </c>
      <c r="ARK45" s="3" t="s">
        <v>28344</v>
      </c>
      <c r="ARL45" s="3" t="s">
        <v>28345</v>
      </c>
      <c r="ARM45" s="3" t="s">
        <v>4686</v>
      </c>
      <c r="ARN45" s="3" t="s">
        <v>28082</v>
      </c>
      <c r="ARO45" s="3" t="s">
        <v>28083</v>
      </c>
      <c r="ARP45" s="3" t="s">
        <v>4683</v>
      </c>
      <c r="ARQ45" s="3" t="s">
        <v>5017</v>
      </c>
      <c r="ARR45" s="3" t="s">
        <v>5018</v>
      </c>
      <c r="ARS45" s="3" t="s">
        <v>4686</v>
      </c>
      <c r="ART45" s="3" t="s">
        <v>28346</v>
      </c>
      <c r="ARU45" s="3" t="s">
        <v>28347</v>
      </c>
      <c r="ARV45" s="3" t="s">
        <v>4683</v>
      </c>
      <c r="ARW45" s="3" t="s">
        <v>28348</v>
      </c>
      <c r="ARX45" s="3" t="s">
        <v>28349</v>
      </c>
      <c r="ARY45" s="3" t="s">
        <v>4686</v>
      </c>
      <c r="ARZ45" s="3" t="s">
        <v>28350</v>
      </c>
      <c r="ASA45" s="3" t="s">
        <v>28351</v>
      </c>
      <c r="ASB45" s="3" t="s">
        <v>4683</v>
      </c>
      <c r="ASC45" s="3" t="s">
        <v>26091</v>
      </c>
      <c r="ASD45" s="3" t="s">
        <v>26092</v>
      </c>
      <c r="ASE45" s="3" t="s">
        <v>4683</v>
      </c>
      <c r="ASF45" s="3" t="s">
        <v>5517</v>
      </c>
      <c r="ASG45" s="3" t="s">
        <v>5518</v>
      </c>
      <c r="ASH45" s="3" t="s">
        <v>4683</v>
      </c>
      <c r="ASI45" s="3" t="s">
        <v>5285</v>
      </c>
      <c r="ASJ45" s="3" t="s">
        <v>5286</v>
      </c>
      <c r="ASK45" s="3" t="s">
        <v>4686</v>
      </c>
      <c r="ASL45" s="3" t="s">
        <v>28352</v>
      </c>
      <c r="ASM45" s="3" t="s">
        <v>28353</v>
      </c>
      <c r="ASN45" s="3" t="s">
        <v>4686</v>
      </c>
      <c r="ASO45" s="3" t="s">
        <v>28354</v>
      </c>
      <c r="ASP45" s="3" t="s">
        <v>28355</v>
      </c>
      <c r="ASQ45" s="3" t="s">
        <v>4686</v>
      </c>
      <c r="ASR45" s="3" t="s">
        <v>28356</v>
      </c>
      <c r="ASS45" s="3" t="s">
        <v>28357</v>
      </c>
      <c r="AST45" s="3" t="s">
        <v>4686</v>
      </c>
      <c r="ASU45" s="3" t="s">
        <v>28358</v>
      </c>
      <c r="ASV45" s="3" t="s">
        <v>28359</v>
      </c>
      <c r="ASW45" s="3" t="s">
        <v>4686</v>
      </c>
      <c r="ASX45" s="3" t="s">
        <v>27506</v>
      </c>
      <c r="ASY45" s="3" t="s">
        <v>27507</v>
      </c>
      <c r="ASZ45" s="3" t="s">
        <v>4686</v>
      </c>
      <c r="ATA45" s="3" t="s">
        <v>28360</v>
      </c>
      <c r="ATB45" s="3" t="s">
        <v>28361</v>
      </c>
      <c r="ATC45" s="3" t="s">
        <v>4686</v>
      </c>
      <c r="ATD45" s="3" t="s">
        <v>28362</v>
      </c>
      <c r="ATE45" s="3" t="s">
        <v>28363</v>
      </c>
      <c r="ATF45" s="3" t="s">
        <v>4686</v>
      </c>
      <c r="ATG45" s="3" t="s">
        <v>28364</v>
      </c>
      <c r="ATH45" s="3" t="s">
        <v>28365</v>
      </c>
      <c r="ATI45" s="3" t="s">
        <v>4683</v>
      </c>
      <c r="ATJ45" s="3" t="s">
        <v>28366</v>
      </c>
      <c r="ATK45" s="3" t="s">
        <v>28367</v>
      </c>
      <c r="ATL45" s="3" t="s">
        <v>4683</v>
      </c>
      <c r="ATM45" s="3" t="s">
        <v>28368</v>
      </c>
      <c r="ATN45" s="3" t="s">
        <v>28369</v>
      </c>
      <c r="ATO45" s="3" t="s">
        <v>4683</v>
      </c>
      <c r="ATP45" s="3" t="s">
        <v>28370</v>
      </c>
      <c r="ATQ45" s="3" t="s">
        <v>28371</v>
      </c>
      <c r="ATR45" s="3" t="s">
        <v>4683</v>
      </c>
      <c r="ATS45" s="3" t="s">
        <v>28372</v>
      </c>
      <c r="ATT45" s="3" t="s">
        <v>28373</v>
      </c>
      <c r="ATU45" s="3" t="s">
        <v>4686</v>
      </c>
      <c r="ATV45" s="3" t="s">
        <v>28374</v>
      </c>
      <c r="ATW45" s="3" t="s">
        <v>28375</v>
      </c>
      <c r="ATX45" s="3" t="s">
        <v>4686</v>
      </c>
      <c r="ATY45" s="3" t="s">
        <v>28376</v>
      </c>
      <c r="ATZ45" s="3" t="s">
        <v>28377</v>
      </c>
      <c r="AUA45" s="3" t="s">
        <v>4683</v>
      </c>
      <c r="AUB45" s="3" t="s">
        <v>28378</v>
      </c>
      <c r="AUC45" s="3" t="s">
        <v>28379</v>
      </c>
      <c r="AUD45" s="3" t="s">
        <v>4686</v>
      </c>
      <c r="AUE45" s="3" t="s">
        <v>28380</v>
      </c>
      <c r="AUF45" s="3" t="s">
        <v>28381</v>
      </c>
      <c r="AUG45" s="3" t="s">
        <v>4683</v>
      </c>
      <c r="AUH45" s="3" t="s">
        <v>28382</v>
      </c>
      <c r="AUI45" s="3" t="s">
        <v>28383</v>
      </c>
      <c r="AUJ45" s="3" t="s">
        <v>4686</v>
      </c>
      <c r="AUK45" s="3" t="s">
        <v>28384</v>
      </c>
      <c r="AUL45" s="3" t="s">
        <v>28385</v>
      </c>
      <c r="AUM45" s="3" t="s">
        <v>4686</v>
      </c>
      <c r="AUN45" s="3" t="s">
        <v>28386</v>
      </c>
      <c r="AUO45" s="3" t="s">
        <v>28387</v>
      </c>
      <c r="AUP45" s="3" t="s">
        <v>4686</v>
      </c>
      <c r="AUQ45" s="3" t="s">
        <v>28388</v>
      </c>
      <c r="AUR45" s="3" t="s">
        <v>28389</v>
      </c>
      <c r="AUS45" s="3" t="s">
        <v>4686</v>
      </c>
      <c r="AUT45" s="3" t="s">
        <v>28390</v>
      </c>
      <c r="AUU45" s="3" t="s">
        <v>28391</v>
      </c>
      <c r="AUV45" s="3" t="s">
        <v>4686</v>
      </c>
      <c r="AUW45" s="3" t="s">
        <v>28392</v>
      </c>
      <c r="AUX45" s="3" t="s">
        <v>28393</v>
      </c>
      <c r="AUY45" s="3" t="s">
        <v>4686</v>
      </c>
      <c r="AUZ45" s="3" t="s">
        <v>28394</v>
      </c>
      <c r="AVA45" s="3" t="s">
        <v>28395</v>
      </c>
      <c r="AVB45" s="3" t="s">
        <v>4686</v>
      </c>
      <c r="AVC45" s="3" t="s">
        <v>28396</v>
      </c>
      <c r="AVD45" s="3" t="s">
        <v>28397</v>
      </c>
      <c r="AVE45" s="3" t="s">
        <v>4683</v>
      </c>
      <c r="AVF45" s="3" t="s">
        <v>5517</v>
      </c>
      <c r="AVG45" s="3" t="s">
        <v>5518</v>
      </c>
      <c r="AVH45" s="3" t="s">
        <v>4683</v>
      </c>
      <c r="AVI45" s="3" t="s">
        <v>5017</v>
      </c>
      <c r="AVJ45" s="3" t="s">
        <v>5018</v>
      </c>
      <c r="AVK45" s="3" t="s">
        <v>4686</v>
      </c>
      <c r="AVL45" s="3" t="s">
        <v>28398</v>
      </c>
      <c r="AVM45" s="3" t="s">
        <v>28399</v>
      </c>
      <c r="AVN45" s="3" t="s">
        <v>4683</v>
      </c>
      <c r="AVO45" s="3" t="s">
        <v>28400</v>
      </c>
      <c r="AVP45" s="3" t="s">
        <v>28401</v>
      </c>
      <c r="AVQ45" s="3" t="s">
        <v>4686</v>
      </c>
      <c r="AVR45" s="3" t="s">
        <v>28402</v>
      </c>
      <c r="AVS45" s="3" t="s">
        <v>28403</v>
      </c>
      <c r="AVT45" s="3" t="s">
        <v>4686</v>
      </c>
      <c r="AVU45" s="3" t="s">
        <v>28404</v>
      </c>
      <c r="AVV45" s="3" t="s">
        <v>28405</v>
      </c>
      <c r="AVW45" s="3" t="s">
        <v>4686</v>
      </c>
      <c r="AVX45" s="3" t="s">
        <v>28406</v>
      </c>
      <c r="AVY45" s="3" t="s">
        <v>28407</v>
      </c>
      <c r="AVZ45" s="3" t="s">
        <v>4686</v>
      </c>
      <c r="AWA45" s="3" t="s">
        <v>28408</v>
      </c>
      <c r="AWB45" s="3" t="s">
        <v>28409</v>
      </c>
      <c r="AWC45" s="3" t="s">
        <v>4686</v>
      </c>
      <c r="AWD45" s="3" t="s">
        <v>28410</v>
      </c>
      <c r="AWE45" s="3" t="s">
        <v>28411</v>
      </c>
      <c r="AWF45" s="3" t="s">
        <v>4686</v>
      </c>
      <c r="AWG45" s="3" t="s">
        <v>28412</v>
      </c>
      <c r="AWH45" s="3" t="s">
        <v>28413</v>
      </c>
      <c r="AWI45" s="3" t="s">
        <v>4686</v>
      </c>
      <c r="AWJ45" s="3" t="s">
        <v>28414</v>
      </c>
      <c r="AWK45" s="3" t="s">
        <v>28415</v>
      </c>
      <c r="AWL45" s="3" t="s">
        <v>4686</v>
      </c>
      <c r="AWM45" s="3" t="s">
        <v>28416</v>
      </c>
      <c r="AWN45" s="3" t="s">
        <v>28417</v>
      </c>
      <c r="AWO45" s="3" t="s">
        <v>4686</v>
      </c>
      <c r="AWP45" s="3" t="s">
        <v>28418</v>
      </c>
      <c r="AWQ45" s="3" t="s">
        <v>28419</v>
      </c>
      <c r="AWR45" s="3" t="s">
        <v>4686</v>
      </c>
      <c r="AWS45" s="3" t="s">
        <v>28420</v>
      </c>
      <c r="AWT45" s="3" t="s">
        <v>28421</v>
      </c>
      <c r="AWU45" s="3" t="s">
        <v>4686</v>
      </c>
      <c r="AWV45" s="3" t="s">
        <v>28422</v>
      </c>
      <c r="AWW45" s="3" t="s">
        <v>28423</v>
      </c>
      <c r="AWX45" s="3" t="s">
        <v>4683</v>
      </c>
      <c r="AWY45" s="3" t="s">
        <v>25837</v>
      </c>
      <c r="AWZ45" s="3" t="s">
        <v>25838</v>
      </c>
      <c r="AXA45" s="3" t="s">
        <v>4686</v>
      </c>
      <c r="AXB45" s="3" t="s">
        <v>28424</v>
      </c>
      <c r="AXC45" s="3" t="s">
        <v>28425</v>
      </c>
      <c r="AXD45" s="3" t="s">
        <v>4686</v>
      </c>
      <c r="AXE45" s="3" t="s">
        <v>28426</v>
      </c>
      <c r="AXF45" s="3" t="s">
        <v>28427</v>
      </c>
      <c r="AXG45" s="3" t="s">
        <v>4686</v>
      </c>
      <c r="AXH45" s="3" t="s">
        <v>28428</v>
      </c>
      <c r="AXI45" s="3" t="s">
        <v>28429</v>
      </c>
      <c r="AXJ45" s="3" t="s">
        <v>4683</v>
      </c>
      <c r="AXK45" s="3" t="s">
        <v>28430</v>
      </c>
      <c r="AXL45" s="3" t="s">
        <v>28431</v>
      </c>
      <c r="AXM45" s="3" t="s">
        <v>4686</v>
      </c>
      <c r="AXN45" s="3" t="s">
        <v>28432</v>
      </c>
      <c r="AXO45" s="3" t="s">
        <v>28433</v>
      </c>
      <c r="AXP45" s="3" t="s">
        <v>4683</v>
      </c>
      <c r="AXQ45" s="3" t="s">
        <v>28434</v>
      </c>
      <c r="AXR45" s="3" t="s">
        <v>28435</v>
      </c>
      <c r="AXS45" s="3" t="s">
        <v>4686</v>
      </c>
      <c r="AXT45" s="3" t="s">
        <v>28436</v>
      </c>
      <c r="AXU45" s="3" t="s">
        <v>28437</v>
      </c>
      <c r="AXV45" s="3" t="s">
        <v>4686</v>
      </c>
      <c r="AXW45" s="3" t="s">
        <v>28438</v>
      </c>
      <c r="AXX45" s="3" t="s">
        <v>28439</v>
      </c>
      <c r="AXY45" s="3" t="s">
        <v>4683</v>
      </c>
      <c r="AXZ45" s="3" t="s">
        <v>28440</v>
      </c>
      <c r="AYA45" s="3" t="s">
        <v>28441</v>
      </c>
      <c r="AYB45" s="3" t="s">
        <v>4683</v>
      </c>
      <c r="AYC45" s="3" t="s">
        <v>28442</v>
      </c>
      <c r="AYD45" s="3" t="s">
        <v>28443</v>
      </c>
      <c r="AYE45" s="3" t="s">
        <v>4686</v>
      </c>
      <c r="AYF45" s="3" t="s">
        <v>28444</v>
      </c>
      <c r="AYG45" s="3" t="s">
        <v>28445</v>
      </c>
      <c r="AYH45" s="3" t="s">
        <v>4683</v>
      </c>
      <c r="AYI45" s="3" t="s">
        <v>28446</v>
      </c>
      <c r="AYJ45" s="3" t="s">
        <v>28447</v>
      </c>
      <c r="AYK45" s="3" t="s">
        <v>4683</v>
      </c>
      <c r="AYL45" s="3" t="s">
        <v>26460</v>
      </c>
      <c r="AYM45" s="3" t="s">
        <v>26461</v>
      </c>
      <c r="AYN45" s="3" t="s">
        <v>4683</v>
      </c>
      <c r="AYO45" s="3" t="s">
        <v>28448</v>
      </c>
      <c r="AYP45" s="3" t="s">
        <v>28449</v>
      </c>
      <c r="AYQ45" s="3" t="s">
        <v>4683</v>
      </c>
      <c r="AYR45" s="3" t="s">
        <v>26460</v>
      </c>
      <c r="AYS45" s="3" t="s">
        <v>26461</v>
      </c>
      <c r="AYT45" s="3" t="s">
        <v>4683</v>
      </c>
      <c r="AYU45" s="3" t="s">
        <v>28450</v>
      </c>
      <c r="AYV45" s="3" t="s">
        <v>28451</v>
      </c>
      <c r="AYW45" s="3" t="s">
        <v>4683</v>
      </c>
      <c r="AYX45" s="3" t="s">
        <v>28452</v>
      </c>
      <c r="AYY45" s="3" t="s">
        <v>28453</v>
      </c>
      <c r="AYZ45" s="3" t="s">
        <v>4686</v>
      </c>
      <c r="AZA45" s="3" t="s">
        <v>28454</v>
      </c>
      <c r="AZB45" s="3" t="s">
        <v>28455</v>
      </c>
      <c r="AZC45" s="3" t="s">
        <v>4686</v>
      </c>
      <c r="AZD45" s="3" t="s">
        <v>27456</v>
      </c>
      <c r="AZE45" s="3" t="s">
        <v>27457</v>
      </c>
      <c r="AZF45" s="3" t="s">
        <v>4683</v>
      </c>
      <c r="AZG45" s="3" t="s">
        <v>27376</v>
      </c>
      <c r="AZH45" s="3" t="s">
        <v>27377</v>
      </c>
      <c r="AZI45" s="3" t="s">
        <v>4686</v>
      </c>
      <c r="AZJ45" s="3" t="s">
        <v>5676</v>
      </c>
      <c r="AZK45" s="3" t="s">
        <v>5677</v>
      </c>
      <c r="AZL45" s="3" t="s">
        <v>4686</v>
      </c>
      <c r="AZM45" s="3" t="s">
        <v>28456</v>
      </c>
      <c r="AZN45" s="3" t="s">
        <v>28457</v>
      </c>
      <c r="AZO45" s="3" t="s">
        <v>4686</v>
      </c>
      <c r="AZP45" s="3" t="s">
        <v>5431</v>
      </c>
      <c r="AZQ45" s="3" t="s">
        <v>5432</v>
      </c>
      <c r="AZR45" s="3" t="s">
        <v>4683</v>
      </c>
      <c r="AZS45" s="3" t="s">
        <v>28458</v>
      </c>
      <c r="AZT45" s="3" t="s">
        <v>28459</v>
      </c>
      <c r="AZU45" s="3" t="s">
        <v>4683</v>
      </c>
      <c r="AZV45" s="3" t="s">
        <v>28460</v>
      </c>
      <c r="AZW45" s="3" t="s">
        <v>28461</v>
      </c>
      <c r="AZX45" s="3" t="s">
        <v>4686</v>
      </c>
      <c r="AZY45" s="3" t="s">
        <v>27718</v>
      </c>
      <c r="AZZ45" s="3" t="s">
        <v>27719</v>
      </c>
      <c r="BAA45" s="3" t="s">
        <v>4683</v>
      </c>
      <c r="BAB45" s="3" t="s">
        <v>28462</v>
      </c>
      <c r="BAC45" s="3" t="s">
        <v>28463</v>
      </c>
      <c r="BAD45" s="3" t="s">
        <v>4683</v>
      </c>
      <c r="BAE45" s="3" t="s">
        <v>28464</v>
      </c>
      <c r="BAF45" s="3" t="s">
        <v>28465</v>
      </c>
      <c r="BAG45" s="3" t="s">
        <v>4683</v>
      </c>
      <c r="BAH45" s="3" t="s">
        <v>28466</v>
      </c>
      <c r="BAI45" s="3" t="s">
        <v>28467</v>
      </c>
      <c r="BAJ45" s="3" t="s">
        <v>4683</v>
      </c>
      <c r="BAK45" s="3" t="s">
        <v>28468</v>
      </c>
      <c r="BAL45" s="3" t="s">
        <v>28469</v>
      </c>
      <c r="BAM45" s="3" t="s">
        <v>4686</v>
      </c>
      <c r="BAN45" s="3" t="s">
        <v>28470</v>
      </c>
      <c r="BAO45" s="3" t="s">
        <v>28471</v>
      </c>
      <c r="BAP45" s="3" t="s">
        <v>4683</v>
      </c>
      <c r="BAQ45" s="3" t="s">
        <v>28472</v>
      </c>
      <c r="BAR45" s="3" t="s">
        <v>28473</v>
      </c>
      <c r="BAS45" s="3" t="s">
        <v>4686</v>
      </c>
      <c r="BAT45" s="3" t="s">
        <v>28474</v>
      </c>
      <c r="BAU45" s="3" t="s">
        <v>28475</v>
      </c>
      <c r="BAV45" s="3" t="s">
        <v>4686</v>
      </c>
      <c r="BAW45" s="3" t="s">
        <v>28476</v>
      </c>
      <c r="BAX45" s="3" t="s">
        <v>28477</v>
      </c>
      <c r="BAY45" s="3" t="s">
        <v>4686</v>
      </c>
      <c r="BAZ45" s="3" t="s">
        <v>28478</v>
      </c>
      <c r="BBA45" s="3" t="s">
        <v>28479</v>
      </c>
      <c r="BBB45" s="3" t="s">
        <v>4686</v>
      </c>
      <c r="BBC45" s="3" t="s">
        <v>28480</v>
      </c>
      <c r="BBD45" s="3" t="s">
        <v>28481</v>
      </c>
      <c r="BBE45" s="3" t="s">
        <v>4683</v>
      </c>
      <c r="BBF45" s="3" t="s">
        <v>28482</v>
      </c>
      <c r="BBG45" s="3" t="s">
        <v>28483</v>
      </c>
      <c r="BBH45" s="3" t="s">
        <v>4686</v>
      </c>
      <c r="BBI45" s="3" t="s">
        <v>28484</v>
      </c>
      <c r="BBJ45" s="3" t="s">
        <v>28485</v>
      </c>
      <c r="BBK45" s="3" t="s">
        <v>4686</v>
      </c>
      <c r="BBL45" s="3" t="s">
        <v>28486</v>
      </c>
      <c r="BBM45" s="3" t="s">
        <v>28487</v>
      </c>
      <c r="BBN45" s="3" t="s">
        <v>4686</v>
      </c>
      <c r="BBO45" s="3" t="s">
        <v>28488</v>
      </c>
      <c r="BBP45" s="3" t="s">
        <v>28489</v>
      </c>
      <c r="BBQ45" s="3" t="s">
        <v>4683</v>
      </c>
      <c r="BBR45" s="3" t="s">
        <v>5285</v>
      </c>
      <c r="BBS45" s="3" t="s">
        <v>5286</v>
      </c>
      <c r="BBT45" s="3" t="s">
        <v>4686</v>
      </c>
      <c r="BBU45" s="3" t="s">
        <v>28490</v>
      </c>
      <c r="BBV45" s="3" t="s">
        <v>28491</v>
      </c>
      <c r="BBW45" s="3" t="s">
        <v>4686</v>
      </c>
      <c r="BBX45" s="3" t="s">
        <v>28492</v>
      </c>
      <c r="BBY45" s="3" t="s">
        <v>28493</v>
      </c>
      <c r="BBZ45" s="3" t="s">
        <v>4683</v>
      </c>
      <c r="BCA45" s="3" t="s">
        <v>28494</v>
      </c>
      <c r="BCB45" s="3" t="s">
        <v>28495</v>
      </c>
      <c r="BCC45" s="3" t="s">
        <v>4686</v>
      </c>
      <c r="BCD45" s="3" t="s">
        <v>28496</v>
      </c>
      <c r="BCE45" s="3" t="s">
        <v>28497</v>
      </c>
      <c r="BCF45" s="3" t="s">
        <v>4683</v>
      </c>
      <c r="BCG45" s="3" t="s">
        <v>28498</v>
      </c>
      <c r="BCH45" s="3" t="s">
        <v>28499</v>
      </c>
      <c r="BCI45" s="3" t="s">
        <v>4686</v>
      </c>
      <c r="BCJ45" s="3" t="s">
        <v>28500</v>
      </c>
      <c r="BCK45" s="3" t="s">
        <v>28501</v>
      </c>
      <c r="BCL45" s="3" t="s">
        <v>4683</v>
      </c>
      <c r="BCM45" s="3" t="s">
        <v>28498</v>
      </c>
      <c r="BCN45" s="3" t="s">
        <v>28499</v>
      </c>
      <c r="BCO45" s="3" t="s">
        <v>4683</v>
      </c>
      <c r="BCP45" s="3" t="s">
        <v>28502</v>
      </c>
      <c r="BCQ45" s="3" t="s">
        <v>28503</v>
      </c>
      <c r="BCR45" s="3" t="s">
        <v>4683</v>
      </c>
      <c r="BCS45" s="3" t="s">
        <v>28504</v>
      </c>
      <c r="BCT45" s="3" t="s">
        <v>28505</v>
      </c>
      <c r="BCU45" s="3" t="s">
        <v>4686</v>
      </c>
      <c r="BCV45" s="3" t="s">
        <v>28506</v>
      </c>
      <c r="BCW45" s="3" t="s">
        <v>28507</v>
      </c>
      <c r="BCX45" s="3" t="s">
        <v>4686</v>
      </c>
      <c r="BCY45" s="3" t="s">
        <v>5621</v>
      </c>
      <c r="BCZ45" s="3" t="s">
        <v>5622</v>
      </c>
      <c r="BDA45" s="3" t="s">
        <v>4686</v>
      </c>
      <c r="BDB45" s="3" t="s">
        <v>28508</v>
      </c>
      <c r="BDC45" s="3" t="s">
        <v>28509</v>
      </c>
      <c r="BDD45" s="3" t="s">
        <v>4686</v>
      </c>
      <c r="BDE45" s="3" t="s">
        <v>28510</v>
      </c>
      <c r="BDF45" s="3" t="s">
        <v>28511</v>
      </c>
      <c r="BDG45" s="3" t="s">
        <v>4686</v>
      </c>
      <c r="BDH45" s="3" t="s">
        <v>28512</v>
      </c>
      <c r="BDI45" s="3" t="s">
        <v>28513</v>
      </c>
      <c r="BDJ45" s="3" t="s">
        <v>4686</v>
      </c>
      <c r="BDK45" s="3" t="s">
        <v>28514</v>
      </c>
      <c r="BDL45" s="3" t="s">
        <v>28515</v>
      </c>
      <c r="BDM45" s="3" t="s">
        <v>4686</v>
      </c>
      <c r="BDN45" s="3" t="s">
        <v>28516</v>
      </c>
      <c r="BDO45" s="3" t="s">
        <v>28517</v>
      </c>
      <c r="BDP45" s="3" t="s">
        <v>4683</v>
      </c>
      <c r="BDQ45" s="3" t="s">
        <v>28518</v>
      </c>
      <c r="BDR45" s="3" t="s">
        <v>28519</v>
      </c>
      <c r="BDS45" s="3" t="s">
        <v>4686</v>
      </c>
      <c r="BDT45" s="3" t="s">
        <v>28520</v>
      </c>
      <c r="BDU45" s="3" t="s">
        <v>28521</v>
      </c>
      <c r="BDV45" s="3" t="s">
        <v>4683</v>
      </c>
      <c r="BDW45" s="3" t="s">
        <v>28522</v>
      </c>
      <c r="BDX45" s="3" t="s">
        <v>28523</v>
      </c>
      <c r="BDY45" s="3" t="s">
        <v>4686</v>
      </c>
      <c r="BDZ45" s="3" t="s">
        <v>28524</v>
      </c>
      <c r="BEA45" s="3" t="s">
        <v>28525</v>
      </c>
      <c r="BEB45" s="3" t="s">
        <v>4686</v>
      </c>
      <c r="BEC45" s="3" t="s">
        <v>28526</v>
      </c>
      <c r="BED45" s="3" t="s">
        <v>28527</v>
      </c>
      <c r="BEE45" s="3" t="s">
        <v>4686</v>
      </c>
      <c r="BEF45" s="3" t="s">
        <v>26646</v>
      </c>
      <c r="BEG45" s="3" t="s">
        <v>26647</v>
      </c>
      <c r="BEH45" s="3" t="s">
        <v>4686</v>
      </c>
      <c r="BEI45" s="3" t="s">
        <v>26646</v>
      </c>
      <c r="BEJ45" s="3" t="s">
        <v>26647</v>
      </c>
      <c r="BEK45" s="3" t="s">
        <v>4683</v>
      </c>
      <c r="BEL45" s="3" t="s">
        <v>5285</v>
      </c>
      <c r="BEM45" s="3" t="s">
        <v>5286</v>
      </c>
      <c r="BEN45" s="3" t="s">
        <v>4686</v>
      </c>
      <c r="BEO45" s="3" t="s">
        <v>28528</v>
      </c>
      <c r="BEP45" s="3" t="s">
        <v>28529</v>
      </c>
      <c r="BEQ45" s="3" t="s">
        <v>4686</v>
      </c>
      <c r="BER45" s="3" t="s">
        <v>28530</v>
      </c>
      <c r="BES45" s="3" t="s">
        <v>28531</v>
      </c>
      <c r="BET45" s="3" t="s">
        <v>4683</v>
      </c>
      <c r="BEU45" s="3" t="s">
        <v>28532</v>
      </c>
      <c r="BEV45" s="3" t="s">
        <v>28533</v>
      </c>
      <c r="BEW45" s="3" t="s">
        <v>4686</v>
      </c>
      <c r="BEX45" s="3" t="s">
        <v>28534</v>
      </c>
      <c r="BEY45" s="3" t="s">
        <v>28535</v>
      </c>
      <c r="BEZ45" s="3" t="s">
        <v>4683</v>
      </c>
      <c r="BFA45" s="3" t="s">
        <v>5285</v>
      </c>
      <c r="BFB45" s="3" t="s">
        <v>5286</v>
      </c>
      <c r="BFC45" s="3" t="s">
        <v>4683</v>
      </c>
      <c r="BFD45" s="3" t="s">
        <v>5285</v>
      </c>
      <c r="BFE45" s="3" t="s">
        <v>5286</v>
      </c>
      <c r="BFF45" s="3" t="s">
        <v>4686</v>
      </c>
      <c r="BFG45" s="3" t="s">
        <v>26544</v>
      </c>
      <c r="BFH45" s="3" t="s">
        <v>26545</v>
      </c>
      <c r="BFI45" s="3" t="s">
        <v>4686</v>
      </c>
      <c r="BFJ45" s="3" t="s">
        <v>28536</v>
      </c>
      <c r="BFK45" s="3" t="s">
        <v>28537</v>
      </c>
      <c r="BFL45" s="3" t="s">
        <v>4686</v>
      </c>
      <c r="BFM45" s="3" t="s">
        <v>28538</v>
      </c>
      <c r="BFN45" s="3" t="s">
        <v>28539</v>
      </c>
      <c r="BFO45" s="3" t="s">
        <v>4683</v>
      </c>
      <c r="BFP45" s="3" t="s">
        <v>28540</v>
      </c>
      <c r="BFQ45" s="3" t="s">
        <v>28541</v>
      </c>
      <c r="BFR45" s="3" t="s">
        <v>4686</v>
      </c>
      <c r="BFS45" s="3" t="s">
        <v>28542</v>
      </c>
      <c r="BFT45" s="3" t="s">
        <v>28543</v>
      </c>
      <c r="BFU45" s="3" t="s">
        <v>4686</v>
      </c>
      <c r="BFV45" s="3" t="s">
        <v>28544</v>
      </c>
      <c r="BFW45" s="3" t="s">
        <v>28545</v>
      </c>
      <c r="BFX45" s="3" t="s">
        <v>4686</v>
      </c>
      <c r="BFY45" s="3" t="s">
        <v>28546</v>
      </c>
      <c r="BFZ45" s="3" t="s">
        <v>28547</v>
      </c>
      <c r="BGA45" s="3" t="s">
        <v>4686</v>
      </c>
      <c r="BGB45" s="3" t="s">
        <v>28548</v>
      </c>
      <c r="BGC45" s="3" t="s">
        <v>28549</v>
      </c>
      <c r="BGD45" s="3" t="s">
        <v>4686</v>
      </c>
      <c r="BGE45" s="3" t="s">
        <v>28550</v>
      </c>
      <c r="BGF45" s="3" t="s">
        <v>28551</v>
      </c>
      <c r="BGG45" s="3" t="s">
        <v>4686</v>
      </c>
      <c r="BGH45" s="3" t="s">
        <v>28552</v>
      </c>
      <c r="BGI45" s="3" t="s">
        <v>28553</v>
      </c>
      <c r="BGJ45" s="3" t="s">
        <v>4683</v>
      </c>
      <c r="BGK45" s="3" t="s">
        <v>28554</v>
      </c>
      <c r="BGL45" s="3" t="s">
        <v>28555</v>
      </c>
      <c r="BGM45" s="3" t="s">
        <v>4683</v>
      </c>
      <c r="BGN45" s="3" t="s">
        <v>28556</v>
      </c>
      <c r="BGO45" s="3" t="s">
        <v>28557</v>
      </c>
      <c r="BGP45" s="3" t="s">
        <v>4686</v>
      </c>
      <c r="BGQ45" s="3" t="s">
        <v>28558</v>
      </c>
      <c r="BGR45" s="3" t="s">
        <v>28559</v>
      </c>
      <c r="BGS45" s="3" t="s">
        <v>4686</v>
      </c>
      <c r="BGT45" s="3" t="s">
        <v>28560</v>
      </c>
      <c r="BGU45" s="3" t="s">
        <v>28561</v>
      </c>
      <c r="BGV45" s="3" t="s">
        <v>4683</v>
      </c>
      <c r="BGW45" s="3" t="s">
        <v>5517</v>
      </c>
      <c r="BGX45" s="3" t="s">
        <v>5518</v>
      </c>
      <c r="BGY45" s="3" t="s">
        <v>4683</v>
      </c>
      <c r="BGZ45" s="3" t="s">
        <v>27924</v>
      </c>
      <c r="BHA45" s="3" t="s">
        <v>27925</v>
      </c>
      <c r="BHB45" s="3" t="s">
        <v>4683</v>
      </c>
      <c r="BHC45" s="3" t="s">
        <v>28562</v>
      </c>
      <c r="BHD45" s="3" t="s">
        <v>28563</v>
      </c>
      <c r="BHE45" s="3" t="s">
        <v>4686</v>
      </c>
      <c r="BHF45" s="3" t="s">
        <v>4705</v>
      </c>
      <c r="BHG45" s="3" t="s">
        <v>4706</v>
      </c>
      <c r="BHH45" s="3" t="s">
        <v>4683</v>
      </c>
      <c r="BHI45" s="3" t="s">
        <v>27056</v>
      </c>
      <c r="BHJ45" s="3" t="s">
        <v>27057</v>
      </c>
      <c r="BHK45" s="3" t="s">
        <v>4683</v>
      </c>
      <c r="BHL45" s="3" t="s">
        <v>28564</v>
      </c>
      <c r="BHM45" s="3" t="s">
        <v>28565</v>
      </c>
      <c r="BHN45" s="3" t="s">
        <v>4686</v>
      </c>
      <c r="BHO45" s="3" t="s">
        <v>28566</v>
      </c>
      <c r="BHP45" s="3" t="s">
        <v>28567</v>
      </c>
      <c r="BHQ45" s="3" t="s">
        <v>4686</v>
      </c>
      <c r="BHR45" s="3" t="s">
        <v>28568</v>
      </c>
      <c r="BHS45" s="3" t="s">
        <v>28569</v>
      </c>
      <c r="BHT45" s="3" t="s">
        <v>4686</v>
      </c>
      <c r="BHU45" s="3" t="s">
        <v>27966</v>
      </c>
      <c r="BHV45" s="3" t="s">
        <v>27967</v>
      </c>
      <c r="BHW45" s="3" t="s">
        <v>4686</v>
      </c>
      <c r="BHX45" s="3" t="s">
        <v>27468</v>
      </c>
      <c r="BHY45" s="3" t="s">
        <v>27469</v>
      </c>
      <c r="BHZ45" s="3" t="s">
        <v>4686</v>
      </c>
      <c r="BIA45" s="3" t="s">
        <v>28570</v>
      </c>
      <c r="BIB45" s="3" t="s">
        <v>28571</v>
      </c>
      <c r="BIC45" s="3" t="s">
        <v>4683</v>
      </c>
      <c r="BID45" s="3" t="s">
        <v>28572</v>
      </c>
      <c r="BIE45" s="3" t="s">
        <v>28573</v>
      </c>
      <c r="BIF45" s="3" t="s">
        <v>4686</v>
      </c>
      <c r="BIG45" s="3" t="s">
        <v>27494</v>
      </c>
      <c r="BIH45" s="3" t="s">
        <v>27495</v>
      </c>
      <c r="BII45" s="3" t="s">
        <v>4686</v>
      </c>
      <c r="BIJ45" s="3" t="s">
        <v>27468</v>
      </c>
      <c r="BIK45" s="3" t="s">
        <v>27469</v>
      </c>
      <c r="BIL45" s="3" t="s">
        <v>4683</v>
      </c>
      <c r="BIM45" s="3" t="s">
        <v>28574</v>
      </c>
      <c r="BIN45" s="3" t="s">
        <v>28575</v>
      </c>
      <c r="BIO45" s="3" t="s">
        <v>4686</v>
      </c>
      <c r="BIP45" s="3" t="s">
        <v>28576</v>
      </c>
      <c r="BIQ45" s="3" t="s">
        <v>28577</v>
      </c>
      <c r="BIR45" s="3" t="s">
        <v>4686</v>
      </c>
      <c r="BIS45" s="3" t="s">
        <v>27506</v>
      </c>
      <c r="BIT45" s="3" t="s">
        <v>27507</v>
      </c>
      <c r="BIU45" s="3" t="s">
        <v>4686</v>
      </c>
      <c r="BIV45" s="3" t="s">
        <v>26322</v>
      </c>
      <c r="BIW45" s="3" t="s">
        <v>26323</v>
      </c>
      <c r="BIX45" s="3" t="s">
        <v>4686</v>
      </c>
      <c r="BIY45" s="3" t="s">
        <v>28578</v>
      </c>
      <c r="BIZ45" s="3" t="s">
        <v>28579</v>
      </c>
      <c r="BJA45" s="3" t="s">
        <v>4686</v>
      </c>
      <c r="BJB45" s="3" t="s">
        <v>26322</v>
      </c>
      <c r="BJC45" s="3" t="s">
        <v>26323</v>
      </c>
      <c r="BJD45" s="3" t="s">
        <v>4683</v>
      </c>
      <c r="BJE45" s="3" t="s">
        <v>28580</v>
      </c>
      <c r="BJF45" s="3" t="s">
        <v>28581</v>
      </c>
      <c r="BJG45" s="3" t="s">
        <v>4683</v>
      </c>
      <c r="BJH45" s="3" t="s">
        <v>28582</v>
      </c>
      <c r="BJI45" s="3" t="s">
        <v>28583</v>
      </c>
      <c r="BJJ45" s="3" t="s">
        <v>4686</v>
      </c>
      <c r="BJK45" s="3" t="s">
        <v>25373</v>
      </c>
      <c r="BJL45" s="3" t="s">
        <v>25374</v>
      </c>
      <c r="BJM45" s="3" t="s">
        <v>4686</v>
      </c>
      <c r="BJN45" s="3" t="s">
        <v>26336</v>
      </c>
      <c r="BJO45" s="3" t="s">
        <v>26337</v>
      </c>
      <c r="BJP45" s="3" t="s">
        <v>4686</v>
      </c>
      <c r="BJQ45" s="3" t="s">
        <v>28584</v>
      </c>
      <c r="BJR45" s="3" t="s">
        <v>28585</v>
      </c>
      <c r="BJS45" s="3" t="s">
        <v>4686</v>
      </c>
      <c r="BJT45" s="3" t="s">
        <v>28584</v>
      </c>
      <c r="BJU45" s="3" t="s">
        <v>28585</v>
      </c>
      <c r="BJV45" s="3" t="s">
        <v>4686</v>
      </c>
      <c r="BJW45" s="3" t="s">
        <v>25373</v>
      </c>
      <c r="BJX45" s="3" t="s">
        <v>25374</v>
      </c>
      <c r="BJY45" s="3" t="s">
        <v>4686</v>
      </c>
      <c r="BJZ45" s="3" t="s">
        <v>28586</v>
      </c>
      <c r="BKA45" s="3" t="s">
        <v>28587</v>
      </c>
      <c r="BKB45" s="3" t="s">
        <v>4683</v>
      </c>
      <c r="BKC45" s="3" t="s">
        <v>28588</v>
      </c>
      <c r="BKD45" s="3" t="s">
        <v>28589</v>
      </c>
      <c r="BKE45" s="3" t="s">
        <v>4683</v>
      </c>
      <c r="BKF45" s="3" t="s">
        <v>28590</v>
      </c>
      <c r="BKG45" s="3" t="s">
        <v>28591</v>
      </c>
      <c r="BKH45" s="3" t="s">
        <v>4683</v>
      </c>
      <c r="BKI45" s="3" t="s">
        <v>28592</v>
      </c>
      <c r="BKJ45" s="3" t="s">
        <v>28593</v>
      </c>
      <c r="BKK45" s="3" t="s">
        <v>4686</v>
      </c>
      <c r="BKL45" s="3" t="s">
        <v>28594</v>
      </c>
      <c r="BKM45" s="3" t="s">
        <v>28595</v>
      </c>
      <c r="BKN45" s="3" t="s">
        <v>4683</v>
      </c>
      <c r="BKO45" s="3" t="s">
        <v>26314</v>
      </c>
      <c r="BKP45" s="3" t="s">
        <v>26315</v>
      </c>
      <c r="BKQ45" s="3" t="s">
        <v>4686</v>
      </c>
      <c r="BKR45" s="3" t="s">
        <v>28596</v>
      </c>
      <c r="BKS45" s="3" t="s">
        <v>28597</v>
      </c>
      <c r="BKT45" s="3" t="s">
        <v>4686</v>
      </c>
      <c r="BKU45" s="3" t="s">
        <v>26342</v>
      </c>
      <c r="BKV45" s="3" t="s">
        <v>26343</v>
      </c>
      <c r="BKW45" s="3" t="s">
        <v>4686</v>
      </c>
      <c r="BKX45" s="3" t="s">
        <v>28598</v>
      </c>
      <c r="BKY45" s="3" t="s">
        <v>28599</v>
      </c>
      <c r="BKZ45" s="3" t="s">
        <v>4686</v>
      </c>
      <c r="BLA45" s="3" t="s">
        <v>26322</v>
      </c>
      <c r="BLB45" s="3" t="s">
        <v>26323</v>
      </c>
      <c r="BLC45" s="3" t="s">
        <v>4686</v>
      </c>
      <c r="BLD45" s="3" t="s">
        <v>28600</v>
      </c>
      <c r="BLE45" s="3" t="s">
        <v>28601</v>
      </c>
      <c r="BLF45" s="3" t="s">
        <v>4686</v>
      </c>
      <c r="BLG45" s="3" t="s">
        <v>28602</v>
      </c>
      <c r="BLH45" s="3" t="s">
        <v>28603</v>
      </c>
      <c r="BLI45" s="3" t="s">
        <v>4683</v>
      </c>
      <c r="BLJ45" s="3" t="s">
        <v>27486</v>
      </c>
      <c r="BLK45" s="3" t="s">
        <v>27487</v>
      </c>
      <c r="BLL45" s="3" t="s">
        <v>4683</v>
      </c>
      <c r="BLM45" s="3" t="s">
        <v>28604</v>
      </c>
      <c r="BLN45" s="3" t="s">
        <v>28605</v>
      </c>
      <c r="BLO45" s="3" t="s">
        <v>4686</v>
      </c>
      <c r="BLP45" s="3" t="s">
        <v>28606</v>
      </c>
      <c r="BLQ45" s="3" t="s">
        <v>28607</v>
      </c>
      <c r="BLR45" s="3" t="s">
        <v>4686</v>
      </c>
      <c r="BLS45" s="3" t="s">
        <v>28608</v>
      </c>
      <c r="BLT45" s="3" t="s">
        <v>28609</v>
      </c>
      <c r="BLU45" s="3" t="s">
        <v>4686</v>
      </c>
      <c r="BLV45" s="3" t="s">
        <v>28610</v>
      </c>
      <c r="BLW45" s="3" t="s">
        <v>28611</v>
      </c>
      <c r="BLX45" s="3" t="s">
        <v>4686</v>
      </c>
      <c r="BLY45" s="3" t="s">
        <v>28612</v>
      </c>
      <c r="BLZ45" s="3" t="s">
        <v>28613</v>
      </c>
      <c r="BMA45" s="3" t="s">
        <v>4683</v>
      </c>
      <c r="BMB45" s="3" t="s">
        <v>28614</v>
      </c>
      <c r="BMC45" s="3" t="s">
        <v>28615</v>
      </c>
      <c r="BMD45" s="3" t="s">
        <v>4683</v>
      </c>
      <c r="BME45" s="3" t="s">
        <v>28616</v>
      </c>
      <c r="BMF45" s="3" t="s">
        <v>28617</v>
      </c>
      <c r="BMG45" s="3" t="s">
        <v>4686</v>
      </c>
      <c r="BMH45" s="3" t="s">
        <v>28618</v>
      </c>
      <c r="BMI45" s="3" t="s">
        <v>28619</v>
      </c>
      <c r="BMJ45" s="3" t="s">
        <v>4683</v>
      </c>
      <c r="BMK45" s="3" t="s">
        <v>28620</v>
      </c>
      <c r="BML45" s="3" t="s">
        <v>28621</v>
      </c>
      <c r="BMM45" s="3" t="s">
        <v>4686</v>
      </c>
      <c r="BMN45" s="3" t="s">
        <v>28622</v>
      </c>
      <c r="BMO45" s="3" t="s">
        <v>28623</v>
      </c>
      <c r="BMP45" s="3" t="s">
        <v>4683</v>
      </c>
      <c r="BMQ45" s="3" t="s">
        <v>5285</v>
      </c>
      <c r="BMR45" s="3" t="s">
        <v>5286</v>
      </c>
      <c r="BMS45" s="3" t="s">
        <v>4686</v>
      </c>
      <c r="BMT45" s="3" t="s">
        <v>28624</v>
      </c>
      <c r="BMU45" s="3" t="s">
        <v>28625</v>
      </c>
      <c r="BMV45" s="3" t="s">
        <v>4686</v>
      </c>
      <c r="BMW45" s="3" t="s">
        <v>28626</v>
      </c>
      <c r="BMX45" s="3" t="s">
        <v>28627</v>
      </c>
      <c r="BMY45" s="3" t="s">
        <v>4686</v>
      </c>
      <c r="BMZ45" s="3" t="s">
        <v>28628</v>
      </c>
      <c r="BNA45" s="3" t="s">
        <v>28629</v>
      </c>
      <c r="BNB45" s="3" t="s">
        <v>4686</v>
      </c>
      <c r="BNC45" s="3" t="s">
        <v>25673</v>
      </c>
      <c r="BND45" s="3" t="s">
        <v>25674</v>
      </c>
      <c r="BNE45" s="3" t="s">
        <v>4686</v>
      </c>
      <c r="BNF45" s="3" t="s">
        <v>4732</v>
      </c>
      <c r="BNG45" s="3" t="s">
        <v>4733</v>
      </c>
      <c r="BNH45" s="3" t="s">
        <v>4683</v>
      </c>
      <c r="BNI45" s="3" t="s">
        <v>28630</v>
      </c>
      <c r="BNJ45" s="3" t="s">
        <v>28631</v>
      </c>
      <c r="BNK45" s="3" t="s">
        <v>4683</v>
      </c>
      <c r="BNL45" s="3" t="s">
        <v>5650</v>
      </c>
      <c r="BNM45" s="3" t="s">
        <v>5651</v>
      </c>
      <c r="BNN45" s="3" t="s">
        <v>4686</v>
      </c>
      <c r="BNO45" s="3" t="s">
        <v>28632</v>
      </c>
      <c r="BNP45" s="3" t="s">
        <v>28633</v>
      </c>
      <c r="BNQ45" s="3" t="s">
        <v>4683</v>
      </c>
      <c r="BNR45" s="3" t="s">
        <v>28634</v>
      </c>
      <c r="BNS45" s="3" t="s">
        <v>28635</v>
      </c>
      <c r="BNT45" s="3" t="s">
        <v>4683</v>
      </c>
      <c r="BNU45" s="3" t="s">
        <v>28636</v>
      </c>
      <c r="BNV45" s="3" t="s">
        <v>28637</v>
      </c>
      <c r="BNW45" s="3" t="s">
        <v>4686</v>
      </c>
      <c r="BNX45" s="3" t="s">
        <v>28638</v>
      </c>
      <c r="BNY45" s="3" t="s">
        <v>28639</v>
      </c>
      <c r="BNZ45" s="3" t="s">
        <v>4683</v>
      </c>
      <c r="BOA45" s="3" t="s">
        <v>28640</v>
      </c>
      <c r="BOB45" s="3" t="s">
        <v>28641</v>
      </c>
      <c r="BOC45" s="3" t="s">
        <v>4686</v>
      </c>
      <c r="BOD45" s="3" t="s">
        <v>28642</v>
      </c>
      <c r="BOE45" s="3" t="s">
        <v>28643</v>
      </c>
      <c r="BOF45" s="3" t="s">
        <v>4686</v>
      </c>
      <c r="BOG45" s="3" t="s">
        <v>28644</v>
      </c>
      <c r="BOH45" s="3" t="s">
        <v>28645</v>
      </c>
      <c r="BOI45" s="3" t="s">
        <v>4686</v>
      </c>
      <c r="BOJ45" s="3" t="s">
        <v>28646</v>
      </c>
      <c r="BOK45" s="3" t="s">
        <v>28647</v>
      </c>
      <c r="BOL45" s="3" t="s">
        <v>4686</v>
      </c>
      <c r="BOM45" s="3" t="s">
        <v>28648</v>
      </c>
      <c r="BON45" s="3" t="s">
        <v>28649</v>
      </c>
      <c r="BOO45" s="3" t="s">
        <v>4686</v>
      </c>
      <c r="BOP45" s="3" t="s">
        <v>28650</v>
      </c>
      <c r="BOQ45" s="3" t="s">
        <v>28651</v>
      </c>
      <c r="BOR45" s="3" t="s">
        <v>4683</v>
      </c>
      <c r="BOS45" s="3" t="s">
        <v>5285</v>
      </c>
      <c r="BOT45" s="3" t="s">
        <v>5286</v>
      </c>
      <c r="BOU45" s="3" t="s">
        <v>4683</v>
      </c>
      <c r="BOV45" s="3" t="s">
        <v>4736</v>
      </c>
      <c r="BOW45" s="3" t="s">
        <v>4737</v>
      </c>
      <c r="BOX45" s="3" t="s">
        <v>4686</v>
      </c>
      <c r="BOY45" s="3" t="s">
        <v>28652</v>
      </c>
      <c r="BOZ45" s="3" t="s">
        <v>28653</v>
      </c>
      <c r="BPA45" s="3" t="s">
        <v>4686</v>
      </c>
      <c r="BPB45" s="3" t="s">
        <v>28654</v>
      </c>
      <c r="BPC45" s="3" t="s">
        <v>28655</v>
      </c>
      <c r="BPD45" s="3" t="s">
        <v>4686</v>
      </c>
      <c r="BPE45" s="3" t="s">
        <v>26646</v>
      </c>
      <c r="BPF45" s="3" t="s">
        <v>26647</v>
      </c>
      <c r="BPG45" s="3" t="s">
        <v>4686</v>
      </c>
      <c r="BPH45" s="3" t="s">
        <v>28656</v>
      </c>
      <c r="BPI45" s="3" t="s">
        <v>28657</v>
      </c>
      <c r="BPJ45" s="3" t="s">
        <v>4686</v>
      </c>
      <c r="BPK45" s="3" t="s">
        <v>28658</v>
      </c>
      <c r="BPL45" s="3" t="s">
        <v>28659</v>
      </c>
      <c r="BPM45" s="3" t="s">
        <v>4686</v>
      </c>
      <c r="BPN45" s="3" t="s">
        <v>27908</v>
      </c>
      <c r="BPO45" s="3" t="s">
        <v>27909</v>
      </c>
      <c r="BPP45" s="3" t="s">
        <v>4686</v>
      </c>
      <c r="BPQ45" s="3" t="s">
        <v>27416</v>
      </c>
      <c r="BPR45" s="3" t="s">
        <v>27417</v>
      </c>
      <c r="BPS45" s="3" t="s">
        <v>4686</v>
      </c>
      <c r="BPT45" s="3" t="s">
        <v>27416</v>
      </c>
      <c r="BPU45" s="3" t="s">
        <v>27417</v>
      </c>
      <c r="BPV45" s="3" t="s">
        <v>4686</v>
      </c>
      <c r="BPW45" s="3" t="s">
        <v>28660</v>
      </c>
      <c r="BPX45" s="3" t="s">
        <v>28661</v>
      </c>
      <c r="BPY45" s="3" t="s">
        <v>4686</v>
      </c>
      <c r="BPZ45" s="3" t="s">
        <v>26644</v>
      </c>
      <c r="BQA45" s="3" t="s">
        <v>26645</v>
      </c>
      <c r="BQB45" s="3" t="s">
        <v>4683</v>
      </c>
      <c r="BQC45" s="3" t="s">
        <v>28662</v>
      </c>
      <c r="BQD45" s="3" t="s">
        <v>28663</v>
      </c>
      <c r="BQE45" s="3" t="s">
        <v>4683</v>
      </c>
      <c r="BQF45" s="3" t="s">
        <v>28664</v>
      </c>
      <c r="BQG45" s="3" t="s">
        <v>28665</v>
      </c>
      <c r="BQH45" s="3" t="s">
        <v>4683</v>
      </c>
      <c r="BQI45" s="3" t="s">
        <v>28666</v>
      </c>
      <c r="BQJ45" s="3" t="s">
        <v>28667</v>
      </c>
      <c r="BQK45" s="3" t="s">
        <v>4683</v>
      </c>
      <c r="BQL45" s="3" t="s">
        <v>28668</v>
      </c>
      <c r="BQM45" s="3" t="s">
        <v>28669</v>
      </c>
      <c r="BQN45" s="3" t="s">
        <v>4686</v>
      </c>
      <c r="BQO45" s="3" t="s">
        <v>28670</v>
      </c>
      <c r="BQP45" s="3" t="s">
        <v>28671</v>
      </c>
      <c r="BQQ45" s="3" t="s">
        <v>4683</v>
      </c>
      <c r="BQR45" s="3" t="s">
        <v>28672</v>
      </c>
      <c r="BQS45" s="3" t="s">
        <v>28673</v>
      </c>
      <c r="BQT45" s="3" t="s">
        <v>4686</v>
      </c>
      <c r="BQU45" s="3" t="s">
        <v>28674</v>
      </c>
      <c r="BQV45" s="3" t="s">
        <v>28675</v>
      </c>
      <c r="BQW45" s="3" t="s">
        <v>4686</v>
      </c>
      <c r="BQX45" s="3" t="s">
        <v>28676</v>
      </c>
      <c r="BQY45" s="3" t="s">
        <v>28677</v>
      </c>
      <c r="BQZ45" s="3" t="s">
        <v>4686</v>
      </c>
      <c r="BRA45" s="3" t="s">
        <v>28678</v>
      </c>
      <c r="BRB45" s="3" t="s">
        <v>28679</v>
      </c>
      <c r="BRC45" s="3" t="s">
        <v>4683</v>
      </c>
      <c r="BRD45" s="3" t="s">
        <v>28680</v>
      </c>
      <c r="BRE45" s="3" t="s">
        <v>28681</v>
      </c>
      <c r="BRF45" s="3" t="s">
        <v>4686</v>
      </c>
      <c r="BRG45" s="3" t="s">
        <v>28682</v>
      </c>
      <c r="BRH45" s="3" t="s">
        <v>28683</v>
      </c>
      <c r="BRI45" s="3" t="s">
        <v>4686</v>
      </c>
      <c r="BRJ45" s="3" t="s">
        <v>28684</v>
      </c>
      <c r="BRK45" s="3" t="s">
        <v>28685</v>
      </c>
      <c r="BRL45" s="3" t="s">
        <v>4686</v>
      </c>
      <c r="BRM45" s="3" t="s">
        <v>28686</v>
      </c>
      <c r="BRN45" s="3" t="s">
        <v>28687</v>
      </c>
      <c r="BRO45" s="3" t="s">
        <v>4686</v>
      </c>
      <c r="BRP45" s="3" t="s">
        <v>28688</v>
      </c>
      <c r="BRQ45" s="3" t="s">
        <v>28689</v>
      </c>
      <c r="BRR45" s="3" t="s">
        <v>4683</v>
      </c>
      <c r="BRS45" s="3" t="s">
        <v>28690</v>
      </c>
      <c r="BRT45" s="3" t="s">
        <v>28691</v>
      </c>
      <c r="BRU45" s="3" t="s">
        <v>4686</v>
      </c>
      <c r="BRV45" s="3" t="s">
        <v>26456</v>
      </c>
      <c r="BRW45" s="3" t="s">
        <v>26457</v>
      </c>
      <c r="BRX45" s="3" t="s">
        <v>4686</v>
      </c>
      <c r="BRY45" s="3" t="s">
        <v>28692</v>
      </c>
      <c r="BRZ45" s="3" t="s">
        <v>28693</v>
      </c>
      <c r="BSA45" s="3" t="s">
        <v>4683</v>
      </c>
      <c r="BSB45" s="3" t="s">
        <v>28694</v>
      </c>
      <c r="BSC45" s="3" t="s">
        <v>28695</v>
      </c>
      <c r="BSD45" s="3" t="s">
        <v>4683</v>
      </c>
      <c r="BSE45" s="3" t="s">
        <v>28696</v>
      </c>
      <c r="BSF45" s="3" t="s">
        <v>28697</v>
      </c>
      <c r="BSG45" s="3" t="s">
        <v>4683</v>
      </c>
      <c r="BSH45" s="3" t="s">
        <v>28698</v>
      </c>
      <c r="BSI45" s="3" t="s">
        <v>28699</v>
      </c>
      <c r="BSJ45" s="3" t="s">
        <v>4686</v>
      </c>
      <c r="BSK45" s="3" t="s">
        <v>28700</v>
      </c>
      <c r="BSL45" s="3" t="s">
        <v>28701</v>
      </c>
      <c r="BSM45" s="3" t="s">
        <v>4683</v>
      </c>
      <c r="BSN45" s="3" t="s">
        <v>27592</v>
      </c>
      <c r="BSO45" s="3" t="s">
        <v>27593</v>
      </c>
      <c r="BSP45" s="3" t="s">
        <v>4686</v>
      </c>
      <c r="BSQ45" s="3" t="s">
        <v>28702</v>
      </c>
      <c r="BSR45" s="3" t="s">
        <v>28703</v>
      </c>
      <c r="BSS45" s="3" t="s">
        <v>4686</v>
      </c>
      <c r="BST45" s="3" t="s">
        <v>28704</v>
      </c>
      <c r="BSU45" s="3" t="s">
        <v>28705</v>
      </c>
      <c r="BSV45" s="3" t="s">
        <v>4683</v>
      </c>
      <c r="BSW45" s="3" t="s">
        <v>28706</v>
      </c>
      <c r="BSX45" s="3" t="s">
        <v>28707</v>
      </c>
      <c r="BSY45" s="3" t="s">
        <v>4683</v>
      </c>
      <c r="BSZ45" s="3" t="s">
        <v>28708</v>
      </c>
      <c r="BTA45" s="3" t="s">
        <v>28709</v>
      </c>
      <c r="BTB45" s="3" t="s">
        <v>4686</v>
      </c>
      <c r="BTC45" s="3" t="s">
        <v>26866</v>
      </c>
      <c r="BTD45" s="3" t="s">
        <v>26867</v>
      </c>
      <c r="BTE45" s="3" t="s">
        <v>4686</v>
      </c>
      <c r="BTF45" s="3" t="s">
        <v>28710</v>
      </c>
      <c r="BTG45" s="3" t="s">
        <v>28711</v>
      </c>
      <c r="BTH45" s="3" t="s">
        <v>4686</v>
      </c>
      <c r="BTI45" s="3" t="s">
        <v>28712</v>
      </c>
      <c r="BTJ45" s="3" t="s">
        <v>28713</v>
      </c>
      <c r="BTK45" s="3" t="s">
        <v>4683</v>
      </c>
      <c r="BTL45" s="3" t="s">
        <v>28714</v>
      </c>
      <c r="BTM45" s="3" t="s">
        <v>28715</v>
      </c>
      <c r="BTN45" s="3" t="s">
        <v>4683</v>
      </c>
      <c r="BTO45" s="3" t="s">
        <v>28716</v>
      </c>
      <c r="BTP45" s="3" t="s">
        <v>28717</v>
      </c>
      <c r="BTQ45" s="3" t="s">
        <v>4686</v>
      </c>
      <c r="BTR45" s="3" t="s">
        <v>28718</v>
      </c>
      <c r="BTS45" s="3" t="s">
        <v>28719</v>
      </c>
      <c r="BTT45" s="3" t="s">
        <v>4686</v>
      </c>
      <c r="BTU45" s="3" t="s">
        <v>28720</v>
      </c>
      <c r="BTV45" s="3" t="s">
        <v>28721</v>
      </c>
      <c r="BTW45" s="3" t="s">
        <v>4686</v>
      </c>
      <c r="BTX45" s="3" t="s">
        <v>28722</v>
      </c>
      <c r="BTY45" s="3" t="s">
        <v>28723</v>
      </c>
      <c r="BTZ45" s="3" t="s">
        <v>4686</v>
      </c>
      <c r="BUA45" s="3" t="s">
        <v>28724</v>
      </c>
      <c r="BUB45" s="3" t="s">
        <v>28725</v>
      </c>
      <c r="BUC45" s="3" t="s">
        <v>4686</v>
      </c>
      <c r="BUD45" s="3" t="s">
        <v>28726</v>
      </c>
      <c r="BUE45" s="3" t="s">
        <v>28727</v>
      </c>
      <c r="BUF45" s="3" t="s">
        <v>4686</v>
      </c>
      <c r="BUG45" s="3" t="s">
        <v>28728</v>
      </c>
      <c r="BUH45" s="3" t="s">
        <v>28729</v>
      </c>
      <c r="BUI45" s="3" t="s">
        <v>4686</v>
      </c>
      <c r="BUJ45" s="3" t="s">
        <v>28730</v>
      </c>
      <c r="BUK45" s="3" t="s">
        <v>28731</v>
      </c>
      <c r="BUL45" s="3" t="s">
        <v>4686</v>
      </c>
      <c r="BUM45" s="3" t="s">
        <v>28732</v>
      </c>
      <c r="BUN45" s="3" t="s">
        <v>28733</v>
      </c>
      <c r="BUO45" s="3" t="s">
        <v>4686</v>
      </c>
      <c r="BUP45" s="3" t="s">
        <v>28734</v>
      </c>
      <c r="BUQ45" s="3" t="s">
        <v>28735</v>
      </c>
      <c r="BUR45" s="3" t="s">
        <v>4683</v>
      </c>
      <c r="BUS45" s="3" t="s">
        <v>28736</v>
      </c>
      <c r="BUT45" s="3" t="s">
        <v>28737</v>
      </c>
      <c r="BUU45" s="3" t="s">
        <v>4686</v>
      </c>
      <c r="BUV45" s="3" t="s">
        <v>28738</v>
      </c>
      <c r="BUW45" s="3" t="s">
        <v>28739</v>
      </c>
      <c r="BUX45" s="3" t="s">
        <v>4686</v>
      </c>
      <c r="BUY45" s="3" t="s">
        <v>28740</v>
      </c>
      <c r="BUZ45" s="3" t="s">
        <v>28741</v>
      </c>
      <c r="BVA45" s="3" t="s">
        <v>4683</v>
      </c>
      <c r="BVB45" s="3" t="s">
        <v>28742</v>
      </c>
      <c r="BVC45" s="3" t="s">
        <v>28743</v>
      </c>
      <c r="BVD45" s="3" t="s">
        <v>4686</v>
      </c>
      <c r="BVE45" s="3" t="s">
        <v>28744</v>
      </c>
      <c r="BVF45" s="3" t="s">
        <v>28745</v>
      </c>
      <c r="BVG45" s="3" t="s">
        <v>4686</v>
      </c>
      <c r="BVH45" s="3" t="s">
        <v>28746</v>
      </c>
      <c r="BVI45" s="3" t="s">
        <v>28747</v>
      </c>
      <c r="BVJ45" s="3" t="s">
        <v>4686</v>
      </c>
      <c r="BVK45" s="3" t="s">
        <v>28748</v>
      </c>
      <c r="BVL45" s="3" t="s">
        <v>28749</v>
      </c>
      <c r="BVM45" s="3" t="s">
        <v>4686</v>
      </c>
      <c r="BVN45" s="3" t="s">
        <v>28750</v>
      </c>
      <c r="BVO45" s="3" t="s">
        <v>28751</v>
      </c>
      <c r="BVP45" s="3" t="s">
        <v>4686</v>
      </c>
      <c r="BVQ45" s="3" t="s">
        <v>28752</v>
      </c>
      <c r="BVR45" s="3" t="s">
        <v>28753</v>
      </c>
      <c r="BVS45" s="3" t="s">
        <v>4686</v>
      </c>
      <c r="BVT45" s="3" t="s">
        <v>28754</v>
      </c>
      <c r="BVU45" s="3" t="s">
        <v>28755</v>
      </c>
      <c r="BVV45" s="3" t="s">
        <v>4683</v>
      </c>
      <c r="BVW45" s="3" t="s">
        <v>28756</v>
      </c>
      <c r="BVX45" s="3" t="s">
        <v>28757</v>
      </c>
      <c r="BVY45" s="3" t="s">
        <v>4686</v>
      </c>
      <c r="BVZ45" s="3" t="s">
        <v>28758</v>
      </c>
      <c r="BWA45" s="3" t="s">
        <v>28759</v>
      </c>
      <c r="BWB45" s="3" t="s">
        <v>4686</v>
      </c>
      <c r="BWC45" s="3" t="s">
        <v>28760</v>
      </c>
      <c r="BWD45" s="3" t="s">
        <v>28761</v>
      </c>
      <c r="BWE45" s="3" t="s">
        <v>4686</v>
      </c>
      <c r="BWF45" s="3" t="s">
        <v>28762</v>
      </c>
      <c r="BWG45" s="3" t="s">
        <v>28763</v>
      </c>
      <c r="BWH45" s="3" t="s">
        <v>4686</v>
      </c>
      <c r="BWI45" s="3" t="s">
        <v>27908</v>
      </c>
      <c r="BWJ45" s="3" t="s">
        <v>27909</v>
      </c>
      <c r="BWK45" s="3" t="s">
        <v>4686</v>
      </c>
      <c r="BWL45" s="3" t="s">
        <v>28764</v>
      </c>
      <c r="BWM45" s="3" t="s">
        <v>28765</v>
      </c>
      <c r="BWN45" s="3" t="s">
        <v>4683</v>
      </c>
      <c r="BWO45" s="3" t="s">
        <v>28766</v>
      </c>
      <c r="BWP45" s="3" t="s">
        <v>28767</v>
      </c>
      <c r="BWQ45" s="3" t="s">
        <v>4683</v>
      </c>
      <c r="BWR45" s="3" t="s">
        <v>28768</v>
      </c>
      <c r="BWS45" s="3" t="s">
        <v>28769</v>
      </c>
      <c r="BWT45" s="3" t="s">
        <v>4686</v>
      </c>
      <c r="BWU45" s="3" t="s">
        <v>28770</v>
      </c>
      <c r="BWV45" s="3" t="s">
        <v>28771</v>
      </c>
      <c r="BWW45" s="3" t="s">
        <v>4686</v>
      </c>
      <c r="BWX45" s="3" t="s">
        <v>28772</v>
      </c>
      <c r="BWY45" s="3" t="s">
        <v>28773</v>
      </c>
      <c r="BWZ45" s="3" t="s">
        <v>4683</v>
      </c>
      <c r="BXA45" s="3" t="s">
        <v>28774</v>
      </c>
      <c r="BXB45" s="3" t="s">
        <v>28775</v>
      </c>
      <c r="BXC45" s="3" t="s">
        <v>4683</v>
      </c>
      <c r="BXD45" s="3" t="s">
        <v>28776</v>
      </c>
      <c r="BXE45" s="3" t="s">
        <v>28777</v>
      </c>
      <c r="BXF45" s="3" t="s">
        <v>4683</v>
      </c>
      <c r="BXG45" s="3" t="s">
        <v>28778</v>
      </c>
      <c r="BXH45" s="3" t="s">
        <v>28779</v>
      </c>
      <c r="BXI45" s="3" t="s">
        <v>4683</v>
      </c>
      <c r="BXJ45" s="3" t="s">
        <v>5517</v>
      </c>
      <c r="BXK45" s="3" t="s">
        <v>5518</v>
      </c>
      <c r="BXL45" s="3" t="s">
        <v>4683</v>
      </c>
      <c r="BXM45" s="3" t="s">
        <v>28780</v>
      </c>
      <c r="BXN45" s="3" t="s">
        <v>28781</v>
      </c>
      <c r="BXO45" s="3" t="s">
        <v>4686</v>
      </c>
      <c r="BXP45" s="3" t="s">
        <v>28782</v>
      </c>
      <c r="BXQ45" s="3" t="s">
        <v>28783</v>
      </c>
      <c r="BXR45" s="3" t="s">
        <v>4686</v>
      </c>
      <c r="BXS45" s="3" t="s">
        <v>28784</v>
      </c>
      <c r="BXT45" s="3" t="s">
        <v>28785</v>
      </c>
      <c r="BXU45" s="3" t="s">
        <v>4683</v>
      </c>
      <c r="BXV45" s="3" t="s">
        <v>28786</v>
      </c>
      <c r="BXW45" s="3" t="s">
        <v>28787</v>
      </c>
      <c r="BXX45" s="3" t="s">
        <v>4683</v>
      </c>
      <c r="BXY45" s="3" t="s">
        <v>28788</v>
      </c>
      <c r="BXZ45" s="3" t="s">
        <v>28789</v>
      </c>
      <c r="BYA45" s="3" t="s">
        <v>4686</v>
      </c>
      <c r="BYB45" s="3" t="s">
        <v>28790</v>
      </c>
      <c r="BYC45" s="3" t="s">
        <v>28791</v>
      </c>
      <c r="BYD45" s="3" t="s">
        <v>4683</v>
      </c>
      <c r="BYE45" s="3" t="s">
        <v>28792</v>
      </c>
      <c r="BYF45" s="3" t="s">
        <v>28793</v>
      </c>
      <c r="BYG45" s="3" t="s">
        <v>4686</v>
      </c>
      <c r="BYH45" s="3" t="s">
        <v>28794</v>
      </c>
      <c r="BYI45" s="3" t="s">
        <v>28795</v>
      </c>
      <c r="BYJ45" s="3" t="s">
        <v>4683</v>
      </c>
      <c r="BYK45" s="3" t="s">
        <v>28796</v>
      </c>
      <c r="BYL45" s="3" t="s">
        <v>28797</v>
      </c>
      <c r="BYM45" s="3" t="s">
        <v>4683</v>
      </c>
      <c r="BYN45" s="3" t="s">
        <v>28798</v>
      </c>
      <c r="BYO45" s="3" t="s">
        <v>28799</v>
      </c>
    </row>
    <row r="46" spans="1:2017" ht="89.25" x14ac:dyDescent="0.25">
      <c r="A46" s="6"/>
      <c r="B46" s="3"/>
      <c r="C46" s="3"/>
      <c r="D46" s="3"/>
      <c r="E46" s="3" t="s">
        <v>4686</v>
      </c>
      <c r="F46" s="3" t="s">
        <v>28800</v>
      </c>
      <c r="G46" s="3" t="s">
        <v>28801</v>
      </c>
      <c r="H46" s="3" t="s">
        <v>4683</v>
      </c>
      <c r="I46" s="3" t="s">
        <v>28802</v>
      </c>
      <c r="J46" s="3" t="s">
        <v>28803</v>
      </c>
      <c r="K46" s="3" t="s">
        <v>4683</v>
      </c>
      <c r="L46" s="3" t="s">
        <v>28804</v>
      </c>
      <c r="M46" s="3" t="s">
        <v>28805</v>
      </c>
      <c r="N46" s="3" t="s">
        <v>4683</v>
      </c>
      <c r="O46" s="3" t="s">
        <v>28806</v>
      </c>
      <c r="P46" s="3" t="s">
        <v>28807</v>
      </c>
      <c r="Q46" s="3" t="s">
        <v>4683</v>
      </c>
      <c r="R46" s="3" t="s">
        <v>28696</v>
      </c>
      <c r="S46" s="3" t="s">
        <v>28697</v>
      </c>
      <c r="T46" s="3" t="s">
        <v>4683</v>
      </c>
      <c r="U46" s="3" t="s">
        <v>25837</v>
      </c>
      <c r="V46" s="3" t="s">
        <v>25838</v>
      </c>
      <c r="W46" s="3" t="s">
        <v>4686</v>
      </c>
      <c r="X46" s="3" t="s">
        <v>28808</v>
      </c>
      <c r="Y46" s="3" t="s">
        <v>28809</v>
      </c>
      <c r="Z46" s="3" t="s">
        <v>4683</v>
      </c>
      <c r="AA46" s="3" t="s">
        <v>4699</v>
      </c>
      <c r="AB46" s="3" t="s">
        <v>4700</v>
      </c>
      <c r="AC46" s="3"/>
      <c r="AD46" s="3"/>
      <c r="AE46" s="3"/>
      <c r="AF46" s="3" t="s">
        <v>4686</v>
      </c>
      <c r="AG46" s="3" t="s">
        <v>28810</v>
      </c>
      <c r="AH46" s="3" t="s">
        <v>28811</v>
      </c>
      <c r="AI46" s="3"/>
      <c r="AJ46" s="3"/>
      <c r="AK46" s="3"/>
      <c r="AL46" s="3" t="s">
        <v>4686</v>
      </c>
      <c r="AM46" s="3" t="s">
        <v>28812</v>
      </c>
      <c r="AN46" s="3" t="s">
        <v>28813</v>
      </c>
      <c r="AO46" s="3" t="s">
        <v>4686</v>
      </c>
      <c r="AP46" s="3" t="s">
        <v>28814</v>
      </c>
      <c r="AQ46" s="3" t="s">
        <v>28815</v>
      </c>
      <c r="AR46" s="3"/>
      <c r="AS46" s="3"/>
      <c r="AT46" s="3"/>
      <c r="AU46" s="3" t="s">
        <v>4686</v>
      </c>
      <c r="AV46" s="3" t="s">
        <v>28816</v>
      </c>
      <c r="AW46" s="3" t="s">
        <v>28817</v>
      </c>
      <c r="AX46" s="3"/>
      <c r="AY46" s="3"/>
      <c r="AZ46" s="3"/>
      <c r="BA46" s="3"/>
      <c r="BB46" s="3"/>
      <c r="BC46" s="3"/>
      <c r="BD46" s="3" t="s">
        <v>4683</v>
      </c>
      <c r="BE46" s="3" t="s">
        <v>28818</v>
      </c>
      <c r="BF46" s="3" t="s">
        <v>28819</v>
      </c>
      <c r="BG46" s="3" t="s">
        <v>4686</v>
      </c>
      <c r="BH46" s="3" t="s">
        <v>28820</v>
      </c>
      <c r="BI46" s="3" t="s">
        <v>28821</v>
      </c>
      <c r="BJ46" s="3"/>
      <c r="BK46" s="3"/>
      <c r="BL46" s="3"/>
      <c r="BM46" s="3" t="s">
        <v>4683</v>
      </c>
      <c r="BN46" s="3" t="s">
        <v>28822</v>
      </c>
      <c r="BO46" s="3" t="s">
        <v>28823</v>
      </c>
      <c r="BP46" s="3" t="s">
        <v>4683</v>
      </c>
      <c r="BQ46" s="3" t="s">
        <v>28824</v>
      </c>
      <c r="BR46" s="3" t="s">
        <v>28825</v>
      </c>
      <c r="BS46" s="3" t="s">
        <v>4683</v>
      </c>
      <c r="BT46" s="3" t="s">
        <v>5517</v>
      </c>
      <c r="BU46" s="3" t="s">
        <v>5518</v>
      </c>
      <c r="BV46" s="3" t="s">
        <v>4686</v>
      </c>
      <c r="BW46" s="3" t="s">
        <v>28826</v>
      </c>
      <c r="BX46" s="3" t="s">
        <v>28827</v>
      </c>
      <c r="BY46" s="3" t="s">
        <v>4686</v>
      </c>
      <c r="BZ46" s="3" t="s">
        <v>28828</v>
      </c>
      <c r="CA46" s="3" t="s">
        <v>28829</v>
      </c>
      <c r="CB46" s="3" t="s">
        <v>4686</v>
      </c>
      <c r="CC46" s="3" t="s">
        <v>27790</v>
      </c>
      <c r="CD46" s="3" t="s">
        <v>27791</v>
      </c>
      <c r="CE46" s="3" t="s">
        <v>4686</v>
      </c>
      <c r="CF46" s="3" t="s">
        <v>28830</v>
      </c>
      <c r="CG46" s="3" t="s">
        <v>28831</v>
      </c>
      <c r="CH46" s="3" t="s">
        <v>4686</v>
      </c>
      <c r="CI46" s="3" t="s">
        <v>28832</v>
      </c>
      <c r="CJ46" s="3" t="s">
        <v>28833</v>
      </c>
      <c r="CK46" s="3" t="s">
        <v>4686</v>
      </c>
      <c r="CL46" s="3" t="s">
        <v>28834</v>
      </c>
      <c r="CM46" s="3" t="s">
        <v>28835</v>
      </c>
      <c r="CN46" s="3" t="s">
        <v>4686</v>
      </c>
      <c r="CO46" s="3" t="s">
        <v>28836</v>
      </c>
      <c r="CP46" s="3" t="s">
        <v>28837</v>
      </c>
      <c r="CQ46" s="3" t="s">
        <v>4686</v>
      </c>
      <c r="CR46" s="3" t="s">
        <v>28838</v>
      </c>
      <c r="CS46" s="3" t="s">
        <v>28839</v>
      </c>
      <c r="CT46" s="3" t="s">
        <v>4686</v>
      </c>
      <c r="CU46" s="3" t="s">
        <v>28840</v>
      </c>
      <c r="CV46" s="3" t="s">
        <v>28841</v>
      </c>
      <c r="CW46" s="3" t="s">
        <v>4686</v>
      </c>
      <c r="CX46" s="3" t="s">
        <v>28842</v>
      </c>
      <c r="CY46" s="3" t="s">
        <v>28843</v>
      </c>
      <c r="CZ46" s="3" t="s">
        <v>4686</v>
      </c>
      <c r="DA46" s="3" t="s">
        <v>28844</v>
      </c>
      <c r="DB46" s="3" t="s">
        <v>28845</v>
      </c>
      <c r="DC46" s="3" t="s">
        <v>4686</v>
      </c>
      <c r="DD46" s="3" t="s">
        <v>28846</v>
      </c>
      <c r="DE46" s="3" t="s">
        <v>28847</v>
      </c>
      <c r="DF46" s="3" t="s">
        <v>4686</v>
      </c>
      <c r="DG46" s="3" t="s">
        <v>28848</v>
      </c>
      <c r="DH46" s="3" t="s">
        <v>28849</v>
      </c>
      <c r="DI46" s="3" t="s">
        <v>4683</v>
      </c>
      <c r="DJ46" s="3" t="s">
        <v>28850</v>
      </c>
      <c r="DK46" s="3" t="s">
        <v>28851</v>
      </c>
      <c r="DL46" s="3" t="s">
        <v>4686</v>
      </c>
      <c r="DM46" s="3" t="s">
        <v>28852</v>
      </c>
      <c r="DN46" s="3" t="s">
        <v>28853</v>
      </c>
      <c r="DO46" s="3" t="s">
        <v>4686</v>
      </c>
      <c r="DP46" s="3" t="s">
        <v>27624</v>
      </c>
      <c r="DQ46" s="3" t="s">
        <v>27625</v>
      </c>
      <c r="DR46" s="3" t="s">
        <v>4686</v>
      </c>
      <c r="DS46" s="3" t="s">
        <v>28854</v>
      </c>
      <c r="DT46" s="3" t="s">
        <v>28855</v>
      </c>
      <c r="DU46" s="3" t="s">
        <v>4686</v>
      </c>
      <c r="DV46" s="3" t="s">
        <v>28856</v>
      </c>
      <c r="DW46" s="3" t="s">
        <v>28857</v>
      </c>
      <c r="DX46" s="3" t="s">
        <v>4686</v>
      </c>
      <c r="DY46" s="3" t="s">
        <v>28858</v>
      </c>
      <c r="DZ46" s="3" t="s">
        <v>28859</v>
      </c>
      <c r="EA46" s="3" t="s">
        <v>4686</v>
      </c>
      <c r="EB46" s="3" t="s">
        <v>28860</v>
      </c>
      <c r="EC46" s="3" t="s">
        <v>28861</v>
      </c>
      <c r="ED46" s="3" t="s">
        <v>4686</v>
      </c>
      <c r="EE46" s="3" t="s">
        <v>28862</v>
      </c>
      <c r="EF46" s="3" t="s">
        <v>28863</v>
      </c>
      <c r="EG46" s="3" t="s">
        <v>4683</v>
      </c>
      <c r="EH46" s="3" t="s">
        <v>5017</v>
      </c>
      <c r="EI46" s="3" t="s">
        <v>5018</v>
      </c>
      <c r="EJ46" s="3" t="s">
        <v>4683</v>
      </c>
      <c r="EK46" s="3" t="s">
        <v>28864</v>
      </c>
      <c r="EL46" s="3" t="s">
        <v>28865</v>
      </c>
      <c r="EM46" s="3" t="s">
        <v>4683</v>
      </c>
      <c r="EN46" s="3" t="s">
        <v>4816</v>
      </c>
      <c r="EO46" s="3" t="s">
        <v>4817</v>
      </c>
      <c r="EP46" s="3" t="s">
        <v>4686</v>
      </c>
      <c r="EQ46" s="3" t="s">
        <v>28866</v>
      </c>
      <c r="ER46" s="3" t="s">
        <v>28867</v>
      </c>
      <c r="ES46" s="3" t="s">
        <v>4683</v>
      </c>
      <c r="ET46" s="3" t="s">
        <v>28868</v>
      </c>
      <c r="EU46" s="3" t="s">
        <v>28869</v>
      </c>
      <c r="EV46" s="3" t="s">
        <v>4686</v>
      </c>
      <c r="EW46" s="3" t="s">
        <v>28870</v>
      </c>
      <c r="EX46" s="3" t="s">
        <v>28871</v>
      </c>
      <c r="EY46" s="3" t="s">
        <v>4683</v>
      </c>
      <c r="EZ46" s="3" t="s">
        <v>28872</v>
      </c>
      <c r="FA46" s="3" t="s">
        <v>28873</v>
      </c>
      <c r="FB46" s="3" t="s">
        <v>4683</v>
      </c>
      <c r="FC46" s="3" t="s">
        <v>28874</v>
      </c>
      <c r="FD46" s="3" t="s">
        <v>28875</v>
      </c>
      <c r="FE46" s="3" t="s">
        <v>4683</v>
      </c>
      <c r="FF46" s="3" t="s">
        <v>28876</v>
      </c>
      <c r="FG46" s="3" t="s">
        <v>28877</v>
      </c>
      <c r="FH46" s="3" t="s">
        <v>4683</v>
      </c>
      <c r="FI46" s="3" t="s">
        <v>28878</v>
      </c>
      <c r="FJ46" s="3" t="s">
        <v>28879</v>
      </c>
      <c r="FK46" s="3" t="s">
        <v>4683</v>
      </c>
      <c r="FL46" s="3" t="s">
        <v>28880</v>
      </c>
      <c r="FM46" s="3" t="s">
        <v>28881</v>
      </c>
      <c r="FN46" s="3" t="s">
        <v>4686</v>
      </c>
      <c r="FO46" s="3" t="s">
        <v>28882</v>
      </c>
      <c r="FP46" s="3" t="s">
        <v>28883</v>
      </c>
      <c r="FQ46" s="3" t="s">
        <v>4686</v>
      </c>
      <c r="FR46" s="3" t="s">
        <v>28884</v>
      </c>
      <c r="FS46" s="3" t="s">
        <v>28885</v>
      </c>
      <c r="FT46" s="3" t="s">
        <v>4683</v>
      </c>
      <c r="FU46" s="3" t="s">
        <v>28886</v>
      </c>
      <c r="FV46" s="3" t="s">
        <v>28887</v>
      </c>
      <c r="FW46" s="3" t="s">
        <v>4683</v>
      </c>
      <c r="FX46" s="3" t="s">
        <v>28888</v>
      </c>
      <c r="FY46" s="3" t="s">
        <v>28889</v>
      </c>
      <c r="FZ46" s="3" t="s">
        <v>4686</v>
      </c>
      <c r="GA46" s="3" t="s">
        <v>28890</v>
      </c>
      <c r="GB46" s="3" t="s">
        <v>28891</v>
      </c>
      <c r="GC46" s="3" t="s">
        <v>4683</v>
      </c>
      <c r="GD46" s="3" t="s">
        <v>28892</v>
      </c>
      <c r="GE46" s="3" t="s">
        <v>28893</v>
      </c>
      <c r="GF46" s="3" t="s">
        <v>4683</v>
      </c>
      <c r="GG46" s="3" t="s">
        <v>28894</v>
      </c>
      <c r="GH46" s="3" t="s">
        <v>28895</v>
      </c>
      <c r="GI46" s="3" t="s">
        <v>4686</v>
      </c>
      <c r="GJ46" s="3" t="s">
        <v>28896</v>
      </c>
      <c r="GK46" s="3" t="s">
        <v>28897</v>
      </c>
      <c r="GL46" s="3" t="s">
        <v>4686</v>
      </c>
      <c r="GM46" s="3" t="s">
        <v>28898</v>
      </c>
      <c r="GN46" s="3" t="s">
        <v>28899</v>
      </c>
      <c r="GO46" s="3" t="s">
        <v>4686</v>
      </c>
      <c r="GP46" s="3" t="s">
        <v>28900</v>
      </c>
      <c r="GQ46" s="3" t="s">
        <v>28901</v>
      </c>
      <c r="GR46" s="3" t="s">
        <v>4683</v>
      </c>
      <c r="GS46" s="3" t="s">
        <v>28902</v>
      </c>
      <c r="GT46" s="3" t="s">
        <v>28903</v>
      </c>
      <c r="GU46" s="3" t="s">
        <v>4683</v>
      </c>
      <c r="GV46" s="3" t="s">
        <v>28904</v>
      </c>
      <c r="GW46" s="3" t="s">
        <v>28905</v>
      </c>
      <c r="GX46" s="3" t="s">
        <v>4683</v>
      </c>
      <c r="GY46" s="3" t="s">
        <v>28906</v>
      </c>
      <c r="GZ46" s="3" t="s">
        <v>28907</v>
      </c>
      <c r="HA46" s="3" t="s">
        <v>4686</v>
      </c>
      <c r="HB46" s="3" t="s">
        <v>28908</v>
      </c>
      <c r="HC46" s="3" t="s">
        <v>28909</v>
      </c>
      <c r="HD46" s="3" t="s">
        <v>4683</v>
      </c>
      <c r="HE46" s="3" t="s">
        <v>5517</v>
      </c>
      <c r="HF46" s="3" t="s">
        <v>5518</v>
      </c>
      <c r="HG46" s="3" t="s">
        <v>4686</v>
      </c>
      <c r="HH46" s="3" t="s">
        <v>28910</v>
      </c>
      <c r="HI46" s="3" t="s">
        <v>28911</v>
      </c>
      <c r="HJ46" s="3" t="s">
        <v>4686</v>
      </c>
      <c r="HK46" s="3" t="s">
        <v>28912</v>
      </c>
      <c r="HL46" s="3" t="s">
        <v>28913</v>
      </c>
      <c r="HM46" s="3" t="s">
        <v>4683</v>
      </c>
      <c r="HN46" s="3" t="s">
        <v>28914</v>
      </c>
      <c r="HO46" s="3" t="s">
        <v>4827</v>
      </c>
      <c r="HP46" s="3" t="s">
        <v>4683</v>
      </c>
      <c r="HQ46" s="3" t="s">
        <v>5017</v>
      </c>
      <c r="HR46" s="3" t="s">
        <v>5018</v>
      </c>
      <c r="HS46" s="3" t="s">
        <v>4683</v>
      </c>
      <c r="HT46" s="3" t="s">
        <v>5517</v>
      </c>
      <c r="HU46" s="3" t="s">
        <v>5518</v>
      </c>
      <c r="HV46" s="3" t="s">
        <v>4683</v>
      </c>
      <c r="HW46" s="3" t="s">
        <v>5285</v>
      </c>
      <c r="HX46" s="3" t="s">
        <v>5286</v>
      </c>
      <c r="HY46" s="3" t="s">
        <v>4686</v>
      </c>
      <c r="HZ46" s="3" t="s">
        <v>28915</v>
      </c>
      <c r="IA46" s="3" t="s">
        <v>28916</v>
      </c>
      <c r="IB46" s="3" t="s">
        <v>4686</v>
      </c>
      <c r="IC46" s="3" t="s">
        <v>28917</v>
      </c>
      <c r="ID46" s="3" t="s">
        <v>28918</v>
      </c>
      <c r="IE46" s="3" t="s">
        <v>4683</v>
      </c>
      <c r="IF46" s="3" t="s">
        <v>28919</v>
      </c>
      <c r="IG46" s="3" t="s">
        <v>28920</v>
      </c>
      <c r="IH46" s="3" t="s">
        <v>4686</v>
      </c>
      <c r="II46" s="3" t="s">
        <v>26390</v>
      </c>
      <c r="IJ46" s="3" t="s">
        <v>26391</v>
      </c>
      <c r="IK46" s="3" t="s">
        <v>4683</v>
      </c>
      <c r="IL46" s="3" t="s">
        <v>28921</v>
      </c>
      <c r="IM46" s="3" t="s">
        <v>28922</v>
      </c>
      <c r="IN46" s="3" t="s">
        <v>4683</v>
      </c>
      <c r="IO46" s="3" t="s">
        <v>4864</v>
      </c>
      <c r="IP46" s="3" t="s">
        <v>4865</v>
      </c>
      <c r="IQ46" s="3" t="s">
        <v>4686</v>
      </c>
      <c r="IR46" s="3" t="s">
        <v>28923</v>
      </c>
      <c r="IS46" s="3" t="s">
        <v>28924</v>
      </c>
      <c r="IT46" s="3" t="s">
        <v>4683</v>
      </c>
      <c r="IU46" s="3" t="s">
        <v>28925</v>
      </c>
      <c r="IV46" s="3" t="s">
        <v>28926</v>
      </c>
      <c r="IW46" s="3" t="s">
        <v>4683</v>
      </c>
      <c r="IX46" s="3" t="s">
        <v>28927</v>
      </c>
      <c r="IY46" s="3" t="s">
        <v>28928</v>
      </c>
      <c r="IZ46" s="3" t="s">
        <v>4686</v>
      </c>
      <c r="JA46" s="3" t="s">
        <v>28929</v>
      </c>
      <c r="JB46" s="3" t="s">
        <v>28930</v>
      </c>
      <c r="JC46" s="3" t="s">
        <v>4683</v>
      </c>
      <c r="JD46" s="3" t="s">
        <v>28931</v>
      </c>
      <c r="JE46" s="3" t="s">
        <v>28932</v>
      </c>
      <c r="JF46" s="3" t="s">
        <v>4686</v>
      </c>
      <c r="JG46" s="3" t="s">
        <v>28933</v>
      </c>
      <c r="JH46" s="3" t="s">
        <v>28934</v>
      </c>
      <c r="JI46" s="3" t="s">
        <v>4686</v>
      </c>
      <c r="JJ46" s="3" t="s">
        <v>28935</v>
      </c>
      <c r="JK46" s="3" t="s">
        <v>28936</v>
      </c>
      <c r="JL46" s="3" t="s">
        <v>4686</v>
      </c>
      <c r="JM46" s="3" t="s">
        <v>28937</v>
      </c>
      <c r="JN46" s="3" t="s">
        <v>28938</v>
      </c>
      <c r="JO46" s="3" t="s">
        <v>4686</v>
      </c>
      <c r="JP46" s="3" t="s">
        <v>28939</v>
      </c>
      <c r="JQ46" s="3" t="s">
        <v>28940</v>
      </c>
      <c r="JR46" s="3" t="s">
        <v>4683</v>
      </c>
      <c r="JS46" s="3" t="s">
        <v>28941</v>
      </c>
      <c r="JT46" s="3" t="s">
        <v>28942</v>
      </c>
      <c r="JU46" s="3" t="s">
        <v>4686</v>
      </c>
      <c r="JV46" s="3" t="s">
        <v>28943</v>
      </c>
      <c r="JW46" s="3" t="s">
        <v>26729</v>
      </c>
      <c r="JX46" s="3" t="s">
        <v>4686</v>
      </c>
      <c r="JY46" s="3" t="s">
        <v>26706</v>
      </c>
      <c r="JZ46" s="3" t="s">
        <v>26707</v>
      </c>
      <c r="KA46" s="3" t="s">
        <v>4686</v>
      </c>
      <c r="KB46" s="3" t="s">
        <v>28944</v>
      </c>
      <c r="KC46" s="3" t="s">
        <v>28945</v>
      </c>
      <c r="KD46" s="3" t="s">
        <v>4686</v>
      </c>
      <c r="KE46" s="3" t="s">
        <v>28944</v>
      </c>
      <c r="KF46" s="3" t="s">
        <v>28945</v>
      </c>
      <c r="KG46" s="3" t="s">
        <v>4683</v>
      </c>
      <c r="KH46" s="3" t="s">
        <v>28946</v>
      </c>
      <c r="KI46" s="3" t="s">
        <v>28947</v>
      </c>
      <c r="KJ46" s="3" t="s">
        <v>4686</v>
      </c>
      <c r="KK46" s="3" t="s">
        <v>28948</v>
      </c>
      <c r="KL46" s="3" t="s">
        <v>28949</v>
      </c>
      <c r="KM46" s="3" t="s">
        <v>4686</v>
      </c>
      <c r="KN46" s="3" t="s">
        <v>28950</v>
      </c>
      <c r="KO46" s="3" t="s">
        <v>28951</v>
      </c>
      <c r="KP46" s="3" t="s">
        <v>4686</v>
      </c>
      <c r="KQ46" s="3" t="s">
        <v>28952</v>
      </c>
      <c r="KR46" s="3" t="s">
        <v>28953</v>
      </c>
      <c r="KS46" s="3" t="s">
        <v>4686</v>
      </c>
      <c r="KT46" s="3" t="s">
        <v>28954</v>
      </c>
      <c r="KU46" s="3" t="s">
        <v>28955</v>
      </c>
      <c r="KV46" s="3" t="s">
        <v>4686</v>
      </c>
      <c r="KW46" s="3" t="s">
        <v>28956</v>
      </c>
      <c r="KX46" s="3" t="s">
        <v>28957</v>
      </c>
      <c r="KY46" s="3" t="s">
        <v>4686</v>
      </c>
      <c r="KZ46" s="3" t="s">
        <v>28958</v>
      </c>
      <c r="LA46" s="3" t="s">
        <v>28959</v>
      </c>
      <c r="LB46" s="3" t="s">
        <v>4686</v>
      </c>
      <c r="LC46" s="3" t="s">
        <v>28960</v>
      </c>
      <c r="LD46" s="3" t="s">
        <v>28961</v>
      </c>
      <c r="LE46" s="3" t="s">
        <v>4686</v>
      </c>
      <c r="LF46" s="3" t="s">
        <v>28962</v>
      </c>
      <c r="LG46" s="3" t="s">
        <v>28963</v>
      </c>
      <c r="LH46" s="3" t="s">
        <v>4686</v>
      </c>
      <c r="LI46" s="3" t="s">
        <v>28964</v>
      </c>
      <c r="LJ46" s="3" t="s">
        <v>28965</v>
      </c>
      <c r="LK46" s="3" t="s">
        <v>4686</v>
      </c>
      <c r="LL46" s="3" t="s">
        <v>28966</v>
      </c>
      <c r="LM46" s="3" t="s">
        <v>28967</v>
      </c>
      <c r="LN46" s="3" t="s">
        <v>4686</v>
      </c>
      <c r="LO46" s="3" t="s">
        <v>28968</v>
      </c>
      <c r="LP46" s="3" t="s">
        <v>28969</v>
      </c>
      <c r="LQ46" s="3" t="s">
        <v>4686</v>
      </c>
      <c r="LR46" s="3" t="s">
        <v>28970</v>
      </c>
      <c r="LS46" s="3" t="s">
        <v>28971</v>
      </c>
      <c r="LT46" s="3" t="s">
        <v>4686</v>
      </c>
      <c r="LU46" s="3" t="s">
        <v>26646</v>
      </c>
      <c r="LV46" s="3" t="s">
        <v>26647</v>
      </c>
      <c r="LW46" s="3" t="s">
        <v>4686</v>
      </c>
      <c r="LX46" s="3" t="s">
        <v>25377</v>
      </c>
      <c r="LY46" s="3" t="s">
        <v>25378</v>
      </c>
      <c r="LZ46" s="3" t="s">
        <v>4683</v>
      </c>
      <c r="MA46" s="3" t="s">
        <v>28972</v>
      </c>
      <c r="MB46" s="3" t="s">
        <v>28973</v>
      </c>
      <c r="MC46" s="3" t="s">
        <v>4686</v>
      </c>
      <c r="MD46" s="3" t="s">
        <v>28974</v>
      </c>
      <c r="ME46" s="3" t="s">
        <v>28975</v>
      </c>
      <c r="MF46" s="3" t="s">
        <v>4686</v>
      </c>
      <c r="MG46" s="3" t="s">
        <v>28976</v>
      </c>
      <c r="MH46" s="3" t="s">
        <v>28977</v>
      </c>
      <c r="MI46" s="3" t="s">
        <v>4686</v>
      </c>
      <c r="MJ46" s="3" t="s">
        <v>28978</v>
      </c>
      <c r="MK46" s="3" t="s">
        <v>28979</v>
      </c>
      <c r="ML46" s="3" t="s">
        <v>4686</v>
      </c>
      <c r="MM46" s="3" t="s">
        <v>28980</v>
      </c>
      <c r="MN46" s="3" t="s">
        <v>28981</v>
      </c>
      <c r="MO46" s="3" t="s">
        <v>4686</v>
      </c>
      <c r="MP46" s="3" t="s">
        <v>28982</v>
      </c>
      <c r="MQ46" s="3" t="s">
        <v>28983</v>
      </c>
      <c r="MR46" s="3" t="s">
        <v>4686</v>
      </c>
      <c r="MS46" s="3" t="s">
        <v>28984</v>
      </c>
      <c r="MT46" s="3" t="s">
        <v>28985</v>
      </c>
      <c r="MU46" s="3" t="s">
        <v>4686</v>
      </c>
      <c r="MV46" s="3" t="s">
        <v>28986</v>
      </c>
      <c r="MW46" s="3" t="s">
        <v>28987</v>
      </c>
      <c r="MX46" s="3" t="s">
        <v>4686</v>
      </c>
      <c r="MY46" s="3" t="s">
        <v>28988</v>
      </c>
      <c r="MZ46" s="3" t="s">
        <v>28989</v>
      </c>
      <c r="NA46" s="3" t="s">
        <v>4686</v>
      </c>
      <c r="NB46" s="3" t="s">
        <v>28990</v>
      </c>
      <c r="NC46" s="3" t="s">
        <v>28991</v>
      </c>
      <c r="ND46" s="3" t="s">
        <v>4686</v>
      </c>
      <c r="NE46" s="3" t="s">
        <v>28992</v>
      </c>
      <c r="NF46" s="3" t="s">
        <v>28993</v>
      </c>
      <c r="NG46" s="3" t="s">
        <v>4686</v>
      </c>
      <c r="NH46" s="3" t="s">
        <v>28994</v>
      </c>
      <c r="NI46" s="3" t="s">
        <v>28995</v>
      </c>
      <c r="NJ46" s="3" t="s">
        <v>4683</v>
      </c>
      <c r="NK46" s="3" t="s">
        <v>4736</v>
      </c>
      <c r="NL46" s="3" t="s">
        <v>4737</v>
      </c>
      <c r="NM46" s="3" t="s">
        <v>4686</v>
      </c>
      <c r="NN46" s="3" t="s">
        <v>27044</v>
      </c>
      <c r="NO46" s="3" t="s">
        <v>27045</v>
      </c>
      <c r="NP46" s="3" t="s">
        <v>4686</v>
      </c>
      <c r="NQ46" s="3" t="s">
        <v>5676</v>
      </c>
      <c r="NR46" s="3" t="s">
        <v>5677</v>
      </c>
      <c r="NS46" s="3" t="s">
        <v>4686</v>
      </c>
      <c r="NT46" s="3" t="s">
        <v>28996</v>
      </c>
      <c r="NU46" s="3" t="s">
        <v>28997</v>
      </c>
      <c r="NV46" s="3" t="s">
        <v>4683</v>
      </c>
      <c r="NW46" s="3" t="s">
        <v>28998</v>
      </c>
      <c r="NX46" s="3" t="s">
        <v>28999</v>
      </c>
      <c r="NY46" s="3" t="s">
        <v>4686</v>
      </c>
      <c r="NZ46" s="3" t="s">
        <v>29000</v>
      </c>
      <c r="OA46" s="3" t="s">
        <v>29001</v>
      </c>
      <c r="OB46" s="3" t="s">
        <v>4686</v>
      </c>
      <c r="OC46" s="3" t="s">
        <v>29002</v>
      </c>
      <c r="OD46" s="3" t="s">
        <v>29003</v>
      </c>
      <c r="OE46" s="3" t="s">
        <v>4686</v>
      </c>
      <c r="OF46" s="3" t="s">
        <v>29004</v>
      </c>
      <c r="OG46" s="3" t="s">
        <v>29005</v>
      </c>
      <c r="OH46" s="3" t="s">
        <v>4683</v>
      </c>
      <c r="OI46" s="3" t="s">
        <v>29006</v>
      </c>
      <c r="OJ46" s="3" t="s">
        <v>29007</v>
      </c>
      <c r="OK46" s="3" t="s">
        <v>4683</v>
      </c>
      <c r="OL46" s="3" t="s">
        <v>5531</v>
      </c>
      <c r="OM46" s="3" t="s">
        <v>5532</v>
      </c>
      <c r="ON46" s="3" t="s">
        <v>4683</v>
      </c>
      <c r="OO46" s="3" t="s">
        <v>5017</v>
      </c>
      <c r="OP46" s="3" t="s">
        <v>5018</v>
      </c>
      <c r="OQ46" s="3" t="s">
        <v>4683</v>
      </c>
      <c r="OR46" s="3" t="s">
        <v>5017</v>
      </c>
      <c r="OS46" s="3" t="s">
        <v>5018</v>
      </c>
      <c r="OT46" s="3" t="s">
        <v>4686</v>
      </c>
      <c r="OU46" s="3" t="s">
        <v>27070</v>
      </c>
      <c r="OV46" s="3" t="s">
        <v>27071</v>
      </c>
      <c r="OW46" s="3" t="s">
        <v>4686</v>
      </c>
      <c r="OX46" s="3" t="s">
        <v>29008</v>
      </c>
      <c r="OY46" s="3" t="s">
        <v>29009</v>
      </c>
      <c r="OZ46" s="3"/>
      <c r="PA46" s="3"/>
      <c r="PB46" s="3"/>
      <c r="PC46" s="3" t="s">
        <v>4683</v>
      </c>
      <c r="PD46" s="3" t="s">
        <v>29010</v>
      </c>
      <c r="PE46" s="3" t="s">
        <v>29011</v>
      </c>
      <c r="PF46" s="3" t="s">
        <v>4683</v>
      </c>
      <c r="PG46" s="3" t="s">
        <v>29012</v>
      </c>
      <c r="PH46" s="3" t="s">
        <v>29013</v>
      </c>
      <c r="PI46" s="3" t="s">
        <v>4686</v>
      </c>
      <c r="PJ46" s="3" t="s">
        <v>29014</v>
      </c>
      <c r="PK46" s="3" t="s">
        <v>29015</v>
      </c>
      <c r="PL46" s="3" t="s">
        <v>4683</v>
      </c>
      <c r="PM46" s="3" t="s">
        <v>5285</v>
      </c>
      <c r="PN46" s="3" t="s">
        <v>5286</v>
      </c>
      <c r="PO46" s="3" t="s">
        <v>4683</v>
      </c>
      <c r="PP46" s="3" t="s">
        <v>29016</v>
      </c>
      <c r="PQ46" s="3" t="s">
        <v>29017</v>
      </c>
      <c r="PR46" s="3" t="s">
        <v>4683</v>
      </c>
      <c r="PS46" s="3" t="s">
        <v>29018</v>
      </c>
      <c r="PT46" s="3" t="s">
        <v>29019</v>
      </c>
      <c r="PU46" s="3" t="s">
        <v>4683</v>
      </c>
      <c r="PV46" s="3" t="s">
        <v>29020</v>
      </c>
      <c r="PW46" s="3" t="s">
        <v>29021</v>
      </c>
      <c r="PX46" s="3" t="s">
        <v>4683</v>
      </c>
      <c r="PY46" s="3" t="s">
        <v>29022</v>
      </c>
      <c r="PZ46" s="3" t="s">
        <v>29023</v>
      </c>
      <c r="QA46" s="3" t="s">
        <v>4683</v>
      </c>
      <c r="QB46" s="3" t="s">
        <v>29024</v>
      </c>
      <c r="QC46" s="3" t="s">
        <v>29025</v>
      </c>
      <c r="QD46" s="3" t="s">
        <v>4686</v>
      </c>
      <c r="QE46" s="3" t="s">
        <v>29026</v>
      </c>
      <c r="QF46" s="3" t="s">
        <v>29027</v>
      </c>
      <c r="QG46" s="3" t="s">
        <v>4683</v>
      </c>
      <c r="QH46" s="3" t="s">
        <v>29028</v>
      </c>
      <c r="QI46" s="3" t="s">
        <v>29029</v>
      </c>
      <c r="QJ46" s="3" t="s">
        <v>4686</v>
      </c>
      <c r="QK46" s="3" t="s">
        <v>29030</v>
      </c>
      <c r="QL46" s="3" t="s">
        <v>29031</v>
      </c>
      <c r="QM46" s="3" t="s">
        <v>4686</v>
      </c>
      <c r="QN46" s="3" t="s">
        <v>29032</v>
      </c>
      <c r="QO46" s="3" t="s">
        <v>29033</v>
      </c>
      <c r="QP46" s="3" t="s">
        <v>4683</v>
      </c>
      <c r="QQ46" s="3" t="s">
        <v>29034</v>
      </c>
      <c r="QR46" s="3" t="s">
        <v>29035</v>
      </c>
      <c r="QS46" s="3" t="s">
        <v>4683</v>
      </c>
      <c r="QT46" s="3" t="s">
        <v>29036</v>
      </c>
      <c r="QU46" s="3" t="s">
        <v>29037</v>
      </c>
      <c r="QV46" s="3" t="s">
        <v>4683</v>
      </c>
      <c r="QW46" s="3" t="s">
        <v>29038</v>
      </c>
      <c r="QX46" s="3" t="s">
        <v>29039</v>
      </c>
      <c r="QY46" s="3" t="s">
        <v>4686</v>
      </c>
      <c r="QZ46" s="3" t="s">
        <v>29040</v>
      </c>
      <c r="RA46" s="3" t="s">
        <v>29041</v>
      </c>
      <c r="RB46" s="3" t="s">
        <v>4686</v>
      </c>
      <c r="RC46" s="3" t="s">
        <v>29042</v>
      </c>
      <c r="RD46" s="3" t="s">
        <v>29043</v>
      </c>
      <c r="RE46" s="3" t="s">
        <v>4683</v>
      </c>
      <c r="RF46" s="3" t="s">
        <v>29044</v>
      </c>
      <c r="RG46" s="3" t="s">
        <v>29045</v>
      </c>
      <c r="RH46" s="3" t="s">
        <v>4686</v>
      </c>
      <c r="RI46" s="3" t="s">
        <v>29046</v>
      </c>
      <c r="RJ46" s="3" t="s">
        <v>29047</v>
      </c>
      <c r="RK46" s="3" t="s">
        <v>4686</v>
      </c>
      <c r="RL46" s="3" t="s">
        <v>29048</v>
      </c>
      <c r="RM46" s="3" t="s">
        <v>29049</v>
      </c>
      <c r="RN46" s="3"/>
      <c r="RO46" s="3"/>
      <c r="RP46" s="3"/>
      <c r="RQ46" s="3" t="s">
        <v>4683</v>
      </c>
      <c r="RR46" s="3" t="s">
        <v>29050</v>
      </c>
      <c r="RS46" s="3" t="s">
        <v>29051</v>
      </c>
      <c r="RT46" s="3"/>
      <c r="RU46" s="3"/>
      <c r="RV46" s="3"/>
      <c r="RW46" s="3" t="s">
        <v>4683</v>
      </c>
      <c r="RX46" s="3" t="s">
        <v>29052</v>
      </c>
      <c r="RY46" s="3" t="s">
        <v>29053</v>
      </c>
      <c r="RZ46" s="3"/>
      <c r="SA46" s="3"/>
      <c r="SB46" s="3"/>
      <c r="SC46" s="3" t="s">
        <v>4686</v>
      </c>
      <c r="SD46" s="3" t="s">
        <v>29054</v>
      </c>
      <c r="SE46" s="3" t="s">
        <v>29055</v>
      </c>
      <c r="SF46" s="3" t="s">
        <v>4686</v>
      </c>
      <c r="SG46" s="3" t="s">
        <v>29056</v>
      </c>
      <c r="SH46" s="3" t="s">
        <v>29057</v>
      </c>
      <c r="SI46" s="3" t="s">
        <v>4686</v>
      </c>
      <c r="SJ46" s="3" t="s">
        <v>29058</v>
      </c>
      <c r="SK46" s="3" t="s">
        <v>29059</v>
      </c>
      <c r="SL46" s="3"/>
      <c r="SM46" s="3"/>
      <c r="SN46" s="3"/>
      <c r="SO46" s="3" t="s">
        <v>4686</v>
      </c>
      <c r="SP46" s="3" t="s">
        <v>5181</v>
      </c>
      <c r="SQ46" s="3" t="s">
        <v>5182</v>
      </c>
      <c r="SR46" s="3" t="s">
        <v>4686</v>
      </c>
      <c r="SS46" s="3" t="s">
        <v>29060</v>
      </c>
      <c r="ST46" s="3" t="s">
        <v>29061</v>
      </c>
      <c r="SU46" s="3" t="s">
        <v>4686</v>
      </c>
      <c r="SV46" s="3" t="s">
        <v>29062</v>
      </c>
      <c r="SW46" s="3" t="s">
        <v>29063</v>
      </c>
      <c r="SX46" s="3"/>
      <c r="SY46" s="3"/>
      <c r="SZ46" s="3"/>
      <c r="TA46" s="3" t="s">
        <v>4686</v>
      </c>
      <c r="TB46" s="3" t="s">
        <v>29064</v>
      </c>
      <c r="TC46" s="3" t="s">
        <v>29065</v>
      </c>
      <c r="TD46" s="3"/>
      <c r="TE46" s="3"/>
      <c r="TF46" s="3"/>
      <c r="TG46" s="3" t="s">
        <v>4686</v>
      </c>
      <c r="TH46" s="3" t="s">
        <v>29066</v>
      </c>
      <c r="TI46" s="3" t="s">
        <v>29067</v>
      </c>
      <c r="TJ46" s="3" t="s">
        <v>4683</v>
      </c>
      <c r="TK46" s="3" t="s">
        <v>29068</v>
      </c>
      <c r="TL46" s="3" t="s">
        <v>29069</v>
      </c>
      <c r="TM46" s="3" t="s">
        <v>4686</v>
      </c>
      <c r="TN46" s="3" t="s">
        <v>29070</v>
      </c>
      <c r="TO46" s="3" t="s">
        <v>29071</v>
      </c>
      <c r="TP46" s="3" t="s">
        <v>4683</v>
      </c>
      <c r="TQ46" s="3" t="s">
        <v>29072</v>
      </c>
      <c r="TR46" s="3" t="s">
        <v>29073</v>
      </c>
      <c r="TS46" s="3" t="s">
        <v>4686</v>
      </c>
      <c r="TT46" s="3" t="s">
        <v>29074</v>
      </c>
      <c r="TU46" s="3" t="s">
        <v>29075</v>
      </c>
      <c r="TV46" s="3" t="s">
        <v>4683</v>
      </c>
      <c r="TW46" s="3" t="s">
        <v>29076</v>
      </c>
      <c r="TX46" s="3" t="s">
        <v>29077</v>
      </c>
      <c r="TY46" s="3" t="s">
        <v>4686</v>
      </c>
      <c r="TZ46" s="3" t="s">
        <v>29078</v>
      </c>
      <c r="UA46" s="3" t="s">
        <v>29079</v>
      </c>
      <c r="UB46" s="3"/>
      <c r="UC46" s="3"/>
      <c r="UD46" s="3"/>
      <c r="UE46" s="3" t="s">
        <v>4683</v>
      </c>
      <c r="UF46" s="3" t="s">
        <v>29080</v>
      </c>
      <c r="UG46" s="3" t="s">
        <v>29081</v>
      </c>
      <c r="UH46" s="3" t="s">
        <v>4686</v>
      </c>
      <c r="UI46" s="3" t="s">
        <v>29082</v>
      </c>
      <c r="UJ46" s="3" t="s">
        <v>29083</v>
      </c>
      <c r="UK46" s="3" t="s">
        <v>4686</v>
      </c>
      <c r="UL46" s="3" t="s">
        <v>29084</v>
      </c>
      <c r="UM46" s="3" t="s">
        <v>29085</v>
      </c>
      <c r="UN46" s="3" t="s">
        <v>4686</v>
      </c>
      <c r="UO46" s="3" t="s">
        <v>29086</v>
      </c>
      <c r="UP46" s="3" t="s">
        <v>29087</v>
      </c>
      <c r="UQ46" s="3" t="s">
        <v>4686</v>
      </c>
      <c r="UR46" s="3" t="s">
        <v>29088</v>
      </c>
      <c r="US46" s="3" t="s">
        <v>29089</v>
      </c>
      <c r="UT46" s="3" t="s">
        <v>4686</v>
      </c>
      <c r="UU46" s="3" t="s">
        <v>29090</v>
      </c>
      <c r="UV46" s="3" t="s">
        <v>29091</v>
      </c>
      <c r="UW46" s="3" t="s">
        <v>4686</v>
      </c>
      <c r="UX46" s="3" t="s">
        <v>29092</v>
      </c>
      <c r="UY46" s="3" t="s">
        <v>29093</v>
      </c>
      <c r="UZ46" s="3" t="s">
        <v>4686</v>
      </c>
      <c r="VA46" s="3" t="s">
        <v>29094</v>
      </c>
      <c r="VB46" s="3" t="s">
        <v>29095</v>
      </c>
      <c r="VC46" s="3" t="s">
        <v>4686</v>
      </c>
      <c r="VD46" s="3" t="s">
        <v>29096</v>
      </c>
      <c r="VE46" s="3" t="s">
        <v>29097</v>
      </c>
      <c r="VF46" s="3" t="s">
        <v>4683</v>
      </c>
      <c r="VG46" s="3" t="s">
        <v>29098</v>
      </c>
      <c r="VH46" s="3" t="s">
        <v>29099</v>
      </c>
      <c r="VI46" s="3" t="s">
        <v>4686</v>
      </c>
      <c r="VJ46" s="3" t="s">
        <v>29100</v>
      </c>
      <c r="VK46" s="3" t="s">
        <v>29101</v>
      </c>
      <c r="VL46" s="3" t="s">
        <v>4686</v>
      </c>
      <c r="VM46" s="3" t="s">
        <v>29102</v>
      </c>
      <c r="VN46" s="3" t="s">
        <v>29103</v>
      </c>
      <c r="VO46" s="3" t="s">
        <v>4686</v>
      </c>
      <c r="VP46" s="3" t="s">
        <v>29104</v>
      </c>
      <c r="VQ46" s="3" t="s">
        <v>29105</v>
      </c>
      <c r="VR46" s="3" t="s">
        <v>4683</v>
      </c>
      <c r="VS46" s="3" t="s">
        <v>29106</v>
      </c>
      <c r="VT46" s="3" t="s">
        <v>29107</v>
      </c>
      <c r="VU46" s="3" t="s">
        <v>4686</v>
      </c>
      <c r="VV46" s="3" t="s">
        <v>26646</v>
      </c>
      <c r="VW46" s="3" t="s">
        <v>26647</v>
      </c>
      <c r="VX46" s="3" t="s">
        <v>4686</v>
      </c>
      <c r="VY46" s="3" t="s">
        <v>29108</v>
      </c>
      <c r="VZ46" s="3" t="s">
        <v>29109</v>
      </c>
      <c r="WA46" s="3" t="s">
        <v>4686</v>
      </c>
      <c r="WB46" s="3" t="s">
        <v>29110</v>
      </c>
      <c r="WC46" s="3" t="s">
        <v>29111</v>
      </c>
      <c r="WD46" s="3" t="s">
        <v>4686</v>
      </c>
      <c r="WE46" s="3" t="s">
        <v>29112</v>
      </c>
      <c r="WF46" s="3" t="s">
        <v>29113</v>
      </c>
      <c r="WG46" s="3" t="s">
        <v>4686</v>
      </c>
      <c r="WH46" s="3" t="s">
        <v>29114</v>
      </c>
      <c r="WI46" s="3" t="s">
        <v>29115</v>
      </c>
      <c r="WJ46" s="3" t="s">
        <v>4686</v>
      </c>
      <c r="WK46" s="3" t="s">
        <v>29116</v>
      </c>
      <c r="WL46" s="3" t="s">
        <v>29117</v>
      </c>
      <c r="WM46" s="3" t="s">
        <v>4686</v>
      </c>
      <c r="WN46" s="3" t="s">
        <v>29118</v>
      </c>
      <c r="WO46" s="3" t="s">
        <v>29119</v>
      </c>
      <c r="WP46" s="3" t="s">
        <v>4686</v>
      </c>
      <c r="WQ46" s="3" t="s">
        <v>29120</v>
      </c>
      <c r="WR46" s="3" t="s">
        <v>29121</v>
      </c>
      <c r="WS46" s="3" t="s">
        <v>4683</v>
      </c>
      <c r="WT46" s="3" t="s">
        <v>29122</v>
      </c>
      <c r="WU46" s="3" t="s">
        <v>29123</v>
      </c>
      <c r="WV46" s="3" t="s">
        <v>4686</v>
      </c>
      <c r="WW46" s="3" t="s">
        <v>29124</v>
      </c>
      <c r="WX46" s="3" t="s">
        <v>29125</v>
      </c>
      <c r="WY46" s="3" t="s">
        <v>4686</v>
      </c>
      <c r="WZ46" s="3" t="s">
        <v>29126</v>
      </c>
      <c r="XA46" s="3" t="s">
        <v>29127</v>
      </c>
      <c r="XB46" s="3" t="s">
        <v>4686</v>
      </c>
      <c r="XC46" s="3" t="s">
        <v>26646</v>
      </c>
      <c r="XD46" s="3" t="s">
        <v>26647</v>
      </c>
      <c r="XE46" s="3" t="s">
        <v>4683</v>
      </c>
      <c r="XF46" s="3" t="s">
        <v>29128</v>
      </c>
      <c r="XG46" s="3" t="s">
        <v>29129</v>
      </c>
      <c r="XH46" s="3" t="s">
        <v>4683</v>
      </c>
      <c r="XI46" s="3" t="s">
        <v>4816</v>
      </c>
      <c r="XJ46" s="3" t="s">
        <v>4817</v>
      </c>
      <c r="XK46" s="3" t="s">
        <v>4683</v>
      </c>
      <c r="XL46" s="3" t="s">
        <v>4816</v>
      </c>
      <c r="XM46" s="3" t="s">
        <v>4817</v>
      </c>
      <c r="XN46" s="3" t="s">
        <v>4683</v>
      </c>
      <c r="XO46" s="3" t="s">
        <v>29130</v>
      </c>
      <c r="XP46" s="3" t="s">
        <v>29131</v>
      </c>
      <c r="XQ46" s="3" t="s">
        <v>4683</v>
      </c>
      <c r="XR46" s="3" t="s">
        <v>29132</v>
      </c>
      <c r="XS46" s="3" t="s">
        <v>29133</v>
      </c>
      <c r="XT46" s="3" t="s">
        <v>4683</v>
      </c>
      <c r="XU46" s="3" t="s">
        <v>29134</v>
      </c>
      <c r="XV46" s="3" t="s">
        <v>29135</v>
      </c>
      <c r="XW46" s="3" t="s">
        <v>4686</v>
      </c>
      <c r="XX46" s="3" t="s">
        <v>29136</v>
      </c>
      <c r="XY46" s="3" t="s">
        <v>29137</v>
      </c>
      <c r="XZ46" s="3" t="s">
        <v>4683</v>
      </c>
      <c r="YA46" s="3" t="s">
        <v>28056</v>
      </c>
      <c r="YB46" s="3" t="s">
        <v>28057</v>
      </c>
      <c r="YC46" s="3" t="s">
        <v>4686</v>
      </c>
      <c r="YD46" s="3" t="s">
        <v>29138</v>
      </c>
      <c r="YE46" s="3" t="s">
        <v>29139</v>
      </c>
      <c r="YF46" s="3" t="s">
        <v>4686</v>
      </c>
      <c r="YG46" s="3" t="s">
        <v>29140</v>
      </c>
      <c r="YH46" s="3" t="s">
        <v>29141</v>
      </c>
      <c r="YI46" s="3" t="s">
        <v>4686</v>
      </c>
      <c r="YJ46" s="3" t="s">
        <v>29142</v>
      </c>
      <c r="YK46" s="3" t="s">
        <v>29143</v>
      </c>
      <c r="YL46" s="3" t="s">
        <v>4683</v>
      </c>
      <c r="YM46" s="3" t="s">
        <v>29144</v>
      </c>
      <c r="YN46" s="3" t="s">
        <v>29145</v>
      </c>
      <c r="YO46" s="3" t="s">
        <v>4683</v>
      </c>
      <c r="YP46" s="3" t="s">
        <v>29146</v>
      </c>
      <c r="YQ46" s="3" t="s">
        <v>29147</v>
      </c>
      <c r="YR46" s="3" t="s">
        <v>4683</v>
      </c>
      <c r="YS46" s="3" t="s">
        <v>26216</v>
      </c>
      <c r="YT46" s="3" t="s">
        <v>26217</v>
      </c>
      <c r="YU46" s="3" t="s">
        <v>4686</v>
      </c>
      <c r="YV46" s="3" t="s">
        <v>29148</v>
      </c>
      <c r="YW46" s="3" t="s">
        <v>29149</v>
      </c>
      <c r="YX46" s="3" t="s">
        <v>4686</v>
      </c>
      <c r="YY46" s="3" t="s">
        <v>26952</v>
      </c>
      <c r="YZ46" s="3" t="s">
        <v>26953</v>
      </c>
      <c r="ZA46" s="3" t="s">
        <v>4686</v>
      </c>
      <c r="ZB46" s="3" t="s">
        <v>29150</v>
      </c>
      <c r="ZC46" s="3" t="s">
        <v>29151</v>
      </c>
      <c r="ZD46" s="3" t="s">
        <v>4686</v>
      </c>
      <c r="ZE46" s="3" t="s">
        <v>27218</v>
      </c>
      <c r="ZF46" s="3" t="s">
        <v>27219</v>
      </c>
      <c r="ZG46" s="3" t="s">
        <v>4686</v>
      </c>
      <c r="ZH46" s="3" t="s">
        <v>29152</v>
      </c>
      <c r="ZI46" s="3" t="s">
        <v>29153</v>
      </c>
      <c r="ZJ46" s="3" t="s">
        <v>4686</v>
      </c>
      <c r="ZK46" s="3" t="s">
        <v>29154</v>
      </c>
      <c r="ZL46" s="3" t="s">
        <v>29155</v>
      </c>
      <c r="ZM46" s="3" t="s">
        <v>4686</v>
      </c>
      <c r="ZN46" s="3" t="s">
        <v>29156</v>
      </c>
      <c r="ZO46" s="3" t="s">
        <v>29157</v>
      </c>
      <c r="ZP46" s="3"/>
      <c r="ZQ46" s="3"/>
      <c r="ZR46" s="3"/>
      <c r="ZS46" s="3" t="s">
        <v>4686</v>
      </c>
      <c r="ZT46" s="3" t="s">
        <v>29158</v>
      </c>
      <c r="ZU46" s="3" t="s">
        <v>29159</v>
      </c>
      <c r="ZV46" s="3"/>
      <c r="ZW46" s="3"/>
      <c r="ZX46" s="3"/>
      <c r="ZY46" s="3"/>
      <c r="ZZ46" s="3"/>
      <c r="AAA46" s="3"/>
      <c r="AAB46" s="3"/>
      <c r="AAC46" s="3"/>
      <c r="AAD46" s="3"/>
      <c r="AAE46" s="3" t="s">
        <v>4686</v>
      </c>
      <c r="AAF46" s="3" t="s">
        <v>29160</v>
      </c>
      <c r="AAG46" s="3" t="s">
        <v>29161</v>
      </c>
      <c r="AAH46" s="3" t="s">
        <v>4683</v>
      </c>
      <c r="AAI46" s="3" t="s">
        <v>29162</v>
      </c>
      <c r="AAJ46" s="3" t="s">
        <v>29163</v>
      </c>
      <c r="AAK46" s="3" t="s">
        <v>4683</v>
      </c>
      <c r="AAL46" s="3" t="s">
        <v>29164</v>
      </c>
      <c r="AAM46" s="3" t="s">
        <v>29165</v>
      </c>
      <c r="AAN46" s="3" t="s">
        <v>4683</v>
      </c>
      <c r="AAO46" s="3" t="s">
        <v>29166</v>
      </c>
      <c r="AAP46" s="3" t="s">
        <v>29167</v>
      </c>
      <c r="AAQ46" s="3" t="s">
        <v>4686</v>
      </c>
      <c r="AAR46" s="3" t="s">
        <v>29168</v>
      </c>
      <c r="AAS46" s="3" t="s">
        <v>29169</v>
      </c>
      <c r="AAT46" s="3" t="s">
        <v>4686</v>
      </c>
      <c r="AAU46" s="3" t="s">
        <v>26602</v>
      </c>
      <c r="AAV46" s="3" t="s">
        <v>26603</v>
      </c>
      <c r="AAW46" s="3" t="s">
        <v>4686</v>
      </c>
      <c r="AAX46" s="3" t="s">
        <v>29170</v>
      </c>
      <c r="AAY46" s="3" t="s">
        <v>29171</v>
      </c>
      <c r="AAZ46" s="3" t="s">
        <v>4686</v>
      </c>
      <c r="ABA46" s="3" t="s">
        <v>29172</v>
      </c>
      <c r="ABB46" s="3" t="s">
        <v>29173</v>
      </c>
      <c r="ABC46" s="3" t="s">
        <v>4686</v>
      </c>
      <c r="ABD46" s="3" t="s">
        <v>5007</v>
      </c>
      <c r="ABE46" s="3" t="s">
        <v>5008</v>
      </c>
      <c r="ABF46" s="3" t="s">
        <v>4686</v>
      </c>
      <c r="ABG46" s="3" t="s">
        <v>28104</v>
      </c>
      <c r="ABH46" s="3" t="s">
        <v>28105</v>
      </c>
      <c r="ABI46" s="3" t="s">
        <v>4686</v>
      </c>
      <c r="ABJ46" s="3" t="s">
        <v>5007</v>
      </c>
      <c r="ABK46" s="3" t="s">
        <v>5008</v>
      </c>
      <c r="ABL46" s="3" t="s">
        <v>4683</v>
      </c>
      <c r="ABM46" s="3" t="s">
        <v>29174</v>
      </c>
      <c r="ABN46" s="3" t="s">
        <v>29175</v>
      </c>
      <c r="ABO46" s="3" t="s">
        <v>4686</v>
      </c>
      <c r="ABP46" s="3" t="s">
        <v>29176</v>
      </c>
      <c r="ABQ46" s="3" t="s">
        <v>29177</v>
      </c>
      <c r="ABR46" s="3" t="s">
        <v>4683</v>
      </c>
      <c r="ABS46" s="3" t="s">
        <v>29178</v>
      </c>
      <c r="ABT46" s="3" t="s">
        <v>29179</v>
      </c>
      <c r="ABU46" s="3" t="s">
        <v>4686</v>
      </c>
      <c r="ABV46" s="3" t="s">
        <v>29180</v>
      </c>
      <c r="ABW46" s="3" t="s">
        <v>29181</v>
      </c>
      <c r="ABX46" s="3" t="s">
        <v>4683</v>
      </c>
      <c r="ABY46" s="3" t="s">
        <v>29182</v>
      </c>
      <c r="ABZ46" s="3" t="s">
        <v>29183</v>
      </c>
      <c r="ACA46" s="3" t="s">
        <v>4686</v>
      </c>
      <c r="ACB46" s="3" t="s">
        <v>29184</v>
      </c>
      <c r="ACC46" s="3" t="s">
        <v>29185</v>
      </c>
      <c r="ACD46" s="3" t="s">
        <v>4683</v>
      </c>
      <c r="ACE46" s="3" t="s">
        <v>29186</v>
      </c>
      <c r="ACF46" s="3" t="s">
        <v>29187</v>
      </c>
      <c r="ACG46" s="3" t="s">
        <v>4683</v>
      </c>
      <c r="ACH46" s="3" t="s">
        <v>29188</v>
      </c>
      <c r="ACI46" s="3" t="s">
        <v>29189</v>
      </c>
      <c r="ACJ46" s="3" t="s">
        <v>4683</v>
      </c>
      <c r="ACK46" s="3" t="s">
        <v>28714</v>
      </c>
      <c r="ACL46" s="3" t="s">
        <v>28715</v>
      </c>
      <c r="ACM46" s="3" t="s">
        <v>4686</v>
      </c>
      <c r="ACN46" s="3" t="s">
        <v>29190</v>
      </c>
      <c r="ACO46" s="3" t="s">
        <v>29191</v>
      </c>
      <c r="ACP46" s="3" t="s">
        <v>4686</v>
      </c>
      <c r="ACQ46" s="3" t="s">
        <v>29192</v>
      </c>
      <c r="ACR46" s="3" t="s">
        <v>29193</v>
      </c>
      <c r="ACS46" s="3" t="s">
        <v>4686</v>
      </c>
      <c r="ACT46" s="3" t="s">
        <v>29194</v>
      </c>
      <c r="ACU46" s="3" t="s">
        <v>29195</v>
      </c>
      <c r="ACV46" s="3" t="s">
        <v>4686</v>
      </c>
      <c r="ACW46" s="3" t="s">
        <v>29196</v>
      </c>
      <c r="ACX46" s="3" t="s">
        <v>29197</v>
      </c>
      <c r="ACY46" s="3" t="s">
        <v>4686</v>
      </c>
      <c r="ACZ46" s="3" t="s">
        <v>29198</v>
      </c>
      <c r="ADA46" s="3" t="s">
        <v>29199</v>
      </c>
      <c r="ADB46" s="3" t="s">
        <v>4686</v>
      </c>
      <c r="ADC46" s="3" t="s">
        <v>29200</v>
      </c>
      <c r="ADD46" s="3" t="s">
        <v>29201</v>
      </c>
      <c r="ADE46" s="3" t="s">
        <v>4686</v>
      </c>
      <c r="ADF46" s="3" t="s">
        <v>29202</v>
      </c>
      <c r="ADG46" s="3" t="s">
        <v>29203</v>
      </c>
      <c r="ADH46" s="3" t="s">
        <v>4686</v>
      </c>
      <c r="ADI46" s="3" t="s">
        <v>5241</v>
      </c>
      <c r="ADJ46" s="3" t="s">
        <v>5242</v>
      </c>
      <c r="ADK46" s="3" t="s">
        <v>4686</v>
      </c>
      <c r="ADL46" s="3" t="s">
        <v>29204</v>
      </c>
      <c r="ADM46" s="3" t="s">
        <v>29205</v>
      </c>
      <c r="ADN46" s="3" t="s">
        <v>4686</v>
      </c>
      <c r="ADO46" s="3" t="s">
        <v>29206</v>
      </c>
      <c r="ADP46" s="3" t="s">
        <v>29207</v>
      </c>
      <c r="ADQ46" s="3" t="s">
        <v>4686</v>
      </c>
      <c r="ADR46" s="3" t="s">
        <v>29208</v>
      </c>
      <c r="ADS46" s="3" t="s">
        <v>29209</v>
      </c>
      <c r="ADT46" s="3" t="s">
        <v>4686</v>
      </c>
      <c r="ADU46" s="3" t="s">
        <v>29210</v>
      </c>
      <c r="ADV46" s="3" t="s">
        <v>29211</v>
      </c>
      <c r="ADW46" s="3" t="s">
        <v>4686</v>
      </c>
      <c r="ADX46" s="3" t="s">
        <v>29212</v>
      </c>
      <c r="ADY46" s="3" t="s">
        <v>29213</v>
      </c>
      <c r="ADZ46" s="3" t="s">
        <v>4686</v>
      </c>
      <c r="AEA46" s="3" t="s">
        <v>29214</v>
      </c>
      <c r="AEB46" s="3" t="s">
        <v>29215</v>
      </c>
      <c r="AEC46" s="3" t="s">
        <v>4683</v>
      </c>
      <c r="AED46" s="3" t="s">
        <v>29216</v>
      </c>
      <c r="AEE46" s="3" t="s">
        <v>29217</v>
      </c>
      <c r="AEF46" s="3" t="s">
        <v>4683</v>
      </c>
      <c r="AEG46" s="3" t="s">
        <v>29218</v>
      </c>
      <c r="AEH46" s="3" t="s">
        <v>29219</v>
      </c>
      <c r="AEI46" s="3" t="s">
        <v>4686</v>
      </c>
      <c r="AEJ46" s="3" t="s">
        <v>29220</v>
      </c>
      <c r="AEK46" s="3" t="s">
        <v>29221</v>
      </c>
      <c r="AEL46" s="3" t="s">
        <v>4686</v>
      </c>
      <c r="AEM46" s="3" t="s">
        <v>29222</v>
      </c>
      <c r="AEN46" s="3" t="s">
        <v>29223</v>
      </c>
      <c r="AEO46" s="3" t="s">
        <v>4683</v>
      </c>
      <c r="AEP46" s="3" t="s">
        <v>25561</v>
      </c>
      <c r="AEQ46" s="3" t="s">
        <v>25562</v>
      </c>
      <c r="AER46" s="3" t="s">
        <v>4686</v>
      </c>
      <c r="AES46" s="3" t="s">
        <v>29224</v>
      </c>
      <c r="AET46" s="3" t="s">
        <v>29225</v>
      </c>
      <c r="AEU46" s="3" t="s">
        <v>4686</v>
      </c>
      <c r="AEV46" s="3" t="s">
        <v>29226</v>
      </c>
      <c r="AEW46" s="3" t="s">
        <v>29227</v>
      </c>
      <c r="AEX46" s="3" t="s">
        <v>4686</v>
      </c>
      <c r="AEY46" s="3" t="s">
        <v>29228</v>
      </c>
      <c r="AEZ46" s="3" t="s">
        <v>29229</v>
      </c>
      <c r="AFA46" s="3" t="s">
        <v>4686</v>
      </c>
      <c r="AFB46" s="3" t="s">
        <v>29230</v>
      </c>
      <c r="AFC46" s="3" t="s">
        <v>29231</v>
      </c>
      <c r="AFD46" s="3" t="s">
        <v>4686</v>
      </c>
      <c r="AFE46" s="3" t="s">
        <v>29232</v>
      </c>
      <c r="AFF46" s="3" t="s">
        <v>29233</v>
      </c>
      <c r="AFG46" s="3" t="s">
        <v>4686</v>
      </c>
      <c r="AFH46" s="3" t="s">
        <v>29234</v>
      </c>
      <c r="AFI46" s="3" t="s">
        <v>29235</v>
      </c>
      <c r="AFJ46" s="3" t="s">
        <v>4686</v>
      </c>
      <c r="AFK46" s="3" t="s">
        <v>29236</v>
      </c>
      <c r="AFL46" s="3" t="s">
        <v>29237</v>
      </c>
      <c r="AFM46" s="3" t="s">
        <v>4686</v>
      </c>
      <c r="AFN46" s="3" t="s">
        <v>29238</v>
      </c>
      <c r="AFO46" s="3" t="s">
        <v>29239</v>
      </c>
      <c r="AFP46" s="3" t="s">
        <v>4686</v>
      </c>
      <c r="AFQ46" s="3" t="s">
        <v>29240</v>
      </c>
      <c r="AFR46" s="3" t="s">
        <v>29241</v>
      </c>
      <c r="AFS46" s="3" t="s">
        <v>4686</v>
      </c>
      <c r="AFT46" s="3" t="s">
        <v>26646</v>
      </c>
      <c r="AFU46" s="3" t="s">
        <v>26647</v>
      </c>
      <c r="AFV46" s="3" t="s">
        <v>4686</v>
      </c>
      <c r="AFW46" s="3" t="s">
        <v>5676</v>
      </c>
      <c r="AFX46" s="3" t="s">
        <v>5677</v>
      </c>
      <c r="AFY46" s="3" t="s">
        <v>4686</v>
      </c>
      <c r="AFZ46" s="3" t="s">
        <v>28996</v>
      </c>
      <c r="AGA46" s="3" t="s">
        <v>28997</v>
      </c>
      <c r="AGB46" s="3" t="s">
        <v>4686</v>
      </c>
      <c r="AGC46" s="3" t="s">
        <v>29242</v>
      </c>
      <c r="AGD46" s="3" t="s">
        <v>29243</v>
      </c>
      <c r="AGE46" s="3" t="s">
        <v>4686</v>
      </c>
      <c r="AGF46" s="3" t="s">
        <v>29244</v>
      </c>
      <c r="AGG46" s="3" t="s">
        <v>29245</v>
      </c>
      <c r="AGH46" s="3" t="s">
        <v>4686</v>
      </c>
      <c r="AGI46" s="3" t="s">
        <v>29246</v>
      </c>
      <c r="AGJ46" s="3" t="s">
        <v>29247</v>
      </c>
      <c r="AGK46" s="3" t="s">
        <v>4686</v>
      </c>
      <c r="AGL46" s="3" t="s">
        <v>28996</v>
      </c>
      <c r="AGM46" s="3" t="s">
        <v>28997</v>
      </c>
      <c r="AGN46" s="3" t="s">
        <v>4686</v>
      </c>
      <c r="AGO46" s="3" t="s">
        <v>26646</v>
      </c>
      <c r="AGP46" s="3" t="s">
        <v>26647</v>
      </c>
      <c r="AGQ46" s="3" t="s">
        <v>4686</v>
      </c>
      <c r="AGR46" s="3" t="s">
        <v>28996</v>
      </c>
      <c r="AGS46" s="3" t="s">
        <v>28997</v>
      </c>
      <c r="AGT46" s="3" t="s">
        <v>4683</v>
      </c>
      <c r="AGU46" s="3" t="s">
        <v>28182</v>
      </c>
      <c r="AGV46" s="3" t="s">
        <v>28183</v>
      </c>
      <c r="AGW46" s="3"/>
      <c r="AGX46" s="3"/>
      <c r="AGY46" s="3"/>
      <c r="AGZ46" s="3" t="s">
        <v>4686</v>
      </c>
      <c r="AHA46" s="3" t="s">
        <v>29248</v>
      </c>
      <c r="AHB46" s="3" t="s">
        <v>29249</v>
      </c>
      <c r="AHC46" s="3"/>
      <c r="AHD46" s="3"/>
      <c r="AHE46" s="3"/>
      <c r="AHF46" s="3" t="s">
        <v>4683</v>
      </c>
      <c r="AHG46" s="3" t="s">
        <v>29250</v>
      </c>
      <c r="AHH46" s="3" t="s">
        <v>29251</v>
      </c>
      <c r="AHI46" s="3" t="s">
        <v>4686</v>
      </c>
      <c r="AHJ46" s="3" t="s">
        <v>29252</v>
      </c>
      <c r="AHK46" s="3" t="s">
        <v>29253</v>
      </c>
      <c r="AHL46" s="3" t="s">
        <v>4683</v>
      </c>
      <c r="AHM46" s="3" t="s">
        <v>29254</v>
      </c>
      <c r="AHN46" s="3" t="s">
        <v>29255</v>
      </c>
      <c r="AHO46" s="3" t="s">
        <v>4683</v>
      </c>
      <c r="AHP46" s="3" t="s">
        <v>27054</v>
      </c>
      <c r="AHQ46" s="3" t="s">
        <v>27055</v>
      </c>
      <c r="AHR46" s="3" t="s">
        <v>4686</v>
      </c>
      <c r="AHS46" s="3" t="s">
        <v>29256</v>
      </c>
      <c r="AHT46" s="3" t="s">
        <v>29257</v>
      </c>
      <c r="AHU46" s="3" t="s">
        <v>4686</v>
      </c>
      <c r="AHV46" s="3" t="s">
        <v>29258</v>
      </c>
      <c r="AHW46" s="3" t="s">
        <v>29259</v>
      </c>
      <c r="AHX46" s="3" t="s">
        <v>4683</v>
      </c>
      <c r="AHY46" s="3" t="s">
        <v>29260</v>
      </c>
      <c r="AHZ46" s="3" t="s">
        <v>29261</v>
      </c>
      <c r="AIA46" s="3" t="s">
        <v>4686</v>
      </c>
      <c r="AIB46" s="3" t="s">
        <v>29262</v>
      </c>
      <c r="AIC46" s="3" t="s">
        <v>29263</v>
      </c>
      <c r="AID46" s="3" t="s">
        <v>4686</v>
      </c>
      <c r="AIE46" s="3" t="s">
        <v>29264</v>
      </c>
      <c r="AIF46" s="3" t="s">
        <v>29265</v>
      </c>
      <c r="AIG46" s="3" t="s">
        <v>4683</v>
      </c>
      <c r="AIH46" s="3" t="s">
        <v>29266</v>
      </c>
      <c r="AII46" s="3" t="s">
        <v>29267</v>
      </c>
      <c r="AIJ46" s="3" t="s">
        <v>4683</v>
      </c>
      <c r="AIK46" s="3" t="s">
        <v>29268</v>
      </c>
      <c r="AIL46" s="3" t="s">
        <v>29269</v>
      </c>
      <c r="AIM46" s="3" t="s">
        <v>4686</v>
      </c>
      <c r="AIN46" s="3" t="s">
        <v>29270</v>
      </c>
      <c r="AIO46" s="3" t="s">
        <v>29271</v>
      </c>
      <c r="AIP46" s="3" t="s">
        <v>4683</v>
      </c>
      <c r="AIQ46" s="3" t="s">
        <v>29272</v>
      </c>
      <c r="AIR46" s="3" t="s">
        <v>29273</v>
      </c>
      <c r="AIS46" s="3" t="s">
        <v>4683</v>
      </c>
      <c r="AIT46" s="3" t="s">
        <v>29274</v>
      </c>
      <c r="AIU46" s="3" t="s">
        <v>29275</v>
      </c>
      <c r="AIV46" s="3" t="s">
        <v>4686</v>
      </c>
      <c r="AIW46" s="3" t="s">
        <v>29276</v>
      </c>
      <c r="AIX46" s="3" t="s">
        <v>29277</v>
      </c>
      <c r="AIY46" s="3" t="s">
        <v>4686</v>
      </c>
      <c r="AIZ46" s="3" t="s">
        <v>29278</v>
      </c>
      <c r="AJA46" s="3" t="s">
        <v>29279</v>
      </c>
      <c r="AJB46" s="3" t="s">
        <v>4686</v>
      </c>
      <c r="AJC46" s="3" t="s">
        <v>29280</v>
      </c>
      <c r="AJD46" s="3" t="s">
        <v>29281</v>
      </c>
      <c r="AJE46" s="3" t="s">
        <v>4686</v>
      </c>
      <c r="AJF46" s="3" t="s">
        <v>29282</v>
      </c>
      <c r="AJG46" s="3" t="s">
        <v>29283</v>
      </c>
      <c r="AJH46" s="3" t="s">
        <v>4686</v>
      </c>
      <c r="AJI46" s="3" t="s">
        <v>29284</v>
      </c>
      <c r="AJJ46" s="3" t="s">
        <v>29285</v>
      </c>
      <c r="AJK46" s="3" t="s">
        <v>4686</v>
      </c>
      <c r="AJL46" s="3" t="s">
        <v>25929</v>
      </c>
      <c r="AJM46" s="3" t="s">
        <v>25930</v>
      </c>
      <c r="AJN46" s="3" t="s">
        <v>4686</v>
      </c>
      <c r="AJO46" s="3" t="s">
        <v>29286</v>
      </c>
      <c r="AJP46" s="3" t="s">
        <v>29287</v>
      </c>
      <c r="AJQ46" s="3" t="s">
        <v>4686</v>
      </c>
      <c r="AJR46" s="3" t="s">
        <v>29288</v>
      </c>
      <c r="AJS46" s="3" t="s">
        <v>29289</v>
      </c>
      <c r="AJT46" s="3" t="s">
        <v>4686</v>
      </c>
      <c r="AJU46" s="3" t="s">
        <v>29290</v>
      </c>
      <c r="AJV46" s="3" t="s">
        <v>29291</v>
      </c>
      <c r="AJW46" s="3" t="s">
        <v>4686</v>
      </c>
      <c r="AJX46" s="3" t="s">
        <v>29292</v>
      </c>
      <c r="AJY46" s="3" t="s">
        <v>29293</v>
      </c>
      <c r="AJZ46" s="3" t="s">
        <v>4686</v>
      </c>
      <c r="AKA46" s="3" t="s">
        <v>29294</v>
      </c>
      <c r="AKB46" s="3" t="s">
        <v>29295</v>
      </c>
      <c r="AKC46" s="3" t="s">
        <v>4686</v>
      </c>
      <c r="AKD46" s="3" t="s">
        <v>29296</v>
      </c>
      <c r="AKE46" s="3" t="s">
        <v>29297</v>
      </c>
      <c r="AKF46" s="3" t="s">
        <v>4686</v>
      </c>
      <c r="AKG46" s="3" t="s">
        <v>29298</v>
      </c>
      <c r="AKH46" s="3" t="s">
        <v>29299</v>
      </c>
      <c r="AKI46" s="3" t="s">
        <v>4686</v>
      </c>
      <c r="AKJ46" s="3" t="s">
        <v>29300</v>
      </c>
      <c r="AKK46" s="3" t="s">
        <v>29301</v>
      </c>
      <c r="AKL46" s="3" t="s">
        <v>4686</v>
      </c>
      <c r="AKM46" s="3" t="s">
        <v>29302</v>
      </c>
      <c r="AKN46" s="3" t="s">
        <v>29303</v>
      </c>
      <c r="AKO46" s="3" t="s">
        <v>4683</v>
      </c>
      <c r="AKP46" s="3" t="s">
        <v>29304</v>
      </c>
      <c r="AKQ46" s="3" t="s">
        <v>29305</v>
      </c>
      <c r="AKR46" s="3" t="s">
        <v>4686</v>
      </c>
      <c r="AKS46" s="3" t="s">
        <v>29306</v>
      </c>
      <c r="AKT46" s="3" t="s">
        <v>29307</v>
      </c>
      <c r="AKU46" s="3" t="s">
        <v>4683</v>
      </c>
      <c r="AKV46" s="3" t="s">
        <v>29308</v>
      </c>
      <c r="AKW46" s="3" t="s">
        <v>29309</v>
      </c>
      <c r="AKX46" s="3" t="s">
        <v>4683</v>
      </c>
      <c r="AKY46" s="3" t="s">
        <v>29310</v>
      </c>
      <c r="AKZ46" s="3" t="s">
        <v>29311</v>
      </c>
      <c r="ALA46" s="3" t="s">
        <v>4683</v>
      </c>
      <c r="ALB46" s="3" t="s">
        <v>25677</v>
      </c>
      <c r="ALC46" s="3" t="s">
        <v>25678</v>
      </c>
      <c r="ALD46" s="3" t="s">
        <v>4686</v>
      </c>
      <c r="ALE46" s="3" t="s">
        <v>26658</v>
      </c>
      <c r="ALF46" s="3" t="s">
        <v>26659</v>
      </c>
      <c r="ALG46" s="3" t="s">
        <v>4686</v>
      </c>
      <c r="ALH46" s="3" t="s">
        <v>29312</v>
      </c>
      <c r="ALI46" s="3" t="s">
        <v>29313</v>
      </c>
      <c r="ALJ46" s="3" t="s">
        <v>4686</v>
      </c>
      <c r="ALK46" s="3" t="s">
        <v>29314</v>
      </c>
      <c r="ALL46" s="3" t="s">
        <v>29315</v>
      </c>
      <c r="ALM46" s="3" t="s">
        <v>4686</v>
      </c>
      <c r="ALN46" s="3" t="s">
        <v>26882</v>
      </c>
      <c r="ALO46" s="3" t="s">
        <v>26883</v>
      </c>
      <c r="ALP46" s="3" t="s">
        <v>4683</v>
      </c>
      <c r="ALQ46" s="3" t="s">
        <v>29316</v>
      </c>
      <c r="ALR46" s="3" t="s">
        <v>29317</v>
      </c>
      <c r="ALS46" s="3" t="s">
        <v>4683</v>
      </c>
      <c r="ALT46" s="3" t="s">
        <v>29318</v>
      </c>
      <c r="ALU46" s="3" t="s">
        <v>29319</v>
      </c>
      <c r="ALV46" s="3" t="s">
        <v>4686</v>
      </c>
      <c r="ALW46" s="3" t="s">
        <v>29320</v>
      </c>
      <c r="ALX46" s="3" t="s">
        <v>29321</v>
      </c>
      <c r="ALY46" s="3" t="s">
        <v>4686</v>
      </c>
      <c r="ALZ46" s="3" t="s">
        <v>29322</v>
      </c>
      <c r="AMA46" s="3" t="s">
        <v>29323</v>
      </c>
      <c r="AMB46" s="3" t="s">
        <v>4686</v>
      </c>
      <c r="AMC46" s="3" t="s">
        <v>29324</v>
      </c>
      <c r="AMD46" s="3" t="s">
        <v>29325</v>
      </c>
      <c r="AME46" s="3" t="s">
        <v>4686</v>
      </c>
      <c r="AMF46" s="3" t="s">
        <v>29326</v>
      </c>
      <c r="AMG46" s="3" t="s">
        <v>29327</v>
      </c>
      <c r="AMH46" s="3" t="s">
        <v>4686</v>
      </c>
      <c r="AMI46" s="3" t="s">
        <v>29328</v>
      </c>
      <c r="AMJ46" s="3" t="s">
        <v>29329</v>
      </c>
      <c r="AMK46" s="3" t="s">
        <v>4683</v>
      </c>
      <c r="AML46" s="3" t="s">
        <v>5017</v>
      </c>
      <c r="AMM46" s="3" t="s">
        <v>5018</v>
      </c>
      <c r="AMN46" s="3" t="s">
        <v>4686</v>
      </c>
      <c r="AMO46" s="3" t="s">
        <v>29330</v>
      </c>
      <c r="AMP46" s="3" t="s">
        <v>29331</v>
      </c>
      <c r="AMQ46" s="3" t="s">
        <v>4686</v>
      </c>
      <c r="AMR46" s="3" t="s">
        <v>29332</v>
      </c>
      <c r="AMS46" s="3" t="s">
        <v>29333</v>
      </c>
      <c r="AMT46" s="3" t="s">
        <v>4686</v>
      </c>
      <c r="AMU46" s="3" t="s">
        <v>29334</v>
      </c>
      <c r="AMV46" s="3" t="s">
        <v>29335</v>
      </c>
      <c r="AMW46" s="3" t="s">
        <v>4686</v>
      </c>
      <c r="AMX46" s="3" t="s">
        <v>29336</v>
      </c>
      <c r="AMY46" s="3" t="s">
        <v>29337</v>
      </c>
      <c r="AMZ46" s="3" t="s">
        <v>4686</v>
      </c>
      <c r="ANA46" s="3" t="s">
        <v>29338</v>
      </c>
      <c r="ANB46" s="3" t="s">
        <v>29339</v>
      </c>
      <c r="ANC46" s="3" t="s">
        <v>4686</v>
      </c>
      <c r="AND46" s="3" t="s">
        <v>29340</v>
      </c>
      <c r="ANE46" s="3" t="s">
        <v>29341</v>
      </c>
      <c r="ANF46" s="3" t="s">
        <v>4683</v>
      </c>
      <c r="ANG46" s="3" t="s">
        <v>29342</v>
      </c>
      <c r="ANH46" s="3" t="s">
        <v>29343</v>
      </c>
      <c r="ANI46" s="3" t="s">
        <v>4686</v>
      </c>
      <c r="ANJ46" s="3" t="s">
        <v>29344</v>
      </c>
      <c r="ANK46" s="3" t="s">
        <v>29345</v>
      </c>
      <c r="ANL46" s="3" t="s">
        <v>4686</v>
      </c>
      <c r="ANM46" s="3" t="s">
        <v>29346</v>
      </c>
      <c r="ANN46" s="3" t="s">
        <v>29347</v>
      </c>
      <c r="ANO46" s="3" t="s">
        <v>4683</v>
      </c>
      <c r="ANP46" s="3" t="s">
        <v>29348</v>
      </c>
      <c r="ANQ46" s="3" t="s">
        <v>29349</v>
      </c>
      <c r="ANR46" s="3" t="s">
        <v>4686</v>
      </c>
      <c r="ANS46" s="3" t="s">
        <v>29350</v>
      </c>
      <c r="ANT46" s="3" t="s">
        <v>29351</v>
      </c>
      <c r="ANU46" s="3" t="s">
        <v>4683</v>
      </c>
      <c r="ANV46" s="3" t="s">
        <v>29352</v>
      </c>
      <c r="ANW46" s="3" t="s">
        <v>29353</v>
      </c>
      <c r="ANX46" s="3" t="s">
        <v>4683</v>
      </c>
      <c r="ANY46" s="3" t="s">
        <v>5285</v>
      </c>
      <c r="ANZ46" s="3" t="s">
        <v>5286</v>
      </c>
      <c r="AOA46" s="3" t="s">
        <v>4686</v>
      </c>
      <c r="AOB46" s="3" t="s">
        <v>29354</v>
      </c>
      <c r="AOC46" s="3" t="s">
        <v>29355</v>
      </c>
      <c r="AOD46" s="3" t="s">
        <v>4683</v>
      </c>
      <c r="AOE46" s="3" t="s">
        <v>29356</v>
      </c>
      <c r="AOF46" s="3" t="s">
        <v>29357</v>
      </c>
      <c r="AOG46" s="3" t="s">
        <v>4686</v>
      </c>
      <c r="AOH46" s="3" t="s">
        <v>5676</v>
      </c>
      <c r="AOI46" s="3" t="s">
        <v>5677</v>
      </c>
      <c r="AOJ46" s="3" t="s">
        <v>4683</v>
      </c>
      <c r="AOK46" s="3" t="s">
        <v>29358</v>
      </c>
      <c r="AOL46" s="3" t="s">
        <v>29359</v>
      </c>
      <c r="AOM46" s="3"/>
      <c r="AON46" s="3"/>
      <c r="AOO46" s="3"/>
      <c r="AOP46" s="3"/>
      <c r="AOQ46" s="3"/>
      <c r="AOR46" s="3"/>
      <c r="AOS46" s="3"/>
      <c r="AOT46" s="3"/>
      <c r="AOU46" s="3"/>
      <c r="AOV46" s="3" t="s">
        <v>4683</v>
      </c>
      <c r="AOW46" s="3" t="s">
        <v>29360</v>
      </c>
      <c r="AOX46" s="3" t="s">
        <v>29361</v>
      </c>
      <c r="AOY46" s="3" t="s">
        <v>4686</v>
      </c>
      <c r="AOZ46" s="3" t="s">
        <v>29362</v>
      </c>
      <c r="APA46" s="3" t="s">
        <v>29363</v>
      </c>
      <c r="APB46" s="3" t="s">
        <v>4683</v>
      </c>
      <c r="APC46" s="3" t="s">
        <v>29364</v>
      </c>
      <c r="APD46" s="3" t="s">
        <v>29365</v>
      </c>
      <c r="APE46" s="3" t="s">
        <v>4686</v>
      </c>
      <c r="APF46" s="3" t="s">
        <v>29366</v>
      </c>
      <c r="APG46" s="3" t="s">
        <v>29367</v>
      </c>
      <c r="APH46" s="3" t="s">
        <v>4683</v>
      </c>
      <c r="API46" s="3" t="s">
        <v>29368</v>
      </c>
      <c r="APJ46" s="3" t="s">
        <v>29369</v>
      </c>
      <c r="APK46" s="3" t="s">
        <v>4683</v>
      </c>
      <c r="APL46" s="3" t="s">
        <v>29370</v>
      </c>
      <c r="APM46" s="3" t="s">
        <v>29371</v>
      </c>
      <c r="APN46" s="3" t="s">
        <v>4686</v>
      </c>
      <c r="APO46" s="3" t="s">
        <v>29372</v>
      </c>
      <c r="APP46" s="3" t="s">
        <v>29373</v>
      </c>
      <c r="APQ46" s="3" t="s">
        <v>4686</v>
      </c>
      <c r="APR46" s="3" t="s">
        <v>29374</v>
      </c>
      <c r="APS46" s="3" t="s">
        <v>29375</v>
      </c>
      <c r="APT46" s="3" t="s">
        <v>4683</v>
      </c>
      <c r="APU46" s="3" t="s">
        <v>29376</v>
      </c>
      <c r="APV46" s="3" t="s">
        <v>29377</v>
      </c>
      <c r="APW46" s="3" t="s">
        <v>4683</v>
      </c>
      <c r="APX46" s="3" t="s">
        <v>29378</v>
      </c>
      <c r="APY46" s="3" t="s">
        <v>29379</v>
      </c>
      <c r="APZ46" s="3" t="s">
        <v>4686</v>
      </c>
      <c r="AQA46" s="3" t="s">
        <v>29380</v>
      </c>
      <c r="AQB46" s="3" t="s">
        <v>29381</v>
      </c>
      <c r="AQC46" s="3" t="s">
        <v>4686</v>
      </c>
      <c r="AQD46" s="3" t="s">
        <v>29382</v>
      </c>
      <c r="AQE46" s="3" t="s">
        <v>29383</v>
      </c>
      <c r="AQF46" s="3" t="s">
        <v>4686</v>
      </c>
      <c r="AQG46" s="3" t="s">
        <v>29384</v>
      </c>
      <c r="AQH46" s="3" t="s">
        <v>29385</v>
      </c>
      <c r="AQI46" s="3" t="s">
        <v>4686</v>
      </c>
      <c r="AQJ46" s="3" t="s">
        <v>29386</v>
      </c>
      <c r="AQK46" s="3" t="s">
        <v>29387</v>
      </c>
      <c r="AQL46" s="3" t="s">
        <v>4686</v>
      </c>
      <c r="AQM46" s="3" t="s">
        <v>29388</v>
      </c>
      <c r="AQN46" s="3" t="s">
        <v>29389</v>
      </c>
      <c r="AQO46" s="3" t="s">
        <v>4686</v>
      </c>
      <c r="AQP46" s="3" t="s">
        <v>29390</v>
      </c>
      <c r="AQQ46" s="3" t="s">
        <v>29391</v>
      </c>
      <c r="AQR46" s="3" t="s">
        <v>4686</v>
      </c>
      <c r="AQS46" s="3" t="s">
        <v>29392</v>
      </c>
      <c r="AQT46" s="3" t="s">
        <v>29393</v>
      </c>
      <c r="AQU46" s="3" t="s">
        <v>4683</v>
      </c>
      <c r="AQV46" s="3" t="s">
        <v>29394</v>
      </c>
      <c r="AQW46" s="3" t="s">
        <v>29395</v>
      </c>
      <c r="AQX46" s="3" t="s">
        <v>4683</v>
      </c>
      <c r="AQY46" s="3" t="s">
        <v>29396</v>
      </c>
      <c r="AQZ46" s="3" t="s">
        <v>29397</v>
      </c>
      <c r="ARA46" s="3" t="s">
        <v>4683</v>
      </c>
      <c r="ARB46" s="3" t="s">
        <v>29398</v>
      </c>
      <c r="ARC46" s="3" t="s">
        <v>29399</v>
      </c>
      <c r="ARD46" s="3" t="s">
        <v>4686</v>
      </c>
      <c r="ARE46" s="3" t="s">
        <v>29400</v>
      </c>
      <c r="ARF46" s="3" t="s">
        <v>29401</v>
      </c>
      <c r="ARG46" s="3" t="s">
        <v>4683</v>
      </c>
      <c r="ARH46" s="3" t="s">
        <v>29402</v>
      </c>
      <c r="ARI46" s="3" t="s">
        <v>29403</v>
      </c>
      <c r="ARJ46" s="3"/>
      <c r="ARK46" s="3"/>
      <c r="ARL46" s="3"/>
      <c r="ARM46" s="3"/>
      <c r="ARN46" s="3"/>
      <c r="ARO46" s="3"/>
      <c r="ARP46" s="3" t="s">
        <v>4686</v>
      </c>
      <c r="ARQ46" s="3" t="s">
        <v>29404</v>
      </c>
      <c r="ARR46" s="3" t="s">
        <v>29405</v>
      </c>
      <c r="ARS46" s="3" t="s">
        <v>4683</v>
      </c>
      <c r="ART46" s="3" t="s">
        <v>29406</v>
      </c>
      <c r="ARU46" s="3" t="s">
        <v>29407</v>
      </c>
      <c r="ARV46" s="3" t="s">
        <v>4686</v>
      </c>
      <c r="ARW46" s="3" t="s">
        <v>26646</v>
      </c>
      <c r="ARX46" s="3" t="s">
        <v>26647</v>
      </c>
      <c r="ARY46" s="3" t="s">
        <v>4686</v>
      </c>
      <c r="ARZ46" s="3" t="s">
        <v>29408</v>
      </c>
      <c r="ASA46" s="3" t="s">
        <v>29409</v>
      </c>
      <c r="ASB46" s="3" t="s">
        <v>4686</v>
      </c>
      <c r="ASC46" s="3" t="s">
        <v>28116</v>
      </c>
      <c r="ASD46" s="3" t="s">
        <v>28117</v>
      </c>
      <c r="ASE46" s="3" t="s">
        <v>4683</v>
      </c>
      <c r="ASF46" s="3" t="s">
        <v>5017</v>
      </c>
      <c r="ASG46" s="3" t="s">
        <v>5018</v>
      </c>
      <c r="ASH46" s="3" t="s">
        <v>4686</v>
      </c>
      <c r="ASI46" s="3" t="s">
        <v>26646</v>
      </c>
      <c r="ASJ46" s="3" t="s">
        <v>26647</v>
      </c>
      <c r="ASK46" s="3" t="s">
        <v>4683</v>
      </c>
      <c r="ASL46" s="3" t="s">
        <v>29410</v>
      </c>
      <c r="ASM46" s="3" t="s">
        <v>29411</v>
      </c>
      <c r="ASN46" s="3" t="s">
        <v>4686</v>
      </c>
      <c r="ASO46" s="3" t="s">
        <v>29412</v>
      </c>
      <c r="ASP46" s="3" t="s">
        <v>29413</v>
      </c>
      <c r="ASQ46" s="3" t="s">
        <v>4686</v>
      </c>
      <c r="ASR46" s="3" t="s">
        <v>29414</v>
      </c>
      <c r="ASS46" s="3" t="s">
        <v>29415</v>
      </c>
      <c r="AST46" s="3" t="s">
        <v>4686</v>
      </c>
      <c r="ASU46" s="3" t="s">
        <v>29416</v>
      </c>
      <c r="ASV46" s="3" t="s">
        <v>29417</v>
      </c>
      <c r="ASW46" s="3" t="s">
        <v>4683</v>
      </c>
      <c r="ASX46" s="3" t="s">
        <v>29406</v>
      </c>
      <c r="ASY46" s="3" t="s">
        <v>29407</v>
      </c>
      <c r="ASZ46" s="3" t="s">
        <v>4686</v>
      </c>
      <c r="ATA46" s="3" t="s">
        <v>29418</v>
      </c>
      <c r="ATB46" s="3" t="s">
        <v>29419</v>
      </c>
      <c r="ATC46" s="3" t="s">
        <v>4686</v>
      </c>
      <c r="ATD46" s="3" t="s">
        <v>29420</v>
      </c>
      <c r="ATE46" s="3" t="s">
        <v>27247</v>
      </c>
      <c r="ATF46" s="3" t="s">
        <v>4686</v>
      </c>
      <c r="ATG46" s="3" t="s">
        <v>29421</v>
      </c>
      <c r="ATH46" s="3" t="s">
        <v>29422</v>
      </c>
      <c r="ATI46" s="3" t="s">
        <v>4686</v>
      </c>
      <c r="ATJ46" s="3" t="s">
        <v>29423</v>
      </c>
      <c r="ATK46" s="3" t="s">
        <v>29424</v>
      </c>
      <c r="ATL46" s="3" t="s">
        <v>4686</v>
      </c>
      <c r="ATM46" s="3" t="s">
        <v>29425</v>
      </c>
      <c r="ATN46" s="3" t="s">
        <v>29426</v>
      </c>
      <c r="ATO46" s="3" t="s">
        <v>4686</v>
      </c>
      <c r="ATP46" s="3" t="s">
        <v>29427</v>
      </c>
      <c r="ATQ46" s="3" t="s">
        <v>29428</v>
      </c>
      <c r="ATR46" s="3" t="s">
        <v>4686</v>
      </c>
      <c r="ATS46" s="3" t="s">
        <v>29429</v>
      </c>
      <c r="ATT46" s="3" t="s">
        <v>29430</v>
      </c>
      <c r="ATU46" s="3" t="s">
        <v>4683</v>
      </c>
      <c r="ATV46" s="3" t="s">
        <v>29431</v>
      </c>
      <c r="ATW46" s="3" t="s">
        <v>29432</v>
      </c>
      <c r="ATX46" s="3" t="s">
        <v>4686</v>
      </c>
      <c r="ATY46" s="3" t="s">
        <v>29433</v>
      </c>
      <c r="ATZ46" s="3" t="s">
        <v>29434</v>
      </c>
      <c r="AUA46" s="3" t="s">
        <v>4686</v>
      </c>
      <c r="AUB46" s="3" t="s">
        <v>29435</v>
      </c>
      <c r="AUC46" s="3" t="s">
        <v>29436</v>
      </c>
      <c r="AUD46" s="3" t="s">
        <v>4683</v>
      </c>
      <c r="AUE46" s="3" t="s">
        <v>29437</v>
      </c>
      <c r="AUF46" s="3" t="s">
        <v>29438</v>
      </c>
      <c r="AUG46" s="3" t="s">
        <v>4686</v>
      </c>
      <c r="AUH46" s="3" t="s">
        <v>29439</v>
      </c>
      <c r="AUI46" s="3" t="s">
        <v>29440</v>
      </c>
      <c r="AUJ46" s="3" t="s">
        <v>4686</v>
      </c>
      <c r="AUK46" s="3" t="s">
        <v>29441</v>
      </c>
      <c r="AUL46" s="3" t="s">
        <v>29442</v>
      </c>
      <c r="AUM46" s="3" t="s">
        <v>4686</v>
      </c>
      <c r="AUN46" s="3" t="s">
        <v>29443</v>
      </c>
      <c r="AUO46" s="3" t="s">
        <v>29444</v>
      </c>
      <c r="AUP46" s="3" t="s">
        <v>4686</v>
      </c>
      <c r="AUQ46" s="3" t="s">
        <v>29445</v>
      </c>
      <c r="AUR46" s="3" t="s">
        <v>29446</v>
      </c>
      <c r="AUS46" s="3" t="s">
        <v>4686</v>
      </c>
      <c r="AUT46" s="3" t="s">
        <v>29447</v>
      </c>
      <c r="AUU46" s="3" t="s">
        <v>29448</v>
      </c>
      <c r="AUV46" s="3" t="s">
        <v>4683</v>
      </c>
      <c r="AUW46" s="3" t="s">
        <v>29449</v>
      </c>
      <c r="AUX46" s="3" t="s">
        <v>29450</v>
      </c>
      <c r="AUY46" s="3" t="s">
        <v>4686</v>
      </c>
      <c r="AUZ46" s="3" t="s">
        <v>29451</v>
      </c>
      <c r="AVA46" s="3" t="s">
        <v>29452</v>
      </c>
      <c r="AVB46" s="3" t="s">
        <v>4683</v>
      </c>
      <c r="AVC46" s="3" t="s">
        <v>29453</v>
      </c>
      <c r="AVD46" s="3" t="s">
        <v>29454</v>
      </c>
      <c r="AVE46" s="3" t="s">
        <v>4686</v>
      </c>
      <c r="AVF46" s="3" t="s">
        <v>26646</v>
      </c>
      <c r="AVG46" s="3" t="s">
        <v>26647</v>
      </c>
      <c r="AVH46" s="3" t="s">
        <v>4686</v>
      </c>
      <c r="AVI46" s="3" t="s">
        <v>29455</v>
      </c>
      <c r="AVJ46" s="3" t="s">
        <v>29456</v>
      </c>
      <c r="AVK46" s="3" t="s">
        <v>4686</v>
      </c>
      <c r="AVL46" s="3" t="s">
        <v>29457</v>
      </c>
      <c r="AVM46" s="3" t="s">
        <v>29458</v>
      </c>
      <c r="AVN46" s="3" t="s">
        <v>4686</v>
      </c>
      <c r="AVO46" s="3" t="s">
        <v>29459</v>
      </c>
      <c r="AVP46" s="3" t="s">
        <v>29460</v>
      </c>
      <c r="AVQ46" s="3" t="s">
        <v>4683</v>
      </c>
      <c r="AVR46" s="3" t="s">
        <v>29461</v>
      </c>
      <c r="AVS46" s="3" t="s">
        <v>29462</v>
      </c>
      <c r="AVT46" s="3" t="s">
        <v>4686</v>
      </c>
      <c r="AVU46" s="3" t="s">
        <v>29463</v>
      </c>
      <c r="AVV46" s="3" t="s">
        <v>29464</v>
      </c>
      <c r="AVW46" s="3" t="s">
        <v>4686</v>
      </c>
      <c r="AVX46" s="3" t="s">
        <v>29465</v>
      </c>
      <c r="AVY46" s="3" t="s">
        <v>29466</v>
      </c>
      <c r="AVZ46" s="3" t="s">
        <v>4686</v>
      </c>
      <c r="AWA46" s="3" t="s">
        <v>29467</v>
      </c>
      <c r="AWB46" s="3" t="s">
        <v>29468</v>
      </c>
      <c r="AWC46" s="3" t="s">
        <v>4686</v>
      </c>
      <c r="AWD46" s="3" t="s">
        <v>29469</v>
      </c>
      <c r="AWE46" s="3" t="s">
        <v>29470</v>
      </c>
      <c r="AWF46" s="3" t="s">
        <v>4686</v>
      </c>
      <c r="AWG46" s="3" t="s">
        <v>29471</v>
      </c>
      <c r="AWH46" s="3" t="s">
        <v>29472</v>
      </c>
      <c r="AWI46" s="3" t="s">
        <v>4686</v>
      </c>
      <c r="AWJ46" s="3" t="s">
        <v>29473</v>
      </c>
      <c r="AWK46" s="3" t="s">
        <v>29474</v>
      </c>
      <c r="AWL46" s="3" t="s">
        <v>4686</v>
      </c>
      <c r="AWM46" s="3" t="s">
        <v>29475</v>
      </c>
      <c r="AWN46" s="3" t="s">
        <v>29476</v>
      </c>
      <c r="AWO46" s="3" t="s">
        <v>4683</v>
      </c>
      <c r="AWP46" s="3" t="s">
        <v>29477</v>
      </c>
      <c r="AWQ46" s="3" t="s">
        <v>29478</v>
      </c>
      <c r="AWR46" s="3" t="s">
        <v>4686</v>
      </c>
      <c r="AWS46" s="3" t="s">
        <v>29479</v>
      </c>
      <c r="AWT46" s="3" t="s">
        <v>29480</v>
      </c>
      <c r="AWU46" s="3" t="s">
        <v>4686</v>
      </c>
      <c r="AWV46" s="3" t="s">
        <v>29481</v>
      </c>
      <c r="AWW46" s="3" t="s">
        <v>29482</v>
      </c>
      <c r="AWX46" s="3" t="s">
        <v>4683</v>
      </c>
      <c r="AWY46" s="3" t="s">
        <v>4816</v>
      </c>
      <c r="AWZ46" s="3" t="s">
        <v>4817</v>
      </c>
      <c r="AXA46" s="3" t="s">
        <v>4683</v>
      </c>
      <c r="AXB46" s="3" t="s">
        <v>5285</v>
      </c>
      <c r="AXC46" s="3" t="s">
        <v>5286</v>
      </c>
      <c r="AXD46" s="3" t="s">
        <v>4686</v>
      </c>
      <c r="AXE46" s="3" t="s">
        <v>29483</v>
      </c>
      <c r="AXF46" s="3" t="s">
        <v>29484</v>
      </c>
      <c r="AXG46" s="3" t="s">
        <v>4686</v>
      </c>
      <c r="AXH46" s="3" t="s">
        <v>29485</v>
      </c>
      <c r="AXI46" s="3" t="s">
        <v>29486</v>
      </c>
      <c r="AXJ46" s="3" t="s">
        <v>4686</v>
      </c>
      <c r="AXK46" s="3" t="s">
        <v>29487</v>
      </c>
      <c r="AXL46" s="3" t="s">
        <v>29488</v>
      </c>
      <c r="AXM46" s="3" t="s">
        <v>4686</v>
      </c>
      <c r="AXN46" s="3" t="s">
        <v>29489</v>
      </c>
      <c r="AXO46" s="3" t="s">
        <v>29490</v>
      </c>
      <c r="AXP46" s="3" t="s">
        <v>4683</v>
      </c>
      <c r="AXQ46" s="3" t="s">
        <v>29491</v>
      </c>
      <c r="AXR46" s="3" t="s">
        <v>29492</v>
      </c>
      <c r="AXS46" s="3" t="s">
        <v>4686</v>
      </c>
      <c r="AXT46" s="3" t="s">
        <v>29493</v>
      </c>
      <c r="AXU46" s="3" t="s">
        <v>29494</v>
      </c>
      <c r="AXV46" s="3" t="s">
        <v>4686</v>
      </c>
      <c r="AXW46" s="3" t="s">
        <v>29495</v>
      </c>
      <c r="AXX46" s="3" t="s">
        <v>29496</v>
      </c>
      <c r="AXY46" s="3" t="s">
        <v>4683</v>
      </c>
      <c r="AXZ46" s="3" t="s">
        <v>29497</v>
      </c>
      <c r="AYA46" s="3" t="s">
        <v>29498</v>
      </c>
      <c r="AYB46" s="3" t="s">
        <v>4686</v>
      </c>
      <c r="AYC46" s="3" t="s">
        <v>29499</v>
      </c>
      <c r="AYD46" s="3" t="s">
        <v>29500</v>
      </c>
      <c r="AYE46" s="3" t="s">
        <v>4683</v>
      </c>
      <c r="AYF46" s="3" t="s">
        <v>29501</v>
      </c>
      <c r="AYG46" s="3" t="s">
        <v>29502</v>
      </c>
      <c r="AYH46" s="3" t="s">
        <v>4683</v>
      </c>
      <c r="AYI46" s="3" t="s">
        <v>29503</v>
      </c>
      <c r="AYJ46" s="3" t="s">
        <v>29504</v>
      </c>
      <c r="AYK46" s="3" t="s">
        <v>4686</v>
      </c>
      <c r="AYL46" s="3" t="s">
        <v>27720</v>
      </c>
      <c r="AYM46" s="3" t="s">
        <v>27721</v>
      </c>
      <c r="AYN46" s="3" t="s">
        <v>4683</v>
      </c>
      <c r="AYO46" s="3" t="s">
        <v>4768</v>
      </c>
      <c r="AYP46" s="3" t="s">
        <v>4769</v>
      </c>
      <c r="AYQ46" s="3" t="s">
        <v>4683</v>
      </c>
      <c r="AYR46" s="3" t="s">
        <v>28448</v>
      </c>
      <c r="AYS46" s="3" t="s">
        <v>28449</v>
      </c>
      <c r="AYT46" s="3" t="s">
        <v>4686</v>
      </c>
      <c r="AYU46" s="3" t="s">
        <v>26300</v>
      </c>
      <c r="AYV46" s="3" t="s">
        <v>26301</v>
      </c>
      <c r="AYW46" s="3" t="s">
        <v>4683</v>
      </c>
      <c r="AYX46" s="3" t="s">
        <v>29505</v>
      </c>
      <c r="AYY46" s="3" t="s">
        <v>29506</v>
      </c>
      <c r="AYZ46" s="3" t="s">
        <v>4683</v>
      </c>
      <c r="AZA46" s="3" t="s">
        <v>29507</v>
      </c>
      <c r="AZB46" s="3" t="s">
        <v>29508</v>
      </c>
      <c r="AZC46" s="3" t="s">
        <v>4683</v>
      </c>
      <c r="AZD46" s="3" t="s">
        <v>29509</v>
      </c>
      <c r="AZE46" s="3" t="s">
        <v>29510</v>
      </c>
      <c r="AZF46" s="3" t="s">
        <v>4686</v>
      </c>
      <c r="AZG46" s="3" t="s">
        <v>29511</v>
      </c>
      <c r="AZH46" s="3" t="s">
        <v>29512</v>
      </c>
      <c r="AZI46" s="3"/>
      <c r="AZJ46" s="3"/>
      <c r="AZK46" s="3"/>
      <c r="AZL46" s="3" t="s">
        <v>4683</v>
      </c>
      <c r="AZM46" s="3" t="s">
        <v>29513</v>
      </c>
      <c r="AZN46" s="3" t="s">
        <v>29514</v>
      </c>
      <c r="AZO46" s="3" t="s">
        <v>4686</v>
      </c>
      <c r="AZP46" s="3" t="s">
        <v>29515</v>
      </c>
      <c r="AZQ46" s="3" t="s">
        <v>29516</v>
      </c>
      <c r="AZR46" s="3" t="s">
        <v>4686</v>
      </c>
      <c r="AZS46" s="3" t="s">
        <v>29517</v>
      </c>
      <c r="AZT46" s="3" t="s">
        <v>29518</v>
      </c>
      <c r="AZU46" s="3" t="s">
        <v>4686</v>
      </c>
      <c r="AZV46" s="3" t="s">
        <v>29519</v>
      </c>
      <c r="AZW46" s="3" t="s">
        <v>29520</v>
      </c>
      <c r="AZX46" s="3" t="s">
        <v>4683</v>
      </c>
      <c r="AZY46" s="3" t="s">
        <v>29521</v>
      </c>
      <c r="AZZ46" s="3" t="s">
        <v>29522</v>
      </c>
      <c r="BAA46" s="3" t="s">
        <v>4686</v>
      </c>
      <c r="BAB46" s="3" t="s">
        <v>29523</v>
      </c>
      <c r="BAC46" s="3" t="s">
        <v>29524</v>
      </c>
      <c r="BAD46" s="3" t="s">
        <v>4686</v>
      </c>
      <c r="BAE46" s="3" t="s">
        <v>29525</v>
      </c>
      <c r="BAF46" s="3" t="s">
        <v>29526</v>
      </c>
      <c r="BAG46" s="3" t="s">
        <v>4686</v>
      </c>
      <c r="BAH46" s="3" t="s">
        <v>29527</v>
      </c>
      <c r="BAI46" s="3" t="s">
        <v>29528</v>
      </c>
      <c r="BAJ46" s="3" t="s">
        <v>4683</v>
      </c>
      <c r="BAK46" s="3" t="s">
        <v>29529</v>
      </c>
      <c r="BAL46" s="3" t="s">
        <v>29530</v>
      </c>
      <c r="BAM46" s="3" t="s">
        <v>4686</v>
      </c>
      <c r="BAN46" s="3" t="s">
        <v>29531</v>
      </c>
      <c r="BAO46" s="3" t="s">
        <v>29532</v>
      </c>
      <c r="BAP46" s="3" t="s">
        <v>4683</v>
      </c>
      <c r="BAQ46" s="3" t="s">
        <v>29533</v>
      </c>
      <c r="BAR46" s="3" t="s">
        <v>29534</v>
      </c>
      <c r="BAS46" s="3" t="s">
        <v>4686</v>
      </c>
      <c r="BAT46" s="3" t="s">
        <v>29535</v>
      </c>
      <c r="BAU46" s="3" t="s">
        <v>29536</v>
      </c>
      <c r="BAV46" s="3" t="s">
        <v>4686</v>
      </c>
      <c r="BAW46" s="3" t="s">
        <v>29537</v>
      </c>
      <c r="BAX46" s="3" t="s">
        <v>29538</v>
      </c>
      <c r="BAY46" s="3" t="s">
        <v>4683</v>
      </c>
      <c r="BAZ46" s="3" t="s">
        <v>29539</v>
      </c>
      <c r="BBA46" s="3" t="s">
        <v>29540</v>
      </c>
      <c r="BBB46" s="3"/>
      <c r="BBC46" s="3"/>
      <c r="BBD46" s="3"/>
      <c r="BBE46" s="3" t="s">
        <v>4686</v>
      </c>
      <c r="BBF46" s="3" t="s">
        <v>29541</v>
      </c>
      <c r="BBG46" s="3" t="s">
        <v>29542</v>
      </c>
      <c r="BBH46" s="3" t="s">
        <v>4683</v>
      </c>
      <c r="BBI46" s="3" t="s">
        <v>29543</v>
      </c>
      <c r="BBJ46" s="3" t="s">
        <v>29544</v>
      </c>
      <c r="BBK46" s="3" t="s">
        <v>4686</v>
      </c>
      <c r="BBL46" s="3" t="s">
        <v>29545</v>
      </c>
      <c r="BBM46" s="3" t="s">
        <v>29546</v>
      </c>
      <c r="BBN46" s="3"/>
      <c r="BBO46" s="3"/>
      <c r="BBP46" s="3"/>
      <c r="BBQ46" s="3" t="s">
        <v>4683</v>
      </c>
      <c r="BBR46" s="3" t="s">
        <v>4816</v>
      </c>
      <c r="BBS46" s="3" t="s">
        <v>4817</v>
      </c>
      <c r="BBT46" s="3" t="s">
        <v>4686</v>
      </c>
      <c r="BBU46" s="3" t="s">
        <v>29547</v>
      </c>
      <c r="BBV46" s="3" t="s">
        <v>29548</v>
      </c>
      <c r="BBW46" s="3" t="s">
        <v>4686</v>
      </c>
      <c r="BBX46" s="3" t="s">
        <v>29549</v>
      </c>
      <c r="BBY46" s="3" t="s">
        <v>29550</v>
      </c>
      <c r="BBZ46" s="3" t="s">
        <v>4683</v>
      </c>
      <c r="BCA46" s="3" t="s">
        <v>29551</v>
      </c>
      <c r="BCB46" s="3" t="s">
        <v>29552</v>
      </c>
      <c r="BCC46" s="3" t="s">
        <v>4686</v>
      </c>
      <c r="BCD46" s="3" t="s">
        <v>29553</v>
      </c>
      <c r="BCE46" s="3" t="s">
        <v>29554</v>
      </c>
      <c r="BCF46" s="3"/>
      <c r="BCG46" s="3"/>
      <c r="BCH46" s="3"/>
      <c r="BCI46" s="3" t="s">
        <v>4683</v>
      </c>
      <c r="BCJ46" s="3" t="s">
        <v>29555</v>
      </c>
      <c r="BCK46" s="3" t="s">
        <v>29556</v>
      </c>
      <c r="BCL46" s="3"/>
      <c r="BCM46" s="3"/>
      <c r="BCN46" s="3"/>
      <c r="BCO46" s="3" t="s">
        <v>4686</v>
      </c>
      <c r="BCP46" s="3" t="s">
        <v>29557</v>
      </c>
      <c r="BCQ46" s="3" t="s">
        <v>29558</v>
      </c>
      <c r="BCR46" s="3" t="s">
        <v>4683</v>
      </c>
      <c r="BCS46" s="3" t="s">
        <v>29559</v>
      </c>
      <c r="BCT46" s="3" t="s">
        <v>29560</v>
      </c>
      <c r="BCU46" s="3" t="s">
        <v>4686</v>
      </c>
      <c r="BCV46" s="3" t="s">
        <v>29561</v>
      </c>
      <c r="BCW46" s="3" t="s">
        <v>29562</v>
      </c>
      <c r="BCX46" s="3" t="s">
        <v>4686</v>
      </c>
      <c r="BCY46" s="3" t="s">
        <v>29563</v>
      </c>
      <c r="BCZ46" s="3" t="s">
        <v>29564</v>
      </c>
      <c r="BDA46" s="3" t="s">
        <v>4686</v>
      </c>
      <c r="BDB46" s="3" t="s">
        <v>29565</v>
      </c>
      <c r="BDC46" s="3" t="s">
        <v>29566</v>
      </c>
      <c r="BDD46" s="3" t="s">
        <v>4686</v>
      </c>
      <c r="BDE46" s="3" t="s">
        <v>29567</v>
      </c>
      <c r="BDF46" s="3" t="s">
        <v>29568</v>
      </c>
      <c r="BDG46" s="3" t="s">
        <v>4683</v>
      </c>
      <c r="BDH46" s="3" t="s">
        <v>29569</v>
      </c>
      <c r="BDI46" s="3" t="s">
        <v>29570</v>
      </c>
      <c r="BDJ46" s="3" t="s">
        <v>4686</v>
      </c>
      <c r="BDK46" s="3" t="s">
        <v>29571</v>
      </c>
      <c r="BDL46" s="3" t="s">
        <v>29572</v>
      </c>
      <c r="BDM46" s="3" t="s">
        <v>4683</v>
      </c>
      <c r="BDN46" s="3" t="s">
        <v>29573</v>
      </c>
      <c r="BDO46" s="3" t="s">
        <v>29574</v>
      </c>
      <c r="BDP46" s="3" t="s">
        <v>4686</v>
      </c>
      <c r="BDQ46" s="3" t="s">
        <v>29575</v>
      </c>
      <c r="BDR46" s="3" t="s">
        <v>29576</v>
      </c>
      <c r="BDS46" s="3" t="s">
        <v>4683</v>
      </c>
      <c r="BDT46" s="3" t="s">
        <v>29577</v>
      </c>
      <c r="BDU46" s="3" t="s">
        <v>29578</v>
      </c>
      <c r="BDV46" s="3" t="s">
        <v>4686</v>
      </c>
      <c r="BDW46" s="3" t="s">
        <v>29579</v>
      </c>
      <c r="BDX46" s="3" t="s">
        <v>29580</v>
      </c>
      <c r="BDY46" s="3" t="s">
        <v>4686</v>
      </c>
      <c r="BDZ46" s="3" t="s">
        <v>29581</v>
      </c>
      <c r="BEA46" s="3" t="s">
        <v>29582</v>
      </c>
      <c r="BEB46" s="3" t="s">
        <v>4686</v>
      </c>
      <c r="BEC46" s="3" t="s">
        <v>29583</v>
      </c>
      <c r="BED46" s="3" t="s">
        <v>29584</v>
      </c>
      <c r="BEE46" s="3" t="s">
        <v>4683</v>
      </c>
      <c r="BEF46" s="3" t="s">
        <v>5017</v>
      </c>
      <c r="BEG46" s="3" t="s">
        <v>5018</v>
      </c>
      <c r="BEH46" s="3" t="s">
        <v>4683</v>
      </c>
      <c r="BEI46" s="3" t="s">
        <v>5017</v>
      </c>
      <c r="BEJ46" s="3" t="s">
        <v>5018</v>
      </c>
      <c r="BEK46" s="3" t="s">
        <v>4686</v>
      </c>
      <c r="BEL46" s="3" t="s">
        <v>26646</v>
      </c>
      <c r="BEM46" s="3" t="s">
        <v>26647</v>
      </c>
      <c r="BEN46" s="3" t="s">
        <v>4686</v>
      </c>
      <c r="BEO46" s="3" t="s">
        <v>29585</v>
      </c>
      <c r="BEP46" s="3" t="s">
        <v>29586</v>
      </c>
      <c r="BEQ46" s="3" t="s">
        <v>4686</v>
      </c>
      <c r="BER46" s="3" t="s">
        <v>29587</v>
      </c>
      <c r="BES46" s="3" t="s">
        <v>29588</v>
      </c>
      <c r="BET46" s="3" t="s">
        <v>4686</v>
      </c>
      <c r="BEU46" s="3" t="s">
        <v>29589</v>
      </c>
      <c r="BEV46" s="3" t="s">
        <v>29590</v>
      </c>
      <c r="BEW46" s="3" t="s">
        <v>4683</v>
      </c>
      <c r="BEX46" s="3" t="s">
        <v>29591</v>
      </c>
      <c r="BEY46" s="3" t="s">
        <v>29592</v>
      </c>
      <c r="BEZ46" s="3" t="s">
        <v>4686</v>
      </c>
      <c r="BFA46" s="3" t="s">
        <v>29593</v>
      </c>
      <c r="BFB46" s="3" t="s">
        <v>29594</v>
      </c>
      <c r="BFC46" s="3" t="s">
        <v>4686</v>
      </c>
      <c r="BFD46" s="3" t="s">
        <v>29595</v>
      </c>
      <c r="BFE46" s="3" t="s">
        <v>29596</v>
      </c>
      <c r="BFF46" s="3" t="s">
        <v>4683</v>
      </c>
      <c r="BFG46" s="3" t="s">
        <v>29597</v>
      </c>
      <c r="BFH46" s="3" t="s">
        <v>29598</v>
      </c>
      <c r="BFI46" s="3" t="s">
        <v>4686</v>
      </c>
      <c r="BFJ46" s="3" t="s">
        <v>29599</v>
      </c>
      <c r="BFK46" s="3" t="s">
        <v>29600</v>
      </c>
      <c r="BFL46" s="3" t="s">
        <v>4686</v>
      </c>
      <c r="BFM46" s="3" t="s">
        <v>29601</v>
      </c>
      <c r="BFN46" s="3" t="s">
        <v>29602</v>
      </c>
      <c r="BFO46" s="3" t="s">
        <v>4686</v>
      </c>
      <c r="BFP46" s="3" t="s">
        <v>29603</v>
      </c>
      <c r="BFQ46" s="3" t="s">
        <v>29604</v>
      </c>
      <c r="BFR46" s="3" t="s">
        <v>4686</v>
      </c>
      <c r="BFS46" s="3" t="s">
        <v>29605</v>
      </c>
      <c r="BFT46" s="3" t="s">
        <v>29606</v>
      </c>
      <c r="BFU46" s="3" t="s">
        <v>4686</v>
      </c>
      <c r="BFV46" s="3" t="s">
        <v>29607</v>
      </c>
      <c r="BFW46" s="3" t="s">
        <v>29608</v>
      </c>
      <c r="BFX46" s="3" t="s">
        <v>4683</v>
      </c>
      <c r="BFY46" s="3" t="s">
        <v>29609</v>
      </c>
      <c r="BFZ46" s="3" t="s">
        <v>29610</v>
      </c>
      <c r="BGA46" s="3" t="s">
        <v>4686</v>
      </c>
      <c r="BGB46" s="3" t="s">
        <v>29611</v>
      </c>
      <c r="BGC46" s="3" t="s">
        <v>29612</v>
      </c>
      <c r="BGD46" s="3" t="s">
        <v>4683</v>
      </c>
      <c r="BGE46" s="3" t="s">
        <v>29613</v>
      </c>
      <c r="BGF46" s="3" t="s">
        <v>29614</v>
      </c>
      <c r="BGG46" s="3" t="s">
        <v>4683</v>
      </c>
      <c r="BGH46" s="3" t="s">
        <v>29615</v>
      </c>
      <c r="BGI46" s="3" t="s">
        <v>29616</v>
      </c>
      <c r="BGJ46" s="3" t="s">
        <v>4686</v>
      </c>
      <c r="BGK46" s="3" t="s">
        <v>29617</v>
      </c>
      <c r="BGL46" s="3" t="s">
        <v>29618</v>
      </c>
      <c r="BGM46" s="3" t="s">
        <v>4686</v>
      </c>
      <c r="BGN46" s="3" t="s">
        <v>29619</v>
      </c>
      <c r="BGO46" s="3" t="s">
        <v>29620</v>
      </c>
      <c r="BGP46" s="3" t="s">
        <v>4686</v>
      </c>
      <c r="BGQ46" s="3" t="s">
        <v>29621</v>
      </c>
      <c r="BGR46" s="3" t="s">
        <v>29622</v>
      </c>
      <c r="BGS46" s="3" t="s">
        <v>4683</v>
      </c>
      <c r="BGT46" s="3" t="s">
        <v>29623</v>
      </c>
      <c r="BGU46" s="3" t="s">
        <v>29624</v>
      </c>
      <c r="BGV46" s="3" t="s">
        <v>4686</v>
      </c>
      <c r="BGW46" s="3" t="s">
        <v>27416</v>
      </c>
      <c r="BGX46" s="3" t="s">
        <v>27417</v>
      </c>
      <c r="BGY46" s="3" t="s">
        <v>4686</v>
      </c>
      <c r="BGZ46" s="3" t="s">
        <v>29625</v>
      </c>
      <c r="BHA46" s="3" t="s">
        <v>29626</v>
      </c>
      <c r="BHB46" s="3" t="s">
        <v>4683</v>
      </c>
      <c r="BHC46" s="3" t="s">
        <v>29627</v>
      </c>
      <c r="BHD46" s="3" t="s">
        <v>29628</v>
      </c>
      <c r="BHE46" s="3" t="s">
        <v>4683</v>
      </c>
      <c r="BHF46" s="3" t="s">
        <v>29629</v>
      </c>
      <c r="BHG46" s="3" t="s">
        <v>29630</v>
      </c>
      <c r="BHH46" s="3" t="s">
        <v>4683</v>
      </c>
      <c r="BHI46" s="3" t="s">
        <v>27054</v>
      </c>
      <c r="BHJ46" s="3" t="s">
        <v>27055</v>
      </c>
      <c r="BHK46" s="3"/>
      <c r="BHL46" s="3"/>
      <c r="BHM46" s="3"/>
      <c r="BHN46" s="3"/>
      <c r="BHO46" s="3"/>
      <c r="BHP46" s="3"/>
      <c r="BHQ46" s="3"/>
      <c r="BHR46" s="3"/>
      <c r="BHS46" s="3"/>
      <c r="BHT46" s="3" t="s">
        <v>4686</v>
      </c>
      <c r="BHU46" s="3" t="s">
        <v>29048</v>
      </c>
      <c r="BHV46" s="3" t="s">
        <v>29049</v>
      </c>
      <c r="BHW46" s="3" t="s">
        <v>4683</v>
      </c>
      <c r="BHX46" s="3" t="s">
        <v>28572</v>
      </c>
      <c r="BHY46" s="3" t="s">
        <v>28573</v>
      </c>
      <c r="BHZ46" s="3" t="s">
        <v>4686</v>
      </c>
      <c r="BIA46" s="3" t="s">
        <v>29631</v>
      </c>
      <c r="BIB46" s="3" t="s">
        <v>29632</v>
      </c>
      <c r="BIC46" s="3"/>
      <c r="BID46" s="3"/>
      <c r="BIE46" s="3"/>
      <c r="BIF46" s="3"/>
      <c r="BIG46" s="3"/>
      <c r="BIH46" s="3"/>
      <c r="BII46" s="3" t="s">
        <v>4683</v>
      </c>
      <c r="BIJ46" s="3" t="s">
        <v>28572</v>
      </c>
      <c r="BIK46" s="3" t="s">
        <v>28573</v>
      </c>
      <c r="BIL46" s="3" t="s">
        <v>4686</v>
      </c>
      <c r="BIM46" s="3" t="s">
        <v>29633</v>
      </c>
      <c r="BIN46" s="3" t="s">
        <v>29634</v>
      </c>
      <c r="BIO46" s="3" t="s">
        <v>4686</v>
      </c>
      <c r="BIP46" s="3" t="s">
        <v>29635</v>
      </c>
      <c r="BIQ46" s="3" t="s">
        <v>29636</v>
      </c>
      <c r="BIR46" s="3" t="s">
        <v>4683</v>
      </c>
      <c r="BIS46" s="3" t="s">
        <v>26356</v>
      </c>
      <c r="BIT46" s="3" t="s">
        <v>26357</v>
      </c>
      <c r="BIU46" s="3" t="s">
        <v>4683</v>
      </c>
      <c r="BIV46" s="3" t="s">
        <v>29637</v>
      </c>
      <c r="BIW46" s="3" t="s">
        <v>29638</v>
      </c>
      <c r="BIX46" s="3"/>
      <c r="BIY46" s="3"/>
      <c r="BIZ46" s="3"/>
      <c r="BJA46" s="3"/>
      <c r="BJB46" s="3"/>
      <c r="BJC46" s="3"/>
      <c r="BJD46" s="3"/>
      <c r="BJE46" s="3"/>
      <c r="BJF46" s="3"/>
      <c r="BJG46" s="3"/>
      <c r="BJH46" s="3"/>
      <c r="BJI46" s="3"/>
      <c r="BJJ46" s="3" t="s">
        <v>4683</v>
      </c>
      <c r="BJK46" s="3" t="s">
        <v>27488</v>
      </c>
      <c r="BJL46" s="3" t="s">
        <v>27489</v>
      </c>
      <c r="BJM46" s="3" t="s">
        <v>4686</v>
      </c>
      <c r="BJN46" s="3" t="s">
        <v>29639</v>
      </c>
      <c r="BJO46" s="3" t="s">
        <v>29640</v>
      </c>
      <c r="BJP46" s="3" t="s">
        <v>4683</v>
      </c>
      <c r="BJQ46" s="3" t="s">
        <v>27488</v>
      </c>
      <c r="BJR46" s="3" t="s">
        <v>27489</v>
      </c>
      <c r="BJS46" s="3"/>
      <c r="BJT46" s="3"/>
      <c r="BJU46" s="3"/>
      <c r="BJV46" s="3" t="s">
        <v>4683</v>
      </c>
      <c r="BJW46" s="3" t="s">
        <v>29641</v>
      </c>
      <c r="BJX46" s="3" t="s">
        <v>29642</v>
      </c>
      <c r="BJY46" s="3" t="s">
        <v>4686</v>
      </c>
      <c r="BJZ46" s="3" t="s">
        <v>29643</v>
      </c>
      <c r="BKA46" s="3" t="s">
        <v>29644</v>
      </c>
      <c r="BKB46" s="3" t="s">
        <v>4683</v>
      </c>
      <c r="BKC46" s="3" t="s">
        <v>5017</v>
      </c>
      <c r="BKD46" s="3" t="s">
        <v>5018</v>
      </c>
      <c r="BKE46" s="3" t="s">
        <v>4683</v>
      </c>
      <c r="BKF46" s="3" t="s">
        <v>29645</v>
      </c>
      <c r="BKG46" s="3" t="s">
        <v>29646</v>
      </c>
      <c r="BKH46" s="3" t="s">
        <v>4686</v>
      </c>
      <c r="BKI46" s="3" t="s">
        <v>29647</v>
      </c>
      <c r="BKJ46" s="3" t="s">
        <v>29648</v>
      </c>
      <c r="BKK46" s="3" t="s">
        <v>4683</v>
      </c>
      <c r="BKL46" s="3" t="s">
        <v>27502</v>
      </c>
      <c r="BKM46" s="3" t="s">
        <v>27503</v>
      </c>
      <c r="BKN46" s="3" t="s">
        <v>4686</v>
      </c>
      <c r="BKO46" s="3" t="s">
        <v>29649</v>
      </c>
      <c r="BKP46" s="3" t="s">
        <v>29650</v>
      </c>
      <c r="BKQ46" s="3" t="s">
        <v>4686</v>
      </c>
      <c r="BKR46" s="3" t="s">
        <v>29651</v>
      </c>
      <c r="BKS46" s="3" t="s">
        <v>29652</v>
      </c>
      <c r="BKT46" s="3" t="s">
        <v>4683</v>
      </c>
      <c r="BKU46" s="3" t="s">
        <v>29641</v>
      </c>
      <c r="BKV46" s="3" t="s">
        <v>29642</v>
      </c>
      <c r="BKW46" s="3" t="s">
        <v>4683</v>
      </c>
      <c r="BKX46" s="3" t="s">
        <v>29653</v>
      </c>
      <c r="BKY46" s="3" t="s">
        <v>29654</v>
      </c>
      <c r="BKZ46" s="3" t="s">
        <v>4686</v>
      </c>
      <c r="BLA46" s="3" t="s">
        <v>29655</v>
      </c>
      <c r="BLB46" s="3" t="s">
        <v>29656</v>
      </c>
      <c r="BLC46" s="3" t="s">
        <v>4683</v>
      </c>
      <c r="BLD46" s="3" t="s">
        <v>29657</v>
      </c>
      <c r="BLE46" s="3" t="s">
        <v>29658</v>
      </c>
      <c r="BLF46" s="3" t="s">
        <v>4686</v>
      </c>
      <c r="BLG46" s="3" t="s">
        <v>29659</v>
      </c>
      <c r="BLH46" s="3" t="s">
        <v>29660</v>
      </c>
      <c r="BLI46" s="3" t="s">
        <v>4686</v>
      </c>
      <c r="BLJ46" s="3" t="s">
        <v>28584</v>
      </c>
      <c r="BLK46" s="3" t="s">
        <v>28585</v>
      </c>
      <c r="BLL46" s="3" t="s">
        <v>4686</v>
      </c>
      <c r="BLM46" s="3" t="s">
        <v>29661</v>
      </c>
      <c r="BLN46" s="3" t="s">
        <v>29662</v>
      </c>
      <c r="BLO46" s="3" t="s">
        <v>4686</v>
      </c>
      <c r="BLP46" s="3" t="s">
        <v>29663</v>
      </c>
      <c r="BLQ46" s="3" t="s">
        <v>29664</v>
      </c>
      <c r="BLR46" s="3" t="s">
        <v>4686</v>
      </c>
      <c r="BLS46" s="3" t="s">
        <v>29665</v>
      </c>
      <c r="BLT46" s="3" t="s">
        <v>29666</v>
      </c>
      <c r="BLU46" s="3" t="s">
        <v>4686</v>
      </c>
      <c r="BLV46" s="3" t="s">
        <v>29667</v>
      </c>
      <c r="BLW46" s="3" t="s">
        <v>29668</v>
      </c>
      <c r="BLX46" s="3" t="s">
        <v>4683</v>
      </c>
      <c r="BLY46" s="3" t="s">
        <v>29669</v>
      </c>
      <c r="BLZ46" s="3" t="s">
        <v>29670</v>
      </c>
      <c r="BMA46" s="3" t="s">
        <v>4686</v>
      </c>
      <c r="BMB46" s="3" t="s">
        <v>29671</v>
      </c>
      <c r="BMC46" s="3" t="s">
        <v>29672</v>
      </c>
      <c r="BMD46" s="3" t="s">
        <v>4686</v>
      </c>
      <c r="BME46" s="3" t="s">
        <v>29673</v>
      </c>
      <c r="BMF46" s="3" t="s">
        <v>29674</v>
      </c>
      <c r="BMG46" s="3" t="s">
        <v>4686</v>
      </c>
      <c r="BMH46" s="3" t="s">
        <v>29675</v>
      </c>
      <c r="BMI46" s="3" t="s">
        <v>29676</v>
      </c>
      <c r="BMJ46" s="3" t="s">
        <v>4686</v>
      </c>
      <c r="BMK46" s="3" t="s">
        <v>29677</v>
      </c>
      <c r="BML46" s="3" t="s">
        <v>29678</v>
      </c>
      <c r="BMM46" s="3" t="s">
        <v>4686</v>
      </c>
      <c r="BMN46" s="3" t="s">
        <v>29004</v>
      </c>
      <c r="BMO46" s="3" t="s">
        <v>29005</v>
      </c>
      <c r="BMP46" s="3" t="s">
        <v>4683</v>
      </c>
      <c r="BMQ46" s="3" t="s">
        <v>4816</v>
      </c>
      <c r="BMR46" s="3" t="s">
        <v>4817</v>
      </c>
      <c r="BMS46" s="3" t="s">
        <v>4686</v>
      </c>
      <c r="BMT46" s="3" t="s">
        <v>29679</v>
      </c>
      <c r="BMU46" s="3" t="s">
        <v>29680</v>
      </c>
      <c r="BMV46" s="3" t="s">
        <v>4686</v>
      </c>
      <c r="BMW46" s="3" t="s">
        <v>29681</v>
      </c>
      <c r="BMX46" s="3" t="s">
        <v>29682</v>
      </c>
      <c r="BMY46" s="3" t="s">
        <v>4683</v>
      </c>
      <c r="BMZ46" s="3" t="s">
        <v>29683</v>
      </c>
      <c r="BNA46" s="3" t="s">
        <v>29684</v>
      </c>
      <c r="BNB46" s="3" t="s">
        <v>4683</v>
      </c>
      <c r="BNC46" s="3" t="s">
        <v>28919</v>
      </c>
      <c r="BND46" s="3" t="s">
        <v>28920</v>
      </c>
      <c r="BNE46" s="3" t="s">
        <v>4686</v>
      </c>
      <c r="BNF46" s="3" t="s">
        <v>5013</v>
      </c>
      <c r="BNG46" s="3" t="s">
        <v>5014</v>
      </c>
      <c r="BNH46" s="3" t="s">
        <v>4686</v>
      </c>
      <c r="BNI46" s="3" t="s">
        <v>29685</v>
      </c>
      <c r="BNJ46" s="3" t="s">
        <v>29686</v>
      </c>
      <c r="BNK46" s="3" t="s">
        <v>4683</v>
      </c>
      <c r="BNL46" s="3" t="s">
        <v>29687</v>
      </c>
      <c r="BNM46" s="3" t="s">
        <v>29688</v>
      </c>
      <c r="BNN46" s="3" t="s">
        <v>4683</v>
      </c>
      <c r="BNO46" s="3" t="s">
        <v>29689</v>
      </c>
      <c r="BNP46" s="3" t="s">
        <v>29690</v>
      </c>
      <c r="BNQ46" s="3" t="s">
        <v>4683</v>
      </c>
      <c r="BNR46" s="3" t="s">
        <v>29691</v>
      </c>
      <c r="BNS46" s="3" t="s">
        <v>29692</v>
      </c>
      <c r="BNT46" s="3" t="s">
        <v>4683</v>
      </c>
      <c r="BNU46" s="3" t="s">
        <v>29693</v>
      </c>
      <c r="BNV46" s="3" t="s">
        <v>29694</v>
      </c>
      <c r="BNW46" s="3" t="s">
        <v>4686</v>
      </c>
      <c r="BNX46" s="3" t="s">
        <v>29695</v>
      </c>
      <c r="BNY46" s="3" t="s">
        <v>29696</v>
      </c>
      <c r="BNZ46" s="3" t="s">
        <v>4686</v>
      </c>
      <c r="BOA46" s="3" t="s">
        <v>29697</v>
      </c>
      <c r="BOB46" s="3" t="s">
        <v>29698</v>
      </c>
      <c r="BOC46" s="3" t="s">
        <v>4683</v>
      </c>
      <c r="BOD46" s="3" t="s">
        <v>29699</v>
      </c>
      <c r="BOE46" s="3" t="s">
        <v>29700</v>
      </c>
      <c r="BOF46" s="3" t="s">
        <v>4683</v>
      </c>
      <c r="BOG46" s="3" t="s">
        <v>29701</v>
      </c>
      <c r="BOH46" s="3" t="s">
        <v>29702</v>
      </c>
      <c r="BOI46" s="3" t="s">
        <v>4686</v>
      </c>
      <c r="BOJ46" s="3" t="s">
        <v>29703</v>
      </c>
      <c r="BOK46" s="3" t="s">
        <v>29704</v>
      </c>
      <c r="BOL46" s="3" t="s">
        <v>4686</v>
      </c>
      <c r="BOM46" s="3" t="s">
        <v>29705</v>
      </c>
      <c r="BON46" s="3" t="s">
        <v>29706</v>
      </c>
      <c r="BOO46" s="3" t="s">
        <v>4686</v>
      </c>
      <c r="BOP46" s="3" t="s">
        <v>29707</v>
      </c>
      <c r="BOQ46" s="3" t="s">
        <v>29708</v>
      </c>
      <c r="BOR46" s="3" t="s">
        <v>4686</v>
      </c>
      <c r="BOS46" s="3" t="s">
        <v>27908</v>
      </c>
      <c r="BOT46" s="3" t="s">
        <v>27909</v>
      </c>
      <c r="BOU46" s="3" t="s">
        <v>4686</v>
      </c>
      <c r="BOV46" s="3" t="s">
        <v>29709</v>
      </c>
      <c r="BOW46" s="3" t="s">
        <v>29710</v>
      </c>
      <c r="BOX46" s="3" t="s">
        <v>4686</v>
      </c>
      <c r="BOY46" s="3" t="s">
        <v>29711</v>
      </c>
      <c r="BOZ46" s="3" t="s">
        <v>29712</v>
      </c>
      <c r="BPA46" s="3" t="s">
        <v>4683</v>
      </c>
      <c r="BPB46" s="3" t="s">
        <v>29713</v>
      </c>
      <c r="BPC46" s="3" t="s">
        <v>29714</v>
      </c>
      <c r="BPD46" s="3" t="s">
        <v>4683</v>
      </c>
      <c r="BPE46" s="3" t="s">
        <v>5017</v>
      </c>
      <c r="BPF46" s="3" t="s">
        <v>5018</v>
      </c>
      <c r="BPG46" s="3" t="s">
        <v>4686</v>
      </c>
      <c r="BPH46" s="3" t="s">
        <v>29715</v>
      </c>
      <c r="BPI46" s="3" t="s">
        <v>29716</v>
      </c>
      <c r="BPJ46" s="3" t="s">
        <v>4683</v>
      </c>
      <c r="BPK46" s="3" t="s">
        <v>29717</v>
      </c>
      <c r="BPL46" s="3" t="s">
        <v>29718</v>
      </c>
      <c r="BPM46" s="3" t="s">
        <v>4686</v>
      </c>
      <c r="BPN46" s="3" t="s">
        <v>28996</v>
      </c>
      <c r="BPO46" s="3" t="s">
        <v>28997</v>
      </c>
      <c r="BPP46" s="3" t="s">
        <v>4683</v>
      </c>
      <c r="BPQ46" s="3" t="s">
        <v>5017</v>
      </c>
      <c r="BPR46" s="3" t="s">
        <v>5018</v>
      </c>
      <c r="BPS46" s="3" t="s">
        <v>4686</v>
      </c>
      <c r="BPT46" s="3" t="s">
        <v>26646</v>
      </c>
      <c r="BPU46" s="3" t="s">
        <v>26647</v>
      </c>
      <c r="BPV46" s="3" t="s">
        <v>4683</v>
      </c>
      <c r="BPW46" s="3" t="s">
        <v>29719</v>
      </c>
      <c r="BPX46" s="3" t="s">
        <v>29720</v>
      </c>
      <c r="BPY46" s="3" t="s">
        <v>4686</v>
      </c>
      <c r="BPZ46" s="3" t="s">
        <v>28862</v>
      </c>
      <c r="BQA46" s="3" t="s">
        <v>28863</v>
      </c>
      <c r="BQB46" s="3"/>
      <c r="BQC46" s="3"/>
      <c r="BQD46" s="3"/>
      <c r="BQE46" s="3" t="s">
        <v>4686</v>
      </c>
      <c r="BQF46" s="3" t="s">
        <v>29721</v>
      </c>
      <c r="BQG46" s="3" t="s">
        <v>29722</v>
      </c>
      <c r="BQH46" s="3" t="s">
        <v>4686</v>
      </c>
      <c r="BQI46" s="3" t="s">
        <v>29723</v>
      </c>
      <c r="BQJ46" s="3" t="s">
        <v>29724</v>
      </c>
      <c r="BQK46" s="3" t="s">
        <v>4686</v>
      </c>
      <c r="BQL46" s="3" t="s">
        <v>29725</v>
      </c>
      <c r="BQM46" s="3" t="s">
        <v>29726</v>
      </c>
      <c r="BQN46" s="3" t="s">
        <v>4683</v>
      </c>
      <c r="BQO46" s="3" t="s">
        <v>27578</v>
      </c>
      <c r="BQP46" s="3" t="s">
        <v>27579</v>
      </c>
      <c r="BQQ46" s="3" t="s">
        <v>4686</v>
      </c>
      <c r="BQR46" s="3" t="s">
        <v>29727</v>
      </c>
      <c r="BQS46" s="3" t="s">
        <v>29728</v>
      </c>
      <c r="BQT46" s="3" t="s">
        <v>4683</v>
      </c>
      <c r="BQU46" s="3" t="s">
        <v>29729</v>
      </c>
      <c r="BQV46" s="3" t="s">
        <v>29730</v>
      </c>
      <c r="BQW46" s="3" t="s">
        <v>4686</v>
      </c>
      <c r="BQX46" s="3" t="s">
        <v>29731</v>
      </c>
      <c r="BQY46" s="3" t="s">
        <v>29732</v>
      </c>
      <c r="BQZ46" s="3" t="s">
        <v>4686</v>
      </c>
      <c r="BRA46" s="3" t="s">
        <v>28686</v>
      </c>
      <c r="BRB46" s="3" t="s">
        <v>28687</v>
      </c>
      <c r="BRC46" s="3" t="s">
        <v>4686</v>
      </c>
      <c r="BRD46" s="3" t="s">
        <v>29388</v>
      </c>
      <c r="BRE46" s="3" t="s">
        <v>29389</v>
      </c>
      <c r="BRF46" s="3" t="s">
        <v>4686</v>
      </c>
      <c r="BRG46" s="3" t="s">
        <v>29733</v>
      </c>
      <c r="BRH46" s="3" t="s">
        <v>29734</v>
      </c>
      <c r="BRI46" s="3"/>
      <c r="BRJ46" s="3"/>
      <c r="BRK46" s="3"/>
      <c r="BRL46" s="3" t="s">
        <v>4686</v>
      </c>
      <c r="BRM46" s="3" t="s">
        <v>29735</v>
      </c>
      <c r="BRN46" s="3" t="s">
        <v>29736</v>
      </c>
      <c r="BRO46" s="3" t="s">
        <v>4683</v>
      </c>
      <c r="BRP46" s="3" t="s">
        <v>29737</v>
      </c>
      <c r="BRQ46" s="3" t="s">
        <v>29738</v>
      </c>
      <c r="BRR46" s="3" t="s">
        <v>4686</v>
      </c>
      <c r="BRS46" s="3" t="s">
        <v>29739</v>
      </c>
      <c r="BRT46" s="3" t="s">
        <v>29740</v>
      </c>
      <c r="BRU46" s="3" t="s">
        <v>4686</v>
      </c>
      <c r="BRV46" s="3" t="s">
        <v>29741</v>
      </c>
      <c r="BRW46" s="3" t="s">
        <v>29742</v>
      </c>
      <c r="BRX46" s="3" t="s">
        <v>4686</v>
      </c>
      <c r="BRY46" s="3" t="s">
        <v>29743</v>
      </c>
      <c r="BRZ46" s="3" t="s">
        <v>29744</v>
      </c>
      <c r="BSA46" s="3"/>
      <c r="BSB46" s="3"/>
      <c r="BSC46" s="3"/>
      <c r="BSD46" s="3" t="s">
        <v>4686</v>
      </c>
      <c r="BSE46" s="3" t="s">
        <v>29745</v>
      </c>
      <c r="BSF46" s="3" t="s">
        <v>29746</v>
      </c>
      <c r="BSG46" s="3" t="s">
        <v>4686</v>
      </c>
      <c r="BSH46" s="3" t="s">
        <v>29747</v>
      </c>
      <c r="BSI46" s="3" t="s">
        <v>29748</v>
      </c>
      <c r="BSJ46" s="3" t="s">
        <v>4686</v>
      </c>
      <c r="BSK46" s="3" t="s">
        <v>29749</v>
      </c>
      <c r="BSL46" s="3" t="s">
        <v>29750</v>
      </c>
      <c r="BSM46" s="3" t="s">
        <v>4686</v>
      </c>
      <c r="BSN46" s="3" t="s">
        <v>28456</v>
      </c>
      <c r="BSO46" s="3" t="s">
        <v>28457</v>
      </c>
      <c r="BSP46" s="3" t="s">
        <v>4686</v>
      </c>
      <c r="BSQ46" s="3" t="s">
        <v>25381</v>
      </c>
      <c r="BSR46" s="3" t="s">
        <v>25382</v>
      </c>
      <c r="BSS46" s="3" t="s">
        <v>4686</v>
      </c>
      <c r="BST46" s="3" t="s">
        <v>29751</v>
      </c>
      <c r="BSU46" s="3" t="s">
        <v>29752</v>
      </c>
      <c r="BSV46" s="3" t="s">
        <v>4686</v>
      </c>
      <c r="BSW46" s="3" t="s">
        <v>29753</v>
      </c>
      <c r="BSX46" s="3" t="s">
        <v>29754</v>
      </c>
      <c r="BSY46" s="3" t="s">
        <v>4683</v>
      </c>
      <c r="BSZ46" s="3" t="s">
        <v>29755</v>
      </c>
      <c r="BTA46" s="3" t="s">
        <v>29756</v>
      </c>
      <c r="BTB46" s="3" t="s">
        <v>4686</v>
      </c>
      <c r="BTC46" s="3" t="s">
        <v>27988</v>
      </c>
      <c r="BTD46" s="3" t="s">
        <v>27989</v>
      </c>
      <c r="BTE46" s="3" t="s">
        <v>4683</v>
      </c>
      <c r="BTF46" s="3" t="s">
        <v>29757</v>
      </c>
      <c r="BTG46" s="3" t="s">
        <v>29758</v>
      </c>
      <c r="BTH46" s="3" t="s">
        <v>4686</v>
      </c>
      <c r="BTI46" s="3" t="s">
        <v>29759</v>
      </c>
      <c r="BTJ46" s="3" t="s">
        <v>29760</v>
      </c>
      <c r="BTK46" s="3" t="s">
        <v>4686</v>
      </c>
      <c r="BTL46" s="3" t="s">
        <v>28784</v>
      </c>
      <c r="BTM46" s="3" t="s">
        <v>28785</v>
      </c>
      <c r="BTN46" s="3" t="s">
        <v>4686</v>
      </c>
      <c r="BTO46" s="3" t="s">
        <v>28826</v>
      </c>
      <c r="BTP46" s="3" t="s">
        <v>28827</v>
      </c>
      <c r="BTQ46" s="3" t="s">
        <v>4686</v>
      </c>
      <c r="BTR46" s="3" t="s">
        <v>29761</v>
      </c>
      <c r="BTS46" s="3" t="s">
        <v>29762</v>
      </c>
      <c r="BTT46" s="3" t="s">
        <v>4686</v>
      </c>
      <c r="BTU46" s="3" t="s">
        <v>29763</v>
      </c>
      <c r="BTV46" s="3" t="s">
        <v>29764</v>
      </c>
      <c r="BTW46" s="3" t="s">
        <v>4683</v>
      </c>
      <c r="BTX46" s="3" t="s">
        <v>29765</v>
      </c>
      <c r="BTY46" s="3" t="s">
        <v>29766</v>
      </c>
      <c r="BTZ46" s="3" t="s">
        <v>4686</v>
      </c>
      <c r="BUA46" s="3" t="s">
        <v>29767</v>
      </c>
      <c r="BUB46" s="3" t="s">
        <v>29768</v>
      </c>
      <c r="BUC46" s="3" t="s">
        <v>4686</v>
      </c>
      <c r="BUD46" s="3" t="s">
        <v>29769</v>
      </c>
      <c r="BUE46" s="3" t="s">
        <v>29770</v>
      </c>
      <c r="BUF46" s="3" t="s">
        <v>4686</v>
      </c>
      <c r="BUG46" s="3" t="s">
        <v>29771</v>
      </c>
      <c r="BUH46" s="3" t="s">
        <v>29772</v>
      </c>
      <c r="BUI46" s="3" t="s">
        <v>4686</v>
      </c>
      <c r="BUJ46" s="3" t="s">
        <v>29773</v>
      </c>
      <c r="BUK46" s="3" t="s">
        <v>29774</v>
      </c>
      <c r="BUL46" s="3" t="s">
        <v>4686</v>
      </c>
      <c r="BUM46" s="3" t="s">
        <v>29775</v>
      </c>
      <c r="BUN46" s="3" t="s">
        <v>29776</v>
      </c>
      <c r="BUO46" s="3" t="s">
        <v>4686</v>
      </c>
      <c r="BUP46" s="3" t="s">
        <v>29777</v>
      </c>
      <c r="BUQ46" s="3" t="s">
        <v>29778</v>
      </c>
      <c r="BUR46" s="3" t="s">
        <v>4686</v>
      </c>
      <c r="BUS46" s="3" t="s">
        <v>29779</v>
      </c>
      <c r="BUT46" s="3" t="s">
        <v>29780</v>
      </c>
      <c r="BUU46" s="3" t="s">
        <v>4683</v>
      </c>
      <c r="BUV46" s="3" t="s">
        <v>29781</v>
      </c>
      <c r="BUW46" s="3" t="s">
        <v>29782</v>
      </c>
      <c r="BUX46" s="3" t="s">
        <v>4686</v>
      </c>
      <c r="BUY46" s="3" t="s">
        <v>29783</v>
      </c>
      <c r="BUZ46" s="3" t="s">
        <v>29784</v>
      </c>
      <c r="BVA46" s="3" t="s">
        <v>4686</v>
      </c>
      <c r="BVB46" s="3" t="s">
        <v>29785</v>
      </c>
      <c r="BVC46" s="3" t="s">
        <v>29786</v>
      </c>
      <c r="BVD46" s="3" t="s">
        <v>4686</v>
      </c>
      <c r="BVE46" s="3" t="s">
        <v>29787</v>
      </c>
      <c r="BVF46" s="3" t="s">
        <v>29788</v>
      </c>
      <c r="BVG46" s="3" t="s">
        <v>4686</v>
      </c>
      <c r="BVH46" s="3" t="s">
        <v>29789</v>
      </c>
      <c r="BVI46" s="3" t="s">
        <v>29790</v>
      </c>
      <c r="BVJ46" s="3" t="s">
        <v>4683</v>
      </c>
      <c r="BVK46" s="3" t="s">
        <v>29791</v>
      </c>
      <c r="BVL46" s="3" t="s">
        <v>29792</v>
      </c>
      <c r="BVM46" s="3" t="s">
        <v>4686</v>
      </c>
      <c r="BVN46" s="3" t="s">
        <v>29793</v>
      </c>
      <c r="BVO46" s="3" t="s">
        <v>29794</v>
      </c>
      <c r="BVP46" s="3" t="s">
        <v>4683</v>
      </c>
      <c r="BVQ46" s="3" t="s">
        <v>29795</v>
      </c>
      <c r="BVR46" s="3" t="s">
        <v>29796</v>
      </c>
      <c r="BVS46" s="3" t="s">
        <v>4683</v>
      </c>
      <c r="BVT46" s="3" t="s">
        <v>29797</v>
      </c>
      <c r="BVU46" s="3" t="s">
        <v>29798</v>
      </c>
      <c r="BVV46" s="3" t="s">
        <v>4686</v>
      </c>
      <c r="BVW46" s="3" t="s">
        <v>29799</v>
      </c>
      <c r="BVX46" s="3" t="s">
        <v>29800</v>
      </c>
      <c r="BVY46" s="3" t="s">
        <v>4686</v>
      </c>
      <c r="BVZ46" s="3" t="s">
        <v>29801</v>
      </c>
      <c r="BWA46" s="3" t="s">
        <v>29802</v>
      </c>
      <c r="BWB46" s="3" t="s">
        <v>4686</v>
      </c>
      <c r="BWC46" s="3" t="s">
        <v>29803</v>
      </c>
      <c r="BWD46" s="3" t="s">
        <v>29804</v>
      </c>
      <c r="BWE46" s="3" t="s">
        <v>4686</v>
      </c>
      <c r="BWF46" s="3" t="s">
        <v>29805</v>
      </c>
      <c r="BWG46" s="3" t="s">
        <v>29806</v>
      </c>
      <c r="BWH46" s="3" t="s">
        <v>4686</v>
      </c>
      <c r="BWI46" s="3" t="s">
        <v>28996</v>
      </c>
      <c r="BWJ46" s="3" t="s">
        <v>28997</v>
      </c>
      <c r="BWK46" s="3" t="s">
        <v>4686</v>
      </c>
      <c r="BWL46" s="3" t="s">
        <v>29807</v>
      </c>
      <c r="BWM46" s="3" t="s">
        <v>29808</v>
      </c>
      <c r="BWN46" s="3" t="s">
        <v>4686</v>
      </c>
      <c r="BWO46" s="3" t="s">
        <v>29809</v>
      </c>
      <c r="BWP46" s="3" t="s">
        <v>29810</v>
      </c>
      <c r="BWQ46" s="3" t="s">
        <v>4683</v>
      </c>
      <c r="BWR46" s="3" t="s">
        <v>29811</v>
      </c>
      <c r="BWS46" s="3" t="s">
        <v>29812</v>
      </c>
      <c r="BWT46" s="3" t="s">
        <v>4686</v>
      </c>
      <c r="BWU46" s="3" t="s">
        <v>29813</v>
      </c>
      <c r="BWV46" s="3" t="s">
        <v>29814</v>
      </c>
      <c r="BWW46" s="3" t="s">
        <v>4686</v>
      </c>
      <c r="BWX46" s="3" t="s">
        <v>29815</v>
      </c>
      <c r="BWY46" s="3" t="s">
        <v>29816</v>
      </c>
      <c r="BWZ46" s="3" t="s">
        <v>4686</v>
      </c>
      <c r="BXA46" s="3" t="s">
        <v>29817</v>
      </c>
      <c r="BXB46" s="3" t="s">
        <v>29818</v>
      </c>
      <c r="BXC46" s="3" t="s">
        <v>4683</v>
      </c>
      <c r="BXD46" s="3" t="s">
        <v>29819</v>
      </c>
      <c r="BXE46" s="3" t="s">
        <v>29820</v>
      </c>
      <c r="BXF46" s="3" t="s">
        <v>4686</v>
      </c>
      <c r="BXG46" s="3" t="s">
        <v>29821</v>
      </c>
      <c r="BXH46" s="3" t="s">
        <v>29822</v>
      </c>
      <c r="BXI46" s="3" t="s">
        <v>4686</v>
      </c>
      <c r="BXJ46" s="3" t="s">
        <v>27416</v>
      </c>
      <c r="BXK46" s="3" t="s">
        <v>27417</v>
      </c>
      <c r="BXL46" s="3" t="s">
        <v>4683</v>
      </c>
      <c r="BXM46" s="3" t="s">
        <v>29823</v>
      </c>
      <c r="BXN46" s="3" t="s">
        <v>29824</v>
      </c>
      <c r="BXO46" s="3" t="s">
        <v>4683</v>
      </c>
      <c r="BXP46" s="3" t="s">
        <v>29825</v>
      </c>
      <c r="BXQ46" s="3" t="s">
        <v>29826</v>
      </c>
      <c r="BXR46" s="3" t="s">
        <v>4683</v>
      </c>
      <c r="BXS46" s="3" t="s">
        <v>27372</v>
      </c>
      <c r="BXT46" s="3" t="s">
        <v>27373</v>
      </c>
      <c r="BXU46" s="3" t="s">
        <v>4683</v>
      </c>
      <c r="BXV46" s="3" t="s">
        <v>29827</v>
      </c>
      <c r="BXW46" s="3" t="s">
        <v>29828</v>
      </c>
      <c r="BXX46" s="3" t="s">
        <v>4686</v>
      </c>
      <c r="BXY46" s="3" t="s">
        <v>29829</v>
      </c>
      <c r="BXZ46" s="3" t="s">
        <v>29830</v>
      </c>
      <c r="BYA46" s="3" t="s">
        <v>4683</v>
      </c>
      <c r="BYB46" s="3" t="s">
        <v>29831</v>
      </c>
      <c r="BYC46" s="3" t="s">
        <v>29832</v>
      </c>
      <c r="BYD46" s="3" t="s">
        <v>4686</v>
      </c>
      <c r="BYE46" s="3" t="s">
        <v>29833</v>
      </c>
      <c r="BYF46" s="3" t="s">
        <v>29834</v>
      </c>
      <c r="BYG46" s="3" t="s">
        <v>4686</v>
      </c>
      <c r="BYH46" s="3" t="s">
        <v>29835</v>
      </c>
      <c r="BYI46" s="3" t="s">
        <v>29836</v>
      </c>
      <c r="BYJ46" s="3" t="s">
        <v>4683</v>
      </c>
      <c r="BYK46" s="3" t="s">
        <v>29837</v>
      </c>
      <c r="BYL46" s="3" t="s">
        <v>29838</v>
      </c>
      <c r="BYM46" s="3" t="s">
        <v>4686</v>
      </c>
      <c r="BYN46" s="3" t="s">
        <v>29839</v>
      </c>
      <c r="BYO46" s="3" t="s">
        <v>29840</v>
      </c>
    </row>
    <row r="47" spans="1:2017" ht="76.5" x14ac:dyDescent="0.25">
      <c r="A47" s="7"/>
      <c r="B47" s="3"/>
      <c r="C47" s="3"/>
      <c r="D47" s="3"/>
      <c r="E47" s="3" t="s">
        <v>4686</v>
      </c>
      <c r="F47" s="3" t="s">
        <v>29841</v>
      </c>
      <c r="G47" s="3" t="s">
        <v>29842</v>
      </c>
      <c r="H47" s="3" t="s">
        <v>4683</v>
      </c>
      <c r="I47" s="3" t="s">
        <v>29843</v>
      </c>
      <c r="J47" s="3" t="s">
        <v>29844</v>
      </c>
      <c r="K47" s="3" t="s">
        <v>4686</v>
      </c>
      <c r="L47" s="3" t="s">
        <v>29845</v>
      </c>
      <c r="M47" s="3" t="s">
        <v>29846</v>
      </c>
      <c r="N47" s="3" t="s">
        <v>4686</v>
      </c>
      <c r="O47" s="3" t="s">
        <v>29847</v>
      </c>
      <c r="P47" s="3" t="s">
        <v>29848</v>
      </c>
      <c r="Q47" s="3" t="s">
        <v>4686</v>
      </c>
      <c r="R47" s="3" t="s">
        <v>26362</v>
      </c>
      <c r="S47" s="3" t="s">
        <v>26363</v>
      </c>
      <c r="T47" s="3" t="s">
        <v>4683</v>
      </c>
      <c r="U47" s="3" t="s">
        <v>5285</v>
      </c>
      <c r="V47" s="3" t="s">
        <v>5286</v>
      </c>
      <c r="W47" s="3" t="s">
        <v>4686</v>
      </c>
      <c r="X47" s="3" t="s">
        <v>29849</v>
      </c>
      <c r="Y47" s="3" t="s">
        <v>29850</v>
      </c>
      <c r="Z47" s="3" t="s">
        <v>4686</v>
      </c>
      <c r="AA47" s="3" t="s">
        <v>5676</v>
      </c>
      <c r="AB47" s="3" t="s">
        <v>5677</v>
      </c>
      <c r="AC47" s="3"/>
      <c r="AD47" s="3"/>
      <c r="AE47" s="3"/>
      <c r="AF47" s="3" t="s">
        <v>4686</v>
      </c>
      <c r="AG47" s="3" t="s">
        <v>29851</v>
      </c>
      <c r="AH47" s="3" t="s">
        <v>29852</v>
      </c>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t="s">
        <v>4686</v>
      </c>
      <c r="BN47" s="3" t="s">
        <v>29853</v>
      </c>
      <c r="BO47" s="3" t="s">
        <v>29854</v>
      </c>
      <c r="BP47" s="3" t="s">
        <v>4686</v>
      </c>
      <c r="BQ47" s="3" t="s">
        <v>26970</v>
      </c>
      <c r="BR47" s="3" t="s">
        <v>26971</v>
      </c>
      <c r="BS47" s="3" t="s">
        <v>4683</v>
      </c>
      <c r="BT47" s="3" t="s">
        <v>5017</v>
      </c>
      <c r="BU47" s="3" t="s">
        <v>5018</v>
      </c>
      <c r="BV47" s="3" t="s">
        <v>4683</v>
      </c>
      <c r="BW47" s="3" t="s">
        <v>25677</v>
      </c>
      <c r="BX47" s="3" t="s">
        <v>25678</v>
      </c>
      <c r="BY47" s="3"/>
      <c r="BZ47" s="3"/>
      <c r="CA47" s="3"/>
      <c r="CB47" s="3" t="s">
        <v>4686</v>
      </c>
      <c r="CC47" s="3" t="s">
        <v>29855</v>
      </c>
      <c r="CD47" s="3" t="s">
        <v>29856</v>
      </c>
      <c r="CE47" s="3" t="s">
        <v>4686</v>
      </c>
      <c r="CF47" s="3" t="s">
        <v>29857</v>
      </c>
      <c r="CG47" s="3" t="s">
        <v>29858</v>
      </c>
      <c r="CH47" s="3"/>
      <c r="CI47" s="3"/>
      <c r="CJ47" s="3"/>
      <c r="CK47" s="3" t="s">
        <v>4686</v>
      </c>
      <c r="CL47" s="3" t="s">
        <v>29859</v>
      </c>
      <c r="CM47" s="3" t="s">
        <v>29860</v>
      </c>
      <c r="CN47" s="3"/>
      <c r="CO47" s="3"/>
      <c r="CP47" s="3"/>
      <c r="CQ47" s="3" t="s">
        <v>4686</v>
      </c>
      <c r="CR47" s="3" t="s">
        <v>29861</v>
      </c>
      <c r="CS47" s="3" t="s">
        <v>29862</v>
      </c>
      <c r="CT47" s="3"/>
      <c r="CU47" s="3"/>
      <c r="CV47" s="3"/>
      <c r="CW47" s="3" t="s">
        <v>4686</v>
      </c>
      <c r="CX47" s="3" t="s">
        <v>29863</v>
      </c>
      <c r="CY47" s="3" t="s">
        <v>29864</v>
      </c>
      <c r="CZ47" s="3" t="s">
        <v>4686</v>
      </c>
      <c r="DA47" s="3" t="s">
        <v>29865</v>
      </c>
      <c r="DB47" s="3" t="s">
        <v>28845</v>
      </c>
      <c r="DC47" s="3" t="s">
        <v>4683</v>
      </c>
      <c r="DD47" s="3" t="s">
        <v>29866</v>
      </c>
      <c r="DE47" s="3" t="s">
        <v>29867</v>
      </c>
      <c r="DF47" s="3" t="s">
        <v>4686</v>
      </c>
      <c r="DG47" s="3" t="s">
        <v>29868</v>
      </c>
      <c r="DH47" s="3" t="s">
        <v>29869</v>
      </c>
      <c r="DI47" s="3" t="s">
        <v>4683</v>
      </c>
      <c r="DJ47" s="3" t="s">
        <v>29870</v>
      </c>
      <c r="DK47" s="3" t="s">
        <v>29871</v>
      </c>
      <c r="DL47" s="3" t="s">
        <v>4686</v>
      </c>
      <c r="DM47" s="3" t="s">
        <v>29872</v>
      </c>
      <c r="DN47" s="3" t="s">
        <v>29873</v>
      </c>
      <c r="DO47" s="3"/>
      <c r="DP47" s="3"/>
      <c r="DQ47" s="3"/>
      <c r="DR47" s="3" t="s">
        <v>4686</v>
      </c>
      <c r="DS47" s="3" t="s">
        <v>29874</v>
      </c>
      <c r="DT47" s="3" t="s">
        <v>29875</v>
      </c>
      <c r="DU47" s="3"/>
      <c r="DV47" s="3"/>
      <c r="DW47" s="3"/>
      <c r="DX47" s="3" t="s">
        <v>4686</v>
      </c>
      <c r="DY47" s="3" t="s">
        <v>29876</v>
      </c>
      <c r="DZ47" s="3" t="s">
        <v>29877</v>
      </c>
      <c r="EA47" s="3" t="s">
        <v>4686</v>
      </c>
      <c r="EB47" s="3" t="s">
        <v>29878</v>
      </c>
      <c r="EC47" s="3" t="s">
        <v>29879</v>
      </c>
      <c r="ED47" s="3"/>
      <c r="EE47" s="3"/>
      <c r="EF47" s="3"/>
      <c r="EG47" s="3" t="s">
        <v>4686</v>
      </c>
      <c r="EH47" s="3" t="s">
        <v>5676</v>
      </c>
      <c r="EI47" s="3" t="s">
        <v>5677</v>
      </c>
      <c r="EJ47" s="3" t="s">
        <v>4686</v>
      </c>
      <c r="EK47" s="3" t="s">
        <v>29880</v>
      </c>
      <c r="EL47" s="3" t="s">
        <v>29881</v>
      </c>
      <c r="EM47" s="3"/>
      <c r="EN47" s="3"/>
      <c r="EO47" s="3"/>
      <c r="EP47" s="3" t="s">
        <v>4683</v>
      </c>
      <c r="EQ47" s="3" t="s">
        <v>29882</v>
      </c>
      <c r="ER47" s="3" t="s">
        <v>29883</v>
      </c>
      <c r="ES47" s="3" t="s">
        <v>4683</v>
      </c>
      <c r="ET47" s="3" t="s">
        <v>29884</v>
      </c>
      <c r="EU47" s="3" t="s">
        <v>29885</v>
      </c>
      <c r="EV47" s="3" t="s">
        <v>4686</v>
      </c>
      <c r="EW47" s="3" t="s">
        <v>29886</v>
      </c>
      <c r="EX47" s="3" t="s">
        <v>29887</v>
      </c>
      <c r="EY47" s="3" t="s">
        <v>4686</v>
      </c>
      <c r="EZ47" s="3" t="s">
        <v>29888</v>
      </c>
      <c r="FA47" s="3" t="s">
        <v>29889</v>
      </c>
      <c r="FB47" s="3" t="s">
        <v>4686</v>
      </c>
      <c r="FC47" s="3" t="s">
        <v>29890</v>
      </c>
      <c r="FD47" s="3" t="s">
        <v>29891</v>
      </c>
      <c r="FE47" s="3" t="s">
        <v>4683</v>
      </c>
      <c r="FF47" s="3" t="s">
        <v>29892</v>
      </c>
      <c r="FG47" s="3" t="s">
        <v>29893</v>
      </c>
      <c r="FH47" s="3" t="s">
        <v>4686</v>
      </c>
      <c r="FI47" s="3" t="s">
        <v>29894</v>
      </c>
      <c r="FJ47" s="3" t="s">
        <v>29895</v>
      </c>
      <c r="FK47" s="3" t="s">
        <v>4683</v>
      </c>
      <c r="FL47" s="3" t="s">
        <v>29896</v>
      </c>
      <c r="FM47" s="3" t="s">
        <v>29897</v>
      </c>
      <c r="FN47" s="3" t="s">
        <v>4683</v>
      </c>
      <c r="FO47" s="3" t="s">
        <v>29898</v>
      </c>
      <c r="FP47" s="3" t="s">
        <v>29899</v>
      </c>
      <c r="FQ47" s="3" t="s">
        <v>4686</v>
      </c>
      <c r="FR47" s="3" t="s">
        <v>29900</v>
      </c>
      <c r="FS47" s="3" t="s">
        <v>29901</v>
      </c>
      <c r="FT47" s="3"/>
      <c r="FU47" s="3"/>
      <c r="FV47" s="3"/>
      <c r="FW47" s="3"/>
      <c r="FX47" s="3"/>
      <c r="FY47" s="3"/>
      <c r="FZ47" s="3" t="s">
        <v>4683</v>
      </c>
      <c r="GA47" s="3" t="s">
        <v>29902</v>
      </c>
      <c r="GB47" s="3" t="s">
        <v>29903</v>
      </c>
      <c r="GC47" s="3"/>
      <c r="GD47" s="3"/>
      <c r="GE47" s="3"/>
      <c r="GF47" s="3" t="s">
        <v>4683</v>
      </c>
      <c r="GG47" s="3" t="s">
        <v>29904</v>
      </c>
      <c r="GH47" s="3" t="s">
        <v>29905</v>
      </c>
      <c r="GI47" s="3"/>
      <c r="GJ47" s="3"/>
      <c r="GK47" s="3"/>
      <c r="GL47" s="3" t="s">
        <v>4686</v>
      </c>
      <c r="GM47" s="3" t="s">
        <v>29906</v>
      </c>
      <c r="GN47" s="3" t="s">
        <v>29907</v>
      </c>
      <c r="GO47" s="3" t="s">
        <v>4683</v>
      </c>
      <c r="GP47" s="3" t="s">
        <v>29908</v>
      </c>
      <c r="GQ47" s="3" t="s">
        <v>29909</v>
      </c>
      <c r="GR47" s="3"/>
      <c r="GS47" s="3"/>
      <c r="GT47" s="3"/>
      <c r="GU47" s="3"/>
      <c r="GV47" s="3"/>
      <c r="GW47" s="3"/>
      <c r="GX47" s="3"/>
      <c r="GY47" s="3"/>
      <c r="GZ47" s="3"/>
      <c r="HA47" s="3"/>
      <c r="HB47" s="3"/>
      <c r="HC47" s="3"/>
      <c r="HD47" s="3" t="s">
        <v>4683</v>
      </c>
      <c r="HE47" s="3" t="s">
        <v>5017</v>
      </c>
      <c r="HF47" s="3" t="s">
        <v>5018</v>
      </c>
      <c r="HG47" s="3" t="s">
        <v>4686</v>
      </c>
      <c r="HH47" s="3" t="s">
        <v>29910</v>
      </c>
      <c r="HI47" s="3" t="s">
        <v>29911</v>
      </c>
      <c r="HJ47" s="3" t="s">
        <v>4686</v>
      </c>
      <c r="HK47" s="3" t="s">
        <v>29912</v>
      </c>
      <c r="HL47" s="3" t="s">
        <v>29913</v>
      </c>
      <c r="HM47" s="3"/>
      <c r="HN47" s="3"/>
      <c r="HO47" s="3"/>
      <c r="HP47" s="3" t="s">
        <v>4686</v>
      </c>
      <c r="HQ47" s="3" t="s">
        <v>5676</v>
      </c>
      <c r="HR47" s="3" t="s">
        <v>5677</v>
      </c>
      <c r="HS47" s="3" t="s">
        <v>4683</v>
      </c>
      <c r="HT47" s="3" t="s">
        <v>5017</v>
      </c>
      <c r="HU47" s="3" t="s">
        <v>5018</v>
      </c>
      <c r="HV47" s="3" t="s">
        <v>4683</v>
      </c>
      <c r="HW47" s="3" t="s">
        <v>5517</v>
      </c>
      <c r="HX47" s="3" t="s">
        <v>5518</v>
      </c>
      <c r="HY47" s="3"/>
      <c r="HZ47" s="3"/>
      <c r="IA47" s="3"/>
      <c r="IB47" s="3" t="s">
        <v>4686</v>
      </c>
      <c r="IC47" s="3" t="s">
        <v>29914</v>
      </c>
      <c r="ID47" s="3" t="s">
        <v>29915</v>
      </c>
      <c r="IE47" s="3"/>
      <c r="IF47" s="3"/>
      <c r="IG47" s="3"/>
      <c r="IH47" s="3" t="s">
        <v>4683</v>
      </c>
      <c r="II47" s="3" t="s">
        <v>29916</v>
      </c>
      <c r="IJ47" s="3" t="s">
        <v>29917</v>
      </c>
      <c r="IK47" s="3"/>
      <c r="IL47" s="3"/>
      <c r="IM47" s="3"/>
      <c r="IN47" s="3"/>
      <c r="IO47" s="3"/>
      <c r="IP47" s="3"/>
      <c r="IQ47" s="3" t="s">
        <v>4686</v>
      </c>
      <c r="IR47" s="3" t="s">
        <v>29918</v>
      </c>
      <c r="IS47" s="3" t="s">
        <v>29919</v>
      </c>
      <c r="IT47" s="3"/>
      <c r="IU47" s="3"/>
      <c r="IV47" s="3"/>
      <c r="IW47" s="3"/>
      <c r="IX47" s="3"/>
      <c r="IY47" s="3"/>
      <c r="IZ47" s="3" t="s">
        <v>4683</v>
      </c>
      <c r="JA47" s="3" t="s">
        <v>29920</v>
      </c>
      <c r="JB47" s="3" t="s">
        <v>29921</v>
      </c>
      <c r="JC47" s="3"/>
      <c r="JD47" s="3"/>
      <c r="JE47" s="3"/>
      <c r="JF47" s="3" t="s">
        <v>4686</v>
      </c>
      <c r="JG47" s="3" t="s">
        <v>29922</v>
      </c>
      <c r="JH47" s="3" t="s">
        <v>29923</v>
      </c>
      <c r="JI47" s="3" t="s">
        <v>4683</v>
      </c>
      <c r="JJ47" s="3" t="s">
        <v>29924</v>
      </c>
      <c r="JK47" s="3" t="s">
        <v>29925</v>
      </c>
      <c r="JL47" s="3" t="s">
        <v>4683</v>
      </c>
      <c r="JM47" s="3" t="s">
        <v>29926</v>
      </c>
      <c r="JN47" s="3" t="s">
        <v>29927</v>
      </c>
      <c r="JO47" s="3"/>
      <c r="JP47" s="3"/>
      <c r="JQ47" s="3"/>
      <c r="JR47" s="3" t="s">
        <v>4686</v>
      </c>
      <c r="JS47" s="3" t="s">
        <v>29928</v>
      </c>
      <c r="JT47" s="3" t="s">
        <v>29929</v>
      </c>
      <c r="JU47" s="3" t="s">
        <v>4686</v>
      </c>
      <c r="JV47" s="3" t="s">
        <v>29930</v>
      </c>
      <c r="JW47" s="3" t="s">
        <v>29931</v>
      </c>
      <c r="JX47" s="3"/>
      <c r="JY47" s="3"/>
      <c r="JZ47" s="3"/>
      <c r="KA47" s="3"/>
      <c r="KB47" s="3"/>
      <c r="KC47" s="3"/>
      <c r="KD47" s="3"/>
      <c r="KE47" s="3"/>
      <c r="KF47" s="3"/>
      <c r="KG47" s="3" t="s">
        <v>4686</v>
      </c>
      <c r="KH47" s="3" t="s">
        <v>29932</v>
      </c>
      <c r="KI47" s="3" t="s">
        <v>29933</v>
      </c>
      <c r="KJ47" s="3" t="s">
        <v>4683</v>
      </c>
      <c r="KK47" s="3" t="s">
        <v>29934</v>
      </c>
      <c r="KL47" s="3" t="s">
        <v>29935</v>
      </c>
      <c r="KM47" s="3" t="s">
        <v>4686</v>
      </c>
      <c r="KN47" s="3" t="s">
        <v>29936</v>
      </c>
      <c r="KO47" s="3" t="s">
        <v>29937</v>
      </c>
      <c r="KP47" s="3" t="s">
        <v>4686</v>
      </c>
      <c r="KQ47" s="3" t="s">
        <v>29938</v>
      </c>
      <c r="KR47" s="3" t="s">
        <v>29939</v>
      </c>
      <c r="KS47" s="3" t="s">
        <v>4683</v>
      </c>
      <c r="KT47" s="3" t="s">
        <v>29940</v>
      </c>
      <c r="KU47" s="3" t="s">
        <v>29941</v>
      </c>
      <c r="KV47" s="3"/>
      <c r="KW47" s="3"/>
      <c r="KX47" s="3"/>
      <c r="KY47" s="3"/>
      <c r="KZ47" s="3"/>
      <c r="LA47" s="3"/>
      <c r="LB47" s="3"/>
      <c r="LC47" s="3"/>
      <c r="LD47" s="3"/>
      <c r="LE47" s="3"/>
      <c r="LF47" s="3"/>
      <c r="LG47" s="3"/>
      <c r="LH47" s="3"/>
      <c r="LI47" s="3"/>
      <c r="LJ47" s="3"/>
      <c r="LK47" s="3" t="s">
        <v>4686</v>
      </c>
      <c r="LL47" s="3" t="s">
        <v>29942</v>
      </c>
      <c r="LM47" s="3" t="s">
        <v>29943</v>
      </c>
      <c r="LN47" s="3"/>
      <c r="LO47" s="3"/>
      <c r="LP47" s="3"/>
      <c r="LQ47" s="3" t="s">
        <v>4686</v>
      </c>
      <c r="LR47" s="3" t="s">
        <v>29944</v>
      </c>
      <c r="LS47" s="3" t="s">
        <v>29945</v>
      </c>
      <c r="LT47" s="3" t="s">
        <v>4683</v>
      </c>
      <c r="LU47" s="3" t="s">
        <v>5017</v>
      </c>
      <c r="LV47" s="3" t="s">
        <v>5018</v>
      </c>
      <c r="LW47" s="3" t="s">
        <v>4683</v>
      </c>
      <c r="LX47" s="3" t="s">
        <v>29946</v>
      </c>
      <c r="LY47" s="3" t="s">
        <v>29947</v>
      </c>
      <c r="LZ47" s="3" t="s">
        <v>4683</v>
      </c>
      <c r="MA47" s="3" t="s">
        <v>4816</v>
      </c>
      <c r="MB47" s="3" t="s">
        <v>4817</v>
      </c>
      <c r="MC47" s="3" t="s">
        <v>4686</v>
      </c>
      <c r="MD47" s="3" t="s">
        <v>5676</v>
      </c>
      <c r="ME47" s="3" t="s">
        <v>5677</v>
      </c>
      <c r="MF47" s="3" t="s">
        <v>4683</v>
      </c>
      <c r="MG47" s="3" t="s">
        <v>29948</v>
      </c>
      <c r="MH47" s="3" t="s">
        <v>29949</v>
      </c>
      <c r="MI47" s="3" t="s">
        <v>4683</v>
      </c>
      <c r="MJ47" s="3" t="s">
        <v>29950</v>
      </c>
      <c r="MK47" s="3" t="s">
        <v>29951</v>
      </c>
      <c r="ML47" s="3"/>
      <c r="MM47" s="3"/>
      <c r="MN47" s="3"/>
      <c r="MO47" s="3"/>
      <c r="MP47" s="3"/>
      <c r="MQ47" s="3"/>
      <c r="MR47" s="3"/>
      <c r="MS47" s="3"/>
      <c r="MT47" s="3"/>
      <c r="MU47" s="3"/>
      <c r="MV47" s="3"/>
      <c r="MW47" s="3"/>
      <c r="MX47" s="3"/>
      <c r="MY47" s="3"/>
      <c r="MZ47" s="3"/>
      <c r="NA47" s="3" t="s">
        <v>4686</v>
      </c>
      <c r="NB47" s="3" t="s">
        <v>29952</v>
      </c>
      <c r="NC47" s="3" t="s">
        <v>29953</v>
      </c>
      <c r="ND47" s="3" t="s">
        <v>4686</v>
      </c>
      <c r="NE47" s="3" t="s">
        <v>29954</v>
      </c>
      <c r="NF47" s="3" t="s">
        <v>29955</v>
      </c>
      <c r="NG47" s="3" t="s">
        <v>4686</v>
      </c>
      <c r="NH47" s="3" t="s">
        <v>29956</v>
      </c>
      <c r="NI47" s="3" t="s">
        <v>29957</v>
      </c>
      <c r="NJ47" s="3" t="s">
        <v>4686</v>
      </c>
      <c r="NK47" s="3" t="s">
        <v>29958</v>
      </c>
      <c r="NL47" s="3" t="s">
        <v>29959</v>
      </c>
      <c r="NM47" s="3"/>
      <c r="NN47" s="3"/>
      <c r="NO47" s="3"/>
      <c r="NP47" s="3" t="s">
        <v>4683</v>
      </c>
      <c r="NQ47" s="3" t="s">
        <v>4816</v>
      </c>
      <c r="NR47" s="3" t="s">
        <v>4817</v>
      </c>
      <c r="NS47" s="3" t="s">
        <v>4683</v>
      </c>
      <c r="NT47" s="3" t="s">
        <v>5017</v>
      </c>
      <c r="NU47" s="3" t="s">
        <v>5018</v>
      </c>
      <c r="NV47" s="3" t="s">
        <v>4686</v>
      </c>
      <c r="NW47" s="3" t="s">
        <v>29960</v>
      </c>
      <c r="NX47" s="3" t="s">
        <v>29961</v>
      </c>
      <c r="NY47" s="3" t="s">
        <v>4686</v>
      </c>
      <c r="NZ47" s="3" t="s">
        <v>29962</v>
      </c>
      <c r="OA47" s="3" t="s">
        <v>29963</v>
      </c>
      <c r="OB47" s="3" t="s">
        <v>4683</v>
      </c>
      <c r="OC47" s="3" t="s">
        <v>29964</v>
      </c>
      <c r="OD47" s="3" t="s">
        <v>29965</v>
      </c>
      <c r="OE47" s="3" t="s">
        <v>4683</v>
      </c>
      <c r="OF47" s="3" t="s">
        <v>29966</v>
      </c>
      <c r="OG47" s="3" t="s">
        <v>29967</v>
      </c>
      <c r="OH47" s="3" t="s">
        <v>4686</v>
      </c>
      <c r="OI47" s="3" t="s">
        <v>29968</v>
      </c>
      <c r="OJ47" s="3" t="s">
        <v>29969</v>
      </c>
      <c r="OK47" s="3" t="s">
        <v>4686</v>
      </c>
      <c r="OL47" s="3" t="s">
        <v>28974</v>
      </c>
      <c r="OM47" s="3" t="s">
        <v>28975</v>
      </c>
      <c r="ON47" s="3" t="s">
        <v>4683</v>
      </c>
      <c r="OO47" s="3" t="s">
        <v>4816</v>
      </c>
      <c r="OP47" s="3" t="s">
        <v>4817</v>
      </c>
      <c r="OQ47" s="3" t="s">
        <v>4683</v>
      </c>
      <c r="OR47" s="3" t="s">
        <v>4816</v>
      </c>
      <c r="OS47" s="3" t="s">
        <v>4817</v>
      </c>
      <c r="OT47" s="3" t="s">
        <v>4683</v>
      </c>
      <c r="OU47" s="3" t="s">
        <v>28588</v>
      </c>
      <c r="OV47" s="3" t="s">
        <v>28589</v>
      </c>
      <c r="OW47" s="3"/>
      <c r="OX47" s="3"/>
      <c r="OY47" s="3"/>
      <c r="OZ47" s="3"/>
      <c r="PA47" s="3"/>
      <c r="PB47" s="3"/>
      <c r="PC47" s="3"/>
      <c r="PD47" s="3"/>
      <c r="PE47" s="3"/>
      <c r="PF47" s="3"/>
      <c r="PG47" s="3"/>
      <c r="PH47" s="3"/>
      <c r="PI47" s="3"/>
      <c r="PJ47" s="3"/>
      <c r="PK47" s="3"/>
      <c r="PL47" s="3" t="s">
        <v>4686</v>
      </c>
      <c r="PM47" s="3" t="s">
        <v>27908</v>
      </c>
      <c r="PN47" s="3" t="s">
        <v>27909</v>
      </c>
      <c r="PO47" s="3"/>
      <c r="PP47" s="3"/>
      <c r="PQ47" s="3"/>
      <c r="PR47" s="3"/>
      <c r="PS47" s="3"/>
      <c r="PT47" s="3"/>
      <c r="PU47" s="3"/>
      <c r="PV47" s="3"/>
      <c r="PW47" s="3"/>
      <c r="PX47" s="3" t="s">
        <v>4683</v>
      </c>
      <c r="PY47" s="3" t="s">
        <v>5017</v>
      </c>
      <c r="PZ47" s="3" t="s">
        <v>5018</v>
      </c>
      <c r="QA47" s="3"/>
      <c r="QB47" s="3"/>
      <c r="QC47" s="3"/>
      <c r="QD47" s="3"/>
      <c r="QE47" s="3"/>
      <c r="QF47" s="3"/>
      <c r="QG47" s="3"/>
      <c r="QH47" s="3"/>
      <c r="QI47" s="3"/>
      <c r="QJ47" s="3"/>
      <c r="QK47" s="3"/>
      <c r="QL47" s="3"/>
      <c r="QM47" s="3" t="s">
        <v>4683</v>
      </c>
      <c r="QN47" s="3" t="s">
        <v>5285</v>
      </c>
      <c r="QO47" s="3" t="s">
        <v>5286</v>
      </c>
      <c r="QP47" s="3"/>
      <c r="QQ47" s="3"/>
      <c r="QR47" s="3"/>
      <c r="QS47" s="3"/>
      <c r="QT47" s="3"/>
      <c r="QU47" s="3"/>
      <c r="QV47" s="3" t="s">
        <v>4686</v>
      </c>
      <c r="QW47" s="3" t="s">
        <v>29970</v>
      </c>
      <c r="QX47" s="3" t="s">
        <v>29971</v>
      </c>
      <c r="QY47" s="3" t="s">
        <v>4686</v>
      </c>
      <c r="QZ47" s="3" t="s">
        <v>29972</v>
      </c>
      <c r="RA47" s="3" t="s">
        <v>29973</v>
      </c>
      <c r="RB47" s="3" t="s">
        <v>4686</v>
      </c>
      <c r="RC47" s="3" t="s">
        <v>29974</v>
      </c>
      <c r="RD47" s="3" t="s">
        <v>29975</v>
      </c>
      <c r="RE47" s="3" t="s">
        <v>4686</v>
      </c>
      <c r="RF47" s="3" t="s">
        <v>29976</v>
      </c>
      <c r="RG47" s="3" t="s">
        <v>29977</v>
      </c>
      <c r="RH47" s="3"/>
      <c r="RI47" s="3"/>
      <c r="RJ47" s="3"/>
      <c r="RK47" s="3"/>
      <c r="RL47" s="3"/>
      <c r="RM47" s="3"/>
      <c r="RN47" s="3"/>
      <c r="RO47" s="3"/>
      <c r="RP47" s="3"/>
      <c r="RQ47" s="3"/>
      <c r="RR47" s="3"/>
      <c r="RS47" s="3"/>
      <c r="RT47" s="3"/>
      <c r="RU47" s="3"/>
      <c r="RV47" s="3"/>
      <c r="RW47" s="3"/>
      <c r="RX47" s="3"/>
      <c r="RY47" s="3"/>
      <c r="RZ47" s="3"/>
      <c r="SA47" s="3"/>
      <c r="SB47" s="3"/>
      <c r="SC47" s="3"/>
      <c r="SD47" s="3"/>
      <c r="SE47" s="3"/>
      <c r="SF47" s="3" t="s">
        <v>4686</v>
      </c>
      <c r="SG47" s="3" t="s">
        <v>29978</v>
      </c>
      <c r="SH47" s="3" t="s">
        <v>29979</v>
      </c>
      <c r="SI47" s="3" t="s">
        <v>4686</v>
      </c>
      <c r="SJ47" s="3" t="s">
        <v>29980</v>
      </c>
      <c r="SK47" s="3" t="s">
        <v>29981</v>
      </c>
      <c r="SL47" s="3"/>
      <c r="SM47" s="3"/>
      <c r="SN47" s="3"/>
      <c r="SO47" s="3" t="s">
        <v>4686</v>
      </c>
      <c r="SP47" s="3" t="s">
        <v>29721</v>
      </c>
      <c r="SQ47" s="3" t="s">
        <v>29722</v>
      </c>
      <c r="SR47" s="3" t="s">
        <v>4683</v>
      </c>
      <c r="SS47" s="3" t="s">
        <v>29982</v>
      </c>
      <c r="ST47" s="3" t="s">
        <v>29983</v>
      </c>
      <c r="SU47" s="3" t="s">
        <v>4683</v>
      </c>
      <c r="SV47" s="3" t="s">
        <v>29984</v>
      </c>
      <c r="SW47" s="3" t="s">
        <v>29985</v>
      </c>
      <c r="SX47" s="3"/>
      <c r="SY47" s="3"/>
      <c r="SZ47" s="3"/>
      <c r="TA47" s="3" t="s">
        <v>4683</v>
      </c>
      <c r="TB47" s="3" t="s">
        <v>28919</v>
      </c>
      <c r="TC47" s="3" t="s">
        <v>28920</v>
      </c>
      <c r="TD47" s="3"/>
      <c r="TE47" s="3"/>
      <c r="TF47" s="3"/>
      <c r="TG47" s="3" t="s">
        <v>4683</v>
      </c>
      <c r="TH47" s="3" t="s">
        <v>29986</v>
      </c>
      <c r="TI47" s="3" t="s">
        <v>29987</v>
      </c>
      <c r="TJ47" s="3" t="s">
        <v>4686</v>
      </c>
      <c r="TK47" s="3" t="s">
        <v>25683</v>
      </c>
      <c r="TL47" s="3" t="s">
        <v>25684</v>
      </c>
      <c r="TM47" s="3"/>
      <c r="TN47" s="3"/>
      <c r="TO47" s="3"/>
      <c r="TP47" s="3" t="s">
        <v>4686</v>
      </c>
      <c r="TQ47" s="3" t="s">
        <v>25693</v>
      </c>
      <c r="TR47" s="3" t="s">
        <v>25694</v>
      </c>
      <c r="TS47" s="3" t="s">
        <v>4683</v>
      </c>
      <c r="TT47" s="3" t="s">
        <v>29988</v>
      </c>
      <c r="TU47" s="3" t="s">
        <v>29989</v>
      </c>
      <c r="TV47" s="3"/>
      <c r="TW47" s="3"/>
      <c r="TX47" s="3"/>
      <c r="TY47" s="3"/>
      <c r="TZ47" s="3"/>
      <c r="UA47" s="3"/>
      <c r="UB47" s="3"/>
      <c r="UC47" s="3"/>
      <c r="UD47" s="3"/>
      <c r="UE47" s="3" t="s">
        <v>4686</v>
      </c>
      <c r="UF47" s="3" t="s">
        <v>29990</v>
      </c>
      <c r="UG47" s="3" t="s">
        <v>29991</v>
      </c>
      <c r="UH47" s="3" t="s">
        <v>4686</v>
      </c>
      <c r="UI47" s="3" t="s">
        <v>29992</v>
      </c>
      <c r="UJ47" s="3" t="s">
        <v>29993</v>
      </c>
      <c r="UK47" s="3" t="s">
        <v>4683</v>
      </c>
      <c r="UL47" s="3" t="s">
        <v>29994</v>
      </c>
      <c r="UM47" s="3" t="s">
        <v>29995</v>
      </c>
      <c r="UN47" s="3"/>
      <c r="UO47" s="3"/>
      <c r="UP47" s="3"/>
      <c r="UQ47" s="3" t="s">
        <v>4686</v>
      </c>
      <c r="UR47" s="3" t="s">
        <v>29996</v>
      </c>
      <c r="US47" s="3" t="s">
        <v>29997</v>
      </c>
      <c r="UT47" s="3"/>
      <c r="UU47" s="3"/>
      <c r="UV47" s="3"/>
      <c r="UW47" s="3"/>
      <c r="UX47" s="3"/>
      <c r="UY47" s="3"/>
      <c r="UZ47" s="3"/>
      <c r="VA47" s="3"/>
      <c r="VB47" s="3"/>
      <c r="VC47" s="3" t="s">
        <v>4686</v>
      </c>
      <c r="VD47" s="3" t="s">
        <v>29998</v>
      </c>
      <c r="VE47" s="3" t="s">
        <v>29999</v>
      </c>
      <c r="VF47" s="3"/>
      <c r="VG47" s="3"/>
      <c r="VH47" s="3"/>
      <c r="VI47" s="3"/>
      <c r="VJ47" s="3"/>
      <c r="VK47" s="3"/>
      <c r="VL47" s="3" t="s">
        <v>4686</v>
      </c>
      <c r="VM47" s="3" t="s">
        <v>30000</v>
      </c>
      <c r="VN47" s="3" t="s">
        <v>30001</v>
      </c>
      <c r="VO47" s="3" t="s">
        <v>4686</v>
      </c>
      <c r="VP47" s="3" t="s">
        <v>30002</v>
      </c>
      <c r="VQ47" s="3" t="s">
        <v>30003</v>
      </c>
      <c r="VR47" s="3" t="s">
        <v>4686</v>
      </c>
      <c r="VS47" s="3" t="s">
        <v>30004</v>
      </c>
      <c r="VT47" s="3" t="s">
        <v>30005</v>
      </c>
      <c r="VU47" s="3" t="s">
        <v>4683</v>
      </c>
      <c r="VV47" s="3" t="s">
        <v>5017</v>
      </c>
      <c r="VW47" s="3" t="s">
        <v>5018</v>
      </c>
      <c r="VX47" s="3" t="s">
        <v>4686</v>
      </c>
      <c r="VY47" s="3" t="s">
        <v>30006</v>
      </c>
      <c r="VZ47" s="3" t="s">
        <v>30007</v>
      </c>
      <c r="WA47" s="3" t="s">
        <v>4686</v>
      </c>
      <c r="WB47" s="3" t="s">
        <v>26544</v>
      </c>
      <c r="WC47" s="3" t="s">
        <v>26545</v>
      </c>
      <c r="WD47" s="3" t="s">
        <v>4686</v>
      </c>
      <c r="WE47" s="3" t="s">
        <v>30008</v>
      </c>
      <c r="WF47" s="3" t="s">
        <v>30009</v>
      </c>
      <c r="WG47" s="3" t="s">
        <v>4683</v>
      </c>
      <c r="WH47" s="3" t="s">
        <v>30010</v>
      </c>
      <c r="WI47" s="3" t="s">
        <v>30011</v>
      </c>
      <c r="WJ47" s="3" t="s">
        <v>4686</v>
      </c>
      <c r="WK47" s="3" t="s">
        <v>30012</v>
      </c>
      <c r="WL47" s="3" t="s">
        <v>30013</v>
      </c>
      <c r="WM47" s="3"/>
      <c r="WN47" s="3"/>
      <c r="WO47" s="3"/>
      <c r="WP47" s="3"/>
      <c r="WQ47" s="3"/>
      <c r="WR47" s="3"/>
      <c r="WS47" s="3"/>
      <c r="WT47" s="3"/>
      <c r="WU47" s="3"/>
      <c r="WV47" s="3" t="s">
        <v>4683</v>
      </c>
      <c r="WW47" s="3" t="s">
        <v>30014</v>
      </c>
      <c r="WX47" s="3" t="s">
        <v>30015</v>
      </c>
      <c r="WY47" s="3" t="s">
        <v>4686</v>
      </c>
      <c r="WZ47" s="3" t="s">
        <v>30016</v>
      </c>
      <c r="XA47" s="3" t="s">
        <v>30017</v>
      </c>
      <c r="XB47" s="3" t="s">
        <v>4683</v>
      </c>
      <c r="XC47" s="3" t="s">
        <v>5017</v>
      </c>
      <c r="XD47" s="3" t="s">
        <v>5018</v>
      </c>
      <c r="XE47" s="3" t="s">
        <v>4686</v>
      </c>
      <c r="XF47" s="3" t="s">
        <v>30018</v>
      </c>
      <c r="XG47" s="3" t="s">
        <v>30019</v>
      </c>
      <c r="XH47" s="3"/>
      <c r="XI47" s="3"/>
      <c r="XJ47" s="3"/>
      <c r="XK47" s="3" t="s">
        <v>4686</v>
      </c>
      <c r="XL47" s="3" t="s">
        <v>5676</v>
      </c>
      <c r="XM47" s="3" t="s">
        <v>5677</v>
      </c>
      <c r="XN47" s="3" t="s">
        <v>4686</v>
      </c>
      <c r="XO47" s="3" t="s">
        <v>30020</v>
      </c>
      <c r="XP47" s="3" t="s">
        <v>30021</v>
      </c>
      <c r="XQ47" s="3"/>
      <c r="XR47" s="3"/>
      <c r="XS47" s="3"/>
      <c r="XT47" s="3"/>
      <c r="XU47" s="3"/>
      <c r="XV47" s="3"/>
      <c r="XW47" s="3" t="s">
        <v>4683</v>
      </c>
      <c r="XX47" s="3" t="s">
        <v>30022</v>
      </c>
      <c r="XY47" s="3" t="s">
        <v>30023</v>
      </c>
      <c r="XZ47" s="3"/>
      <c r="YA47" s="3"/>
      <c r="YB47" s="3"/>
      <c r="YC47" s="3" t="s">
        <v>4683</v>
      </c>
      <c r="YD47" s="3" t="s">
        <v>30024</v>
      </c>
      <c r="YE47" s="3" t="s">
        <v>30025</v>
      </c>
      <c r="YF47" s="3" t="s">
        <v>4683</v>
      </c>
      <c r="YG47" s="3" t="s">
        <v>30026</v>
      </c>
      <c r="YH47" s="3" t="s">
        <v>30027</v>
      </c>
      <c r="YI47" s="3" t="s">
        <v>4686</v>
      </c>
      <c r="YJ47" s="3" t="s">
        <v>30028</v>
      </c>
      <c r="YK47" s="3" t="s">
        <v>30029</v>
      </c>
      <c r="YL47" s="3"/>
      <c r="YM47" s="3"/>
      <c r="YN47" s="3"/>
      <c r="YO47" s="3"/>
      <c r="YP47" s="3"/>
      <c r="YQ47" s="3"/>
      <c r="YR47" s="3" t="s">
        <v>4683</v>
      </c>
      <c r="YS47" s="3" t="s">
        <v>5285</v>
      </c>
      <c r="YT47" s="3" t="s">
        <v>5286</v>
      </c>
      <c r="YU47" s="3"/>
      <c r="YV47" s="3"/>
      <c r="YW47" s="3"/>
      <c r="YX47" s="3" t="s">
        <v>4683</v>
      </c>
      <c r="YY47" s="3" t="s">
        <v>30030</v>
      </c>
      <c r="YZ47" s="3" t="s">
        <v>30031</v>
      </c>
      <c r="ZA47" s="3"/>
      <c r="ZB47" s="3"/>
      <c r="ZC47" s="3"/>
      <c r="ZD47" s="3" t="s">
        <v>4683</v>
      </c>
      <c r="ZE47" s="3" t="s">
        <v>5017</v>
      </c>
      <c r="ZF47" s="3" t="s">
        <v>5018</v>
      </c>
      <c r="ZG47" s="3" t="s">
        <v>4683</v>
      </c>
      <c r="ZH47" s="3" t="s">
        <v>5017</v>
      </c>
      <c r="ZI47" s="3" t="s">
        <v>5018</v>
      </c>
      <c r="ZJ47" s="3" t="s">
        <v>4683</v>
      </c>
      <c r="ZK47" s="3" t="s">
        <v>30032</v>
      </c>
      <c r="ZL47" s="3" t="s">
        <v>30033</v>
      </c>
      <c r="ZM47" s="3"/>
      <c r="ZN47" s="3"/>
      <c r="ZO47" s="3"/>
      <c r="ZP47" s="3"/>
      <c r="ZQ47" s="3"/>
      <c r="ZR47" s="3"/>
      <c r="ZS47" s="3"/>
      <c r="ZT47" s="3"/>
      <c r="ZU47" s="3"/>
      <c r="ZV47" s="3"/>
      <c r="ZW47" s="3"/>
      <c r="ZX47" s="3"/>
      <c r="ZY47" s="3"/>
      <c r="ZZ47" s="3"/>
      <c r="AAA47" s="3"/>
      <c r="AAB47" s="3"/>
      <c r="AAC47" s="3"/>
      <c r="AAD47" s="3"/>
      <c r="AAE47" s="3"/>
      <c r="AAF47" s="3"/>
      <c r="AAG47" s="3"/>
      <c r="AAH47" s="3" t="s">
        <v>4686</v>
      </c>
      <c r="AAI47" s="3" t="s">
        <v>30034</v>
      </c>
      <c r="AAJ47" s="3" t="s">
        <v>30035</v>
      </c>
      <c r="AAK47" s="3" t="s">
        <v>4686</v>
      </c>
      <c r="AAL47" s="3" t="s">
        <v>30036</v>
      </c>
      <c r="AAM47" s="3" t="s">
        <v>30037</v>
      </c>
      <c r="AAN47" s="3" t="s">
        <v>4683</v>
      </c>
      <c r="AAO47" s="3" t="s">
        <v>30038</v>
      </c>
      <c r="AAP47" s="3" t="s">
        <v>30039</v>
      </c>
      <c r="AAQ47" s="3" t="s">
        <v>4686</v>
      </c>
      <c r="AAR47" s="3" t="s">
        <v>30040</v>
      </c>
      <c r="AAS47" s="3" t="s">
        <v>30041</v>
      </c>
      <c r="AAT47" s="3" t="s">
        <v>4683</v>
      </c>
      <c r="AAU47" s="3" t="s">
        <v>4995</v>
      </c>
      <c r="AAV47" s="3" t="s">
        <v>4996</v>
      </c>
      <c r="AAW47" s="3" t="s">
        <v>4683</v>
      </c>
      <c r="AAX47" s="3" t="s">
        <v>5017</v>
      </c>
      <c r="AAY47" s="3" t="s">
        <v>5018</v>
      </c>
      <c r="AAZ47" s="3"/>
      <c r="ABA47" s="3"/>
      <c r="ABB47" s="3"/>
      <c r="ABC47" s="3" t="s">
        <v>4683</v>
      </c>
      <c r="ABD47" s="3" t="s">
        <v>30042</v>
      </c>
      <c r="ABE47" s="3" t="s">
        <v>30043</v>
      </c>
      <c r="ABF47" s="3"/>
      <c r="ABG47" s="3"/>
      <c r="ABH47" s="3"/>
      <c r="ABI47" s="3"/>
      <c r="ABJ47" s="3"/>
      <c r="ABK47" s="3"/>
      <c r="ABL47" s="3" t="s">
        <v>4683</v>
      </c>
      <c r="ABM47" s="3" t="s">
        <v>30044</v>
      </c>
      <c r="ABN47" s="3" t="s">
        <v>30045</v>
      </c>
      <c r="ABO47" s="3"/>
      <c r="ABP47" s="3"/>
      <c r="ABQ47" s="3"/>
      <c r="ABR47" s="3" t="s">
        <v>4686</v>
      </c>
      <c r="ABS47" s="3" t="s">
        <v>30046</v>
      </c>
      <c r="ABT47" s="3" t="s">
        <v>30047</v>
      </c>
      <c r="ABU47" s="3" t="s">
        <v>4686</v>
      </c>
      <c r="ABV47" s="3" t="s">
        <v>30048</v>
      </c>
      <c r="ABW47" s="3" t="s">
        <v>30049</v>
      </c>
      <c r="ABX47" s="3" t="s">
        <v>4686</v>
      </c>
      <c r="ABY47" s="3" t="s">
        <v>30050</v>
      </c>
      <c r="ABZ47" s="3" t="s">
        <v>30051</v>
      </c>
      <c r="ACA47" s="3" t="s">
        <v>4686</v>
      </c>
      <c r="ACB47" s="3" t="s">
        <v>30052</v>
      </c>
      <c r="ACC47" s="3" t="s">
        <v>30053</v>
      </c>
      <c r="ACD47" s="3"/>
      <c r="ACE47" s="3"/>
      <c r="ACF47" s="3"/>
      <c r="ACG47" s="3"/>
      <c r="ACH47" s="3"/>
      <c r="ACI47" s="3"/>
      <c r="ACJ47" s="3"/>
      <c r="ACK47" s="3"/>
      <c r="ACL47" s="3"/>
      <c r="ACM47" s="3"/>
      <c r="ACN47" s="3"/>
      <c r="ACO47" s="3"/>
      <c r="ACP47" s="3" t="s">
        <v>4686</v>
      </c>
      <c r="ACQ47" s="3" t="s">
        <v>30054</v>
      </c>
      <c r="ACR47" s="3" t="s">
        <v>30055</v>
      </c>
      <c r="ACS47" s="3"/>
      <c r="ACT47" s="3"/>
      <c r="ACU47" s="3"/>
      <c r="ACV47" s="3"/>
      <c r="ACW47" s="3"/>
      <c r="ACX47" s="3"/>
      <c r="ACY47" s="3" t="s">
        <v>4686</v>
      </c>
      <c r="ACZ47" s="3" t="s">
        <v>30056</v>
      </c>
      <c r="ADA47" s="3" t="s">
        <v>30057</v>
      </c>
      <c r="ADB47" s="3" t="s">
        <v>4686</v>
      </c>
      <c r="ADC47" s="3" t="s">
        <v>30058</v>
      </c>
      <c r="ADD47" s="3" t="s">
        <v>30059</v>
      </c>
      <c r="ADE47" s="3" t="s">
        <v>4686</v>
      </c>
      <c r="ADF47" s="3" t="s">
        <v>30060</v>
      </c>
      <c r="ADG47" s="3" t="s">
        <v>30061</v>
      </c>
      <c r="ADH47" s="3" t="s">
        <v>4683</v>
      </c>
      <c r="ADI47" s="3" t="s">
        <v>4816</v>
      </c>
      <c r="ADJ47" s="3" t="s">
        <v>4817</v>
      </c>
      <c r="ADK47" s="3" t="s">
        <v>4686</v>
      </c>
      <c r="ADL47" s="3" t="s">
        <v>30062</v>
      </c>
      <c r="ADM47" s="3" t="s">
        <v>30063</v>
      </c>
      <c r="ADN47" s="3" t="s">
        <v>4686</v>
      </c>
      <c r="ADO47" s="3" t="s">
        <v>30064</v>
      </c>
      <c r="ADP47" s="3" t="s">
        <v>30065</v>
      </c>
      <c r="ADQ47" s="3" t="s">
        <v>4686</v>
      </c>
      <c r="ADR47" s="3" t="s">
        <v>30066</v>
      </c>
      <c r="ADS47" s="3" t="s">
        <v>30067</v>
      </c>
      <c r="ADT47" s="3"/>
      <c r="ADU47" s="3"/>
      <c r="ADV47" s="3"/>
      <c r="ADW47" s="3"/>
      <c r="ADX47" s="3"/>
      <c r="ADY47" s="3"/>
      <c r="ADZ47" s="3"/>
      <c r="AEA47" s="3"/>
      <c r="AEB47" s="3"/>
      <c r="AEC47" s="3" t="s">
        <v>4686</v>
      </c>
      <c r="AED47" s="3" t="s">
        <v>30068</v>
      </c>
      <c r="AEE47" s="3" t="s">
        <v>30069</v>
      </c>
      <c r="AEF47" s="3"/>
      <c r="AEG47" s="3"/>
      <c r="AEH47" s="3"/>
      <c r="AEI47" s="3" t="s">
        <v>4683</v>
      </c>
      <c r="AEJ47" s="3" t="s">
        <v>30070</v>
      </c>
      <c r="AEK47" s="3" t="s">
        <v>30071</v>
      </c>
      <c r="AEL47" s="3" t="s">
        <v>4686</v>
      </c>
      <c r="AEM47" s="3" t="s">
        <v>30072</v>
      </c>
      <c r="AEN47" s="3" t="s">
        <v>30073</v>
      </c>
      <c r="AEO47" s="3" t="s">
        <v>4683</v>
      </c>
      <c r="AEP47" s="3" t="s">
        <v>4816</v>
      </c>
      <c r="AEQ47" s="3" t="s">
        <v>4817</v>
      </c>
      <c r="AER47" s="3" t="s">
        <v>4686</v>
      </c>
      <c r="AES47" s="3" t="s">
        <v>30074</v>
      </c>
      <c r="AET47" s="3" t="s">
        <v>30075</v>
      </c>
      <c r="AEU47" s="3"/>
      <c r="AEV47" s="3"/>
      <c r="AEW47" s="3"/>
      <c r="AEX47" s="3" t="s">
        <v>4683</v>
      </c>
      <c r="AEY47" s="3" t="s">
        <v>30076</v>
      </c>
      <c r="AEZ47" s="3" t="s">
        <v>30077</v>
      </c>
      <c r="AFA47" s="3" t="s">
        <v>4686</v>
      </c>
      <c r="AFB47" s="3" t="s">
        <v>30078</v>
      </c>
      <c r="AFC47" s="3" t="s">
        <v>30079</v>
      </c>
      <c r="AFD47" s="3" t="s">
        <v>4686</v>
      </c>
      <c r="AFE47" s="3" t="s">
        <v>30080</v>
      </c>
      <c r="AFF47" s="3" t="s">
        <v>30081</v>
      </c>
      <c r="AFG47" s="3"/>
      <c r="AFH47" s="3"/>
      <c r="AFI47" s="3"/>
      <c r="AFJ47" s="3" t="s">
        <v>4686</v>
      </c>
      <c r="AFK47" s="3" t="s">
        <v>30082</v>
      </c>
      <c r="AFL47" s="3" t="s">
        <v>30083</v>
      </c>
      <c r="AFM47" s="3"/>
      <c r="AFN47" s="3"/>
      <c r="AFO47" s="3"/>
      <c r="AFP47" s="3" t="s">
        <v>4686</v>
      </c>
      <c r="AFQ47" s="3" t="s">
        <v>30084</v>
      </c>
      <c r="AFR47" s="3" t="s">
        <v>30085</v>
      </c>
      <c r="AFS47" s="3" t="s">
        <v>4683</v>
      </c>
      <c r="AFT47" s="3" t="s">
        <v>5017</v>
      </c>
      <c r="AFU47" s="3" t="s">
        <v>5018</v>
      </c>
      <c r="AFV47" s="3"/>
      <c r="AFW47" s="3"/>
      <c r="AFX47" s="3"/>
      <c r="AFY47" s="3" t="s">
        <v>4683</v>
      </c>
      <c r="AFZ47" s="3" t="s">
        <v>5017</v>
      </c>
      <c r="AGA47" s="3" t="s">
        <v>5018</v>
      </c>
      <c r="AGB47" s="3" t="s">
        <v>4686</v>
      </c>
      <c r="AGC47" s="3" t="s">
        <v>30086</v>
      </c>
      <c r="AGD47" s="3" t="s">
        <v>30087</v>
      </c>
      <c r="AGE47" s="3" t="s">
        <v>4686</v>
      </c>
      <c r="AGF47" s="3" t="s">
        <v>30088</v>
      </c>
      <c r="AGG47" s="3" t="s">
        <v>30089</v>
      </c>
      <c r="AGH47" s="3" t="s">
        <v>4683</v>
      </c>
      <c r="AGI47" s="3" t="s">
        <v>30090</v>
      </c>
      <c r="AGJ47" s="3" t="s">
        <v>30091</v>
      </c>
      <c r="AGK47" s="3" t="s">
        <v>4683</v>
      </c>
      <c r="AGL47" s="3" t="s">
        <v>5017</v>
      </c>
      <c r="AGM47" s="3" t="s">
        <v>5018</v>
      </c>
      <c r="AGN47" s="3" t="s">
        <v>4683</v>
      </c>
      <c r="AGO47" s="3" t="s">
        <v>4816</v>
      </c>
      <c r="AGP47" s="3" t="s">
        <v>4817</v>
      </c>
      <c r="AGQ47" s="3" t="s">
        <v>4683</v>
      </c>
      <c r="AGR47" s="3" t="s">
        <v>5017</v>
      </c>
      <c r="AGS47" s="3" t="s">
        <v>5018</v>
      </c>
      <c r="AGT47" s="3"/>
      <c r="AGU47" s="3"/>
      <c r="AGV47" s="3"/>
      <c r="AGW47" s="3"/>
      <c r="AGX47" s="3"/>
      <c r="AGY47" s="3"/>
      <c r="AGZ47" s="3"/>
      <c r="AHA47" s="3"/>
      <c r="AHB47" s="3"/>
      <c r="AHC47" s="3"/>
      <c r="AHD47" s="3"/>
      <c r="AHE47" s="3"/>
      <c r="AHF47" s="3" t="s">
        <v>4683</v>
      </c>
      <c r="AHG47" s="3" t="s">
        <v>30092</v>
      </c>
      <c r="AHH47" s="3" t="s">
        <v>30093</v>
      </c>
      <c r="AHI47" s="3" t="s">
        <v>4686</v>
      </c>
      <c r="AHJ47" s="3" t="s">
        <v>30094</v>
      </c>
      <c r="AHK47" s="3" t="s">
        <v>30095</v>
      </c>
      <c r="AHL47" s="3" t="s">
        <v>4686</v>
      </c>
      <c r="AHM47" s="3" t="s">
        <v>30096</v>
      </c>
      <c r="AHN47" s="3" t="s">
        <v>30097</v>
      </c>
      <c r="AHO47" s="3" t="s">
        <v>4686</v>
      </c>
      <c r="AHP47" s="3" t="s">
        <v>30098</v>
      </c>
      <c r="AHQ47" s="3" t="s">
        <v>30099</v>
      </c>
      <c r="AHR47" s="3" t="s">
        <v>4686</v>
      </c>
      <c r="AHS47" s="3" t="s">
        <v>30100</v>
      </c>
      <c r="AHT47" s="3" t="s">
        <v>30101</v>
      </c>
      <c r="AHU47" s="3" t="s">
        <v>4686</v>
      </c>
      <c r="AHV47" s="3" t="s">
        <v>30102</v>
      </c>
      <c r="AHW47" s="3" t="s">
        <v>30103</v>
      </c>
      <c r="AHX47" s="3" t="s">
        <v>4686</v>
      </c>
      <c r="AHY47" s="3" t="s">
        <v>30104</v>
      </c>
      <c r="AHZ47" s="3" t="s">
        <v>30105</v>
      </c>
      <c r="AIA47" s="3" t="s">
        <v>4686</v>
      </c>
      <c r="AIB47" s="3" t="s">
        <v>30106</v>
      </c>
      <c r="AIC47" s="3" t="s">
        <v>30107</v>
      </c>
      <c r="AID47" s="3" t="s">
        <v>4683</v>
      </c>
      <c r="AIE47" s="3" t="s">
        <v>30108</v>
      </c>
      <c r="AIF47" s="3" t="s">
        <v>30109</v>
      </c>
      <c r="AIG47" s="3" t="s">
        <v>4686</v>
      </c>
      <c r="AIH47" s="3" t="s">
        <v>30110</v>
      </c>
      <c r="AII47" s="3" t="s">
        <v>30111</v>
      </c>
      <c r="AIJ47" s="3" t="s">
        <v>4686</v>
      </c>
      <c r="AIK47" s="3" t="s">
        <v>30112</v>
      </c>
      <c r="AIL47" s="3" t="s">
        <v>30113</v>
      </c>
      <c r="AIM47" s="3" t="s">
        <v>4683</v>
      </c>
      <c r="AIN47" s="3" t="s">
        <v>30114</v>
      </c>
      <c r="AIO47" s="3" t="s">
        <v>30115</v>
      </c>
      <c r="AIP47" s="3" t="s">
        <v>4683</v>
      </c>
      <c r="AIQ47" s="3" t="s">
        <v>30116</v>
      </c>
      <c r="AIR47" s="3" t="s">
        <v>30117</v>
      </c>
      <c r="AIS47" s="3"/>
      <c r="AIT47" s="3"/>
      <c r="AIU47" s="3"/>
      <c r="AIV47" s="3"/>
      <c r="AIW47" s="3"/>
      <c r="AIX47" s="3"/>
      <c r="AIY47" s="3" t="s">
        <v>4686</v>
      </c>
      <c r="AIZ47" s="3" t="s">
        <v>30118</v>
      </c>
      <c r="AJA47" s="3" t="s">
        <v>30119</v>
      </c>
      <c r="AJB47" s="3"/>
      <c r="AJC47" s="3"/>
      <c r="AJD47" s="3"/>
      <c r="AJE47" s="3" t="s">
        <v>4686</v>
      </c>
      <c r="AJF47" s="3" t="s">
        <v>30120</v>
      </c>
      <c r="AJG47" s="3" t="s">
        <v>30121</v>
      </c>
      <c r="AJH47" s="3"/>
      <c r="AJI47" s="3"/>
      <c r="AJJ47" s="3"/>
      <c r="AJK47" s="3" t="s">
        <v>4686</v>
      </c>
      <c r="AJL47" s="3" t="s">
        <v>30122</v>
      </c>
      <c r="AJM47" s="3" t="s">
        <v>30123</v>
      </c>
      <c r="AJN47" s="3" t="s">
        <v>4683</v>
      </c>
      <c r="AJO47" s="3" t="s">
        <v>30124</v>
      </c>
      <c r="AJP47" s="3" t="s">
        <v>30125</v>
      </c>
      <c r="AJQ47" s="3"/>
      <c r="AJR47" s="3"/>
      <c r="AJS47" s="3"/>
      <c r="AJT47" s="3" t="s">
        <v>4686</v>
      </c>
      <c r="AJU47" s="3" t="s">
        <v>30126</v>
      </c>
      <c r="AJV47" s="3" t="s">
        <v>30127</v>
      </c>
      <c r="AJW47" s="3"/>
      <c r="AJX47" s="3"/>
      <c r="AJY47" s="3"/>
      <c r="AJZ47" s="3"/>
      <c r="AKA47" s="3"/>
      <c r="AKB47" s="3"/>
      <c r="AKC47" s="3" t="s">
        <v>4686</v>
      </c>
      <c r="AKD47" s="3" t="s">
        <v>30128</v>
      </c>
      <c r="AKE47" s="3" t="s">
        <v>30129</v>
      </c>
      <c r="AKF47" s="3"/>
      <c r="AKG47" s="3"/>
      <c r="AKH47" s="3"/>
      <c r="AKI47" s="3"/>
      <c r="AKJ47" s="3"/>
      <c r="AKK47" s="3"/>
      <c r="AKL47" s="3"/>
      <c r="AKM47" s="3"/>
      <c r="AKN47" s="3"/>
      <c r="AKO47" s="3"/>
      <c r="AKP47" s="3"/>
      <c r="AKQ47" s="3"/>
      <c r="AKR47" s="3" t="s">
        <v>4686</v>
      </c>
      <c r="AKS47" s="3" t="s">
        <v>30130</v>
      </c>
      <c r="AKT47" s="3" t="s">
        <v>30131</v>
      </c>
      <c r="AKU47" s="3" t="s">
        <v>4686</v>
      </c>
      <c r="AKV47" s="3" t="s">
        <v>30132</v>
      </c>
      <c r="AKW47" s="3" t="s">
        <v>30133</v>
      </c>
      <c r="AKX47" s="3" t="s">
        <v>4683</v>
      </c>
      <c r="AKY47" s="3" t="s">
        <v>30134</v>
      </c>
      <c r="AKZ47" s="3" t="s">
        <v>30135</v>
      </c>
      <c r="ALA47" s="3" t="s">
        <v>4686</v>
      </c>
      <c r="ALB47" s="3" t="s">
        <v>25693</v>
      </c>
      <c r="ALC47" s="3" t="s">
        <v>25694</v>
      </c>
      <c r="ALD47" s="3"/>
      <c r="ALE47" s="3"/>
      <c r="ALF47" s="3"/>
      <c r="ALG47" s="3" t="s">
        <v>4686</v>
      </c>
      <c r="ALH47" s="3" t="s">
        <v>30136</v>
      </c>
      <c r="ALI47" s="3" t="s">
        <v>30137</v>
      </c>
      <c r="ALJ47" s="3" t="s">
        <v>4686</v>
      </c>
      <c r="ALK47" s="3" t="s">
        <v>30138</v>
      </c>
      <c r="ALL47" s="3" t="s">
        <v>30139</v>
      </c>
      <c r="ALM47" s="3"/>
      <c r="ALN47" s="3"/>
      <c r="ALO47" s="3"/>
      <c r="ALP47" s="3"/>
      <c r="ALQ47" s="3"/>
      <c r="ALR47" s="3"/>
      <c r="ALS47" s="3" t="s">
        <v>4686</v>
      </c>
      <c r="ALT47" s="3" t="s">
        <v>26258</v>
      </c>
      <c r="ALU47" s="3" t="s">
        <v>26259</v>
      </c>
      <c r="ALV47" s="3" t="s">
        <v>4686</v>
      </c>
      <c r="ALW47" s="3" t="s">
        <v>30140</v>
      </c>
      <c r="ALX47" s="3" t="s">
        <v>30141</v>
      </c>
      <c r="ALY47" s="3"/>
      <c r="ALZ47" s="3"/>
      <c r="AMA47" s="3"/>
      <c r="AMB47" s="3" t="s">
        <v>4683</v>
      </c>
      <c r="AMC47" s="3" t="s">
        <v>30142</v>
      </c>
      <c r="AMD47" s="3" t="s">
        <v>30143</v>
      </c>
      <c r="AME47" s="3" t="s">
        <v>4686</v>
      </c>
      <c r="AMF47" s="3" t="s">
        <v>30144</v>
      </c>
      <c r="AMG47" s="3" t="s">
        <v>30145</v>
      </c>
      <c r="AMH47" s="3"/>
      <c r="AMI47" s="3"/>
      <c r="AMJ47" s="3"/>
      <c r="AMK47" s="3" t="s">
        <v>4686</v>
      </c>
      <c r="AML47" s="3" t="s">
        <v>5676</v>
      </c>
      <c r="AMM47" s="3" t="s">
        <v>5677</v>
      </c>
      <c r="AMN47" s="3"/>
      <c r="AMO47" s="3"/>
      <c r="AMP47" s="3"/>
      <c r="AMQ47" s="3" t="s">
        <v>4686</v>
      </c>
      <c r="AMR47" s="3" t="s">
        <v>30146</v>
      </c>
      <c r="AMS47" s="3" t="s">
        <v>30147</v>
      </c>
      <c r="AMT47" s="3" t="s">
        <v>4686</v>
      </c>
      <c r="AMU47" s="3" t="s">
        <v>30148</v>
      </c>
      <c r="AMV47" s="3" t="s">
        <v>30149</v>
      </c>
      <c r="AMW47" s="3"/>
      <c r="AMX47" s="3"/>
      <c r="AMY47" s="3"/>
      <c r="AMZ47" s="3"/>
      <c r="ANA47" s="3"/>
      <c r="ANB47" s="3"/>
      <c r="ANC47" s="3" t="s">
        <v>4686</v>
      </c>
      <c r="AND47" s="3" t="s">
        <v>30150</v>
      </c>
      <c r="ANE47" s="3" t="s">
        <v>30151</v>
      </c>
      <c r="ANF47" s="3" t="s">
        <v>4686</v>
      </c>
      <c r="ANG47" s="3" t="s">
        <v>30152</v>
      </c>
      <c r="ANH47" s="3" t="s">
        <v>30153</v>
      </c>
      <c r="ANI47" s="3"/>
      <c r="ANJ47" s="3"/>
      <c r="ANK47" s="3"/>
      <c r="ANL47" s="3" t="s">
        <v>4686</v>
      </c>
      <c r="ANM47" s="3" t="s">
        <v>30154</v>
      </c>
      <c r="ANN47" s="3" t="s">
        <v>30155</v>
      </c>
      <c r="ANO47" s="3" t="s">
        <v>4683</v>
      </c>
      <c r="ANP47" s="3" t="s">
        <v>30156</v>
      </c>
      <c r="ANQ47" s="3" t="s">
        <v>30157</v>
      </c>
      <c r="ANR47" s="3" t="s">
        <v>4686</v>
      </c>
      <c r="ANS47" s="3" t="s">
        <v>30158</v>
      </c>
      <c r="ANT47" s="3" t="s">
        <v>30159</v>
      </c>
      <c r="ANU47" s="3" t="s">
        <v>4686</v>
      </c>
      <c r="ANV47" s="3" t="s">
        <v>30160</v>
      </c>
      <c r="ANW47" s="3" t="s">
        <v>30161</v>
      </c>
      <c r="ANX47" s="3" t="s">
        <v>4683</v>
      </c>
      <c r="ANY47" s="3" t="s">
        <v>4816</v>
      </c>
      <c r="ANZ47" s="3" t="s">
        <v>4817</v>
      </c>
      <c r="AOA47" s="3" t="s">
        <v>4686</v>
      </c>
      <c r="AOB47" s="3" t="s">
        <v>30162</v>
      </c>
      <c r="AOC47" s="3" t="s">
        <v>30163</v>
      </c>
      <c r="AOD47" s="3"/>
      <c r="AOE47" s="3"/>
      <c r="AOF47" s="3"/>
      <c r="AOG47" s="3" t="s">
        <v>4683</v>
      </c>
      <c r="AOH47" s="3" t="s">
        <v>5017</v>
      </c>
      <c r="AOI47" s="3" t="s">
        <v>5018</v>
      </c>
      <c r="AOJ47" s="3" t="s">
        <v>4686</v>
      </c>
      <c r="AOK47" s="3" t="s">
        <v>30164</v>
      </c>
      <c r="AOL47" s="3" t="s">
        <v>30165</v>
      </c>
      <c r="AOM47" s="3"/>
      <c r="AON47" s="3"/>
      <c r="AOO47" s="3"/>
      <c r="AOP47" s="3"/>
      <c r="AOQ47" s="3"/>
      <c r="AOR47" s="3"/>
      <c r="AOS47" s="3"/>
      <c r="AOT47" s="3"/>
      <c r="AOU47" s="3"/>
      <c r="AOV47" s="3" t="s">
        <v>4686</v>
      </c>
      <c r="AOW47" s="3" t="s">
        <v>30166</v>
      </c>
      <c r="AOX47" s="3" t="s">
        <v>30167</v>
      </c>
      <c r="AOY47" s="3" t="s">
        <v>4683</v>
      </c>
      <c r="AOZ47" s="3" t="s">
        <v>30168</v>
      </c>
      <c r="APA47" s="3" t="s">
        <v>30169</v>
      </c>
      <c r="APB47" s="3" t="s">
        <v>4686</v>
      </c>
      <c r="APC47" s="3" t="s">
        <v>30170</v>
      </c>
      <c r="APD47" s="3" t="s">
        <v>30171</v>
      </c>
      <c r="APE47" s="3" t="s">
        <v>4683</v>
      </c>
      <c r="APF47" s="3" t="s">
        <v>30172</v>
      </c>
      <c r="APG47" s="3" t="s">
        <v>30173</v>
      </c>
      <c r="APH47" s="3" t="s">
        <v>4686</v>
      </c>
      <c r="API47" s="3" t="s">
        <v>30174</v>
      </c>
      <c r="APJ47" s="3" t="s">
        <v>30175</v>
      </c>
      <c r="APK47" s="3" t="s">
        <v>4686</v>
      </c>
      <c r="APL47" s="3" t="s">
        <v>30176</v>
      </c>
      <c r="APM47" s="3" t="s">
        <v>30177</v>
      </c>
      <c r="APN47" s="3" t="s">
        <v>4686</v>
      </c>
      <c r="APO47" s="3" t="s">
        <v>30178</v>
      </c>
      <c r="APP47" s="3" t="s">
        <v>30179</v>
      </c>
      <c r="APQ47" s="3" t="s">
        <v>4686</v>
      </c>
      <c r="APR47" s="3" t="s">
        <v>30180</v>
      </c>
      <c r="APS47" s="3" t="s">
        <v>30181</v>
      </c>
      <c r="APT47" s="3" t="s">
        <v>4686</v>
      </c>
      <c r="APU47" s="3" t="s">
        <v>30182</v>
      </c>
      <c r="APV47" s="3" t="s">
        <v>30183</v>
      </c>
      <c r="APW47" s="3" t="s">
        <v>4686</v>
      </c>
      <c r="APX47" s="3" t="s">
        <v>30184</v>
      </c>
      <c r="APY47" s="3" t="s">
        <v>30185</v>
      </c>
      <c r="APZ47" s="3" t="s">
        <v>4686</v>
      </c>
      <c r="AQA47" s="3" t="s">
        <v>30186</v>
      </c>
      <c r="AQB47" s="3" t="s">
        <v>30187</v>
      </c>
      <c r="AQC47" s="3" t="s">
        <v>4686</v>
      </c>
      <c r="AQD47" s="3" t="s">
        <v>30188</v>
      </c>
      <c r="AQE47" s="3" t="s">
        <v>30189</v>
      </c>
      <c r="AQF47" s="3" t="s">
        <v>4683</v>
      </c>
      <c r="AQG47" s="3" t="s">
        <v>30190</v>
      </c>
      <c r="AQH47" s="3" t="s">
        <v>30191</v>
      </c>
      <c r="AQI47" s="3" t="s">
        <v>4683</v>
      </c>
      <c r="AQJ47" s="3" t="s">
        <v>30192</v>
      </c>
      <c r="AQK47" s="3" t="s">
        <v>30193</v>
      </c>
      <c r="AQL47" s="3" t="s">
        <v>4686</v>
      </c>
      <c r="AQM47" s="3" t="s">
        <v>30194</v>
      </c>
      <c r="AQN47" s="3" t="s">
        <v>30195</v>
      </c>
      <c r="AQO47" s="3" t="s">
        <v>4683</v>
      </c>
      <c r="AQP47" s="3" t="s">
        <v>30196</v>
      </c>
      <c r="AQQ47" s="3" t="s">
        <v>30197</v>
      </c>
      <c r="AQR47" s="3" t="s">
        <v>4683</v>
      </c>
      <c r="AQS47" s="3" t="s">
        <v>30198</v>
      </c>
      <c r="AQT47" s="3" t="s">
        <v>30199</v>
      </c>
      <c r="AQU47" s="3" t="s">
        <v>4686</v>
      </c>
      <c r="AQV47" s="3" t="s">
        <v>30200</v>
      </c>
      <c r="AQW47" s="3" t="s">
        <v>30201</v>
      </c>
      <c r="AQX47" s="3" t="s">
        <v>4686</v>
      </c>
      <c r="AQY47" s="3" t="s">
        <v>30202</v>
      </c>
      <c r="AQZ47" s="3" t="s">
        <v>30203</v>
      </c>
      <c r="ARA47" s="3" t="s">
        <v>4686</v>
      </c>
      <c r="ARB47" s="3" t="s">
        <v>30204</v>
      </c>
      <c r="ARC47" s="3" t="s">
        <v>30205</v>
      </c>
      <c r="ARD47" s="3" t="s">
        <v>4683</v>
      </c>
      <c r="ARE47" s="3" t="s">
        <v>30206</v>
      </c>
      <c r="ARF47" s="3" t="s">
        <v>30207</v>
      </c>
      <c r="ARG47" s="3" t="s">
        <v>4683</v>
      </c>
      <c r="ARH47" s="3" t="s">
        <v>5017</v>
      </c>
      <c r="ARI47" s="3" t="s">
        <v>5018</v>
      </c>
      <c r="ARJ47" s="3"/>
      <c r="ARK47" s="3"/>
      <c r="ARL47" s="3"/>
      <c r="ARM47" s="3"/>
      <c r="ARN47" s="3"/>
      <c r="ARO47" s="3"/>
      <c r="ARP47" s="3" t="s">
        <v>4683</v>
      </c>
      <c r="ARQ47" s="3" t="s">
        <v>4816</v>
      </c>
      <c r="ARR47" s="3" t="s">
        <v>4817</v>
      </c>
      <c r="ARS47" s="3" t="s">
        <v>4686</v>
      </c>
      <c r="ART47" s="3" t="s">
        <v>30208</v>
      </c>
      <c r="ARU47" s="3" t="s">
        <v>30209</v>
      </c>
      <c r="ARV47" s="3" t="s">
        <v>4683</v>
      </c>
      <c r="ARW47" s="3" t="s">
        <v>5017</v>
      </c>
      <c r="ARX47" s="3" t="s">
        <v>5018</v>
      </c>
      <c r="ARY47" s="3" t="s">
        <v>4683</v>
      </c>
      <c r="ARZ47" s="3" t="s">
        <v>30210</v>
      </c>
      <c r="ASA47" s="3" t="s">
        <v>30211</v>
      </c>
      <c r="ASB47" s="3" t="s">
        <v>4683</v>
      </c>
      <c r="ASC47" s="3" t="s">
        <v>30212</v>
      </c>
      <c r="ASD47" s="3" t="s">
        <v>30213</v>
      </c>
      <c r="ASE47" s="3" t="s">
        <v>4686</v>
      </c>
      <c r="ASF47" s="3" t="s">
        <v>5676</v>
      </c>
      <c r="ASG47" s="3" t="s">
        <v>5677</v>
      </c>
      <c r="ASH47" s="3" t="s">
        <v>4683</v>
      </c>
      <c r="ASI47" s="3" t="s">
        <v>5017</v>
      </c>
      <c r="ASJ47" s="3" t="s">
        <v>5018</v>
      </c>
      <c r="ASK47" s="3" t="s">
        <v>4683</v>
      </c>
      <c r="ASL47" s="3" t="s">
        <v>30214</v>
      </c>
      <c r="ASM47" s="3" t="s">
        <v>30215</v>
      </c>
      <c r="ASN47" s="3"/>
      <c r="ASO47" s="3"/>
      <c r="ASP47" s="3"/>
      <c r="ASQ47" s="3"/>
      <c r="ASR47" s="3"/>
      <c r="ASS47" s="3"/>
      <c r="AST47" s="3" t="s">
        <v>4683</v>
      </c>
      <c r="ASU47" s="3" t="s">
        <v>30216</v>
      </c>
      <c r="ASV47" s="3" t="s">
        <v>30217</v>
      </c>
      <c r="ASW47" s="3" t="s">
        <v>4683</v>
      </c>
      <c r="ASX47" s="3" t="s">
        <v>30218</v>
      </c>
      <c r="ASY47" s="3" t="s">
        <v>30219</v>
      </c>
      <c r="ASZ47" s="3" t="s">
        <v>4686</v>
      </c>
      <c r="ATA47" s="3" t="s">
        <v>30220</v>
      </c>
      <c r="ATB47" s="3" t="s">
        <v>30221</v>
      </c>
      <c r="ATC47" s="3" t="s">
        <v>4683</v>
      </c>
      <c r="ATD47" s="3" t="s">
        <v>30222</v>
      </c>
      <c r="ATE47" s="3" t="s">
        <v>30223</v>
      </c>
      <c r="ATF47" s="3" t="s">
        <v>4683</v>
      </c>
      <c r="ATG47" s="3" t="s">
        <v>30224</v>
      </c>
      <c r="ATH47" s="3" t="s">
        <v>30225</v>
      </c>
      <c r="ATI47" s="3" t="s">
        <v>4686</v>
      </c>
      <c r="ATJ47" s="3" t="s">
        <v>30226</v>
      </c>
      <c r="ATK47" s="3" t="s">
        <v>30227</v>
      </c>
      <c r="ATL47" s="3" t="s">
        <v>4683</v>
      </c>
      <c r="ATM47" s="3" t="s">
        <v>30228</v>
      </c>
      <c r="ATN47" s="3" t="s">
        <v>30229</v>
      </c>
      <c r="ATO47" s="3"/>
      <c r="ATP47" s="3"/>
      <c r="ATQ47" s="3"/>
      <c r="ATR47" s="3"/>
      <c r="ATS47" s="3"/>
      <c r="ATT47" s="3"/>
      <c r="ATU47" s="3" t="s">
        <v>4683</v>
      </c>
      <c r="ATV47" s="3" t="s">
        <v>30230</v>
      </c>
      <c r="ATW47" s="3" t="s">
        <v>30231</v>
      </c>
      <c r="ATX47" s="3" t="s">
        <v>4686</v>
      </c>
      <c r="ATY47" s="3" t="s">
        <v>30232</v>
      </c>
      <c r="ATZ47" s="3" t="s">
        <v>30233</v>
      </c>
      <c r="AUA47" s="3"/>
      <c r="AUB47" s="3"/>
      <c r="AUC47" s="3"/>
      <c r="AUD47" s="3"/>
      <c r="AUE47" s="3"/>
      <c r="AUF47" s="3"/>
      <c r="AUG47" s="3" t="s">
        <v>4686</v>
      </c>
      <c r="AUH47" s="3" t="s">
        <v>30234</v>
      </c>
      <c r="AUI47" s="3" t="s">
        <v>30235</v>
      </c>
      <c r="AUJ47" s="3" t="s">
        <v>4686</v>
      </c>
      <c r="AUK47" s="3" t="s">
        <v>30236</v>
      </c>
      <c r="AUL47" s="3" t="s">
        <v>30237</v>
      </c>
      <c r="AUM47" s="3"/>
      <c r="AUN47" s="3"/>
      <c r="AUO47" s="3"/>
      <c r="AUP47" s="3"/>
      <c r="AUQ47" s="3"/>
      <c r="AUR47" s="3"/>
      <c r="AUS47" s="3"/>
      <c r="AUT47" s="3"/>
      <c r="AUU47" s="3"/>
      <c r="AUV47" s="3" t="s">
        <v>4686</v>
      </c>
      <c r="AUW47" s="3" t="s">
        <v>30238</v>
      </c>
      <c r="AUX47" s="3" t="s">
        <v>30239</v>
      </c>
      <c r="AUY47" s="3"/>
      <c r="AUZ47" s="3"/>
      <c r="AVA47" s="3"/>
      <c r="AVB47" s="3"/>
      <c r="AVC47" s="3"/>
      <c r="AVD47" s="3"/>
      <c r="AVE47" s="3" t="s">
        <v>4686</v>
      </c>
      <c r="AVF47" s="3" t="s">
        <v>5676</v>
      </c>
      <c r="AVG47" s="3" t="s">
        <v>5677</v>
      </c>
      <c r="AVH47" s="3" t="s">
        <v>4683</v>
      </c>
      <c r="AVI47" s="3" t="s">
        <v>25559</v>
      </c>
      <c r="AVJ47" s="3" t="s">
        <v>25560</v>
      </c>
      <c r="AVK47" s="3"/>
      <c r="AVL47" s="3"/>
      <c r="AVM47" s="3"/>
      <c r="AVN47" s="3"/>
      <c r="AVO47" s="3"/>
      <c r="AVP47" s="3"/>
      <c r="AVQ47" s="3" t="s">
        <v>4686</v>
      </c>
      <c r="AVR47" s="3" t="s">
        <v>30240</v>
      </c>
      <c r="AVS47" s="3" t="s">
        <v>30241</v>
      </c>
      <c r="AVT47" s="3" t="s">
        <v>4686</v>
      </c>
      <c r="AVU47" s="3" t="s">
        <v>30242</v>
      </c>
      <c r="AVV47" s="3" t="s">
        <v>30243</v>
      </c>
      <c r="AVW47" s="3"/>
      <c r="AVX47" s="3"/>
      <c r="AVY47" s="3"/>
      <c r="AVZ47" s="3" t="s">
        <v>4686</v>
      </c>
      <c r="AWA47" s="3" t="s">
        <v>30244</v>
      </c>
      <c r="AWB47" s="3" t="s">
        <v>30245</v>
      </c>
      <c r="AWC47" s="3" t="s">
        <v>4686</v>
      </c>
      <c r="AWD47" s="3" t="s">
        <v>30246</v>
      </c>
      <c r="AWE47" s="3" t="s">
        <v>30247</v>
      </c>
      <c r="AWF47" s="3" t="s">
        <v>4686</v>
      </c>
      <c r="AWG47" s="3" t="s">
        <v>30248</v>
      </c>
      <c r="AWH47" s="3" t="s">
        <v>30249</v>
      </c>
      <c r="AWI47" s="3" t="s">
        <v>4686</v>
      </c>
      <c r="AWJ47" s="3" t="s">
        <v>30250</v>
      </c>
      <c r="AWK47" s="3" t="s">
        <v>30251</v>
      </c>
      <c r="AWL47" s="3" t="s">
        <v>4686</v>
      </c>
      <c r="AWM47" s="3" t="s">
        <v>30252</v>
      </c>
      <c r="AWN47" s="3" t="s">
        <v>30253</v>
      </c>
      <c r="AWO47" s="3"/>
      <c r="AWP47" s="3"/>
      <c r="AWQ47" s="3"/>
      <c r="AWR47" s="3" t="s">
        <v>4686</v>
      </c>
      <c r="AWS47" s="3" t="s">
        <v>30254</v>
      </c>
      <c r="AWT47" s="3" t="s">
        <v>30255</v>
      </c>
      <c r="AWU47" s="3" t="s">
        <v>4686</v>
      </c>
      <c r="AWV47" s="3" t="s">
        <v>30256</v>
      </c>
      <c r="AWW47" s="3" t="s">
        <v>30257</v>
      </c>
      <c r="AWX47" s="3"/>
      <c r="AWY47" s="3"/>
      <c r="AWZ47" s="3"/>
      <c r="AXA47" s="3" t="s">
        <v>4686</v>
      </c>
      <c r="AXB47" s="3" t="s">
        <v>5676</v>
      </c>
      <c r="AXC47" s="3" t="s">
        <v>5677</v>
      </c>
      <c r="AXD47" s="3"/>
      <c r="AXE47" s="3"/>
      <c r="AXF47" s="3"/>
      <c r="AXG47" s="3" t="s">
        <v>4683</v>
      </c>
      <c r="AXH47" s="3" t="s">
        <v>25561</v>
      </c>
      <c r="AXI47" s="3" t="s">
        <v>25562</v>
      </c>
      <c r="AXJ47" s="3" t="s">
        <v>4686</v>
      </c>
      <c r="AXK47" s="3" t="s">
        <v>30258</v>
      </c>
      <c r="AXL47" s="3" t="s">
        <v>30259</v>
      </c>
      <c r="AXM47" s="3" t="s">
        <v>4686</v>
      </c>
      <c r="AXN47" s="3" t="s">
        <v>30260</v>
      </c>
      <c r="AXO47" s="3" t="s">
        <v>30261</v>
      </c>
      <c r="AXP47" s="3"/>
      <c r="AXQ47" s="3"/>
      <c r="AXR47" s="3"/>
      <c r="AXS47" s="3"/>
      <c r="AXT47" s="3"/>
      <c r="AXU47" s="3"/>
      <c r="AXV47" s="3" t="s">
        <v>4686</v>
      </c>
      <c r="AXW47" s="3" t="s">
        <v>30262</v>
      </c>
      <c r="AXX47" s="3" t="s">
        <v>30263</v>
      </c>
      <c r="AXY47" s="3" t="s">
        <v>4683</v>
      </c>
      <c r="AXZ47" s="3" t="s">
        <v>4816</v>
      </c>
      <c r="AYA47" s="3" t="s">
        <v>4817</v>
      </c>
      <c r="AYB47" s="3" t="s">
        <v>4683</v>
      </c>
      <c r="AYC47" s="3" t="s">
        <v>30264</v>
      </c>
      <c r="AYD47" s="3" t="s">
        <v>30265</v>
      </c>
      <c r="AYE47" s="3" t="s">
        <v>4683</v>
      </c>
      <c r="AYF47" s="3" t="s">
        <v>28446</v>
      </c>
      <c r="AYG47" s="3" t="s">
        <v>28447</v>
      </c>
      <c r="AYH47" s="3"/>
      <c r="AYI47" s="3"/>
      <c r="AYJ47" s="3"/>
      <c r="AYK47" s="3" t="s">
        <v>4683</v>
      </c>
      <c r="AYL47" s="3" t="s">
        <v>29539</v>
      </c>
      <c r="AYM47" s="3" t="s">
        <v>29540</v>
      </c>
      <c r="AYN47" s="3" t="s">
        <v>4686</v>
      </c>
      <c r="AYO47" s="3" t="s">
        <v>30266</v>
      </c>
      <c r="AYP47" s="3" t="s">
        <v>30267</v>
      </c>
      <c r="AYQ47" s="3" t="s">
        <v>4686</v>
      </c>
      <c r="AYR47" s="3" t="s">
        <v>26400</v>
      </c>
      <c r="AYS47" s="3" t="s">
        <v>26401</v>
      </c>
      <c r="AYT47" s="3" t="s">
        <v>4686</v>
      </c>
      <c r="AYU47" s="3" t="s">
        <v>29863</v>
      </c>
      <c r="AYV47" s="3" t="s">
        <v>29864</v>
      </c>
      <c r="AYW47" s="3" t="s">
        <v>4686</v>
      </c>
      <c r="AYX47" s="3" t="s">
        <v>30268</v>
      </c>
      <c r="AYY47" s="3" t="s">
        <v>30269</v>
      </c>
      <c r="AYZ47" s="3" t="s">
        <v>4683</v>
      </c>
      <c r="AZA47" s="3" t="s">
        <v>30270</v>
      </c>
      <c r="AZB47" s="3" t="s">
        <v>30271</v>
      </c>
      <c r="AZC47" s="3"/>
      <c r="AZD47" s="3"/>
      <c r="AZE47" s="3"/>
      <c r="AZF47" s="3" t="s">
        <v>4686</v>
      </c>
      <c r="AZG47" s="3" t="s">
        <v>30272</v>
      </c>
      <c r="AZH47" s="3" t="s">
        <v>30273</v>
      </c>
      <c r="AZI47" s="3"/>
      <c r="AZJ47" s="3"/>
      <c r="AZK47" s="3"/>
      <c r="AZL47" s="3" t="s">
        <v>4683</v>
      </c>
      <c r="AZM47" s="3" t="s">
        <v>30274</v>
      </c>
      <c r="AZN47" s="3" t="s">
        <v>30275</v>
      </c>
      <c r="AZO47" s="3" t="s">
        <v>4683</v>
      </c>
      <c r="AZP47" s="3" t="s">
        <v>30276</v>
      </c>
      <c r="AZQ47" s="3" t="s">
        <v>30277</v>
      </c>
      <c r="AZR47" s="3" t="s">
        <v>4686</v>
      </c>
      <c r="AZS47" s="3" t="s">
        <v>30278</v>
      </c>
      <c r="AZT47" s="3" t="s">
        <v>30279</v>
      </c>
      <c r="AZU47" s="3" t="s">
        <v>4686</v>
      </c>
      <c r="AZV47" s="3" t="s">
        <v>30280</v>
      </c>
      <c r="AZW47" s="3" t="s">
        <v>30281</v>
      </c>
      <c r="AZX47" s="3" t="s">
        <v>4686</v>
      </c>
      <c r="AZY47" s="3" t="s">
        <v>30282</v>
      </c>
      <c r="AZZ47" s="3" t="s">
        <v>30283</v>
      </c>
      <c r="BAA47" s="3" t="s">
        <v>4686</v>
      </c>
      <c r="BAB47" s="3" t="s">
        <v>30284</v>
      </c>
      <c r="BAC47" s="3" t="s">
        <v>30285</v>
      </c>
      <c r="BAD47" s="3" t="s">
        <v>4686</v>
      </c>
      <c r="BAE47" s="3" t="s">
        <v>30286</v>
      </c>
      <c r="BAF47" s="3" t="s">
        <v>30287</v>
      </c>
      <c r="BAG47" s="3" t="s">
        <v>4683</v>
      </c>
      <c r="BAH47" s="3" t="s">
        <v>30288</v>
      </c>
      <c r="BAI47" s="3" t="s">
        <v>30289</v>
      </c>
      <c r="BAJ47" s="3" t="s">
        <v>4686</v>
      </c>
      <c r="BAK47" s="3" t="s">
        <v>30290</v>
      </c>
      <c r="BAL47" s="3" t="s">
        <v>30291</v>
      </c>
      <c r="BAM47" s="3" t="s">
        <v>4686</v>
      </c>
      <c r="BAN47" s="3" t="s">
        <v>30292</v>
      </c>
      <c r="BAO47" s="3" t="s">
        <v>30293</v>
      </c>
      <c r="BAP47" s="3" t="s">
        <v>4686</v>
      </c>
      <c r="BAQ47" s="3" t="s">
        <v>30294</v>
      </c>
      <c r="BAR47" s="3" t="s">
        <v>30295</v>
      </c>
      <c r="BAS47" s="3" t="s">
        <v>4683</v>
      </c>
      <c r="BAT47" s="3" t="s">
        <v>30296</v>
      </c>
      <c r="BAU47" s="3" t="s">
        <v>30297</v>
      </c>
      <c r="BAV47" s="3" t="s">
        <v>4683</v>
      </c>
      <c r="BAW47" s="3" t="s">
        <v>30298</v>
      </c>
      <c r="BAX47" s="3" t="s">
        <v>30299</v>
      </c>
      <c r="BAY47" s="3"/>
      <c r="BAZ47" s="3"/>
      <c r="BBA47" s="3"/>
      <c r="BBB47" s="3"/>
      <c r="BBC47" s="3"/>
      <c r="BBD47" s="3"/>
      <c r="BBE47" s="3"/>
      <c r="BBF47" s="3"/>
      <c r="BBG47" s="3"/>
      <c r="BBH47" s="3" t="s">
        <v>4683</v>
      </c>
      <c r="BBI47" s="3" t="s">
        <v>30300</v>
      </c>
      <c r="BBJ47" s="3" t="s">
        <v>30301</v>
      </c>
      <c r="BBK47" s="3" t="s">
        <v>4683</v>
      </c>
      <c r="BBL47" s="3" t="s">
        <v>30302</v>
      </c>
      <c r="BBM47" s="3" t="s">
        <v>30303</v>
      </c>
      <c r="BBN47" s="3"/>
      <c r="BBO47" s="3"/>
      <c r="BBP47" s="3"/>
      <c r="BBQ47" s="3" t="s">
        <v>4683</v>
      </c>
      <c r="BBR47" s="3" t="s">
        <v>26009</v>
      </c>
      <c r="BBS47" s="3" t="s">
        <v>26010</v>
      </c>
      <c r="BBT47" s="3" t="s">
        <v>4686</v>
      </c>
      <c r="BBU47" s="3" t="s">
        <v>30304</v>
      </c>
      <c r="BBV47" s="3" t="s">
        <v>30305</v>
      </c>
      <c r="BBW47" s="3" t="s">
        <v>4686</v>
      </c>
      <c r="BBX47" s="3" t="s">
        <v>30306</v>
      </c>
      <c r="BBY47" s="3" t="s">
        <v>30307</v>
      </c>
      <c r="BBZ47" s="3" t="s">
        <v>4686</v>
      </c>
      <c r="BCA47" s="3" t="s">
        <v>5676</v>
      </c>
      <c r="BCB47" s="3" t="s">
        <v>5677</v>
      </c>
      <c r="BCC47" s="3" t="s">
        <v>4683</v>
      </c>
      <c r="BCD47" s="3" t="s">
        <v>30308</v>
      </c>
      <c r="BCE47" s="3" t="s">
        <v>30309</v>
      </c>
      <c r="BCF47" s="3"/>
      <c r="BCG47" s="3"/>
      <c r="BCH47" s="3"/>
      <c r="BCI47" s="3" t="s">
        <v>4686</v>
      </c>
      <c r="BCJ47" s="3" t="s">
        <v>30310</v>
      </c>
      <c r="BCK47" s="3" t="s">
        <v>30311</v>
      </c>
      <c r="BCL47" s="3"/>
      <c r="BCM47" s="3"/>
      <c r="BCN47" s="3"/>
      <c r="BCO47" s="3"/>
      <c r="BCP47" s="3"/>
      <c r="BCQ47" s="3"/>
      <c r="BCR47" s="3" t="s">
        <v>4683</v>
      </c>
      <c r="BCS47" s="3" t="s">
        <v>30312</v>
      </c>
      <c r="BCT47" s="3" t="s">
        <v>30313</v>
      </c>
      <c r="BCU47" s="3" t="s">
        <v>4686</v>
      </c>
      <c r="BCV47" s="3" t="s">
        <v>25503</v>
      </c>
      <c r="BCW47" s="3" t="s">
        <v>25504</v>
      </c>
      <c r="BCX47" s="3"/>
      <c r="BCY47" s="3"/>
      <c r="BCZ47" s="3"/>
      <c r="BDA47" s="3" t="s">
        <v>4686</v>
      </c>
      <c r="BDB47" s="3" t="s">
        <v>30314</v>
      </c>
      <c r="BDC47" s="3" t="s">
        <v>30315</v>
      </c>
      <c r="BDD47" s="3"/>
      <c r="BDE47" s="3"/>
      <c r="BDF47" s="3"/>
      <c r="BDG47" s="3" t="s">
        <v>4686</v>
      </c>
      <c r="BDH47" s="3" t="s">
        <v>30316</v>
      </c>
      <c r="BDI47" s="3" t="s">
        <v>30317</v>
      </c>
      <c r="BDJ47" s="3"/>
      <c r="BDK47" s="3"/>
      <c r="BDL47" s="3"/>
      <c r="BDM47" s="3"/>
      <c r="BDN47" s="3"/>
      <c r="BDO47" s="3"/>
      <c r="BDP47" s="3"/>
      <c r="BDQ47" s="3"/>
      <c r="BDR47" s="3"/>
      <c r="BDS47" s="3"/>
      <c r="BDT47" s="3"/>
      <c r="BDU47" s="3"/>
      <c r="BDV47" s="3" t="s">
        <v>4686</v>
      </c>
      <c r="BDW47" s="3" t="s">
        <v>30318</v>
      </c>
      <c r="BDX47" s="3" t="s">
        <v>30319</v>
      </c>
      <c r="BDY47" s="3"/>
      <c r="BDZ47" s="3"/>
      <c r="BEA47" s="3"/>
      <c r="BEB47" s="3"/>
      <c r="BEC47" s="3"/>
      <c r="BED47" s="3"/>
      <c r="BEE47" s="3" t="s">
        <v>4683</v>
      </c>
      <c r="BEF47" s="3" t="s">
        <v>4816</v>
      </c>
      <c r="BEG47" s="3" t="s">
        <v>4817</v>
      </c>
      <c r="BEH47" s="3" t="s">
        <v>4683</v>
      </c>
      <c r="BEI47" s="3" t="s">
        <v>4816</v>
      </c>
      <c r="BEJ47" s="3" t="s">
        <v>4817</v>
      </c>
      <c r="BEK47" s="3" t="s">
        <v>4683</v>
      </c>
      <c r="BEL47" s="3" t="s">
        <v>5017</v>
      </c>
      <c r="BEM47" s="3" t="s">
        <v>5018</v>
      </c>
      <c r="BEN47" s="3" t="s">
        <v>4686</v>
      </c>
      <c r="BEO47" s="3" t="s">
        <v>30320</v>
      </c>
      <c r="BEP47" s="3" t="s">
        <v>30321</v>
      </c>
      <c r="BEQ47" s="3" t="s">
        <v>4683</v>
      </c>
      <c r="BER47" s="3" t="s">
        <v>5017</v>
      </c>
      <c r="BES47" s="3" t="s">
        <v>5018</v>
      </c>
      <c r="BET47" s="3" t="s">
        <v>4686</v>
      </c>
      <c r="BEU47" s="3" t="s">
        <v>30322</v>
      </c>
      <c r="BEV47" s="3" t="s">
        <v>30323</v>
      </c>
      <c r="BEW47" s="3" t="s">
        <v>4686</v>
      </c>
      <c r="BEX47" s="3" t="s">
        <v>30324</v>
      </c>
      <c r="BEY47" s="3" t="s">
        <v>30325</v>
      </c>
      <c r="BEZ47" s="3" t="s">
        <v>4683</v>
      </c>
      <c r="BFA47" s="3" t="s">
        <v>30326</v>
      </c>
      <c r="BFB47" s="3" t="s">
        <v>30327</v>
      </c>
      <c r="BFC47" s="3"/>
      <c r="BFD47" s="3"/>
      <c r="BFE47" s="3"/>
      <c r="BFF47" s="3" t="s">
        <v>4686</v>
      </c>
      <c r="BFG47" s="3" t="s">
        <v>30328</v>
      </c>
      <c r="BFH47" s="3" t="s">
        <v>30329</v>
      </c>
      <c r="BFI47" s="3"/>
      <c r="BFJ47" s="3"/>
      <c r="BFK47" s="3"/>
      <c r="BFL47" s="3"/>
      <c r="BFM47" s="3"/>
      <c r="BFN47" s="3"/>
      <c r="BFO47" s="3" t="s">
        <v>4686</v>
      </c>
      <c r="BFP47" s="3" t="s">
        <v>30330</v>
      </c>
      <c r="BFQ47" s="3" t="s">
        <v>30331</v>
      </c>
      <c r="BFR47" s="3" t="s">
        <v>4683</v>
      </c>
      <c r="BFS47" s="3" t="s">
        <v>30332</v>
      </c>
      <c r="BFT47" s="3" t="s">
        <v>30333</v>
      </c>
      <c r="BFU47" s="3" t="s">
        <v>4683</v>
      </c>
      <c r="BFV47" s="3" t="s">
        <v>30334</v>
      </c>
      <c r="BFW47" s="3" t="s">
        <v>30335</v>
      </c>
      <c r="BFX47" s="3" t="s">
        <v>4686</v>
      </c>
      <c r="BFY47" s="3" t="s">
        <v>30336</v>
      </c>
      <c r="BFZ47" s="3" t="s">
        <v>30337</v>
      </c>
      <c r="BGA47" s="3" t="s">
        <v>4683</v>
      </c>
      <c r="BGB47" s="3" t="s">
        <v>30338</v>
      </c>
      <c r="BGC47" s="3" t="s">
        <v>30339</v>
      </c>
      <c r="BGD47" s="3" t="s">
        <v>4686</v>
      </c>
      <c r="BGE47" s="3" t="s">
        <v>30340</v>
      </c>
      <c r="BGF47" s="3" t="s">
        <v>30341</v>
      </c>
      <c r="BGG47" s="3" t="s">
        <v>4686</v>
      </c>
      <c r="BGH47" s="3" t="s">
        <v>30342</v>
      </c>
      <c r="BGI47" s="3" t="s">
        <v>30343</v>
      </c>
      <c r="BGJ47" s="3"/>
      <c r="BGK47" s="3"/>
      <c r="BGL47" s="3"/>
      <c r="BGM47" s="3" t="s">
        <v>4686</v>
      </c>
      <c r="BGN47" s="3" t="s">
        <v>30344</v>
      </c>
      <c r="BGO47" s="3" t="s">
        <v>30345</v>
      </c>
      <c r="BGP47" s="3" t="s">
        <v>4686</v>
      </c>
      <c r="BGQ47" s="3" t="s">
        <v>30346</v>
      </c>
      <c r="BGR47" s="3" t="s">
        <v>30347</v>
      </c>
      <c r="BGS47" s="3"/>
      <c r="BGT47" s="3"/>
      <c r="BGU47" s="3"/>
      <c r="BGV47" s="3" t="s">
        <v>4683</v>
      </c>
      <c r="BGW47" s="3" t="s">
        <v>5017</v>
      </c>
      <c r="BGX47" s="3" t="s">
        <v>5018</v>
      </c>
      <c r="BGY47" s="3" t="s">
        <v>4683</v>
      </c>
      <c r="BGZ47" s="3" t="s">
        <v>30348</v>
      </c>
      <c r="BHA47" s="3" t="s">
        <v>30349</v>
      </c>
      <c r="BHB47" s="3" t="s">
        <v>4686</v>
      </c>
      <c r="BHC47" s="3" t="s">
        <v>30350</v>
      </c>
      <c r="BHD47" s="3" t="s">
        <v>30351</v>
      </c>
      <c r="BHE47" s="3"/>
      <c r="BHF47" s="3"/>
      <c r="BHG47" s="3"/>
      <c r="BHH47" s="3" t="s">
        <v>4683</v>
      </c>
      <c r="BHI47" s="3" t="s">
        <v>29509</v>
      </c>
      <c r="BHJ47" s="3" t="s">
        <v>29510</v>
      </c>
      <c r="BHK47" s="3"/>
      <c r="BHL47" s="3"/>
      <c r="BHM47" s="3"/>
      <c r="BHN47" s="3"/>
      <c r="BHO47" s="3"/>
      <c r="BHP47" s="3"/>
      <c r="BHQ47" s="3"/>
      <c r="BHR47" s="3"/>
      <c r="BHS47" s="3"/>
      <c r="BHT47" s="3"/>
      <c r="BHU47" s="3"/>
      <c r="BHV47" s="3"/>
      <c r="BHW47" s="3" t="s">
        <v>4683</v>
      </c>
      <c r="BHX47" s="3" t="s">
        <v>28662</v>
      </c>
      <c r="BHY47" s="3" t="s">
        <v>28663</v>
      </c>
      <c r="BHZ47" s="3" t="s">
        <v>4686</v>
      </c>
      <c r="BIA47" s="3" t="s">
        <v>30352</v>
      </c>
      <c r="BIB47" s="3" t="s">
        <v>30353</v>
      </c>
      <c r="BIC47" s="3"/>
      <c r="BID47" s="3"/>
      <c r="BIE47" s="3"/>
      <c r="BIF47" s="3"/>
      <c r="BIG47" s="3"/>
      <c r="BIH47" s="3"/>
      <c r="BII47" s="3"/>
      <c r="BIJ47" s="3"/>
      <c r="BIK47" s="3"/>
      <c r="BIL47" s="3"/>
      <c r="BIM47" s="3"/>
      <c r="BIN47" s="3"/>
      <c r="BIO47" s="3"/>
      <c r="BIP47" s="3"/>
      <c r="BIQ47" s="3"/>
      <c r="BIR47" s="3"/>
      <c r="BIS47" s="3"/>
      <c r="BIT47" s="3"/>
      <c r="BIU47" s="3"/>
      <c r="BIV47" s="3"/>
      <c r="BIW47" s="3"/>
      <c r="BIX47" s="3"/>
      <c r="BIY47" s="3"/>
      <c r="BIZ47" s="3"/>
      <c r="BJA47" s="3"/>
      <c r="BJB47" s="3"/>
      <c r="BJC47" s="3"/>
      <c r="BJD47" s="3"/>
      <c r="BJE47" s="3"/>
      <c r="BJF47" s="3"/>
      <c r="BJG47" s="3"/>
      <c r="BJH47" s="3"/>
      <c r="BJI47" s="3"/>
      <c r="BJJ47" s="3" t="s">
        <v>4683</v>
      </c>
      <c r="BJK47" s="3" t="s">
        <v>29641</v>
      </c>
      <c r="BJL47" s="3" t="s">
        <v>29642</v>
      </c>
      <c r="BJM47" s="3"/>
      <c r="BJN47" s="3"/>
      <c r="BJO47" s="3"/>
      <c r="BJP47" s="3" t="s">
        <v>4683</v>
      </c>
      <c r="BJQ47" s="3" t="s">
        <v>29641</v>
      </c>
      <c r="BJR47" s="3" t="s">
        <v>29642</v>
      </c>
      <c r="BJS47" s="3"/>
      <c r="BJT47" s="3"/>
      <c r="BJU47" s="3"/>
      <c r="BJV47" s="3"/>
      <c r="BJW47" s="3"/>
      <c r="BJX47" s="3"/>
      <c r="BJY47" s="3" t="s">
        <v>4683</v>
      </c>
      <c r="BJZ47" s="3" t="s">
        <v>30354</v>
      </c>
      <c r="BKA47" s="3" t="s">
        <v>30355</v>
      </c>
      <c r="BKB47" s="3" t="s">
        <v>4683</v>
      </c>
      <c r="BKC47" s="3" t="s">
        <v>4816</v>
      </c>
      <c r="BKD47" s="3" t="s">
        <v>4817</v>
      </c>
      <c r="BKE47" s="3" t="s">
        <v>4686</v>
      </c>
      <c r="BKF47" s="3" t="s">
        <v>30356</v>
      </c>
      <c r="BKG47" s="3" t="s">
        <v>30357</v>
      </c>
      <c r="BKH47" s="3" t="s">
        <v>4683</v>
      </c>
      <c r="BKI47" s="3" t="s">
        <v>5491</v>
      </c>
      <c r="BKJ47" s="3" t="s">
        <v>5492</v>
      </c>
      <c r="BKK47" s="3" t="s">
        <v>4686</v>
      </c>
      <c r="BKL47" s="3" t="s">
        <v>30358</v>
      </c>
      <c r="BKM47" s="3" t="s">
        <v>30359</v>
      </c>
      <c r="BKN47" s="3" t="s">
        <v>4686</v>
      </c>
      <c r="BKO47" s="3" t="s">
        <v>27466</v>
      </c>
      <c r="BKP47" s="3" t="s">
        <v>27467</v>
      </c>
      <c r="BKQ47" s="3" t="s">
        <v>4686</v>
      </c>
      <c r="BKR47" s="3" t="s">
        <v>30360</v>
      </c>
      <c r="BKS47" s="3" t="s">
        <v>30361</v>
      </c>
      <c r="BKT47" s="3" t="s">
        <v>4683</v>
      </c>
      <c r="BKU47" s="3" t="s">
        <v>30362</v>
      </c>
      <c r="BKV47" s="3" t="s">
        <v>30363</v>
      </c>
      <c r="BKW47" s="3" t="s">
        <v>4683</v>
      </c>
      <c r="BKX47" s="3" t="s">
        <v>29569</v>
      </c>
      <c r="BKY47" s="3" t="s">
        <v>29570</v>
      </c>
      <c r="BKZ47" s="3" t="s">
        <v>4683</v>
      </c>
      <c r="BLA47" s="3" t="s">
        <v>30364</v>
      </c>
      <c r="BLB47" s="3" t="s">
        <v>30365</v>
      </c>
      <c r="BLC47" s="3" t="s">
        <v>4686</v>
      </c>
      <c r="BLD47" s="3" t="s">
        <v>9245</v>
      </c>
      <c r="BLE47" s="3" t="s">
        <v>30366</v>
      </c>
      <c r="BLF47" s="3" t="s">
        <v>4683</v>
      </c>
      <c r="BLG47" s="3" t="s">
        <v>30367</v>
      </c>
      <c r="BLH47" s="3" t="s">
        <v>30368</v>
      </c>
      <c r="BLI47" s="3" t="s">
        <v>4686</v>
      </c>
      <c r="BLJ47" s="3" t="s">
        <v>29639</v>
      </c>
      <c r="BLK47" s="3" t="s">
        <v>29640</v>
      </c>
      <c r="BLL47" s="3" t="s">
        <v>4686</v>
      </c>
      <c r="BLM47" s="3" t="s">
        <v>30369</v>
      </c>
      <c r="BLN47" s="3" t="s">
        <v>30370</v>
      </c>
      <c r="BLO47" s="3" t="s">
        <v>4683</v>
      </c>
      <c r="BLP47" s="3" t="s">
        <v>30371</v>
      </c>
      <c r="BLQ47" s="3" t="s">
        <v>30372</v>
      </c>
      <c r="BLR47" s="3" t="s">
        <v>4683</v>
      </c>
      <c r="BLS47" s="3" t="s">
        <v>30373</v>
      </c>
      <c r="BLT47" s="3" t="s">
        <v>30374</v>
      </c>
      <c r="BLU47" s="3" t="s">
        <v>4683</v>
      </c>
      <c r="BLV47" s="3" t="s">
        <v>30375</v>
      </c>
      <c r="BLW47" s="3" t="s">
        <v>30376</v>
      </c>
      <c r="BLX47" s="3" t="s">
        <v>4686</v>
      </c>
      <c r="BLY47" s="3" t="s">
        <v>30377</v>
      </c>
      <c r="BLZ47" s="3" t="s">
        <v>30378</v>
      </c>
      <c r="BMA47" s="3" t="s">
        <v>4683</v>
      </c>
      <c r="BMB47" s="3" t="s">
        <v>29132</v>
      </c>
      <c r="BMC47" s="3" t="s">
        <v>29133</v>
      </c>
      <c r="BMD47" s="3" t="s">
        <v>4683</v>
      </c>
      <c r="BME47" s="3" t="s">
        <v>30379</v>
      </c>
      <c r="BMF47" s="3" t="s">
        <v>30380</v>
      </c>
      <c r="BMG47" s="3" t="s">
        <v>4686</v>
      </c>
      <c r="BMH47" s="3" t="s">
        <v>30381</v>
      </c>
      <c r="BMI47" s="3" t="s">
        <v>30382</v>
      </c>
      <c r="BMJ47" s="3" t="s">
        <v>4686</v>
      </c>
      <c r="BMK47" s="3" t="s">
        <v>30383</v>
      </c>
      <c r="BML47" s="3" t="s">
        <v>30384</v>
      </c>
      <c r="BMM47" s="3" t="s">
        <v>4683</v>
      </c>
      <c r="BMN47" s="3" t="s">
        <v>29080</v>
      </c>
      <c r="BMO47" s="3" t="s">
        <v>29081</v>
      </c>
      <c r="BMP47" s="3"/>
      <c r="BMQ47" s="3"/>
      <c r="BMR47" s="3"/>
      <c r="BMS47" s="3" t="s">
        <v>4683</v>
      </c>
      <c r="BMT47" s="3" t="s">
        <v>30385</v>
      </c>
      <c r="BMU47" s="3" t="s">
        <v>30386</v>
      </c>
      <c r="BMV47" s="3" t="s">
        <v>4683</v>
      </c>
      <c r="BMW47" s="3" t="s">
        <v>30387</v>
      </c>
      <c r="BMX47" s="3" t="s">
        <v>30388</v>
      </c>
      <c r="BMY47" s="3" t="s">
        <v>4683</v>
      </c>
      <c r="BMZ47" s="3" t="s">
        <v>30389</v>
      </c>
      <c r="BNA47" s="3" t="s">
        <v>30390</v>
      </c>
      <c r="BNB47" s="3" t="s">
        <v>4686</v>
      </c>
      <c r="BNC47" s="3" t="s">
        <v>26940</v>
      </c>
      <c r="BND47" s="3" t="s">
        <v>26941</v>
      </c>
      <c r="BNE47" s="3" t="s">
        <v>4686</v>
      </c>
      <c r="BNF47" s="3" t="s">
        <v>30391</v>
      </c>
      <c r="BNG47" s="3" t="s">
        <v>30392</v>
      </c>
      <c r="BNH47" s="3" t="s">
        <v>4683</v>
      </c>
      <c r="BNI47" s="3" t="s">
        <v>30393</v>
      </c>
      <c r="BNJ47" s="3" t="s">
        <v>30394</v>
      </c>
      <c r="BNK47" s="3" t="s">
        <v>4686</v>
      </c>
      <c r="BNL47" s="3" t="s">
        <v>30395</v>
      </c>
      <c r="BNM47" s="3" t="s">
        <v>30396</v>
      </c>
      <c r="BNN47" s="3" t="s">
        <v>4686</v>
      </c>
      <c r="BNO47" s="3" t="s">
        <v>30397</v>
      </c>
      <c r="BNP47" s="3" t="s">
        <v>30398</v>
      </c>
      <c r="BNQ47" s="3" t="s">
        <v>4683</v>
      </c>
      <c r="BNR47" s="3" t="s">
        <v>30399</v>
      </c>
      <c r="BNS47" s="3" t="s">
        <v>30400</v>
      </c>
      <c r="BNT47" s="3" t="s">
        <v>4686</v>
      </c>
      <c r="BNU47" s="3" t="s">
        <v>30401</v>
      </c>
      <c r="BNV47" s="3" t="s">
        <v>30402</v>
      </c>
      <c r="BNW47" s="3" t="s">
        <v>4686</v>
      </c>
      <c r="BNX47" s="3" t="s">
        <v>30403</v>
      </c>
      <c r="BNY47" s="3" t="s">
        <v>30404</v>
      </c>
      <c r="BNZ47" s="3" t="s">
        <v>4686</v>
      </c>
      <c r="BOA47" s="3" t="s">
        <v>30405</v>
      </c>
      <c r="BOB47" s="3" t="s">
        <v>30406</v>
      </c>
      <c r="BOC47" s="3"/>
      <c r="BOD47" s="3"/>
      <c r="BOE47" s="3"/>
      <c r="BOF47" s="3" t="s">
        <v>4686</v>
      </c>
      <c r="BOG47" s="3" t="s">
        <v>30407</v>
      </c>
      <c r="BOH47" s="3" t="s">
        <v>30408</v>
      </c>
      <c r="BOI47" s="3" t="s">
        <v>4686</v>
      </c>
      <c r="BOJ47" s="3" t="s">
        <v>30409</v>
      </c>
      <c r="BOK47" s="3" t="s">
        <v>30410</v>
      </c>
      <c r="BOL47" s="3" t="s">
        <v>4686</v>
      </c>
      <c r="BOM47" s="3" t="s">
        <v>30411</v>
      </c>
      <c r="BON47" s="3" t="s">
        <v>30412</v>
      </c>
      <c r="BOO47" s="3" t="s">
        <v>4683</v>
      </c>
      <c r="BOP47" s="3" t="s">
        <v>30413</v>
      </c>
      <c r="BOQ47" s="3" t="s">
        <v>30414</v>
      </c>
      <c r="BOR47" s="3" t="s">
        <v>4683</v>
      </c>
      <c r="BOS47" s="3" t="s">
        <v>5017</v>
      </c>
      <c r="BOT47" s="3" t="s">
        <v>5018</v>
      </c>
      <c r="BOU47" s="3" t="s">
        <v>4686</v>
      </c>
      <c r="BOV47" s="3" t="s">
        <v>30415</v>
      </c>
      <c r="BOW47" s="3" t="s">
        <v>30416</v>
      </c>
      <c r="BOX47" s="3" t="s">
        <v>4686</v>
      </c>
      <c r="BOY47" s="3" t="s">
        <v>30417</v>
      </c>
      <c r="BOZ47" s="3" t="s">
        <v>30418</v>
      </c>
      <c r="BPA47" s="3" t="s">
        <v>4686</v>
      </c>
      <c r="BPB47" s="3" t="s">
        <v>30419</v>
      </c>
      <c r="BPC47" s="3" t="s">
        <v>30420</v>
      </c>
      <c r="BPD47" s="3" t="s">
        <v>4686</v>
      </c>
      <c r="BPE47" s="3" t="s">
        <v>5676</v>
      </c>
      <c r="BPF47" s="3" t="s">
        <v>5677</v>
      </c>
      <c r="BPG47" s="3" t="s">
        <v>4686</v>
      </c>
      <c r="BPH47" s="3" t="s">
        <v>30421</v>
      </c>
      <c r="BPI47" s="3" t="s">
        <v>30422</v>
      </c>
      <c r="BPJ47" s="3" t="s">
        <v>4686</v>
      </c>
      <c r="BPK47" s="3" t="s">
        <v>30423</v>
      </c>
      <c r="BPL47" s="3" t="s">
        <v>30424</v>
      </c>
      <c r="BPM47" s="3" t="s">
        <v>4683</v>
      </c>
      <c r="BPN47" s="3" t="s">
        <v>5017</v>
      </c>
      <c r="BPO47" s="3" t="s">
        <v>5018</v>
      </c>
      <c r="BPP47" s="3" t="s">
        <v>4686</v>
      </c>
      <c r="BPQ47" s="3" t="s">
        <v>5676</v>
      </c>
      <c r="BPR47" s="3" t="s">
        <v>5677</v>
      </c>
      <c r="BPS47" s="3" t="s">
        <v>4683</v>
      </c>
      <c r="BPT47" s="3" t="s">
        <v>5017</v>
      </c>
      <c r="BPU47" s="3" t="s">
        <v>5018</v>
      </c>
      <c r="BPV47" s="3" t="s">
        <v>4683</v>
      </c>
      <c r="BPW47" s="3" t="s">
        <v>30425</v>
      </c>
      <c r="BPX47" s="3" t="s">
        <v>30426</v>
      </c>
      <c r="BPY47" s="3"/>
      <c r="BPZ47" s="3"/>
      <c r="BQA47" s="3"/>
      <c r="BQB47" s="3"/>
      <c r="BQC47" s="3"/>
      <c r="BQD47" s="3"/>
      <c r="BQE47" s="3"/>
      <c r="BQF47" s="3"/>
      <c r="BQG47" s="3"/>
      <c r="BQH47" s="3" t="s">
        <v>4683</v>
      </c>
      <c r="BQI47" s="3" t="s">
        <v>30427</v>
      </c>
      <c r="BQJ47" s="3" t="s">
        <v>30428</v>
      </c>
      <c r="BQK47" s="3" t="s">
        <v>4686</v>
      </c>
      <c r="BQL47" s="3" t="s">
        <v>30429</v>
      </c>
      <c r="BQM47" s="3" t="s">
        <v>30430</v>
      </c>
      <c r="BQN47" s="3" t="s">
        <v>4686</v>
      </c>
      <c r="BQO47" s="3" t="s">
        <v>30068</v>
      </c>
      <c r="BQP47" s="3" t="s">
        <v>30069</v>
      </c>
      <c r="BQQ47" s="3" t="s">
        <v>4686</v>
      </c>
      <c r="BQR47" s="3" t="s">
        <v>30431</v>
      </c>
      <c r="BQS47" s="3" t="s">
        <v>30432</v>
      </c>
      <c r="BQT47" s="3"/>
      <c r="BQU47" s="3"/>
      <c r="BQV47" s="3"/>
      <c r="BQW47" s="3"/>
      <c r="BQX47" s="3"/>
      <c r="BQY47" s="3"/>
      <c r="BQZ47" s="3" t="s">
        <v>4683</v>
      </c>
      <c r="BRA47" s="3" t="s">
        <v>30433</v>
      </c>
      <c r="BRB47" s="3" t="s">
        <v>30434</v>
      </c>
      <c r="BRC47" s="3" t="s">
        <v>4683</v>
      </c>
      <c r="BRD47" s="3" t="s">
        <v>30435</v>
      </c>
      <c r="BRE47" s="3" t="s">
        <v>30436</v>
      </c>
      <c r="BRF47" s="3"/>
      <c r="BRG47" s="3"/>
      <c r="BRH47" s="3"/>
      <c r="BRI47" s="3"/>
      <c r="BRJ47" s="3"/>
      <c r="BRK47" s="3"/>
      <c r="BRL47" s="3" t="s">
        <v>4683</v>
      </c>
      <c r="BRM47" s="3" t="s">
        <v>30433</v>
      </c>
      <c r="BRN47" s="3" t="s">
        <v>30434</v>
      </c>
      <c r="BRO47" s="3" t="s">
        <v>4686</v>
      </c>
      <c r="BRP47" s="3" t="s">
        <v>27588</v>
      </c>
      <c r="BRQ47" s="3" t="s">
        <v>27589</v>
      </c>
      <c r="BRR47" s="3" t="s">
        <v>4683</v>
      </c>
      <c r="BRS47" s="3" t="s">
        <v>29823</v>
      </c>
      <c r="BRT47" s="3" t="s">
        <v>29824</v>
      </c>
      <c r="BRU47" s="3" t="s">
        <v>4686</v>
      </c>
      <c r="BRV47" s="3" t="s">
        <v>29739</v>
      </c>
      <c r="BRW47" s="3" t="s">
        <v>29740</v>
      </c>
      <c r="BRX47" s="3" t="s">
        <v>4686</v>
      </c>
      <c r="BRY47" s="3" t="s">
        <v>30437</v>
      </c>
      <c r="BRZ47" s="3" t="s">
        <v>30438</v>
      </c>
      <c r="BSA47" s="3"/>
      <c r="BSB47" s="3"/>
      <c r="BSC47" s="3"/>
      <c r="BSD47" s="3" t="s">
        <v>4683</v>
      </c>
      <c r="BSE47" s="3" t="s">
        <v>30439</v>
      </c>
      <c r="BSF47" s="3" t="s">
        <v>30440</v>
      </c>
      <c r="BSG47" s="3" t="s">
        <v>4686</v>
      </c>
      <c r="BSH47" s="3" t="s">
        <v>5676</v>
      </c>
      <c r="BSI47" s="3" t="s">
        <v>5677</v>
      </c>
      <c r="BSJ47" s="3" t="s">
        <v>4683</v>
      </c>
      <c r="BSK47" s="3" t="s">
        <v>30441</v>
      </c>
      <c r="BSL47" s="3" t="s">
        <v>30442</v>
      </c>
      <c r="BSM47" s="3" t="s">
        <v>4683</v>
      </c>
      <c r="BSN47" s="3" t="s">
        <v>30443</v>
      </c>
      <c r="BSO47" s="3" t="s">
        <v>30444</v>
      </c>
      <c r="BSP47" s="3" t="s">
        <v>4686</v>
      </c>
      <c r="BSQ47" s="3" t="s">
        <v>26582</v>
      </c>
      <c r="BSR47" s="3" t="s">
        <v>26583</v>
      </c>
      <c r="BSS47" s="3"/>
      <c r="BST47" s="3"/>
      <c r="BSU47" s="3"/>
      <c r="BSV47" s="3" t="s">
        <v>4686</v>
      </c>
      <c r="BSW47" s="3" t="s">
        <v>30445</v>
      </c>
      <c r="BSX47" s="3" t="s">
        <v>30446</v>
      </c>
      <c r="BSY47" s="3" t="s">
        <v>4686</v>
      </c>
      <c r="BSZ47" s="3" t="s">
        <v>30447</v>
      </c>
      <c r="BTA47" s="3" t="s">
        <v>30448</v>
      </c>
      <c r="BTB47" s="3" t="s">
        <v>4683</v>
      </c>
      <c r="BTC47" s="3" t="s">
        <v>28919</v>
      </c>
      <c r="BTD47" s="3" t="s">
        <v>28920</v>
      </c>
      <c r="BTE47" s="3"/>
      <c r="BTF47" s="3"/>
      <c r="BTG47" s="3"/>
      <c r="BTH47" s="3" t="s">
        <v>4686</v>
      </c>
      <c r="BTI47" s="3" t="s">
        <v>30449</v>
      </c>
      <c r="BTJ47" s="3" t="s">
        <v>30450</v>
      </c>
      <c r="BTK47" s="3" t="s">
        <v>4686</v>
      </c>
      <c r="BTL47" s="3" t="s">
        <v>27698</v>
      </c>
      <c r="BTM47" s="3" t="s">
        <v>27699</v>
      </c>
      <c r="BTN47" s="3" t="s">
        <v>4686</v>
      </c>
      <c r="BTO47" s="3" t="s">
        <v>27746</v>
      </c>
      <c r="BTP47" s="3" t="s">
        <v>27747</v>
      </c>
      <c r="BTQ47" s="3" t="s">
        <v>4686</v>
      </c>
      <c r="BTR47" s="3" t="s">
        <v>30451</v>
      </c>
      <c r="BTS47" s="3" t="s">
        <v>30452</v>
      </c>
      <c r="BTT47" s="3" t="s">
        <v>4686</v>
      </c>
      <c r="BTU47" s="3" t="s">
        <v>30453</v>
      </c>
      <c r="BTV47" s="3" t="s">
        <v>30454</v>
      </c>
      <c r="BTW47" s="3"/>
      <c r="BTX47" s="3"/>
      <c r="BTY47" s="3"/>
      <c r="BTZ47" s="3"/>
      <c r="BUA47" s="3"/>
      <c r="BUB47" s="3"/>
      <c r="BUC47" s="3" t="s">
        <v>4686</v>
      </c>
      <c r="BUD47" s="3" t="s">
        <v>30455</v>
      </c>
      <c r="BUE47" s="3" t="s">
        <v>30456</v>
      </c>
      <c r="BUF47" s="3" t="s">
        <v>4686</v>
      </c>
      <c r="BUG47" s="3" t="s">
        <v>30457</v>
      </c>
      <c r="BUH47" s="3" t="s">
        <v>30458</v>
      </c>
      <c r="BUI47" s="3" t="s">
        <v>4686</v>
      </c>
      <c r="BUJ47" s="3" t="s">
        <v>30459</v>
      </c>
      <c r="BUK47" s="3" t="s">
        <v>30460</v>
      </c>
      <c r="BUL47" s="3" t="s">
        <v>4686</v>
      </c>
      <c r="BUM47" s="3" t="s">
        <v>30461</v>
      </c>
      <c r="BUN47" s="3" t="s">
        <v>30462</v>
      </c>
      <c r="BUO47" s="3"/>
      <c r="BUP47" s="3"/>
      <c r="BUQ47" s="3"/>
      <c r="BUR47" s="3" t="s">
        <v>4686</v>
      </c>
      <c r="BUS47" s="3" t="s">
        <v>30463</v>
      </c>
      <c r="BUT47" s="3" t="s">
        <v>30464</v>
      </c>
      <c r="BUU47" s="3" t="s">
        <v>4686</v>
      </c>
      <c r="BUV47" s="3" t="s">
        <v>30465</v>
      </c>
      <c r="BUW47" s="3" t="s">
        <v>30466</v>
      </c>
      <c r="BUX47" s="3" t="s">
        <v>4686</v>
      </c>
      <c r="BUY47" s="3" t="s">
        <v>30467</v>
      </c>
      <c r="BUZ47" s="3" t="s">
        <v>30468</v>
      </c>
      <c r="BVA47" s="3" t="s">
        <v>4686</v>
      </c>
      <c r="BVB47" s="3" t="s">
        <v>30469</v>
      </c>
      <c r="BVC47" s="3" t="s">
        <v>30470</v>
      </c>
      <c r="BVD47" s="3" t="s">
        <v>4686</v>
      </c>
      <c r="BVE47" s="3" t="s">
        <v>30471</v>
      </c>
      <c r="BVF47" s="3" t="s">
        <v>30472</v>
      </c>
      <c r="BVG47" s="3" t="s">
        <v>4686</v>
      </c>
      <c r="BVH47" s="3" t="s">
        <v>30473</v>
      </c>
      <c r="BVI47" s="3" t="s">
        <v>30474</v>
      </c>
      <c r="BVJ47" s="3" t="s">
        <v>4686</v>
      </c>
      <c r="BVK47" s="3" t="s">
        <v>30475</v>
      </c>
      <c r="BVL47" s="3" t="s">
        <v>30476</v>
      </c>
      <c r="BVM47" s="3" t="s">
        <v>4683</v>
      </c>
      <c r="BVN47" s="3" t="s">
        <v>30477</v>
      </c>
      <c r="BVO47" s="3" t="s">
        <v>30478</v>
      </c>
      <c r="BVP47" s="3" t="s">
        <v>4686</v>
      </c>
      <c r="BVQ47" s="3" t="s">
        <v>30479</v>
      </c>
      <c r="BVR47" s="3" t="s">
        <v>30480</v>
      </c>
      <c r="BVS47" s="3"/>
      <c r="BVT47" s="3"/>
      <c r="BVU47" s="3"/>
      <c r="BVV47" s="3" t="s">
        <v>4686</v>
      </c>
      <c r="BVW47" s="3" t="s">
        <v>30481</v>
      </c>
      <c r="BVX47" s="3" t="s">
        <v>30482</v>
      </c>
      <c r="BVY47" s="3" t="s">
        <v>4686</v>
      </c>
      <c r="BVZ47" s="3" t="s">
        <v>30483</v>
      </c>
      <c r="BWA47" s="3" t="s">
        <v>30484</v>
      </c>
      <c r="BWB47" s="3" t="s">
        <v>4683</v>
      </c>
      <c r="BWC47" s="3" t="s">
        <v>30485</v>
      </c>
      <c r="BWD47" s="3" t="s">
        <v>30486</v>
      </c>
      <c r="BWE47" s="3" t="s">
        <v>4686</v>
      </c>
      <c r="BWF47" s="3" t="s">
        <v>30487</v>
      </c>
      <c r="BWG47" s="3" t="s">
        <v>30488</v>
      </c>
      <c r="BWH47" s="3" t="s">
        <v>4683</v>
      </c>
      <c r="BWI47" s="3" t="s">
        <v>5017</v>
      </c>
      <c r="BWJ47" s="3" t="s">
        <v>5018</v>
      </c>
      <c r="BWK47" s="3"/>
      <c r="BWL47" s="3"/>
      <c r="BWM47" s="3"/>
      <c r="BWN47" s="3" t="s">
        <v>4686</v>
      </c>
      <c r="BWO47" s="3" t="s">
        <v>30489</v>
      </c>
      <c r="BWP47" s="3" t="s">
        <v>30490</v>
      </c>
      <c r="BWQ47" s="3" t="s">
        <v>4683</v>
      </c>
      <c r="BWR47" s="3" t="s">
        <v>30491</v>
      </c>
      <c r="BWS47" s="3" t="s">
        <v>30492</v>
      </c>
      <c r="BWT47" s="3"/>
      <c r="BWU47" s="3"/>
      <c r="BWV47" s="3"/>
      <c r="BWW47" s="3" t="s">
        <v>4686</v>
      </c>
      <c r="BWX47" s="3" t="s">
        <v>30493</v>
      </c>
      <c r="BWY47" s="3" t="s">
        <v>30494</v>
      </c>
      <c r="BWZ47" s="3" t="s">
        <v>4686</v>
      </c>
      <c r="BXA47" s="3" t="s">
        <v>30495</v>
      </c>
      <c r="BXB47" s="3" t="s">
        <v>30496</v>
      </c>
      <c r="BXC47" s="3" t="s">
        <v>4686</v>
      </c>
      <c r="BXD47" s="3" t="s">
        <v>30497</v>
      </c>
      <c r="BXE47" s="3" t="s">
        <v>30498</v>
      </c>
      <c r="BXF47" s="3"/>
      <c r="BXG47" s="3"/>
      <c r="BXH47" s="3"/>
      <c r="BXI47" s="3" t="s">
        <v>4686</v>
      </c>
      <c r="BXJ47" s="3" t="s">
        <v>26646</v>
      </c>
      <c r="BXK47" s="3" t="s">
        <v>26647</v>
      </c>
      <c r="BXL47" s="3" t="s">
        <v>4686</v>
      </c>
      <c r="BXM47" s="3" t="s">
        <v>30499</v>
      </c>
      <c r="BXN47" s="3" t="s">
        <v>30500</v>
      </c>
      <c r="BXO47" s="3" t="s">
        <v>4686</v>
      </c>
      <c r="BXP47" s="3" t="s">
        <v>30501</v>
      </c>
      <c r="BXQ47" s="3" t="s">
        <v>30502</v>
      </c>
      <c r="BXR47" s="3"/>
      <c r="BXS47" s="3"/>
      <c r="BXT47" s="3"/>
      <c r="BXU47" s="3" t="s">
        <v>4686</v>
      </c>
      <c r="BXV47" s="3" t="s">
        <v>30503</v>
      </c>
      <c r="BXW47" s="3" t="s">
        <v>30504</v>
      </c>
      <c r="BXX47" s="3" t="s">
        <v>4686</v>
      </c>
      <c r="BXY47" s="3" t="s">
        <v>30505</v>
      </c>
      <c r="BXZ47" s="3" t="s">
        <v>30506</v>
      </c>
      <c r="BYA47" s="3" t="s">
        <v>4683</v>
      </c>
      <c r="BYB47" s="3" t="s">
        <v>30507</v>
      </c>
      <c r="BYC47" s="3" t="s">
        <v>30508</v>
      </c>
      <c r="BYD47" s="3" t="s">
        <v>4683</v>
      </c>
      <c r="BYE47" s="3" t="s">
        <v>30509</v>
      </c>
      <c r="BYF47" s="3" t="s">
        <v>30510</v>
      </c>
      <c r="BYG47" s="3" t="s">
        <v>4686</v>
      </c>
      <c r="BYH47" s="3" t="s">
        <v>30511</v>
      </c>
      <c r="BYI47" s="3" t="s">
        <v>30512</v>
      </c>
      <c r="BYJ47" s="3" t="s">
        <v>4683</v>
      </c>
      <c r="BYK47" s="3" t="s">
        <v>30513</v>
      </c>
      <c r="BYL47" s="3" t="s">
        <v>30514</v>
      </c>
      <c r="BYM47" s="3" t="s">
        <v>4686</v>
      </c>
      <c r="BYN47" s="3" t="s">
        <v>30515</v>
      </c>
      <c r="BYO47" s="3" t="s">
        <v>30516</v>
      </c>
    </row>
    <row r="48" spans="1:2017" x14ac:dyDescent="0.25">
      <c r="A48" s="5" t="s">
        <v>5756</v>
      </c>
      <c r="B48" s="1" t="s">
        <v>5757</v>
      </c>
      <c r="C48" s="1" t="s">
        <v>5758</v>
      </c>
      <c r="D48" s="1" t="s">
        <v>5759</v>
      </c>
      <c r="E48" s="1" t="s">
        <v>5757</v>
      </c>
      <c r="F48" s="1" t="s">
        <v>5758</v>
      </c>
      <c r="G48" s="1" t="s">
        <v>5759</v>
      </c>
      <c r="H48" s="1" t="s">
        <v>5757</v>
      </c>
      <c r="I48" s="1" t="s">
        <v>5758</v>
      </c>
      <c r="J48" s="1" t="s">
        <v>5759</v>
      </c>
      <c r="K48" s="1" t="s">
        <v>5757</v>
      </c>
      <c r="L48" s="1" t="s">
        <v>5758</v>
      </c>
      <c r="M48" s="1" t="s">
        <v>5759</v>
      </c>
      <c r="N48" s="1" t="s">
        <v>5757</v>
      </c>
      <c r="O48" s="1" t="s">
        <v>5758</v>
      </c>
      <c r="P48" s="1" t="s">
        <v>5759</v>
      </c>
      <c r="Q48" s="1" t="s">
        <v>5757</v>
      </c>
      <c r="R48" s="1" t="s">
        <v>5758</v>
      </c>
      <c r="S48" s="1" t="s">
        <v>5759</v>
      </c>
      <c r="T48" s="1" t="s">
        <v>5757</v>
      </c>
      <c r="U48" s="1" t="s">
        <v>5758</v>
      </c>
      <c r="V48" s="1" t="s">
        <v>5759</v>
      </c>
      <c r="W48" s="1" t="s">
        <v>5757</v>
      </c>
      <c r="X48" s="1" t="s">
        <v>5758</v>
      </c>
      <c r="Y48" s="1" t="s">
        <v>5759</v>
      </c>
      <c r="Z48" s="1" t="s">
        <v>5757</v>
      </c>
      <c r="AA48" s="1" t="s">
        <v>5758</v>
      </c>
      <c r="AB48" s="1" t="s">
        <v>5759</v>
      </c>
      <c r="AC48" s="1" t="s">
        <v>5757</v>
      </c>
      <c r="AD48" s="1" t="s">
        <v>5758</v>
      </c>
      <c r="AE48" s="1" t="s">
        <v>5759</v>
      </c>
      <c r="AF48" s="1" t="s">
        <v>5757</v>
      </c>
      <c r="AG48" s="1" t="s">
        <v>5758</v>
      </c>
      <c r="AH48" s="1" t="s">
        <v>5759</v>
      </c>
      <c r="AI48" s="1" t="s">
        <v>5757</v>
      </c>
      <c r="AJ48" s="1" t="s">
        <v>5758</v>
      </c>
      <c r="AK48" s="1" t="s">
        <v>5759</v>
      </c>
      <c r="AL48" s="1" t="s">
        <v>5757</v>
      </c>
      <c r="AM48" s="1" t="s">
        <v>5758</v>
      </c>
      <c r="AN48" s="1" t="s">
        <v>5759</v>
      </c>
      <c r="AO48" s="1" t="s">
        <v>5757</v>
      </c>
      <c r="AP48" s="1" t="s">
        <v>5758</v>
      </c>
      <c r="AQ48" s="1" t="s">
        <v>5759</v>
      </c>
      <c r="AR48" s="1" t="s">
        <v>5757</v>
      </c>
      <c r="AS48" s="1" t="s">
        <v>5758</v>
      </c>
      <c r="AT48" s="1" t="s">
        <v>5759</v>
      </c>
      <c r="AU48" s="1" t="s">
        <v>5757</v>
      </c>
      <c r="AV48" s="1" t="s">
        <v>5758</v>
      </c>
      <c r="AW48" s="1" t="s">
        <v>5759</v>
      </c>
      <c r="AX48" s="1" t="s">
        <v>5757</v>
      </c>
      <c r="AY48" s="1" t="s">
        <v>5758</v>
      </c>
      <c r="AZ48" s="1" t="s">
        <v>5759</v>
      </c>
      <c r="BA48" s="1" t="s">
        <v>5757</v>
      </c>
      <c r="BB48" s="1" t="s">
        <v>5758</v>
      </c>
      <c r="BC48" s="1" t="s">
        <v>5759</v>
      </c>
      <c r="BD48" s="1" t="s">
        <v>5757</v>
      </c>
      <c r="BE48" s="1" t="s">
        <v>5758</v>
      </c>
      <c r="BF48" s="1" t="s">
        <v>5759</v>
      </c>
      <c r="BG48" s="1" t="s">
        <v>5757</v>
      </c>
      <c r="BH48" s="1" t="s">
        <v>5758</v>
      </c>
      <c r="BI48" s="1" t="s">
        <v>5759</v>
      </c>
      <c r="BJ48" s="1" t="s">
        <v>5757</v>
      </c>
      <c r="BK48" s="1" t="s">
        <v>5758</v>
      </c>
      <c r="BL48" s="1" t="s">
        <v>5759</v>
      </c>
      <c r="BM48" s="1" t="s">
        <v>5757</v>
      </c>
      <c r="BN48" s="1" t="s">
        <v>5758</v>
      </c>
      <c r="BO48" s="1" t="s">
        <v>5759</v>
      </c>
      <c r="BP48" s="1" t="s">
        <v>5757</v>
      </c>
      <c r="BQ48" s="1" t="s">
        <v>5758</v>
      </c>
      <c r="BR48" s="1" t="s">
        <v>5759</v>
      </c>
      <c r="BS48" s="1" t="s">
        <v>5757</v>
      </c>
      <c r="BT48" s="1" t="s">
        <v>5758</v>
      </c>
      <c r="BU48" s="1" t="s">
        <v>5759</v>
      </c>
      <c r="BV48" s="1" t="s">
        <v>5757</v>
      </c>
      <c r="BW48" s="1" t="s">
        <v>5758</v>
      </c>
      <c r="BX48" s="1" t="s">
        <v>5759</v>
      </c>
      <c r="BY48" s="1" t="s">
        <v>5757</v>
      </c>
      <c r="BZ48" s="1" t="s">
        <v>5758</v>
      </c>
      <c r="CA48" s="1" t="s">
        <v>5759</v>
      </c>
      <c r="CB48" s="1" t="s">
        <v>5757</v>
      </c>
      <c r="CC48" s="1" t="s">
        <v>5758</v>
      </c>
      <c r="CD48" s="1" t="s">
        <v>5759</v>
      </c>
      <c r="CE48" s="1" t="s">
        <v>5757</v>
      </c>
      <c r="CF48" s="1" t="s">
        <v>5758</v>
      </c>
      <c r="CG48" s="1" t="s">
        <v>5759</v>
      </c>
      <c r="CH48" s="1" t="s">
        <v>5757</v>
      </c>
      <c r="CI48" s="1" t="s">
        <v>5758</v>
      </c>
      <c r="CJ48" s="1" t="s">
        <v>5759</v>
      </c>
      <c r="CK48" s="1" t="s">
        <v>5757</v>
      </c>
      <c r="CL48" s="1" t="s">
        <v>5758</v>
      </c>
      <c r="CM48" s="1" t="s">
        <v>5759</v>
      </c>
      <c r="CN48" s="1" t="s">
        <v>5757</v>
      </c>
      <c r="CO48" s="1" t="s">
        <v>5758</v>
      </c>
      <c r="CP48" s="1" t="s">
        <v>5759</v>
      </c>
      <c r="CQ48" s="1" t="s">
        <v>5757</v>
      </c>
      <c r="CR48" s="1" t="s">
        <v>5758</v>
      </c>
      <c r="CS48" s="1" t="s">
        <v>5759</v>
      </c>
      <c r="CT48" s="1" t="s">
        <v>5757</v>
      </c>
      <c r="CU48" s="1" t="s">
        <v>5758</v>
      </c>
      <c r="CV48" s="1" t="s">
        <v>5759</v>
      </c>
      <c r="CW48" s="1" t="s">
        <v>5757</v>
      </c>
      <c r="CX48" s="1" t="s">
        <v>5758</v>
      </c>
      <c r="CY48" s="1" t="s">
        <v>5759</v>
      </c>
      <c r="CZ48" s="1" t="s">
        <v>5757</v>
      </c>
      <c r="DA48" s="1" t="s">
        <v>5758</v>
      </c>
      <c r="DB48" s="1" t="s">
        <v>5759</v>
      </c>
      <c r="DC48" s="1" t="s">
        <v>5757</v>
      </c>
      <c r="DD48" s="1" t="s">
        <v>5758</v>
      </c>
      <c r="DE48" s="1" t="s">
        <v>5759</v>
      </c>
      <c r="DF48" s="1" t="s">
        <v>5757</v>
      </c>
      <c r="DG48" s="1" t="s">
        <v>5758</v>
      </c>
      <c r="DH48" s="1" t="s">
        <v>5759</v>
      </c>
      <c r="DI48" s="1" t="s">
        <v>5757</v>
      </c>
      <c r="DJ48" s="1" t="s">
        <v>5758</v>
      </c>
      <c r="DK48" s="1" t="s">
        <v>5759</v>
      </c>
      <c r="DL48" s="1" t="s">
        <v>5757</v>
      </c>
      <c r="DM48" s="1" t="s">
        <v>5758</v>
      </c>
      <c r="DN48" s="1" t="s">
        <v>5759</v>
      </c>
      <c r="DO48" s="1" t="s">
        <v>5757</v>
      </c>
      <c r="DP48" s="1" t="s">
        <v>5758</v>
      </c>
      <c r="DQ48" s="1" t="s">
        <v>5759</v>
      </c>
      <c r="DR48" s="1" t="s">
        <v>5757</v>
      </c>
      <c r="DS48" s="1" t="s">
        <v>5758</v>
      </c>
      <c r="DT48" s="1" t="s">
        <v>5759</v>
      </c>
      <c r="DU48" s="1" t="s">
        <v>5757</v>
      </c>
      <c r="DV48" s="1" t="s">
        <v>5758</v>
      </c>
      <c r="DW48" s="1" t="s">
        <v>5759</v>
      </c>
      <c r="DX48" s="1" t="s">
        <v>5757</v>
      </c>
      <c r="DY48" s="1" t="s">
        <v>5758</v>
      </c>
      <c r="DZ48" s="1" t="s">
        <v>5759</v>
      </c>
      <c r="EA48" s="1" t="s">
        <v>5757</v>
      </c>
      <c r="EB48" s="1" t="s">
        <v>5758</v>
      </c>
      <c r="EC48" s="1" t="s">
        <v>5759</v>
      </c>
      <c r="ED48" s="1" t="s">
        <v>5757</v>
      </c>
      <c r="EE48" s="1" t="s">
        <v>5758</v>
      </c>
      <c r="EF48" s="1" t="s">
        <v>5759</v>
      </c>
      <c r="EG48" s="1" t="s">
        <v>5757</v>
      </c>
      <c r="EH48" s="1" t="s">
        <v>5758</v>
      </c>
      <c r="EI48" s="1" t="s">
        <v>5759</v>
      </c>
      <c r="EJ48" s="1" t="s">
        <v>5757</v>
      </c>
      <c r="EK48" s="1" t="s">
        <v>5758</v>
      </c>
      <c r="EL48" s="1" t="s">
        <v>5759</v>
      </c>
      <c r="EM48" s="1" t="s">
        <v>5757</v>
      </c>
      <c r="EN48" s="1" t="s">
        <v>5758</v>
      </c>
      <c r="EO48" s="1" t="s">
        <v>5759</v>
      </c>
      <c r="EP48" s="1" t="s">
        <v>5757</v>
      </c>
      <c r="EQ48" s="1" t="s">
        <v>5758</v>
      </c>
      <c r="ER48" s="1" t="s">
        <v>5759</v>
      </c>
      <c r="ES48" s="1" t="s">
        <v>5757</v>
      </c>
      <c r="ET48" s="1" t="s">
        <v>5758</v>
      </c>
      <c r="EU48" s="1" t="s">
        <v>5759</v>
      </c>
      <c r="EV48" s="1" t="s">
        <v>5757</v>
      </c>
      <c r="EW48" s="1" t="s">
        <v>5758</v>
      </c>
      <c r="EX48" s="1" t="s">
        <v>5759</v>
      </c>
      <c r="EY48" s="1" t="s">
        <v>5757</v>
      </c>
      <c r="EZ48" s="1" t="s">
        <v>5758</v>
      </c>
      <c r="FA48" s="1" t="s">
        <v>5759</v>
      </c>
      <c r="FB48" s="1" t="s">
        <v>5757</v>
      </c>
      <c r="FC48" s="1" t="s">
        <v>5758</v>
      </c>
      <c r="FD48" s="1" t="s">
        <v>5759</v>
      </c>
      <c r="FE48" s="1" t="s">
        <v>5757</v>
      </c>
      <c r="FF48" s="1" t="s">
        <v>5758</v>
      </c>
      <c r="FG48" s="1" t="s">
        <v>5759</v>
      </c>
      <c r="FH48" s="1" t="s">
        <v>5757</v>
      </c>
      <c r="FI48" s="1" t="s">
        <v>5758</v>
      </c>
      <c r="FJ48" s="1" t="s">
        <v>5759</v>
      </c>
      <c r="FK48" s="1" t="s">
        <v>5757</v>
      </c>
      <c r="FL48" s="1" t="s">
        <v>5758</v>
      </c>
      <c r="FM48" s="1" t="s">
        <v>5759</v>
      </c>
      <c r="FN48" s="1" t="s">
        <v>5757</v>
      </c>
      <c r="FO48" s="1" t="s">
        <v>5758</v>
      </c>
      <c r="FP48" s="1" t="s">
        <v>5759</v>
      </c>
      <c r="FQ48" s="1" t="s">
        <v>5757</v>
      </c>
      <c r="FR48" s="1" t="s">
        <v>5758</v>
      </c>
      <c r="FS48" s="1" t="s">
        <v>5759</v>
      </c>
      <c r="FT48" s="1" t="s">
        <v>5757</v>
      </c>
      <c r="FU48" s="1" t="s">
        <v>5758</v>
      </c>
      <c r="FV48" s="1" t="s">
        <v>5759</v>
      </c>
      <c r="FW48" s="1" t="s">
        <v>5757</v>
      </c>
      <c r="FX48" s="1" t="s">
        <v>5758</v>
      </c>
      <c r="FY48" s="1" t="s">
        <v>5759</v>
      </c>
      <c r="FZ48" s="1" t="s">
        <v>5757</v>
      </c>
      <c r="GA48" s="1" t="s">
        <v>5758</v>
      </c>
      <c r="GB48" s="1" t="s">
        <v>5759</v>
      </c>
      <c r="GC48" s="1" t="s">
        <v>5757</v>
      </c>
      <c r="GD48" s="1" t="s">
        <v>5758</v>
      </c>
      <c r="GE48" s="1" t="s">
        <v>5759</v>
      </c>
      <c r="GF48" s="1" t="s">
        <v>5757</v>
      </c>
      <c r="GG48" s="1" t="s">
        <v>5758</v>
      </c>
      <c r="GH48" s="1" t="s">
        <v>5759</v>
      </c>
      <c r="GI48" s="1" t="s">
        <v>5757</v>
      </c>
      <c r="GJ48" s="1" t="s">
        <v>5758</v>
      </c>
      <c r="GK48" s="1" t="s">
        <v>5759</v>
      </c>
      <c r="GL48" s="1" t="s">
        <v>5757</v>
      </c>
      <c r="GM48" s="1" t="s">
        <v>5758</v>
      </c>
      <c r="GN48" s="1" t="s">
        <v>5759</v>
      </c>
      <c r="GO48" s="1" t="s">
        <v>5757</v>
      </c>
      <c r="GP48" s="1" t="s">
        <v>5758</v>
      </c>
      <c r="GQ48" s="1" t="s">
        <v>5759</v>
      </c>
      <c r="GR48" s="1" t="s">
        <v>5757</v>
      </c>
      <c r="GS48" s="1" t="s">
        <v>5758</v>
      </c>
      <c r="GT48" s="1" t="s">
        <v>5759</v>
      </c>
      <c r="GU48" s="1" t="s">
        <v>5757</v>
      </c>
      <c r="GV48" s="1" t="s">
        <v>5758</v>
      </c>
      <c r="GW48" s="1" t="s">
        <v>5759</v>
      </c>
      <c r="GX48" s="1" t="s">
        <v>5757</v>
      </c>
      <c r="GY48" s="1" t="s">
        <v>5758</v>
      </c>
      <c r="GZ48" s="1" t="s">
        <v>5759</v>
      </c>
      <c r="HA48" s="1" t="s">
        <v>5757</v>
      </c>
      <c r="HB48" s="1" t="s">
        <v>5758</v>
      </c>
      <c r="HC48" s="1" t="s">
        <v>5759</v>
      </c>
      <c r="HD48" s="1" t="s">
        <v>5757</v>
      </c>
      <c r="HE48" s="1" t="s">
        <v>5758</v>
      </c>
      <c r="HF48" s="1" t="s">
        <v>5759</v>
      </c>
      <c r="HG48" s="1" t="s">
        <v>5757</v>
      </c>
      <c r="HH48" s="1" t="s">
        <v>5758</v>
      </c>
      <c r="HI48" s="1" t="s">
        <v>5759</v>
      </c>
      <c r="HJ48" s="1" t="s">
        <v>5757</v>
      </c>
      <c r="HK48" s="1" t="s">
        <v>5758</v>
      </c>
      <c r="HL48" s="1" t="s">
        <v>5759</v>
      </c>
      <c r="HM48" s="1" t="s">
        <v>5757</v>
      </c>
      <c r="HN48" s="1" t="s">
        <v>5758</v>
      </c>
      <c r="HO48" s="1" t="s">
        <v>5759</v>
      </c>
      <c r="HP48" s="1" t="s">
        <v>5757</v>
      </c>
      <c r="HQ48" s="1" t="s">
        <v>5758</v>
      </c>
      <c r="HR48" s="1" t="s">
        <v>5759</v>
      </c>
      <c r="HS48" s="1" t="s">
        <v>5757</v>
      </c>
      <c r="HT48" s="1" t="s">
        <v>5758</v>
      </c>
      <c r="HU48" s="1" t="s">
        <v>5759</v>
      </c>
      <c r="HV48" s="1" t="s">
        <v>5757</v>
      </c>
      <c r="HW48" s="1" t="s">
        <v>5758</v>
      </c>
      <c r="HX48" s="1" t="s">
        <v>5759</v>
      </c>
      <c r="HY48" s="1" t="s">
        <v>5757</v>
      </c>
      <c r="HZ48" s="1" t="s">
        <v>5758</v>
      </c>
      <c r="IA48" s="1" t="s">
        <v>5759</v>
      </c>
      <c r="IB48" s="1" t="s">
        <v>5757</v>
      </c>
      <c r="IC48" s="1" t="s">
        <v>5758</v>
      </c>
      <c r="ID48" s="1" t="s">
        <v>5759</v>
      </c>
      <c r="IE48" s="1" t="s">
        <v>5757</v>
      </c>
      <c r="IF48" s="1" t="s">
        <v>5758</v>
      </c>
      <c r="IG48" s="1" t="s">
        <v>5759</v>
      </c>
      <c r="IH48" s="1" t="s">
        <v>5757</v>
      </c>
      <c r="II48" s="1" t="s">
        <v>5758</v>
      </c>
      <c r="IJ48" s="1" t="s">
        <v>5759</v>
      </c>
      <c r="IK48" s="1" t="s">
        <v>5757</v>
      </c>
      <c r="IL48" s="1" t="s">
        <v>5758</v>
      </c>
      <c r="IM48" s="1" t="s">
        <v>5759</v>
      </c>
      <c r="IN48" s="1" t="s">
        <v>5757</v>
      </c>
      <c r="IO48" s="1" t="s">
        <v>5758</v>
      </c>
      <c r="IP48" s="1" t="s">
        <v>5759</v>
      </c>
      <c r="IQ48" s="1" t="s">
        <v>5757</v>
      </c>
      <c r="IR48" s="1" t="s">
        <v>5758</v>
      </c>
      <c r="IS48" s="1" t="s">
        <v>5759</v>
      </c>
      <c r="IT48" s="1" t="s">
        <v>5757</v>
      </c>
      <c r="IU48" s="1" t="s">
        <v>5758</v>
      </c>
      <c r="IV48" s="1" t="s">
        <v>5759</v>
      </c>
      <c r="IW48" s="1" t="s">
        <v>5757</v>
      </c>
      <c r="IX48" s="1" t="s">
        <v>5758</v>
      </c>
      <c r="IY48" s="1" t="s">
        <v>5759</v>
      </c>
      <c r="IZ48" s="1" t="s">
        <v>5757</v>
      </c>
      <c r="JA48" s="1" t="s">
        <v>5758</v>
      </c>
      <c r="JB48" s="1" t="s">
        <v>5759</v>
      </c>
      <c r="JC48" s="1" t="s">
        <v>5757</v>
      </c>
      <c r="JD48" s="1" t="s">
        <v>5758</v>
      </c>
      <c r="JE48" s="1" t="s">
        <v>5759</v>
      </c>
      <c r="JF48" s="1" t="s">
        <v>5757</v>
      </c>
      <c r="JG48" s="1" t="s">
        <v>5758</v>
      </c>
      <c r="JH48" s="1" t="s">
        <v>5759</v>
      </c>
      <c r="JI48" s="1" t="s">
        <v>5757</v>
      </c>
      <c r="JJ48" s="1" t="s">
        <v>5758</v>
      </c>
      <c r="JK48" s="1" t="s">
        <v>5759</v>
      </c>
      <c r="JL48" s="1" t="s">
        <v>5757</v>
      </c>
      <c r="JM48" s="1" t="s">
        <v>5758</v>
      </c>
      <c r="JN48" s="1" t="s">
        <v>5759</v>
      </c>
      <c r="JO48" s="1" t="s">
        <v>5757</v>
      </c>
      <c r="JP48" s="1" t="s">
        <v>5758</v>
      </c>
      <c r="JQ48" s="1" t="s">
        <v>5759</v>
      </c>
      <c r="JR48" s="1" t="s">
        <v>5757</v>
      </c>
      <c r="JS48" s="1" t="s">
        <v>5758</v>
      </c>
      <c r="JT48" s="1" t="s">
        <v>5759</v>
      </c>
      <c r="JU48" s="1" t="s">
        <v>5757</v>
      </c>
      <c r="JV48" s="1" t="s">
        <v>5758</v>
      </c>
      <c r="JW48" s="1" t="s">
        <v>5759</v>
      </c>
      <c r="JX48" s="1" t="s">
        <v>5757</v>
      </c>
      <c r="JY48" s="1" t="s">
        <v>5758</v>
      </c>
      <c r="JZ48" s="1" t="s">
        <v>5759</v>
      </c>
      <c r="KA48" s="1" t="s">
        <v>5757</v>
      </c>
      <c r="KB48" s="1" t="s">
        <v>5758</v>
      </c>
      <c r="KC48" s="1" t="s">
        <v>5759</v>
      </c>
      <c r="KD48" s="1" t="s">
        <v>5757</v>
      </c>
      <c r="KE48" s="1" t="s">
        <v>5758</v>
      </c>
      <c r="KF48" s="1" t="s">
        <v>5759</v>
      </c>
      <c r="KG48" s="1" t="s">
        <v>5757</v>
      </c>
      <c r="KH48" s="1" t="s">
        <v>5758</v>
      </c>
      <c r="KI48" s="1" t="s">
        <v>5759</v>
      </c>
      <c r="KJ48" s="1" t="s">
        <v>5757</v>
      </c>
      <c r="KK48" s="1" t="s">
        <v>5758</v>
      </c>
      <c r="KL48" s="1" t="s">
        <v>5759</v>
      </c>
      <c r="KM48" s="1" t="s">
        <v>5757</v>
      </c>
      <c r="KN48" s="1" t="s">
        <v>5758</v>
      </c>
      <c r="KO48" s="1" t="s">
        <v>5759</v>
      </c>
      <c r="KP48" s="1" t="s">
        <v>5757</v>
      </c>
      <c r="KQ48" s="1" t="s">
        <v>5758</v>
      </c>
      <c r="KR48" s="1" t="s">
        <v>5759</v>
      </c>
      <c r="KS48" s="1" t="s">
        <v>5757</v>
      </c>
      <c r="KT48" s="1" t="s">
        <v>5758</v>
      </c>
      <c r="KU48" s="1" t="s">
        <v>5759</v>
      </c>
      <c r="KV48" s="1" t="s">
        <v>5757</v>
      </c>
      <c r="KW48" s="1" t="s">
        <v>5758</v>
      </c>
      <c r="KX48" s="1" t="s">
        <v>5759</v>
      </c>
      <c r="KY48" s="1" t="s">
        <v>5757</v>
      </c>
      <c r="KZ48" s="1" t="s">
        <v>5758</v>
      </c>
      <c r="LA48" s="1" t="s">
        <v>5759</v>
      </c>
      <c r="LB48" s="1" t="s">
        <v>5757</v>
      </c>
      <c r="LC48" s="1" t="s">
        <v>5758</v>
      </c>
      <c r="LD48" s="1" t="s">
        <v>5759</v>
      </c>
      <c r="LE48" s="1" t="s">
        <v>5757</v>
      </c>
      <c r="LF48" s="1" t="s">
        <v>5758</v>
      </c>
      <c r="LG48" s="1" t="s">
        <v>5759</v>
      </c>
      <c r="LH48" s="1" t="s">
        <v>5757</v>
      </c>
      <c r="LI48" s="1" t="s">
        <v>5758</v>
      </c>
      <c r="LJ48" s="1" t="s">
        <v>5759</v>
      </c>
      <c r="LK48" s="1" t="s">
        <v>5757</v>
      </c>
      <c r="LL48" s="1" t="s">
        <v>5758</v>
      </c>
      <c r="LM48" s="1" t="s">
        <v>5759</v>
      </c>
      <c r="LN48" s="1" t="s">
        <v>5757</v>
      </c>
      <c r="LO48" s="1" t="s">
        <v>5758</v>
      </c>
      <c r="LP48" s="1" t="s">
        <v>5759</v>
      </c>
      <c r="LQ48" s="1" t="s">
        <v>5757</v>
      </c>
      <c r="LR48" s="1" t="s">
        <v>5758</v>
      </c>
      <c r="LS48" s="1" t="s">
        <v>5759</v>
      </c>
      <c r="LT48" s="1" t="s">
        <v>5757</v>
      </c>
      <c r="LU48" s="1" t="s">
        <v>5758</v>
      </c>
      <c r="LV48" s="1" t="s">
        <v>5759</v>
      </c>
      <c r="LW48" s="1" t="s">
        <v>5757</v>
      </c>
      <c r="LX48" s="1" t="s">
        <v>5758</v>
      </c>
      <c r="LY48" s="1" t="s">
        <v>5759</v>
      </c>
      <c r="LZ48" s="1" t="s">
        <v>5757</v>
      </c>
      <c r="MA48" s="1" t="s">
        <v>5758</v>
      </c>
      <c r="MB48" s="1" t="s">
        <v>5759</v>
      </c>
      <c r="MC48" s="1" t="s">
        <v>5757</v>
      </c>
      <c r="MD48" s="1" t="s">
        <v>5758</v>
      </c>
      <c r="ME48" s="1" t="s">
        <v>5759</v>
      </c>
      <c r="MF48" s="1" t="s">
        <v>5757</v>
      </c>
      <c r="MG48" s="1" t="s">
        <v>5758</v>
      </c>
      <c r="MH48" s="1" t="s">
        <v>5759</v>
      </c>
      <c r="MI48" s="1" t="s">
        <v>5757</v>
      </c>
      <c r="MJ48" s="1" t="s">
        <v>5758</v>
      </c>
      <c r="MK48" s="1" t="s">
        <v>5759</v>
      </c>
      <c r="ML48" s="1" t="s">
        <v>5757</v>
      </c>
      <c r="MM48" s="1" t="s">
        <v>5758</v>
      </c>
      <c r="MN48" s="1" t="s">
        <v>5759</v>
      </c>
      <c r="MO48" s="1" t="s">
        <v>5757</v>
      </c>
      <c r="MP48" s="1" t="s">
        <v>5758</v>
      </c>
      <c r="MQ48" s="1" t="s">
        <v>5759</v>
      </c>
      <c r="MR48" s="1" t="s">
        <v>5757</v>
      </c>
      <c r="MS48" s="1" t="s">
        <v>5758</v>
      </c>
      <c r="MT48" s="1" t="s">
        <v>5759</v>
      </c>
      <c r="MU48" s="1" t="s">
        <v>5757</v>
      </c>
      <c r="MV48" s="1" t="s">
        <v>5758</v>
      </c>
      <c r="MW48" s="1" t="s">
        <v>5759</v>
      </c>
      <c r="MX48" s="1" t="s">
        <v>5757</v>
      </c>
      <c r="MY48" s="1" t="s">
        <v>5758</v>
      </c>
      <c r="MZ48" s="1" t="s">
        <v>5759</v>
      </c>
      <c r="NA48" s="1" t="s">
        <v>5757</v>
      </c>
      <c r="NB48" s="1" t="s">
        <v>5758</v>
      </c>
      <c r="NC48" s="1" t="s">
        <v>5759</v>
      </c>
      <c r="ND48" s="1" t="s">
        <v>5757</v>
      </c>
      <c r="NE48" s="1" t="s">
        <v>5758</v>
      </c>
      <c r="NF48" s="1" t="s">
        <v>5759</v>
      </c>
      <c r="NG48" s="1" t="s">
        <v>5757</v>
      </c>
      <c r="NH48" s="1" t="s">
        <v>5758</v>
      </c>
      <c r="NI48" s="1" t="s">
        <v>5759</v>
      </c>
      <c r="NJ48" s="1" t="s">
        <v>5757</v>
      </c>
      <c r="NK48" s="1" t="s">
        <v>5758</v>
      </c>
      <c r="NL48" s="1" t="s">
        <v>5759</v>
      </c>
      <c r="NM48" s="1" t="s">
        <v>5757</v>
      </c>
      <c r="NN48" s="1" t="s">
        <v>5758</v>
      </c>
      <c r="NO48" s="1" t="s">
        <v>5759</v>
      </c>
      <c r="NP48" s="1" t="s">
        <v>5757</v>
      </c>
      <c r="NQ48" s="1" t="s">
        <v>5758</v>
      </c>
      <c r="NR48" s="1" t="s">
        <v>5759</v>
      </c>
      <c r="NS48" s="1" t="s">
        <v>5757</v>
      </c>
      <c r="NT48" s="1" t="s">
        <v>5758</v>
      </c>
      <c r="NU48" s="1" t="s">
        <v>5759</v>
      </c>
      <c r="NV48" s="1" t="s">
        <v>5757</v>
      </c>
      <c r="NW48" s="1" t="s">
        <v>5758</v>
      </c>
      <c r="NX48" s="1" t="s">
        <v>5759</v>
      </c>
      <c r="NY48" s="1" t="s">
        <v>5757</v>
      </c>
      <c r="NZ48" s="1" t="s">
        <v>5758</v>
      </c>
      <c r="OA48" s="1" t="s">
        <v>5759</v>
      </c>
      <c r="OB48" s="1" t="s">
        <v>5757</v>
      </c>
      <c r="OC48" s="1" t="s">
        <v>5758</v>
      </c>
      <c r="OD48" s="1" t="s">
        <v>5759</v>
      </c>
      <c r="OE48" s="1" t="s">
        <v>5757</v>
      </c>
      <c r="OF48" s="1" t="s">
        <v>5758</v>
      </c>
      <c r="OG48" s="1" t="s">
        <v>5759</v>
      </c>
      <c r="OH48" s="1" t="s">
        <v>5757</v>
      </c>
      <c r="OI48" s="1" t="s">
        <v>5758</v>
      </c>
      <c r="OJ48" s="1" t="s">
        <v>5759</v>
      </c>
      <c r="OK48" s="1" t="s">
        <v>5757</v>
      </c>
      <c r="OL48" s="1" t="s">
        <v>5758</v>
      </c>
      <c r="OM48" s="1" t="s">
        <v>5759</v>
      </c>
      <c r="ON48" s="1" t="s">
        <v>5757</v>
      </c>
      <c r="OO48" s="1" t="s">
        <v>5758</v>
      </c>
      <c r="OP48" s="1" t="s">
        <v>5759</v>
      </c>
      <c r="OQ48" s="1" t="s">
        <v>5757</v>
      </c>
      <c r="OR48" s="1" t="s">
        <v>5758</v>
      </c>
      <c r="OS48" s="1" t="s">
        <v>5759</v>
      </c>
      <c r="OT48" s="1" t="s">
        <v>5757</v>
      </c>
      <c r="OU48" s="1" t="s">
        <v>5758</v>
      </c>
      <c r="OV48" s="1" t="s">
        <v>5759</v>
      </c>
      <c r="OW48" s="1" t="s">
        <v>5757</v>
      </c>
      <c r="OX48" s="1" t="s">
        <v>5758</v>
      </c>
      <c r="OY48" s="1" t="s">
        <v>5759</v>
      </c>
      <c r="OZ48" s="1" t="s">
        <v>5757</v>
      </c>
      <c r="PA48" s="1" t="s">
        <v>5758</v>
      </c>
      <c r="PB48" s="1" t="s">
        <v>5759</v>
      </c>
      <c r="PC48" s="1" t="s">
        <v>5757</v>
      </c>
      <c r="PD48" s="1" t="s">
        <v>5758</v>
      </c>
      <c r="PE48" s="1" t="s">
        <v>5759</v>
      </c>
      <c r="PF48" s="1" t="s">
        <v>5757</v>
      </c>
      <c r="PG48" s="1" t="s">
        <v>5758</v>
      </c>
      <c r="PH48" s="1" t="s">
        <v>5759</v>
      </c>
      <c r="PI48" s="1" t="s">
        <v>5757</v>
      </c>
      <c r="PJ48" s="1" t="s">
        <v>5758</v>
      </c>
      <c r="PK48" s="1" t="s">
        <v>5759</v>
      </c>
      <c r="PL48" s="1" t="s">
        <v>5757</v>
      </c>
      <c r="PM48" s="1" t="s">
        <v>5758</v>
      </c>
      <c r="PN48" s="1" t="s">
        <v>5759</v>
      </c>
      <c r="PO48" s="1" t="s">
        <v>5757</v>
      </c>
      <c r="PP48" s="1" t="s">
        <v>5758</v>
      </c>
      <c r="PQ48" s="1" t="s">
        <v>5759</v>
      </c>
      <c r="PR48" s="1" t="s">
        <v>5757</v>
      </c>
      <c r="PS48" s="1" t="s">
        <v>5758</v>
      </c>
      <c r="PT48" s="1" t="s">
        <v>5759</v>
      </c>
      <c r="PU48" s="1" t="s">
        <v>5757</v>
      </c>
      <c r="PV48" s="1" t="s">
        <v>5758</v>
      </c>
      <c r="PW48" s="1" t="s">
        <v>5759</v>
      </c>
      <c r="PX48" s="1" t="s">
        <v>5757</v>
      </c>
      <c r="PY48" s="1" t="s">
        <v>5758</v>
      </c>
      <c r="PZ48" s="1" t="s">
        <v>5759</v>
      </c>
      <c r="QA48" s="1" t="s">
        <v>5757</v>
      </c>
      <c r="QB48" s="1" t="s">
        <v>5758</v>
      </c>
      <c r="QC48" s="1" t="s">
        <v>5759</v>
      </c>
      <c r="QD48" s="1" t="s">
        <v>5757</v>
      </c>
      <c r="QE48" s="1" t="s">
        <v>5758</v>
      </c>
      <c r="QF48" s="1" t="s">
        <v>5759</v>
      </c>
      <c r="QG48" s="1" t="s">
        <v>5757</v>
      </c>
      <c r="QH48" s="1" t="s">
        <v>5758</v>
      </c>
      <c r="QI48" s="1" t="s">
        <v>5759</v>
      </c>
      <c r="QJ48" s="1" t="s">
        <v>5757</v>
      </c>
      <c r="QK48" s="1" t="s">
        <v>5758</v>
      </c>
      <c r="QL48" s="1" t="s">
        <v>5759</v>
      </c>
      <c r="QM48" s="1" t="s">
        <v>5757</v>
      </c>
      <c r="QN48" s="1" t="s">
        <v>5758</v>
      </c>
      <c r="QO48" s="1" t="s">
        <v>5759</v>
      </c>
      <c r="QP48" s="1" t="s">
        <v>5757</v>
      </c>
      <c r="QQ48" s="1" t="s">
        <v>5758</v>
      </c>
      <c r="QR48" s="1" t="s">
        <v>5759</v>
      </c>
      <c r="QS48" s="1" t="s">
        <v>5757</v>
      </c>
      <c r="QT48" s="1" t="s">
        <v>5758</v>
      </c>
      <c r="QU48" s="1" t="s">
        <v>5759</v>
      </c>
      <c r="QV48" s="1" t="s">
        <v>5757</v>
      </c>
      <c r="QW48" s="1" t="s">
        <v>5758</v>
      </c>
      <c r="QX48" s="1" t="s">
        <v>5759</v>
      </c>
      <c r="QY48" s="1" t="s">
        <v>5757</v>
      </c>
      <c r="QZ48" s="1" t="s">
        <v>5758</v>
      </c>
      <c r="RA48" s="1" t="s">
        <v>5759</v>
      </c>
      <c r="RB48" s="1" t="s">
        <v>5757</v>
      </c>
      <c r="RC48" s="1" t="s">
        <v>5758</v>
      </c>
      <c r="RD48" s="1" t="s">
        <v>5759</v>
      </c>
      <c r="RE48" s="1" t="s">
        <v>5757</v>
      </c>
      <c r="RF48" s="1" t="s">
        <v>5758</v>
      </c>
      <c r="RG48" s="1" t="s">
        <v>5759</v>
      </c>
      <c r="RH48" s="1" t="s">
        <v>5757</v>
      </c>
      <c r="RI48" s="1" t="s">
        <v>5758</v>
      </c>
      <c r="RJ48" s="1" t="s">
        <v>5759</v>
      </c>
      <c r="RK48" s="1" t="s">
        <v>5757</v>
      </c>
      <c r="RL48" s="1" t="s">
        <v>5758</v>
      </c>
      <c r="RM48" s="1" t="s">
        <v>5759</v>
      </c>
      <c r="RN48" s="1" t="s">
        <v>5757</v>
      </c>
      <c r="RO48" s="1" t="s">
        <v>5758</v>
      </c>
      <c r="RP48" s="1" t="s">
        <v>5759</v>
      </c>
      <c r="RQ48" s="1" t="s">
        <v>5757</v>
      </c>
      <c r="RR48" s="1" t="s">
        <v>5758</v>
      </c>
      <c r="RS48" s="1" t="s">
        <v>5759</v>
      </c>
      <c r="RT48" s="1" t="s">
        <v>5757</v>
      </c>
      <c r="RU48" s="1" t="s">
        <v>5758</v>
      </c>
      <c r="RV48" s="1" t="s">
        <v>5759</v>
      </c>
      <c r="RW48" s="1" t="s">
        <v>5757</v>
      </c>
      <c r="RX48" s="1" t="s">
        <v>5758</v>
      </c>
      <c r="RY48" s="1" t="s">
        <v>5759</v>
      </c>
      <c r="RZ48" s="1" t="s">
        <v>5757</v>
      </c>
      <c r="SA48" s="1" t="s">
        <v>5758</v>
      </c>
      <c r="SB48" s="1" t="s">
        <v>5759</v>
      </c>
      <c r="SC48" s="1" t="s">
        <v>5757</v>
      </c>
      <c r="SD48" s="1" t="s">
        <v>5758</v>
      </c>
      <c r="SE48" s="1" t="s">
        <v>5759</v>
      </c>
      <c r="SF48" s="1" t="s">
        <v>5757</v>
      </c>
      <c r="SG48" s="1" t="s">
        <v>5758</v>
      </c>
      <c r="SH48" s="1" t="s">
        <v>5759</v>
      </c>
      <c r="SI48" s="1" t="s">
        <v>5757</v>
      </c>
      <c r="SJ48" s="1" t="s">
        <v>5758</v>
      </c>
      <c r="SK48" s="1" t="s">
        <v>5759</v>
      </c>
      <c r="SL48" s="1" t="s">
        <v>5757</v>
      </c>
      <c r="SM48" s="1" t="s">
        <v>5758</v>
      </c>
      <c r="SN48" s="1" t="s">
        <v>5759</v>
      </c>
      <c r="SO48" s="1" t="s">
        <v>5757</v>
      </c>
      <c r="SP48" s="1" t="s">
        <v>5758</v>
      </c>
      <c r="SQ48" s="1" t="s">
        <v>5759</v>
      </c>
      <c r="SR48" s="1" t="s">
        <v>5757</v>
      </c>
      <c r="SS48" s="1" t="s">
        <v>5758</v>
      </c>
      <c r="ST48" s="1" t="s">
        <v>5759</v>
      </c>
      <c r="SU48" s="1" t="s">
        <v>5757</v>
      </c>
      <c r="SV48" s="1" t="s">
        <v>5758</v>
      </c>
      <c r="SW48" s="1" t="s">
        <v>5759</v>
      </c>
      <c r="SX48" s="1" t="s">
        <v>5757</v>
      </c>
      <c r="SY48" s="1" t="s">
        <v>5758</v>
      </c>
      <c r="SZ48" s="1" t="s">
        <v>5759</v>
      </c>
      <c r="TA48" s="1" t="s">
        <v>5757</v>
      </c>
      <c r="TB48" s="1" t="s">
        <v>5758</v>
      </c>
      <c r="TC48" s="1" t="s">
        <v>5759</v>
      </c>
      <c r="TD48" s="1" t="s">
        <v>5757</v>
      </c>
      <c r="TE48" s="1" t="s">
        <v>5758</v>
      </c>
      <c r="TF48" s="1" t="s">
        <v>5759</v>
      </c>
      <c r="TG48" s="1" t="s">
        <v>5757</v>
      </c>
      <c r="TH48" s="1" t="s">
        <v>5758</v>
      </c>
      <c r="TI48" s="1" t="s">
        <v>5759</v>
      </c>
      <c r="TJ48" s="1" t="s">
        <v>5757</v>
      </c>
      <c r="TK48" s="1" t="s">
        <v>5758</v>
      </c>
      <c r="TL48" s="1" t="s">
        <v>5759</v>
      </c>
      <c r="TM48" s="1" t="s">
        <v>5757</v>
      </c>
      <c r="TN48" s="1" t="s">
        <v>5758</v>
      </c>
      <c r="TO48" s="1" t="s">
        <v>5759</v>
      </c>
      <c r="TP48" s="1" t="s">
        <v>5757</v>
      </c>
      <c r="TQ48" s="1" t="s">
        <v>5758</v>
      </c>
      <c r="TR48" s="1" t="s">
        <v>5759</v>
      </c>
      <c r="TS48" s="1" t="s">
        <v>5757</v>
      </c>
      <c r="TT48" s="1" t="s">
        <v>5758</v>
      </c>
      <c r="TU48" s="1" t="s">
        <v>5759</v>
      </c>
      <c r="TV48" s="1" t="s">
        <v>5757</v>
      </c>
      <c r="TW48" s="1" t="s">
        <v>5758</v>
      </c>
      <c r="TX48" s="1" t="s">
        <v>5759</v>
      </c>
      <c r="TY48" s="1" t="s">
        <v>5757</v>
      </c>
      <c r="TZ48" s="1" t="s">
        <v>5758</v>
      </c>
      <c r="UA48" s="1" t="s">
        <v>5759</v>
      </c>
      <c r="UB48" s="1" t="s">
        <v>5757</v>
      </c>
      <c r="UC48" s="1" t="s">
        <v>5758</v>
      </c>
      <c r="UD48" s="1" t="s">
        <v>5759</v>
      </c>
      <c r="UE48" s="1" t="s">
        <v>5757</v>
      </c>
      <c r="UF48" s="1" t="s">
        <v>5758</v>
      </c>
      <c r="UG48" s="1" t="s">
        <v>5759</v>
      </c>
      <c r="UH48" s="1" t="s">
        <v>5757</v>
      </c>
      <c r="UI48" s="1" t="s">
        <v>5758</v>
      </c>
      <c r="UJ48" s="1" t="s">
        <v>5759</v>
      </c>
      <c r="UK48" s="1" t="s">
        <v>5757</v>
      </c>
      <c r="UL48" s="1" t="s">
        <v>5758</v>
      </c>
      <c r="UM48" s="1" t="s">
        <v>5759</v>
      </c>
      <c r="UN48" s="1" t="s">
        <v>5757</v>
      </c>
      <c r="UO48" s="1" t="s">
        <v>5758</v>
      </c>
      <c r="UP48" s="1" t="s">
        <v>5759</v>
      </c>
      <c r="UQ48" s="1" t="s">
        <v>5757</v>
      </c>
      <c r="UR48" s="1" t="s">
        <v>5758</v>
      </c>
      <c r="US48" s="1" t="s">
        <v>5759</v>
      </c>
      <c r="UT48" s="1" t="s">
        <v>5757</v>
      </c>
      <c r="UU48" s="1" t="s">
        <v>5758</v>
      </c>
      <c r="UV48" s="1" t="s">
        <v>5759</v>
      </c>
      <c r="UW48" s="1" t="s">
        <v>5757</v>
      </c>
      <c r="UX48" s="1" t="s">
        <v>5758</v>
      </c>
      <c r="UY48" s="1" t="s">
        <v>5759</v>
      </c>
      <c r="UZ48" s="1" t="s">
        <v>5757</v>
      </c>
      <c r="VA48" s="1" t="s">
        <v>5758</v>
      </c>
      <c r="VB48" s="1" t="s">
        <v>5759</v>
      </c>
      <c r="VC48" s="1" t="s">
        <v>5757</v>
      </c>
      <c r="VD48" s="1" t="s">
        <v>5758</v>
      </c>
      <c r="VE48" s="1" t="s">
        <v>5759</v>
      </c>
      <c r="VF48" s="1" t="s">
        <v>5757</v>
      </c>
      <c r="VG48" s="1" t="s">
        <v>5758</v>
      </c>
      <c r="VH48" s="1" t="s">
        <v>5759</v>
      </c>
      <c r="VI48" s="1" t="s">
        <v>5757</v>
      </c>
      <c r="VJ48" s="1" t="s">
        <v>5758</v>
      </c>
      <c r="VK48" s="1" t="s">
        <v>5759</v>
      </c>
      <c r="VL48" s="1" t="s">
        <v>5757</v>
      </c>
      <c r="VM48" s="1" t="s">
        <v>5758</v>
      </c>
      <c r="VN48" s="1" t="s">
        <v>5759</v>
      </c>
      <c r="VO48" s="1" t="s">
        <v>5757</v>
      </c>
      <c r="VP48" s="1" t="s">
        <v>5758</v>
      </c>
      <c r="VQ48" s="1" t="s">
        <v>5759</v>
      </c>
      <c r="VR48" s="1" t="s">
        <v>5757</v>
      </c>
      <c r="VS48" s="1" t="s">
        <v>5758</v>
      </c>
      <c r="VT48" s="1" t="s">
        <v>5759</v>
      </c>
      <c r="VU48" s="1" t="s">
        <v>5757</v>
      </c>
      <c r="VV48" s="1" t="s">
        <v>5758</v>
      </c>
      <c r="VW48" s="1" t="s">
        <v>5759</v>
      </c>
      <c r="VX48" s="1" t="s">
        <v>5757</v>
      </c>
      <c r="VY48" s="1" t="s">
        <v>5758</v>
      </c>
      <c r="VZ48" s="1" t="s">
        <v>5759</v>
      </c>
      <c r="WA48" s="1" t="s">
        <v>5757</v>
      </c>
      <c r="WB48" s="1" t="s">
        <v>5758</v>
      </c>
      <c r="WC48" s="1" t="s">
        <v>5759</v>
      </c>
      <c r="WD48" s="1" t="s">
        <v>5757</v>
      </c>
      <c r="WE48" s="1" t="s">
        <v>5758</v>
      </c>
      <c r="WF48" s="1" t="s">
        <v>5759</v>
      </c>
      <c r="WG48" s="1" t="s">
        <v>5757</v>
      </c>
      <c r="WH48" s="1" t="s">
        <v>5758</v>
      </c>
      <c r="WI48" s="1" t="s">
        <v>5759</v>
      </c>
      <c r="WJ48" s="1" t="s">
        <v>5757</v>
      </c>
      <c r="WK48" s="1" t="s">
        <v>5758</v>
      </c>
      <c r="WL48" s="1" t="s">
        <v>5759</v>
      </c>
      <c r="WM48" s="1" t="s">
        <v>5757</v>
      </c>
      <c r="WN48" s="1" t="s">
        <v>5758</v>
      </c>
      <c r="WO48" s="1" t="s">
        <v>5759</v>
      </c>
      <c r="WP48" s="1" t="s">
        <v>5757</v>
      </c>
      <c r="WQ48" s="1" t="s">
        <v>5758</v>
      </c>
      <c r="WR48" s="1" t="s">
        <v>5759</v>
      </c>
      <c r="WS48" s="1" t="s">
        <v>5757</v>
      </c>
      <c r="WT48" s="1" t="s">
        <v>5758</v>
      </c>
      <c r="WU48" s="1" t="s">
        <v>5759</v>
      </c>
      <c r="WV48" s="1" t="s">
        <v>5757</v>
      </c>
      <c r="WW48" s="1" t="s">
        <v>5758</v>
      </c>
      <c r="WX48" s="1" t="s">
        <v>5759</v>
      </c>
      <c r="WY48" s="1" t="s">
        <v>5757</v>
      </c>
      <c r="WZ48" s="1" t="s">
        <v>5758</v>
      </c>
      <c r="XA48" s="1" t="s">
        <v>5759</v>
      </c>
      <c r="XB48" s="1" t="s">
        <v>5757</v>
      </c>
      <c r="XC48" s="1" t="s">
        <v>5758</v>
      </c>
      <c r="XD48" s="1" t="s">
        <v>5759</v>
      </c>
      <c r="XE48" s="1" t="s">
        <v>5757</v>
      </c>
      <c r="XF48" s="1" t="s">
        <v>5758</v>
      </c>
      <c r="XG48" s="1" t="s">
        <v>5759</v>
      </c>
      <c r="XH48" s="1" t="s">
        <v>5757</v>
      </c>
      <c r="XI48" s="1" t="s">
        <v>5758</v>
      </c>
      <c r="XJ48" s="1" t="s">
        <v>5759</v>
      </c>
      <c r="XK48" s="1" t="s">
        <v>5757</v>
      </c>
      <c r="XL48" s="1" t="s">
        <v>5758</v>
      </c>
      <c r="XM48" s="1" t="s">
        <v>5759</v>
      </c>
      <c r="XN48" s="1" t="s">
        <v>5757</v>
      </c>
      <c r="XO48" s="1" t="s">
        <v>5758</v>
      </c>
      <c r="XP48" s="1" t="s">
        <v>5759</v>
      </c>
      <c r="XQ48" s="1" t="s">
        <v>5757</v>
      </c>
      <c r="XR48" s="1" t="s">
        <v>5758</v>
      </c>
      <c r="XS48" s="1" t="s">
        <v>5759</v>
      </c>
      <c r="XT48" s="1" t="s">
        <v>5757</v>
      </c>
      <c r="XU48" s="1" t="s">
        <v>5758</v>
      </c>
      <c r="XV48" s="1" t="s">
        <v>5759</v>
      </c>
      <c r="XW48" s="1" t="s">
        <v>5757</v>
      </c>
      <c r="XX48" s="1" t="s">
        <v>5758</v>
      </c>
      <c r="XY48" s="1" t="s">
        <v>5759</v>
      </c>
      <c r="XZ48" s="1" t="s">
        <v>5757</v>
      </c>
      <c r="YA48" s="1" t="s">
        <v>5758</v>
      </c>
      <c r="YB48" s="1" t="s">
        <v>5759</v>
      </c>
      <c r="YC48" s="1" t="s">
        <v>5757</v>
      </c>
      <c r="YD48" s="1" t="s">
        <v>5758</v>
      </c>
      <c r="YE48" s="1" t="s">
        <v>5759</v>
      </c>
      <c r="YF48" s="1" t="s">
        <v>5757</v>
      </c>
      <c r="YG48" s="1" t="s">
        <v>5758</v>
      </c>
      <c r="YH48" s="1" t="s">
        <v>5759</v>
      </c>
      <c r="YI48" s="1" t="s">
        <v>5757</v>
      </c>
      <c r="YJ48" s="1" t="s">
        <v>5758</v>
      </c>
      <c r="YK48" s="1" t="s">
        <v>5759</v>
      </c>
      <c r="YL48" s="1" t="s">
        <v>5757</v>
      </c>
      <c r="YM48" s="1" t="s">
        <v>5758</v>
      </c>
      <c r="YN48" s="1" t="s">
        <v>5759</v>
      </c>
      <c r="YO48" s="1" t="s">
        <v>5757</v>
      </c>
      <c r="YP48" s="1" t="s">
        <v>5758</v>
      </c>
      <c r="YQ48" s="1" t="s">
        <v>5759</v>
      </c>
      <c r="YR48" s="1" t="s">
        <v>5757</v>
      </c>
      <c r="YS48" s="1" t="s">
        <v>5758</v>
      </c>
      <c r="YT48" s="1" t="s">
        <v>5759</v>
      </c>
      <c r="YU48" s="1" t="s">
        <v>5757</v>
      </c>
      <c r="YV48" s="1" t="s">
        <v>5758</v>
      </c>
      <c r="YW48" s="1" t="s">
        <v>5759</v>
      </c>
      <c r="YX48" s="1" t="s">
        <v>5757</v>
      </c>
      <c r="YY48" s="1" t="s">
        <v>5758</v>
      </c>
      <c r="YZ48" s="1" t="s">
        <v>5759</v>
      </c>
      <c r="ZA48" s="1" t="s">
        <v>5757</v>
      </c>
      <c r="ZB48" s="1" t="s">
        <v>5758</v>
      </c>
      <c r="ZC48" s="1" t="s">
        <v>5759</v>
      </c>
      <c r="ZD48" s="1" t="s">
        <v>5757</v>
      </c>
      <c r="ZE48" s="1" t="s">
        <v>5758</v>
      </c>
      <c r="ZF48" s="1" t="s">
        <v>5759</v>
      </c>
      <c r="ZG48" s="1" t="s">
        <v>5757</v>
      </c>
      <c r="ZH48" s="1" t="s">
        <v>5758</v>
      </c>
      <c r="ZI48" s="1" t="s">
        <v>5759</v>
      </c>
      <c r="ZJ48" s="1" t="s">
        <v>5757</v>
      </c>
      <c r="ZK48" s="1" t="s">
        <v>5758</v>
      </c>
      <c r="ZL48" s="1" t="s">
        <v>5759</v>
      </c>
      <c r="ZM48" s="1" t="s">
        <v>5757</v>
      </c>
      <c r="ZN48" s="1" t="s">
        <v>5758</v>
      </c>
      <c r="ZO48" s="1" t="s">
        <v>5759</v>
      </c>
      <c r="ZP48" s="1" t="s">
        <v>5757</v>
      </c>
      <c r="ZQ48" s="1" t="s">
        <v>5758</v>
      </c>
      <c r="ZR48" s="1" t="s">
        <v>5759</v>
      </c>
      <c r="ZS48" s="1" t="s">
        <v>5757</v>
      </c>
      <c r="ZT48" s="1" t="s">
        <v>5758</v>
      </c>
      <c r="ZU48" s="1" t="s">
        <v>5759</v>
      </c>
      <c r="ZV48" s="1" t="s">
        <v>5757</v>
      </c>
      <c r="ZW48" s="1" t="s">
        <v>5758</v>
      </c>
      <c r="ZX48" s="1" t="s">
        <v>5759</v>
      </c>
      <c r="ZY48" s="1" t="s">
        <v>5757</v>
      </c>
      <c r="ZZ48" s="1" t="s">
        <v>5758</v>
      </c>
      <c r="AAA48" s="1" t="s">
        <v>5759</v>
      </c>
      <c r="AAB48" s="1" t="s">
        <v>5757</v>
      </c>
      <c r="AAC48" s="1" t="s">
        <v>5758</v>
      </c>
      <c r="AAD48" s="1" t="s">
        <v>5759</v>
      </c>
      <c r="AAE48" s="1" t="s">
        <v>5757</v>
      </c>
      <c r="AAF48" s="1" t="s">
        <v>5758</v>
      </c>
      <c r="AAG48" s="1" t="s">
        <v>5759</v>
      </c>
      <c r="AAH48" s="1" t="s">
        <v>5757</v>
      </c>
      <c r="AAI48" s="1" t="s">
        <v>5758</v>
      </c>
      <c r="AAJ48" s="1" t="s">
        <v>5759</v>
      </c>
      <c r="AAK48" s="1" t="s">
        <v>5757</v>
      </c>
      <c r="AAL48" s="1" t="s">
        <v>5758</v>
      </c>
      <c r="AAM48" s="1" t="s">
        <v>5759</v>
      </c>
      <c r="AAN48" s="1" t="s">
        <v>5757</v>
      </c>
      <c r="AAO48" s="1" t="s">
        <v>5758</v>
      </c>
      <c r="AAP48" s="1" t="s">
        <v>5759</v>
      </c>
      <c r="AAQ48" s="1" t="s">
        <v>5757</v>
      </c>
      <c r="AAR48" s="1" t="s">
        <v>5758</v>
      </c>
      <c r="AAS48" s="1" t="s">
        <v>5759</v>
      </c>
      <c r="AAT48" s="1" t="s">
        <v>5757</v>
      </c>
      <c r="AAU48" s="1" t="s">
        <v>5758</v>
      </c>
      <c r="AAV48" s="1" t="s">
        <v>5759</v>
      </c>
      <c r="AAW48" s="1" t="s">
        <v>5757</v>
      </c>
      <c r="AAX48" s="1" t="s">
        <v>5758</v>
      </c>
      <c r="AAY48" s="1" t="s">
        <v>5759</v>
      </c>
      <c r="AAZ48" s="1" t="s">
        <v>5757</v>
      </c>
      <c r="ABA48" s="1" t="s">
        <v>5758</v>
      </c>
      <c r="ABB48" s="1" t="s">
        <v>5759</v>
      </c>
      <c r="ABC48" s="1" t="s">
        <v>5757</v>
      </c>
      <c r="ABD48" s="1" t="s">
        <v>5758</v>
      </c>
      <c r="ABE48" s="1" t="s">
        <v>5759</v>
      </c>
      <c r="ABF48" s="1" t="s">
        <v>5757</v>
      </c>
      <c r="ABG48" s="1" t="s">
        <v>5758</v>
      </c>
      <c r="ABH48" s="1" t="s">
        <v>5759</v>
      </c>
      <c r="ABI48" s="1" t="s">
        <v>5757</v>
      </c>
      <c r="ABJ48" s="1" t="s">
        <v>5758</v>
      </c>
      <c r="ABK48" s="1" t="s">
        <v>5759</v>
      </c>
      <c r="ABL48" s="1" t="s">
        <v>5757</v>
      </c>
      <c r="ABM48" s="1" t="s">
        <v>5758</v>
      </c>
      <c r="ABN48" s="1" t="s">
        <v>5759</v>
      </c>
      <c r="ABO48" s="1" t="s">
        <v>5757</v>
      </c>
      <c r="ABP48" s="1" t="s">
        <v>5758</v>
      </c>
      <c r="ABQ48" s="1" t="s">
        <v>5759</v>
      </c>
      <c r="ABR48" s="1" t="s">
        <v>5757</v>
      </c>
      <c r="ABS48" s="1" t="s">
        <v>5758</v>
      </c>
      <c r="ABT48" s="1" t="s">
        <v>5759</v>
      </c>
      <c r="ABU48" s="1" t="s">
        <v>5757</v>
      </c>
      <c r="ABV48" s="1" t="s">
        <v>5758</v>
      </c>
      <c r="ABW48" s="1" t="s">
        <v>5759</v>
      </c>
      <c r="ABX48" s="1" t="s">
        <v>5757</v>
      </c>
      <c r="ABY48" s="1" t="s">
        <v>5758</v>
      </c>
      <c r="ABZ48" s="1" t="s">
        <v>5759</v>
      </c>
      <c r="ACA48" s="1" t="s">
        <v>5757</v>
      </c>
      <c r="ACB48" s="1" t="s">
        <v>5758</v>
      </c>
      <c r="ACC48" s="1" t="s">
        <v>5759</v>
      </c>
      <c r="ACD48" s="1" t="s">
        <v>5757</v>
      </c>
      <c r="ACE48" s="1" t="s">
        <v>5758</v>
      </c>
      <c r="ACF48" s="1" t="s">
        <v>5759</v>
      </c>
      <c r="ACG48" s="1" t="s">
        <v>5757</v>
      </c>
      <c r="ACH48" s="1" t="s">
        <v>5758</v>
      </c>
      <c r="ACI48" s="1" t="s">
        <v>5759</v>
      </c>
      <c r="ACJ48" s="1" t="s">
        <v>5757</v>
      </c>
      <c r="ACK48" s="1" t="s">
        <v>5758</v>
      </c>
      <c r="ACL48" s="1" t="s">
        <v>5759</v>
      </c>
      <c r="ACM48" s="1" t="s">
        <v>5757</v>
      </c>
      <c r="ACN48" s="1" t="s">
        <v>5758</v>
      </c>
      <c r="ACO48" s="1" t="s">
        <v>5759</v>
      </c>
      <c r="ACP48" s="1" t="s">
        <v>5757</v>
      </c>
      <c r="ACQ48" s="1" t="s">
        <v>5758</v>
      </c>
      <c r="ACR48" s="1" t="s">
        <v>5759</v>
      </c>
      <c r="ACS48" s="1" t="s">
        <v>5757</v>
      </c>
      <c r="ACT48" s="1" t="s">
        <v>5758</v>
      </c>
      <c r="ACU48" s="1" t="s">
        <v>5759</v>
      </c>
      <c r="ACV48" s="1" t="s">
        <v>5757</v>
      </c>
      <c r="ACW48" s="1" t="s">
        <v>5758</v>
      </c>
      <c r="ACX48" s="1" t="s">
        <v>5759</v>
      </c>
      <c r="ACY48" s="1" t="s">
        <v>5757</v>
      </c>
      <c r="ACZ48" s="1" t="s">
        <v>5758</v>
      </c>
      <c r="ADA48" s="1" t="s">
        <v>5759</v>
      </c>
      <c r="ADB48" s="1" t="s">
        <v>5757</v>
      </c>
      <c r="ADC48" s="1" t="s">
        <v>5758</v>
      </c>
      <c r="ADD48" s="1" t="s">
        <v>5759</v>
      </c>
      <c r="ADE48" s="1" t="s">
        <v>5757</v>
      </c>
      <c r="ADF48" s="1" t="s">
        <v>5758</v>
      </c>
      <c r="ADG48" s="1" t="s">
        <v>5759</v>
      </c>
      <c r="ADH48" s="1" t="s">
        <v>5757</v>
      </c>
      <c r="ADI48" s="1" t="s">
        <v>5758</v>
      </c>
      <c r="ADJ48" s="1" t="s">
        <v>5759</v>
      </c>
      <c r="ADK48" s="1" t="s">
        <v>5757</v>
      </c>
      <c r="ADL48" s="1" t="s">
        <v>5758</v>
      </c>
      <c r="ADM48" s="1" t="s">
        <v>5759</v>
      </c>
      <c r="ADN48" s="1" t="s">
        <v>5757</v>
      </c>
      <c r="ADO48" s="1" t="s">
        <v>5758</v>
      </c>
      <c r="ADP48" s="1" t="s">
        <v>5759</v>
      </c>
      <c r="ADQ48" s="1" t="s">
        <v>5757</v>
      </c>
      <c r="ADR48" s="1" t="s">
        <v>5758</v>
      </c>
      <c r="ADS48" s="1" t="s">
        <v>5759</v>
      </c>
      <c r="ADT48" s="1" t="s">
        <v>5757</v>
      </c>
      <c r="ADU48" s="1" t="s">
        <v>5758</v>
      </c>
      <c r="ADV48" s="1" t="s">
        <v>5759</v>
      </c>
      <c r="ADW48" s="1" t="s">
        <v>5757</v>
      </c>
      <c r="ADX48" s="1" t="s">
        <v>5758</v>
      </c>
      <c r="ADY48" s="1" t="s">
        <v>5759</v>
      </c>
      <c r="ADZ48" s="1" t="s">
        <v>5757</v>
      </c>
      <c r="AEA48" s="1" t="s">
        <v>5758</v>
      </c>
      <c r="AEB48" s="1" t="s">
        <v>5759</v>
      </c>
      <c r="AEC48" s="1" t="s">
        <v>5757</v>
      </c>
      <c r="AED48" s="1" t="s">
        <v>5758</v>
      </c>
      <c r="AEE48" s="1" t="s">
        <v>5759</v>
      </c>
      <c r="AEF48" s="1" t="s">
        <v>5757</v>
      </c>
      <c r="AEG48" s="1" t="s">
        <v>5758</v>
      </c>
      <c r="AEH48" s="1" t="s">
        <v>5759</v>
      </c>
      <c r="AEI48" s="1" t="s">
        <v>5757</v>
      </c>
      <c r="AEJ48" s="1" t="s">
        <v>5758</v>
      </c>
      <c r="AEK48" s="1" t="s">
        <v>5759</v>
      </c>
      <c r="AEL48" s="1" t="s">
        <v>5757</v>
      </c>
      <c r="AEM48" s="1" t="s">
        <v>5758</v>
      </c>
      <c r="AEN48" s="1" t="s">
        <v>5759</v>
      </c>
      <c r="AEO48" s="1" t="s">
        <v>5757</v>
      </c>
      <c r="AEP48" s="1" t="s">
        <v>5758</v>
      </c>
      <c r="AEQ48" s="1" t="s">
        <v>5759</v>
      </c>
      <c r="AER48" s="1" t="s">
        <v>5757</v>
      </c>
      <c r="AES48" s="1" t="s">
        <v>5758</v>
      </c>
      <c r="AET48" s="1" t="s">
        <v>5759</v>
      </c>
      <c r="AEU48" s="1" t="s">
        <v>5757</v>
      </c>
      <c r="AEV48" s="1" t="s">
        <v>5758</v>
      </c>
      <c r="AEW48" s="1" t="s">
        <v>5759</v>
      </c>
      <c r="AEX48" s="1" t="s">
        <v>5757</v>
      </c>
      <c r="AEY48" s="1" t="s">
        <v>5758</v>
      </c>
      <c r="AEZ48" s="1" t="s">
        <v>5759</v>
      </c>
      <c r="AFA48" s="1" t="s">
        <v>5757</v>
      </c>
      <c r="AFB48" s="1" t="s">
        <v>5758</v>
      </c>
      <c r="AFC48" s="1" t="s">
        <v>5759</v>
      </c>
      <c r="AFD48" s="1" t="s">
        <v>5757</v>
      </c>
      <c r="AFE48" s="1" t="s">
        <v>5758</v>
      </c>
      <c r="AFF48" s="1" t="s">
        <v>5759</v>
      </c>
      <c r="AFG48" s="1" t="s">
        <v>5757</v>
      </c>
      <c r="AFH48" s="1" t="s">
        <v>5758</v>
      </c>
      <c r="AFI48" s="1" t="s">
        <v>5759</v>
      </c>
      <c r="AFJ48" s="1" t="s">
        <v>5757</v>
      </c>
      <c r="AFK48" s="1" t="s">
        <v>5758</v>
      </c>
      <c r="AFL48" s="1" t="s">
        <v>5759</v>
      </c>
      <c r="AFM48" s="1" t="s">
        <v>5757</v>
      </c>
      <c r="AFN48" s="1" t="s">
        <v>5758</v>
      </c>
      <c r="AFO48" s="1" t="s">
        <v>5759</v>
      </c>
      <c r="AFP48" s="1" t="s">
        <v>5757</v>
      </c>
      <c r="AFQ48" s="1" t="s">
        <v>5758</v>
      </c>
      <c r="AFR48" s="1" t="s">
        <v>5759</v>
      </c>
      <c r="AFS48" s="1" t="s">
        <v>5757</v>
      </c>
      <c r="AFT48" s="1" t="s">
        <v>5758</v>
      </c>
      <c r="AFU48" s="1" t="s">
        <v>5759</v>
      </c>
      <c r="AFV48" s="1" t="s">
        <v>5757</v>
      </c>
      <c r="AFW48" s="1" t="s">
        <v>5758</v>
      </c>
      <c r="AFX48" s="1" t="s">
        <v>5759</v>
      </c>
      <c r="AFY48" s="1" t="s">
        <v>5757</v>
      </c>
      <c r="AFZ48" s="1" t="s">
        <v>5758</v>
      </c>
      <c r="AGA48" s="1" t="s">
        <v>5759</v>
      </c>
      <c r="AGB48" s="1" t="s">
        <v>5757</v>
      </c>
      <c r="AGC48" s="1" t="s">
        <v>5758</v>
      </c>
      <c r="AGD48" s="1" t="s">
        <v>5759</v>
      </c>
      <c r="AGE48" s="1" t="s">
        <v>5757</v>
      </c>
      <c r="AGF48" s="1" t="s">
        <v>5758</v>
      </c>
      <c r="AGG48" s="1" t="s">
        <v>5759</v>
      </c>
      <c r="AGH48" s="1" t="s">
        <v>5757</v>
      </c>
      <c r="AGI48" s="1" t="s">
        <v>5758</v>
      </c>
      <c r="AGJ48" s="1" t="s">
        <v>5759</v>
      </c>
      <c r="AGK48" s="1" t="s">
        <v>5757</v>
      </c>
      <c r="AGL48" s="1" t="s">
        <v>5758</v>
      </c>
      <c r="AGM48" s="1" t="s">
        <v>5759</v>
      </c>
      <c r="AGN48" s="1" t="s">
        <v>5757</v>
      </c>
      <c r="AGO48" s="1" t="s">
        <v>5758</v>
      </c>
      <c r="AGP48" s="1" t="s">
        <v>5759</v>
      </c>
      <c r="AGQ48" s="1" t="s">
        <v>5757</v>
      </c>
      <c r="AGR48" s="1" t="s">
        <v>5758</v>
      </c>
      <c r="AGS48" s="1" t="s">
        <v>5759</v>
      </c>
      <c r="AGT48" s="1" t="s">
        <v>5757</v>
      </c>
      <c r="AGU48" s="1" t="s">
        <v>5758</v>
      </c>
      <c r="AGV48" s="1" t="s">
        <v>5759</v>
      </c>
      <c r="AGW48" s="1" t="s">
        <v>5757</v>
      </c>
      <c r="AGX48" s="1" t="s">
        <v>5758</v>
      </c>
      <c r="AGY48" s="1" t="s">
        <v>5759</v>
      </c>
      <c r="AGZ48" s="1" t="s">
        <v>5757</v>
      </c>
      <c r="AHA48" s="1" t="s">
        <v>5758</v>
      </c>
      <c r="AHB48" s="1" t="s">
        <v>5759</v>
      </c>
      <c r="AHC48" s="1" t="s">
        <v>5757</v>
      </c>
      <c r="AHD48" s="1" t="s">
        <v>5758</v>
      </c>
      <c r="AHE48" s="1" t="s">
        <v>5759</v>
      </c>
      <c r="AHF48" s="1" t="s">
        <v>5757</v>
      </c>
      <c r="AHG48" s="1" t="s">
        <v>5758</v>
      </c>
      <c r="AHH48" s="1" t="s">
        <v>5759</v>
      </c>
      <c r="AHI48" s="1" t="s">
        <v>5757</v>
      </c>
      <c r="AHJ48" s="1" t="s">
        <v>5758</v>
      </c>
      <c r="AHK48" s="1" t="s">
        <v>5759</v>
      </c>
      <c r="AHL48" s="1" t="s">
        <v>5757</v>
      </c>
      <c r="AHM48" s="1" t="s">
        <v>5758</v>
      </c>
      <c r="AHN48" s="1" t="s">
        <v>5759</v>
      </c>
      <c r="AHO48" s="1" t="s">
        <v>5757</v>
      </c>
      <c r="AHP48" s="1" t="s">
        <v>5758</v>
      </c>
      <c r="AHQ48" s="1" t="s">
        <v>5759</v>
      </c>
      <c r="AHR48" s="1" t="s">
        <v>5757</v>
      </c>
      <c r="AHS48" s="1" t="s">
        <v>5758</v>
      </c>
      <c r="AHT48" s="1" t="s">
        <v>5759</v>
      </c>
      <c r="AHU48" s="1" t="s">
        <v>5757</v>
      </c>
      <c r="AHV48" s="1" t="s">
        <v>5758</v>
      </c>
      <c r="AHW48" s="1" t="s">
        <v>5759</v>
      </c>
      <c r="AHX48" s="1" t="s">
        <v>5757</v>
      </c>
      <c r="AHY48" s="1" t="s">
        <v>5758</v>
      </c>
      <c r="AHZ48" s="1" t="s">
        <v>5759</v>
      </c>
      <c r="AIA48" s="1" t="s">
        <v>5757</v>
      </c>
      <c r="AIB48" s="1" t="s">
        <v>5758</v>
      </c>
      <c r="AIC48" s="1" t="s">
        <v>5759</v>
      </c>
      <c r="AID48" s="1" t="s">
        <v>5757</v>
      </c>
      <c r="AIE48" s="1" t="s">
        <v>5758</v>
      </c>
      <c r="AIF48" s="1" t="s">
        <v>5759</v>
      </c>
      <c r="AIG48" s="1" t="s">
        <v>5757</v>
      </c>
      <c r="AIH48" s="1" t="s">
        <v>5758</v>
      </c>
      <c r="AII48" s="1" t="s">
        <v>5759</v>
      </c>
      <c r="AIJ48" s="1" t="s">
        <v>5757</v>
      </c>
      <c r="AIK48" s="1" t="s">
        <v>5758</v>
      </c>
      <c r="AIL48" s="1" t="s">
        <v>5759</v>
      </c>
      <c r="AIM48" s="1" t="s">
        <v>5757</v>
      </c>
      <c r="AIN48" s="1" t="s">
        <v>5758</v>
      </c>
      <c r="AIO48" s="1" t="s">
        <v>5759</v>
      </c>
      <c r="AIP48" s="1" t="s">
        <v>5757</v>
      </c>
      <c r="AIQ48" s="1" t="s">
        <v>5758</v>
      </c>
      <c r="AIR48" s="1" t="s">
        <v>5759</v>
      </c>
      <c r="AIS48" s="1" t="s">
        <v>5757</v>
      </c>
      <c r="AIT48" s="1" t="s">
        <v>5758</v>
      </c>
      <c r="AIU48" s="1" t="s">
        <v>5759</v>
      </c>
      <c r="AIV48" s="1" t="s">
        <v>5757</v>
      </c>
      <c r="AIW48" s="1" t="s">
        <v>5758</v>
      </c>
      <c r="AIX48" s="1" t="s">
        <v>5759</v>
      </c>
      <c r="AIY48" s="1" t="s">
        <v>5757</v>
      </c>
      <c r="AIZ48" s="1" t="s">
        <v>5758</v>
      </c>
      <c r="AJA48" s="1" t="s">
        <v>5759</v>
      </c>
      <c r="AJB48" s="1" t="s">
        <v>5757</v>
      </c>
      <c r="AJC48" s="1" t="s">
        <v>5758</v>
      </c>
      <c r="AJD48" s="1" t="s">
        <v>5759</v>
      </c>
      <c r="AJE48" s="1" t="s">
        <v>5757</v>
      </c>
      <c r="AJF48" s="1" t="s">
        <v>5758</v>
      </c>
      <c r="AJG48" s="1" t="s">
        <v>5759</v>
      </c>
      <c r="AJH48" s="1" t="s">
        <v>5757</v>
      </c>
      <c r="AJI48" s="1" t="s">
        <v>5758</v>
      </c>
      <c r="AJJ48" s="1" t="s">
        <v>5759</v>
      </c>
      <c r="AJK48" s="1" t="s">
        <v>5757</v>
      </c>
      <c r="AJL48" s="1" t="s">
        <v>5758</v>
      </c>
      <c r="AJM48" s="1" t="s">
        <v>5759</v>
      </c>
      <c r="AJN48" s="1" t="s">
        <v>5757</v>
      </c>
      <c r="AJO48" s="1" t="s">
        <v>5758</v>
      </c>
      <c r="AJP48" s="1" t="s">
        <v>5759</v>
      </c>
      <c r="AJQ48" s="1" t="s">
        <v>5757</v>
      </c>
      <c r="AJR48" s="1" t="s">
        <v>5758</v>
      </c>
      <c r="AJS48" s="1" t="s">
        <v>5759</v>
      </c>
      <c r="AJT48" s="1" t="s">
        <v>5757</v>
      </c>
      <c r="AJU48" s="1" t="s">
        <v>5758</v>
      </c>
      <c r="AJV48" s="1" t="s">
        <v>5759</v>
      </c>
      <c r="AJW48" s="1" t="s">
        <v>5757</v>
      </c>
      <c r="AJX48" s="1" t="s">
        <v>5758</v>
      </c>
      <c r="AJY48" s="1" t="s">
        <v>5759</v>
      </c>
      <c r="AJZ48" s="1" t="s">
        <v>5757</v>
      </c>
      <c r="AKA48" s="1" t="s">
        <v>5758</v>
      </c>
      <c r="AKB48" s="1" t="s">
        <v>5759</v>
      </c>
      <c r="AKC48" s="1" t="s">
        <v>5757</v>
      </c>
      <c r="AKD48" s="1" t="s">
        <v>5758</v>
      </c>
      <c r="AKE48" s="1" t="s">
        <v>5759</v>
      </c>
      <c r="AKF48" s="1" t="s">
        <v>5757</v>
      </c>
      <c r="AKG48" s="1" t="s">
        <v>5758</v>
      </c>
      <c r="AKH48" s="1" t="s">
        <v>5759</v>
      </c>
      <c r="AKI48" s="1" t="s">
        <v>5757</v>
      </c>
      <c r="AKJ48" s="1" t="s">
        <v>5758</v>
      </c>
      <c r="AKK48" s="1" t="s">
        <v>5759</v>
      </c>
      <c r="AKL48" s="1" t="s">
        <v>5757</v>
      </c>
      <c r="AKM48" s="1" t="s">
        <v>5758</v>
      </c>
      <c r="AKN48" s="1" t="s">
        <v>5759</v>
      </c>
      <c r="AKO48" s="1" t="s">
        <v>5757</v>
      </c>
      <c r="AKP48" s="1" t="s">
        <v>5758</v>
      </c>
      <c r="AKQ48" s="1" t="s">
        <v>5759</v>
      </c>
      <c r="AKR48" s="1" t="s">
        <v>5757</v>
      </c>
      <c r="AKS48" s="1" t="s">
        <v>5758</v>
      </c>
      <c r="AKT48" s="1" t="s">
        <v>5759</v>
      </c>
      <c r="AKU48" s="1" t="s">
        <v>5757</v>
      </c>
      <c r="AKV48" s="1" t="s">
        <v>5758</v>
      </c>
      <c r="AKW48" s="1" t="s">
        <v>5759</v>
      </c>
      <c r="AKX48" s="1" t="s">
        <v>5757</v>
      </c>
      <c r="AKY48" s="1" t="s">
        <v>5758</v>
      </c>
      <c r="AKZ48" s="1" t="s">
        <v>5759</v>
      </c>
      <c r="ALA48" s="1" t="s">
        <v>5757</v>
      </c>
      <c r="ALB48" s="1" t="s">
        <v>5758</v>
      </c>
      <c r="ALC48" s="1" t="s">
        <v>5759</v>
      </c>
      <c r="ALD48" s="1" t="s">
        <v>5757</v>
      </c>
      <c r="ALE48" s="1" t="s">
        <v>5758</v>
      </c>
      <c r="ALF48" s="1" t="s">
        <v>5759</v>
      </c>
      <c r="ALG48" s="1" t="s">
        <v>5757</v>
      </c>
      <c r="ALH48" s="1" t="s">
        <v>5758</v>
      </c>
      <c r="ALI48" s="1" t="s">
        <v>5759</v>
      </c>
      <c r="ALJ48" s="1" t="s">
        <v>5757</v>
      </c>
      <c r="ALK48" s="1" t="s">
        <v>5758</v>
      </c>
      <c r="ALL48" s="1" t="s">
        <v>5759</v>
      </c>
      <c r="ALM48" s="1" t="s">
        <v>5757</v>
      </c>
      <c r="ALN48" s="1" t="s">
        <v>5758</v>
      </c>
      <c r="ALO48" s="1" t="s">
        <v>5759</v>
      </c>
      <c r="ALP48" s="1" t="s">
        <v>5757</v>
      </c>
      <c r="ALQ48" s="1" t="s">
        <v>5758</v>
      </c>
      <c r="ALR48" s="1" t="s">
        <v>5759</v>
      </c>
      <c r="ALS48" s="1" t="s">
        <v>5757</v>
      </c>
      <c r="ALT48" s="1" t="s">
        <v>5758</v>
      </c>
      <c r="ALU48" s="1" t="s">
        <v>5759</v>
      </c>
      <c r="ALV48" s="1" t="s">
        <v>5757</v>
      </c>
      <c r="ALW48" s="1" t="s">
        <v>5758</v>
      </c>
      <c r="ALX48" s="1" t="s">
        <v>5759</v>
      </c>
      <c r="ALY48" s="1" t="s">
        <v>5757</v>
      </c>
      <c r="ALZ48" s="1" t="s">
        <v>5758</v>
      </c>
      <c r="AMA48" s="1" t="s">
        <v>5759</v>
      </c>
      <c r="AMB48" s="1" t="s">
        <v>5757</v>
      </c>
      <c r="AMC48" s="1" t="s">
        <v>5758</v>
      </c>
      <c r="AMD48" s="1" t="s">
        <v>5759</v>
      </c>
      <c r="AME48" s="1" t="s">
        <v>5757</v>
      </c>
      <c r="AMF48" s="1" t="s">
        <v>5758</v>
      </c>
      <c r="AMG48" s="1" t="s">
        <v>5759</v>
      </c>
      <c r="AMH48" s="1" t="s">
        <v>5757</v>
      </c>
      <c r="AMI48" s="1" t="s">
        <v>5758</v>
      </c>
      <c r="AMJ48" s="1" t="s">
        <v>5759</v>
      </c>
      <c r="AMK48" s="1" t="s">
        <v>5757</v>
      </c>
      <c r="AML48" s="1" t="s">
        <v>5758</v>
      </c>
      <c r="AMM48" s="1" t="s">
        <v>5759</v>
      </c>
      <c r="AMN48" s="1" t="s">
        <v>5757</v>
      </c>
      <c r="AMO48" s="1" t="s">
        <v>5758</v>
      </c>
      <c r="AMP48" s="1" t="s">
        <v>5759</v>
      </c>
      <c r="AMQ48" s="1" t="s">
        <v>5757</v>
      </c>
      <c r="AMR48" s="1" t="s">
        <v>5758</v>
      </c>
      <c r="AMS48" s="1" t="s">
        <v>5759</v>
      </c>
      <c r="AMT48" s="1" t="s">
        <v>5757</v>
      </c>
      <c r="AMU48" s="1" t="s">
        <v>5758</v>
      </c>
      <c r="AMV48" s="1" t="s">
        <v>5759</v>
      </c>
      <c r="AMW48" s="1" t="s">
        <v>5757</v>
      </c>
      <c r="AMX48" s="1" t="s">
        <v>5758</v>
      </c>
      <c r="AMY48" s="1" t="s">
        <v>5759</v>
      </c>
      <c r="AMZ48" s="1" t="s">
        <v>5757</v>
      </c>
      <c r="ANA48" s="1" t="s">
        <v>5758</v>
      </c>
      <c r="ANB48" s="1" t="s">
        <v>5759</v>
      </c>
      <c r="ANC48" s="1" t="s">
        <v>5757</v>
      </c>
      <c r="AND48" s="1" t="s">
        <v>5758</v>
      </c>
      <c r="ANE48" s="1" t="s">
        <v>5759</v>
      </c>
      <c r="ANF48" s="1" t="s">
        <v>5757</v>
      </c>
      <c r="ANG48" s="1" t="s">
        <v>5758</v>
      </c>
      <c r="ANH48" s="1" t="s">
        <v>5759</v>
      </c>
      <c r="ANI48" s="1" t="s">
        <v>5757</v>
      </c>
      <c r="ANJ48" s="1" t="s">
        <v>5758</v>
      </c>
      <c r="ANK48" s="1" t="s">
        <v>5759</v>
      </c>
      <c r="ANL48" s="1" t="s">
        <v>5757</v>
      </c>
      <c r="ANM48" s="1" t="s">
        <v>5758</v>
      </c>
      <c r="ANN48" s="1" t="s">
        <v>5759</v>
      </c>
      <c r="ANO48" s="1" t="s">
        <v>5757</v>
      </c>
      <c r="ANP48" s="1" t="s">
        <v>5758</v>
      </c>
      <c r="ANQ48" s="1" t="s">
        <v>5759</v>
      </c>
      <c r="ANR48" s="1" t="s">
        <v>5757</v>
      </c>
      <c r="ANS48" s="1" t="s">
        <v>5758</v>
      </c>
      <c r="ANT48" s="1" t="s">
        <v>5759</v>
      </c>
      <c r="ANU48" s="1" t="s">
        <v>5757</v>
      </c>
      <c r="ANV48" s="1" t="s">
        <v>5758</v>
      </c>
      <c r="ANW48" s="1" t="s">
        <v>5759</v>
      </c>
      <c r="ANX48" s="1" t="s">
        <v>5757</v>
      </c>
      <c r="ANY48" s="1" t="s">
        <v>5758</v>
      </c>
      <c r="ANZ48" s="1" t="s">
        <v>5759</v>
      </c>
      <c r="AOA48" s="1" t="s">
        <v>5757</v>
      </c>
      <c r="AOB48" s="1" t="s">
        <v>5758</v>
      </c>
      <c r="AOC48" s="1" t="s">
        <v>5759</v>
      </c>
      <c r="AOD48" s="1" t="s">
        <v>5757</v>
      </c>
      <c r="AOE48" s="1" t="s">
        <v>5758</v>
      </c>
      <c r="AOF48" s="1" t="s">
        <v>5759</v>
      </c>
      <c r="AOG48" s="1" t="s">
        <v>5757</v>
      </c>
      <c r="AOH48" s="1" t="s">
        <v>5758</v>
      </c>
      <c r="AOI48" s="1" t="s">
        <v>5759</v>
      </c>
      <c r="AOJ48" s="1" t="s">
        <v>5757</v>
      </c>
      <c r="AOK48" s="1" t="s">
        <v>5758</v>
      </c>
      <c r="AOL48" s="1" t="s">
        <v>5759</v>
      </c>
      <c r="AOM48" s="1" t="s">
        <v>5757</v>
      </c>
      <c r="AON48" s="1" t="s">
        <v>5758</v>
      </c>
      <c r="AOO48" s="1" t="s">
        <v>5759</v>
      </c>
      <c r="AOP48" s="1" t="s">
        <v>5757</v>
      </c>
      <c r="AOQ48" s="1" t="s">
        <v>5758</v>
      </c>
      <c r="AOR48" s="1" t="s">
        <v>5759</v>
      </c>
      <c r="AOS48" s="1" t="s">
        <v>5757</v>
      </c>
      <c r="AOT48" s="1" t="s">
        <v>5758</v>
      </c>
      <c r="AOU48" s="1" t="s">
        <v>5759</v>
      </c>
      <c r="AOV48" s="1" t="s">
        <v>5757</v>
      </c>
      <c r="AOW48" s="1" t="s">
        <v>5758</v>
      </c>
      <c r="AOX48" s="1" t="s">
        <v>5759</v>
      </c>
      <c r="AOY48" s="1" t="s">
        <v>5757</v>
      </c>
      <c r="AOZ48" s="1" t="s">
        <v>5758</v>
      </c>
      <c r="APA48" s="1" t="s">
        <v>5759</v>
      </c>
      <c r="APB48" s="1" t="s">
        <v>5757</v>
      </c>
      <c r="APC48" s="1" t="s">
        <v>5758</v>
      </c>
      <c r="APD48" s="1" t="s">
        <v>5759</v>
      </c>
      <c r="APE48" s="1" t="s">
        <v>5757</v>
      </c>
      <c r="APF48" s="1" t="s">
        <v>5758</v>
      </c>
      <c r="APG48" s="1" t="s">
        <v>5759</v>
      </c>
      <c r="APH48" s="1" t="s">
        <v>5757</v>
      </c>
      <c r="API48" s="1" t="s">
        <v>5758</v>
      </c>
      <c r="APJ48" s="1" t="s">
        <v>5759</v>
      </c>
      <c r="APK48" s="1" t="s">
        <v>5757</v>
      </c>
      <c r="APL48" s="1" t="s">
        <v>5758</v>
      </c>
      <c r="APM48" s="1" t="s">
        <v>5759</v>
      </c>
      <c r="APN48" s="1" t="s">
        <v>5757</v>
      </c>
      <c r="APO48" s="1" t="s">
        <v>5758</v>
      </c>
      <c r="APP48" s="1" t="s">
        <v>5759</v>
      </c>
      <c r="APQ48" s="1" t="s">
        <v>5757</v>
      </c>
      <c r="APR48" s="1" t="s">
        <v>5758</v>
      </c>
      <c r="APS48" s="1" t="s">
        <v>5759</v>
      </c>
      <c r="APT48" s="1" t="s">
        <v>5757</v>
      </c>
      <c r="APU48" s="1" t="s">
        <v>5758</v>
      </c>
      <c r="APV48" s="1" t="s">
        <v>5759</v>
      </c>
      <c r="APW48" s="1" t="s">
        <v>5757</v>
      </c>
      <c r="APX48" s="1" t="s">
        <v>5758</v>
      </c>
      <c r="APY48" s="1" t="s">
        <v>5759</v>
      </c>
      <c r="APZ48" s="1" t="s">
        <v>5757</v>
      </c>
      <c r="AQA48" s="1" t="s">
        <v>5758</v>
      </c>
      <c r="AQB48" s="1" t="s">
        <v>5759</v>
      </c>
      <c r="AQC48" s="1" t="s">
        <v>5757</v>
      </c>
      <c r="AQD48" s="1" t="s">
        <v>5758</v>
      </c>
      <c r="AQE48" s="1" t="s">
        <v>5759</v>
      </c>
      <c r="AQF48" s="1" t="s">
        <v>5757</v>
      </c>
      <c r="AQG48" s="1" t="s">
        <v>5758</v>
      </c>
      <c r="AQH48" s="1" t="s">
        <v>5759</v>
      </c>
      <c r="AQI48" s="1" t="s">
        <v>5757</v>
      </c>
      <c r="AQJ48" s="1" t="s">
        <v>5758</v>
      </c>
      <c r="AQK48" s="1" t="s">
        <v>5759</v>
      </c>
      <c r="AQL48" s="1" t="s">
        <v>5757</v>
      </c>
      <c r="AQM48" s="1" t="s">
        <v>5758</v>
      </c>
      <c r="AQN48" s="1" t="s">
        <v>5759</v>
      </c>
      <c r="AQO48" s="1" t="s">
        <v>5757</v>
      </c>
      <c r="AQP48" s="1" t="s">
        <v>5758</v>
      </c>
      <c r="AQQ48" s="1" t="s">
        <v>5759</v>
      </c>
      <c r="AQR48" s="1" t="s">
        <v>5757</v>
      </c>
      <c r="AQS48" s="1" t="s">
        <v>5758</v>
      </c>
      <c r="AQT48" s="1" t="s">
        <v>5759</v>
      </c>
      <c r="AQU48" s="1" t="s">
        <v>5757</v>
      </c>
      <c r="AQV48" s="1" t="s">
        <v>5758</v>
      </c>
      <c r="AQW48" s="1" t="s">
        <v>5759</v>
      </c>
      <c r="AQX48" s="1" t="s">
        <v>5757</v>
      </c>
      <c r="AQY48" s="1" t="s">
        <v>5758</v>
      </c>
      <c r="AQZ48" s="1" t="s">
        <v>5759</v>
      </c>
      <c r="ARA48" s="1" t="s">
        <v>5757</v>
      </c>
      <c r="ARB48" s="1" t="s">
        <v>5758</v>
      </c>
      <c r="ARC48" s="1" t="s">
        <v>5759</v>
      </c>
      <c r="ARD48" s="1" t="s">
        <v>5757</v>
      </c>
      <c r="ARE48" s="1" t="s">
        <v>5758</v>
      </c>
      <c r="ARF48" s="1" t="s">
        <v>5759</v>
      </c>
      <c r="ARG48" s="1" t="s">
        <v>5757</v>
      </c>
      <c r="ARH48" s="1" t="s">
        <v>5758</v>
      </c>
      <c r="ARI48" s="1" t="s">
        <v>5759</v>
      </c>
      <c r="ARJ48" s="1" t="s">
        <v>5757</v>
      </c>
      <c r="ARK48" s="1" t="s">
        <v>5758</v>
      </c>
      <c r="ARL48" s="1" t="s">
        <v>5759</v>
      </c>
      <c r="ARM48" s="1" t="s">
        <v>5757</v>
      </c>
      <c r="ARN48" s="1" t="s">
        <v>5758</v>
      </c>
      <c r="ARO48" s="1" t="s">
        <v>5759</v>
      </c>
      <c r="ARP48" s="1" t="s">
        <v>5757</v>
      </c>
      <c r="ARQ48" s="1" t="s">
        <v>5758</v>
      </c>
      <c r="ARR48" s="1" t="s">
        <v>5759</v>
      </c>
      <c r="ARS48" s="1" t="s">
        <v>5757</v>
      </c>
      <c r="ART48" s="1" t="s">
        <v>5758</v>
      </c>
      <c r="ARU48" s="1" t="s">
        <v>5759</v>
      </c>
      <c r="ARV48" s="1" t="s">
        <v>5757</v>
      </c>
      <c r="ARW48" s="1" t="s">
        <v>5758</v>
      </c>
      <c r="ARX48" s="1" t="s">
        <v>5759</v>
      </c>
      <c r="ARY48" s="1" t="s">
        <v>5757</v>
      </c>
      <c r="ARZ48" s="1" t="s">
        <v>5758</v>
      </c>
      <c r="ASA48" s="1" t="s">
        <v>5759</v>
      </c>
      <c r="ASB48" s="1" t="s">
        <v>5757</v>
      </c>
      <c r="ASC48" s="1" t="s">
        <v>5758</v>
      </c>
      <c r="ASD48" s="1" t="s">
        <v>5759</v>
      </c>
      <c r="ASE48" s="1" t="s">
        <v>5757</v>
      </c>
      <c r="ASF48" s="1" t="s">
        <v>5758</v>
      </c>
      <c r="ASG48" s="1" t="s">
        <v>5759</v>
      </c>
      <c r="ASH48" s="1" t="s">
        <v>5757</v>
      </c>
      <c r="ASI48" s="1" t="s">
        <v>5758</v>
      </c>
      <c r="ASJ48" s="1" t="s">
        <v>5759</v>
      </c>
      <c r="ASK48" s="1" t="s">
        <v>5757</v>
      </c>
      <c r="ASL48" s="1" t="s">
        <v>5758</v>
      </c>
      <c r="ASM48" s="1" t="s">
        <v>5759</v>
      </c>
      <c r="ASN48" s="1" t="s">
        <v>5757</v>
      </c>
      <c r="ASO48" s="1" t="s">
        <v>5758</v>
      </c>
      <c r="ASP48" s="1" t="s">
        <v>5759</v>
      </c>
      <c r="ASQ48" s="1" t="s">
        <v>5757</v>
      </c>
      <c r="ASR48" s="1" t="s">
        <v>5758</v>
      </c>
      <c r="ASS48" s="1" t="s">
        <v>5759</v>
      </c>
      <c r="AST48" s="1" t="s">
        <v>5757</v>
      </c>
      <c r="ASU48" s="1" t="s">
        <v>5758</v>
      </c>
      <c r="ASV48" s="1" t="s">
        <v>5759</v>
      </c>
      <c r="ASW48" s="1" t="s">
        <v>5757</v>
      </c>
      <c r="ASX48" s="1" t="s">
        <v>5758</v>
      </c>
      <c r="ASY48" s="1" t="s">
        <v>5759</v>
      </c>
      <c r="ASZ48" s="1" t="s">
        <v>5757</v>
      </c>
      <c r="ATA48" s="1" t="s">
        <v>5758</v>
      </c>
      <c r="ATB48" s="1" t="s">
        <v>5759</v>
      </c>
      <c r="ATC48" s="1" t="s">
        <v>5757</v>
      </c>
      <c r="ATD48" s="1" t="s">
        <v>5758</v>
      </c>
      <c r="ATE48" s="1" t="s">
        <v>5759</v>
      </c>
      <c r="ATF48" s="1" t="s">
        <v>5757</v>
      </c>
      <c r="ATG48" s="1" t="s">
        <v>5758</v>
      </c>
      <c r="ATH48" s="1" t="s">
        <v>5759</v>
      </c>
      <c r="ATI48" s="1" t="s">
        <v>5757</v>
      </c>
      <c r="ATJ48" s="1" t="s">
        <v>5758</v>
      </c>
      <c r="ATK48" s="1" t="s">
        <v>5759</v>
      </c>
      <c r="ATL48" s="1" t="s">
        <v>5757</v>
      </c>
      <c r="ATM48" s="1" t="s">
        <v>5758</v>
      </c>
      <c r="ATN48" s="1" t="s">
        <v>5759</v>
      </c>
      <c r="ATO48" s="1" t="s">
        <v>5757</v>
      </c>
      <c r="ATP48" s="1" t="s">
        <v>5758</v>
      </c>
      <c r="ATQ48" s="1" t="s">
        <v>5759</v>
      </c>
      <c r="ATR48" s="1" t="s">
        <v>5757</v>
      </c>
      <c r="ATS48" s="1" t="s">
        <v>5758</v>
      </c>
      <c r="ATT48" s="1" t="s">
        <v>5759</v>
      </c>
      <c r="ATU48" s="1" t="s">
        <v>5757</v>
      </c>
      <c r="ATV48" s="1" t="s">
        <v>5758</v>
      </c>
      <c r="ATW48" s="1" t="s">
        <v>5759</v>
      </c>
      <c r="ATX48" s="1" t="s">
        <v>5757</v>
      </c>
      <c r="ATY48" s="1" t="s">
        <v>5758</v>
      </c>
      <c r="ATZ48" s="1" t="s">
        <v>5759</v>
      </c>
      <c r="AUA48" s="1" t="s">
        <v>5757</v>
      </c>
      <c r="AUB48" s="1" t="s">
        <v>5758</v>
      </c>
      <c r="AUC48" s="1" t="s">
        <v>5759</v>
      </c>
      <c r="AUD48" s="1" t="s">
        <v>5757</v>
      </c>
      <c r="AUE48" s="1" t="s">
        <v>5758</v>
      </c>
      <c r="AUF48" s="1" t="s">
        <v>5759</v>
      </c>
      <c r="AUG48" s="1" t="s">
        <v>5757</v>
      </c>
      <c r="AUH48" s="1" t="s">
        <v>5758</v>
      </c>
      <c r="AUI48" s="1" t="s">
        <v>5759</v>
      </c>
      <c r="AUJ48" s="1" t="s">
        <v>5757</v>
      </c>
      <c r="AUK48" s="1" t="s">
        <v>5758</v>
      </c>
      <c r="AUL48" s="1" t="s">
        <v>5759</v>
      </c>
      <c r="AUM48" s="1" t="s">
        <v>5757</v>
      </c>
      <c r="AUN48" s="1" t="s">
        <v>5758</v>
      </c>
      <c r="AUO48" s="1" t="s">
        <v>5759</v>
      </c>
      <c r="AUP48" s="1" t="s">
        <v>5757</v>
      </c>
      <c r="AUQ48" s="1" t="s">
        <v>5758</v>
      </c>
      <c r="AUR48" s="1" t="s">
        <v>5759</v>
      </c>
      <c r="AUS48" s="1" t="s">
        <v>5757</v>
      </c>
      <c r="AUT48" s="1" t="s">
        <v>5758</v>
      </c>
      <c r="AUU48" s="1" t="s">
        <v>5759</v>
      </c>
      <c r="AUV48" s="1" t="s">
        <v>5757</v>
      </c>
      <c r="AUW48" s="1" t="s">
        <v>5758</v>
      </c>
      <c r="AUX48" s="1" t="s">
        <v>5759</v>
      </c>
      <c r="AUY48" s="1" t="s">
        <v>5757</v>
      </c>
      <c r="AUZ48" s="1" t="s">
        <v>5758</v>
      </c>
      <c r="AVA48" s="1" t="s">
        <v>5759</v>
      </c>
      <c r="AVB48" s="1" t="s">
        <v>5757</v>
      </c>
      <c r="AVC48" s="1" t="s">
        <v>5758</v>
      </c>
      <c r="AVD48" s="1" t="s">
        <v>5759</v>
      </c>
      <c r="AVE48" s="1" t="s">
        <v>5757</v>
      </c>
      <c r="AVF48" s="1" t="s">
        <v>5758</v>
      </c>
      <c r="AVG48" s="1" t="s">
        <v>5759</v>
      </c>
      <c r="AVH48" s="1" t="s">
        <v>5757</v>
      </c>
      <c r="AVI48" s="1" t="s">
        <v>5758</v>
      </c>
      <c r="AVJ48" s="1" t="s">
        <v>5759</v>
      </c>
      <c r="AVK48" s="1" t="s">
        <v>5757</v>
      </c>
      <c r="AVL48" s="1" t="s">
        <v>5758</v>
      </c>
      <c r="AVM48" s="1" t="s">
        <v>5759</v>
      </c>
      <c r="AVN48" s="1" t="s">
        <v>5757</v>
      </c>
      <c r="AVO48" s="1" t="s">
        <v>5758</v>
      </c>
      <c r="AVP48" s="1" t="s">
        <v>5759</v>
      </c>
      <c r="AVQ48" s="1" t="s">
        <v>5757</v>
      </c>
      <c r="AVR48" s="1" t="s">
        <v>5758</v>
      </c>
      <c r="AVS48" s="1" t="s">
        <v>5759</v>
      </c>
      <c r="AVT48" s="1" t="s">
        <v>5757</v>
      </c>
      <c r="AVU48" s="1" t="s">
        <v>5758</v>
      </c>
      <c r="AVV48" s="1" t="s">
        <v>5759</v>
      </c>
      <c r="AVW48" s="1" t="s">
        <v>5757</v>
      </c>
      <c r="AVX48" s="1" t="s">
        <v>5758</v>
      </c>
      <c r="AVY48" s="1" t="s">
        <v>5759</v>
      </c>
      <c r="AVZ48" s="1" t="s">
        <v>5757</v>
      </c>
      <c r="AWA48" s="1" t="s">
        <v>5758</v>
      </c>
      <c r="AWB48" s="1" t="s">
        <v>5759</v>
      </c>
      <c r="AWC48" s="1" t="s">
        <v>5757</v>
      </c>
      <c r="AWD48" s="1" t="s">
        <v>5758</v>
      </c>
      <c r="AWE48" s="1" t="s">
        <v>5759</v>
      </c>
      <c r="AWF48" s="1" t="s">
        <v>5757</v>
      </c>
      <c r="AWG48" s="1" t="s">
        <v>5758</v>
      </c>
      <c r="AWH48" s="1" t="s">
        <v>5759</v>
      </c>
      <c r="AWI48" s="1" t="s">
        <v>5757</v>
      </c>
      <c r="AWJ48" s="1" t="s">
        <v>5758</v>
      </c>
      <c r="AWK48" s="1" t="s">
        <v>5759</v>
      </c>
      <c r="AWL48" s="1" t="s">
        <v>5757</v>
      </c>
      <c r="AWM48" s="1" t="s">
        <v>5758</v>
      </c>
      <c r="AWN48" s="1" t="s">
        <v>5759</v>
      </c>
      <c r="AWO48" s="1" t="s">
        <v>5757</v>
      </c>
      <c r="AWP48" s="1" t="s">
        <v>5758</v>
      </c>
      <c r="AWQ48" s="1" t="s">
        <v>5759</v>
      </c>
      <c r="AWR48" s="1" t="s">
        <v>5757</v>
      </c>
      <c r="AWS48" s="1" t="s">
        <v>5758</v>
      </c>
      <c r="AWT48" s="1" t="s">
        <v>5759</v>
      </c>
      <c r="AWU48" s="1" t="s">
        <v>5757</v>
      </c>
      <c r="AWV48" s="1" t="s">
        <v>5758</v>
      </c>
      <c r="AWW48" s="1" t="s">
        <v>5759</v>
      </c>
      <c r="AWX48" s="1" t="s">
        <v>5757</v>
      </c>
      <c r="AWY48" s="1" t="s">
        <v>5758</v>
      </c>
      <c r="AWZ48" s="1" t="s">
        <v>5759</v>
      </c>
      <c r="AXA48" s="1" t="s">
        <v>5757</v>
      </c>
      <c r="AXB48" s="1" t="s">
        <v>5758</v>
      </c>
      <c r="AXC48" s="1" t="s">
        <v>5759</v>
      </c>
      <c r="AXD48" s="1" t="s">
        <v>5757</v>
      </c>
      <c r="AXE48" s="1" t="s">
        <v>5758</v>
      </c>
      <c r="AXF48" s="1" t="s">
        <v>5759</v>
      </c>
      <c r="AXG48" s="1" t="s">
        <v>5757</v>
      </c>
      <c r="AXH48" s="1" t="s">
        <v>5758</v>
      </c>
      <c r="AXI48" s="1" t="s">
        <v>5759</v>
      </c>
      <c r="AXJ48" s="1" t="s">
        <v>5757</v>
      </c>
      <c r="AXK48" s="1" t="s">
        <v>5758</v>
      </c>
      <c r="AXL48" s="1" t="s">
        <v>5759</v>
      </c>
      <c r="AXM48" s="1" t="s">
        <v>5757</v>
      </c>
      <c r="AXN48" s="1" t="s">
        <v>5758</v>
      </c>
      <c r="AXO48" s="1" t="s">
        <v>5759</v>
      </c>
      <c r="AXP48" s="1" t="s">
        <v>5757</v>
      </c>
      <c r="AXQ48" s="1" t="s">
        <v>5758</v>
      </c>
      <c r="AXR48" s="1" t="s">
        <v>5759</v>
      </c>
      <c r="AXS48" s="1" t="s">
        <v>5757</v>
      </c>
      <c r="AXT48" s="1" t="s">
        <v>5758</v>
      </c>
      <c r="AXU48" s="1" t="s">
        <v>5759</v>
      </c>
      <c r="AXV48" s="1" t="s">
        <v>5757</v>
      </c>
      <c r="AXW48" s="1" t="s">
        <v>5758</v>
      </c>
      <c r="AXX48" s="1" t="s">
        <v>5759</v>
      </c>
      <c r="AXY48" s="1" t="s">
        <v>5757</v>
      </c>
      <c r="AXZ48" s="1" t="s">
        <v>5758</v>
      </c>
      <c r="AYA48" s="1" t="s">
        <v>5759</v>
      </c>
      <c r="AYB48" s="1" t="s">
        <v>5757</v>
      </c>
      <c r="AYC48" s="1" t="s">
        <v>5758</v>
      </c>
      <c r="AYD48" s="1" t="s">
        <v>5759</v>
      </c>
      <c r="AYE48" s="1" t="s">
        <v>5757</v>
      </c>
      <c r="AYF48" s="1" t="s">
        <v>5758</v>
      </c>
      <c r="AYG48" s="1" t="s">
        <v>5759</v>
      </c>
      <c r="AYH48" s="1" t="s">
        <v>5757</v>
      </c>
      <c r="AYI48" s="1" t="s">
        <v>5758</v>
      </c>
      <c r="AYJ48" s="1" t="s">
        <v>5759</v>
      </c>
      <c r="AYK48" s="1" t="s">
        <v>5757</v>
      </c>
      <c r="AYL48" s="1" t="s">
        <v>5758</v>
      </c>
      <c r="AYM48" s="1" t="s">
        <v>5759</v>
      </c>
      <c r="AYN48" s="1" t="s">
        <v>5757</v>
      </c>
      <c r="AYO48" s="1" t="s">
        <v>5758</v>
      </c>
      <c r="AYP48" s="1" t="s">
        <v>5759</v>
      </c>
      <c r="AYQ48" s="1" t="s">
        <v>5757</v>
      </c>
      <c r="AYR48" s="1" t="s">
        <v>5758</v>
      </c>
      <c r="AYS48" s="1" t="s">
        <v>5759</v>
      </c>
      <c r="AYT48" s="1" t="s">
        <v>5757</v>
      </c>
      <c r="AYU48" s="1" t="s">
        <v>5758</v>
      </c>
      <c r="AYV48" s="1" t="s">
        <v>5759</v>
      </c>
      <c r="AYW48" s="1" t="s">
        <v>5757</v>
      </c>
      <c r="AYX48" s="1" t="s">
        <v>5758</v>
      </c>
      <c r="AYY48" s="1" t="s">
        <v>5759</v>
      </c>
      <c r="AYZ48" s="1" t="s">
        <v>5757</v>
      </c>
      <c r="AZA48" s="1" t="s">
        <v>5758</v>
      </c>
      <c r="AZB48" s="1" t="s">
        <v>5759</v>
      </c>
      <c r="AZC48" s="1" t="s">
        <v>5757</v>
      </c>
      <c r="AZD48" s="1" t="s">
        <v>5758</v>
      </c>
      <c r="AZE48" s="1" t="s">
        <v>5759</v>
      </c>
      <c r="AZF48" s="1" t="s">
        <v>5757</v>
      </c>
      <c r="AZG48" s="1" t="s">
        <v>5758</v>
      </c>
      <c r="AZH48" s="1" t="s">
        <v>5759</v>
      </c>
      <c r="AZI48" s="1" t="s">
        <v>5757</v>
      </c>
      <c r="AZJ48" s="1" t="s">
        <v>5758</v>
      </c>
      <c r="AZK48" s="1" t="s">
        <v>5759</v>
      </c>
      <c r="AZL48" s="1" t="s">
        <v>5757</v>
      </c>
      <c r="AZM48" s="1" t="s">
        <v>5758</v>
      </c>
      <c r="AZN48" s="1" t="s">
        <v>5759</v>
      </c>
      <c r="AZO48" s="1" t="s">
        <v>5757</v>
      </c>
      <c r="AZP48" s="1" t="s">
        <v>5758</v>
      </c>
      <c r="AZQ48" s="1" t="s">
        <v>5759</v>
      </c>
      <c r="AZR48" s="1" t="s">
        <v>5757</v>
      </c>
      <c r="AZS48" s="1" t="s">
        <v>5758</v>
      </c>
      <c r="AZT48" s="1" t="s">
        <v>5759</v>
      </c>
      <c r="AZU48" s="1" t="s">
        <v>5757</v>
      </c>
      <c r="AZV48" s="1" t="s">
        <v>5758</v>
      </c>
      <c r="AZW48" s="1" t="s">
        <v>5759</v>
      </c>
      <c r="AZX48" s="1" t="s">
        <v>5757</v>
      </c>
      <c r="AZY48" s="1" t="s">
        <v>5758</v>
      </c>
      <c r="AZZ48" s="1" t="s">
        <v>5759</v>
      </c>
      <c r="BAA48" s="1" t="s">
        <v>5757</v>
      </c>
      <c r="BAB48" s="1" t="s">
        <v>5758</v>
      </c>
      <c r="BAC48" s="1" t="s">
        <v>5759</v>
      </c>
      <c r="BAD48" s="1" t="s">
        <v>5757</v>
      </c>
      <c r="BAE48" s="1" t="s">
        <v>5758</v>
      </c>
      <c r="BAF48" s="1" t="s">
        <v>5759</v>
      </c>
      <c r="BAG48" s="1" t="s">
        <v>5757</v>
      </c>
      <c r="BAH48" s="1" t="s">
        <v>5758</v>
      </c>
      <c r="BAI48" s="1" t="s">
        <v>5759</v>
      </c>
      <c r="BAJ48" s="1" t="s">
        <v>5757</v>
      </c>
      <c r="BAK48" s="1" t="s">
        <v>5758</v>
      </c>
      <c r="BAL48" s="1" t="s">
        <v>5759</v>
      </c>
      <c r="BAM48" s="1" t="s">
        <v>5757</v>
      </c>
      <c r="BAN48" s="1" t="s">
        <v>5758</v>
      </c>
      <c r="BAO48" s="1" t="s">
        <v>5759</v>
      </c>
      <c r="BAP48" s="1" t="s">
        <v>5757</v>
      </c>
      <c r="BAQ48" s="1" t="s">
        <v>5758</v>
      </c>
      <c r="BAR48" s="1" t="s">
        <v>5759</v>
      </c>
      <c r="BAS48" s="1" t="s">
        <v>5757</v>
      </c>
      <c r="BAT48" s="1" t="s">
        <v>5758</v>
      </c>
      <c r="BAU48" s="1" t="s">
        <v>5759</v>
      </c>
      <c r="BAV48" s="1" t="s">
        <v>5757</v>
      </c>
      <c r="BAW48" s="1" t="s">
        <v>5758</v>
      </c>
      <c r="BAX48" s="1" t="s">
        <v>5759</v>
      </c>
      <c r="BAY48" s="1" t="s">
        <v>5757</v>
      </c>
      <c r="BAZ48" s="1" t="s">
        <v>5758</v>
      </c>
      <c r="BBA48" s="1" t="s">
        <v>5759</v>
      </c>
      <c r="BBB48" s="1" t="s">
        <v>5757</v>
      </c>
      <c r="BBC48" s="1" t="s">
        <v>5758</v>
      </c>
      <c r="BBD48" s="1" t="s">
        <v>5759</v>
      </c>
      <c r="BBE48" s="1" t="s">
        <v>5757</v>
      </c>
      <c r="BBF48" s="1" t="s">
        <v>5758</v>
      </c>
      <c r="BBG48" s="1" t="s">
        <v>5759</v>
      </c>
      <c r="BBH48" s="1" t="s">
        <v>5757</v>
      </c>
      <c r="BBI48" s="1" t="s">
        <v>5758</v>
      </c>
      <c r="BBJ48" s="1" t="s">
        <v>5759</v>
      </c>
      <c r="BBK48" s="1" t="s">
        <v>5757</v>
      </c>
      <c r="BBL48" s="1" t="s">
        <v>5758</v>
      </c>
      <c r="BBM48" s="1" t="s">
        <v>5759</v>
      </c>
      <c r="BBN48" s="1" t="s">
        <v>5757</v>
      </c>
      <c r="BBO48" s="1" t="s">
        <v>5758</v>
      </c>
      <c r="BBP48" s="1" t="s">
        <v>5759</v>
      </c>
      <c r="BBQ48" s="1" t="s">
        <v>5757</v>
      </c>
      <c r="BBR48" s="1" t="s">
        <v>5758</v>
      </c>
      <c r="BBS48" s="1" t="s">
        <v>5759</v>
      </c>
      <c r="BBT48" s="1" t="s">
        <v>5757</v>
      </c>
      <c r="BBU48" s="1" t="s">
        <v>5758</v>
      </c>
      <c r="BBV48" s="1" t="s">
        <v>5759</v>
      </c>
      <c r="BBW48" s="1" t="s">
        <v>5757</v>
      </c>
      <c r="BBX48" s="1" t="s">
        <v>5758</v>
      </c>
      <c r="BBY48" s="1" t="s">
        <v>5759</v>
      </c>
      <c r="BBZ48" s="1" t="s">
        <v>5757</v>
      </c>
      <c r="BCA48" s="1" t="s">
        <v>5758</v>
      </c>
      <c r="BCB48" s="1" t="s">
        <v>5759</v>
      </c>
      <c r="BCC48" s="1" t="s">
        <v>5757</v>
      </c>
      <c r="BCD48" s="1" t="s">
        <v>5758</v>
      </c>
      <c r="BCE48" s="1" t="s">
        <v>5759</v>
      </c>
      <c r="BCF48" s="1" t="s">
        <v>5757</v>
      </c>
      <c r="BCG48" s="1" t="s">
        <v>5758</v>
      </c>
      <c r="BCH48" s="1" t="s">
        <v>5759</v>
      </c>
      <c r="BCI48" s="1" t="s">
        <v>5757</v>
      </c>
      <c r="BCJ48" s="1" t="s">
        <v>5758</v>
      </c>
      <c r="BCK48" s="1" t="s">
        <v>5759</v>
      </c>
      <c r="BCL48" s="1" t="s">
        <v>5757</v>
      </c>
      <c r="BCM48" s="1" t="s">
        <v>5758</v>
      </c>
      <c r="BCN48" s="1" t="s">
        <v>5759</v>
      </c>
      <c r="BCO48" s="1" t="s">
        <v>5757</v>
      </c>
      <c r="BCP48" s="1" t="s">
        <v>5758</v>
      </c>
      <c r="BCQ48" s="1" t="s">
        <v>5759</v>
      </c>
      <c r="BCR48" s="1" t="s">
        <v>5757</v>
      </c>
      <c r="BCS48" s="1" t="s">
        <v>5758</v>
      </c>
      <c r="BCT48" s="1" t="s">
        <v>5759</v>
      </c>
      <c r="BCU48" s="1" t="s">
        <v>5757</v>
      </c>
      <c r="BCV48" s="1" t="s">
        <v>5758</v>
      </c>
      <c r="BCW48" s="1" t="s">
        <v>5759</v>
      </c>
      <c r="BCX48" s="1" t="s">
        <v>5757</v>
      </c>
      <c r="BCY48" s="1" t="s">
        <v>5758</v>
      </c>
      <c r="BCZ48" s="1" t="s">
        <v>5759</v>
      </c>
      <c r="BDA48" s="1" t="s">
        <v>5757</v>
      </c>
      <c r="BDB48" s="1" t="s">
        <v>5758</v>
      </c>
      <c r="BDC48" s="1" t="s">
        <v>5759</v>
      </c>
      <c r="BDD48" s="1" t="s">
        <v>5757</v>
      </c>
      <c r="BDE48" s="1" t="s">
        <v>5758</v>
      </c>
      <c r="BDF48" s="1" t="s">
        <v>5759</v>
      </c>
      <c r="BDG48" s="1" t="s">
        <v>5757</v>
      </c>
      <c r="BDH48" s="1" t="s">
        <v>5758</v>
      </c>
      <c r="BDI48" s="1" t="s">
        <v>5759</v>
      </c>
      <c r="BDJ48" s="1" t="s">
        <v>5757</v>
      </c>
      <c r="BDK48" s="1" t="s">
        <v>5758</v>
      </c>
      <c r="BDL48" s="1" t="s">
        <v>5759</v>
      </c>
      <c r="BDM48" s="1" t="s">
        <v>5757</v>
      </c>
      <c r="BDN48" s="1" t="s">
        <v>5758</v>
      </c>
      <c r="BDO48" s="1" t="s">
        <v>5759</v>
      </c>
      <c r="BDP48" s="1" t="s">
        <v>5757</v>
      </c>
      <c r="BDQ48" s="1" t="s">
        <v>5758</v>
      </c>
      <c r="BDR48" s="1" t="s">
        <v>5759</v>
      </c>
      <c r="BDS48" s="1" t="s">
        <v>5757</v>
      </c>
      <c r="BDT48" s="1" t="s">
        <v>5758</v>
      </c>
      <c r="BDU48" s="1" t="s">
        <v>5759</v>
      </c>
      <c r="BDV48" s="1" t="s">
        <v>5757</v>
      </c>
      <c r="BDW48" s="1" t="s">
        <v>5758</v>
      </c>
      <c r="BDX48" s="1" t="s">
        <v>5759</v>
      </c>
      <c r="BDY48" s="1" t="s">
        <v>5757</v>
      </c>
      <c r="BDZ48" s="1" t="s">
        <v>5758</v>
      </c>
      <c r="BEA48" s="1" t="s">
        <v>5759</v>
      </c>
      <c r="BEB48" s="1" t="s">
        <v>5757</v>
      </c>
      <c r="BEC48" s="1" t="s">
        <v>5758</v>
      </c>
      <c r="BED48" s="1" t="s">
        <v>5759</v>
      </c>
      <c r="BEE48" s="1" t="s">
        <v>5757</v>
      </c>
      <c r="BEF48" s="1" t="s">
        <v>5758</v>
      </c>
      <c r="BEG48" s="1" t="s">
        <v>5759</v>
      </c>
      <c r="BEH48" s="1" t="s">
        <v>5757</v>
      </c>
      <c r="BEI48" s="1" t="s">
        <v>5758</v>
      </c>
      <c r="BEJ48" s="1" t="s">
        <v>5759</v>
      </c>
      <c r="BEK48" s="1" t="s">
        <v>5757</v>
      </c>
      <c r="BEL48" s="1" t="s">
        <v>5758</v>
      </c>
      <c r="BEM48" s="1" t="s">
        <v>5759</v>
      </c>
      <c r="BEN48" s="1" t="s">
        <v>5757</v>
      </c>
      <c r="BEO48" s="1" t="s">
        <v>5758</v>
      </c>
      <c r="BEP48" s="1" t="s">
        <v>5759</v>
      </c>
      <c r="BEQ48" s="1" t="s">
        <v>5757</v>
      </c>
      <c r="BER48" s="1" t="s">
        <v>5758</v>
      </c>
      <c r="BES48" s="1" t="s">
        <v>5759</v>
      </c>
      <c r="BET48" s="1" t="s">
        <v>5757</v>
      </c>
      <c r="BEU48" s="1" t="s">
        <v>5758</v>
      </c>
      <c r="BEV48" s="1" t="s">
        <v>5759</v>
      </c>
      <c r="BEW48" s="1" t="s">
        <v>5757</v>
      </c>
      <c r="BEX48" s="1" t="s">
        <v>5758</v>
      </c>
      <c r="BEY48" s="1" t="s">
        <v>5759</v>
      </c>
      <c r="BEZ48" s="1" t="s">
        <v>5757</v>
      </c>
      <c r="BFA48" s="1" t="s">
        <v>5758</v>
      </c>
      <c r="BFB48" s="1" t="s">
        <v>5759</v>
      </c>
      <c r="BFC48" s="1" t="s">
        <v>5757</v>
      </c>
      <c r="BFD48" s="1" t="s">
        <v>5758</v>
      </c>
      <c r="BFE48" s="1" t="s">
        <v>5759</v>
      </c>
      <c r="BFF48" s="1" t="s">
        <v>5757</v>
      </c>
      <c r="BFG48" s="1" t="s">
        <v>5758</v>
      </c>
      <c r="BFH48" s="1" t="s">
        <v>5759</v>
      </c>
      <c r="BFI48" s="1" t="s">
        <v>5757</v>
      </c>
      <c r="BFJ48" s="1" t="s">
        <v>5758</v>
      </c>
      <c r="BFK48" s="1" t="s">
        <v>5759</v>
      </c>
      <c r="BFL48" s="1" t="s">
        <v>5757</v>
      </c>
      <c r="BFM48" s="1" t="s">
        <v>5758</v>
      </c>
      <c r="BFN48" s="1" t="s">
        <v>5759</v>
      </c>
      <c r="BFO48" s="1" t="s">
        <v>5757</v>
      </c>
      <c r="BFP48" s="1" t="s">
        <v>5758</v>
      </c>
      <c r="BFQ48" s="1" t="s">
        <v>5759</v>
      </c>
      <c r="BFR48" s="1" t="s">
        <v>5757</v>
      </c>
      <c r="BFS48" s="1" t="s">
        <v>5758</v>
      </c>
      <c r="BFT48" s="1" t="s">
        <v>5759</v>
      </c>
      <c r="BFU48" s="1" t="s">
        <v>5757</v>
      </c>
      <c r="BFV48" s="1" t="s">
        <v>5758</v>
      </c>
      <c r="BFW48" s="1" t="s">
        <v>5759</v>
      </c>
      <c r="BFX48" s="1" t="s">
        <v>5757</v>
      </c>
      <c r="BFY48" s="1" t="s">
        <v>5758</v>
      </c>
      <c r="BFZ48" s="1" t="s">
        <v>5759</v>
      </c>
      <c r="BGA48" s="1" t="s">
        <v>5757</v>
      </c>
      <c r="BGB48" s="1" t="s">
        <v>5758</v>
      </c>
      <c r="BGC48" s="1" t="s">
        <v>5759</v>
      </c>
      <c r="BGD48" s="1" t="s">
        <v>5757</v>
      </c>
      <c r="BGE48" s="1" t="s">
        <v>5758</v>
      </c>
      <c r="BGF48" s="1" t="s">
        <v>5759</v>
      </c>
      <c r="BGG48" s="1" t="s">
        <v>5757</v>
      </c>
      <c r="BGH48" s="1" t="s">
        <v>5758</v>
      </c>
      <c r="BGI48" s="1" t="s">
        <v>5759</v>
      </c>
      <c r="BGJ48" s="1" t="s">
        <v>5757</v>
      </c>
      <c r="BGK48" s="1" t="s">
        <v>5758</v>
      </c>
      <c r="BGL48" s="1" t="s">
        <v>5759</v>
      </c>
      <c r="BGM48" s="1" t="s">
        <v>5757</v>
      </c>
      <c r="BGN48" s="1" t="s">
        <v>5758</v>
      </c>
      <c r="BGO48" s="1" t="s">
        <v>5759</v>
      </c>
      <c r="BGP48" s="1" t="s">
        <v>5757</v>
      </c>
      <c r="BGQ48" s="1" t="s">
        <v>5758</v>
      </c>
      <c r="BGR48" s="1" t="s">
        <v>5759</v>
      </c>
      <c r="BGS48" s="1" t="s">
        <v>5757</v>
      </c>
      <c r="BGT48" s="1" t="s">
        <v>5758</v>
      </c>
      <c r="BGU48" s="1" t="s">
        <v>5759</v>
      </c>
      <c r="BGV48" s="1" t="s">
        <v>5757</v>
      </c>
      <c r="BGW48" s="1" t="s">
        <v>5758</v>
      </c>
      <c r="BGX48" s="1" t="s">
        <v>5759</v>
      </c>
      <c r="BGY48" s="1" t="s">
        <v>5757</v>
      </c>
      <c r="BGZ48" s="1" t="s">
        <v>5758</v>
      </c>
      <c r="BHA48" s="1" t="s">
        <v>5759</v>
      </c>
      <c r="BHB48" s="1" t="s">
        <v>5757</v>
      </c>
      <c r="BHC48" s="1" t="s">
        <v>5758</v>
      </c>
      <c r="BHD48" s="1" t="s">
        <v>5759</v>
      </c>
      <c r="BHE48" s="1" t="s">
        <v>5757</v>
      </c>
      <c r="BHF48" s="1" t="s">
        <v>5758</v>
      </c>
      <c r="BHG48" s="1" t="s">
        <v>5759</v>
      </c>
      <c r="BHH48" s="1" t="s">
        <v>5757</v>
      </c>
      <c r="BHI48" s="1" t="s">
        <v>5758</v>
      </c>
      <c r="BHJ48" s="1" t="s">
        <v>5759</v>
      </c>
      <c r="BHK48" s="1" t="s">
        <v>5757</v>
      </c>
      <c r="BHL48" s="1" t="s">
        <v>5758</v>
      </c>
      <c r="BHM48" s="1" t="s">
        <v>5759</v>
      </c>
      <c r="BHN48" s="1" t="s">
        <v>5757</v>
      </c>
      <c r="BHO48" s="1" t="s">
        <v>5758</v>
      </c>
      <c r="BHP48" s="1" t="s">
        <v>5759</v>
      </c>
      <c r="BHQ48" s="1" t="s">
        <v>5757</v>
      </c>
      <c r="BHR48" s="1" t="s">
        <v>5758</v>
      </c>
      <c r="BHS48" s="1" t="s">
        <v>5759</v>
      </c>
      <c r="BHT48" s="1" t="s">
        <v>5757</v>
      </c>
      <c r="BHU48" s="1" t="s">
        <v>5758</v>
      </c>
      <c r="BHV48" s="1" t="s">
        <v>5759</v>
      </c>
      <c r="BHW48" s="1" t="s">
        <v>5757</v>
      </c>
      <c r="BHX48" s="1" t="s">
        <v>5758</v>
      </c>
      <c r="BHY48" s="1" t="s">
        <v>5759</v>
      </c>
      <c r="BHZ48" s="1" t="s">
        <v>5757</v>
      </c>
      <c r="BIA48" s="1" t="s">
        <v>5758</v>
      </c>
      <c r="BIB48" s="1" t="s">
        <v>5759</v>
      </c>
      <c r="BIC48" s="1" t="s">
        <v>5757</v>
      </c>
      <c r="BID48" s="1" t="s">
        <v>5758</v>
      </c>
      <c r="BIE48" s="1" t="s">
        <v>5759</v>
      </c>
      <c r="BIF48" s="1" t="s">
        <v>5757</v>
      </c>
      <c r="BIG48" s="1" t="s">
        <v>5758</v>
      </c>
      <c r="BIH48" s="1" t="s">
        <v>5759</v>
      </c>
      <c r="BII48" s="1" t="s">
        <v>5757</v>
      </c>
      <c r="BIJ48" s="1" t="s">
        <v>5758</v>
      </c>
      <c r="BIK48" s="1" t="s">
        <v>5759</v>
      </c>
      <c r="BIL48" s="1" t="s">
        <v>5757</v>
      </c>
      <c r="BIM48" s="1" t="s">
        <v>5758</v>
      </c>
      <c r="BIN48" s="1" t="s">
        <v>5759</v>
      </c>
      <c r="BIO48" s="1" t="s">
        <v>5757</v>
      </c>
      <c r="BIP48" s="1" t="s">
        <v>5758</v>
      </c>
      <c r="BIQ48" s="1" t="s">
        <v>5759</v>
      </c>
      <c r="BIR48" s="1" t="s">
        <v>5757</v>
      </c>
      <c r="BIS48" s="1" t="s">
        <v>5758</v>
      </c>
      <c r="BIT48" s="1" t="s">
        <v>5759</v>
      </c>
      <c r="BIU48" s="1" t="s">
        <v>5757</v>
      </c>
      <c r="BIV48" s="1" t="s">
        <v>5758</v>
      </c>
      <c r="BIW48" s="1" t="s">
        <v>5759</v>
      </c>
      <c r="BIX48" s="1" t="s">
        <v>5757</v>
      </c>
      <c r="BIY48" s="1" t="s">
        <v>5758</v>
      </c>
      <c r="BIZ48" s="1" t="s">
        <v>5759</v>
      </c>
      <c r="BJA48" s="1" t="s">
        <v>5757</v>
      </c>
      <c r="BJB48" s="1" t="s">
        <v>5758</v>
      </c>
      <c r="BJC48" s="1" t="s">
        <v>5759</v>
      </c>
      <c r="BJD48" s="1" t="s">
        <v>5757</v>
      </c>
      <c r="BJE48" s="1" t="s">
        <v>5758</v>
      </c>
      <c r="BJF48" s="1" t="s">
        <v>5759</v>
      </c>
      <c r="BJG48" s="1" t="s">
        <v>5757</v>
      </c>
      <c r="BJH48" s="1" t="s">
        <v>5758</v>
      </c>
      <c r="BJI48" s="1" t="s">
        <v>5759</v>
      </c>
      <c r="BJJ48" s="1" t="s">
        <v>5757</v>
      </c>
      <c r="BJK48" s="1" t="s">
        <v>5758</v>
      </c>
      <c r="BJL48" s="1" t="s">
        <v>5759</v>
      </c>
      <c r="BJM48" s="1" t="s">
        <v>5757</v>
      </c>
      <c r="BJN48" s="1" t="s">
        <v>5758</v>
      </c>
      <c r="BJO48" s="1" t="s">
        <v>5759</v>
      </c>
      <c r="BJP48" s="1" t="s">
        <v>5757</v>
      </c>
      <c r="BJQ48" s="1" t="s">
        <v>5758</v>
      </c>
      <c r="BJR48" s="1" t="s">
        <v>5759</v>
      </c>
      <c r="BJS48" s="1" t="s">
        <v>5757</v>
      </c>
      <c r="BJT48" s="1" t="s">
        <v>5758</v>
      </c>
      <c r="BJU48" s="1" t="s">
        <v>5759</v>
      </c>
      <c r="BJV48" s="1" t="s">
        <v>5757</v>
      </c>
      <c r="BJW48" s="1" t="s">
        <v>5758</v>
      </c>
      <c r="BJX48" s="1" t="s">
        <v>5759</v>
      </c>
      <c r="BJY48" s="1" t="s">
        <v>5757</v>
      </c>
      <c r="BJZ48" s="1" t="s">
        <v>5758</v>
      </c>
      <c r="BKA48" s="1" t="s">
        <v>5759</v>
      </c>
      <c r="BKB48" s="1" t="s">
        <v>5757</v>
      </c>
      <c r="BKC48" s="1" t="s">
        <v>5758</v>
      </c>
      <c r="BKD48" s="1" t="s">
        <v>5759</v>
      </c>
      <c r="BKE48" s="1" t="s">
        <v>5757</v>
      </c>
      <c r="BKF48" s="1" t="s">
        <v>5758</v>
      </c>
      <c r="BKG48" s="1" t="s">
        <v>5759</v>
      </c>
      <c r="BKH48" s="1" t="s">
        <v>5757</v>
      </c>
      <c r="BKI48" s="1" t="s">
        <v>5758</v>
      </c>
      <c r="BKJ48" s="1" t="s">
        <v>5759</v>
      </c>
      <c r="BKK48" s="1" t="s">
        <v>5757</v>
      </c>
      <c r="BKL48" s="1" t="s">
        <v>5758</v>
      </c>
      <c r="BKM48" s="1" t="s">
        <v>5759</v>
      </c>
      <c r="BKN48" s="1" t="s">
        <v>5757</v>
      </c>
      <c r="BKO48" s="1" t="s">
        <v>5758</v>
      </c>
      <c r="BKP48" s="1" t="s">
        <v>5759</v>
      </c>
      <c r="BKQ48" s="1" t="s">
        <v>5757</v>
      </c>
      <c r="BKR48" s="1" t="s">
        <v>5758</v>
      </c>
      <c r="BKS48" s="1" t="s">
        <v>5759</v>
      </c>
      <c r="BKT48" s="1" t="s">
        <v>5757</v>
      </c>
      <c r="BKU48" s="1" t="s">
        <v>5758</v>
      </c>
      <c r="BKV48" s="1" t="s">
        <v>5759</v>
      </c>
      <c r="BKW48" s="1" t="s">
        <v>5757</v>
      </c>
      <c r="BKX48" s="1" t="s">
        <v>5758</v>
      </c>
      <c r="BKY48" s="1" t="s">
        <v>5759</v>
      </c>
      <c r="BKZ48" s="1" t="s">
        <v>5757</v>
      </c>
      <c r="BLA48" s="1" t="s">
        <v>5758</v>
      </c>
      <c r="BLB48" s="1" t="s">
        <v>5759</v>
      </c>
      <c r="BLC48" s="1" t="s">
        <v>5757</v>
      </c>
      <c r="BLD48" s="1" t="s">
        <v>5758</v>
      </c>
      <c r="BLE48" s="1" t="s">
        <v>5759</v>
      </c>
      <c r="BLF48" s="1" t="s">
        <v>5757</v>
      </c>
      <c r="BLG48" s="1" t="s">
        <v>5758</v>
      </c>
      <c r="BLH48" s="1" t="s">
        <v>5759</v>
      </c>
      <c r="BLI48" s="1" t="s">
        <v>5757</v>
      </c>
      <c r="BLJ48" s="1" t="s">
        <v>5758</v>
      </c>
      <c r="BLK48" s="1" t="s">
        <v>5759</v>
      </c>
      <c r="BLL48" s="1" t="s">
        <v>5757</v>
      </c>
      <c r="BLM48" s="1" t="s">
        <v>5758</v>
      </c>
      <c r="BLN48" s="1" t="s">
        <v>5759</v>
      </c>
      <c r="BLO48" s="1" t="s">
        <v>5757</v>
      </c>
      <c r="BLP48" s="1" t="s">
        <v>5758</v>
      </c>
      <c r="BLQ48" s="1" t="s">
        <v>5759</v>
      </c>
      <c r="BLR48" s="1" t="s">
        <v>5757</v>
      </c>
      <c r="BLS48" s="1" t="s">
        <v>5758</v>
      </c>
      <c r="BLT48" s="1" t="s">
        <v>5759</v>
      </c>
      <c r="BLU48" s="1" t="s">
        <v>5757</v>
      </c>
      <c r="BLV48" s="1" t="s">
        <v>5758</v>
      </c>
      <c r="BLW48" s="1" t="s">
        <v>5759</v>
      </c>
      <c r="BLX48" s="1" t="s">
        <v>5757</v>
      </c>
      <c r="BLY48" s="1" t="s">
        <v>5758</v>
      </c>
      <c r="BLZ48" s="1" t="s">
        <v>5759</v>
      </c>
      <c r="BMA48" s="1" t="s">
        <v>5757</v>
      </c>
      <c r="BMB48" s="1" t="s">
        <v>5758</v>
      </c>
      <c r="BMC48" s="1" t="s">
        <v>5759</v>
      </c>
      <c r="BMD48" s="1" t="s">
        <v>5757</v>
      </c>
      <c r="BME48" s="1" t="s">
        <v>5758</v>
      </c>
      <c r="BMF48" s="1" t="s">
        <v>5759</v>
      </c>
      <c r="BMG48" s="1" t="s">
        <v>5757</v>
      </c>
      <c r="BMH48" s="1" t="s">
        <v>5758</v>
      </c>
      <c r="BMI48" s="1" t="s">
        <v>5759</v>
      </c>
      <c r="BMJ48" s="1" t="s">
        <v>5757</v>
      </c>
      <c r="BMK48" s="1" t="s">
        <v>5758</v>
      </c>
      <c r="BML48" s="1" t="s">
        <v>5759</v>
      </c>
      <c r="BMM48" s="1" t="s">
        <v>5757</v>
      </c>
      <c r="BMN48" s="1" t="s">
        <v>5758</v>
      </c>
      <c r="BMO48" s="1" t="s">
        <v>5759</v>
      </c>
      <c r="BMP48" s="1" t="s">
        <v>5757</v>
      </c>
      <c r="BMQ48" s="1" t="s">
        <v>5758</v>
      </c>
      <c r="BMR48" s="1" t="s">
        <v>5759</v>
      </c>
      <c r="BMS48" s="1" t="s">
        <v>5757</v>
      </c>
      <c r="BMT48" s="1" t="s">
        <v>5758</v>
      </c>
      <c r="BMU48" s="1" t="s">
        <v>5759</v>
      </c>
      <c r="BMV48" s="1" t="s">
        <v>5757</v>
      </c>
      <c r="BMW48" s="1" t="s">
        <v>5758</v>
      </c>
      <c r="BMX48" s="1" t="s">
        <v>5759</v>
      </c>
      <c r="BMY48" s="1" t="s">
        <v>5757</v>
      </c>
      <c r="BMZ48" s="1" t="s">
        <v>5758</v>
      </c>
      <c r="BNA48" s="1" t="s">
        <v>5759</v>
      </c>
      <c r="BNB48" s="1" t="s">
        <v>5757</v>
      </c>
      <c r="BNC48" s="1" t="s">
        <v>5758</v>
      </c>
      <c r="BND48" s="1" t="s">
        <v>5759</v>
      </c>
      <c r="BNE48" s="1" t="s">
        <v>5757</v>
      </c>
      <c r="BNF48" s="1" t="s">
        <v>5758</v>
      </c>
      <c r="BNG48" s="1" t="s">
        <v>5759</v>
      </c>
      <c r="BNH48" s="1" t="s">
        <v>5757</v>
      </c>
      <c r="BNI48" s="1" t="s">
        <v>5758</v>
      </c>
      <c r="BNJ48" s="1" t="s">
        <v>5759</v>
      </c>
      <c r="BNK48" s="1" t="s">
        <v>5757</v>
      </c>
      <c r="BNL48" s="1" t="s">
        <v>5758</v>
      </c>
      <c r="BNM48" s="1" t="s">
        <v>5759</v>
      </c>
      <c r="BNN48" s="1" t="s">
        <v>5757</v>
      </c>
      <c r="BNO48" s="1" t="s">
        <v>5758</v>
      </c>
      <c r="BNP48" s="1" t="s">
        <v>5759</v>
      </c>
      <c r="BNQ48" s="1" t="s">
        <v>5757</v>
      </c>
      <c r="BNR48" s="1" t="s">
        <v>5758</v>
      </c>
      <c r="BNS48" s="1" t="s">
        <v>5759</v>
      </c>
      <c r="BNT48" s="1" t="s">
        <v>5757</v>
      </c>
      <c r="BNU48" s="1" t="s">
        <v>5758</v>
      </c>
      <c r="BNV48" s="1" t="s">
        <v>5759</v>
      </c>
      <c r="BNW48" s="1" t="s">
        <v>5757</v>
      </c>
      <c r="BNX48" s="1" t="s">
        <v>5758</v>
      </c>
      <c r="BNY48" s="1" t="s">
        <v>5759</v>
      </c>
      <c r="BNZ48" s="1" t="s">
        <v>5757</v>
      </c>
      <c r="BOA48" s="1" t="s">
        <v>5758</v>
      </c>
      <c r="BOB48" s="1" t="s">
        <v>5759</v>
      </c>
      <c r="BOC48" s="1" t="s">
        <v>5757</v>
      </c>
      <c r="BOD48" s="1" t="s">
        <v>5758</v>
      </c>
      <c r="BOE48" s="1" t="s">
        <v>5759</v>
      </c>
      <c r="BOF48" s="1" t="s">
        <v>5757</v>
      </c>
      <c r="BOG48" s="1" t="s">
        <v>5758</v>
      </c>
      <c r="BOH48" s="1" t="s">
        <v>5759</v>
      </c>
      <c r="BOI48" s="1" t="s">
        <v>5757</v>
      </c>
      <c r="BOJ48" s="1" t="s">
        <v>5758</v>
      </c>
      <c r="BOK48" s="1" t="s">
        <v>5759</v>
      </c>
      <c r="BOL48" s="1" t="s">
        <v>5757</v>
      </c>
      <c r="BOM48" s="1" t="s">
        <v>5758</v>
      </c>
      <c r="BON48" s="1" t="s">
        <v>5759</v>
      </c>
      <c r="BOO48" s="1" t="s">
        <v>5757</v>
      </c>
      <c r="BOP48" s="1" t="s">
        <v>5758</v>
      </c>
      <c r="BOQ48" s="1" t="s">
        <v>5759</v>
      </c>
      <c r="BOR48" s="1" t="s">
        <v>5757</v>
      </c>
      <c r="BOS48" s="1" t="s">
        <v>5758</v>
      </c>
      <c r="BOT48" s="1" t="s">
        <v>5759</v>
      </c>
      <c r="BOU48" s="1" t="s">
        <v>5757</v>
      </c>
      <c r="BOV48" s="1" t="s">
        <v>5758</v>
      </c>
      <c r="BOW48" s="1" t="s">
        <v>5759</v>
      </c>
      <c r="BOX48" s="1" t="s">
        <v>5757</v>
      </c>
      <c r="BOY48" s="1" t="s">
        <v>5758</v>
      </c>
      <c r="BOZ48" s="1" t="s">
        <v>5759</v>
      </c>
      <c r="BPA48" s="1" t="s">
        <v>5757</v>
      </c>
      <c r="BPB48" s="1" t="s">
        <v>5758</v>
      </c>
      <c r="BPC48" s="1" t="s">
        <v>5759</v>
      </c>
      <c r="BPD48" s="1" t="s">
        <v>5757</v>
      </c>
      <c r="BPE48" s="1" t="s">
        <v>5758</v>
      </c>
      <c r="BPF48" s="1" t="s">
        <v>5759</v>
      </c>
      <c r="BPG48" s="1" t="s">
        <v>5757</v>
      </c>
      <c r="BPH48" s="1" t="s">
        <v>5758</v>
      </c>
      <c r="BPI48" s="1" t="s">
        <v>5759</v>
      </c>
      <c r="BPJ48" s="1" t="s">
        <v>5757</v>
      </c>
      <c r="BPK48" s="1" t="s">
        <v>5758</v>
      </c>
      <c r="BPL48" s="1" t="s">
        <v>5759</v>
      </c>
      <c r="BPM48" s="1" t="s">
        <v>5757</v>
      </c>
      <c r="BPN48" s="1" t="s">
        <v>5758</v>
      </c>
      <c r="BPO48" s="1" t="s">
        <v>5759</v>
      </c>
      <c r="BPP48" s="1" t="s">
        <v>5757</v>
      </c>
      <c r="BPQ48" s="1" t="s">
        <v>5758</v>
      </c>
      <c r="BPR48" s="1" t="s">
        <v>5759</v>
      </c>
      <c r="BPS48" s="1" t="s">
        <v>5757</v>
      </c>
      <c r="BPT48" s="1" t="s">
        <v>5758</v>
      </c>
      <c r="BPU48" s="1" t="s">
        <v>5759</v>
      </c>
      <c r="BPV48" s="1" t="s">
        <v>5757</v>
      </c>
      <c r="BPW48" s="1" t="s">
        <v>5758</v>
      </c>
      <c r="BPX48" s="1" t="s">
        <v>5759</v>
      </c>
      <c r="BPY48" s="1" t="s">
        <v>5757</v>
      </c>
      <c r="BPZ48" s="1" t="s">
        <v>5758</v>
      </c>
      <c r="BQA48" s="1" t="s">
        <v>5759</v>
      </c>
      <c r="BQB48" s="1" t="s">
        <v>5757</v>
      </c>
      <c r="BQC48" s="1" t="s">
        <v>5758</v>
      </c>
      <c r="BQD48" s="1" t="s">
        <v>5759</v>
      </c>
      <c r="BQE48" s="1" t="s">
        <v>5757</v>
      </c>
      <c r="BQF48" s="1" t="s">
        <v>5758</v>
      </c>
      <c r="BQG48" s="1" t="s">
        <v>5759</v>
      </c>
      <c r="BQH48" s="1" t="s">
        <v>5757</v>
      </c>
      <c r="BQI48" s="1" t="s">
        <v>5758</v>
      </c>
      <c r="BQJ48" s="1" t="s">
        <v>5759</v>
      </c>
      <c r="BQK48" s="1" t="s">
        <v>5757</v>
      </c>
      <c r="BQL48" s="1" t="s">
        <v>5758</v>
      </c>
      <c r="BQM48" s="1" t="s">
        <v>5759</v>
      </c>
      <c r="BQN48" s="1" t="s">
        <v>5757</v>
      </c>
      <c r="BQO48" s="1" t="s">
        <v>5758</v>
      </c>
      <c r="BQP48" s="1" t="s">
        <v>5759</v>
      </c>
      <c r="BQQ48" s="1" t="s">
        <v>5757</v>
      </c>
      <c r="BQR48" s="1" t="s">
        <v>5758</v>
      </c>
      <c r="BQS48" s="1" t="s">
        <v>5759</v>
      </c>
      <c r="BQT48" s="1" t="s">
        <v>5757</v>
      </c>
      <c r="BQU48" s="1" t="s">
        <v>5758</v>
      </c>
      <c r="BQV48" s="1" t="s">
        <v>5759</v>
      </c>
      <c r="BQW48" s="1" t="s">
        <v>5757</v>
      </c>
      <c r="BQX48" s="1" t="s">
        <v>5758</v>
      </c>
      <c r="BQY48" s="1" t="s">
        <v>5759</v>
      </c>
      <c r="BQZ48" s="1" t="s">
        <v>5757</v>
      </c>
      <c r="BRA48" s="1" t="s">
        <v>5758</v>
      </c>
      <c r="BRB48" s="1" t="s">
        <v>5759</v>
      </c>
      <c r="BRC48" s="1" t="s">
        <v>5757</v>
      </c>
      <c r="BRD48" s="1" t="s">
        <v>5758</v>
      </c>
      <c r="BRE48" s="1" t="s">
        <v>5759</v>
      </c>
      <c r="BRF48" s="1" t="s">
        <v>5757</v>
      </c>
      <c r="BRG48" s="1" t="s">
        <v>5758</v>
      </c>
      <c r="BRH48" s="1" t="s">
        <v>5759</v>
      </c>
      <c r="BRI48" s="1" t="s">
        <v>5757</v>
      </c>
      <c r="BRJ48" s="1" t="s">
        <v>5758</v>
      </c>
      <c r="BRK48" s="1" t="s">
        <v>5759</v>
      </c>
      <c r="BRL48" s="1" t="s">
        <v>5757</v>
      </c>
      <c r="BRM48" s="1" t="s">
        <v>5758</v>
      </c>
      <c r="BRN48" s="1" t="s">
        <v>5759</v>
      </c>
      <c r="BRO48" s="1" t="s">
        <v>5757</v>
      </c>
      <c r="BRP48" s="1" t="s">
        <v>5758</v>
      </c>
      <c r="BRQ48" s="1" t="s">
        <v>5759</v>
      </c>
      <c r="BRR48" s="1" t="s">
        <v>5757</v>
      </c>
      <c r="BRS48" s="1" t="s">
        <v>5758</v>
      </c>
      <c r="BRT48" s="1" t="s">
        <v>5759</v>
      </c>
      <c r="BRU48" s="1" t="s">
        <v>5757</v>
      </c>
      <c r="BRV48" s="1" t="s">
        <v>5758</v>
      </c>
      <c r="BRW48" s="1" t="s">
        <v>5759</v>
      </c>
      <c r="BRX48" s="1" t="s">
        <v>5757</v>
      </c>
      <c r="BRY48" s="1" t="s">
        <v>5758</v>
      </c>
      <c r="BRZ48" s="1" t="s">
        <v>5759</v>
      </c>
      <c r="BSA48" s="1" t="s">
        <v>5757</v>
      </c>
      <c r="BSB48" s="1" t="s">
        <v>5758</v>
      </c>
      <c r="BSC48" s="1" t="s">
        <v>5759</v>
      </c>
      <c r="BSD48" s="1" t="s">
        <v>5757</v>
      </c>
      <c r="BSE48" s="1" t="s">
        <v>5758</v>
      </c>
      <c r="BSF48" s="1" t="s">
        <v>5759</v>
      </c>
      <c r="BSG48" s="1" t="s">
        <v>5757</v>
      </c>
      <c r="BSH48" s="1" t="s">
        <v>5758</v>
      </c>
      <c r="BSI48" s="1" t="s">
        <v>5759</v>
      </c>
      <c r="BSJ48" s="1" t="s">
        <v>5757</v>
      </c>
      <c r="BSK48" s="1" t="s">
        <v>5758</v>
      </c>
      <c r="BSL48" s="1" t="s">
        <v>5759</v>
      </c>
      <c r="BSM48" s="1" t="s">
        <v>5757</v>
      </c>
      <c r="BSN48" s="1" t="s">
        <v>5758</v>
      </c>
      <c r="BSO48" s="1" t="s">
        <v>5759</v>
      </c>
      <c r="BSP48" s="1" t="s">
        <v>5757</v>
      </c>
      <c r="BSQ48" s="1" t="s">
        <v>5758</v>
      </c>
      <c r="BSR48" s="1" t="s">
        <v>5759</v>
      </c>
      <c r="BSS48" s="1" t="s">
        <v>5757</v>
      </c>
      <c r="BST48" s="1" t="s">
        <v>5758</v>
      </c>
      <c r="BSU48" s="1" t="s">
        <v>5759</v>
      </c>
      <c r="BSV48" s="1" t="s">
        <v>5757</v>
      </c>
      <c r="BSW48" s="1" t="s">
        <v>5758</v>
      </c>
      <c r="BSX48" s="1" t="s">
        <v>5759</v>
      </c>
      <c r="BSY48" s="1" t="s">
        <v>5757</v>
      </c>
      <c r="BSZ48" s="1" t="s">
        <v>5758</v>
      </c>
      <c r="BTA48" s="1" t="s">
        <v>5759</v>
      </c>
      <c r="BTB48" s="1" t="s">
        <v>5757</v>
      </c>
      <c r="BTC48" s="1" t="s">
        <v>5758</v>
      </c>
      <c r="BTD48" s="1" t="s">
        <v>5759</v>
      </c>
      <c r="BTE48" s="1" t="s">
        <v>5757</v>
      </c>
      <c r="BTF48" s="1" t="s">
        <v>5758</v>
      </c>
      <c r="BTG48" s="1" t="s">
        <v>5759</v>
      </c>
      <c r="BTH48" s="1" t="s">
        <v>5757</v>
      </c>
      <c r="BTI48" s="1" t="s">
        <v>5758</v>
      </c>
      <c r="BTJ48" s="1" t="s">
        <v>5759</v>
      </c>
      <c r="BTK48" s="1" t="s">
        <v>5757</v>
      </c>
      <c r="BTL48" s="1" t="s">
        <v>5758</v>
      </c>
      <c r="BTM48" s="1" t="s">
        <v>5759</v>
      </c>
      <c r="BTN48" s="1" t="s">
        <v>5757</v>
      </c>
      <c r="BTO48" s="1" t="s">
        <v>5758</v>
      </c>
      <c r="BTP48" s="1" t="s">
        <v>5759</v>
      </c>
      <c r="BTQ48" s="1" t="s">
        <v>5757</v>
      </c>
      <c r="BTR48" s="1" t="s">
        <v>5758</v>
      </c>
      <c r="BTS48" s="1" t="s">
        <v>5759</v>
      </c>
      <c r="BTT48" s="1" t="s">
        <v>5757</v>
      </c>
      <c r="BTU48" s="1" t="s">
        <v>5758</v>
      </c>
      <c r="BTV48" s="1" t="s">
        <v>5759</v>
      </c>
      <c r="BTW48" s="1" t="s">
        <v>5757</v>
      </c>
      <c r="BTX48" s="1" t="s">
        <v>5758</v>
      </c>
      <c r="BTY48" s="1" t="s">
        <v>5759</v>
      </c>
      <c r="BTZ48" s="1" t="s">
        <v>5757</v>
      </c>
      <c r="BUA48" s="1" t="s">
        <v>5758</v>
      </c>
      <c r="BUB48" s="1" t="s">
        <v>5759</v>
      </c>
      <c r="BUC48" s="1" t="s">
        <v>5757</v>
      </c>
      <c r="BUD48" s="1" t="s">
        <v>5758</v>
      </c>
      <c r="BUE48" s="1" t="s">
        <v>5759</v>
      </c>
      <c r="BUF48" s="1" t="s">
        <v>5757</v>
      </c>
      <c r="BUG48" s="1" t="s">
        <v>5758</v>
      </c>
      <c r="BUH48" s="1" t="s">
        <v>5759</v>
      </c>
      <c r="BUI48" s="1" t="s">
        <v>5757</v>
      </c>
      <c r="BUJ48" s="1" t="s">
        <v>5758</v>
      </c>
      <c r="BUK48" s="1" t="s">
        <v>5759</v>
      </c>
      <c r="BUL48" s="1" t="s">
        <v>5757</v>
      </c>
      <c r="BUM48" s="1" t="s">
        <v>5758</v>
      </c>
      <c r="BUN48" s="1" t="s">
        <v>5759</v>
      </c>
      <c r="BUO48" s="1" t="s">
        <v>5757</v>
      </c>
      <c r="BUP48" s="1" t="s">
        <v>5758</v>
      </c>
      <c r="BUQ48" s="1" t="s">
        <v>5759</v>
      </c>
      <c r="BUR48" s="1" t="s">
        <v>5757</v>
      </c>
      <c r="BUS48" s="1" t="s">
        <v>5758</v>
      </c>
      <c r="BUT48" s="1" t="s">
        <v>5759</v>
      </c>
      <c r="BUU48" s="1" t="s">
        <v>5757</v>
      </c>
      <c r="BUV48" s="1" t="s">
        <v>5758</v>
      </c>
      <c r="BUW48" s="1" t="s">
        <v>5759</v>
      </c>
      <c r="BUX48" s="1" t="s">
        <v>5757</v>
      </c>
      <c r="BUY48" s="1" t="s">
        <v>5758</v>
      </c>
      <c r="BUZ48" s="1" t="s">
        <v>5759</v>
      </c>
      <c r="BVA48" s="1" t="s">
        <v>5757</v>
      </c>
      <c r="BVB48" s="1" t="s">
        <v>5758</v>
      </c>
      <c r="BVC48" s="1" t="s">
        <v>5759</v>
      </c>
      <c r="BVD48" s="1" t="s">
        <v>5757</v>
      </c>
      <c r="BVE48" s="1" t="s">
        <v>5758</v>
      </c>
      <c r="BVF48" s="1" t="s">
        <v>5759</v>
      </c>
      <c r="BVG48" s="1" t="s">
        <v>5757</v>
      </c>
      <c r="BVH48" s="1" t="s">
        <v>5758</v>
      </c>
      <c r="BVI48" s="1" t="s">
        <v>5759</v>
      </c>
      <c r="BVJ48" s="1" t="s">
        <v>5757</v>
      </c>
      <c r="BVK48" s="1" t="s">
        <v>5758</v>
      </c>
      <c r="BVL48" s="1" t="s">
        <v>5759</v>
      </c>
      <c r="BVM48" s="1" t="s">
        <v>5757</v>
      </c>
      <c r="BVN48" s="1" t="s">
        <v>5758</v>
      </c>
      <c r="BVO48" s="1" t="s">
        <v>5759</v>
      </c>
      <c r="BVP48" s="1" t="s">
        <v>5757</v>
      </c>
      <c r="BVQ48" s="1" t="s">
        <v>5758</v>
      </c>
      <c r="BVR48" s="1" t="s">
        <v>5759</v>
      </c>
      <c r="BVS48" s="1" t="s">
        <v>5757</v>
      </c>
      <c r="BVT48" s="1" t="s">
        <v>5758</v>
      </c>
      <c r="BVU48" s="1" t="s">
        <v>5759</v>
      </c>
      <c r="BVV48" s="1" t="s">
        <v>5757</v>
      </c>
      <c r="BVW48" s="1" t="s">
        <v>5758</v>
      </c>
      <c r="BVX48" s="1" t="s">
        <v>5759</v>
      </c>
      <c r="BVY48" s="1" t="s">
        <v>5757</v>
      </c>
      <c r="BVZ48" s="1" t="s">
        <v>5758</v>
      </c>
      <c r="BWA48" s="1" t="s">
        <v>5759</v>
      </c>
      <c r="BWB48" s="1" t="s">
        <v>5757</v>
      </c>
      <c r="BWC48" s="1" t="s">
        <v>5758</v>
      </c>
      <c r="BWD48" s="1" t="s">
        <v>5759</v>
      </c>
      <c r="BWE48" s="1" t="s">
        <v>5757</v>
      </c>
      <c r="BWF48" s="1" t="s">
        <v>5758</v>
      </c>
      <c r="BWG48" s="1" t="s">
        <v>5759</v>
      </c>
      <c r="BWH48" s="1" t="s">
        <v>5757</v>
      </c>
      <c r="BWI48" s="1" t="s">
        <v>5758</v>
      </c>
      <c r="BWJ48" s="1" t="s">
        <v>5759</v>
      </c>
      <c r="BWK48" s="1" t="s">
        <v>5757</v>
      </c>
      <c r="BWL48" s="1" t="s">
        <v>5758</v>
      </c>
      <c r="BWM48" s="1" t="s">
        <v>5759</v>
      </c>
      <c r="BWN48" s="1" t="s">
        <v>5757</v>
      </c>
      <c r="BWO48" s="1" t="s">
        <v>5758</v>
      </c>
      <c r="BWP48" s="1" t="s">
        <v>5759</v>
      </c>
      <c r="BWQ48" s="1" t="s">
        <v>5757</v>
      </c>
      <c r="BWR48" s="1" t="s">
        <v>5758</v>
      </c>
      <c r="BWS48" s="1" t="s">
        <v>5759</v>
      </c>
      <c r="BWT48" s="1" t="s">
        <v>5757</v>
      </c>
      <c r="BWU48" s="1" t="s">
        <v>5758</v>
      </c>
      <c r="BWV48" s="1" t="s">
        <v>5759</v>
      </c>
      <c r="BWW48" s="1" t="s">
        <v>5757</v>
      </c>
      <c r="BWX48" s="1" t="s">
        <v>5758</v>
      </c>
      <c r="BWY48" s="1" t="s">
        <v>5759</v>
      </c>
      <c r="BWZ48" s="1" t="s">
        <v>5757</v>
      </c>
      <c r="BXA48" s="1" t="s">
        <v>5758</v>
      </c>
      <c r="BXB48" s="1" t="s">
        <v>5759</v>
      </c>
      <c r="BXC48" s="1" t="s">
        <v>5757</v>
      </c>
      <c r="BXD48" s="1" t="s">
        <v>5758</v>
      </c>
      <c r="BXE48" s="1" t="s">
        <v>5759</v>
      </c>
      <c r="BXF48" s="1" t="s">
        <v>5757</v>
      </c>
      <c r="BXG48" s="1" t="s">
        <v>5758</v>
      </c>
      <c r="BXH48" s="1" t="s">
        <v>5759</v>
      </c>
      <c r="BXI48" s="1" t="s">
        <v>5757</v>
      </c>
      <c r="BXJ48" s="1" t="s">
        <v>5758</v>
      </c>
      <c r="BXK48" s="1" t="s">
        <v>5759</v>
      </c>
      <c r="BXL48" s="1" t="s">
        <v>5757</v>
      </c>
      <c r="BXM48" s="1" t="s">
        <v>5758</v>
      </c>
      <c r="BXN48" s="1" t="s">
        <v>5759</v>
      </c>
      <c r="BXO48" s="1" t="s">
        <v>5757</v>
      </c>
      <c r="BXP48" s="1" t="s">
        <v>5758</v>
      </c>
      <c r="BXQ48" s="1" t="s">
        <v>5759</v>
      </c>
      <c r="BXR48" s="1" t="s">
        <v>5757</v>
      </c>
      <c r="BXS48" s="1" t="s">
        <v>5758</v>
      </c>
      <c r="BXT48" s="1" t="s">
        <v>5759</v>
      </c>
      <c r="BXU48" s="1" t="s">
        <v>5757</v>
      </c>
      <c r="BXV48" s="1" t="s">
        <v>5758</v>
      </c>
      <c r="BXW48" s="1" t="s">
        <v>5759</v>
      </c>
      <c r="BXX48" s="1" t="s">
        <v>5757</v>
      </c>
      <c r="BXY48" s="1" t="s">
        <v>5758</v>
      </c>
      <c r="BXZ48" s="1" t="s">
        <v>5759</v>
      </c>
      <c r="BYA48" s="1" t="s">
        <v>5757</v>
      </c>
      <c r="BYB48" s="1" t="s">
        <v>5758</v>
      </c>
      <c r="BYC48" s="1" t="s">
        <v>5759</v>
      </c>
      <c r="BYD48" s="1" t="s">
        <v>5757</v>
      </c>
      <c r="BYE48" s="1" t="s">
        <v>5758</v>
      </c>
      <c r="BYF48" s="1" t="s">
        <v>5759</v>
      </c>
      <c r="BYG48" s="1" t="s">
        <v>5757</v>
      </c>
      <c r="BYH48" s="1" t="s">
        <v>5758</v>
      </c>
      <c r="BYI48" s="1" t="s">
        <v>5759</v>
      </c>
      <c r="BYJ48" s="1" t="s">
        <v>5757</v>
      </c>
      <c r="BYK48" s="1" t="s">
        <v>5758</v>
      </c>
      <c r="BYL48" s="1" t="s">
        <v>5759</v>
      </c>
      <c r="BYM48" s="1" t="s">
        <v>5757</v>
      </c>
      <c r="BYN48" s="1" t="s">
        <v>5758</v>
      </c>
      <c r="BYO48" s="1" t="s">
        <v>5759</v>
      </c>
    </row>
    <row r="49" spans="1:2017" ht="102" x14ac:dyDescent="0.25">
      <c r="A49" s="6"/>
      <c r="B49" s="3" t="s">
        <v>5760</v>
      </c>
      <c r="C49" s="3" t="s">
        <v>30517</v>
      </c>
      <c r="D49" s="3" t="s">
        <v>30518</v>
      </c>
      <c r="E49" s="3" t="s">
        <v>5815</v>
      </c>
      <c r="F49" s="3" t="s">
        <v>6235</v>
      </c>
      <c r="G49" s="3" t="s">
        <v>6236</v>
      </c>
      <c r="H49" s="3" t="s">
        <v>5763</v>
      </c>
      <c r="I49" s="3" t="s">
        <v>30519</v>
      </c>
      <c r="J49" s="3" t="s">
        <v>30520</v>
      </c>
      <c r="K49" s="3" t="s">
        <v>5763</v>
      </c>
      <c r="L49" s="3" t="s">
        <v>30521</v>
      </c>
      <c r="M49" s="3" t="s">
        <v>30522</v>
      </c>
      <c r="N49" s="3" t="s">
        <v>271</v>
      </c>
      <c r="O49" s="3" t="s">
        <v>30523</v>
      </c>
      <c r="P49" s="3" t="s">
        <v>30524</v>
      </c>
      <c r="Q49" s="3" t="s">
        <v>5768</v>
      </c>
      <c r="R49" s="3" t="s">
        <v>30525</v>
      </c>
      <c r="S49" s="3" t="s">
        <v>30526</v>
      </c>
      <c r="T49" s="3" t="s">
        <v>271</v>
      </c>
      <c r="U49" s="3" t="s">
        <v>6378</v>
      </c>
      <c r="V49" s="3" t="s">
        <v>6379</v>
      </c>
      <c r="W49" s="3" t="s">
        <v>5773</v>
      </c>
      <c r="X49" s="3" t="s">
        <v>30527</v>
      </c>
      <c r="Y49" s="3" t="s">
        <v>30528</v>
      </c>
      <c r="Z49" s="3" t="s">
        <v>271</v>
      </c>
      <c r="AA49" s="3" t="s">
        <v>6378</v>
      </c>
      <c r="AB49" s="3" t="s">
        <v>6379</v>
      </c>
      <c r="AC49" s="3" t="s">
        <v>5763</v>
      </c>
      <c r="AD49" s="3" t="s">
        <v>30529</v>
      </c>
      <c r="AE49" s="3" t="s">
        <v>30530</v>
      </c>
      <c r="AF49" s="3" t="s">
        <v>5763</v>
      </c>
      <c r="AG49" s="3" t="s">
        <v>30531</v>
      </c>
      <c r="AH49" s="3" t="s">
        <v>30532</v>
      </c>
      <c r="AI49" s="3" t="s">
        <v>5763</v>
      </c>
      <c r="AJ49" s="3" t="s">
        <v>30533</v>
      </c>
      <c r="AK49" s="3" t="s">
        <v>30534</v>
      </c>
      <c r="AL49" s="3" t="s">
        <v>5808</v>
      </c>
      <c r="AM49" s="3" t="s">
        <v>30535</v>
      </c>
      <c r="AN49" s="3" t="s">
        <v>30536</v>
      </c>
      <c r="AO49" s="3" t="s">
        <v>5808</v>
      </c>
      <c r="AP49" s="3" t="s">
        <v>30537</v>
      </c>
      <c r="AQ49" s="3" t="s">
        <v>30538</v>
      </c>
      <c r="AR49" s="3" t="s">
        <v>5808</v>
      </c>
      <c r="AS49" s="3" t="s">
        <v>30539</v>
      </c>
      <c r="AT49" s="3" t="s">
        <v>30540</v>
      </c>
      <c r="AU49" s="3" t="s">
        <v>5808</v>
      </c>
      <c r="AV49" s="3" t="s">
        <v>30541</v>
      </c>
      <c r="AW49" s="3" t="s">
        <v>30542</v>
      </c>
      <c r="AX49" s="3" t="s">
        <v>5808</v>
      </c>
      <c r="AY49" s="3" t="s">
        <v>30543</v>
      </c>
      <c r="AZ49" s="3" t="s">
        <v>30544</v>
      </c>
      <c r="BA49" s="3" t="s">
        <v>5773</v>
      </c>
      <c r="BB49" s="3" t="s">
        <v>30545</v>
      </c>
      <c r="BC49" s="3" t="s">
        <v>30546</v>
      </c>
      <c r="BD49" s="3" t="s">
        <v>286</v>
      </c>
      <c r="BE49" s="3" t="s">
        <v>30547</v>
      </c>
      <c r="BF49" s="3" t="s">
        <v>30548</v>
      </c>
      <c r="BG49" s="3" t="s">
        <v>286</v>
      </c>
      <c r="BH49" s="3" t="s">
        <v>30547</v>
      </c>
      <c r="BI49" s="3" t="s">
        <v>30548</v>
      </c>
      <c r="BJ49" s="3" t="s">
        <v>5773</v>
      </c>
      <c r="BK49" s="3" t="s">
        <v>30549</v>
      </c>
      <c r="BL49" s="3" t="s">
        <v>30550</v>
      </c>
      <c r="BM49" s="3" t="s">
        <v>5773</v>
      </c>
      <c r="BN49" s="3" t="s">
        <v>30551</v>
      </c>
      <c r="BO49" s="3" t="s">
        <v>30552</v>
      </c>
      <c r="BP49" s="3" t="s">
        <v>271</v>
      </c>
      <c r="BQ49" s="3" t="s">
        <v>30553</v>
      </c>
      <c r="BR49" s="3" t="s">
        <v>30554</v>
      </c>
      <c r="BS49" s="3" t="s">
        <v>5815</v>
      </c>
      <c r="BT49" s="3" t="s">
        <v>5816</v>
      </c>
      <c r="BU49" s="3" t="s">
        <v>5817</v>
      </c>
      <c r="BV49" s="3" t="s">
        <v>5760</v>
      </c>
      <c r="BW49" s="3" t="s">
        <v>6292</v>
      </c>
      <c r="BX49" s="3" t="s">
        <v>6293</v>
      </c>
      <c r="BY49" s="3" t="s">
        <v>5808</v>
      </c>
      <c r="BZ49" s="3" t="s">
        <v>30555</v>
      </c>
      <c r="CA49" s="3" t="s">
        <v>30556</v>
      </c>
      <c r="CB49" s="3" t="s">
        <v>5773</v>
      </c>
      <c r="CC49" s="3" t="s">
        <v>30557</v>
      </c>
      <c r="CD49" s="3" t="s">
        <v>30558</v>
      </c>
      <c r="CE49" s="3" t="s">
        <v>5808</v>
      </c>
      <c r="CF49" s="3" t="s">
        <v>30559</v>
      </c>
      <c r="CG49" s="3" t="s">
        <v>30560</v>
      </c>
      <c r="CH49" s="3" t="s">
        <v>5808</v>
      </c>
      <c r="CI49" s="3" t="s">
        <v>30561</v>
      </c>
      <c r="CJ49" s="3" t="s">
        <v>30562</v>
      </c>
      <c r="CK49" s="3" t="s">
        <v>5760</v>
      </c>
      <c r="CL49" s="3" t="s">
        <v>30563</v>
      </c>
      <c r="CM49" s="3" t="s">
        <v>30564</v>
      </c>
      <c r="CN49" s="3" t="s">
        <v>5760</v>
      </c>
      <c r="CO49" s="3" t="s">
        <v>30565</v>
      </c>
      <c r="CP49" s="3" t="s">
        <v>30566</v>
      </c>
      <c r="CQ49" s="3" t="s">
        <v>5760</v>
      </c>
      <c r="CR49" s="3" t="s">
        <v>30567</v>
      </c>
      <c r="CS49" s="3" t="s">
        <v>30568</v>
      </c>
      <c r="CT49" s="3" t="s">
        <v>5760</v>
      </c>
      <c r="CU49" s="3" t="s">
        <v>30569</v>
      </c>
      <c r="CV49" s="3" t="s">
        <v>30570</v>
      </c>
      <c r="CW49" s="3" t="s">
        <v>5763</v>
      </c>
      <c r="CX49" s="3" t="s">
        <v>30571</v>
      </c>
      <c r="CY49" s="3" t="s">
        <v>30572</v>
      </c>
      <c r="CZ49" s="3" t="s">
        <v>5760</v>
      </c>
      <c r="DA49" s="3" t="s">
        <v>30573</v>
      </c>
      <c r="DB49" s="3" t="s">
        <v>30574</v>
      </c>
      <c r="DC49" s="3" t="s">
        <v>5760</v>
      </c>
      <c r="DD49" s="3" t="s">
        <v>30575</v>
      </c>
      <c r="DE49" s="3" t="s">
        <v>30576</v>
      </c>
      <c r="DF49" s="3" t="s">
        <v>5763</v>
      </c>
      <c r="DG49" s="3" t="s">
        <v>30577</v>
      </c>
      <c r="DH49" s="3" t="s">
        <v>30578</v>
      </c>
      <c r="DI49" s="3" t="s">
        <v>5808</v>
      </c>
      <c r="DJ49" s="3" t="s">
        <v>30579</v>
      </c>
      <c r="DK49" s="3" t="s">
        <v>30580</v>
      </c>
      <c r="DL49" s="3" t="s">
        <v>5808</v>
      </c>
      <c r="DM49" s="3" t="s">
        <v>30581</v>
      </c>
      <c r="DN49" s="3" t="s">
        <v>30582</v>
      </c>
      <c r="DO49" s="3" t="s">
        <v>5763</v>
      </c>
      <c r="DP49" s="3" t="s">
        <v>30583</v>
      </c>
      <c r="DQ49" s="3" t="s">
        <v>30584</v>
      </c>
      <c r="DR49" s="3" t="s">
        <v>5808</v>
      </c>
      <c r="DS49" s="3" t="s">
        <v>30585</v>
      </c>
      <c r="DT49" s="3" t="s">
        <v>30586</v>
      </c>
      <c r="DU49" s="3" t="s">
        <v>5763</v>
      </c>
      <c r="DV49" s="3" t="s">
        <v>30587</v>
      </c>
      <c r="DW49" s="3" t="s">
        <v>30588</v>
      </c>
      <c r="DX49" s="3" t="s">
        <v>5763</v>
      </c>
      <c r="DY49" s="3" t="s">
        <v>30589</v>
      </c>
      <c r="DZ49" s="3" t="s">
        <v>30590</v>
      </c>
      <c r="EA49" s="3" t="s">
        <v>5760</v>
      </c>
      <c r="EB49" s="3" t="s">
        <v>30591</v>
      </c>
      <c r="EC49" s="3" t="s">
        <v>30592</v>
      </c>
      <c r="ED49" s="3" t="s">
        <v>5808</v>
      </c>
      <c r="EE49" s="3" t="s">
        <v>30593</v>
      </c>
      <c r="EF49" s="3" t="s">
        <v>30594</v>
      </c>
      <c r="EG49" s="3" t="s">
        <v>5763</v>
      </c>
      <c r="EH49" s="3" t="s">
        <v>30595</v>
      </c>
      <c r="EI49" s="3" t="s">
        <v>30596</v>
      </c>
      <c r="EJ49" s="3" t="s">
        <v>5773</v>
      </c>
      <c r="EK49" s="3" t="s">
        <v>30597</v>
      </c>
      <c r="EL49" s="3" t="s">
        <v>30598</v>
      </c>
      <c r="EM49" s="3" t="s">
        <v>5808</v>
      </c>
      <c r="EN49" s="3" t="s">
        <v>30599</v>
      </c>
      <c r="EO49" s="3" t="s">
        <v>30600</v>
      </c>
      <c r="EP49" s="3" t="s">
        <v>5808</v>
      </c>
      <c r="EQ49" s="3" t="s">
        <v>30601</v>
      </c>
      <c r="ER49" s="3" t="s">
        <v>30602</v>
      </c>
      <c r="ES49" s="3" t="s">
        <v>5773</v>
      </c>
      <c r="ET49" s="3" t="s">
        <v>30603</v>
      </c>
      <c r="EU49" s="3" t="s">
        <v>30604</v>
      </c>
      <c r="EV49" s="3" t="s">
        <v>5760</v>
      </c>
      <c r="EW49" s="3" t="s">
        <v>30605</v>
      </c>
      <c r="EX49" s="3" t="s">
        <v>30606</v>
      </c>
      <c r="EY49" s="3" t="s">
        <v>5760</v>
      </c>
      <c r="EZ49" s="3" t="s">
        <v>30607</v>
      </c>
      <c r="FA49" s="3" t="s">
        <v>30608</v>
      </c>
      <c r="FB49" s="3" t="s">
        <v>5773</v>
      </c>
      <c r="FC49" s="3" t="s">
        <v>30609</v>
      </c>
      <c r="FD49" s="3" t="s">
        <v>30610</v>
      </c>
      <c r="FE49" s="3" t="s">
        <v>5773</v>
      </c>
      <c r="FF49" s="3" t="s">
        <v>30611</v>
      </c>
      <c r="FG49" s="3" t="s">
        <v>30612</v>
      </c>
      <c r="FH49" s="3" t="s">
        <v>271</v>
      </c>
      <c r="FI49" s="3" t="s">
        <v>30613</v>
      </c>
      <c r="FJ49" s="3" t="s">
        <v>30614</v>
      </c>
      <c r="FK49" s="3" t="s">
        <v>5773</v>
      </c>
      <c r="FL49" s="3" t="s">
        <v>30615</v>
      </c>
      <c r="FM49" s="3" t="s">
        <v>30616</v>
      </c>
      <c r="FN49" s="3" t="s">
        <v>5763</v>
      </c>
      <c r="FO49" s="3" t="s">
        <v>30617</v>
      </c>
      <c r="FP49" s="3" t="s">
        <v>30618</v>
      </c>
      <c r="FQ49" s="3" t="s">
        <v>5768</v>
      </c>
      <c r="FR49" s="3" t="s">
        <v>30619</v>
      </c>
      <c r="FS49" s="3" t="s">
        <v>30620</v>
      </c>
      <c r="FT49" s="3" t="s">
        <v>5760</v>
      </c>
      <c r="FU49" s="3" t="s">
        <v>30621</v>
      </c>
      <c r="FV49" s="3" t="s">
        <v>30622</v>
      </c>
      <c r="FW49" s="3" t="s">
        <v>5760</v>
      </c>
      <c r="FX49" s="3" t="s">
        <v>30623</v>
      </c>
      <c r="FY49" s="3" t="s">
        <v>30624</v>
      </c>
      <c r="FZ49" s="3" t="s">
        <v>5773</v>
      </c>
      <c r="GA49" s="3" t="s">
        <v>30625</v>
      </c>
      <c r="GB49" s="3" t="s">
        <v>30626</v>
      </c>
      <c r="GC49" s="3" t="s">
        <v>5808</v>
      </c>
      <c r="GD49" s="3" t="s">
        <v>30627</v>
      </c>
      <c r="GE49" s="3" t="s">
        <v>30628</v>
      </c>
      <c r="GF49" s="3" t="s">
        <v>5773</v>
      </c>
      <c r="GG49" s="3" t="s">
        <v>30629</v>
      </c>
      <c r="GH49" s="3" t="s">
        <v>30630</v>
      </c>
      <c r="GI49" s="3" t="s">
        <v>5760</v>
      </c>
      <c r="GJ49" s="3" t="s">
        <v>30631</v>
      </c>
      <c r="GK49" s="3" t="s">
        <v>30632</v>
      </c>
      <c r="GL49" s="3" t="s">
        <v>5763</v>
      </c>
      <c r="GM49" s="3" t="s">
        <v>30633</v>
      </c>
      <c r="GN49" s="3" t="s">
        <v>30634</v>
      </c>
      <c r="GO49" s="3" t="s">
        <v>5808</v>
      </c>
      <c r="GP49" s="3" t="s">
        <v>30635</v>
      </c>
      <c r="GQ49" s="3" t="s">
        <v>30636</v>
      </c>
      <c r="GR49" s="3" t="s">
        <v>5763</v>
      </c>
      <c r="GS49" s="3" t="s">
        <v>30637</v>
      </c>
      <c r="GT49" s="3" t="s">
        <v>30638</v>
      </c>
      <c r="GU49" s="3" t="s">
        <v>5808</v>
      </c>
      <c r="GV49" s="3" t="s">
        <v>30639</v>
      </c>
      <c r="GW49" s="3" t="s">
        <v>30640</v>
      </c>
      <c r="GX49" s="3" t="s">
        <v>5773</v>
      </c>
      <c r="GY49" s="3" t="s">
        <v>30641</v>
      </c>
      <c r="GZ49" s="3" t="s">
        <v>30642</v>
      </c>
      <c r="HA49" s="3" t="s">
        <v>5773</v>
      </c>
      <c r="HB49" s="3" t="s">
        <v>30643</v>
      </c>
      <c r="HC49" s="3" t="s">
        <v>30644</v>
      </c>
      <c r="HD49" s="3" t="s">
        <v>271</v>
      </c>
      <c r="HE49" s="3" t="s">
        <v>6378</v>
      </c>
      <c r="HF49" s="3" t="s">
        <v>6379</v>
      </c>
      <c r="HG49" s="3" t="s">
        <v>5808</v>
      </c>
      <c r="HH49" s="3" t="s">
        <v>30645</v>
      </c>
      <c r="HI49" s="3" t="s">
        <v>30646</v>
      </c>
      <c r="HJ49" s="3" t="s">
        <v>5760</v>
      </c>
      <c r="HK49" s="3" t="s">
        <v>30647</v>
      </c>
      <c r="HL49" s="3" t="s">
        <v>30648</v>
      </c>
      <c r="HM49" s="3" t="s">
        <v>5763</v>
      </c>
      <c r="HN49" s="3" t="s">
        <v>30649</v>
      </c>
      <c r="HO49" s="3" t="s">
        <v>30650</v>
      </c>
      <c r="HP49" s="3" t="s">
        <v>5815</v>
      </c>
      <c r="HQ49" s="3" t="s">
        <v>6795</v>
      </c>
      <c r="HR49" s="3" t="s">
        <v>6796</v>
      </c>
      <c r="HS49" s="3" t="s">
        <v>271</v>
      </c>
      <c r="HT49" s="3" t="s">
        <v>6378</v>
      </c>
      <c r="HU49" s="3" t="s">
        <v>6379</v>
      </c>
      <c r="HV49" s="3" t="s">
        <v>271</v>
      </c>
      <c r="HW49" s="3" t="s">
        <v>6378</v>
      </c>
      <c r="HX49" s="3" t="s">
        <v>6379</v>
      </c>
      <c r="HY49" s="3" t="s">
        <v>5808</v>
      </c>
      <c r="HZ49" s="3" t="s">
        <v>30541</v>
      </c>
      <c r="IA49" s="3" t="s">
        <v>30542</v>
      </c>
      <c r="IB49" s="3" t="s">
        <v>5773</v>
      </c>
      <c r="IC49" s="3" t="s">
        <v>30651</v>
      </c>
      <c r="ID49" s="3" t="s">
        <v>30652</v>
      </c>
      <c r="IE49" s="3" t="s">
        <v>5763</v>
      </c>
      <c r="IF49" s="3" t="s">
        <v>30653</v>
      </c>
      <c r="IG49" s="3" t="s">
        <v>30654</v>
      </c>
      <c r="IH49" s="3" t="s">
        <v>5763</v>
      </c>
      <c r="II49" s="3" t="s">
        <v>30655</v>
      </c>
      <c r="IJ49" s="3" t="s">
        <v>30656</v>
      </c>
      <c r="IK49" s="3" t="s">
        <v>271</v>
      </c>
      <c r="IL49" s="3" t="s">
        <v>30657</v>
      </c>
      <c r="IM49" s="3" t="s">
        <v>30658</v>
      </c>
      <c r="IN49" s="3" t="s">
        <v>5773</v>
      </c>
      <c r="IO49" s="3" t="s">
        <v>30659</v>
      </c>
      <c r="IP49" s="3" t="s">
        <v>30660</v>
      </c>
      <c r="IQ49" s="3" t="s">
        <v>5763</v>
      </c>
      <c r="IR49" s="3" t="s">
        <v>30661</v>
      </c>
      <c r="IS49" s="3" t="s">
        <v>30662</v>
      </c>
      <c r="IT49" s="3" t="s">
        <v>271</v>
      </c>
      <c r="IU49" s="3" t="s">
        <v>30663</v>
      </c>
      <c r="IV49" s="3" t="s">
        <v>30664</v>
      </c>
      <c r="IW49" s="3" t="s">
        <v>271</v>
      </c>
      <c r="IX49" s="3" t="s">
        <v>30665</v>
      </c>
      <c r="IY49" s="3" t="s">
        <v>30666</v>
      </c>
      <c r="IZ49" s="3" t="s">
        <v>5808</v>
      </c>
      <c r="JA49" s="3" t="s">
        <v>30667</v>
      </c>
      <c r="JB49" s="3" t="s">
        <v>30668</v>
      </c>
      <c r="JC49" s="3" t="s">
        <v>5763</v>
      </c>
      <c r="JD49" s="3" t="s">
        <v>30669</v>
      </c>
      <c r="JE49" s="3" t="s">
        <v>30670</v>
      </c>
      <c r="JF49" s="3" t="s">
        <v>5763</v>
      </c>
      <c r="JG49" s="3" t="s">
        <v>30671</v>
      </c>
      <c r="JH49" s="3" t="s">
        <v>30672</v>
      </c>
      <c r="JI49" s="3" t="s">
        <v>5763</v>
      </c>
      <c r="JJ49" s="3" t="s">
        <v>30673</v>
      </c>
      <c r="JK49" s="3" t="s">
        <v>30674</v>
      </c>
      <c r="JL49" s="3" t="s">
        <v>5773</v>
      </c>
      <c r="JM49" s="3" t="s">
        <v>30675</v>
      </c>
      <c r="JN49" s="3" t="s">
        <v>30676</v>
      </c>
      <c r="JO49" s="3" t="s">
        <v>5773</v>
      </c>
      <c r="JP49" s="3" t="s">
        <v>30677</v>
      </c>
      <c r="JQ49" s="3" t="s">
        <v>30678</v>
      </c>
      <c r="JR49" s="3" t="s">
        <v>5773</v>
      </c>
      <c r="JS49" s="3" t="s">
        <v>30679</v>
      </c>
      <c r="JT49" s="3" t="s">
        <v>30680</v>
      </c>
      <c r="JU49" s="3" t="s">
        <v>271</v>
      </c>
      <c r="JV49" s="3" t="s">
        <v>30681</v>
      </c>
      <c r="JW49" s="3" t="s">
        <v>30682</v>
      </c>
      <c r="JX49" s="3" t="s">
        <v>5773</v>
      </c>
      <c r="JY49" s="3" t="s">
        <v>30683</v>
      </c>
      <c r="JZ49" s="3" t="s">
        <v>30684</v>
      </c>
      <c r="KA49" s="3" t="s">
        <v>5808</v>
      </c>
      <c r="KB49" s="3" t="s">
        <v>30685</v>
      </c>
      <c r="KC49" s="3" t="s">
        <v>30686</v>
      </c>
      <c r="KD49" s="3" t="s">
        <v>5760</v>
      </c>
      <c r="KE49" s="3" t="s">
        <v>30687</v>
      </c>
      <c r="KF49" s="3" t="s">
        <v>30688</v>
      </c>
      <c r="KG49" s="3" t="s">
        <v>271</v>
      </c>
      <c r="KH49" s="3" t="s">
        <v>30689</v>
      </c>
      <c r="KI49" s="3" t="s">
        <v>30690</v>
      </c>
      <c r="KJ49" s="3" t="s">
        <v>271</v>
      </c>
      <c r="KK49" s="3" t="s">
        <v>30691</v>
      </c>
      <c r="KL49" s="3" t="s">
        <v>30692</v>
      </c>
      <c r="KM49" s="3" t="s">
        <v>5808</v>
      </c>
      <c r="KN49" s="3" t="s">
        <v>30693</v>
      </c>
      <c r="KO49" s="3" t="s">
        <v>30694</v>
      </c>
      <c r="KP49" s="3" t="s">
        <v>5808</v>
      </c>
      <c r="KQ49" s="3" t="s">
        <v>30695</v>
      </c>
      <c r="KR49" s="3" t="s">
        <v>30696</v>
      </c>
      <c r="KS49" s="3" t="s">
        <v>5763</v>
      </c>
      <c r="KT49" s="3" t="s">
        <v>30697</v>
      </c>
      <c r="KU49" s="3" t="s">
        <v>30698</v>
      </c>
      <c r="KV49" s="3" t="s">
        <v>5808</v>
      </c>
      <c r="KW49" s="3" t="s">
        <v>30699</v>
      </c>
      <c r="KX49" s="3" t="s">
        <v>30700</v>
      </c>
      <c r="KY49" s="3" t="s">
        <v>5773</v>
      </c>
      <c r="KZ49" s="3" t="s">
        <v>30701</v>
      </c>
      <c r="LA49" s="3" t="s">
        <v>30702</v>
      </c>
      <c r="LB49" s="3" t="s">
        <v>5808</v>
      </c>
      <c r="LC49" s="3" t="s">
        <v>30703</v>
      </c>
      <c r="LD49" s="3" t="s">
        <v>30704</v>
      </c>
      <c r="LE49" s="3" t="s">
        <v>5773</v>
      </c>
      <c r="LF49" s="3" t="s">
        <v>30705</v>
      </c>
      <c r="LG49" s="3" t="s">
        <v>30706</v>
      </c>
      <c r="LH49" s="3" t="s">
        <v>5763</v>
      </c>
      <c r="LI49" s="3" t="s">
        <v>30707</v>
      </c>
      <c r="LJ49" s="3" t="s">
        <v>30708</v>
      </c>
      <c r="LK49" s="3" t="s">
        <v>271</v>
      </c>
      <c r="LL49" s="3" t="s">
        <v>30709</v>
      </c>
      <c r="LM49" s="3" t="s">
        <v>30710</v>
      </c>
      <c r="LN49" s="3" t="s">
        <v>5760</v>
      </c>
      <c r="LO49" s="3" t="s">
        <v>30711</v>
      </c>
      <c r="LP49" s="3" t="s">
        <v>30712</v>
      </c>
      <c r="LQ49" s="3" t="s">
        <v>271</v>
      </c>
      <c r="LR49" s="3" t="s">
        <v>30713</v>
      </c>
      <c r="LS49" s="3" t="s">
        <v>30714</v>
      </c>
      <c r="LT49" s="3" t="s">
        <v>271</v>
      </c>
      <c r="LU49" s="3" t="s">
        <v>6378</v>
      </c>
      <c r="LV49" s="3" t="s">
        <v>6379</v>
      </c>
      <c r="LW49" s="3" t="s">
        <v>5808</v>
      </c>
      <c r="LX49" s="3" t="s">
        <v>30715</v>
      </c>
      <c r="LY49" s="3" t="s">
        <v>30716</v>
      </c>
      <c r="LZ49" s="3" t="s">
        <v>5808</v>
      </c>
      <c r="MA49" s="3" t="s">
        <v>30715</v>
      </c>
      <c r="MB49" s="3" t="s">
        <v>30716</v>
      </c>
      <c r="MC49" s="3" t="s">
        <v>5808</v>
      </c>
      <c r="MD49" s="3" t="s">
        <v>30715</v>
      </c>
      <c r="ME49" s="3" t="s">
        <v>30716</v>
      </c>
      <c r="MF49" s="3" t="s">
        <v>5773</v>
      </c>
      <c r="MG49" s="3" t="s">
        <v>30717</v>
      </c>
      <c r="MH49" s="3" t="s">
        <v>30718</v>
      </c>
      <c r="MI49" s="3" t="s">
        <v>5760</v>
      </c>
      <c r="MJ49" s="3" t="s">
        <v>30719</v>
      </c>
      <c r="MK49" s="3" t="s">
        <v>30720</v>
      </c>
      <c r="ML49" s="3" t="s">
        <v>5760</v>
      </c>
      <c r="MM49" s="3" t="s">
        <v>30721</v>
      </c>
      <c r="MN49" s="3" t="s">
        <v>30722</v>
      </c>
      <c r="MO49" s="3" t="s">
        <v>5760</v>
      </c>
      <c r="MP49" s="3" t="s">
        <v>30723</v>
      </c>
      <c r="MQ49" s="3" t="s">
        <v>30724</v>
      </c>
      <c r="MR49" s="3" t="s">
        <v>5760</v>
      </c>
      <c r="MS49" s="3" t="s">
        <v>30725</v>
      </c>
      <c r="MT49" s="3" t="s">
        <v>30726</v>
      </c>
      <c r="MU49" s="3" t="s">
        <v>5760</v>
      </c>
      <c r="MV49" s="3" t="s">
        <v>30727</v>
      </c>
      <c r="MW49" s="3" t="s">
        <v>30728</v>
      </c>
      <c r="MX49" s="3" t="s">
        <v>5808</v>
      </c>
      <c r="MY49" s="3" t="s">
        <v>30729</v>
      </c>
      <c r="MZ49" s="3" t="s">
        <v>30730</v>
      </c>
      <c r="NA49" s="3" t="s">
        <v>5773</v>
      </c>
      <c r="NB49" s="3" t="s">
        <v>30731</v>
      </c>
      <c r="NC49" s="3" t="s">
        <v>30732</v>
      </c>
      <c r="ND49" s="3" t="s">
        <v>5773</v>
      </c>
      <c r="NE49" s="3" t="s">
        <v>30733</v>
      </c>
      <c r="NF49" s="3" t="s">
        <v>30734</v>
      </c>
      <c r="NG49" s="3" t="s">
        <v>5760</v>
      </c>
      <c r="NH49" s="3" t="s">
        <v>30735</v>
      </c>
      <c r="NI49" s="3" t="s">
        <v>30736</v>
      </c>
      <c r="NJ49" s="3" t="s">
        <v>5808</v>
      </c>
      <c r="NK49" s="3" t="s">
        <v>30737</v>
      </c>
      <c r="NL49" s="3" t="s">
        <v>30738</v>
      </c>
      <c r="NM49" s="3" t="s">
        <v>5808</v>
      </c>
      <c r="NN49" s="3" t="s">
        <v>30739</v>
      </c>
      <c r="NO49" s="3" t="s">
        <v>30740</v>
      </c>
      <c r="NP49" s="3" t="s">
        <v>5773</v>
      </c>
      <c r="NQ49" s="3" t="s">
        <v>30741</v>
      </c>
      <c r="NR49" s="3" t="s">
        <v>30742</v>
      </c>
      <c r="NS49" s="3" t="s">
        <v>5808</v>
      </c>
      <c r="NT49" s="3" t="s">
        <v>30715</v>
      </c>
      <c r="NU49" s="3" t="s">
        <v>30716</v>
      </c>
      <c r="NV49" s="3" t="s">
        <v>5773</v>
      </c>
      <c r="NW49" s="3" t="s">
        <v>30743</v>
      </c>
      <c r="NX49" s="3" t="s">
        <v>30744</v>
      </c>
      <c r="NY49" s="3" t="s">
        <v>5808</v>
      </c>
      <c r="NZ49" s="3" t="s">
        <v>30745</v>
      </c>
      <c r="OA49" s="3" t="s">
        <v>30746</v>
      </c>
      <c r="OB49" s="3" t="s">
        <v>5763</v>
      </c>
      <c r="OC49" s="3" t="s">
        <v>30747</v>
      </c>
      <c r="OD49" s="3" t="s">
        <v>30748</v>
      </c>
      <c r="OE49" s="3" t="s">
        <v>5808</v>
      </c>
      <c r="OF49" s="3" t="s">
        <v>30749</v>
      </c>
      <c r="OG49" s="3" t="s">
        <v>30750</v>
      </c>
      <c r="OH49" s="3" t="s">
        <v>5763</v>
      </c>
      <c r="OI49" s="3" t="s">
        <v>30751</v>
      </c>
      <c r="OJ49" s="3" t="s">
        <v>30752</v>
      </c>
      <c r="OK49" s="3" t="s">
        <v>5760</v>
      </c>
      <c r="OL49" s="3" t="s">
        <v>30605</v>
      </c>
      <c r="OM49" s="3" t="s">
        <v>30606</v>
      </c>
      <c r="ON49" s="3" t="s">
        <v>271</v>
      </c>
      <c r="OO49" s="3" t="s">
        <v>6378</v>
      </c>
      <c r="OP49" s="3" t="s">
        <v>6379</v>
      </c>
      <c r="OQ49" s="3" t="s">
        <v>271</v>
      </c>
      <c r="OR49" s="3" t="s">
        <v>30753</v>
      </c>
      <c r="OS49" s="3" t="s">
        <v>30754</v>
      </c>
      <c r="OT49" s="3" t="s">
        <v>5763</v>
      </c>
      <c r="OU49" s="3" t="s">
        <v>30755</v>
      </c>
      <c r="OV49" s="3" t="s">
        <v>30756</v>
      </c>
      <c r="OW49" s="3" t="s">
        <v>5773</v>
      </c>
      <c r="OX49" s="3" t="s">
        <v>30757</v>
      </c>
      <c r="OY49" s="3" t="s">
        <v>30758</v>
      </c>
      <c r="OZ49" s="3" t="s">
        <v>5773</v>
      </c>
      <c r="PA49" s="3" t="s">
        <v>30759</v>
      </c>
      <c r="PB49" s="3" t="s">
        <v>30760</v>
      </c>
      <c r="PC49" s="3" t="s">
        <v>5763</v>
      </c>
      <c r="PD49" s="3" t="s">
        <v>30761</v>
      </c>
      <c r="PE49" s="3" t="s">
        <v>30762</v>
      </c>
      <c r="PF49" s="3" t="s">
        <v>5760</v>
      </c>
      <c r="PG49" s="3" t="s">
        <v>30763</v>
      </c>
      <c r="PH49" s="3" t="s">
        <v>30764</v>
      </c>
      <c r="PI49" s="3" t="s">
        <v>5773</v>
      </c>
      <c r="PJ49" s="3" t="s">
        <v>30765</v>
      </c>
      <c r="PK49" s="3" t="s">
        <v>30766</v>
      </c>
      <c r="PL49" s="3" t="s">
        <v>5760</v>
      </c>
      <c r="PM49" s="3" t="s">
        <v>30767</v>
      </c>
      <c r="PN49" s="3" t="s">
        <v>30768</v>
      </c>
      <c r="PO49" s="3" t="s">
        <v>5763</v>
      </c>
      <c r="PP49" s="3" t="s">
        <v>30769</v>
      </c>
      <c r="PQ49" s="3" t="s">
        <v>30770</v>
      </c>
      <c r="PR49" s="3" t="s">
        <v>5808</v>
      </c>
      <c r="PS49" s="3" t="s">
        <v>30771</v>
      </c>
      <c r="PT49" s="3" t="s">
        <v>30772</v>
      </c>
      <c r="PU49" s="3" t="s">
        <v>5808</v>
      </c>
      <c r="PV49" s="3" t="s">
        <v>30773</v>
      </c>
      <c r="PW49" s="3" t="s">
        <v>30774</v>
      </c>
      <c r="PX49" s="3" t="s">
        <v>5763</v>
      </c>
      <c r="PY49" s="3" t="s">
        <v>30775</v>
      </c>
      <c r="PZ49" s="3" t="s">
        <v>30776</v>
      </c>
      <c r="QA49" s="3" t="s">
        <v>5808</v>
      </c>
      <c r="QB49" s="3" t="s">
        <v>30777</v>
      </c>
      <c r="QC49" s="3" t="s">
        <v>30778</v>
      </c>
      <c r="QD49" s="3" t="s">
        <v>5773</v>
      </c>
      <c r="QE49" s="3" t="s">
        <v>30779</v>
      </c>
      <c r="QF49" s="3" t="s">
        <v>30780</v>
      </c>
      <c r="QG49" s="3" t="s">
        <v>5763</v>
      </c>
      <c r="QH49" s="3" t="s">
        <v>30781</v>
      </c>
      <c r="QI49" s="3" t="s">
        <v>30782</v>
      </c>
      <c r="QJ49" s="3" t="s">
        <v>5763</v>
      </c>
      <c r="QK49" s="3" t="s">
        <v>30783</v>
      </c>
      <c r="QL49" s="3" t="s">
        <v>30784</v>
      </c>
      <c r="QM49" s="3" t="s">
        <v>5773</v>
      </c>
      <c r="QN49" s="3" t="s">
        <v>30785</v>
      </c>
      <c r="QO49" s="3" t="s">
        <v>30786</v>
      </c>
      <c r="QP49" s="3" t="s">
        <v>5763</v>
      </c>
      <c r="QQ49" s="3" t="s">
        <v>30787</v>
      </c>
      <c r="QR49" s="3" t="s">
        <v>30788</v>
      </c>
      <c r="QS49" s="3" t="s">
        <v>5763</v>
      </c>
      <c r="QT49" s="3" t="s">
        <v>30789</v>
      </c>
      <c r="QU49" s="3" t="s">
        <v>30790</v>
      </c>
      <c r="QV49" s="3" t="s">
        <v>5768</v>
      </c>
      <c r="QW49" s="3" t="s">
        <v>30791</v>
      </c>
      <c r="QX49" s="3" t="s">
        <v>30792</v>
      </c>
      <c r="QY49" s="3" t="s">
        <v>5760</v>
      </c>
      <c r="QZ49" s="3" t="s">
        <v>30793</v>
      </c>
      <c r="RA49" s="3" t="s">
        <v>30794</v>
      </c>
      <c r="RB49" s="3" t="s">
        <v>5760</v>
      </c>
      <c r="RC49" s="3" t="s">
        <v>30795</v>
      </c>
      <c r="RD49" s="3" t="s">
        <v>30796</v>
      </c>
      <c r="RE49" s="3" t="s">
        <v>5760</v>
      </c>
      <c r="RF49" s="3" t="s">
        <v>30797</v>
      </c>
      <c r="RG49" s="3" t="s">
        <v>30798</v>
      </c>
      <c r="RH49" s="3" t="s">
        <v>5763</v>
      </c>
      <c r="RI49" s="3" t="s">
        <v>30799</v>
      </c>
      <c r="RJ49" s="3" t="s">
        <v>30800</v>
      </c>
      <c r="RK49" s="3" t="s">
        <v>5763</v>
      </c>
      <c r="RL49" s="3" t="s">
        <v>30801</v>
      </c>
      <c r="RM49" s="3" t="s">
        <v>30802</v>
      </c>
      <c r="RN49" s="3" t="s">
        <v>5808</v>
      </c>
      <c r="RO49" s="3" t="s">
        <v>30803</v>
      </c>
      <c r="RP49" s="3" t="s">
        <v>30804</v>
      </c>
      <c r="RQ49" s="3" t="s">
        <v>5808</v>
      </c>
      <c r="RR49" s="3" t="s">
        <v>30805</v>
      </c>
      <c r="RS49" s="3" t="s">
        <v>30806</v>
      </c>
      <c r="RT49" s="3" t="s">
        <v>5950</v>
      </c>
      <c r="RU49" s="3" t="s">
        <v>30807</v>
      </c>
      <c r="RV49" s="3" t="s">
        <v>30808</v>
      </c>
      <c r="RW49" s="3" t="s">
        <v>5808</v>
      </c>
      <c r="RX49" s="3" t="s">
        <v>30809</v>
      </c>
      <c r="RY49" s="3" t="s">
        <v>30810</v>
      </c>
      <c r="RZ49" s="3" t="s">
        <v>5763</v>
      </c>
      <c r="SA49" s="3" t="s">
        <v>30811</v>
      </c>
      <c r="SB49" s="3" t="s">
        <v>30812</v>
      </c>
      <c r="SC49" s="3" t="s">
        <v>5760</v>
      </c>
      <c r="SD49" s="3" t="s">
        <v>30813</v>
      </c>
      <c r="SE49" s="3" t="s">
        <v>30814</v>
      </c>
      <c r="SF49" s="3" t="s">
        <v>5808</v>
      </c>
      <c r="SG49" s="3" t="s">
        <v>30815</v>
      </c>
      <c r="SH49" s="3" t="s">
        <v>30816</v>
      </c>
      <c r="SI49" s="3" t="s">
        <v>5808</v>
      </c>
      <c r="SJ49" s="3" t="s">
        <v>30817</v>
      </c>
      <c r="SK49" s="3" t="s">
        <v>30818</v>
      </c>
      <c r="SL49" s="3" t="s">
        <v>5768</v>
      </c>
      <c r="SM49" s="3" t="s">
        <v>30819</v>
      </c>
      <c r="SN49" s="3" t="s">
        <v>30820</v>
      </c>
      <c r="SO49" s="3" t="s">
        <v>271</v>
      </c>
      <c r="SP49" s="3" t="s">
        <v>30821</v>
      </c>
      <c r="SQ49" s="3" t="s">
        <v>30822</v>
      </c>
      <c r="SR49" s="3" t="s">
        <v>5773</v>
      </c>
      <c r="SS49" s="3" t="s">
        <v>30823</v>
      </c>
      <c r="ST49" s="3" t="s">
        <v>30824</v>
      </c>
      <c r="SU49" s="3" t="s">
        <v>271</v>
      </c>
      <c r="SV49" s="3" t="s">
        <v>30821</v>
      </c>
      <c r="SW49" s="3" t="s">
        <v>30822</v>
      </c>
      <c r="SX49" s="3" t="s">
        <v>5773</v>
      </c>
      <c r="SY49" s="3" t="s">
        <v>30825</v>
      </c>
      <c r="SZ49" s="3" t="s">
        <v>30826</v>
      </c>
      <c r="TA49" s="3" t="s">
        <v>5808</v>
      </c>
      <c r="TB49" s="3" t="s">
        <v>30827</v>
      </c>
      <c r="TC49" s="3" t="s">
        <v>30828</v>
      </c>
      <c r="TD49" s="3" t="s">
        <v>5763</v>
      </c>
      <c r="TE49" s="3" t="s">
        <v>30829</v>
      </c>
      <c r="TF49" s="3" t="s">
        <v>30830</v>
      </c>
      <c r="TG49" s="3" t="s">
        <v>5808</v>
      </c>
      <c r="TH49" s="3" t="s">
        <v>30831</v>
      </c>
      <c r="TI49" s="3" t="s">
        <v>30832</v>
      </c>
      <c r="TJ49" s="3" t="s">
        <v>5768</v>
      </c>
      <c r="TK49" s="3" t="s">
        <v>30833</v>
      </c>
      <c r="TL49" s="3" t="s">
        <v>30834</v>
      </c>
      <c r="TM49" s="3" t="s">
        <v>5763</v>
      </c>
      <c r="TN49" s="3" t="s">
        <v>30653</v>
      </c>
      <c r="TO49" s="3" t="s">
        <v>30654</v>
      </c>
      <c r="TP49" s="3" t="s">
        <v>5763</v>
      </c>
      <c r="TQ49" s="3" t="s">
        <v>30835</v>
      </c>
      <c r="TR49" s="3" t="s">
        <v>30836</v>
      </c>
      <c r="TS49" s="3" t="s">
        <v>271</v>
      </c>
      <c r="TT49" s="3" t="s">
        <v>30837</v>
      </c>
      <c r="TU49" s="3" t="s">
        <v>30838</v>
      </c>
      <c r="TV49" s="3" t="s">
        <v>5773</v>
      </c>
      <c r="TW49" s="3" t="s">
        <v>30839</v>
      </c>
      <c r="TX49" s="3" t="s">
        <v>30840</v>
      </c>
      <c r="TY49" s="3" t="s">
        <v>5763</v>
      </c>
      <c r="TZ49" s="3" t="s">
        <v>30841</v>
      </c>
      <c r="UA49" s="3" t="s">
        <v>30842</v>
      </c>
      <c r="UB49" s="3" t="s">
        <v>5763</v>
      </c>
      <c r="UC49" s="3" t="s">
        <v>30843</v>
      </c>
      <c r="UD49" s="3" t="s">
        <v>30844</v>
      </c>
      <c r="UE49" s="3" t="s">
        <v>5773</v>
      </c>
      <c r="UF49" s="3" t="s">
        <v>30845</v>
      </c>
      <c r="UG49" s="3" t="s">
        <v>30846</v>
      </c>
      <c r="UH49" s="3" t="s">
        <v>5763</v>
      </c>
      <c r="UI49" s="3" t="s">
        <v>30847</v>
      </c>
      <c r="UJ49" s="3" t="s">
        <v>30848</v>
      </c>
      <c r="UK49" s="3" t="s">
        <v>271</v>
      </c>
      <c r="UL49" s="3" t="s">
        <v>30849</v>
      </c>
      <c r="UM49" s="3" t="s">
        <v>30850</v>
      </c>
      <c r="UN49" s="3" t="s">
        <v>5763</v>
      </c>
      <c r="UO49" s="3" t="s">
        <v>30851</v>
      </c>
      <c r="UP49" s="3" t="s">
        <v>30852</v>
      </c>
      <c r="UQ49" s="3" t="s">
        <v>5808</v>
      </c>
      <c r="UR49" s="3" t="s">
        <v>30853</v>
      </c>
      <c r="US49" s="3" t="s">
        <v>30854</v>
      </c>
      <c r="UT49" s="3" t="s">
        <v>5808</v>
      </c>
      <c r="UU49" s="3" t="s">
        <v>30855</v>
      </c>
      <c r="UV49" s="3" t="s">
        <v>30856</v>
      </c>
      <c r="UW49" s="3" t="s">
        <v>5760</v>
      </c>
      <c r="UX49" s="3" t="s">
        <v>30857</v>
      </c>
      <c r="UY49" s="3" t="s">
        <v>30858</v>
      </c>
      <c r="UZ49" s="3" t="s">
        <v>5760</v>
      </c>
      <c r="VA49" s="3" t="s">
        <v>30859</v>
      </c>
      <c r="VB49" s="3" t="s">
        <v>30860</v>
      </c>
      <c r="VC49" s="3" t="s">
        <v>5760</v>
      </c>
      <c r="VD49" s="3" t="s">
        <v>30861</v>
      </c>
      <c r="VE49" s="3" t="s">
        <v>30862</v>
      </c>
      <c r="VF49" s="3" t="s">
        <v>5760</v>
      </c>
      <c r="VG49" s="3" t="s">
        <v>30863</v>
      </c>
      <c r="VH49" s="3" t="s">
        <v>30864</v>
      </c>
      <c r="VI49" s="3" t="s">
        <v>5760</v>
      </c>
      <c r="VJ49" s="3" t="s">
        <v>30865</v>
      </c>
      <c r="VK49" s="3" t="s">
        <v>30866</v>
      </c>
      <c r="VL49" s="3" t="s">
        <v>5760</v>
      </c>
      <c r="VM49" s="3" t="s">
        <v>30867</v>
      </c>
      <c r="VN49" s="3" t="s">
        <v>30868</v>
      </c>
      <c r="VO49" s="3" t="s">
        <v>5808</v>
      </c>
      <c r="VP49" s="3" t="s">
        <v>30869</v>
      </c>
      <c r="VQ49" s="3" t="s">
        <v>30870</v>
      </c>
      <c r="VR49" s="3" t="s">
        <v>5773</v>
      </c>
      <c r="VS49" s="3" t="s">
        <v>30871</v>
      </c>
      <c r="VT49" s="3" t="s">
        <v>30872</v>
      </c>
      <c r="VU49" s="3" t="s">
        <v>5808</v>
      </c>
      <c r="VV49" s="3" t="s">
        <v>30715</v>
      </c>
      <c r="VW49" s="3" t="s">
        <v>30716</v>
      </c>
      <c r="VX49" s="3" t="s">
        <v>5760</v>
      </c>
      <c r="VY49" s="3" t="s">
        <v>30873</v>
      </c>
      <c r="VZ49" s="3" t="s">
        <v>30874</v>
      </c>
      <c r="WA49" s="3" t="s">
        <v>271</v>
      </c>
      <c r="WB49" s="3" t="s">
        <v>30875</v>
      </c>
      <c r="WC49" s="3" t="s">
        <v>30876</v>
      </c>
      <c r="WD49" s="3" t="s">
        <v>271</v>
      </c>
      <c r="WE49" s="3" t="s">
        <v>30877</v>
      </c>
      <c r="WF49" s="3" t="s">
        <v>30878</v>
      </c>
      <c r="WG49" s="3" t="s">
        <v>5760</v>
      </c>
      <c r="WH49" s="3" t="s">
        <v>30879</v>
      </c>
      <c r="WI49" s="3" t="s">
        <v>30880</v>
      </c>
      <c r="WJ49" s="3" t="s">
        <v>5808</v>
      </c>
      <c r="WK49" s="3" t="s">
        <v>30881</v>
      </c>
      <c r="WL49" s="3" t="s">
        <v>30882</v>
      </c>
      <c r="WM49" s="3" t="s">
        <v>5763</v>
      </c>
      <c r="WN49" s="3" t="s">
        <v>30883</v>
      </c>
      <c r="WO49" s="3" t="s">
        <v>30884</v>
      </c>
      <c r="WP49" s="3" t="s">
        <v>5773</v>
      </c>
      <c r="WQ49" s="3" t="s">
        <v>30885</v>
      </c>
      <c r="WR49" s="3" t="s">
        <v>30886</v>
      </c>
      <c r="WS49" s="3" t="s">
        <v>271</v>
      </c>
      <c r="WT49" s="3" t="s">
        <v>30887</v>
      </c>
      <c r="WU49" s="3" t="s">
        <v>30888</v>
      </c>
      <c r="WV49" s="3" t="s">
        <v>5760</v>
      </c>
      <c r="WW49" s="3" t="s">
        <v>30889</v>
      </c>
      <c r="WX49" s="3" t="s">
        <v>30890</v>
      </c>
      <c r="WY49" s="3" t="s">
        <v>5808</v>
      </c>
      <c r="WZ49" s="3" t="s">
        <v>30891</v>
      </c>
      <c r="XA49" s="3" t="s">
        <v>30892</v>
      </c>
      <c r="XB49" s="3" t="s">
        <v>5808</v>
      </c>
      <c r="XC49" s="3" t="s">
        <v>30715</v>
      </c>
      <c r="XD49" s="3" t="s">
        <v>30716</v>
      </c>
      <c r="XE49" s="3" t="s">
        <v>5763</v>
      </c>
      <c r="XF49" s="3" t="s">
        <v>30893</v>
      </c>
      <c r="XG49" s="3" t="s">
        <v>30894</v>
      </c>
      <c r="XH49" s="3" t="s">
        <v>5760</v>
      </c>
      <c r="XI49" s="3" t="s">
        <v>30895</v>
      </c>
      <c r="XJ49" s="3" t="s">
        <v>30896</v>
      </c>
      <c r="XK49" s="3" t="s">
        <v>5773</v>
      </c>
      <c r="XL49" s="3" t="s">
        <v>30897</v>
      </c>
      <c r="XM49" s="3" t="s">
        <v>30898</v>
      </c>
      <c r="XN49" s="3" t="s">
        <v>5773</v>
      </c>
      <c r="XO49" s="3" t="s">
        <v>30899</v>
      </c>
      <c r="XP49" s="3" t="s">
        <v>30900</v>
      </c>
      <c r="XQ49" s="3" t="s">
        <v>5773</v>
      </c>
      <c r="XR49" s="3" t="s">
        <v>30901</v>
      </c>
      <c r="XS49" s="3" t="s">
        <v>30902</v>
      </c>
      <c r="XT49" s="3" t="s">
        <v>5773</v>
      </c>
      <c r="XU49" s="3" t="s">
        <v>30903</v>
      </c>
      <c r="XV49" s="3" t="s">
        <v>30904</v>
      </c>
      <c r="XW49" s="3" t="s">
        <v>5763</v>
      </c>
      <c r="XX49" s="3" t="s">
        <v>30905</v>
      </c>
      <c r="XY49" s="3" t="s">
        <v>30906</v>
      </c>
      <c r="XZ49" s="3" t="s">
        <v>5763</v>
      </c>
      <c r="YA49" s="3" t="s">
        <v>30907</v>
      </c>
      <c r="YB49" s="3" t="s">
        <v>30908</v>
      </c>
      <c r="YC49" s="3" t="s">
        <v>5763</v>
      </c>
      <c r="YD49" s="3" t="s">
        <v>30909</v>
      </c>
      <c r="YE49" s="3" t="s">
        <v>30910</v>
      </c>
      <c r="YF49" s="3" t="s">
        <v>5773</v>
      </c>
      <c r="YG49" s="3" t="s">
        <v>30911</v>
      </c>
      <c r="YH49" s="3" t="s">
        <v>30912</v>
      </c>
      <c r="YI49" s="3" t="s">
        <v>5773</v>
      </c>
      <c r="YJ49" s="3" t="s">
        <v>30913</v>
      </c>
      <c r="YK49" s="3" t="s">
        <v>30914</v>
      </c>
      <c r="YL49" s="3" t="s">
        <v>5773</v>
      </c>
      <c r="YM49" s="3" t="s">
        <v>30915</v>
      </c>
      <c r="YN49" s="3" t="s">
        <v>30916</v>
      </c>
      <c r="YO49" s="3" t="s">
        <v>286</v>
      </c>
      <c r="YP49" s="3" t="s">
        <v>30917</v>
      </c>
      <c r="YQ49" s="3" t="s">
        <v>30918</v>
      </c>
      <c r="YR49" s="3" t="s">
        <v>271</v>
      </c>
      <c r="YS49" s="3" t="s">
        <v>6378</v>
      </c>
      <c r="YT49" s="3" t="s">
        <v>6379</v>
      </c>
      <c r="YU49" s="3" t="s">
        <v>5760</v>
      </c>
      <c r="YV49" s="3" t="s">
        <v>30919</v>
      </c>
      <c r="YW49" s="3" t="s">
        <v>30920</v>
      </c>
      <c r="YX49" s="3" t="s">
        <v>5760</v>
      </c>
      <c r="YY49" s="3" t="s">
        <v>30921</v>
      </c>
      <c r="YZ49" s="3" t="s">
        <v>30922</v>
      </c>
      <c r="ZA49" s="3" t="s">
        <v>286</v>
      </c>
      <c r="ZB49" s="3" t="s">
        <v>30923</v>
      </c>
      <c r="ZC49" s="3" t="s">
        <v>30924</v>
      </c>
      <c r="ZD49" s="3" t="s">
        <v>5763</v>
      </c>
      <c r="ZE49" s="3" t="s">
        <v>30925</v>
      </c>
      <c r="ZF49" s="3" t="s">
        <v>30926</v>
      </c>
      <c r="ZG49" s="3" t="s">
        <v>5808</v>
      </c>
      <c r="ZH49" s="3" t="s">
        <v>30927</v>
      </c>
      <c r="ZI49" s="3" t="s">
        <v>30928</v>
      </c>
      <c r="ZJ49" s="3" t="s">
        <v>5808</v>
      </c>
      <c r="ZK49" s="3" t="s">
        <v>30927</v>
      </c>
      <c r="ZL49" s="3" t="s">
        <v>30928</v>
      </c>
      <c r="ZM49" s="3" t="s">
        <v>5808</v>
      </c>
      <c r="ZN49" s="3" t="s">
        <v>30929</v>
      </c>
      <c r="ZO49" s="3" t="s">
        <v>30930</v>
      </c>
      <c r="ZP49" s="3" t="s">
        <v>5808</v>
      </c>
      <c r="ZQ49" s="3" t="s">
        <v>30931</v>
      </c>
      <c r="ZR49" s="3" t="s">
        <v>30932</v>
      </c>
      <c r="ZS49" s="3" t="s">
        <v>5808</v>
      </c>
      <c r="ZT49" s="3" t="s">
        <v>30933</v>
      </c>
      <c r="ZU49" s="3" t="s">
        <v>30934</v>
      </c>
      <c r="ZV49" s="3" t="s">
        <v>5760</v>
      </c>
      <c r="ZW49" s="3" t="s">
        <v>30935</v>
      </c>
      <c r="ZX49" s="3" t="s">
        <v>30936</v>
      </c>
      <c r="ZY49" s="3" t="s">
        <v>5950</v>
      </c>
      <c r="ZZ49" s="3" t="s">
        <v>30937</v>
      </c>
      <c r="AAA49" s="3" t="s">
        <v>30938</v>
      </c>
      <c r="AAB49" s="3" t="s">
        <v>5808</v>
      </c>
      <c r="AAC49" s="3" t="s">
        <v>30939</v>
      </c>
      <c r="AAD49" s="3" t="s">
        <v>30940</v>
      </c>
      <c r="AAE49" s="3" t="s">
        <v>5760</v>
      </c>
      <c r="AAF49" s="3" t="s">
        <v>30941</v>
      </c>
      <c r="AAG49" s="3" t="s">
        <v>30942</v>
      </c>
      <c r="AAH49" s="3" t="s">
        <v>5763</v>
      </c>
      <c r="AAI49" s="3" t="s">
        <v>30943</v>
      </c>
      <c r="AAJ49" s="3" t="s">
        <v>30944</v>
      </c>
      <c r="AAK49" s="3" t="s">
        <v>271</v>
      </c>
      <c r="AAL49" s="3" t="s">
        <v>30945</v>
      </c>
      <c r="AAM49" s="3" t="s">
        <v>30946</v>
      </c>
      <c r="AAN49" s="3" t="s">
        <v>5773</v>
      </c>
      <c r="AAO49" s="3" t="s">
        <v>30947</v>
      </c>
      <c r="AAP49" s="3" t="s">
        <v>30948</v>
      </c>
      <c r="AAQ49" s="3" t="s">
        <v>5773</v>
      </c>
      <c r="AAR49" s="3" t="s">
        <v>30949</v>
      </c>
      <c r="AAS49" s="3" t="s">
        <v>30950</v>
      </c>
      <c r="AAT49" s="3" t="s">
        <v>5760</v>
      </c>
      <c r="AAU49" s="3" t="s">
        <v>30951</v>
      </c>
      <c r="AAV49" s="3" t="s">
        <v>30952</v>
      </c>
      <c r="AAW49" s="3" t="s">
        <v>5815</v>
      </c>
      <c r="AAX49" s="3" t="s">
        <v>6795</v>
      </c>
      <c r="AAY49" s="3" t="s">
        <v>6796</v>
      </c>
      <c r="AAZ49" s="3" t="s">
        <v>5763</v>
      </c>
      <c r="ABA49" s="3" t="s">
        <v>30953</v>
      </c>
      <c r="ABB49" s="3" t="s">
        <v>30954</v>
      </c>
      <c r="ABC49" s="3" t="s">
        <v>5768</v>
      </c>
      <c r="ABD49" s="3" t="s">
        <v>30955</v>
      </c>
      <c r="ABE49" s="3" t="s">
        <v>30956</v>
      </c>
      <c r="ABF49" s="3" t="s">
        <v>5808</v>
      </c>
      <c r="ABG49" s="3" t="s">
        <v>6368</v>
      </c>
      <c r="ABH49" s="3" t="s">
        <v>6369</v>
      </c>
      <c r="ABI49" s="3" t="s">
        <v>5773</v>
      </c>
      <c r="ABJ49" s="3" t="s">
        <v>30957</v>
      </c>
      <c r="ABK49" s="3" t="s">
        <v>30958</v>
      </c>
      <c r="ABL49" s="3" t="s">
        <v>5768</v>
      </c>
      <c r="ABM49" s="3" t="s">
        <v>30959</v>
      </c>
      <c r="ABN49" s="3" t="s">
        <v>30960</v>
      </c>
      <c r="ABO49" s="3" t="s">
        <v>5768</v>
      </c>
      <c r="ABP49" s="3" t="s">
        <v>30961</v>
      </c>
      <c r="ABQ49" s="3" t="s">
        <v>30962</v>
      </c>
      <c r="ABR49" s="3" t="s">
        <v>5773</v>
      </c>
      <c r="ABS49" s="3" t="s">
        <v>30963</v>
      </c>
      <c r="ABT49" s="3" t="s">
        <v>30964</v>
      </c>
      <c r="ABU49" s="3" t="s">
        <v>5760</v>
      </c>
      <c r="ABV49" s="3" t="s">
        <v>30965</v>
      </c>
      <c r="ABW49" s="3" t="s">
        <v>30966</v>
      </c>
      <c r="ABX49" s="3" t="s">
        <v>5763</v>
      </c>
      <c r="ABY49" s="3" t="s">
        <v>30967</v>
      </c>
      <c r="ABZ49" s="3" t="s">
        <v>30968</v>
      </c>
      <c r="ACA49" s="3" t="s">
        <v>5808</v>
      </c>
      <c r="ACB49" s="3" t="s">
        <v>30969</v>
      </c>
      <c r="ACC49" s="3" t="s">
        <v>30970</v>
      </c>
      <c r="ACD49" s="3" t="s">
        <v>271</v>
      </c>
      <c r="ACE49" s="3" t="s">
        <v>30971</v>
      </c>
      <c r="ACF49" s="3" t="s">
        <v>30972</v>
      </c>
      <c r="ACG49" s="3" t="s">
        <v>271</v>
      </c>
      <c r="ACH49" s="3" t="s">
        <v>30973</v>
      </c>
      <c r="ACI49" s="3" t="s">
        <v>30974</v>
      </c>
      <c r="ACJ49" s="3" t="s">
        <v>5760</v>
      </c>
      <c r="ACK49" s="3" t="s">
        <v>30975</v>
      </c>
      <c r="ACL49" s="3" t="s">
        <v>30976</v>
      </c>
      <c r="ACM49" s="3" t="s">
        <v>5768</v>
      </c>
      <c r="ACN49" s="3" t="s">
        <v>30977</v>
      </c>
      <c r="ACO49" s="3" t="s">
        <v>30978</v>
      </c>
      <c r="ACP49" s="3" t="s">
        <v>5808</v>
      </c>
      <c r="ACQ49" s="3" t="s">
        <v>30979</v>
      </c>
      <c r="ACR49" s="3" t="s">
        <v>30980</v>
      </c>
      <c r="ACS49" s="3" t="s">
        <v>5768</v>
      </c>
      <c r="ACT49" s="3" t="s">
        <v>30981</v>
      </c>
      <c r="ACU49" s="3" t="s">
        <v>30982</v>
      </c>
      <c r="ACV49" s="3" t="s">
        <v>5773</v>
      </c>
      <c r="ACW49" s="3" t="s">
        <v>30983</v>
      </c>
      <c r="ACX49" s="3" t="s">
        <v>30984</v>
      </c>
      <c r="ACY49" s="3" t="s">
        <v>5763</v>
      </c>
      <c r="ACZ49" s="3" t="s">
        <v>30985</v>
      </c>
      <c r="ADA49" s="3" t="s">
        <v>30986</v>
      </c>
      <c r="ADB49" s="3" t="s">
        <v>5760</v>
      </c>
      <c r="ADC49" s="3" t="s">
        <v>30987</v>
      </c>
      <c r="ADD49" s="3" t="s">
        <v>30988</v>
      </c>
      <c r="ADE49" s="3" t="s">
        <v>286</v>
      </c>
      <c r="ADF49" s="3" t="s">
        <v>30989</v>
      </c>
      <c r="ADG49" s="3" t="s">
        <v>30990</v>
      </c>
      <c r="ADH49" s="3" t="s">
        <v>271</v>
      </c>
      <c r="ADI49" s="3" t="s">
        <v>30991</v>
      </c>
      <c r="ADJ49" s="3" t="s">
        <v>30992</v>
      </c>
      <c r="ADK49" s="3" t="s">
        <v>5808</v>
      </c>
      <c r="ADL49" s="3" t="s">
        <v>30993</v>
      </c>
      <c r="ADM49" s="3" t="s">
        <v>30994</v>
      </c>
      <c r="ADN49" s="3" t="s">
        <v>5808</v>
      </c>
      <c r="ADO49" s="3" t="s">
        <v>30995</v>
      </c>
      <c r="ADP49" s="3" t="s">
        <v>30996</v>
      </c>
      <c r="ADQ49" s="3" t="s">
        <v>5760</v>
      </c>
      <c r="ADR49" s="3" t="s">
        <v>30997</v>
      </c>
      <c r="ADS49" s="3" t="s">
        <v>30998</v>
      </c>
      <c r="ADT49" s="3" t="s">
        <v>5808</v>
      </c>
      <c r="ADU49" s="3" t="s">
        <v>30999</v>
      </c>
      <c r="ADV49" s="3" t="s">
        <v>31000</v>
      </c>
      <c r="ADW49" s="3" t="s">
        <v>5808</v>
      </c>
      <c r="ADX49" s="3" t="s">
        <v>31001</v>
      </c>
      <c r="ADY49" s="3" t="s">
        <v>31002</v>
      </c>
      <c r="ADZ49" s="3" t="s">
        <v>5808</v>
      </c>
      <c r="AEA49" s="3" t="s">
        <v>31003</v>
      </c>
      <c r="AEB49" s="3" t="s">
        <v>31004</v>
      </c>
      <c r="AEC49" s="3" t="s">
        <v>5763</v>
      </c>
      <c r="AED49" s="3" t="s">
        <v>31005</v>
      </c>
      <c r="AEE49" s="3" t="s">
        <v>31006</v>
      </c>
      <c r="AEF49" s="3" t="s">
        <v>271</v>
      </c>
      <c r="AEG49" s="3" t="s">
        <v>31007</v>
      </c>
      <c r="AEH49" s="3" t="s">
        <v>31008</v>
      </c>
      <c r="AEI49" s="3" t="s">
        <v>5808</v>
      </c>
      <c r="AEJ49" s="3" t="s">
        <v>31009</v>
      </c>
      <c r="AEK49" s="3" t="s">
        <v>31010</v>
      </c>
      <c r="AEL49" s="3" t="s">
        <v>5763</v>
      </c>
      <c r="AEM49" s="3" t="s">
        <v>31011</v>
      </c>
      <c r="AEN49" s="3" t="s">
        <v>31012</v>
      </c>
      <c r="AEO49" s="3" t="s">
        <v>5808</v>
      </c>
      <c r="AEP49" s="3" t="s">
        <v>30715</v>
      </c>
      <c r="AEQ49" s="3" t="s">
        <v>30716</v>
      </c>
      <c r="AER49" s="3" t="s">
        <v>5773</v>
      </c>
      <c r="AES49" s="3" t="s">
        <v>31013</v>
      </c>
      <c r="AET49" s="3" t="s">
        <v>31014</v>
      </c>
      <c r="AEU49" s="3" t="s">
        <v>5768</v>
      </c>
      <c r="AEV49" s="3" t="s">
        <v>31015</v>
      </c>
      <c r="AEW49" s="3" t="s">
        <v>31016</v>
      </c>
      <c r="AEX49" s="3" t="s">
        <v>271</v>
      </c>
      <c r="AEY49" s="3" t="s">
        <v>31017</v>
      </c>
      <c r="AEZ49" s="3" t="s">
        <v>31018</v>
      </c>
      <c r="AFA49" s="3" t="s">
        <v>5808</v>
      </c>
      <c r="AFB49" s="3" t="s">
        <v>31019</v>
      </c>
      <c r="AFC49" s="3" t="s">
        <v>31020</v>
      </c>
      <c r="AFD49" s="3" t="s">
        <v>5763</v>
      </c>
      <c r="AFE49" s="3" t="s">
        <v>31021</v>
      </c>
      <c r="AFF49" s="3" t="s">
        <v>31022</v>
      </c>
      <c r="AFG49" s="3" t="s">
        <v>5773</v>
      </c>
      <c r="AFH49" s="3" t="s">
        <v>31023</v>
      </c>
      <c r="AFI49" s="3" t="s">
        <v>31024</v>
      </c>
      <c r="AFJ49" s="3" t="s">
        <v>5773</v>
      </c>
      <c r="AFK49" s="3" t="s">
        <v>31025</v>
      </c>
      <c r="AFL49" s="3" t="s">
        <v>31026</v>
      </c>
      <c r="AFM49" s="3" t="s">
        <v>5763</v>
      </c>
      <c r="AFN49" s="3" t="s">
        <v>31027</v>
      </c>
      <c r="AFO49" s="3" t="s">
        <v>31028</v>
      </c>
      <c r="AFP49" s="3" t="s">
        <v>5763</v>
      </c>
      <c r="AFQ49" s="3" t="s">
        <v>31029</v>
      </c>
      <c r="AFR49" s="3" t="s">
        <v>31030</v>
      </c>
      <c r="AFS49" s="3" t="s">
        <v>271</v>
      </c>
      <c r="AFT49" s="3" t="s">
        <v>31031</v>
      </c>
      <c r="AFU49" s="3" t="s">
        <v>31032</v>
      </c>
      <c r="AFV49" s="3" t="s">
        <v>5808</v>
      </c>
      <c r="AFW49" s="3" t="s">
        <v>31033</v>
      </c>
      <c r="AFX49" s="3" t="s">
        <v>31034</v>
      </c>
      <c r="AFY49" s="3" t="s">
        <v>5808</v>
      </c>
      <c r="AFZ49" s="3" t="s">
        <v>30715</v>
      </c>
      <c r="AGA49" s="3" t="s">
        <v>30716</v>
      </c>
      <c r="AGB49" s="3" t="s">
        <v>5773</v>
      </c>
      <c r="AGC49" s="3" t="s">
        <v>31035</v>
      </c>
      <c r="AGD49" s="3" t="s">
        <v>31036</v>
      </c>
      <c r="AGE49" s="3" t="s">
        <v>5773</v>
      </c>
      <c r="AGF49" s="3" t="s">
        <v>31037</v>
      </c>
      <c r="AGG49" s="3" t="s">
        <v>31038</v>
      </c>
      <c r="AGH49" s="3" t="s">
        <v>5808</v>
      </c>
      <c r="AGI49" s="3" t="s">
        <v>31039</v>
      </c>
      <c r="AGJ49" s="3" t="s">
        <v>31040</v>
      </c>
      <c r="AGK49" s="3" t="s">
        <v>5808</v>
      </c>
      <c r="AGL49" s="3" t="s">
        <v>30715</v>
      </c>
      <c r="AGM49" s="3" t="s">
        <v>30716</v>
      </c>
      <c r="AGN49" s="3" t="s">
        <v>5808</v>
      </c>
      <c r="AGO49" s="3" t="s">
        <v>31041</v>
      </c>
      <c r="AGP49" s="3" t="s">
        <v>31042</v>
      </c>
      <c r="AGQ49" s="3" t="s">
        <v>5808</v>
      </c>
      <c r="AGR49" s="3" t="s">
        <v>30715</v>
      </c>
      <c r="AGS49" s="3" t="s">
        <v>30716</v>
      </c>
      <c r="AGT49" s="3" t="s">
        <v>271</v>
      </c>
      <c r="AGU49" s="3" t="s">
        <v>30753</v>
      </c>
      <c r="AGV49" s="3" t="s">
        <v>30754</v>
      </c>
      <c r="AGW49" s="3" t="s">
        <v>5773</v>
      </c>
      <c r="AGX49" s="3" t="s">
        <v>31043</v>
      </c>
      <c r="AGY49" s="3" t="s">
        <v>31044</v>
      </c>
      <c r="AGZ49" s="3" t="s">
        <v>271</v>
      </c>
      <c r="AHA49" s="3" t="s">
        <v>30753</v>
      </c>
      <c r="AHB49" s="3" t="s">
        <v>30754</v>
      </c>
      <c r="AHC49" s="3" t="s">
        <v>5763</v>
      </c>
      <c r="AHD49" s="3" t="s">
        <v>31045</v>
      </c>
      <c r="AHE49" s="3" t="s">
        <v>31046</v>
      </c>
      <c r="AHF49" s="3" t="s">
        <v>5808</v>
      </c>
      <c r="AHG49" s="3" t="s">
        <v>31047</v>
      </c>
      <c r="AHH49" s="3" t="s">
        <v>31048</v>
      </c>
      <c r="AHI49" s="3" t="s">
        <v>5808</v>
      </c>
      <c r="AHJ49" s="3" t="s">
        <v>6400</v>
      </c>
      <c r="AHK49" s="3" t="s">
        <v>6401</v>
      </c>
      <c r="AHL49" s="3" t="s">
        <v>5763</v>
      </c>
      <c r="AHM49" s="3" t="s">
        <v>31049</v>
      </c>
      <c r="AHN49" s="3" t="s">
        <v>31050</v>
      </c>
      <c r="AHO49" s="3" t="s">
        <v>5763</v>
      </c>
      <c r="AHP49" s="3" t="s">
        <v>31051</v>
      </c>
      <c r="AHQ49" s="3" t="s">
        <v>31052</v>
      </c>
      <c r="AHR49" s="3" t="s">
        <v>5808</v>
      </c>
      <c r="AHS49" s="3" t="s">
        <v>31053</v>
      </c>
      <c r="AHT49" s="3" t="s">
        <v>31054</v>
      </c>
      <c r="AHU49" s="3" t="s">
        <v>5773</v>
      </c>
      <c r="AHV49" s="3" t="s">
        <v>31055</v>
      </c>
      <c r="AHW49" s="3" t="s">
        <v>31056</v>
      </c>
      <c r="AHX49" s="3" t="s">
        <v>271</v>
      </c>
      <c r="AHY49" s="3" t="s">
        <v>31057</v>
      </c>
      <c r="AHZ49" s="3" t="s">
        <v>31058</v>
      </c>
      <c r="AIA49" s="3" t="s">
        <v>5768</v>
      </c>
      <c r="AIB49" s="3" t="s">
        <v>31059</v>
      </c>
      <c r="AIC49" s="3" t="s">
        <v>31060</v>
      </c>
      <c r="AID49" s="3" t="s">
        <v>271</v>
      </c>
      <c r="AIE49" s="3" t="s">
        <v>31061</v>
      </c>
      <c r="AIF49" s="3" t="s">
        <v>31062</v>
      </c>
      <c r="AIG49" s="3" t="s">
        <v>5808</v>
      </c>
      <c r="AIH49" s="3" t="s">
        <v>31063</v>
      </c>
      <c r="AII49" s="3" t="s">
        <v>31064</v>
      </c>
      <c r="AIJ49" s="3" t="s">
        <v>5768</v>
      </c>
      <c r="AIK49" s="3" t="s">
        <v>31065</v>
      </c>
      <c r="AIL49" s="3" t="s">
        <v>31066</v>
      </c>
      <c r="AIM49" s="3" t="s">
        <v>5763</v>
      </c>
      <c r="AIN49" s="3" t="s">
        <v>31067</v>
      </c>
      <c r="AIO49" s="3" t="s">
        <v>31068</v>
      </c>
      <c r="AIP49" s="3" t="s">
        <v>5763</v>
      </c>
      <c r="AIQ49" s="3" t="s">
        <v>31069</v>
      </c>
      <c r="AIR49" s="3" t="s">
        <v>31070</v>
      </c>
      <c r="AIS49" s="3" t="s">
        <v>5763</v>
      </c>
      <c r="AIT49" s="3" t="s">
        <v>31071</v>
      </c>
      <c r="AIU49" s="3" t="s">
        <v>31072</v>
      </c>
      <c r="AIV49" s="3" t="s">
        <v>5768</v>
      </c>
      <c r="AIW49" s="3" t="s">
        <v>31073</v>
      </c>
      <c r="AIX49" s="3" t="s">
        <v>31074</v>
      </c>
      <c r="AIY49" s="3" t="s">
        <v>5808</v>
      </c>
      <c r="AIZ49" s="3" t="s">
        <v>31075</v>
      </c>
      <c r="AJA49" s="3" t="s">
        <v>31076</v>
      </c>
      <c r="AJB49" s="3" t="s">
        <v>5760</v>
      </c>
      <c r="AJC49" s="3" t="s">
        <v>31077</v>
      </c>
      <c r="AJD49" s="3" t="s">
        <v>31078</v>
      </c>
      <c r="AJE49" s="3" t="s">
        <v>5760</v>
      </c>
      <c r="AJF49" s="3" t="s">
        <v>31079</v>
      </c>
      <c r="AJG49" s="3" t="s">
        <v>31080</v>
      </c>
      <c r="AJH49" s="3" t="s">
        <v>286</v>
      </c>
      <c r="AJI49" s="3" t="s">
        <v>31081</v>
      </c>
      <c r="AJJ49" s="3" t="s">
        <v>31082</v>
      </c>
      <c r="AJK49" s="3" t="s">
        <v>271</v>
      </c>
      <c r="AJL49" s="3" t="s">
        <v>31083</v>
      </c>
      <c r="AJM49" s="3" t="s">
        <v>31084</v>
      </c>
      <c r="AJN49" s="3" t="s">
        <v>5760</v>
      </c>
      <c r="AJO49" s="3" t="s">
        <v>31085</v>
      </c>
      <c r="AJP49" s="3" t="s">
        <v>31086</v>
      </c>
      <c r="AJQ49" s="3" t="s">
        <v>271</v>
      </c>
      <c r="AJR49" s="3" t="s">
        <v>31087</v>
      </c>
      <c r="AJS49" s="3" t="s">
        <v>31088</v>
      </c>
      <c r="AJT49" s="3" t="s">
        <v>5763</v>
      </c>
      <c r="AJU49" s="3" t="s">
        <v>31089</v>
      </c>
      <c r="AJV49" s="3" t="s">
        <v>31090</v>
      </c>
      <c r="AJW49" s="3" t="s">
        <v>5763</v>
      </c>
      <c r="AJX49" s="3" t="s">
        <v>31091</v>
      </c>
      <c r="AJY49" s="3" t="s">
        <v>31092</v>
      </c>
      <c r="AJZ49" s="3" t="s">
        <v>5760</v>
      </c>
      <c r="AKA49" s="3" t="s">
        <v>31093</v>
      </c>
      <c r="AKB49" s="3" t="s">
        <v>31094</v>
      </c>
      <c r="AKC49" s="3" t="s">
        <v>5808</v>
      </c>
      <c r="AKD49" s="3" t="s">
        <v>31095</v>
      </c>
      <c r="AKE49" s="3" t="s">
        <v>31096</v>
      </c>
      <c r="AKF49" s="3" t="s">
        <v>5763</v>
      </c>
      <c r="AKG49" s="3" t="s">
        <v>31097</v>
      </c>
      <c r="AKH49" s="3" t="s">
        <v>31098</v>
      </c>
      <c r="AKI49" s="3" t="s">
        <v>5768</v>
      </c>
      <c r="AKJ49" s="3" t="s">
        <v>31099</v>
      </c>
      <c r="AKK49" s="3" t="s">
        <v>31100</v>
      </c>
      <c r="AKL49" s="3" t="s">
        <v>5808</v>
      </c>
      <c r="AKM49" s="3" t="s">
        <v>31101</v>
      </c>
      <c r="AKN49" s="3" t="s">
        <v>31102</v>
      </c>
      <c r="AKO49" s="3" t="s">
        <v>5808</v>
      </c>
      <c r="AKP49" s="3" t="s">
        <v>31103</v>
      </c>
      <c r="AKQ49" s="3" t="s">
        <v>31104</v>
      </c>
      <c r="AKR49" s="3" t="s">
        <v>5768</v>
      </c>
      <c r="AKS49" s="3" t="s">
        <v>31105</v>
      </c>
      <c r="AKT49" s="3" t="s">
        <v>31106</v>
      </c>
      <c r="AKU49" s="3" t="s">
        <v>5808</v>
      </c>
      <c r="AKV49" s="3" t="s">
        <v>31107</v>
      </c>
      <c r="AKW49" s="3" t="s">
        <v>31108</v>
      </c>
      <c r="AKX49" s="3" t="s">
        <v>5773</v>
      </c>
      <c r="AKY49" s="3" t="s">
        <v>31109</v>
      </c>
      <c r="AKZ49" s="3" t="s">
        <v>31110</v>
      </c>
      <c r="ALA49" s="3" t="s">
        <v>271</v>
      </c>
      <c r="ALB49" s="3" t="s">
        <v>31111</v>
      </c>
      <c r="ALC49" s="3" t="s">
        <v>31112</v>
      </c>
      <c r="ALD49" s="3" t="s">
        <v>5808</v>
      </c>
      <c r="ALE49" s="3" t="s">
        <v>31113</v>
      </c>
      <c r="ALF49" s="3" t="s">
        <v>31114</v>
      </c>
      <c r="ALG49" s="3" t="s">
        <v>5808</v>
      </c>
      <c r="ALH49" s="3" t="s">
        <v>31115</v>
      </c>
      <c r="ALI49" s="3" t="s">
        <v>31116</v>
      </c>
      <c r="ALJ49" s="3" t="s">
        <v>5808</v>
      </c>
      <c r="ALK49" s="3" t="s">
        <v>31117</v>
      </c>
      <c r="ALL49" s="3" t="s">
        <v>31118</v>
      </c>
      <c r="ALM49" s="3" t="s">
        <v>5760</v>
      </c>
      <c r="ALN49" s="3" t="s">
        <v>31119</v>
      </c>
      <c r="ALO49" s="3" t="s">
        <v>31120</v>
      </c>
      <c r="ALP49" s="3" t="s">
        <v>5773</v>
      </c>
      <c r="ALQ49" s="3" t="s">
        <v>31121</v>
      </c>
      <c r="ALR49" s="3" t="s">
        <v>31122</v>
      </c>
      <c r="ALS49" s="3" t="s">
        <v>5763</v>
      </c>
      <c r="ALT49" s="3" t="s">
        <v>31123</v>
      </c>
      <c r="ALU49" s="3" t="s">
        <v>31124</v>
      </c>
      <c r="ALV49" s="3" t="s">
        <v>5760</v>
      </c>
      <c r="ALW49" s="3" t="s">
        <v>31125</v>
      </c>
      <c r="ALX49" s="3" t="s">
        <v>31126</v>
      </c>
      <c r="ALY49" s="3" t="s">
        <v>5760</v>
      </c>
      <c r="ALZ49" s="3" t="s">
        <v>31127</v>
      </c>
      <c r="AMA49" s="3" t="s">
        <v>31128</v>
      </c>
      <c r="AMB49" s="3" t="s">
        <v>5773</v>
      </c>
      <c r="AMC49" s="3" t="s">
        <v>31129</v>
      </c>
      <c r="AMD49" s="3" t="s">
        <v>31130</v>
      </c>
      <c r="AME49" s="3" t="s">
        <v>5760</v>
      </c>
      <c r="AMF49" s="3" t="s">
        <v>31131</v>
      </c>
      <c r="AMG49" s="3" t="s">
        <v>31132</v>
      </c>
      <c r="AMH49" s="3" t="s">
        <v>5760</v>
      </c>
      <c r="AMI49" s="3" t="s">
        <v>31133</v>
      </c>
      <c r="AMJ49" s="3" t="s">
        <v>31134</v>
      </c>
      <c r="AMK49" s="3" t="s">
        <v>271</v>
      </c>
      <c r="AML49" s="3" t="s">
        <v>31031</v>
      </c>
      <c r="AMM49" s="3" t="s">
        <v>31032</v>
      </c>
      <c r="AMN49" s="3" t="s">
        <v>5760</v>
      </c>
      <c r="AMO49" s="3" t="s">
        <v>31135</v>
      </c>
      <c r="AMP49" s="3" t="s">
        <v>31136</v>
      </c>
      <c r="AMQ49" s="3" t="s">
        <v>5760</v>
      </c>
      <c r="AMR49" s="3" t="s">
        <v>31137</v>
      </c>
      <c r="AMS49" s="3" t="s">
        <v>31138</v>
      </c>
      <c r="AMT49" s="3" t="s">
        <v>5760</v>
      </c>
      <c r="AMU49" s="3" t="s">
        <v>31139</v>
      </c>
      <c r="AMV49" s="3" t="s">
        <v>31140</v>
      </c>
      <c r="AMW49" s="3" t="s">
        <v>5760</v>
      </c>
      <c r="AMX49" s="3" t="s">
        <v>31141</v>
      </c>
      <c r="AMY49" s="3" t="s">
        <v>31142</v>
      </c>
      <c r="AMZ49" s="3" t="s">
        <v>5808</v>
      </c>
      <c r="ANA49" s="3" t="s">
        <v>31143</v>
      </c>
      <c r="ANB49" s="3" t="s">
        <v>31144</v>
      </c>
      <c r="ANC49" s="3" t="s">
        <v>271</v>
      </c>
      <c r="AND49" s="3" t="s">
        <v>31145</v>
      </c>
      <c r="ANE49" s="3" t="s">
        <v>31146</v>
      </c>
      <c r="ANF49" s="3" t="s">
        <v>5760</v>
      </c>
      <c r="ANG49" s="3" t="s">
        <v>31147</v>
      </c>
      <c r="ANH49" s="3" t="s">
        <v>31148</v>
      </c>
      <c r="ANI49" s="3" t="s">
        <v>5768</v>
      </c>
      <c r="ANJ49" s="3" t="s">
        <v>31149</v>
      </c>
      <c r="ANK49" s="3" t="s">
        <v>31150</v>
      </c>
      <c r="ANL49" s="3" t="s">
        <v>5773</v>
      </c>
      <c r="ANM49" s="3" t="s">
        <v>31151</v>
      </c>
      <c r="ANN49" s="3" t="s">
        <v>31152</v>
      </c>
      <c r="ANO49" s="3" t="s">
        <v>5773</v>
      </c>
      <c r="ANP49" s="3" t="s">
        <v>31153</v>
      </c>
      <c r="ANQ49" s="3" t="s">
        <v>31154</v>
      </c>
      <c r="ANR49" s="3" t="s">
        <v>5763</v>
      </c>
      <c r="ANS49" s="3" t="s">
        <v>31155</v>
      </c>
      <c r="ANT49" s="3" t="s">
        <v>31156</v>
      </c>
      <c r="ANU49" s="3" t="s">
        <v>5773</v>
      </c>
      <c r="ANV49" s="3" t="s">
        <v>31157</v>
      </c>
      <c r="ANW49" s="3" t="s">
        <v>31158</v>
      </c>
      <c r="ANX49" s="3" t="s">
        <v>5763</v>
      </c>
      <c r="ANY49" s="3" t="s">
        <v>31159</v>
      </c>
      <c r="ANZ49" s="3" t="s">
        <v>31160</v>
      </c>
      <c r="AOA49" s="3" t="s">
        <v>5763</v>
      </c>
      <c r="AOB49" s="3" t="s">
        <v>31161</v>
      </c>
      <c r="AOC49" s="3" t="s">
        <v>31162</v>
      </c>
      <c r="AOD49" s="3" t="s">
        <v>5808</v>
      </c>
      <c r="AOE49" s="3" t="s">
        <v>31163</v>
      </c>
      <c r="AOF49" s="3" t="s">
        <v>31164</v>
      </c>
      <c r="AOG49" s="3" t="s">
        <v>5815</v>
      </c>
      <c r="AOH49" s="3" t="s">
        <v>6795</v>
      </c>
      <c r="AOI49" s="3" t="s">
        <v>6796</v>
      </c>
      <c r="AOJ49" s="3" t="s">
        <v>5773</v>
      </c>
      <c r="AOK49" s="3" t="s">
        <v>31165</v>
      </c>
      <c r="AOL49" s="3" t="s">
        <v>31166</v>
      </c>
      <c r="AOM49" s="3" t="s">
        <v>271</v>
      </c>
      <c r="AON49" s="3" t="s">
        <v>31167</v>
      </c>
      <c r="AOO49" s="3" t="s">
        <v>31168</v>
      </c>
      <c r="AOP49" s="3" t="s">
        <v>5763</v>
      </c>
      <c r="AOQ49" s="3" t="s">
        <v>31169</v>
      </c>
      <c r="AOR49" s="3" t="s">
        <v>31170</v>
      </c>
      <c r="AOS49" s="3" t="s">
        <v>5763</v>
      </c>
      <c r="AOT49" s="3" t="s">
        <v>31171</v>
      </c>
      <c r="AOU49" s="3" t="s">
        <v>31172</v>
      </c>
      <c r="AOV49" s="3" t="s">
        <v>5760</v>
      </c>
      <c r="AOW49" s="3" t="s">
        <v>31173</v>
      </c>
      <c r="AOX49" s="3" t="s">
        <v>31174</v>
      </c>
      <c r="AOY49" s="3" t="s">
        <v>5808</v>
      </c>
      <c r="AOZ49" s="3" t="s">
        <v>31175</v>
      </c>
      <c r="APA49" s="3" t="s">
        <v>31176</v>
      </c>
      <c r="APB49" s="3" t="s">
        <v>271</v>
      </c>
      <c r="APC49" s="3" t="s">
        <v>31177</v>
      </c>
      <c r="APD49" s="3" t="s">
        <v>31178</v>
      </c>
      <c r="APE49" s="3" t="s">
        <v>271</v>
      </c>
      <c r="APF49" s="3" t="s">
        <v>6378</v>
      </c>
      <c r="APG49" s="3" t="s">
        <v>6379</v>
      </c>
      <c r="APH49" s="3" t="s">
        <v>5763</v>
      </c>
      <c r="API49" s="3" t="s">
        <v>31179</v>
      </c>
      <c r="APJ49" s="3" t="s">
        <v>31180</v>
      </c>
      <c r="APK49" s="3" t="s">
        <v>5808</v>
      </c>
      <c r="APL49" s="3" t="s">
        <v>31181</v>
      </c>
      <c r="APM49" s="3" t="s">
        <v>31182</v>
      </c>
      <c r="APN49" s="3" t="s">
        <v>5808</v>
      </c>
      <c r="APO49" s="3" t="s">
        <v>30715</v>
      </c>
      <c r="APP49" s="3" t="s">
        <v>30716</v>
      </c>
      <c r="APQ49" s="3" t="s">
        <v>5808</v>
      </c>
      <c r="APR49" s="3" t="s">
        <v>31183</v>
      </c>
      <c r="APS49" s="3" t="s">
        <v>31184</v>
      </c>
      <c r="APT49" s="3" t="s">
        <v>5763</v>
      </c>
      <c r="APU49" s="3" t="s">
        <v>31185</v>
      </c>
      <c r="APV49" s="3" t="s">
        <v>31186</v>
      </c>
      <c r="APW49" s="3" t="s">
        <v>5763</v>
      </c>
      <c r="APX49" s="3" t="s">
        <v>31187</v>
      </c>
      <c r="APY49" s="3" t="s">
        <v>31188</v>
      </c>
      <c r="APZ49" s="3" t="s">
        <v>5773</v>
      </c>
      <c r="AQA49" s="3" t="s">
        <v>31189</v>
      </c>
      <c r="AQB49" s="3" t="s">
        <v>31190</v>
      </c>
      <c r="AQC49" s="3" t="s">
        <v>5773</v>
      </c>
      <c r="AQD49" s="3" t="s">
        <v>31191</v>
      </c>
      <c r="AQE49" s="3" t="s">
        <v>31192</v>
      </c>
      <c r="AQF49" s="3" t="s">
        <v>5808</v>
      </c>
      <c r="AQG49" s="3" t="s">
        <v>31193</v>
      </c>
      <c r="AQH49" s="3" t="s">
        <v>31194</v>
      </c>
      <c r="AQI49" s="3" t="s">
        <v>5763</v>
      </c>
      <c r="AQJ49" s="3" t="s">
        <v>31195</v>
      </c>
      <c r="AQK49" s="3" t="s">
        <v>31196</v>
      </c>
      <c r="AQL49" s="3" t="s">
        <v>286</v>
      </c>
      <c r="AQM49" s="3" t="s">
        <v>31197</v>
      </c>
      <c r="AQN49" s="3" t="s">
        <v>31198</v>
      </c>
      <c r="AQO49" s="3" t="s">
        <v>5763</v>
      </c>
      <c r="AQP49" s="3" t="s">
        <v>31199</v>
      </c>
      <c r="AQQ49" s="3" t="s">
        <v>31200</v>
      </c>
      <c r="AQR49" s="3" t="s">
        <v>5763</v>
      </c>
      <c r="AQS49" s="3" t="s">
        <v>31201</v>
      </c>
      <c r="AQT49" s="3" t="s">
        <v>31202</v>
      </c>
      <c r="AQU49" s="3" t="s">
        <v>5760</v>
      </c>
      <c r="AQV49" s="3" t="s">
        <v>31203</v>
      </c>
      <c r="AQW49" s="3" t="s">
        <v>31204</v>
      </c>
      <c r="AQX49" s="3" t="s">
        <v>5763</v>
      </c>
      <c r="AQY49" s="3" t="s">
        <v>31205</v>
      </c>
      <c r="AQZ49" s="3" t="s">
        <v>31206</v>
      </c>
      <c r="ARA49" s="3" t="s">
        <v>5815</v>
      </c>
      <c r="ARB49" s="3" t="s">
        <v>31207</v>
      </c>
      <c r="ARC49" s="3" t="s">
        <v>31208</v>
      </c>
      <c r="ARD49" s="3" t="s">
        <v>5808</v>
      </c>
      <c r="ARE49" s="3" t="s">
        <v>31209</v>
      </c>
      <c r="ARF49" s="3" t="s">
        <v>31210</v>
      </c>
      <c r="ARG49" s="3" t="s">
        <v>5808</v>
      </c>
      <c r="ARH49" s="3" t="s">
        <v>31211</v>
      </c>
      <c r="ARI49" s="3" t="s">
        <v>31212</v>
      </c>
      <c r="ARJ49" s="3" t="s">
        <v>5808</v>
      </c>
      <c r="ARK49" s="3" t="s">
        <v>31213</v>
      </c>
      <c r="ARL49" s="3" t="s">
        <v>31214</v>
      </c>
      <c r="ARM49" s="3" t="s">
        <v>5763</v>
      </c>
      <c r="ARN49" s="3" t="s">
        <v>31215</v>
      </c>
      <c r="ARO49" s="3" t="s">
        <v>31216</v>
      </c>
      <c r="ARP49" s="3" t="s">
        <v>5808</v>
      </c>
      <c r="ARQ49" s="3" t="s">
        <v>30715</v>
      </c>
      <c r="ARR49" s="3" t="s">
        <v>30716</v>
      </c>
      <c r="ARS49" s="3" t="s">
        <v>271</v>
      </c>
      <c r="ART49" s="3" t="s">
        <v>31217</v>
      </c>
      <c r="ARU49" s="3" t="s">
        <v>31218</v>
      </c>
      <c r="ARV49" s="3" t="s">
        <v>286</v>
      </c>
      <c r="ARW49" s="3" t="s">
        <v>31219</v>
      </c>
      <c r="ARX49" s="3" t="s">
        <v>31220</v>
      </c>
      <c r="ARY49" s="3" t="s">
        <v>271</v>
      </c>
      <c r="ARZ49" s="3" t="s">
        <v>31221</v>
      </c>
      <c r="ASA49" s="3" t="s">
        <v>31222</v>
      </c>
      <c r="ASB49" s="3" t="s">
        <v>5760</v>
      </c>
      <c r="ASC49" s="3" t="s">
        <v>31223</v>
      </c>
      <c r="ASD49" s="3" t="s">
        <v>31224</v>
      </c>
      <c r="ASE49" s="3" t="s">
        <v>5815</v>
      </c>
      <c r="ASF49" s="3" t="s">
        <v>6795</v>
      </c>
      <c r="ASG49" s="3" t="s">
        <v>6796</v>
      </c>
      <c r="ASH49" s="3" t="s">
        <v>271</v>
      </c>
      <c r="ASI49" s="3" t="s">
        <v>6378</v>
      </c>
      <c r="ASJ49" s="3" t="s">
        <v>6379</v>
      </c>
      <c r="ASK49" s="3" t="s">
        <v>5763</v>
      </c>
      <c r="ASL49" s="3" t="s">
        <v>31225</v>
      </c>
      <c r="ASM49" s="3" t="s">
        <v>31226</v>
      </c>
      <c r="ASN49" s="3" t="s">
        <v>5950</v>
      </c>
      <c r="ASO49" s="3" t="s">
        <v>31227</v>
      </c>
      <c r="ASP49" s="3" t="s">
        <v>31228</v>
      </c>
      <c r="ASQ49" s="3" t="s">
        <v>5808</v>
      </c>
      <c r="ASR49" s="3" t="s">
        <v>31229</v>
      </c>
      <c r="ASS49" s="3" t="s">
        <v>31230</v>
      </c>
      <c r="AST49" s="3" t="s">
        <v>5763</v>
      </c>
      <c r="ASU49" s="3" t="s">
        <v>31231</v>
      </c>
      <c r="ASV49" s="3" t="s">
        <v>31232</v>
      </c>
      <c r="ASW49" s="3" t="s">
        <v>5763</v>
      </c>
      <c r="ASX49" s="3" t="s">
        <v>30595</v>
      </c>
      <c r="ASY49" s="3" t="s">
        <v>30596</v>
      </c>
      <c r="ASZ49" s="3" t="s">
        <v>5763</v>
      </c>
      <c r="ATA49" s="3" t="s">
        <v>31233</v>
      </c>
      <c r="ATB49" s="3" t="s">
        <v>31234</v>
      </c>
      <c r="ATC49" s="3" t="s">
        <v>271</v>
      </c>
      <c r="ATD49" s="3" t="s">
        <v>6743</v>
      </c>
      <c r="ATE49" s="3" t="s">
        <v>6744</v>
      </c>
      <c r="ATF49" s="3" t="s">
        <v>5773</v>
      </c>
      <c r="ATG49" s="3" t="s">
        <v>31235</v>
      </c>
      <c r="ATH49" s="3" t="s">
        <v>31236</v>
      </c>
      <c r="ATI49" s="3" t="s">
        <v>5773</v>
      </c>
      <c r="ATJ49" s="3" t="s">
        <v>31237</v>
      </c>
      <c r="ATK49" s="3" t="s">
        <v>31238</v>
      </c>
      <c r="ATL49" s="3" t="s">
        <v>5760</v>
      </c>
      <c r="ATM49" s="3" t="s">
        <v>31239</v>
      </c>
      <c r="ATN49" s="3" t="s">
        <v>31240</v>
      </c>
      <c r="ATO49" s="3" t="s">
        <v>5763</v>
      </c>
      <c r="ATP49" s="3" t="s">
        <v>31241</v>
      </c>
      <c r="ATQ49" s="3" t="s">
        <v>31242</v>
      </c>
      <c r="ATR49" s="3" t="s">
        <v>5763</v>
      </c>
      <c r="ATS49" s="3" t="s">
        <v>31243</v>
      </c>
      <c r="ATT49" s="3" t="s">
        <v>31244</v>
      </c>
      <c r="ATU49" s="3" t="s">
        <v>5808</v>
      </c>
      <c r="ATV49" s="3" t="s">
        <v>31245</v>
      </c>
      <c r="ATW49" s="3" t="s">
        <v>31246</v>
      </c>
      <c r="ATX49" s="3" t="s">
        <v>5773</v>
      </c>
      <c r="ATY49" s="3" t="s">
        <v>31247</v>
      </c>
      <c r="ATZ49" s="3" t="s">
        <v>31248</v>
      </c>
      <c r="AUA49" s="3" t="s">
        <v>5773</v>
      </c>
      <c r="AUB49" s="3" t="s">
        <v>31249</v>
      </c>
      <c r="AUC49" s="3" t="s">
        <v>31250</v>
      </c>
      <c r="AUD49" s="3" t="s">
        <v>5763</v>
      </c>
      <c r="AUE49" s="3" t="s">
        <v>31251</v>
      </c>
      <c r="AUF49" s="3" t="s">
        <v>31252</v>
      </c>
      <c r="AUG49" s="3" t="s">
        <v>5763</v>
      </c>
      <c r="AUH49" s="3" t="s">
        <v>31253</v>
      </c>
      <c r="AUI49" s="3" t="s">
        <v>31254</v>
      </c>
      <c r="AUJ49" s="3" t="s">
        <v>5808</v>
      </c>
      <c r="AUK49" s="3" t="s">
        <v>31255</v>
      </c>
      <c r="AUL49" s="3" t="s">
        <v>31256</v>
      </c>
      <c r="AUM49" s="3" t="s">
        <v>5760</v>
      </c>
      <c r="AUN49" s="3" t="s">
        <v>31257</v>
      </c>
      <c r="AUO49" s="3" t="s">
        <v>31258</v>
      </c>
      <c r="AUP49" s="3" t="s">
        <v>5760</v>
      </c>
      <c r="AUQ49" s="3" t="s">
        <v>31259</v>
      </c>
      <c r="AUR49" s="3" t="s">
        <v>31260</v>
      </c>
      <c r="AUS49" s="3" t="s">
        <v>5760</v>
      </c>
      <c r="AUT49" s="3" t="s">
        <v>31261</v>
      </c>
      <c r="AUU49" s="3" t="s">
        <v>31262</v>
      </c>
      <c r="AUV49" s="3" t="s">
        <v>5773</v>
      </c>
      <c r="AUW49" s="3" t="s">
        <v>31263</v>
      </c>
      <c r="AUX49" s="3" t="s">
        <v>31264</v>
      </c>
      <c r="AUY49" s="3" t="s">
        <v>5760</v>
      </c>
      <c r="AUZ49" s="3" t="s">
        <v>31265</v>
      </c>
      <c r="AVA49" s="3" t="s">
        <v>31266</v>
      </c>
      <c r="AVB49" s="3" t="s">
        <v>5768</v>
      </c>
      <c r="AVC49" s="3" t="s">
        <v>31267</v>
      </c>
      <c r="AVD49" s="3" t="s">
        <v>31268</v>
      </c>
      <c r="AVE49" s="3" t="s">
        <v>5808</v>
      </c>
      <c r="AVF49" s="3" t="s">
        <v>31041</v>
      </c>
      <c r="AVG49" s="3" t="s">
        <v>31042</v>
      </c>
      <c r="AVH49" s="3" t="s">
        <v>5760</v>
      </c>
      <c r="AVI49" s="3" t="s">
        <v>31269</v>
      </c>
      <c r="AVJ49" s="3" t="s">
        <v>31270</v>
      </c>
      <c r="AVK49" s="3" t="s">
        <v>5763</v>
      </c>
      <c r="AVL49" s="3" t="s">
        <v>31271</v>
      </c>
      <c r="AVM49" s="3" t="s">
        <v>31272</v>
      </c>
      <c r="AVN49" s="3" t="s">
        <v>5808</v>
      </c>
      <c r="AVO49" s="3" t="s">
        <v>31273</v>
      </c>
      <c r="AVP49" s="3" t="s">
        <v>31274</v>
      </c>
      <c r="AVQ49" s="3" t="s">
        <v>5763</v>
      </c>
      <c r="AVR49" s="3" t="s">
        <v>31275</v>
      </c>
      <c r="AVS49" s="3" t="s">
        <v>31276</v>
      </c>
      <c r="AVT49" s="3" t="s">
        <v>5760</v>
      </c>
      <c r="AVU49" s="3" t="s">
        <v>31277</v>
      </c>
      <c r="AVV49" s="3" t="s">
        <v>31278</v>
      </c>
      <c r="AVW49" s="3" t="s">
        <v>5773</v>
      </c>
      <c r="AVX49" s="3" t="s">
        <v>31279</v>
      </c>
      <c r="AVY49" s="3" t="s">
        <v>31280</v>
      </c>
      <c r="AVZ49" s="3" t="s">
        <v>5763</v>
      </c>
      <c r="AWA49" s="3" t="s">
        <v>31281</v>
      </c>
      <c r="AWB49" s="3" t="s">
        <v>31282</v>
      </c>
      <c r="AWC49" s="3" t="s">
        <v>5763</v>
      </c>
      <c r="AWD49" s="3" t="s">
        <v>30577</v>
      </c>
      <c r="AWE49" s="3" t="s">
        <v>30578</v>
      </c>
      <c r="AWF49" s="3" t="s">
        <v>5763</v>
      </c>
      <c r="AWG49" s="3" t="s">
        <v>31283</v>
      </c>
      <c r="AWH49" s="3" t="s">
        <v>31284</v>
      </c>
      <c r="AWI49" s="3" t="s">
        <v>271</v>
      </c>
      <c r="AWJ49" s="3" t="s">
        <v>31285</v>
      </c>
      <c r="AWK49" s="3" t="s">
        <v>31286</v>
      </c>
      <c r="AWL49" s="3" t="s">
        <v>5763</v>
      </c>
      <c r="AWM49" s="3" t="s">
        <v>31287</v>
      </c>
      <c r="AWN49" s="3" t="s">
        <v>31288</v>
      </c>
      <c r="AWO49" s="3" t="s">
        <v>5763</v>
      </c>
      <c r="AWP49" s="3" t="s">
        <v>31289</v>
      </c>
      <c r="AWQ49" s="3" t="s">
        <v>31290</v>
      </c>
      <c r="AWR49" s="3" t="s">
        <v>5808</v>
      </c>
      <c r="AWS49" s="3" t="s">
        <v>31291</v>
      </c>
      <c r="AWT49" s="3" t="s">
        <v>31292</v>
      </c>
      <c r="AWU49" s="3" t="s">
        <v>5768</v>
      </c>
      <c r="AWV49" s="3" t="s">
        <v>31293</v>
      </c>
      <c r="AWW49" s="3" t="s">
        <v>31294</v>
      </c>
      <c r="AWX49" s="3" t="s">
        <v>5760</v>
      </c>
      <c r="AWY49" s="3" t="s">
        <v>31295</v>
      </c>
      <c r="AWZ49" s="3" t="s">
        <v>31296</v>
      </c>
      <c r="AXA49" s="3" t="s">
        <v>5760</v>
      </c>
      <c r="AXB49" s="3" t="s">
        <v>31295</v>
      </c>
      <c r="AXC49" s="3" t="s">
        <v>31296</v>
      </c>
      <c r="AXD49" s="3" t="s">
        <v>5760</v>
      </c>
      <c r="AXE49" s="3" t="s">
        <v>31297</v>
      </c>
      <c r="AXF49" s="3" t="s">
        <v>31298</v>
      </c>
      <c r="AXG49" s="3" t="s">
        <v>5763</v>
      </c>
      <c r="AXH49" s="3" t="s">
        <v>31299</v>
      </c>
      <c r="AXI49" s="3" t="s">
        <v>31300</v>
      </c>
      <c r="AXJ49" s="3" t="s">
        <v>271</v>
      </c>
      <c r="AXK49" s="3" t="s">
        <v>31301</v>
      </c>
      <c r="AXL49" s="3" t="s">
        <v>31302</v>
      </c>
      <c r="AXM49" s="3" t="s">
        <v>5768</v>
      </c>
      <c r="AXN49" s="3" t="s">
        <v>31303</v>
      </c>
      <c r="AXO49" s="3" t="s">
        <v>31304</v>
      </c>
      <c r="AXP49" s="3" t="s">
        <v>5763</v>
      </c>
      <c r="AXQ49" s="3" t="s">
        <v>31305</v>
      </c>
      <c r="AXR49" s="3" t="s">
        <v>31306</v>
      </c>
      <c r="AXS49" s="3" t="s">
        <v>5763</v>
      </c>
      <c r="AXT49" s="3" t="s">
        <v>31307</v>
      </c>
      <c r="AXU49" s="3" t="s">
        <v>31308</v>
      </c>
      <c r="AXV49" s="3" t="s">
        <v>5808</v>
      </c>
      <c r="AXW49" s="3" t="s">
        <v>31309</v>
      </c>
      <c r="AXX49" s="3" t="s">
        <v>31310</v>
      </c>
      <c r="AXY49" s="3" t="s">
        <v>5768</v>
      </c>
      <c r="AXZ49" s="3" t="s">
        <v>31311</v>
      </c>
      <c r="AYA49" s="3" t="s">
        <v>31312</v>
      </c>
      <c r="AYB49" s="3" t="s">
        <v>5808</v>
      </c>
      <c r="AYC49" s="3" t="s">
        <v>31313</v>
      </c>
      <c r="AYD49" s="3" t="s">
        <v>31314</v>
      </c>
      <c r="AYE49" s="3" t="s">
        <v>5808</v>
      </c>
      <c r="AYF49" s="3" t="s">
        <v>31315</v>
      </c>
      <c r="AYG49" s="3" t="s">
        <v>31316</v>
      </c>
      <c r="AYH49" s="3" t="s">
        <v>271</v>
      </c>
      <c r="AYI49" s="3" t="s">
        <v>31317</v>
      </c>
      <c r="AYJ49" s="3" t="s">
        <v>31318</v>
      </c>
      <c r="AYK49" s="3" t="s">
        <v>5763</v>
      </c>
      <c r="AYL49" s="3" t="s">
        <v>31319</v>
      </c>
      <c r="AYM49" s="3" t="s">
        <v>31320</v>
      </c>
      <c r="AYN49" s="3" t="s">
        <v>5773</v>
      </c>
      <c r="AYO49" s="3" t="s">
        <v>6630</v>
      </c>
      <c r="AYP49" s="3" t="s">
        <v>6631</v>
      </c>
      <c r="AYQ49" s="3" t="s">
        <v>5763</v>
      </c>
      <c r="AYR49" s="3" t="s">
        <v>31321</v>
      </c>
      <c r="AYS49" s="3" t="s">
        <v>31322</v>
      </c>
      <c r="AYT49" s="3" t="s">
        <v>286</v>
      </c>
      <c r="AYU49" s="3" t="s">
        <v>31323</v>
      </c>
      <c r="AYV49" s="3" t="s">
        <v>31324</v>
      </c>
      <c r="AYW49" s="3" t="s">
        <v>5763</v>
      </c>
      <c r="AYX49" s="3" t="s">
        <v>31319</v>
      </c>
      <c r="AYY49" s="3" t="s">
        <v>31320</v>
      </c>
      <c r="AYZ49" s="3" t="s">
        <v>286</v>
      </c>
      <c r="AZA49" s="3" t="s">
        <v>31325</v>
      </c>
      <c r="AZB49" s="3" t="s">
        <v>31326</v>
      </c>
      <c r="AZC49" s="3" t="s">
        <v>5768</v>
      </c>
      <c r="AZD49" s="3" t="s">
        <v>31327</v>
      </c>
      <c r="AZE49" s="3" t="s">
        <v>31328</v>
      </c>
      <c r="AZF49" s="3" t="s">
        <v>5808</v>
      </c>
      <c r="AZG49" s="3" t="s">
        <v>31329</v>
      </c>
      <c r="AZH49" s="3" t="s">
        <v>31330</v>
      </c>
      <c r="AZI49" s="3" t="s">
        <v>5763</v>
      </c>
      <c r="AZJ49" s="3" t="s">
        <v>31331</v>
      </c>
      <c r="AZK49" s="3" t="s">
        <v>31332</v>
      </c>
      <c r="AZL49" s="3" t="s">
        <v>5808</v>
      </c>
      <c r="AZM49" s="3" t="s">
        <v>31333</v>
      </c>
      <c r="AZN49" s="3" t="s">
        <v>31334</v>
      </c>
      <c r="AZO49" s="3" t="s">
        <v>5763</v>
      </c>
      <c r="AZP49" s="3" t="s">
        <v>31335</v>
      </c>
      <c r="AZQ49" s="3" t="s">
        <v>31336</v>
      </c>
      <c r="AZR49" s="3" t="s">
        <v>5763</v>
      </c>
      <c r="AZS49" s="3" t="s">
        <v>31337</v>
      </c>
      <c r="AZT49" s="3" t="s">
        <v>31338</v>
      </c>
      <c r="AZU49" s="3" t="s">
        <v>5763</v>
      </c>
      <c r="AZV49" s="3" t="s">
        <v>31339</v>
      </c>
      <c r="AZW49" s="3" t="s">
        <v>31340</v>
      </c>
      <c r="AZX49" s="3" t="s">
        <v>286</v>
      </c>
      <c r="AZY49" s="3" t="s">
        <v>31341</v>
      </c>
      <c r="AZZ49" s="3" t="s">
        <v>31342</v>
      </c>
      <c r="BAA49" s="3" t="s">
        <v>5808</v>
      </c>
      <c r="BAB49" s="3" t="s">
        <v>31343</v>
      </c>
      <c r="BAC49" s="3" t="s">
        <v>31344</v>
      </c>
      <c r="BAD49" s="3" t="s">
        <v>5808</v>
      </c>
      <c r="BAE49" s="3" t="s">
        <v>31345</v>
      </c>
      <c r="BAF49" s="3" t="s">
        <v>31346</v>
      </c>
      <c r="BAG49" s="3" t="s">
        <v>5773</v>
      </c>
      <c r="BAH49" s="3" t="s">
        <v>31347</v>
      </c>
      <c r="BAI49" s="3" t="s">
        <v>31348</v>
      </c>
      <c r="BAJ49" s="3" t="s">
        <v>286</v>
      </c>
      <c r="BAK49" s="3" t="s">
        <v>31349</v>
      </c>
      <c r="BAL49" s="3" t="s">
        <v>31350</v>
      </c>
      <c r="BAM49" s="3" t="s">
        <v>5768</v>
      </c>
      <c r="BAN49" s="3" t="s">
        <v>31351</v>
      </c>
      <c r="BAO49" s="3" t="s">
        <v>31352</v>
      </c>
      <c r="BAP49" s="3" t="s">
        <v>5773</v>
      </c>
      <c r="BAQ49" s="3" t="s">
        <v>31353</v>
      </c>
      <c r="BAR49" s="3" t="s">
        <v>31354</v>
      </c>
      <c r="BAS49" s="3" t="s">
        <v>5763</v>
      </c>
      <c r="BAT49" s="3" t="s">
        <v>31355</v>
      </c>
      <c r="BAU49" s="3" t="s">
        <v>31356</v>
      </c>
      <c r="BAV49" s="3" t="s">
        <v>5773</v>
      </c>
      <c r="BAW49" s="3" t="s">
        <v>30741</v>
      </c>
      <c r="BAX49" s="3" t="s">
        <v>30742</v>
      </c>
      <c r="BAY49" s="3" t="s">
        <v>5768</v>
      </c>
      <c r="BAZ49" s="3" t="s">
        <v>31357</v>
      </c>
      <c r="BBA49" s="3" t="s">
        <v>31358</v>
      </c>
      <c r="BBB49" s="3" t="s">
        <v>5763</v>
      </c>
      <c r="BBC49" s="3" t="s">
        <v>31359</v>
      </c>
      <c r="BBD49" s="3" t="s">
        <v>31360</v>
      </c>
      <c r="BBE49" s="3" t="s">
        <v>5773</v>
      </c>
      <c r="BBF49" s="3" t="s">
        <v>31361</v>
      </c>
      <c r="BBG49" s="3" t="s">
        <v>31362</v>
      </c>
      <c r="BBH49" s="3" t="s">
        <v>5808</v>
      </c>
      <c r="BBI49" s="3" t="s">
        <v>31363</v>
      </c>
      <c r="BBJ49" s="3" t="s">
        <v>31364</v>
      </c>
      <c r="BBK49" s="3" t="s">
        <v>5768</v>
      </c>
      <c r="BBL49" s="3" t="s">
        <v>31365</v>
      </c>
      <c r="BBM49" s="3" t="s">
        <v>31366</v>
      </c>
      <c r="BBN49" s="3" t="s">
        <v>5760</v>
      </c>
      <c r="BBO49" s="3" t="s">
        <v>31367</v>
      </c>
      <c r="BBP49" s="3" t="s">
        <v>31368</v>
      </c>
      <c r="BBQ49" s="3" t="s">
        <v>271</v>
      </c>
      <c r="BBR49" s="3" t="s">
        <v>31369</v>
      </c>
      <c r="BBS49" s="3" t="s">
        <v>31370</v>
      </c>
      <c r="BBT49" s="3" t="s">
        <v>5773</v>
      </c>
      <c r="BBU49" s="3" t="s">
        <v>31371</v>
      </c>
      <c r="BBV49" s="3" t="s">
        <v>31372</v>
      </c>
      <c r="BBW49" s="3" t="s">
        <v>5760</v>
      </c>
      <c r="BBX49" s="3" t="s">
        <v>31373</v>
      </c>
      <c r="BBY49" s="3" t="s">
        <v>31374</v>
      </c>
      <c r="BBZ49" s="3" t="s">
        <v>5760</v>
      </c>
      <c r="BCA49" s="3" t="s">
        <v>31375</v>
      </c>
      <c r="BCB49" s="3" t="s">
        <v>31376</v>
      </c>
      <c r="BCC49" s="3" t="s">
        <v>5760</v>
      </c>
      <c r="BCD49" s="3" t="s">
        <v>31377</v>
      </c>
      <c r="BCE49" s="3" t="s">
        <v>31378</v>
      </c>
      <c r="BCF49" s="3" t="s">
        <v>5760</v>
      </c>
      <c r="BCG49" s="3" t="s">
        <v>31379</v>
      </c>
      <c r="BCH49" s="3" t="s">
        <v>31380</v>
      </c>
      <c r="BCI49" s="3" t="s">
        <v>286</v>
      </c>
      <c r="BCJ49" s="3" t="s">
        <v>31381</v>
      </c>
      <c r="BCK49" s="3" t="s">
        <v>31382</v>
      </c>
      <c r="BCL49" s="3" t="s">
        <v>5808</v>
      </c>
      <c r="BCM49" s="3" t="s">
        <v>31383</v>
      </c>
      <c r="BCN49" s="3" t="s">
        <v>31384</v>
      </c>
      <c r="BCO49" s="3" t="s">
        <v>5808</v>
      </c>
      <c r="BCP49" s="3" t="s">
        <v>31385</v>
      </c>
      <c r="BCQ49" s="3" t="s">
        <v>31386</v>
      </c>
      <c r="BCR49" s="3" t="s">
        <v>5763</v>
      </c>
      <c r="BCS49" s="3" t="s">
        <v>31387</v>
      </c>
      <c r="BCT49" s="3" t="s">
        <v>31388</v>
      </c>
      <c r="BCU49" s="3" t="s">
        <v>5773</v>
      </c>
      <c r="BCV49" s="3" t="s">
        <v>31389</v>
      </c>
      <c r="BCW49" s="3" t="s">
        <v>31390</v>
      </c>
      <c r="BCX49" s="3" t="s">
        <v>5763</v>
      </c>
      <c r="BCY49" s="3" t="s">
        <v>31391</v>
      </c>
      <c r="BCZ49" s="3" t="s">
        <v>31392</v>
      </c>
      <c r="BDA49" s="3" t="s">
        <v>5763</v>
      </c>
      <c r="BDB49" s="3" t="s">
        <v>31393</v>
      </c>
      <c r="BDC49" s="3" t="s">
        <v>31394</v>
      </c>
      <c r="BDD49" s="3" t="s">
        <v>5760</v>
      </c>
      <c r="BDE49" s="3" t="s">
        <v>31395</v>
      </c>
      <c r="BDF49" s="3" t="s">
        <v>31396</v>
      </c>
      <c r="BDG49" s="3" t="s">
        <v>5808</v>
      </c>
      <c r="BDH49" s="3" t="s">
        <v>31397</v>
      </c>
      <c r="BDI49" s="3" t="s">
        <v>31398</v>
      </c>
      <c r="BDJ49" s="3" t="s">
        <v>286</v>
      </c>
      <c r="BDK49" s="3" t="s">
        <v>31399</v>
      </c>
      <c r="BDL49" s="3" t="s">
        <v>31400</v>
      </c>
      <c r="BDM49" s="3" t="s">
        <v>5808</v>
      </c>
      <c r="BDN49" s="3" t="s">
        <v>31401</v>
      </c>
      <c r="BDO49" s="3" t="s">
        <v>31402</v>
      </c>
      <c r="BDP49" s="3" t="s">
        <v>5760</v>
      </c>
      <c r="BDQ49" s="3" t="s">
        <v>31403</v>
      </c>
      <c r="BDR49" s="3" t="s">
        <v>31404</v>
      </c>
      <c r="BDS49" s="3" t="s">
        <v>5808</v>
      </c>
      <c r="BDT49" s="3" t="s">
        <v>31405</v>
      </c>
      <c r="BDU49" s="3" t="s">
        <v>31406</v>
      </c>
      <c r="BDV49" s="3" t="s">
        <v>5808</v>
      </c>
      <c r="BDW49" s="3" t="s">
        <v>31407</v>
      </c>
      <c r="BDX49" s="3" t="s">
        <v>31408</v>
      </c>
      <c r="BDY49" s="3" t="s">
        <v>5808</v>
      </c>
      <c r="BDZ49" s="3" t="s">
        <v>31409</v>
      </c>
      <c r="BEA49" s="3" t="s">
        <v>31410</v>
      </c>
      <c r="BEB49" s="3" t="s">
        <v>5808</v>
      </c>
      <c r="BEC49" s="3" t="s">
        <v>31411</v>
      </c>
      <c r="BED49" s="3" t="s">
        <v>31412</v>
      </c>
      <c r="BEE49" s="3" t="s">
        <v>271</v>
      </c>
      <c r="BEF49" s="3" t="s">
        <v>31031</v>
      </c>
      <c r="BEG49" s="3" t="s">
        <v>31032</v>
      </c>
      <c r="BEH49" s="3" t="s">
        <v>271</v>
      </c>
      <c r="BEI49" s="3" t="s">
        <v>6378</v>
      </c>
      <c r="BEJ49" s="3" t="s">
        <v>6379</v>
      </c>
      <c r="BEK49" s="3" t="s">
        <v>5763</v>
      </c>
      <c r="BEL49" s="3" t="s">
        <v>30595</v>
      </c>
      <c r="BEM49" s="3" t="s">
        <v>30596</v>
      </c>
      <c r="BEN49" s="3" t="s">
        <v>5773</v>
      </c>
      <c r="BEO49" s="3" t="s">
        <v>31413</v>
      </c>
      <c r="BEP49" s="3" t="s">
        <v>31414</v>
      </c>
      <c r="BEQ49" s="3" t="s">
        <v>5760</v>
      </c>
      <c r="BER49" s="3" t="s">
        <v>31415</v>
      </c>
      <c r="BES49" s="3" t="s">
        <v>31416</v>
      </c>
      <c r="BET49" s="3" t="s">
        <v>271</v>
      </c>
      <c r="BEU49" s="3" t="s">
        <v>31417</v>
      </c>
      <c r="BEV49" s="3" t="s">
        <v>31418</v>
      </c>
      <c r="BEW49" s="3" t="s">
        <v>5808</v>
      </c>
      <c r="BEX49" s="3" t="s">
        <v>31419</v>
      </c>
      <c r="BEY49" s="3" t="s">
        <v>31420</v>
      </c>
      <c r="BEZ49" s="3" t="s">
        <v>5763</v>
      </c>
      <c r="BFA49" s="3" t="s">
        <v>31421</v>
      </c>
      <c r="BFB49" s="3" t="s">
        <v>31422</v>
      </c>
      <c r="BFC49" s="3" t="s">
        <v>5760</v>
      </c>
      <c r="BFD49" s="3" t="s">
        <v>31423</v>
      </c>
      <c r="BFE49" s="3" t="s">
        <v>31424</v>
      </c>
      <c r="BFF49" s="3" t="s">
        <v>5760</v>
      </c>
      <c r="BFG49" s="3" t="s">
        <v>31425</v>
      </c>
      <c r="BFH49" s="3" t="s">
        <v>31426</v>
      </c>
      <c r="BFI49" s="3" t="s">
        <v>5763</v>
      </c>
      <c r="BFJ49" s="3" t="s">
        <v>31427</v>
      </c>
      <c r="BFK49" s="3" t="s">
        <v>31428</v>
      </c>
      <c r="BFL49" s="3" t="s">
        <v>5808</v>
      </c>
      <c r="BFM49" s="3" t="s">
        <v>31429</v>
      </c>
      <c r="BFN49" s="3" t="s">
        <v>31430</v>
      </c>
      <c r="BFO49" s="3" t="s">
        <v>5760</v>
      </c>
      <c r="BFP49" s="3" t="s">
        <v>31431</v>
      </c>
      <c r="BFQ49" s="3" t="s">
        <v>31432</v>
      </c>
      <c r="BFR49" s="3" t="s">
        <v>5763</v>
      </c>
      <c r="BFS49" s="3" t="s">
        <v>31433</v>
      </c>
      <c r="BFT49" s="3" t="s">
        <v>31434</v>
      </c>
      <c r="BFU49" s="3" t="s">
        <v>5763</v>
      </c>
      <c r="BFV49" s="3" t="s">
        <v>31435</v>
      </c>
      <c r="BFW49" s="3" t="s">
        <v>31436</v>
      </c>
      <c r="BFX49" s="3" t="s">
        <v>5760</v>
      </c>
      <c r="BFY49" s="3" t="s">
        <v>31437</v>
      </c>
      <c r="BFZ49" s="3" t="s">
        <v>31438</v>
      </c>
      <c r="BGA49" s="3" t="s">
        <v>5763</v>
      </c>
      <c r="BGB49" s="3" t="s">
        <v>31439</v>
      </c>
      <c r="BGC49" s="3" t="s">
        <v>31440</v>
      </c>
      <c r="BGD49" s="3" t="s">
        <v>5808</v>
      </c>
      <c r="BGE49" s="3" t="s">
        <v>31441</v>
      </c>
      <c r="BGF49" s="3" t="s">
        <v>31442</v>
      </c>
      <c r="BGG49" s="3" t="s">
        <v>5760</v>
      </c>
      <c r="BGH49" s="3" t="s">
        <v>31443</v>
      </c>
      <c r="BGI49" s="3" t="s">
        <v>31444</v>
      </c>
      <c r="BGJ49" s="3" t="s">
        <v>5763</v>
      </c>
      <c r="BGK49" s="3" t="s">
        <v>31445</v>
      </c>
      <c r="BGL49" s="3" t="s">
        <v>31446</v>
      </c>
      <c r="BGM49" s="3" t="s">
        <v>5773</v>
      </c>
      <c r="BGN49" s="3" t="s">
        <v>31447</v>
      </c>
      <c r="BGO49" s="3" t="s">
        <v>31448</v>
      </c>
      <c r="BGP49" s="3" t="s">
        <v>5808</v>
      </c>
      <c r="BGQ49" s="3" t="s">
        <v>31449</v>
      </c>
      <c r="BGR49" s="3" t="s">
        <v>31450</v>
      </c>
      <c r="BGS49" s="3" t="s">
        <v>5760</v>
      </c>
      <c r="BGT49" s="3" t="s">
        <v>31451</v>
      </c>
      <c r="BGU49" s="3" t="s">
        <v>31452</v>
      </c>
      <c r="BGV49" s="3" t="s">
        <v>5763</v>
      </c>
      <c r="BGW49" s="3" t="s">
        <v>30595</v>
      </c>
      <c r="BGX49" s="3" t="s">
        <v>30596</v>
      </c>
      <c r="BGY49" s="3" t="s">
        <v>286</v>
      </c>
      <c r="BGZ49" s="3" t="s">
        <v>31453</v>
      </c>
      <c r="BHA49" s="3" t="s">
        <v>31454</v>
      </c>
      <c r="BHB49" s="3" t="s">
        <v>5773</v>
      </c>
      <c r="BHC49" s="3" t="s">
        <v>31455</v>
      </c>
      <c r="BHD49" s="3" t="s">
        <v>31456</v>
      </c>
      <c r="BHE49" s="3" t="s">
        <v>5773</v>
      </c>
      <c r="BHF49" s="3" t="s">
        <v>31457</v>
      </c>
      <c r="BHG49" s="3" t="s">
        <v>31458</v>
      </c>
      <c r="BHH49" s="3" t="s">
        <v>5808</v>
      </c>
      <c r="BHI49" s="3" t="s">
        <v>31459</v>
      </c>
      <c r="BHJ49" s="3" t="s">
        <v>31460</v>
      </c>
      <c r="BHK49" s="3" t="s">
        <v>5768</v>
      </c>
      <c r="BHL49" s="3" t="s">
        <v>31461</v>
      </c>
      <c r="BHM49" s="3" t="s">
        <v>31462</v>
      </c>
      <c r="BHN49" s="3" t="s">
        <v>5763</v>
      </c>
      <c r="BHO49" s="3" t="s">
        <v>31463</v>
      </c>
      <c r="BHP49" s="3" t="s">
        <v>31464</v>
      </c>
      <c r="BHQ49" s="3" t="s">
        <v>5763</v>
      </c>
      <c r="BHR49" s="3" t="s">
        <v>31465</v>
      </c>
      <c r="BHS49" s="3" t="s">
        <v>31466</v>
      </c>
      <c r="BHT49" s="3" t="s">
        <v>5760</v>
      </c>
      <c r="BHU49" s="3" t="s">
        <v>31467</v>
      </c>
      <c r="BHV49" s="3" t="s">
        <v>31468</v>
      </c>
      <c r="BHW49" s="3" t="s">
        <v>286</v>
      </c>
      <c r="BHX49" s="3" t="s">
        <v>31469</v>
      </c>
      <c r="BHY49" s="3" t="s">
        <v>31470</v>
      </c>
      <c r="BHZ49" s="3" t="s">
        <v>5763</v>
      </c>
      <c r="BIA49" s="3" t="s">
        <v>31471</v>
      </c>
      <c r="BIB49" s="3" t="s">
        <v>31472</v>
      </c>
      <c r="BIC49" s="3" t="s">
        <v>271</v>
      </c>
      <c r="BID49" s="3" t="s">
        <v>31473</v>
      </c>
      <c r="BIE49" s="3" t="s">
        <v>31474</v>
      </c>
      <c r="BIF49" s="3" t="s">
        <v>5773</v>
      </c>
      <c r="BIG49" s="3" t="s">
        <v>31475</v>
      </c>
      <c r="BIH49" s="3" t="s">
        <v>31476</v>
      </c>
      <c r="BII49" s="3" t="s">
        <v>5773</v>
      </c>
      <c r="BIJ49" s="3" t="s">
        <v>31477</v>
      </c>
      <c r="BIK49" s="3" t="s">
        <v>31478</v>
      </c>
      <c r="BIL49" s="3" t="s">
        <v>5763</v>
      </c>
      <c r="BIM49" s="3" t="s">
        <v>31479</v>
      </c>
      <c r="BIN49" s="3" t="s">
        <v>31480</v>
      </c>
      <c r="BIO49" s="3" t="s">
        <v>5773</v>
      </c>
      <c r="BIP49" s="3" t="s">
        <v>31481</v>
      </c>
      <c r="BIQ49" s="3" t="s">
        <v>31482</v>
      </c>
      <c r="BIR49" s="3" t="s">
        <v>271</v>
      </c>
      <c r="BIS49" s="3" t="s">
        <v>31483</v>
      </c>
      <c r="BIT49" s="3" t="s">
        <v>31484</v>
      </c>
      <c r="BIU49" s="3" t="s">
        <v>5763</v>
      </c>
      <c r="BIV49" s="3" t="s">
        <v>31485</v>
      </c>
      <c r="BIW49" s="3" t="s">
        <v>31486</v>
      </c>
      <c r="BIX49" s="3" t="s">
        <v>271</v>
      </c>
      <c r="BIY49" s="3" t="s">
        <v>31487</v>
      </c>
      <c r="BIZ49" s="3" t="s">
        <v>31488</v>
      </c>
      <c r="BJA49" s="3" t="s">
        <v>5773</v>
      </c>
      <c r="BJB49" s="3" t="s">
        <v>31489</v>
      </c>
      <c r="BJC49" s="3" t="s">
        <v>31490</v>
      </c>
      <c r="BJD49" s="3" t="s">
        <v>5763</v>
      </c>
      <c r="BJE49" s="3" t="s">
        <v>31491</v>
      </c>
      <c r="BJF49" s="3" t="s">
        <v>31492</v>
      </c>
      <c r="BJG49" s="3" t="s">
        <v>5763</v>
      </c>
      <c r="BJH49" s="3" t="s">
        <v>31493</v>
      </c>
      <c r="BJI49" s="3" t="s">
        <v>31494</v>
      </c>
      <c r="BJJ49" s="3" t="s">
        <v>5808</v>
      </c>
      <c r="BJK49" s="3" t="s">
        <v>31495</v>
      </c>
      <c r="BJL49" s="3" t="s">
        <v>31496</v>
      </c>
      <c r="BJM49" s="3" t="s">
        <v>5760</v>
      </c>
      <c r="BJN49" s="3" t="s">
        <v>31079</v>
      </c>
      <c r="BJO49" s="3" t="s">
        <v>31080</v>
      </c>
      <c r="BJP49" s="3" t="s">
        <v>5773</v>
      </c>
      <c r="BJQ49" s="3" t="s">
        <v>31497</v>
      </c>
      <c r="BJR49" s="3" t="s">
        <v>31498</v>
      </c>
      <c r="BJS49" s="3" t="s">
        <v>5763</v>
      </c>
      <c r="BJT49" s="3" t="s">
        <v>31499</v>
      </c>
      <c r="BJU49" s="3" t="s">
        <v>31500</v>
      </c>
      <c r="BJV49" s="3" t="s">
        <v>5773</v>
      </c>
      <c r="BJW49" s="3" t="s">
        <v>31501</v>
      </c>
      <c r="BJX49" s="3" t="s">
        <v>31502</v>
      </c>
      <c r="BJY49" s="3" t="s">
        <v>5808</v>
      </c>
      <c r="BJZ49" s="3" t="s">
        <v>31503</v>
      </c>
      <c r="BKA49" s="3" t="s">
        <v>31504</v>
      </c>
      <c r="BKB49" s="3" t="s">
        <v>271</v>
      </c>
      <c r="BKC49" s="3" t="s">
        <v>30753</v>
      </c>
      <c r="BKD49" s="3" t="s">
        <v>30754</v>
      </c>
      <c r="BKE49" s="3" t="s">
        <v>286</v>
      </c>
      <c r="BKF49" s="3" t="s">
        <v>31505</v>
      </c>
      <c r="BKG49" s="3" t="s">
        <v>31506</v>
      </c>
      <c r="BKH49" s="3" t="s">
        <v>5808</v>
      </c>
      <c r="BKI49" s="3" t="s">
        <v>31507</v>
      </c>
      <c r="BKJ49" s="3" t="s">
        <v>31508</v>
      </c>
      <c r="BKK49" s="3" t="s">
        <v>5768</v>
      </c>
      <c r="BKL49" s="3" t="s">
        <v>31509</v>
      </c>
      <c r="BKM49" s="3" t="s">
        <v>31510</v>
      </c>
      <c r="BKN49" s="3" t="s">
        <v>5763</v>
      </c>
      <c r="BKO49" s="3" t="s">
        <v>31471</v>
      </c>
      <c r="BKP49" s="3" t="s">
        <v>31472</v>
      </c>
      <c r="BKQ49" s="3" t="s">
        <v>5763</v>
      </c>
      <c r="BKR49" s="3" t="s">
        <v>31511</v>
      </c>
      <c r="BKS49" s="3" t="s">
        <v>31512</v>
      </c>
      <c r="BKT49" s="3" t="s">
        <v>5773</v>
      </c>
      <c r="BKU49" s="3" t="s">
        <v>31513</v>
      </c>
      <c r="BKV49" s="3" t="s">
        <v>31514</v>
      </c>
      <c r="BKW49" s="3" t="s">
        <v>5768</v>
      </c>
      <c r="BKX49" s="3" t="s">
        <v>26043</v>
      </c>
      <c r="BKY49" s="3" t="s">
        <v>31515</v>
      </c>
      <c r="BKZ49" s="3" t="s">
        <v>5773</v>
      </c>
      <c r="BLA49" s="3" t="s">
        <v>31516</v>
      </c>
      <c r="BLB49" s="3" t="s">
        <v>31517</v>
      </c>
      <c r="BLC49" s="3" t="s">
        <v>5760</v>
      </c>
      <c r="BLD49" s="3" t="s">
        <v>31518</v>
      </c>
      <c r="BLE49" s="3" t="s">
        <v>31519</v>
      </c>
      <c r="BLF49" s="3" t="s">
        <v>5808</v>
      </c>
      <c r="BLG49" s="3" t="s">
        <v>29659</v>
      </c>
      <c r="BLH49" s="3" t="s">
        <v>31520</v>
      </c>
      <c r="BLI49" s="3" t="s">
        <v>5808</v>
      </c>
      <c r="BLJ49" s="3" t="s">
        <v>31521</v>
      </c>
      <c r="BLK49" s="3" t="s">
        <v>31522</v>
      </c>
      <c r="BLL49" s="3" t="s">
        <v>5763</v>
      </c>
      <c r="BLM49" s="3" t="s">
        <v>31523</v>
      </c>
      <c r="BLN49" s="3" t="s">
        <v>31524</v>
      </c>
      <c r="BLO49" s="3" t="s">
        <v>5808</v>
      </c>
      <c r="BLP49" s="3" t="s">
        <v>31525</v>
      </c>
      <c r="BLQ49" s="3" t="s">
        <v>31526</v>
      </c>
      <c r="BLR49" s="3" t="s">
        <v>5808</v>
      </c>
      <c r="BLS49" s="3" t="s">
        <v>31527</v>
      </c>
      <c r="BLT49" s="3" t="s">
        <v>31528</v>
      </c>
      <c r="BLU49" s="3" t="s">
        <v>5760</v>
      </c>
      <c r="BLV49" s="3" t="s">
        <v>31529</v>
      </c>
      <c r="BLW49" s="3" t="s">
        <v>31530</v>
      </c>
      <c r="BLX49" s="3" t="s">
        <v>5808</v>
      </c>
      <c r="BLY49" s="3" t="s">
        <v>31531</v>
      </c>
      <c r="BLZ49" s="3" t="s">
        <v>31532</v>
      </c>
      <c r="BMA49" s="3" t="s">
        <v>271</v>
      </c>
      <c r="BMB49" s="3" t="s">
        <v>31533</v>
      </c>
      <c r="BMC49" s="3" t="s">
        <v>31534</v>
      </c>
      <c r="BMD49" s="3" t="s">
        <v>5763</v>
      </c>
      <c r="BME49" s="3" t="s">
        <v>31535</v>
      </c>
      <c r="BMF49" s="3" t="s">
        <v>31536</v>
      </c>
      <c r="BMG49" s="3" t="s">
        <v>5808</v>
      </c>
      <c r="BMH49" s="3" t="s">
        <v>31537</v>
      </c>
      <c r="BMI49" s="3" t="s">
        <v>31538</v>
      </c>
      <c r="BMJ49" s="3" t="s">
        <v>5773</v>
      </c>
      <c r="BMK49" s="3" t="s">
        <v>31539</v>
      </c>
      <c r="BML49" s="3" t="s">
        <v>31540</v>
      </c>
      <c r="BMM49" s="3" t="s">
        <v>5763</v>
      </c>
      <c r="BMN49" s="3" t="s">
        <v>31541</v>
      </c>
      <c r="BMO49" s="3" t="s">
        <v>31542</v>
      </c>
      <c r="BMP49" s="3" t="s">
        <v>271</v>
      </c>
      <c r="BMQ49" s="3" t="s">
        <v>6378</v>
      </c>
      <c r="BMR49" s="3" t="s">
        <v>6379</v>
      </c>
      <c r="BMS49" s="3" t="s">
        <v>5808</v>
      </c>
      <c r="BMT49" s="3" t="s">
        <v>31543</v>
      </c>
      <c r="BMU49" s="3" t="s">
        <v>31544</v>
      </c>
      <c r="BMV49" s="3" t="s">
        <v>5763</v>
      </c>
      <c r="BMW49" s="3" t="s">
        <v>31545</v>
      </c>
      <c r="BMX49" s="3" t="s">
        <v>31546</v>
      </c>
      <c r="BMY49" s="3" t="s">
        <v>5808</v>
      </c>
      <c r="BMZ49" s="3" t="s">
        <v>31547</v>
      </c>
      <c r="BNA49" s="3" t="s">
        <v>31548</v>
      </c>
      <c r="BNB49" s="3" t="s">
        <v>5763</v>
      </c>
      <c r="BNC49" s="3" t="s">
        <v>31549</v>
      </c>
      <c r="BND49" s="3" t="s">
        <v>31550</v>
      </c>
      <c r="BNE49" s="3" t="s">
        <v>5763</v>
      </c>
      <c r="BNF49" s="3" t="s">
        <v>6805</v>
      </c>
      <c r="BNG49" s="3" t="s">
        <v>6806</v>
      </c>
      <c r="BNH49" s="3" t="s">
        <v>5760</v>
      </c>
      <c r="BNI49" s="3" t="s">
        <v>31551</v>
      </c>
      <c r="BNJ49" s="3" t="s">
        <v>31552</v>
      </c>
      <c r="BNK49" s="3" t="s">
        <v>5763</v>
      </c>
      <c r="BNL49" s="3" t="s">
        <v>31553</v>
      </c>
      <c r="BNM49" s="3" t="s">
        <v>31554</v>
      </c>
      <c r="BNN49" s="3" t="s">
        <v>5808</v>
      </c>
      <c r="BNO49" s="3" t="s">
        <v>31555</v>
      </c>
      <c r="BNP49" s="3" t="s">
        <v>31556</v>
      </c>
      <c r="BNQ49" s="3" t="s">
        <v>5808</v>
      </c>
      <c r="BNR49" s="3" t="s">
        <v>31557</v>
      </c>
      <c r="BNS49" s="3" t="s">
        <v>31558</v>
      </c>
      <c r="BNT49" s="3" t="s">
        <v>5763</v>
      </c>
      <c r="BNU49" s="3" t="s">
        <v>31321</v>
      </c>
      <c r="BNV49" s="3" t="s">
        <v>31322</v>
      </c>
      <c r="BNW49" s="3" t="s">
        <v>5760</v>
      </c>
      <c r="BNX49" s="3" t="s">
        <v>31559</v>
      </c>
      <c r="BNY49" s="3" t="s">
        <v>31560</v>
      </c>
      <c r="BNZ49" s="3" t="s">
        <v>271</v>
      </c>
      <c r="BOA49" s="3" t="s">
        <v>31561</v>
      </c>
      <c r="BOB49" s="3" t="s">
        <v>31562</v>
      </c>
      <c r="BOC49" s="3" t="s">
        <v>5773</v>
      </c>
      <c r="BOD49" s="3" t="s">
        <v>31563</v>
      </c>
      <c r="BOE49" s="3" t="s">
        <v>31564</v>
      </c>
      <c r="BOF49" s="3" t="s">
        <v>5763</v>
      </c>
      <c r="BOG49" s="3" t="s">
        <v>31565</v>
      </c>
      <c r="BOH49" s="3" t="s">
        <v>31566</v>
      </c>
      <c r="BOI49" s="3" t="s">
        <v>5763</v>
      </c>
      <c r="BOJ49" s="3" t="s">
        <v>31567</v>
      </c>
      <c r="BOK49" s="3" t="s">
        <v>31568</v>
      </c>
      <c r="BOL49" s="3" t="s">
        <v>5763</v>
      </c>
      <c r="BOM49" s="3" t="s">
        <v>31569</v>
      </c>
      <c r="BON49" s="3" t="s">
        <v>31570</v>
      </c>
      <c r="BOO49" s="3" t="s">
        <v>5773</v>
      </c>
      <c r="BOP49" s="3" t="s">
        <v>31571</v>
      </c>
      <c r="BOQ49" s="3" t="s">
        <v>31572</v>
      </c>
      <c r="BOR49" s="3" t="s">
        <v>271</v>
      </c>
      <c r="BOS49" s="3" t="s">
        <v>31031</v>
      </c>
      <c r="BOT49" s="3" t="s">
        <v>31032</v>
      </c>
      <c r="BOU49" s="3" t="s">
        <v>5808</v>
      </c>
      <c r="BOV49" s="3" t="s">
        <v>31573</v>
      </c>
      <c r="BOW49" s="3" t="s">
        <v>31574</v>
      </c>
      <c r="BOX49" s="3" t="s">
        <v>5768</v>
      </c>
      <c r="BOY49" s="3" t="s">
        <v>31575</v>
      </c>
      <c r="BOZ49" s="3" t="s">
        <v>31576</v>
      </c>
      <c r="BPA49" s="3" t="s">
        <v>5768</v>
      </c>
      <c r="BPB49" s="3" t="s">
        <v>31577</v>
      </c>
      <c r="BPC49" s="3" t="s">
        <v>31578</v>
      </c>
      <c r="BPD49" s="3" t="s">
        <v>271</v>
      </c>
      <c r="BPE49" s="3" t="s">
        <v>6378</v>
      </c>
      <c r="BPF49" s="3" t="s">
        <v>6379</v>
      </c>
      <c r="BPG49" s="3" t="s">
        <v>5763</v>
      </c>
      <c r="BPH49" s="3" t="s">
        <v>31579</v>
      </c>
      <c r="BPI49" s="3" t="s">
        <v>31580</v>
      </c>
      <c r="BPJ49" s="3" t="s">
        <v>271</v>
      </c>
      <c r="BPK49" s="3" t="s">
        <v>31581</v>
      </c>
      <c r="BPL49" s="3" t="s">
        <v>31582</v>
      </c>
      <c r="BPM49" s="3" t="s">
        <v>5808</v>
      </c>
      <c r="BPN49" s="3" t="s">
        <v>30715</v>
      </c>
      <c r="BPO49" s="3" t="s">
        <v>30716</v>
      </c>
      <c r="BPP49" s="3" t="s">
        <v>5808</v>
      </c>
      <c r="BPQ49" s="3" t="s">
        <v>30715</v>
      </c>
      <c r="BPR49" s="3" t="s">
        <v>30716</v>
      </c>
      <c r="BPS49" s="3" t="s">
        <v>271</v>
      </c>
      <c r="BPT49" s="3" t="s">
        <v>31031</v>
      </c>
      <c r="BPU49" s="3" t="s">
        <v>31032</v>
      </c>
      <c r="BPV49" s="3" t="s">
        <v>5808</v>
      </c>
      <c r="BPW49" s="3" t="s">
        <v>31583</v>
      </c>
      <c r="BPX49" s="3" t="s">
        <v>31584</v>
      </c>
      <c r="BPY49" s="3" t="s">
        <v>5760</v>
      </c>
      <c r="BPZ49" s="3" t="s">
        <v>31585</v>
      </c>
      <c r="BQA49" s="3" t="s">
        <v>31586</v>
      </c>
      <c r="BQB49" s="3" t="s">
        <v>5763</v>
      </c>
      <c r="BQC49" s="3" t="s">
        <v>31587</v>
      </c>
      <c r="BQD49" s="3" t="s">
        <v>31588</v>
      </c>
      <c r="BQE49" s="3" t="s">
        <v>5773</v>
      </c>
      <c r="BQF49" s="3" t="s">
        <v>31589</v>
      </c>
      <c r="BQG49" s="3" t="s">
        <v>31590</v>
      </c>
      <c r="BQH49" s="3" t="s">
        <v>5808</v>
      </c>
      <c r="BQI49" s="3" t="s">
        <v>31591</v>
      </c>
      <c r="BQJ49" s="3" t="s">
        <v>31592</v>
      </c>
      <c r="BQK49" s="3" t="s">
        <v>5760</v>
      </c>
      <c r="BQL49" s="3" t="s">
        <v>31593</v>
      </c>
      <c r="BQM49" s="3" t="s">
        <v>31594</v>
      </c>
      <c r="BQN49" s="3" t="s">
        <v>5808</v>
      </c>
      <c r="BQO49" s="3" t="s">
        <v>31595</v>
      </c>
      <c r="BQP49" s="3" t="s">
        <v>31596</v>
      </c>
      <c r="BQQ49" s="3" t="s">
        <v>5763</v>
      </c>
      <c r="BQR49" s="3" t="s">
        <v>31597</v>
      </c>
      <c r="BQS49" s="3" t="s">
        <v>31598</v>
      </c>
      <c r="BQT49" s="3" t="s">
        <v>5760</v>
      </c>
      <c r="BQU49" s="3" t="s">
        <v>31599</v>
      </c>
      <c r="BQV49" s="3" t="s">
        <v>31600</v>
      </c>
      <c r="BQW49" s="3" t="s">
        <v>286</v>
      </c>
      <c r="BQX49" s="3" t="s">
        <v>31381</v>
      </c>
      <c r="BQY49" s="3" t="s">
        <v>31382</v>
      </c>
      <c r="BQZ49" s="3" t="s">
        <v>271</v>
      </c>
      <c r="BRA49" s="3" t="s">
        <v>31601</v>
      </c>
      <c r="BRB49" s="3" t="s">
        <v>31602</v>
      </c>
      <c r="BRC49" s="3" t="s">
        <v>5808</v>
      </c>
      <c r="BRD49" s="3" t="s">
        <v>31603</v>
      </c>
      <c r="BRE49" s="3" t="s">
        <v>31604</v>
      </c>
      <c r="BRF49" s="3" t="s">
        <v>5763</v>
      </c>
      <c r="BRG49" s="3" t="s">
        <v>31605</v>
      </c>
      <c r="BRH49" s="3" t="s">
        <v>31606</v>
      </c>
      <c r="BRI49" s="3" t="s">
        <v>5760</v>
      </c>
      <c r="BRJ49" s="3" t="s">
        <v>31607</v>
      </c>
      <c r="BRK49" s="3" t="s">
        <v>31608</v>
      </c>
      <c r="BRL49" s="3" t="s">
        <v>5763</v>
      </c>
      <c r="BRM49" s="3" t="s">
        <v>31609</v>
      </c>
      <c r="BRN49" s="3" t="s">
        <v>31610</v>
      </c>
      <c r="BRO49" s="3" t="s">
        <v>5760</v>
      </c>
      <c r="BRP49" s="3" t="s">
        <v>31611</v>
      </c>
      <c r="BRQ49" s="3" t="s">
        <v>31612</v>
      </c>
      <c r="BRR49" s="3" t="s">
        <v>5763</v>
      </c>
      <c r="BRS49" s="3" t="s">
        <v>31613</v>
      </c>
      <c r="BRT49" s="3" t="s">
        <v>31614</v>
      </c>
      <c r="BRU49" s="3" t="s">
        <v>5763</v>
      </c>
      <c r="BRV49" s="3" t="s">
        <v>31615</v>
      </c>
      <c r="BRW49" s="3" t="s">
        <v>31616</v>
      </c>
      <c r="BRX49" s="3" t="s">
        <v>5808</v>
      </c>
      <c r="BRY49" s="3" t="s">
        <v>31617</v>
      </c>
      <c r="BRZ49" s="3" t="s">
        <v>31618</v>
      </c>
      <c r="BSA49" s="3" t="s">
        <v>5808</v>
      </c>
      <c r="BSB49" s="3" t="s">
        <v>31619</v>
      </c>
      <c r="BSC49" s="3" t="s">
        <v>31620</v>
      </c>
      <c r="BSD49" s="3" t="s">
        <v>5763</v>
      </c>
      <c r="BSE49" s="3" t="s">
        <v>5846</v>
      </c>
      <c r="BSF49" s="3" t="s">
        <v>5847</v>
      </c>
      <c r="BSG49" s="3" t="s">
        <v>5808</v>
      </c>
      <c r="BSH49" s="3" t="s">
        <v>30715</v>
      </c>
      <c r="BSI49" s="3" t="s">
        <v>30716</v>
      </c>
      <c r="BSJ49" s="3" t="s">
        <v>5808</v>
      </c>
      <c r="BSK49" s="3" t="s">
        <v>31621</v>
      </c>
      <c r="BSL49" s="3" t="s">
        <v>31622</v>
      </c>
      <c r="BSM49" s="3" t="s">
        <v>5808</v>
      </c>
      <c r="BSN49" s="3" t="s">
        <v>31623</v>
      </c>
      <c r="BSO49" s="3" t="s">
        <v>31624</v>
      </c>
      <c r="BSP49" s="3" t="s">
        <v>5763</v>
      </c>
      <c r="BSQ49" s="3" t="s">
        <v>31625</v>
      </c>
      <c r="BSR49" s="3" t="s">
        <v>31626</v>
      </c>
      <c r="BSS49" s="3" t="s">
        <v>5763</v>
      </c>
      <c r="BST49" s="3" t="s">
        <v>6055</v>
      </c>
      <c r="BSU49" s="3" t="s">
        <v>6056</v>
      </c>
      <c r="BSV49" s="3" t="s">
        <v>271</v>
      </c>
      <c r="BSW49" s="3" t="s">
        <v>31627</v>
      </c>
      <c r="BSX49" s="3" t="s">
        <v>31628</v>
      </c>
      <c r="BSY49" s="3" t="s">
        <v>5763</v>
      </c>
      <c r="BSZ49" s="3" t="s">
        <v>31629</v>
      </c>
      <c r="BTA49" s="3" t="s">
        <v>31630</v>
      </c>
      <c r="BTB49" s="3" t="s">
        <v>5773</v>
      </c>
      <c r="BTC49" s="3" t="s">
        <v>31631</v>
      </c>
      <c r="BTD49" s="3" t="s">
        <v>31632</v>
      </c>
      <c r="BTE49" s="3" t="s">
        <v>5760</v>
      </c>
      <c r="BTF49" s="3" t="s">
        <v>31633</v>
      </c>
      <c r="BTG49" s="3" t="s">
        <v>31634</v>
      </c>
      <c r="BTH49" s="3" t="s">
        <v>5773</v>
      </c>
      <c r="BTI49" s="3" t="s">
        <v>31635</v>
      </c>
      <c r="BTJ49" s="3" t="s">
        <v>31636</v>
      </c>
      <c r="BTK49" s="3" t="s">
        <v>271</v>
      </c>
      <c r="BTL49" s="3" t="s">
        <v>31637</v>
      </c>
      <c r="BTM49" s="3" t="s">
        <v>31638</v>
      </c>
      <c r="BTN49" s="3" t="s">
        <v>5808</v>
      </c>
      <c r="BTO49" s="3" t="s">
        <v>6364</v>
      </c>
      <c r="BTP49" s="3" t="s">
        <v>6365</v>
      </c>
      <c r="BTQ49" s="3" t="s">
        <v>5760</v>
      </c>
      <c r="BTR49" s="3" t="s">
        <v>31639</v>
      </c>
      <c r="BTS49" s="3" t="s">
        <v>31640</v>
      </c>
      <c r="BTT49" s="3" t="s">
        <v>5808</v>
      </c>
      <c r="BTU49" s="3" t="s">
        <v>31641</v>
      </c>
      <c r="BTV49" s="3" t="s">
        <v>31642</v>
      </c>
      <c r="BTW49" s="3" t="s">
        <v>5760</v>
      </c>
      <c r="BTX49" s="3" t="s">
        <v>31643</v>
      </c>
      <c r="BTY49" s="3" t="s">
        <v>31644</v>
      </c>
      <c r="BTZ49" s="3" t="s">
        <v>5773</v>
      </c>
      <c r="BUA49" s="3" t="s">
        <v>31645</v>
      </c>
      <c r="BUB49" s="3" t="s">
        <v>31646</v>
      </c>
      <c r="BUC49" s="3" t="s">
        <v>5808</v>
      </c>
      <c r="BUD49" s="3" t="s">
        <v>31647</v>
      </c>
      <c r="BUE49" s="3" t="s">
        <v>31648</v>
      </c>
      <c r="BUF49" s="3" t="s">
        <v>5760</v>
      </c>
      <c r="BUG49" s="3" t="s">
        <v>31649</v>
      </c>
      <c r="BUH49" s="3" t="s">
        <v>31650</v>
      </c>
      <c r="BUI49" s="3" t="s">
        <v>5773</v>
      </c>
      <c r="BUJ49" s="3" t="s">
        <v>31651</v>
      </c>
      <c r="BUK49" s="3" t="s">
        <v>31652</v>
      </c>
      <c r="BUL49" s="3" t="s">
        <v>5808</v>
      </c>
      <c r="BUM49" s="3" t="s">
        <v>31653</v>
      </c>
      <c r="BUN49" s="3" t="s">
        <v>31654</v>
      </c>
      <c r="BUO49" s="3" t="s">
        <v>5760</v>
      </c>
      <c r="BUP49" s="3" t="s">
        <v>31655</v>
      </c>
      <c r="BUQ49" s="3" t="s">
        <v>31656</v>
      </c>
      <c r="BUR49" s="3" t="s">
        <v>5760</v>
      </c>
      <c r="BUS49" s="3" t="s">
        <v>31657</v>
      </c>
      <c r="BUT49" s="3" t="s">
        <v>31658</v>
      </c>
      <c r="BUU49" s="3" t="s">
        <v>5760</v>
      </c>
      <c r="BUV49" s="3" t="s">
        <v>31659</v>
      </c>
      <c r="BUW49" s="3" t="s">
        <v>31660</v>
      </c>
      <c r="BUX49" s="3" t="s">
        <v>5760</v>
      </c>
      <c r="BUY49" s="3" t="s">
        <v>31661</v>
      </c>
      <c r="BUZ49" s="3" t="s">
        <v>31662</v>
      </c>
      <c r="BVA49" s="3" t="s">
        <v>5808</v>
      </c>
      <c r="BVB49" s="3" t="s">
        <v>31663</v>
      </c>
      <c r="BVC49" s="3" t="s">
        <v>31664</v>
      </c>
      <c r="BVD49" s="3" t="s">
        <v>5808</v>
      </c>
      <c r="BVE49" s="3" t="s">
        <v>31665</v>
      </c>
      <c r="BVF49" s="3" t="s">
        <v>31666</v>
      </c>
      <c r="BVG49" s="3" t="s">
        <v>5808</v>
      </c>
      <c r="BVH49" s="3" t="s">
        <v>31667</v>
      </c>
      <c r="BVI49" s="3" t="s">
        <v>31668</v>
      </c>
      <c r="BVJ49" s="3" t="s">
        <v>5760</v>
      </c>
      <c r="BVK49" s="3" t="s">
        <v>31669</v>
      </c>
      <c r="BVL49" s="3" t="s">
        <v>31670</v>
      </c>
      <c r="BVM49" s="3" t="s">
        <v>5763</v>
      </c>
      <c r="BVN49" s="3" t="s">
        <v>31671</v>
      </c>
      <c r="BVO49" s="3" t="s">
        <v>31672</v>
      </c>
      <c r="BVP49" s="3" t="s">
        <v>5760</v>
      </c>
      <c r="BVQ49" s="3" t="s">
        <v>31673</v>
      </c>
      <c r="BVR49" s="3" t="s">
        <v>31674</v>
      </c>
      <c r="BVS49" s="3" t="s">
        <v>5768</v>
      </c>
      <c r="BVT49" s="3" t="s">
        <v>31675</v>
      </c>
      <c r="BVU49" s="3" t="s">
        <v>31676</v>
      </c>
      <c r="BVV49" s="3" t="s">
        <v>5763</v>
      </c>
      <c r="BVW49" s="3" t="s">
        <v>31677</v>
      </c>
      <c r="BVX49" s="3" t="s">
        <v>31678</v>
      </c>
      <c r="BVY49" s="3" t="s">
        <v>5808</v>
      </c>
      <c r="BVZ49" s="3" t="s">
        <v>31679</v>
      </c>
      <c r="BWA49" s="3" t="s">
        <v>31680</v>
      </c>
      <c r="BWB49" s="3" t="s">
        <v>5760</v>
      </c>
      <c r="BWC49" s="3" t="s">
        <v>31681</v>
      </c>
      <c r="BWD49" s="3" t="s">
        <v>31682</v>
      </c>
      <c r="BWE49" s="3" t="s">
        <v>5773</v>
      </c>
      <c r="BWF49" s="3" t="s">
        <v>31683</v>
      </c>
      <c r="BWG49" s="3" t="s">
        <v>31684</v>
      </c>
      <c r="BWH49" s="3" t="s">
        <v>5808</v>
      </c>
      <c r="BWI49" s="3" t="s">
        <v>30715</v>
      </c>
      <c r="BWJ49" s="3" t="s">
        <v>30716</v>
      </c>
      <c r="BWK49" s="3" t="s">
        <v>5760</v>
      </c>
      <c r="BWL49" s="3" t="s">
        <v>31685</v>
      </c>
      <c r="BWM49" s="3" t="s">
        <v>31686</v>
      </c>
      <c r="BWN49" s="3" t="s">
        <v>5763</v>
      </c>
      <c r="BWO49" s="3" t="s">
        <v>31687</v>
      </c>
      <c r="BWP49" s="3" t="s">
        <v>31688</v>
      </c>
      <c r="BWQ49" s="3" t="s">
        <v>271</v>
      </c>
      <c r="BWR49" s="3" t="s">
        <v>31689</v>
      </c>
      <c r="BWS49" s="3" t="s">
        <v>31690</v>
      </c>
      <c r="BWT49" s="3" t="s">
        <v>5768</v>
      </c>
      <c r="BWU49" s="3" t="s">
        <v>31691</v>
      </c>
      <c r="BWV49" s="3" t="s">
        <v>31692</v>
      </c>
      <c r="BWW49" s="3" t="s">
        <v>5763</v>
      </c>
      <c r="BWX49" s="3" t="s">
        <v>31693</v>
      </c>
      <c r="BWY49" s="3" t="s">
        <v>31694</v>
      </c>
      <c r="BWZ49" s="3" t="s">
        <v>5808</v>
      </c>
      <c r="BXA49" s="3" t="s">
        <v>31695</v>
      </c>
      <c r="BXB49" s="3" t="s">
        <v>31696</v>
      </c>
      <c r="BXC49" s="3" t="s">
        <v>5763</v>
      </c>
      <c r="BXD49" s="3" t="s">
        <v>31697</v>
      </c>
      <c r="BXE49" s="3" t="s">
        <v>31698</v>
      </c>
      <c r="BXF49" s="3" t="s">
        <v>5760</v>
      </c>
      <c r="BXG49" s="3" t="s">
        <v>31699</v>
      </c>
      <c r="BXH49" s="3" t="s">
        <v>31700</v>
      </c>
      <c r="BXI49" s="3" t="s">
        <v>271</v>
      </c>
      <c r="BXJ49" s="3" t="s">
        <v>31031</v>
      </c>
      <c r="BXK49" s="3" t="s">
        <v>31032</v>
      </c>
      <c r="BXL49" s="3" t="s">
        <v>5808</v>
      </c>
      <c r="BXM49" s="3" t="s">
        <v>31701</v>
      </c>
      <c r="BXN49" s="3" t="s">
        <v>31702</v>
      </c>
      <c r="BXO49" s="3" t="s">
        <v>5763</v>
      </c>
      <c r="BXP49" s="3" t="s">
        <v>31703</v>
      </c>
      <c r="BXQ49" s="3" t="s">
        <v>31704</v>
      </c>
      <c r="BXR49" s="3" t="s">
        <v>5773</v>
      </c>
      <c r="BXS49" s="3" t="s">
        <v>31705</v>
      </c>
      <c r="BXT49" s="3" t="s">
        <v>31706</v>
      </c>
      <c r="BXU49" s="3" t="s">
        <v>5808</v>
      </c>
      <c r="BXV49" s="3" t="s">
        <v>31707</v>
      </c>
      <c r="BXW49" s="3" t="s">
        <v>31708</v>
      </c>
      <c r="BXX49" s="3" t="s">
        <v>5763</v>
      </c>
      <c r="BXY49" s="3" t="s">
        <v>31709</v>
      </c>
      <c r="BXZ49" s="3" t="s">
        <v>31710</v>
      </c>
      <c r="BYA49" s="3" t="s">
        <v>5763</v>
      </c>
      <c r="BYB49" s="3" t="s">
        <v>31711</v>
      </c>
      <c r="BYC49" s="3" t="s">
        <v>31712</v>
      </c>
      <c r="BYD49" s="3" t="s">
        <v>5773</v>
      </c>
      <c r="BYE49" s="3" t="s">
        <v>31713</v>
      </c>
      <c r="BYF49" s="3" t="s">
        <v>31714</v>
      </c>
      <c r="BYG49" s="3" t="s">
        <v>5763</v>
      </c>
      <c r="BYH49" s="3" t="s">
        <v>31715</v>
      </c>
      <c r="BYI49" s="3" t="s">
        <v>31716</v>
      </c>
      <c r="BYJ49" s="3" t="s">
        <v>5808</v>
      </c>
      <c r="BYK49" s="3" t="s">
        <v>31717</v>
      </c>
      <c r="BYL49" s="3" t="s">
        <v>31718</v>
      </c>
      <c r="BYM49" s="3" t="s">
        <v>5808</v>
      </c>
      <c r="BYN49" s="3" t="s">
        <v>31719</v>
      </c>
      <c r="BYO49" s="3" t="s">
        <v>31720</v>
      </c>
    </row>
    <row r="50" spans="1:2017" ht="89.25" x14ac:dyDescent="0.25">
      <c r="A50" s="6"/>
      <c r="B50" s="3" t="s">
        <v>5808</v>
      </c>
      <c r="C50" s="3" t="s">
        <v>31721</v>
      </c>
      <c r="D50" s="3" t="s">
        <v>31722</v>
      </c>
      <c r="E50" s="3" t="s">
        <v>5763</v>
      </c>
      <c r="F50" s="3" t="s">
        <v>6470</v>
      </c>
      <c r="G50" s="3" t="s">
        <v>6471</v>
      </c>
      <c r="H50" s="3" t="s">
        <v>5773</v>
      </c>
      <c r="I50" s="3" t="s">
        <v>31723</v>
      </c>
      <c r="J50" s="3" t="s">
        <v>31724</v>
      </c>
      <c r="K50" s="3" t="s">
        <v>5763</v>
      </c>
      <c r="L50" s="3" t="s">
        <v>31725</v>
      </c>
      <c r="M50" s="3" t="s">
        <v>31726</v>
      </c>
      <c r="N50" s="3" t="s">
        <v>5768</v>
      </c>
      <c r="O50" s="3" t="s">
        <v>31727</v>
      </c>
      <c r="P50" s="3" t="s">
        <v>31728</v>
      </c>
      <c r="Q50" s="3" t="s">
        <v>5763</v>
      </c>
      <c r="R50" s="3" t="s">
        <v>31499</v>
      </c>
      <c r="S50" s="3" t="s">
        <v>31500</v>
      </c>
      <c r="T50" s="3" t="s">
        <v>5808</v>
      </c>
      <c r="U50" s="3" t="s">
        <v>31729</v>
      </c>
      <c r="V50" s="3" t="s">
        <v>31730</v>
      </c>
      <c r="W50" s="3" t="s">
        <v>5768</v>
      </c>
      <c r="X50" s="3" t="s">
        <v>31731</v>
      </c>
      <c r="Y50" s="3" t="s">
        <v>31732</v>
      </c>
      <c r="Z50" s="3" t="s">
        <v>5763</v>
      </c>
      <c r="AA50" s="3" t="s">
        <v>5846</v>
      </c>
      <c r="AB50" s="3" t="s">
        <v>5847</v>
      </c>
      <c r="AC50" s="3" t="s">
        <v>5763</v>
      </c>
      <c r="AD50" s="3" t="s">
        <v>31733</v>
      </c>
      <c r="AE50" s="3" t="s">
        <v>31734</v>
      </c>
      <c r="AF50" s="3" t="s">
        <v>5763</v>
      </c>
      <c r="AG50" s="3" t="s">
        <v>31735</v>
      </c>
      <c r="AH50" s="3" t="s">
        <v>31736</v>
      </c>
      <c r="AI50" s="3" t="s">
        <v>5763</v>
      </c>
      <c r="AJ50" s="3" t="s">
        <v>31737</v>
      </c>
      <c r="AK50" s="3" t="s">
        <v>31738</v>
      </c>
      <c r="AL50" s="3" t="s">
        <v>5760</v>
      </c>
      <c r="AM50" s="3" t="s">
        <v>31739</v>
      </c>
      <c r="AN50" s="3" t="s">
        <v>31740</v>
      </c>
      <c r="AO50" s="3" t="s">
        <v>5760</v>
      </c>
      <c r="AP50" s="3" t="s">
        <v>31741</v>
      </c>
      <c r="AQ50" s="3" t="s">
        <v>31742</v>
      </c>
      <c r="AR50" s="3" t="s">
        <v>5760</v>
      </c>
      <c r="AS50" s="3" t="s">
        <v>31743</v>
      </c>
      <c r="AT50" s="3" t="s">
        <v>31744</v>
      </c>
      <c r="AU50" s="3" t="s">
        <v>5773</v>
      </c>
      <c r="AV50" s="3" t="s">
        <v>31745</v>
      </c>
      <c r="AW50" s="3" t="s">
        <v>31746</v>
      </c>
      <c r="AX50" s="3" t="s">
        <v>286</v>
      </c>
      <c r="AY50" s="3" t="s">
        <v>30547</v>
      </c>
      <c r="AZ50" s="3" t="s">
        <v>30548</v>
      </c>
      <c r="BA50" s="3" t="s">
        <v>5808</v>
      </c>
      <c r="BB50" s="3" t="s">
        <v>31747</v>
      </c>
      <c r="BC50" s="3" t="s">
        <v>31748</v>
      </c>
      <c r="BD50" s="3" t="s">
        <v>5808</v>
      </c>
      <c r="BE50" s="3" t="s">
        <v>30541</v>
      </c>
      <c r="BF50" s="3" t="s">
        <v>30542</v>
      </c>
      <c r="BG50" s="3" t="s">
        <v>286</v>
      </c>
      <c r="BH50" s="3" t="s">
        <v>31341</v>
      </c>
      <c r="BI50" s="3" t="s">
        <v>31342</v>
      </c>
      <c r="BJ50" s="3" t="s">
        <v>5808</v>
      </c>
      <c r="BK50" s="3" t="s">
        <v>31749</v>
      </c>
      <c r="BL50" s="3" t="s">
        <v>31750</v>
      </c>
      <c r="BM50" s="3" t="s">
        <v>5763</v>
      </c>
      <c r="BN50" s="3" t="s">
        <v>31751</v>
      </c>
      <c r="BO50" s="3" t="s">
        <v>31752</v>
      </c>
      <c r="BP50" s="3" t="s">
        <v>5763</v>
      </c>
      <c r="BQ50" s="3" t="s">
        <v>31753</v>
      </c>
      <c r="BR50" s="3" t="s">
        <v>31754</v>
      </c>
      <c r="BS50" s="3" t="s">
        <v>271</v>
      </c>
      <c r="BT50" s="3" t="s">
        <v>6107</v>
      </c>
      <c r="BU50" s="3" t="s">
        <v>6108</v>
      </c>
      <c r="BV50" s="3" t="s">
        <v>5768</v>
      </c>
      <c r="BW50" s="3" t="s">
        <v>31327</v>
      </c>
      <c r="BX50" s="3" t="s">
        <v>31328</v>
      </c>
      <c r="BY50" s="3" t="s">
        <v>5763</v>
      </c>
      <c r="BZ50" s="3" t="s">
        <v>31755</v>
      </c>
      <c r="CA50" s="3" t="s">
        <v>31756</v>
      </c>
      <c r="CB50" s="3" t="s">
        <v>5760</v>
      </c>
      <c r="CC50" s="3" t="s">
        <v>30607</v>
      </c>
      <c r="CD50" s="3" t="s">
        <v>30608</v>
      </c>
      <c r="CE50" s="3" t="s">
        <v>5763</v>
      </c>
      <c r="CF50" s="3" t="s">
        <v>31757</v>
      </c>
      <c r="CG50" s="3" t="s">
        <v>31758</v>
      </c>
      <c r="CH50" s="3" t="s">
        <v>5763</v>
      </c>
      <c r="CI50" s="3" t="s">
        <v>31759</v>
      </c>
      <c r="CJ50" s="3" t="s">
        <v>31760</v>
      </c>
      <c r="CK50" s="3" t="s">
        <v>5808</v>
      </c>
      <c r="CL50" s="3" t="s">
        <v>31761</v>
      </c>
      <c r="CM50" s="3" t="s">
        <v>31762</v>
      </c>
      <c r="CN50" s="3" t="s">
        <v>5808</v>
      </c>
      <c r="CO50" s="3" t="s">
        <v>31763</v>
      </c>
      <c r="CP50" s="3" t="s">
        <v>31764</v>
      </c>
      <c r="CQ50" s="3" t="s">
        <v>5808</v>
      </c>
      <c r="CR50" s="3" t="s">
        <v>31765</v>
      </c>
      <c r="CS50" s="3" t="s">
        <v>31766</v>
      </c>
      <c r="CT50" s="3" t="s">
        <v>5808</v>
      </c>
      <c r="CU50" s="3" t="s">
        <v>31767</v>
      </c>
      <c r="CV50" s="3" t="s">
        <v>31768</v>
      </c>
      <c r="CW50" s="3" t="s">
        <v>5773</v>
      </c>
      <c r="CX50" s="3" t="s">
        <v>31769</v>
      </c>
      <c r="CY50" s="3" t="s">
        <v>31770</v>
      </c>
      <c r="CZ50" s="3" t="s">
        <v>5773</v>
      </c>
      <c r="DA50" s="3" t="s">
        <v>31771</v>
      </c>
      <c r="DB50" s="3" t="s">
        <v>31772</v>
      </c>
      <c r="DC50" s="3" t="s">
        <v>5808</v>
      </c>
      <c r="DD50" s="3" t="s">
        <v>31773</v>
      </c>
      <c r="DE50" s="3" t="s">
        <v>31774</v>
      </c>
      <c r="DF50" s="3" t="s">
        <v>5773</v>
      </c>
      <c r="DG50" s="3" t="s">
        <v>31775</v>
      </c>
      <c r="DH50" s="3" t="s">
        <v>31776</v>
      </c>
      <c r="DI50" s="3" t="s">
        <v>5760</v>
      </c>
      <c r="DJ50" s="3" t="s">
        <v>31777</v>
      </c>
      <c r="DK50" s="3" t="s">
        <v>31778</v>
      </c>
      <c r="DL50" s="3" t="s">
        <v>5763</v>
      </c>
      <c r="DM50" s="3" t="s">
        <v>31779</v>
      </c>
      <c r="DN50" s="3" t="s">
        <v>31780</v>
      </c>
      <c r="DO50" s="3" t="s">
        <v>5768</v>
      </c>
      <c r="DP50" s="3" t="s">
        <v>31781</v>
      </c>
      <c r="DQ50" s="3" t="s">
        <v>31782</v>
      </c>
      <c r="DR50" s="3" t="s">
        <v>5760</v>
      </c>
      <c r="DS50" s="3" t="s">
        <v>31783</v>
      </c>
      <c r="DT50" s="3" t="s">
        <v>31784</v>
      </c>
      <c r="DU50" s="3" t="s">
        <v>5763</v>
      </c>
      <c r="DV50" s="3" t="s">
        <v>31785</v>
      </c>
      <c r="DW50" s="3" t="s">
        <v>31786</v>
      </c>
      <c r="DX50" s="3" t="s">
        <v>5760</v>
      </c>
      <c r="DY50" s="3" t="s">
        <v>31787</v>
      </c>
      <c r="DZ50" s="3" t="s">
        <v>31788</v>
      </c>
      <c r="EA50" s="3" t="s">
        <v>5773</v>
      </c>
      <c r="EB50" s="3" t="s">
        <v>31789</v>
      </c>
      <c r="EC50" s="3" t="s">
        <v>31790</v>
      </c>
      <c r="ED50" s="3" t="s">
        <v>5763</v>
      </c>
      <c r="EE50" s="3" t="s">
        <v>31791</v>
      </c>
      <c r="EF50" s="3" t="s">
        <v>31792</v>
      </c>
      <c r="EG50" s="3" t="s">
        <v>5808</v>
      </c>
      <c r="EH50" s="3" t="s">
        <v>30715</v>
      </c>
      <c r="EI50" s="3" t="s">
        <v>30716</v>
      </c>
      <c r="EJ50" s="3" t="s">
        <v>5808</v>
      </c>
      <c r="EK50" s="3" t="s">
        <v>31793</v>
      </c>
      <c r="EL50" s="3" t="s">
        <v>31794</v>
      </c>
      <c r="EM50" s="3" t="s">
        <v>5763</v>
      </c>
      <c r="EN50" s="3" t="s">
        <v>31795</v>
      </c>
      <c r="EO50" s="3" t="s">
        <v>31796</v>
      </c>
      <c r="EP50" s="3" t="s">
        <v>5773</v>
      </c>
      <c r="EQ50" s="3" t="s">
        <v>31797</v>
      </c>
      <c r="ER50" s="3" t="s">
        <v>31798</v>
      </c>
      <c r="ES50" s="3" t="s">
        <v>5768</v>
      </c>
      <c r="ET50" s="3" t="s">
        <v>31799</v>
      </c>
      <c r="EU50" s="3" t="s">
        <v>31800</v>
      </c>
      <c r="EV50" s="3" t="s">
        <v>5950</v>
      </c>
      <c r="EW50" s="3" t="s">
        <v>31801</v>
      </c>
      <c r="EX50" s="3" t="s">
        <v>31802</v>
      </c>
      <c r="EY50" s="3" t="s">
        <v>5763</v>
      </c>
      <c r="EZ50" s="3" t="s">
        <v>31803</v>
      </c>
      <c r="FA50" s="3" t="s">
        <v>31804</v>
      </c>
      <c r="FB50" s="3" t="s">
        <v>5760</v>
      </c>
      <c r="FC50" s="3" t="s">
        <v>31805</v>
      </c>
      <c r="FD50" s="3" t="s">
        <v>31806</v>
      </c>
      <c r="FE50" s="3" t="s">
        <v>5760</v>
      </c>
      <c r="FF50" s="3" t="s">
        <v>31807</v>
      </c>
      <c r="FG50" s="3" t="s">
        <v>31808</v>
      </c>
      <c r="FH50" s="3" t="s">
        <v>5773</v>
      </c>
      <c r="FI50" s="3" t="s">
        <v>31809</v>
      </c>
      <c r="FJ50" s="3" t="s">
        <v>31810</v>
      </c>
      <c r="FK50" s="3" t="s">
        <v>5763</v>
      </c>
      <c r="FL50" s="3" t="s">
        <v>5788</v>
      </c>
      <c r="FM50" s="3" t="s">
        <v>5789</v>
      </c>
      <c r="FN50" s="3" t="s">
        <v>5773</v>
      </c>
      <c r="FO50" s="3" t="s">
        <v>31811</v>
      </c>
      <c r="FP50" s="3" t="s">
        <v>31812</v>
      </c>
      <c r="FQ50" s="3" t="s">
        <v>5773</v>
      </c>
      <c r="FR50" s="3" t="s">
        <v>31813</v>
      </c>
      <c r="FS50" s="3" t="s">
        <v>31814</v>
      </c>
      <c r="FT50" s="3" t="s">
        <v>5773</v>
      </c>
      <c r="FU50" s="3" t="s">
        <v>31815</v>
      </c>
      <c r="FV50" s="3" t="s">
        <v>31816</v>
      </c>
      <c r="FW50" s="3" t="s">
        <v>5773</v>
      </c>
      <c r="FX50" s="3" t="s">
        <v>31817</v>
      </c>
      <c r="FY50" s="3" t="s">
        <v>31818</v>
      </c>
      <c r="FZ50" s="3" t="s">
        <v>5943</v>
      </c>
      <c r="GA50" s="3" t="s">
        <v>5973</v>
      </c>
      <c r="GB50" s="3" t="s">
        <v>5974</v>
      </c>
      <c r="GC50" s="3" t="s">
        <v>5760</v>
      </c>
      <c r="GD50" s="3" t="s">
        <v>31819</v>
      </c>
      <c r="GE50" s="3" t="s">
        <v>31820</v>
      </c>
      <c r="GF50" s="3" t="s">
        <v>5768</v>
      </c>
      <c r="GG50" s="3" t="s">
        <v>31821</v>
      </c>
      <c r="GH50" s="3" t="s">
        <v>31822</v>
      </c>
      <c r="GI50" s="3" t="s">
        <v>286</v>
      </c>
      <c r="GJ50" s="3" t="s">
        <v>31823</v>
      </c>
      <c r="GK50" s="3" t="s">
        <v>31824</v>
      </c>
      <c r="GL50" s="3" t="s">
        <v>5808</v>
      </c>
      <c r="GM50" s="3" t="s">
        <v>31825</v>
      </c>
      <c r="GN50" s="3" t="s">
        <v>31826</v>
      </c>
      <c r="GO50" s="3" t="s">
        <v>5760</v>
      </c>
      <c r="GP50" s="3" t="s">
        <v>31827</v>
      </c>
      <c r="GQ50" s="3" t="s">
        <v>31828</v>
      </c>
      <c r="GR50" s="3" t="s">
        <v>5773</v>
      </c>
      <c r="GS50" s="3" t="s">
        <v>31829</v>
      </c>
      <c r="GT50" s="3" t="s">
        <v>31830</v>
      </c>
      <c r="GU50" s="3" t="s">
        <v>5760</v>
      </c>
      <c r="GV50" s="3" t="s">
        <v>31831</v>
      </c>
      <c r="GW50" s="3" t="s">
        <v>31832</v>
      </c>
      <c r="GX50" s="3" t="s">
        <v>5808</v>
      </c>
      <c r="GY50" s="3" t="s">
        <v>31833</v>
      </c>
      <c r="GZ50" s="3" t="s">
        <v>31834</v>
      </c>
      <c r="HA50" s="3" t="s">
        <v>5808</v>
      </c>
      <c r="HB50" s="3" t="s">
        <v>31835</v>
      </c>
      <c r="HC50" s="3" t="s">
        <v>31836</v>
      </c>
      <c r="HD50" s="3" t="s">
        <v>5808</v>
      </c>
      <c r="HE50" s="3" t="s">
        <v>30715</v>
      </c>
      <c r="HF50" s="3" t="s">
        <v>30716</v>
      </c>
      <c r="HG50" s="3" t="s">
        <v>271</v>
      </c>
      <c r="HH50" s="3" t="s">
        <v>31837</v>
      </c>
      <c r="HI50" s="3" t="s">
        <v>31838</v>
      </c>
      <c r="HJ50" s="3" t="s">
        <v>5808</v>
      </c>
      <c r="HK50" s="3" t="s">
        <v>31839</v>
      </c>
      <c r="HL50" s="3" t="s">
        <v>31840</v>
      </c>
      <c r="HM50" s="3" t="s">
        <v>271</v>
      </c>
      <c r="HN50" s="3" t="s">
        <v>31841</v>
      </c>
      <c r="HO50" s="3" t="s">
        <v>30992</v>
      </c>
      <c r="HP50" s="3" t="s">
        <v>271</v>
      </c>
      <c r="HQ50" s="3" t="s">
        <v>6378</v>
      </c>
      <c r="HR50" s="3" t="s">
        <v>6379</v>
      </c>
      <c r="HS50" s="3" t="s">
        <v>5808</v>
      </c>
      <c r="HT50" s="3" t="s">
        <v>30715</v>
      </c>
      <c r="HU50" s="3" t="s">
        <v>30716</v>
      </c>
      <c r="HV50" s="3" t="s">
        <v>5808</v>
      </c>
      <c r="HW50" s="3" t="s">
        <v>30715</v>
      </c>
      <c r="HX50" s="3" t="s">
        <v>30716</v>
      </c>
      <c r="HY50" s="3" t="s">
        <v>5763</v>
      </c>
      <c r="HZ50" s="3" t="s">
        <v>31842</v>
      </c>
      <c r="IA50" s="3" t="s">
        <v>31843</v>
      </c>
      <c r="IB50" s="3" t="s">
        <v>5773</v>
      </c>
      <c r="IC50" s="3" t="s">
        <v>31844</v>
      </c>
      <c r="ID50" s="3" t="s">
        <v>31845</v>
      </c>
      <c r="IE50" s="3" t="s">
        <v>271</v>
      </c>
      <c r="IF50" s="3" t="s">
        <v>31846</v>
      </c>
      <c r="IG50" s="3" t="s">
        <v>31847</v>
      </c>
      <c r="IH50" s="3" t="s">
        <v>5763</v>
      </c>
      <c r="II50" s="3" t="s">
        <v>31848</v>
      </c>
      <c r="IJ50" s="3" t="s">
        <v>31849</v>
      </c>
      <c r="IK50" s="3" t="s">
        <v>5808</v>
      </c>
      <c r="IL50" s="3" t="s">
        <v>31850</v>
      </c>
      <c r="IM50" s="3" t="s">
        <v>31851</v>
      </c>
      <c r="IN50" s="3" t="s">
        <v>5773</v>
      </c>
      <c r="IO50" s="3" t="s">
        <v>31852</v>
      </c>
      <c r="IP50" s="3" t="s">
        <v>31853</v>
      </c>
      <c r="IQ50" s="3" t="s">
        <v>5773</v>
      </c>
      <c r="IR50" s="3" t="s">
        <v>31854</v>
      </c>
      <c r="IS50" s="3" t="s">
        <v>31855</v>
      </c>
      <c r="IT50" s="3" t="s">
        <v>5808</v>
      </c>
      <c r="IU50" s="3" t="s">
        <v>31856</v>
      </c>
      <c r="IV50" s="3" t="s">
        <v>31857</v>
      </c>
      <c r="IW50" s="3" t="s">
        <v>5768</v>
      </c>
      <c r="IX50" s="3" t="s">
        <v>31858</v>
      </c>
      <c r="IY50" s="3" t="s">
        <v>31859</v>
      </c>
      <c r="IZ50" s="3" t="s">
        <v>5763</v>
      </c>
      <c r="JA50" s="3" t="s">
        <v>31860</v>
      </c>
      <c r="JB50" s="3" t="s">
        <v>31861</v>
      </c>
      <c r="JC50" s="3" t="s">
        <v>5773</v>
      </c>
      <c r="JD50" s="3" t="s">
        <v>31862</v>
      </c>
      <c r="JE50" s="3" t="s">
        <v>31863</v>
      </c>
      <c r="JF50" s="3" t="s">
        <v>271</v>
      </c>
      <c r="JG50" s="3" t="s">
        <v>31864</v>
      </c>
      <c r="JH50" s="3" t="s">
        <v>31865</v>
      </c>
      <c r="JI50" s="3" t="s">
        <v>5808</v>
      </c>
      <c r="JJ50" s="3" t="s">
        <v>31866</v>
      </c>
      <c r="JK50" s="3" t="s">
        <v>31867</v>
      </c>
      <c r="JL50" s="3" t="s">
        <v>5763</v>
      </c>
      <c r="JM50" s="3" t="s">
        <v>31868</v>
      </c>
      <c r="JN50" s="3" t="s">
        <v>31869</v>
      </c>
      <c r="JO50" s="3" t="s">
        <v>5768</v>
      </c>
      <c r="JP50" s="3" t="s">
        <v>5804</v>
      </c>
      <c r="JQ50" s="3" t="s">
        <v>5805</v>
      </c>
      <c r="JR50" s="3" t="s">
        <v>5760</v>
      </c>
      <c r="JS50" s="3" t="s">
        <v>31870</v>
      </c>
      <c r="JT50" s="3" t="s">
        <v>31871</v>
      </c>
      <c r="JU50" s="3" t="s">
        <v>5773</v>
      </c>
      <c r="JV50" s="3" t="s">
        <v>31872</v>
      </c>
      <c r="JW50" s="3" t="s">
        <v>31873</v>
      </c>
      <c r="JX50" s="3" t="s">
        <v>5773</v>
      </c>
      <c r="JY50" s="3" t="s">
        <v>5782</v>
      </c>
      <c r="JZ50" s="3" t="s">
        <v>5783</v>
      </c>
      <c r="KA50" s="3" t="s">
        <v>5763</v>
      </c>
      <c r="KB50" s="3" t="s">
        <v>31874</v>
      </c>
      <c r="KC50" s="3" t="s">
        <v>31875</v>
      </c>
      <c r="KD50" s="3" t="s">
        <v>5763</v>
      </c>
      <c r="KE50" s="3" t="s">
        <v>31874</v>
      </c>
      <c r="KF50" s="3" t="s">
        <v>31875</v>
      </c>
      <c r="KG50" s="3" t="s">
        <v>5808</v>
      </c>
      <c r="KH50" s="3" t="s">
        <v>31876</v>
      </c>
      <c r="KI50" s="3" t="s">
        <v>31877</v>
      </c>
      <c r="KJ50" s="3" t="s">
        <v>5808</v>
      </c>
      <c r="KK50" s="3" t="s">
        <v>31878</v>
      </c>
      <c r="KL50" s="3" t="s">
        <v>31879</v>
      </c>
      <c r="KM50" s="3" t="s">
        <v>5763</v>
      </c>
      <c r="KN50" s="3" t="s">
        <v>31880</v>
      </c>
      <c r="KO50" s="3" t="s">
        <v>31881</v>
      </c>
      <c r="KP50" s="3" t="s">
        <v>5763</v>
      </c>
      <c r="KQ50" s="3" t="s">
        <v>31882</v>
      </c>
      <c r="KR50" s="3" t="s">
        <v>31883</v>
      </c>
      <c r="KS50" s="3" t="s">
        <v>5773</v>
      </c>
      <c r="KT50" s="3" t="s">
        <v>31884</v>
      </c>
      <c r="KU50" s="3" t="s">
        <v>31885</v>
      </c>
      <c r="KV50" s="3" t="s">
        <v>5763</v>
      </c>
      <c r="KW50" s="3" t="s">
        <v>31886</v>
      </c>
      <c r="KX50" s="3" t="s">
        <v>31887</v>
      </c>
      <c r="KY50" s="3" t="s">
        <v>271</v>
      </c>
      <c r="KZ50" s="3" t="s">
        <v>31888</v>
      </c>
      <c r="LA50" s="3" t="s">
        <v>31889</v>
      </c>
      <c r="LB50" s="3" t="s">
        <v>5763</v>
      </c>
      <c r="LC50" s="3" t="s">
        <v>31890</v>
      </c>
      <c r="LD50" s="3" t="s">
        <v>31891</v>
      </c>
      <c r="LE50" s="3" t="s">
        <v>5768</v>
      </c>
      <c r="LF50" s="3" t="s">
        <v>31892</v>
      </c>
      <c r="LG50" s="3" t="s">
        <v>31893</v>
      </c>
      <c r="LH50" s="3" t="s">
        <v>5773</v>
      </c>
      <c r="LI50" s="3" t="s">
        <v>31894</v>
      </c>
      <c r="LJ50" s="3" t="s">
        <v>31895</v>
      </c>
      <c r="LK50" s="3" t="s">
        <v>5808</v>
      </c>
      <c r="LL50" s="3" t="s">
        <v>31896</v>
      </c>
      <c r="LM50" s="3" t="s">
        <v>31897</v>
      </c>
      <c r="LN50" s="3" t="s">
        <v>5808</v>
      </c>
      <c r="LO50" s="3" t="s">
        <v>31898</v>
      </c>
      <c r="LP50" s="3" t="s">
        <v>31899</v>
      </c>
      <c r="LQ50" s="3" t="s">
        <v>5773</v>
      </c>
      <c r="LR50" s="3" t="s">
        <v>31900</v>
      </c>
      <c r="LS50" s="3" t="s">
        <v>31901</v>
      </c>
      <c r="LT50" s="3" t="s">
        <v>5808</v>
      </c>
      <c r="LU50" s="3" t="s">
        <v>30715</v>
      </c>
      <c r="LV50" s="3" t="s">
        <v>30716</v>
      </c>
      <c r="LW50" s="3" t="s">
        <v>271</v>
      </c>
      <c r="LX50" s="3" t="s">
        <v>6378</v>
      </c>
      <c r="LY50" s="3" t="s">
        <v>6379</v>
      </c>
      <c r="LZ50" s="3" t="s">
        <v>271</v>
      </c>
      <c r="MA50" s="3" t="s">
        <v>6378</v>
      </c>
      <c r="MB50" s="3" t="s">
        <v>6379</v>
      </c>
      <c r="MC50" s="3" t="s">
        <v>271</v>
      </c>
      <c r="MD50" s="3" t="s">
        <v>6378</v>
      </c>
      <c r="ME50" s="3" t="s">
        <v>6379</v>
      </c>
      <c r="MF50" s="3" t="s">
        <v>5760</v>
      </c>
      <c r="MG50" s="3" t="s">
        <v>31902</v>
      </c>
      <c r="MH50" s="3" t="s">
        <v>31903</v>
      </c>
      <c r="MI50" s="3" t="s">
        <v>5808</v>
      </c>
      <c r="MJ50" s="3" t="s">
        <v>31904</v>
      </c>
      <c r="MK50" s="3" t="s">
        <v>31905</v>
      </c>
      <c r="ML50" s="3" t="s">
        <v>5808</v>
      </c>
      <c r="MM50" s="3" t="s">
        <v>31906</v>
      </c>
      <c r="MN50" s="3" t="s">
        <v>31907</v>
      </c>
      <c r="MO50" s="3" t="s">
        <v>271</v>
      </c>
      <c r="MP50" s="3" t="s">
        <v>31908</v>
      </c>
      <c r="MQ50" s="3" t="s">
        <v>31909</v>
      </c>
      <c r="MR50" s="3" t="s">
        <v>5773</v>
      </c>
      <c r="MS50" s="3" t="s">
        <v>31910</v>
      </c>
      <c r="MT50" s="3" t="s">
        <v>31911</v>
      </c>
      <c r="MU50" s="3" t="s">
        <v>5808</v>
      </c>
      <c r="MV50" s="3" t="s">
        <v>31912</v>
      </c>
      <c r="MW50" s="3" t="s">
        <v>31913</v>
      </c>
      <c r="MX50" s="3" t="s">
        <v>5773</v>
      </c>
      <c r="MY50" s="3" t="s">
        <v>31914</v>
      </c>
      <c r="MZ50" s="3" t="s">
        <v>31915</v>
      </c>
      <c r="NA50" s="3" t="s">
        <v>5808</v>
      </c>
      <c r="NB50" s="3" t="s">
        <v>31916</v>
      </c>
      <c r="NC50" s="3" t="s">
        <v>31917</v>
      </c>
      <c r="ND50" s="3" t="s">
        <v>5808</v>
      </c>
      <c r="NE50" s="3" t="s">
        <v>31918</v>
      </c>
      <c r="NF50" s="3" t="s">
        <v>31919</v>
      </c>
      <c r="NG50" s="3" t="s">
        <v>5808</v>
      </c>
      <c r="NH50" s="3" t="s">
        <v>31920</v>
      </c>
      <c r="NI50" s="3" t="s">
        <v>31921</v>
      </c>
      <c r="NJ50" s="3" t="s">
        <v>5760</v>
      </c>
      <c r="NK50" s="3" t="s">
        <v>31922</v>
      </c>
      <c r="NL50" s="3" t="s">
        <v>31923</v>
      </c>
      <c r="NM50" s="3" t="s">
        <v>5763</v>
      </c>
      <c r="NN50" s="3" t="s">
        <v>31924</v>
      </c>
      <c r="NO50" s="3" t="s">
        <v>31925</v>
      </c>
      <c r="NP50" s="3" t="s">
        <v>5763</v>
      </c>
      <c r="NQ50" s="3" t="s">
        <v>31926</v>
      </c>
      <c r="NR50" s="3" t="s">
        <v>31927</v>
      </c>
      <c r="NS50" s="3" t="s">
        <v>5808</v>
      </c>
      <c r="NT50" s="3" t="s">
        <v>31928</v>
      </c>
      <c r="NU50" s="3" t="s">
        <v>31929</v>
      </c>
      <c r="NV50" s="3" t="s">
        <v>5763</v>
      </c>
      <c r="NW50" s="3" t="s">
        <v>31930</v>
      </c>
      <c r="NX50" s="3" t="s">
        <v>31931</v>
      </c>
      <c r="NY50" s="3" t="s">
        <v>271</v>
      </c>
      <c r="NZ50" s="3" t="s">
        <v>31932</v>
      </c>
      <c r="OA50" s="3" t="s">
        <v>31933</v>
      </c>
      <c r="OB50" s="3" t="s">
        <v>5763</v>
      </c>
      <c r="OC50" s="3" t="s">
        <v>31934</v>
      </c>
      <c r="OD50" s="3" t="s">
        <v>31935</v>
      </c>
      <c r="OE50" s="3" t="s">
        <v>5763</v>
      </c>
      <c r="OF50" s="3" t="s">
        <v>31936</v>
      </c>
      <c r="OG50" s="3" t="s">
        <v>31937</v>
      </c>
      <c r="OH50" s="3" t="s">
        <v>5763</v>
      </c>
      <c r="OI50" s="3" t="s">
        <v>31938</v>
      </c>
      <c r="OJ50" s="3" t="s">
        <v>31939</v>
      </c>
      <c r="OK50" s="3" t="s">
        <v>5808</v>
      </c>
      <c r="OL50" s="3" t="s">
        <v>31940</v>
      </c>
      <c r="OM50" s="3" t="s">
        <v>31941</v>
      </c>
      <c r="ON50" s="3" t="s">
        <v>5808</v>
      </c>
      <c r="OO50" s="3" t="s">
        <v>30715</v>
      </c>
      <c r="OP50" s="3" t="s">
        <v>30716</v>
      </c>
      <c r="OQ50" s="3" t="s">
        <v>271</v>
      </c>
      <c r="OR50" s="3" t="s">
        <v>6378</v>
      </c>
      <c r="OS50" s="3" t="s">
        <v>6379</v>
      </c>
      <c r="OT50" s="3" t="s">
        <v>5808</v>
      </c>
      <c r="OU50" s="3" t="s">
        <v>31942</v>
      </c>
      <c r="OV50" s="3" t="s">
        <v>31943</v>
      </c>
      <c r="OW50" s="3" t="s">
        <v>5950</v>
      </c>
      <c r="OX50" s="3" t="s">
        <v>31944</v>
      </c>
      <c r="OY50" s="3" t="s">
        <v>31945</v>
      </c>
      <c r="OZ50" s="3" t="s">
        <v>5768</v>
      </c>
      <c r="PA50" s="3" t="s">
        <v>31946</v>
      </c>
      <c r="PB50" s="3" t="s">
        <v>31947</v>
      </c>
      <c r="PC50" s="3" t="s">
        <v>5763</v>
      </c>
      <c r="PD50" s="3" t="s">
        <v>31948</v>
      </c>
      <c r="PE50" s="3" t="s">
        <v>31949</v>
      </c>
      <c r="PF50" s="3" t="s">
        <v>5768</v>
      </c>
      <c r="PG50" s="3" t="s">
        <v>31950</v>
      </c>
      <c r="PH50" s="3" t="s">
        <v>31951</v>
      </c>
      <c r="PI50" s="3" t="s">
        <v>5763</v>
      </c>
      <c r="PJ50" s="3" t="s">
        <v>31952</v>
      </c>
      <c r="PK50" s="3" t="s">
        <v>31953</v>
      </c>
      <c r="PL50" s="3" t="s">
        <v>5763</v>
      </c>
      <c r="PM50" s="3" t="s">
        <v>31954</v>
      </c>
      <c r="PN50" s="3" t="s">
        <v>31955</v>
      </c>
      <c r="PO50" s="3" t="s">
        <v>271</v>
      </c>
      <c r="PP50" s="3" t="s">
        <v>31956</v>
      </c>
      <c r="PQ50" s="3" t="s">
        <v>31957</v>
      </c>
      <c r="PR50" s="3" t="s">
        <v>5760</v>
      </c>
      <c r="PS50" s="3" t="s">
        <v>31958</v>
      </c>
      <c r="PT50" s="3" t="s">
        <v>31959</v>
      </c>
      <c r="PU50" s="3" t="s">
        <v>5763</v>
      </c>
      <c r="PV50" s="3" t="s">
        <v>31960</v>
      </c>
      <c r="PW50" s="3" t="s">
        <v>31961</v>
      </c>
      <c r="PX50" s="3" t="s">
        <v>5773</v>
      </c>
      <c r="PY50" s="3" t="s">
        <v>31962</v>
      </c>
      <c r="PZ50" s="3" t="s">
        <v>31963</v>
      </c>
      <c r="QA50" s="3" t="s">
        <v>5763</v>
      </c>
      <c r="QB50" s="3" t="s">
        <v>31964</v>
      </c>
      <c r="QC50" s="3" t="s">
        <v>31965</v>
      </c>
      <c r="QD50" s="3" t="s">
        <v>5773</v>
      </c>
      <c r="QE50" s="3" t="s">
        <v>31966</v>
      </c>
      <c r="QF50" s="3" t="s">
        <v>31967</v>
      </c>
      <c r="QG50" s="3" t="s">
        <v>5773</v>
      </c>
      <c r="QH50" s="3" t="s">
        <v>31968</v>
      </c>
      <c r="QI50" s="3" t="s">
        <v>31969</v>
      </c>
      <c r="QJ50" s="3" t="s">
        <v>5808</v>
      </c>
      <c r="QK50" s="3" t="s">
        <v>31970</v>
      </c>
      <c r="QL50" s="3" t="s">
        <v>31971</v>
      </c>
      <c r="QM50" s="3" t="s">
        <v>5763</v>
      </c>
      <c r="QN50" s="3" t="s">
        <v>31972</v>
      </c>
      <c r="QO50" s="3" t="s">
        <v>31973</v>
      </c>
      <c r="QP50" s="3" t="s">
        <v>5808</v>
      </c>
      <c r="QQ50" s="3" t="s">
        <v>31974</v>
      </c>
      <c r="QR50" s="3" t="s">
        <v>31975</v>
      </c>
      <c r="QS50" s="3" t="s">
        <v>5763</v>
      </c>
      <c r="QT50" s="3" t="s">
        <v>31976</v>
      </c>
      <c r="QU50" s="3" t="s">
        <v>31977</v>
      </c>
      <c r="QV50" s="3" t="s">
        <v>5760</v>
      </c>
      <c r="QW50" s="3" t="s">
        <v>31978</v>
      </c>
      <c r="QX50" s="3" t="s">
        <v>31979</v>
      </c>
      <c r="QY50" s="3" t="s">
        <v>5773</v>
      </c>
      <c r="QZ50" s="3" t="s">
        <v>31980</v>
      </c>
      <c r="RA50" s="3" t="s">
        <v>31981</v>
      </c>
      <c r="RB50" s="3" t="s">
        <v>5763</v>
      </c>
      <c r="RC50" s="3" t="s">
        <v>31982</v>
      </c>
      <c r="RD50" s="3" t="s">
        <v>31983</v>
      </c>
      <c r="RE50" s="3" t="s">
        <v>5763</v>
      </c>
      <c r="RF50" s="3" t="s">
        <v>31984</v>
      </c>
      <c r="RG50" s="3" t="s">
        <v>31985</v>
      </c>
      <c r="RH50" s="3" t="s">
        <v>5768</v>
      </c>
      <c r="RI50" s="3" t="s">
        <v>31986</v>
      </c>
      <c r="RJ50" s="3" t="s">
        <v>31987</v>
      </c>
      <c r="RK50" s="3" t="s">
        <v>5760</v>
      </c>
      <c r="RL50" s="3" t="s">
        <v>31467</v>
      </c>
      <c r="RM50" s="3" t="s">
        <v>31468</v>
      </c>
      <c r="RN50" s="3" t="s">
        <v>5763</v>
      </c>
      <c r="RO50" s="3" t="s">
        <v>31988</v>
      </c>
      <c r="RP50" s="3" t="s">
        <v>31989</v>
      </c>
      <c r="RQ50" s="3" t="s">
        <v>5760</v>
      </c>
      <c r="RR50" s="3" t="s">
        <v>31990</v>
      </c>
      <c r="RS50" s="3" t="s">
        <v>31991</v>
      </c>
      <c r="RT50" s="3" t="s">
        <v>5763</v>
      </c>
      <c r="RU50" s="3" t="s">
        <v>31992</v>
      </c>
      <c r="RV50" s="3" t="s">
        <v>31993</v>
      </c>
      <c r="RW50" s="3" t="s">
        <v>5773</v>
      </c>
      <c r="RX50" s="3" t="s">
        <v>31994</v>
      </c>
      <c r="RY50" s="3" t="s">
        <v>31995</v>
      </c>
      <c r="RZ50" s="3" t="s">
        <v>5768</v>
      </c>
      <c r="SA50" s="3" t="s">
        <v>31996</v>
      </c>
      <c r="SB50" s="3" t="s">
        <v>31997</v>
      </c>
      <c r="SC50" s="3" t="s">
        <v>271</v>
      </c>
      <c r="SD50" s="3" t="s">
        <v>31998</v>
      </c>
      <c r="SE50" s="3" t="s">
        <v>31999</v>
      </c>
      <c r="SF50" s="3" t="s">
        <v>271</v>
      </c>
      <c r="SG50" s="3" t="s">
        <v>32000</v>
      </c>
      <c r="SH50" s="3" t="s">
        <v>32001</v>
      </c>
      <c r="SI50" s="3" t="s">
        <v>5773</v>
      </c>
      <c r="SJ50" s="3" t="s">
        <v>32002</v>
      </c>
      <c r="SK50" s="3" t="s">
        <v>32003</v>
      </c>
      <c r="SL50" s="3" t="s">
        <v>5773</v>
      </c>
      <c r="SM50" s="3" t="s">
        <v>32004</v>
      </c>
      <c r="SN50" s="3" t="s">
        <v>32005</v>
      </c>
      <c r="SO50" s="3" t="s">
        <v>5760</v>
      </c>
      <c r="SP50" s="3" t="s">
        <v>32006</v>
      </c>
      <c r="SQ50" s="3" t="s">
        <v>32007</v>
      </c>
      <c r="SR50" s="3" t="s">
        <v>5773</v>
      </c>
      <c r="SS50" s="3" t="s">
        <v>32008</v>
      </c>
      <c r="ST50" s="3" t="s">
        <v>32009</v>
      </c>
      <c r="SU50" s="3" t="s">
        <v>5760</v>
      </c>
      <c r="SV50" s="3" t="s">
        <v>32006</v>
      </c>
      <c r="SW50" s="3" t="s">
        <v>32007</v>
      </c>
      <c r="SX50" s="3" t="s">
        <v>286</v>
      </c>
      <c r="SY50" s="3" t="s">
        <v>32010</v>
      </c>
      <c r="SZ50" s="3" t="s">
        <v>32011</v>
      </c>
      <c r="TA50" s="3" t="s">
        <v>5763</v>
      </c>
      <c r="TB50" s="3" t="s">
        <v>32012</v>
      </c>
      <c r="TC50" s="3" t="s">
        <v>32013</v>
      </c>
      <c r="TD50" s="3" t="s">
        <v>5763</v>
      </c>
      <c r="TE50" s="3" t="s">
        <v>32014</v>
      </c>
      <c r="TF50" s="3" t="s">
        <v>32015</v>
      </c>
      <c r="TG50" s="3" t="s">
        <v>5763</v>
      </c>
      <c r="TH50" s="3" t="s">
        <v>30829</v>
      </c>
      <c r="TI50" s="3" t="s">
        <v>30830</v>
      </c>
      <c r="TJ50" s="3" t="s">
        <v>5763</v>
      </c>
      <c r="TK50" s="3" t="s">
        <v>30653</v>
      </c>
      <c r="TL50" s="3" t="s">
        <v>30654</v>
      </c>
      <c r="TM50" s="3" t="s">
        <v>271</v>
      </c>
      <c r="TN50" s="3" t="s">
        <v>31846</v>
      </c>
      <c r="TO50" s="3" t="s">
        <v>31847</v>
      </c>
      <c r="TP50" s="3" t="s">
        <v>5763</v>
      </c>
      <c r="TQ50" s="3" t="s">
        <v>32016</v>
      </c>
      <c r="TR50" s="3" t="s">
        <v>32017</v>
      </c>
      <c r="TS50" s="3" t="s">
        <v>5763</v>
      </c>
      <c r="TT50" s="3" t="s">
        <v>32018</v>
      </c>
      <c r="TU50" s="3" t="s">
        <v>32019</v>
      </c>
      <c r="TV50" s="3" t="s">
        <v>271</v>
      </c>
      <c r="TW50" s="3" t="s">
        <v>32020</v>
      </c>
      <c r="TX50" s="3" t="s">
        <v>32021</v>
      </c>
      <c r="TY50" s="3" t="s">
        <v>5773</v>
      </c>
      <c r="TZ50" s="3" t="s">
        <v>32022</v>
      </c>
      <c r="UA50" s="3" t="s">
        <v>32023</v>
      </c>
      <c r="UB50" s="3" t="s">
        <v>5808</v>
      </c>
      <c r="UC50" s="3" t="s">
        <v>32024</v>
      </c>
      <c r="UD50" s="3" t="s">
        <v>32025</v>
      </c>
      <c r="UE50" s="3" t="s">
        <v>5768</v>
      </c>
      <c r="UF50" s="3" t="s">
        <v>32026</v>
      </c>
      <c r="UG50" s="3" t="s">
        <v>32027</v>
      </c>
      <c r="UH50" s="3" t="s">
        <v>5773</v>
      </c>
      <c r="UI50" s="3" t="s">
        <v>32028</v>
      </c>
      <c r="UJ50" s="3" t="s">
        <v>32029</v>
      </c>
      <c r="UK50" s="3" t="s">
        <v>5760</v>
      </c>
      <c r="UL50" s="3" t="s">
        <v>32030</v>
      </c>
      <c r="UM50" s="3" t="s">
        <v>32031</v>
      </c>
      <c r="UN50" s="3" t="s">
        <v>5768</v>
      </c>
      <c r="UO50" s="3" t="s">
        <v>32032</v>
      </c>
      <c r="UP50" s="3" t="s">
        <v>32033</v>
      </c>
      <c r="UQ50" s="3" t="s">
        <v>5763</v>
      </c>
      <c r="UR50" s="3" t="s">
        <v>32034</v>
      </c>
      <c r="US50" s="3" t="s">
        <v>32035</v>
      </c>
      <c r="UT50" s="3" t="s">
        <v>5763</v>
      </c>
      <c r="UU50" s="3" t="s">
        <v>32036</v>
      </c>
      <c r="UV50" s="3" t="s">
        <v>32037</v>
      </c>
      <c r="UW50" s="3" t="s">
        <v>5763</v>
      </c>
      <c r="UX50" s="3" t="s">
        <v>32038</v>
      </c>
      <c r="UY50" s="3" t="s">
        <v>32039</v>
      </c>
      <c r="UZ50" s="3" t="s">
        <v>5773</v>
      </c>
      <c r="VA50" s="3" t="s">
        <v>32040</v>
      </c>
      <c r="VB50" s="3" t="s">
        <v>32041</v>
      </c>
      <c r="VC50" s="3" t="s">
        <v>5808</v>
      </c>
      <c r="VD50" s="3" t="s">
        <v>32042</v>
      </c>
      <c r="VE50" s="3" t="s">
        <v>32043</v>
      </c>
      <c r="VF50" s="3" t="s">
        <v>5808</v>
      </c>
      <c r="VG50" s="3" t="s">
        <v>32044</v>
      </c>
      <c r="VH50" s="3" t="s">
        <v>32045</v>
      </c>
      <c r="VI50" s="3" t="s">
        <v>5808</v>
      </c>
      <c r="VJ50" s="3" t="s">
        <v>32046</v>
      </c>
      <c r="VK50" s="3" t="s">
        <v>32047</v>
      </c>
      <c r="VL50" s="3" t="s">
        <v>5808</v>
      </c>
      <c r="VM50" s="3" t="s">
        <v>32048</v>
      </c>
      <c r="VN50" s="3" t="s">
        <v>32049</v>
      </c>
      <c r="VO50" s="3" t="s">
        <v>5763</v>
      </c>
      <c r="VP50" s="3" t="s">
        <v>32050</v>
      </c>
      <c r="VQ50" s="3" t="s">
        <v>32051</v>
      </c>
      <c r="VR50" s="3" t="s">
        <v>271</v>
      </c>
      <c r="VS50" s="3" t="s">
        <v>32052</v>
      </c>
      <c r="VT50" s="3" t="s">
        <v>32053</v>
      </c>
      <c r="VU50" s="3" t="s">
        <v>5763</v>
      </c>
      <c r="VV50" s="3" t="s">
        <v>32054</v>
      </c>
      <c r="VW50" s="3" t="s">
        <v>32055</v>
      </c>
      <c r="VX50" s="3" t="s">
        <v>5763</v>
      </c>
      <c r="VY50" s="3" t="s">
        <v>32056</v>
      </c>
      <c r="VZ50" s="3" t="s">
        <v>32057</v>
      </c>
      <c r="WA50" s="3" t="s">
        <v>5760</v>
      </c>
      <c r="WB50" s="3" t="s">
        <v>32058</v>
      </c>
      <c r="WC50" s="3" t="s">
        <v>32059</v>
      </c>
      <c r="WD50" s="3" t="s">
        <v>5763</v>
      </c>
      <c r="WE50" s="3" t="s">
        <v>32060</v>
      </c>
      <c r="WF50" s="3" t="s">
        <v>32061</v>
      </c>
      <c r="WG50" s="3" t="s">
        <v>5808</v>
      </c>
      <c r="WH50" s="3" t="s">
        <v>32062</v>
      </c>
      <c r="WI50" s="3" t="s">
        <v>32063</v>
      </c>
      <c r="WJ50" s="3" t="s">
        <v>5773</v>
      </c>
      <c r="WK50" s="3" t="s">
        <v>32064</v>
      </c>
      <c r="WL50" s="3" t="s">
        <v>32065</v>
      </c>
      <c r="WM50" s="3" t="s">
        <v>5808</v>
      </c>
      <c r="WN50" s="3" t="s">
        <v>32066</v>
      </c>
      <c r="WO50" s="3" t="s">
        <v>32067</v>
      </c>
      <c r="WP50" s="3" t="s">
        <v>5808</v>
      </c>
      <c r="WQ50" s="3" t="s">
        <v>32068</v>
      </c>
      <c r="WR50" s="3" t="s">
        <v>32069</v>
      </c>
      <c r="WS50" s="3" t="s">
        <v>5763</v>
      </c>
      <c r="WT50" s="3" t="s">
        <v>32070</v>
      </c>
      <c r="WU50" s="3" t="s">
        <v>32071</v>
      </c>
      <c r="WV50" s="3" t="s">
        <v>5808</v>
      </c>
      <c r="WW50" s="3" t="s">
        <v>32072</v>
      </c>
      <c r="WX50" s="3" t="s">
        <v>32073</v>
      </c>
      <c r="WY50" s="3" t="s">
        <v>5768</v>
      </c>
      <c r="WZ50" s="3" t="s">
        <v>32074</v>
      </c>
      <c r="XA50" s="3" t="s">
        <v>32075</v>
      </c>
      <c r="XB50" s="3" t="s">
        <v>5808</v>
      </c>
      <c r="XC50" s="3" t="s">
        <v>31041</v>
      </c>
      <c r="XD50" s="3" t="s">
        <v>31042</v>
      </c>
      <c r="XE50" s="3" t="s">
        <v>5763</v>
      </c>
      <c r="XF50" s="3" t="s">
        <v>32076</v>
      </c>
      <c r="XG50" s="3" t="s">
        <v>32077</v>
      </c>
      <c r="XH50" s="3" t="s">
        <v>5808</v>
      </c>
      <c r="XI50" s="3" t="s">
        <v>32078</v>
      </c>
      <c r="XJ50" s="3" t="s">
        <v>32079</v>
      </c>
      <c r="XK50" s="3" t="s">
        <v>5763</v>
      </c>
      <c r="XL50" s="3" t="s">
        <v>32080</v>
      </c>
      <c r="XM50" s="3" t="s">
        <v>32081</v>
      </c>
      <c r="XN50" s="3" t="s">
        <v>5768</v>
      </c>
      <c r="XO50" s="3" t="s">
        <v>32082</v>
      </c>
      <c r="XP50" s="3" t="s">
        <v>32083</v>
      </c>
      <c r="XQ50" s="3" t="s">
        <v>271</v>
      </c>
      <c r="XR50" s="3" t="s">
        <v>32084</v>
      </c>
      <c r="XS50" s="3" t="s">
        <v>32085</v>
      </c>
      <c r="XT50" s="3" t="s">
        <v>5763</v>
      </c>
      <c r="XU50" s="3" t="s">
        <v>32086</v>
      </c>
      <c r="XV50" s="3" t="s">
        <v>32087</v>
      </c>
      <c r="XW50" s="3" t="s">
        <v>5815</v>
      </c>
      <c r="XX50" s="3" t="s">
        <v>32088</v>
      </c>
      <c r="XY50" s="3" t="s">
        <v>32089</v>
      </c>
      <c r="XZ50" s="3" t="s">
        <v>5763</v>
      </c>
      <c r="YA50" s="3" t="s">
        <v>32090</v>
      </c>
      <c r="YB50" s="3" t="s">
        <v>32091</v>
      </c>
      <c r="YC50" s="3" t="s">
        <v>5763</v>
      </c>
      <c r="YD50" s="3" t="s">
        <v>32092</v>
      </c>
      <c r="YE50" s="3" t="s">
        <v>32093</v>
      </c>
      <c r="YF50" s="3" t="s">
        <v>5768</v>
      </c>
      <c r="YG50" s="3" t="s">
        <v>32094</v>
      </c>
      <c r="YH50" s="3" t="s">
        <v>32095</v>
      </c>
      <c r="YI50" s="3" t="s">
        <v>5760</v>
      </c>
      <c r="YJ50" s="3" t="s">
        <v>32096</v>
      </c>
      <c r="YK50" s="3" t="s">
        <v>32097</v>
      </c>
      <c r="YL50" s="3" t="s">
        <v>271</v>
      </c>
      <c r="YM50" s="3" t="s">
        <v>32098</v>
      </c>
      <c r="YN50" s="3" t="s">
        <v>32099</v>
      </c>
      <c r="YO50" s="3" t="s">
        <v>5763</v>
      </c>
      <c r="YP50" s="3" t="s">
        <v>32100</v>
      </c>
      <c r="YQ50" s="3" t="s">
        <v>32101</v>
      </c>
      <c r="YR50" s="3" t="s">
        <v>5763</v>
      </c>
      <c r="YS50" s="3" t="s">
        <v>5846</v>
      </c>
      <c r="YT50" s="3" t="s">
        <v>5847</v>
      </c>
      <c r="YU50" s="3" t="s">
        <v>5768</v>
      </c>
      <c r="YV50" s="3" t="s">
        <v>32102</v>
      </c>
      <c r="YW50" s="3" t="s">
        <v>32103</v>
      </c>
      <c r="YX50" s="3" t="s">
        <v>5768</v>
      </c>
      <c r="YY50" s="3" t="s">
        <v>32104</v>
      </c>
      <c r="YZ50" s="3" t="s">
        <v>32105</v>
      </c>
      <c r="ZA50" s="3" t="s">
        <v>271</v>
      </c>
      <c r="ZB50" s="3" t="s">
        <v>32106</v>
      </c>
      <c r="ZC50" s="3" t="s">
        <v>32107</v>
      </c>
      <c r="ZD50" s="3" t="s">
        <v>5773</v>
      </c>
      <c r="ZE50" s="3" t="s">
        <v>32108</v>
      </c>
      <c r="ZF50" s="3" t="s">
        <v>32109</v>
      </c>
      <c r="ZG50" s="3" t="s">
        <v>5773</v>
      </c>
      <c r="ZH50" s="3" t="s">
        <v>32108</v>
      </c>
      <c r="ZI50" s="3" t="s">
        <v>32109</v>
      </c>
      <c r="ZJ50" s="3" t="s">
        <v>5773</v>
      </c>
      <c r="ZK50" s="3" t="s">
        <v>32110</v>
      </c>
      <c r="ZL50" s="3" t="s">
        <v>32111</v>
      </c>
      <c r="ZM50" s="3" t="s">
        <v>5763</v>
      </c>
      <c r="ZN50" s="3" t="s">
        <v>31159</v>
      </c>
      <c r="ZO50" s="3" t="s">
        <v>31160</v>
      </c>
      <c r="ZP50" s="3" t="s">
        <v>5763</v>
      </c>
      <c r="ZQ50" s="3" t="s">
        <v>32112</v>
      </c>
      <c r="ZR50" s="3" t="s">
        <v>32113</v>
      </c>
      <c r="ZS50" s="3" t="s">
        <v>5763</v>
      </c>
      <c r="ZT50" s="3" t="s">
        <v>32114</v>
      </c>
      <c r="ZU50" s="3" t="s">
        <v>32115</v>
      </c>
      <c r="ZV50" s="3" t="s">
        <v>5763</v>
      </c>
      <c r="ZW50" s="3" t="s">
        <v>32116</v>
      </c>
      <c r="ZX50" s="3" t="s">
        <v>32117</v>
      </c>
      <c r="ZY50" s="3" t="s">
        <v>5760</v>
      </c>
      <c r="ZZ50" s="3" t="s">
        <v>32118</v>
      </c>
      <c r="AAA50" s="3" t="s">
        <v>32119</v>
      </c>
      <c r="AAB50" s="3" t="s">
        <v>5808</v>
      </c>
      <c r="AAC50" s="3" t="s">
        <v>32120</v>
      </c>
      <c r="AAD50" s="3" t="s">
        <v>32121</v>
      </c>
      <c r="AAE50" s="3" t="s">
        <v>5808</v>
      </c>
      <c r="AAF50" s="3" t="s">
        <v>32122</v>
      </c>
      <c r="AAG50" s="3" t="s">
        <v>32123</v>
      </c>
      <c r="AAH50" s="3" t="s">
        <v>5773</v>
      </c>
      <c r="AAI50" s="3" t="s">
        <v>32124</v>
      </c>
      <c r="AAJ50" s="3" t="s">
        <v>32125</v>
      </c>
      <c r="AAK50" s="3" t="s">
        <v>5773</v>
      </c>
      <c r="AAL50" s="3" t="s">
        <v>32126</v>
      </c>
      <c r="AAM50" s="3" t="s">
        <v>32127</v>
      </c>
      <c r="AAN50" s="3" t="s">
        <v>5808</v>
      </c>
      <c r="AAO50" s="3" t="s">
        <v>32128</v>
      </c>
      <c r="AAP50" s="3" t="s">
        <v>32129</v>
      </c>
      <c r="AAQ50" s="3" t="s">
        <v>271</v>
      </c>
      <c r="AAR50" s="3" t="s">
        <v>32130</v>
      </c>
      <c r="AAS50" s="3" t="s">
        <v>32131</v>
      </c>
      <c r="AAT50" s="3" t="s">
        <v>5808</v>
      </c>
      <c r="AAU50" s="3" t="s">
        <v>32132</v>
      </c>
      <c r="AAV50" s="3" t="s">
        <v>32133</v>
      </c>
      <c r="AAW50" s="3" t="s">
        <v>5773</v>
      </c>
      <c r="AAX50" s="3" t="s">
        <v>32134</v>
      </c>
      <c r="AAY50" s="3" t="s">
        <v>32135</v>
      </c>
      <c r="AAZ50" s="3" t="s">
        <v>5760</v>
      </c>
      <c r="ABA50" s="3" t="s">
        <v>32136</v>
      </c>
      <c r="ABB50" s="3" t="s">
        <v>32137</v>
      </c>
      <c r="ABC50" s="3" t="s">
        <v>5763</v>
      </c>
      <c r="ABD50" s="3" t="s">
        <v>32138</v>
      </c>
      <c r="ABE50" s="3" t="s">
        <v>32139</v>
      </c>
      <c r="ABF50" s="3" t="s">
        <v>5768</v>
      </c>
      <c r="ABG50" s="3" t="s">
        <v>30955</v>
      </c>
      <c r="ABH50" s="3" t="s">
        <v>30956</v>
      </c>
      <c r="ABI50" s="3" t="s">
        <v>5768</v>
      </c>
      <c r="ABJ50" s="3" t="s">
        <v>30959</v>
      </c>
      <c r="ABK50" s="3" t="s">
        <v>30960</v>
      </c>
      <c r="ABL50" s="3" t="s">
        <v>5763</v>
      </c>
      <c r="ABM50" s="3" t="s">
        <v>32140</v>
      </c>
      <c r="ABN50" s="3" t="s">
        <v>32141</v>
      </c>
      <c r="ABO50" s="3" t="s">
        <v>271</v>
      </c>
      <c r="ABP50" s="3" t="s">
        <v>6085</v>
      </c>
      <c r="ABQ50" s="3" t="s">
        <v>6086</v>
      </c>
      <c r="ABR50" s="3" t="s">
        <v>271</v>
      </c>
      <c r="ABS50" s="3" t="s">
        <v>32142</v>
      </c>
      <c r="ABT50" s="3" t="s">
        <v>32143</v>
      </c>
      <c r="ABU50" s="3" t="s">
        <v>5763</v>
      </c>
      <c r="ABV50" s="3" t="s">
        <v>32144</v>
      </c>
      <c r="ABW50" s="3" t="s">
        <v>32145</v>
      </c>
      <c r="ABX50" s="3" t="s">
        <v>5808</v>
      </c>
      <c r="ABY50" s="3" t="s">
        <v>32146</v>
      </c>
      <c r="ABZ50" s="3" t="s">
        <v>32147</v>
      </c>
      <c r="ACA50" s="3" t="s">
        <v>5773</v>
      </c>
      <c r="ACB50" s="3" t="s">
        <v>32148</v>
      </c>
      <c r="ACC50" s="3" t="s">
        <v>32149</v>
      </c>
      <c r="ACD50" s="3" t="s">
        <v>5760</v>
      </c>
      <c r="ACE50" s="3" t="s">
        <v>32150</v>
      </c>
      <c r="ACF50" s="3" t="s">
        <v>32151</v>
      </c>
      <c r="ACG50" s="3" t="s">
        <v>5763</v>
      </c>
      <c r="ACH50" s="3" t="s">
        <v>32152</v>
      </c>
      <c r="ACI50" s="3" t="s">
        <v>32153</v>
      </c>
      <c r="ACJ50" s="3" t="s">
        <v>5763</v>
      </c>
      <c r="ACK50" s="3" t="s">
        <v>32154</v>
      </c>
      <c r="ACL50" s="3" t="s">
        <v>32155</v>
      </c>
      <c r="ACM50" s="3" t="s">
        <v>5773</v>
      </c>
      <c r="ACN50" s="3" t="s">
        <v>32156</v>
      </c>
      <c r="ACO50" s="3" t="s">
        <v>32157</v>
      </c>
      <c r="ACP50" s="3" t="s">
        <v>5763</v>
      </c>
      <c r="ACQ50" s="3" t="s">
        <v>32158</v>
      </c>
      <c r="ACR50" s="3" t="s">
        <v>32159</v>
      </c>
      <c r="ACS50" s="3" t="s">
        <v>5760</v>
      </c>
      <c r="ACT50" s="3" t="s">
        <v>32160</v>
      </c>
      <c r="ACU50" s="3" t="s">
        <v>32161</v>
      </c>
      <c r="ACV50" s="3" t="s">
        <v>5768</v>
      </c>
      <c r="ACW50" s="3" t="s">
        <v>32162</v>
      </c>
      <c r="ACX50" s="3" t="s">
        <v>32163</v>
      </c>
      <c r="ACY50" s="3" t="s">
        <v>5760</v>
      </c>
      <c r="ACZ50" s="3" t="s">
        <v>32164</v>
      </c>
      <c r="ADA50" s="3" t="s">
        <v>32165</v>
      </c>
      <c r="ADB50" s="3" t="s">
        <v>5773</v>
      </c>
      <c r="ADC50" s="3" t="s">
        <v>32166</v>
      </c>
      <c r="ADD50" s="3" t="s">
        <v>32167</v>
      </c>
      <c r="ADE50" s="3" t="s">
        <v>5760</v>
      </c>
      <c r="ADF50" s="3" t="s">
        <v>32168</v>
      </c>
      <c r="ADG50" s="3" t="s">
        <v>32169</v>
      </c>
      <c r="ADH50" s="3" t="s">
        <v>5808</v>
      </c>
      <c r="ADI50" s="3" t="s">
        <v>32170</v>
      </c>
      <c r="ADJ50" s="3" t="s">
        <v>32171</v>
      </c>
      <c r="ADK50" s="3" t="s">
        <v>5763</v>
      </c>
      <c r="ADL50" s="3" t="s">
        <v>32172</v>
      </c>
      <c r="ADM50" s="3" t="s">
        <v>32173</v>
      </c>
      <c r="ADN50" s="3" t="s">
        <v>5763</v>
      </c>
      <c r="ADO50" s="3" t="s">
        <v>32174</v>
      </c>
      <c r="ADP50" s="3" t="s">
        <v>32175</v>
      </c>
      <c r="ADQ50" s="3" t="s">
        <v>5808</v>
      </c>
      <c r="ADR50" s="3" t="s">
        <v>32176</v>
      </c>
      <c r="ADS50" s="3" t="s">
        <v>32177</v>
      </c>
      <c r="ADT50" s="3" t="s">
        <v>271</v>
      </c>
      <c r="ADU50" s="3" t="s">
        <v>32178</v>
      </c>
      <c r="ADV50" s="3" t="s">
        <v>32179</v>
      </c>
      <c r="ADW50" s="3" t="s">
        <v>5763</v>
      </c>
      <c r="ADX50" s="3" t="s">
        <v>32180</v>
      </c>
      <c r="ADY50" s="3" t="s">
        <v>32181</v>
      </c>
      <c r="ADZ50" s="3" t="s">
        <v>5763</v>
      </c>
      <c r="AEA50" s="3" t="s">
        <v>32182</v>
      </c>
      <c r="AEB50" s="3" t="s">
        <v>32183</v>
      </c>
      <c r="AEC50" s="3" t="s">
        <v>5808</v>
      </c>
      <c r="AED50" s="3" t="s">
        <v>32184</v>
      </c>
      <c r="AEE50" s="3" t="s">
        <v>32185</v>
      </c>
      <c r="AEF50" s="3" t="s">
        <v>5808</v>
      </c>
      <c r="AEG50" s="3" t="s">
        <v>32186</v>
      </c>
      <c r="AEH50" s="3" t="s">
        <v>32187</v>
      </c>
      <c r="AEI50" s="3" t="s">
        <v>5773</v>
      </c>
      <c r="AEJ50" s="3" t="s">
        <v>32188</v>
      </c>
      <c r="AEK50" s="3" t="s">
        <v>32189</v>
      </c>
      <c r="AEL50" s="3" t="s">
        <v>5808</v>
      </c>
      <c r="AEM50" s="3" t="s">
        <v>32190</v>
      </c>
      <c r="AEN50" s="3" t="s">
        <v>32191</v>
      </c>
      <c r="AEO50" s="3" t="s">
        <v>271</v>
      </c>
      <c r="AEP50" s="3" t="s">
        <v>6378</v>
      </c>
      <c r="AEQ50" s="3" t="s">
        <v>6379</v>
      </c>
      <c r="AER50" s="3" t="s">
        <v>5760</v>
      </c>
      <c r="AES50" s="3" t="s">
        <v>32192</v>
      </c>
      <c r="AET50" s="3" t="s">
        <v>32193</v>
      </c>
      <c r="AEU50" s="3" t="s">
        <v>5773</v>
      </c>
      <c r="AEV50" s="3" t="s">
        <v>32194</v>
      </c>
      <c r="AEW50" s="3" t="s">
        <v>32195</v>
      </c>
      <c r="AEX50" s="3" t="s">
        <v>5773</v>
      </c>
      <c r="AEY50" s="3" t="s">
        <v>32196</v>
      </c>
      <c r="AEZ50" s="3" t="s">
        <v>32197</v>
      </c>
      <c r="AFA50" s="3" t="s">
        <v>5773</v>
      </c>
      <c r="AFB50" s="3" t="s">
        <v>32198</v>
      </c>
      <c r="AFC50" s="3" t="s">
        <v>32199</v>
      </c>
      <c r="AFD50" s="3" t="s">
        <v>5808</v>
      </c>
      <c r="AFE50" s="3" t="s">
        <v>32200</v>
      </c>
      <c r="AFF50" s="3" t="s">
        <v>32201</v>
      </c>
      <c r="AFG50" s="3" t="s">
        <v>5773</v>
      </c>
      <c r="AFH50" s="3" t="s">
        <v>32202</v>
      </c>
      <c r="AFI50" s="3" t="s">
        <v>32203</v>
      </c>
      <c r="AFJ50" s="3" t="s">
        <v>5763</v>
      </c>
      <c r="AFK50" s="3" t="s">
        <v>32204</v>
      </c>
      <c r="AFL50" s="3" t="s">
        <v>32205</v>
      </c>
      <c r="AFM50" s="3" t="s">
        <v>5760</v>
      </c>
      <c r="AFN50" s="3" t="s">
        <v>32206</v>
      </c>
      <c r="AFO50" s="3" t="s">
        <v>32207</v>
      </c>
      <c r="AFP50" s="3" t="s">
        <v>5763</v>
      </c>
      <c r="AFQ50" s="3" t="s">
        <v>32208</v>
      </c>
      <c r="AFR50" s="3" t="s">
        <v>32209</v>
      </c>
      <c r="AFS50" s="3" t="s">
        <v>5808</v>
      </c>
      <c r="AFT50" s="3" t="s">
        <v>30715</v>
      </c>
      <c r="AFU50" s="3" t="s">
        <v>30716</v>
      </c>
      <c r="AFV50" s="3" t="s">
        <v>5763</v>
      </c>
      <c r="AFW50" s="3" t="s">
        <v>32210</v>
      </c>
      <c r="AFX50" s="3" t="s">
        <v>32211</v>
      </c>
      <c r="AFY50" s="3" t="s">
        <v>5808</v>
      </c>
      <c r="AFZ50" s="3" t="s">
        <v>31928</v>
      </c>
      <c r="AGA50" s="3" t="s">
        <v>31929</v>
      </c>
      <c r="AGB50" s="3" t="s">
        <v>5808</v>
      </c>
      <c r="AGC50" s="3" t="s">
        <v>32212</v>
      </c>
      <c r="AGD50" s="3" t="s">
        <v>32213</v>
      </c>
      <c r="AGE50" s="3" t="s">
        <v>5763</v>
      </c>
      <c r="AGF50" s="3" t="s">
        <v>32214</v>
      </c>
      <c r="AGG50" s="3" t="s">
        <v>32215</v>
      </c>
      <c r="AGH50" s="3" t="s">
        <v>271</v>
      </c>
      <c r="AGI50" s="3" t="s">
        <v>32216</v>
      </c>
      <c r="AGJ50" s="3" t="s">
        <v>32217</v>
      </c>
      <c r="AGK50" s="3" t="s">
        <v>5808</v>
      </c>
      <c r="AGL50" s="3" t="s">
        <v>31928</v>
      </c>
      <c r="AGM50" s="3" t="s">
        <v>31929</v>
      </c>
      <c r="AGN50" s="3" t="s">
        <v>5808</v>
      </c>
      <c r="AGO50" s="3" t="s">
        <v>30715</v>
      </c>
      <c r="AGP50" s="3" t="s">
        <v>30716</v>
      </c>
      <c r="AGQ50" s="3" t="s">
        <v>5815</v>
      </c>
      <c r="AGR50" s="3" t="s">
        <v>6795</v>
      </c>
      <c r="AGS50" s="3" t="s">
        <v>6796</v>
      </c>
      <c r="AGT50" s="3" t="s">
        <v>5773</v>
      </c>
      <c r="AGU50" s="3" t="s">
        <v>31043</v>
      </c>
      <c r="AGV50" s="3" t="s">
        <v>31044</v>
      </c>
      <c r="AGW50" s="3" t="s">
        <v>5808</v>
      </c>
      <c r="AGX50" s="3" t="s">
        <v>32218</v>
      </c>
      <c r="AGY50" s="3" t="s">
        <v>32219</v>
      </c>
      <c r="AGZ50" s="3" t="s">
        <v>5763</v>
      </c>
      <c r="AHA50" s="3" t="s">
        <v>31049</v>
      </c>
      <c r="AHB50" s="3" t="s">
        <v>31050</v>
      </c>
      <c r="AHC50" s="3" t="s">
        <v>5808</v>
      </c>
      <c r="AHD50" s="3" t="s">
        <v>32220</v>
      </c>
      <c r="AHE50" s="3" t="s">
        <v>32221</v>
      </c>
      <c r="AHF50" s="3" t="s">
        <v>5808</v>
      </c>
      <c r="AHG50" s="3" t="s">
        <v>32222</v>
      </c>
      <c r="AHH50" s="3" t="s">
        <v>32223</v>
      </c>
      <c r="AHI50" s="3" t="s">
        <v>5773</v>
      </c>
      <c r="AHJ50" s="3" t="s">
        <v>32224</v>
      </c>
      <c r="AHK50" s="3" t="s">
        <v>32225</v>
      </c>
      <c r="AHL50" s="3" t="s">
        <v>5808</v>
      </c>
      <c r="AHM50" s="3" t="s">
        <v>32226</v>
      </c>
      <c r="AHN50" s="3" t="s">
        <v>32227</v>
      </c>
      <c r="AHO50" s="3" t="s">
        <v>5763</v>
      </c>
      <c r="AHP50" s="3" t="s">
        <v>32228</v>
      </c>
      <c r="AHQ50" s="3" t="s">
        <v>32229</v>
      </c>
      <c r="AHR50" s="3" t="s">
        <v>286</v>
      </c>
      <c r="AHS50" s="3" t="s">
        <v>32230</v>
      </c>
      <c r="AHT50" s="3" t="s">
        <v>32231</v>
      </c>
      <c r="AHU50" s="3" t="s">
        <v>5808</v>
      </c>
      <c r="AHV50" s="3" t="s">
        <v>32232</v>
      </c>
      <c r="AHW50" s="3" t="s">
        <v>32233</v>
      </c>
      <c r="AHX50" s="3" t="s">
        <v>5808</v>
      </c>
      <c r="AHY50" s="3" t="s">
        <v>32234</v>
      </c>
      <c r="AHZ50" s="3" t="s">
        <v>32235</v>
      </c>
      <c r="AIA50" s="3" t="s">
        <v>5763</v>
      </c>
      <c r="AIB50" s="3" t="s">
        <v>32236</v>
      </c>
      <c r="AIC50" s="3" t="s">
        <v>32237</v>
      </c>
      <c r="AID50" s="3" t="s">
        <v>5773</v>
      </c>
      <c r="AIE50" s="3" t="s">
        <v>32238</v>
      </c>
      <c r="AIF50" s="3" t="s">
        <v>32239</v>
      </c>
      <c r="AIG50" s="3" t="s">
        <v>5768</v>
      </c>
      <c r="AIH50" s="3" t="s">
        <v>32240</v>
      </c>
      <c r="AII50" s="3" t="s">
        <v>32241</v>
      </c>
      <c r="AIJ50" s="3" t="s">
        <v>5763</v>
      </c>
      <c r="AIK50" s="3" t="s">
        <v>32242</v>
      </c>
      <c r="AIL50" s="3" t="s">
        <v>32243</v>
      </c>
      <c r="AIM50" s="3" t="s">
        <v>5768</v>
      </c>
      <c r="AIN50" s="3" t="s">
        <v>32244</v>
      </c>
      <c r="AIO50" s="3" t="s">
        <v>32245</v>
      </c>
      <c r="AIP50" s="3" t="s">
        <v>5760</v>
      </c>
      <c r="AIQ50" s="3" t="s">
        <v>32246</v>
      </c>
      <c r="AIR50" s="3" t="s">
        <v>32247</v>
      </c>
      <c r="AIS50" s="3" t="s">
        <v>5773</v>
      </c>
      <c r="AIT50" s="3" t="s">
        <v>32248</v>
      </c>
      <c r="AIU50" s="3" t="s">
        <v>32249</v>
      </c>
      <c r="AIV50" s="3" t="s">
        <v>5808</v>
      </c>
      <c r="AIW50" s="3" t="s">
        <v>32250</v>
      </c>
      <c r="AIX50" s="3" t="s">
        <v>32251</v>
      </c>
      <c r="AIY50" s="3" t="s">
        <v>271</v>
      </c>
      <c r="AIZ50" s="3" t="s">
        <v>32252</v>
      </c>
      <c r="AJA50" s="3" t="s">
        <v>32253</v>
      </c>
      <c r="AJB50" s="3" t="s">
        <v>5773</v>
      </c>
      <c r="AJC50" s="3" t="s">
        <v>32254</v>
      </c>
      <c r="AJD50" s="3" t="s">
        <v>32255</v>
      </c>
      <c r="AJE50" s="3" t="s">
        <v>5808</v>
      </c>
      <c r="AJF50" s="3" t="s">
        <v>31521</v>
      </c>
      <c r="AJG50" s="3" t="s">
        <v>31522</v>
      </c>
      <c r="AJH50" s="3" t="s">
        <v>286</v>
      </c>
      <c r="AJI50" s="3" t="s">
        <v>32256</v>
      </c>
      <c r="AJJ50" s="3" t="s">
        <v>32257</v>
      </c>
      <c r="AJK50" s="3" t="s">
        <v>5760</v>
      </c>
      <c r="AJL50" s="3" t="s">
        <v>32258</v>
      </c>
      <c r="AJM50" s="3" t="s">
        <v>32259</v>
      </c>
      <c r="AJN50" s="3" t="s">
        <v>5763</v>
      </c>
      <c r="AJO50" s="3" t="s">
        <v>32260</v>
      </c>
      <c r="AJP50" s="3" t="s">
        <v>32261</v>
      </c>
      <c r="AJQ50" s="3" t="s">
        <v>5763</v>
      </c>
      <c r="AJR50" s="3" t="s">
        <v>32262</v>
      </c>
      <c r="AJS50" s="3" t="s">
        <v>32263</v>
      </c>
      <c r="AJT50" s="3" t="s">
        <v>5763</v>
      </c>
      <c r="AJU50" s="3" t="s">
        <v>32264</v>
      </c>
      <c r="AJV50" s="3" t="s">
        <v>32265</v>
      </c>
      <c r="AJW50" s="3" t="s">
        <v>5760</v>
      </c>
      <c r="AJX50" s="3" t="s">
        <v>32266</v>
      </c>
      <c r="AJY50" s="3" t="s">
        <v>32267</v>
      </c>
      <c r="AJZ50" s="3" t="s">
        <v>5808</v>
      </c>
      <c r="AKA50" s="3" t="s">
        <v>32268</v>
      </c>
      <c r="AKB50" s="3" t="s">
        <v>32269</v>
      </c>
      <c r="AKC50" s="3" t="s">
        <v>5763</v>
      </c>
      <c r="AKD50" s="3" t="s">
        <v>32270</v>
      </c>
      <c r="AKE50" s="3" t="s">
        <v>32271</v>
      </c>
      <c r="AKF50" s="3" t="s">
        <v>5760</v>
      </c>
      <c r="AKG50" s="3" t="s">
        <v>32272</v>
      </c>
      <c r="AKH50" s="3" t="s">
        <v>32273</v>
      </c>
      <c r="AKI50" s="3" t="s">
        <v>5760</v>
      </c>
      <c r="AKJ50" s="3" t="s">
        <v>32274</v>
      </c>
      <c r="AKK50" s="3" t="s">
        <v>32275</v>
      </c>
      <c r="AKL50" s="3" t="s">
        <v>5763</v>
      </c>
      <c r="AKM50" s="3" t="s">
        <v>32276</v>
      </c>
      <c r="AKN50" s="3" t="s">
        <v>32277</v>
      </c>
      <c r="AKO50" s="3" t="s">
        <v>5763</v>
      </c>
      <c r="AKP50" s="3" t="s">
        <v>32278</v>
      </c>
      <c r="AKQ50" s="3" t="s">
        <v>32279</v>
      </c>
      <c r="AKR50" s="3" t="s">
        <v>5763</v>
      </c>
      <c r="AKS50" s="3" t="s">
        <v>32280</v>
      </c>
      <c r="AKT50" s="3" t="s">
        <v>32281</v>
      </c>
      <c r="AKU50" s="3" t="s">
        <v>5763</v>
      </c>
      <c r="AKV50" s="3" t="s">
        <v>32282</v>
      </c>
      <c r="AKW50" s="3" t="s">
        <v>32283</v>
      </c>
      <c r="AKX50" s="3" t="s">
        <v>5773</v>
      </c>
      <c r="AKY50" s="3" t="s">
        <v>32284</v>
      </c>
      <c r="AKZ50" s="3" t="s">
        <v>32285</v>
      </c>
      <c r="ALA50" s="3" t="s">
        <v>5763</v>
      </c>
      <c r="ALB50" s="3" t="s">
        <v>32012</v>
      </c>
      <c r="ALC50" s="3" t="s">
        <v>32013</v>
      </c>
      <c r="ALD50" s="3" t="s">
        <v>5763</v>
      </c>
      <c r="ALE50" s="3" t="s">
        <v>32286</v>
      </c>
      <c r="ALF50" s="3" t="s">
        <v>32287</v>
      </c>
      <c r="ALG50" s="3" t="s">
        <v>5763</v>
      </c>
      <c r="ALH50" s="3" t="s">
        <v>32288</v>
      </c>
      <c r="ALI50" s="3" t="s">
        <v>32289</v>
      </c>
      <c r="ALJ50" s="3" t="s">
        <v>5760</v>
      </c>
      <c r="ALK50" s="3" t="s">
        <v>32290</v>
      </c>
      <c r="ALL50" s="3" t="s">
        <v>32291</v>
      </c>
      <c r="ALM50" s="3" t="s">
        <v>5763</v>
      </c>
      <c r="ALN50" s="3" t="s">
        <v>32292</v>
      </c>
      <c r="ALO50" s="3" t="s">
        <v>32293</v>
      </c>
      <c r="ALP50" s="3" t="s">
        <v>5760</v>
      </c>
      <c r="ALQ50" s="3" t="s">
        <v>32294</v>
      </c>
      <c r="ALR50" s="3" t="s">
        <v>32295</v>
      </c>
      <c r="ALS50" s="3" t="s">
        <v>5808</v>
      </c>
      <c r="ALT50" s="3" t="s">
        <v>32296</v>
      </c>
      <c r="ALU50" s="3" t="s">
        <v>32297</v>
      </c>
      <c r="ALV50" s="3" t="s">
        <v>5808</v>
      </c>
      <c r="ALW50" s="3" t="s">
        <v>32298</v>
      </c>
      <c r="ALX50" s="3" t="s">
        <v>32299</v>
      </c>
      <c r="ALY50" s="3" t="s">
        <v>5763</v>
      </c>
      <c r="ALZ50" s="3" t="s">
        <v>32300</v>
      </c>
      <c r="AMA50" s="3" t="s">
        <v>32301</v>
      </c>
      <c r="AMB50" s="3" t="s">
        <v>5808</v>
      </c>
      <c r="AMC50" s="3" t="s">
        <v>32302</v>
      </c>
      <c r="AMD50" s="3" t="s">
        <v>32303</v>
      </c>
      <c r="AME50" s="3" t="s">
        <v>5763</v>
      </c>
      <c r="AMF50" s="3" t="s">
        <v>32304</v>
      </c>
      <c r="AMG50" s="3" t="s">
        <v>32305</v>
      </c>
      <c r="AMH50" s="3" t="s">
        <v>5763</v>
      </c>
      <c r="AMI50" s="3" t="s">
        <v>32306</v>
      </c>
      <c r="AMJ50" s="3" t="s">
        <v>32307</v>
      </c>
      <c r="AMK50" s="3" t="s">
        <v>271</v>
      </c>
      <c r="AML50" s="3" t="s">
        <v>6378</v>
      </c>
      <c r="AMM50" s="3" t="s">
        <v>6379</v>
      </c>
      <c r="AMN50" s="3" t="s">
        <v>5808</v>
      </c>
      <c r="AMO50" s="3" t="s">
        <v>32308</v>
      </c>
      <c r="AMP50" s="3" t="s">
        <v>32309</v>
      </c>
      <c r="AMQ50" s="3" t="s">
        <v>5808</v>
      </c>
      <c r="AMR50" s="3" t="s">
        <v>32310</v>
      </c>
      <c r="AMS50" s="3" t="s">
        <v>32311</v>
      </c>
      <c r="AMT50" s="3" t="s">
        <v>5808</v>
      </c>
      <c r="AMU50" s="3" t="s">
        <v>32312</v>
      </c>
      <c r="AMV50" s="3" t="s">
        <v>32313</v>
      </c>
      <c r="AMW50" s="3" t="s">
        <v>5808</v>
      </c>
      <c r="AMX50" s="3" t="s">
        <v>32314</v>
      </c>
      <c r="AMY50" s="3" t="s">
        <v>32315</v>
      </c>
      <c r="AMZ50" s="3" t="s">
        <v>5763</v>
      </c>
      <c r="ANA50" s="3" t="s">
        <v>32316</v>
      </c>
      <c r="ANB50" s="3" t="s">
        <v>32317</v>
      </c>
      <c r="ANC50" s="3" t="s">
        <v>5808</v>
      </c>
      <c r="AND50" s="3" t="s">
        <v>32318</v>
      </c>
      <c r="ANE50" s="3" t="s">
        <v>32319</v>
      </c>
      <c r="ANF50" s="3" t="s">
        <v>5763</v>
      </c>
      <c r="ANG50" s="3" t="s">
        <v>32320</v>
      </c>
      <c r="ANH50" s="3" t="s">
        <v>32321</v>
      </c>
      <c r="ANI50" s="3" t="s">
        <v>5760</v>
      </c>
      <c r="ANJ50" s="3" t="s">
        <v>32322</v>
      </c>
      <c r="ANK50" s="3" t="s">
        <v>32323</v>
      </c>
      <c r="ANL50" s="3" t="s">
        <v>5760</v>
      </c>
      <c r="ANM50" s="3" t="s">
        <v>32324</v>
      </c>
      <c r="ANN50" s="3" t="s">
        <v>32325</v>
      </c>
      <c r="ANO50" s="3" t="s">
        <v>271</v>
      </c>
      <c r="ANP50" s="3" t="s">
        <v>32326</v>
      </c>
      <c r="ANQ50" s="3" t="s">
        <v>32327</v>
      </c>
      <c r="ANR50" s="3" t="s">
        <v>5808</v>
      </c>
      <c r="ANS50" s="3" t="s">
        <v>32328</v>
      </c>
      <c r="ANT50" s="3" t="s">
        <v>32329</v>
      </c>
      <c r="ANU50" s="3" t="s">
        <v>5763</v>
      </c>
      <c r="ANV50" s="3" t="s">
        <v>32330</v>
      </c>
      <c r="ANW50" s="3" t="s">
        <v>32331</v>
      </c>
      <c r="ANX50" s="3" t="s">
        <v>5773</v>
      </c>
      <c r="ANY50" s="3" t="s">
        <v>30913</v>
      </c>
      <c r="ANZ50" s="3" t="s">
        <v>30914</v>
      </c>
      <c r="AOA50" s="3" t="s">
        <v>5808</v>
      </c>
      <c r="AOB50" s="3" t="s">
        <v>32332</v>
      </c>
      <c r="AOC50" s="3" t="s">
        <v>32333</v>
      </c>
      <c r="AOD50" s="3" t="s">
        <v>5760</v>
      </c>
      <c r="AOE50" s="3" t="s">
        <v>32334</v>
      </c>
      <c r="AOF50" s="3" t="s">
        <v>32335</v>
      </c>
      <c r="AOG50" s="3" t="s">
        <v>5808</v>
      </c>
      <c r="AOH50" s="3" t="s">
        <v>30715</v>
      </c>
      <c r="AOI50" s="3" t="s">
        <v>30716</v>
      </c>
      <c r="AOJ50" s="3" t="s">
        <v>5808</v>
      </c>
      <c r="AOK50" s="3" t="s">
        <v>32336</v>
      </c>
      <c r="AOL50" s="3" t="s">
        <v>32337</v>
      </c>
      <c r="AOM50" s="3" t="s">
        <v>5808</v>
      </c>
      <c r="AON50" s="3" t="s">
        <v>32338</v>
      </c>
      <c r="AOO50" s="3" t="s">
        <v>32339</v>
      </c>
      <c r="AOP50" s="3" t="s">
        <v>5808</v>
      </c>
      <c r="AOQ50" s="3" t="s">
        <v>32340</v>
      </c>
      <c r="AOR50" s="3" t="s">
        <v>32341</v>
      </c>
      <c r="AOS50" s="3" t="s">
        <v>5808</v>
      </c>
      <c r="AOT50" s="3" t="s">
        <v>32342</v>
      </c>
      <c r="AOU50" s="3" t="s">
        <v>32343</v>
      </c>
      <c r="AOV50" s="3" t="s">
        <v>5808</v>
      </c>
      <c r="AOW50" s="3" t="s">
        <v>32344</v>
      </c>
      <c r="AOX50" s="3" t="s">
        <v>32345</v>
      </c>
      <c r="AOY50" s="3" t="s">
        <v>5773</v>
      </c>
      <c r="AOZ50" s="3" t="s">
        <v>32346</v>
      </c>
      <c r="APA50" s="3" t="s">
        <v>32347</v>
      </c>
      <c r="APB50" s="3" t="s">
        <v>5808</v>
      </c>
      <c r="APC50" s="3" t="s">
        <v>32348</v>
      </c>
      <c r="APD50" s="3" t="s">
        <v>32349</v>
      </c>
      <c r="APE50" s="3" t="s">
        <v>5808</v>
      </c>
      <c r="APF50" s="3" t="s">
        <v>31729</v>
      </c>
      <c r="APG50" s="3" t="s">
        <v>31730</v>
      </c>
      <c r="APH50" s="3" t="s">
        <v>5763</v>
      </c>
      <c r="API50" s="3" t="s">
        <v>32350</v>
      </c>
      <c r="APJ50" s="3" t="s">
        <v>32351</v>
      </c>
      <c r="APK50" s="3" t="s">
        <v>5773</v>
      </c>
      <c r="APL50" s="3" t="s">
        <v>32352</v>
      </c>
      <c r="APM50" s="3" t="s">
        <v>32353</v>
      </c>
      <c r="APN50" s="3" t="s">
        <v>5763</v>
      </c>
      <c r="APO50" s="3" t="s">
        <v>32354</v>
      </c>
      <c r="APP50" s="3" t="s">
        <v>32355</v>
      </c>
      <c r="APQ50" s="3" t="s">
        <v>5763</v>
      </c>
      <c r="APR50" s="3" t="s">
        <v>32356</v>
      </c>
      <c r="APS50" s="3" t="s">
        <v>32357</v>
      </c>
      <c r="APT50" s="3" t="s">
        <v>5773</v>
      </c>
      <c r="APU50" s="3" t="s">
        <v>32358</v>
      </c>
      <c r="APV50" s="3" t="s">
        <v>32359</v>
      </c>
      <c r="APW50" s="3" t="s">
        <v>271</v>
      </c>
      <c r="APX50" s="3" t="s">
        <v>32360</v>
      </c>
      <c r="APY50" s="3" t="s">
        <v>32361</v>
      </c>
      <c r="APZ50" s="3" t="s">
        <v>5773</v>
      </c>
      <c r="AQA50" s="3" t="s">
        <v>32362</v>
      </c>
      <c r="AQB50" s="3" t="s">
        <v>32363</v>
      </c>
      <c r="AQC50" s="3" t="s">
        <v>5768</v>
      </c>
      <c r="AQD50" s="3" t="s">
        <v>32364</v>
      </c>
      <c r="AQE50" s="3" t="s">
        <v>32365</v>
      </c>
      <c r="AQF50" s="3" t="s">
        <v>5768</v>
      </c>
      <c r="AQG50" s="3" t="s">
        <v>32366</v>
      </c>
      <c r="AQH50" s="3" t="s">
        <v>32367</v>
      </c>
      <c r="AQI50" s="3" t="s">
        <v>5763</v>
      </c>
      <c r="AQJ50" s="3" t="s">
        <v>32368</v>
      </c>
      <c r="AQK50" s="3" t="s">
        <v>32369</v>
      </c>
      <c r="AQL50" s="3" t="s">
        <v>5763</v>
      </c>
      <c r="AQM50" s="3" t="s">
        <v>32210</v>
      </c>
      <c r="AQN50" s="3" t="s">
        <v>32211</v>
      </c>
      <c r="AQO50" s="3" t="s">
        <v>286</v>
      </c>
      <c r="AQP50" s="3" t="s">
        <v>32370</v>
      </c>
      <c r="AQQ50" s="3" t="s">
        <v>32371</v>
      </c>
      <c r="AQR50" s="3" t="s">
        <v>5768</v>
      </c>
      <c r="AQS50" s="3" t="s">
        <v>32372</v>
      </c>
      <c r="AQT50" s="3" t="s">
        <v>32373</v>
      </c>
      <c r="AQU50" s="3" t="s">
        <v>5763</v>
      </c>
      <c r="AQV50" s="3" t="s">
        <v>32374</v>
      </c>
      <c r="AQW50" s="3" t="s">
        <v>32375</v>
      </c>
      <c r="AQX50" s="3" t="s">
        <v>5773</v>
      </c>
      <c r="AQY50" s="3" t="s">
        <v>32376</v>
      </c>
      <c r="AQZ50" s="3" t="s">
        <v>32377</v>
      </c>
      <c r="ARA50" s="3" t="s">
        <v>5763</v>
      </c>
      <c r="ARB50" s="3" t="s">
        <v>32378</v>
      </c>
      <c r="ARC50" s="3" t="s">
        <v>32379</v>
      </c>
      <c r="ARD50" s="3" t="s">
        <v>5763</v>
      </c>
      <c r="ARE50" s="3" t="s">
        <v>32380</v>
      </c>
      <c r="ARF50" s="3" t="s">
        <v>32381</v>
      </c>
      <c r="ARG50" s="3" t="s">
        <v>5763</v>
      </c>
      <c r="ARH50" s="3" t="s">
        <v>32382</v>
      </c>
      <c r="ARI50" s="3" t="s">
        <v>32383</v>
      </c>
      <c r="ARJ50" s="3" t="s">
        <v>5763</v>
      </c>
      <c r="ARK50" s="3" t="s">
        <v>32384</v>
      </c>
      <c r="ARL50" s="3" t="s">
        <v>32385</v>
      </c>
      <c r="ARM50" s="3" t="s">
        <v>5773</v>
      </c>
      <c r="ARN50" s="3" t="s">
        <v>32386</v>
      </c>
      <c r="ARO50" s="3" t="s">
        <v>32387</v>
      </c>
      <c r="ARP50" s="3" t="s">
        <v>5815</v>
      </c>
      <c r="ARQ50" s="3" t="s">
        <v>6795</v>
      </c>
      <c r="ARR50" s="3" t="s">
        <v>6796</v>
      </c>
      <c r="ARS50" s="3" t="s">
        <v>5763</v>
      </c>
      <c r="ART50" s="3" t="s">
        <v>32388</v>
      </c>
      <c r="ARU50" s="3" t="s">
        <v>32389</v>
      </c>
      <c r="ARV50" s="3" t="s">
        <v>5808</v>
      </c>
      <c r="ARW50" s="3" t="s">
        <v>32390</v>
      </c>
      <c r="ARX50" s="3" t="s">
        <v>32391</v>
      </c>
      <c r="ARY50" s="3" t="s">
        <v>5763</v>
      </c>
      <c r="ARZ50" s="3" t="s">
        <v>32392</v>
      </c>
      <c r="ASA50" s="3" t="s">
        <v>32393</v>
      </c>
      <c r="ASB50" s="3" t="s">
        <v>5763</v>
      </c>
      <c r="ASC50" s="3" t="s">
        <v>32394</v>
      </c>
      <c r="ASD50" s="3" t="s">
        <v>32395</v>
      </c>
      <c r="ASE50" s="3" t="s">
        <v>5815</v>
      </c>
      <c r="ASF50" s="3" t="s">
        <v>5816</v>
      </c>
      <c r="ASG50" s="3" t="s">
        <v>5817</v>
      </c>
      <c r="ASH50" s="3" t="s">
        <v>5808</v>
      </c>
      <c r="ASI50" s="3" t="s">
        <v>30715</v>
      </c>
      <c r="ASJ50" s="3" t="s">
        <v>30716</v>
      </c>
      <c r="ASK50" s="3" t="s">
        <v>5763</v>
      </c>
      <c r="ASL50" s="3" t="s">
        <v>32396</v>
      </c>
      <c r="ASM50" s="3" t="s">
        <v>32397</v>
      </c>
      <c r="ASN50" s="3" t="s">
        <v>271</v>
      </c>
      <c r="ASO50" s="3" t="s">
        <v>32398</v>
      </c>
      <c r="ASP50" s="3" t="s">
        <v>32399</v>
      </c>
      <c r="ASQ50" s="3" t="s">
        <v>271</v>
      </c>
      <c r="ASR50" s="3" t="s">
        <v>32400</v>
      </c>
      <c r="ASS50" s="3" t="s">
        <v>32401</v>
      </c>
      <c r="AST50" s="3" t="s">
        <v>5768</v>
      </c>
      <c r="ASU50" s="3" t="s">
        <v>32402</v>
      </c>
      <c r="ASV50" s="3" t="s">
        <v>32403</v>
      </c>
      <c r="ASW50" s="3" t="s">
        <v>5773</v>
      </c>
      <c r="ASX50" s="3" t="s">
        <v>32404</v>
      </c>
      <c r="ASY50" s="3" t="s">
        <v>32405</v>
      </c>
      <c r="ASZ50" s="3" t="s">
        <v>5763</v>
      </c>
      <c r="ATA50" s="3" t="s">
        <v>32406</v>
      </c>
      <c r="ATB50" s="3" t="s">
        <v>32407</v>
      </c>
      <c r="ATC50" s="3" t="s">
        <v>5768</v>
      </c>
      <c r="ATD50" s="3" t="s">
        <v>32408</v>
      </c>
      <c r="ATE50" s="3" t="s">
        <v>32409</v>
      </c>
      <c r="ATF50" s="3" t="s">
        <v>271</v>
      </c>
      <c r="ATG50" s="3" t="s">
        <v>6743</v>
      </c>
      <c r="ATH50" s="3" t="s">
        <v>6744</v>
      </c>
      <c r="ATI50" s="3" t="s">
        <v>5763</v>
      </c>
      <c r="ATJ50" s="3" t="s">
        <v>32410</v>
      </c>
      <c r="ATK50" s="3" t="s">
        <v>32411</v>
      </c>
      <c r="ATL50" s="3" t="s">
        <v>5763</v>
      </c>
      <c r="ATM50" s="3" t="s">
        <v>32412</v>
      </c>
      <c r="ATN50" s="3" t="s">
        <v>32413</v>
      </c>
      <c r="ATO50" s="3" t="s">
        <v>5773</v>
      </c>
      <c r="ATP50" s="3" t="s">
        <v>32414</v>
      </c>
      <c r="ATQ50" s="3" t="s">
        <v>32415</v>
      </c>
      <c r="ATR50" s="3" t="s">
        <v>5773</v>
      </c>
      <c r="ATS50" s="3" t="s">
        <v>32416</v>
      </c>
      <c r="ATT50" s="3" t="s">
        <v>32417</v>
      </c>
      <c r="ATU50" s="3" t="s">
        <v>271</v>
      </c>
      <c r="ATV50" s="3" t="s">
        <v>32418</v>
      </c>
      <c r="ATW50" s="3" t="s">
        <v>32419</v>
      </c>
      <c r="ATX50" s="3" t="s">
        <v>5760</v>
      </c>
      <c r="ATY50" s="3" t="s">
        <v>32420</v>
      </c>
      <c r="ATZ50" s="3" t="s">
        <v>32421</v>
      </c>
      <c r="AUA50" s="3" t="s">
        <v>271</v>
      </c>
      <c r="AUB50" s="3" t="s">
        <v>32422</v>
      </c>
      <c r="AUC50" s="3" t="s">
        <v>32423</v>
      </c>
      <c r="AUD50" s="3" t="s">
        <v>5773</v>
      </c>
      <c r="AUE50" s="3" t="s">
        <v>32424</v>
      </c>
      <c r="AUF50" s="3" t="s">
        <v>32425</v>
      </c>
      <c r="AUG50" s="3" t="s">
        <v>5773</v>
      </c>
      <c r="AUH50" s="3" t="s">
        <v>32426</v>
      </c>
      <c r="AUI50" s="3" t="s">
        <v>32427</v>
      </c>
      <c r="AUJ50" s="3" t="s">
        <v>5763</v>
      </c>
      <c r="AUK50" s="3" t="s">
        <v>32428</v>
      </c>
      <c r="AUL50" s="3" t="s">
        <v>32429</v>
      </c>
      <c r="AUM50" s="3" t="s">
        <v>5808</v>
      </c>
      <c r="AUN50" s="3" t="s">
        <v>32430</v>
      </c>
      <c r="AUO50" s="3" t="s">
        <v>32431</v>
      </c>
      <c r="AUP50" s="3" t="s">
        <v>5808</v>
      </c>
      <c r="AUQ50" s="3" t="s">
        <v>32432</v>
      </c>
      <c r="AUR50" s="3" t="s">
        <v>32433</v>
      </c>
      <c r="AUS50" s="3" t="s">
        <v>5763</v>
      </c>
      <c r="AUT50" s="3" t="s">
        <v>32434</v>
      </c>
      <c r="AUU50" s="3" t="s">
        <v>32435</v>
      </c>
      <c r="AUV50" s="3" t="s">
        <v>5808</v>
      </c>
      <c r="AUW50" s="3" t="s">
        <v>32436</v>
      </c>
      <c r="AUX50" s="3" t="s">
        <v>32437</v>
      </c>
      <c r="AUY50" s="3" t="s">
        <v>5773</v>
      </c>
      <c r="AUZ50" s="3" t="s">
        <v>32438</v>
      </c>
      <c r="AVA50" s="3" t="s">
        <v>32439</v>
      </c>
      <c r="AVB50" s="3" t="s">
        <v>5760</v>
      </c>
      <c r="AVC50" s="3" t="s">
        <v>32322</v>
      </c>
      <c r="AVD50" s="3" t="s">
        <v>32323</v>
      </c>
      <c r="AVE50" s="3" t="s">
        <v>5763</v>
      </c>
      <c r="AVF50" s="3" t="s">
        <v>32054</v>
      </c>
      <c r="AVG50" s="3" t="s">
        <v>32055</v>
      </c>
      <c r="AVH50" s="3" t="s">
        <v>5808</v>
      </c>
      <c r="AVI50" s="3" t="s">
        <v>31729</v>
      </c>
      <c r="AVJ50" s="3" t="s">
        <v>31730</v>
      </c>
      <c r="AVK50" s="3" t="s">
        <v>5773</v>
      </c>
      <c r="AVL50" s="3" t="s">
        <v>32440</v>
      </c>
      <c r="AVM50" s="3" t="s">
        <v>32441</v>
      </c>
      <c r="AVN50" s="3" t="s">
        <v>5773</v>
      </c>
      <c r="AVO50" s="3" t="s">
        <v>32442</v>
      </c>
      <c r="AVP50" s="3" t="s">
        <v>32443</v>
      </c>
      <c r="AVQ50" s="3" t="s">
        <v>5760</v>
      </c>
      <c r="AVR50" s="3" t="s">
        <v>32444</v>
      </c>
      <c r="AVS50" s="3" t="s">
        <v>32445</v>
      </c>
      <c r="AVT50" s="3" t="s">
        <v>5808</v>
      </c>
      <c r="AVU50" s="3" t="s">
        <v>32446</v>
      </c>
      <c r="AVV50" s="3" t="s">
        <v>32447</v>
      </c>
      <c r="AVW50" s="3" t="s">
        <v>5773</v>
      </c>
      <c r="AVX50" s="3" t="s">
        <v>32448</v>
      </c>
      <c r="AVY50" s="3" t="s">
        <v>32449</v>
      </c>
      <c r="AVZ50" s="3" t="s">
        <v>271</v>
      </c>
      <c r="AWA50" s="3" t="s">
        <v>32450</v>
      </c>
      <c r="AWB50" s="3" t="s">
        <v>32451</v>
      </c>
      <c r="AWC50" s="3" t="s">
        <v>5808</v>
      </c>
      <c r="AWD50" s="3" t="s">
        <v>32452</v>
      </c>
      <c r="AWE50" s="3" t="s">
        <v>32453</v>
      </c>
      <c r="AWF50" s="3" t="s">
        <v>5808</v>
      </c>
      <c r="AWG50" s="3" t="s">
        <v>32454</v>
      </c>
      <c r="AWH50" s="3" t="s">
        <v>32455</v>
      </c>
      <c r="AWI50" s="3" t="s">
        <v>5773</v>
      </c>
      <c r="AWJ50" s="3" t="s">
        <v>32456</v>
      </c>
      <c r="AWK50" s="3" t="s">
        <v>32457</v>
      </c>
      <c r="AWL50" s="3" t="s">
        <v>5760</v>
      </c>
      <c r="AWM50" s="3" t="s">
        <v>32458</v>
      </c>
      <c r="AWN50" s="3" t="s">
        <v>32459</v>
      </c>
      <c r="AWO50" s="3" t="s">
        <v>5808</v>
      </c>
      <c r="AWP50" s="3" t="s">
        <v>32460</v>
      </c>
      <c r="AWQ50" s="3" t="s">
        <v>32461</v>
      </c>
      <c r="AWR50" s="3" t="s">
        <v>5763</v>
      </c>
      <c r="AWS50" s="3" t="s">
        <v>32462</v>
      </c>
      <c r="AWT50" s="3" t="s">
        <v>32463</v>
      </c>
      <c r="AWU50" s="3" t="s">
        <v>5760</v>
      </c>
      <c r="AWV50" s="3" t="s">
        <v>32464</v>
      </c>
      <c r="AWW50" s="3" t="s">
        <v>32465</v>
      </c>
      <c r="AWX50" s="3" t="s">
        <v>5808</v>
      </c>
      <c r="AWY50" s="3" t="s">
        <v>31033</v>
      </c>
      <c r="AWZ50" s="3" t="s">
        <v>31034</v>
      </c>
      <c r="AXA50" s="3" t="s">
        <v>5763</v>
      </c>
      <c r="AXB50" s="3" t="s">
        <v>32210</v>
      </c>
      <c r="AXC50" s="3" t="s">
        <v>32211</v>
      </c>
      <c r="AXD50" s="3" t="s">
        <v>5763</v>
      </c>
      <c r="AXE50" s="3" t="s">
        <v>32466</v>
      </c>
      <c r="AXF50" s="3" t="s">
        <v>32467</v>
      </c>
      <c r="AXG50" s="3" t="s">
        <v>5773</v>
      </c>
      <c r="AXH50" s="3" t="s">
        <v>32468</v>
      </c>
      <c r="AXI50" s="3" t="s">
        <v>32469</v>
      </c>
      <c r="AXJ50" s="3" t="s">
        <v>5808</v>
      </c>
      <c r="AXK50" s="3" t="s">
        <v>32470</v>
      </c>
      <c r="AXL50" s="3" t="s">
        <v>32471</v>
      </c>
      <c r="AXM50" s="3" t="s">
        <v>5808</v>
      </c>
      <c r="AXN50" s="3" t="s">
        <v>32472</v>
      </c>
      <c r="AXO50" s="3" t="s">
        <v>32473</v>
      </c>
      <c r="AXP50" s="3" t="s">
        <v>5808</v>
      </c>
      <c r="AXQ50" s="3" t="s">
        <v>32474</v>
      </c>
      <c r="AXR50" s="3" t="s">
        <v>32475</v>
      </c>
      <c r="AXS50" s="3" t="s">
        <v>5763</v>
      </c>
      <c r="AXT50" s="3" t="s">
        <v>6382</v>
      </c>
      <c r="AXU50" s="3" t="s">
        <v>6383</v>
      </c>
      <c r="AXV50" s="3" t="s">
        <v>5763</v>
      </c>
      <c r="AXW50" s="3" t="s">
        <v>32476</v>
      </c>
      <c r="AXX50" s="3" t="s">
        <v>32477</v>
      </c>
      <c r="AXY50" s="3" t="s">
        <v>5763</v>
      </c>
      <c r="AXZ50" s="3" t="s">
        <v>32478</v>
      </c>
      <c r="AYA50" s="3" t="s">
        <v>32479</v>
      </c>
      <c r="AYB50" s="3" t="s">
        <v>5760</v>
      </c>
      <c r="AYC50" s="3" t="s">
        <v>32480</v>
      </c>
      <c r="AYD50" s="3" t="s">
        <v>32481</v>
      </c>
      <c r="AYE50" s="3" t="s">
        <v>5763</v>
      </c>
      <c r="AYF50" s="3" t="s">
        <v>32482</v>
      </c>
      <c r="AYG50" s="3" t="s">
        <v>32483</v>
      </c>
      <c r="AYH50" s="3" t="s">
        <v>5760</v>
      </c>
      <c r="AYI50" s="3" t="s">
        <v>32484</v>
      </c>
      <c r="AYJ50" s="3" t="s">
        <v>32485</v>
      </c>
      <c r="AYK50" s="3" t="s">
        <v>5760</v>
      </c>
      <c r="AYL50" s="3" t="s">
        <v>32486</v>
      </c>
      <c r="AYM50" s="3" t="s">
        <v>32487</v>
      </c>
      <c r="AYN50" s="3" t="s">
        <v>5768</v>
      </c>
      <c r="AYO50" s="3" t="s">
        <v>32488</v>
      </c>
      <c r="AYP50" s="3" t="s">
        <v>32489</v>
      </c>
      <c r="AYQ50" s="3" t="s">
        <v>5815</v>
      </c>
      <c r="AYR50" s="3" t="s">
        <v>32490</v>
      </c>
      <c r="AYS50" s="3" t="s">
        <v>32491</v>
      </c>
      <c r="AYT50" s="3" t="s">
        <v>5763</v>
      </c>
      <c r="AYU50" s="3" t="s">
        <v>32492</v>
      </c>
      <c r="AYV50" s="3" t="s">
        <v>32493</v>
      </c>
      <c r="AYW50" s="3" t="s">
        <v>5773</v>
      </c>
      <c r="AYX50" s="3" t="s">
        <v>32494</v>
      </c>
      <c r="AYY50" s="3" t="s">
        <v>32495</v>
      </c>
      <c r="AYZ50" s="3" t="s">
        <v>5763</v>
      </c>
      <c r="AZA50" s="3" t="s">
        <v>32496</v>
      </c>
      <c r="AZB50" s="3" t="s">
        <v>32497</v>
      </c>
      <c r="AZC50" s="3" t="s">
        <v>5808</v>
      </c>
      <c r="AZD50" s="3" t="s">
        <v>32498</v>
      </c>
      <c r="AZE50" s="3" t="s">
        <v>32499</v>
      </c>
      <c r="AZF50" s="3" t="s">
        <v>5763</v>
      </c>
      <c r="AZG50" s="3" t="s">
        <v>32500</v>
      </c>
      <c r="AZH50" s="3" t="s">
        <v>32501</v>
      </c>
      <c r="AZI50" s="3" t="s">
        <v>5808</v>
      </c>
      <c r="AZJ50" s="3" t="s">
        <v>32502</v>
      </c>
      <c r="AZK50" s="3" t="s">
        <v>32503</v>
      </c>
      <c r="AZL50" s="3" t="s">
        <v>5773</v>
      </c>
      <c r="AZM50" s="3" t="s">
        <v>32504</v>
      </c>
      <c r="AZN50" s="3" t="s">
        <v>32505</v>
      </c>
      <c r="AZO50" s="3" t="s">
        <v>5773</v>
      </c>
      <c r="AZP50" s="3" t="s">
        <v>32506</v>
      </c>
      <c r="AZQ50" s="3" t="s">
        <v>32507</v>
      </c>
      <c r="AZR50" s="3" t="s">
        <v>5768</v>
      </c>
      <c r="AZS50" s="3" t="s">
        <v>32508</v>
      </c>
      <c r="AZT50" s="3" t="s">
        <v>32509</v>
      </c>
      <c r="AZU50" s="3" t="s">
        <v>5763</v>
      </c>
      <c r="AZV50" s="3" t="s">
        <v>32510</v>
      </c>
      <c r="AZW50" s="3" t="s">
        <v>32511</v>
      </c>
      <c r="AZX50" s="3" t="s">
        <v>5763</v>
      </c>
      <c r="AZY50" s="3" t="s">
        <v>32512</v>
      </c>
      <c r="AZZ50" s="3" t="s">
        <v>32513</v>
      </c>
      <c r="BAA50" s="3" t="s">
        <v>5763</v>
      </c>
      <c r="BAB50" s="3" t="s">
        <v>31479</v>
      </c>
      <c r="BAC50" s="3" t="s">
        <v>31480</v>
      </c>
      <c r="BAD50" s="3" t="s">
        <v>5760</v>
      </c>
      <c r="BAE50" s="3" t="s">
        <v>32514</v>
      </c>
      <c r="BAF50" s="3" t="s">
        <v>32515</v>
      </c>
      <c r="BAG50" s="3" t="s">
        <v>5763</v>
      </c>
      <c r="BAH50" s="3" t="s">
        <v>32516</v>
      </c>
      <c r="BAI50" s="3" t="s">
        <v>32517</v>
      </c>
      <c r="BAJ50" s="3" t="s">
        <v>5763</v>
      </c>
      <c r="BAK50" s="3" t="s">
        <v>32518</v>
      </c>
      <c r="BAL50" s="3" t="s">
        <v>32519</v>
      </c>
      <c r="BAM50" s="3" t="s">
        <v>5763</v>
      </c>
      <c r="BAN50" s="3" t="s">
        <v>32520</v>
      </c>
      <c r="BAO50" s="3" t="s">
        <v>32521</v>
      </c>
      <c r="BAP50" s="3" t="s">
        <v>5763</v>
      </c>
      <c r="BAQ50" s="3" t="s">
        <v>32522</v>
      </c>
      <c r="BAR50" s="3" t="s">
        <v>32523</v>
      </c>
      <c r="BAS50" s="3" t="s">
        <v>5763</v>
      </c>
      <c r="BAT50" s="3" t="s">
        <v>6055</v>
      </c>
      <c r="BAU50" s="3" t="s">
        <v>6056</v>
      </c>
      <c r="BAV50" s="3" t="s">
        <v>5763</v>
      </c>
      <c r="BAW50" s="3" t="s">
        <v>32524</v>
      </c>
      <c r="BAX50" s="3" t="s">
        <v>32525</v>
      </c>
      <c r="BAY50" s="3" t="s">
        <v>5763</v>
      </c>
      <c r="BAZ50" s="3" t="s">
        <v>32526</v>
      </c>
      <c r="BBA50" s="3" t="s">
        <v>32527</v>
      </c>
      <c r="BBB50" s="3" t="s">
        <v>5768</v>
      </c>
      <c r="BBC50" s="3" t="s">
        <v>32528</v>
      </c>
      <c r="BBD50" s="3" t="s">
        <v>32529</v>
      </c>
      <c r="BBE50" s="3" t="s">
        <v>5808</v>
      </c>
      <c r="BBF50" s="3" t="s">
        <v>32530</v>
      </c>
      <c r="BBG50" s="3" t="s">
        <v>32531</v>
      </c>
      <c r="BBH50" s="3" t="s">
        <v>5763</v>
      </c>
      <c r="BBI50" s="3" t="s">
        <v>32532</v>
      </c>
      <c r="BBJ50" s="3" t="s">
        <v>32533</v>
      </c>
      <c r="BBK50" s="3" t="s">
        <v>5763</v>
      </c>
      <c r="BBL50" s="3" t="s">
        <v>32534</v>
      </c>
      <c r="BBM50" s="3" t="s">
        <v>32535</v>
      </c>
      <c r="BBN50" s="3" t="s">
        <v>5768</v>
      </c>
      <c r="BBO50" s="3" t="s">
        <v>32536</v>
      </c>
      <c r="BBP50" s="3" t="s">
        <v>32537</v>
      </c>
      <c r="BBQ50" s="3" t="s">
        <v>5808</v>
      </c>
      <c r="BBR50" s="3" t="s">
        <v>30715</v>
      </c>
      <c r="BBS50" s="3" t="s">
        <v>30716</v>
      </c>
      <c r="BBT50" s="3" t="s">
        <v>5763</v>
      </c>
      <c r="BBU50" s="3" t="s">
        <v>32538</v>
      </c>
      <c r="BBV50" s="3" t="s">
        <v>32539</v>
      </c>
      <c r="BBW50" s="3" t="s">
        <v>5808</v>
      </c>
      <c r="BBX50" s="3" t="s">
        <v>31329</v>
      </c>
      <c r="BBY50" s="3" t="s">
        <v>31330</v>
      </c>
      <c r="BBZ50" s="3" t="s">
        <v>5808</v>
      </c>
      <c r="BCA50" s="3" t="s">
        <v>32540</v>
      </c>
      <c r="BCB50" s="3" t="s">
        <v>32541</v>
      </c>
      <c r="BCC50" s="3" t="s">
        <v>5808</v>
      </c>
      <c r="BCD50" s="3" t="s">
        <v>32542</v>
      </c>
      <c r="BCE50" s="3" t="s">
        <v>32543</v>
      </c>
      <c r="BCF50" s="3" t="s">
        <v>5760</v>
      </c>
      <c r="BCG50" s="3" t="s">
        <v>32544</v>
      </c>
      <c r="BCH50" s="3" t="s">
        <v>32545</v>
      </c>
      <c r="BCI50" s="3" t="s">
        <v>5763</v>
      </c>
      <c r="BCJ50" s="3" t="s">
        <v>32546</v>
      </c>
      <c r="BCK50" s="3" t="s">
        <v>32547</v>
      </c>
      <c r="BCL50" s="3" t="s">
        <v>5760</v>
      </c>
      <c r="BCM50" s="3" t="s">
        <v>32548</v>
      </c>
      <c r="BCN50" s="3" t="s">
        <v>32549</v>
      </c>
      <c r="BCO50" s="3" t="s">
        <v>5768</v>
      </c>
      <c r="BCP50" s="3" t="s">
        <v>32550</v>
      </c>
      <c r="BCQ50" s="3" t="s">
        <v>32551</v>
      </c>
      <c r="BCR50" s="3" t="s">
        <v>5773</v>
      </c>
      <c r="BCS50" s="3" t="s">
        <v>32552</v>
      </c>
      <c r="BCT50" s="3" t="s">
        <v>32553</v>
      </c>
      <c r="BCU50" s="3" t="s">
        <v>5773</v>
      </c>
      <c r="BCV50" s="3" t="s">
        <v>32554</v>
      </c>
      <c r="BCW50" s="3" t="s">
        <v>32555</v>
      </c>
      <c r="BCX50" s="3" t="s">
        <v>5773</v>
      </c>
      <c r="BCY50" s="3" t="s">
        <v>32556</v>
      </c>
      <c r="BCZ50" s="3" t="s">
        <v>32557</v>
      </c>
      <c r="BDA50" s="3" t="s">
        <v>5768</v>
      </c>
      <c r="BDB50" s="3" t="s">
        <v>26043</v>
      </c>
      <c r="BDC50" s="3" t="s">
        <v>31515</v>
      </c>
      <c r="BDD50" s="3" t="s">
        <v>5763</v>
      </c>
      <c r="BDE50" s="3" t="s">
        <v>32558</v>
      </c>
      <c r="BDF50" s="3" t="s">
        <v>32559</v>
      </c>
      <c r="BDG50" s="3" t="s">
        <v>5760</v>
      </c>
      <c r="BDH50" s="3" t="s">
        <v>32560</v>
      </c>
      <c r="BDI50" s="3" t="s">
        <v>32561</v>
      </c>
      <c r="BDJ50" s="3" t="s">
        <v>5808</v>
      </c>
      <c r="BDK50" s="3" t="s">
        <v>32562</v>
      </c>
      <c r="BDL50" s="3" t="s">
        <v>32563</v>
      </c>
      <c r="BDM50" s="3" t="s">
        <v>5760</v>
      </c>
      <c r="BDN50" s="3" t="s">
        <v>32564</v>
      </c>
      <c r="BDO50" s="3" t="s">
        <v>32565</v>
      </c>
      <c r="BDP50" s="3" t="s">
        <v>5808</v>
      </c>
      <c r="BDQ50" s="3" t="s">
        <v>32566</v>
      </c>
      <c r="BDR50" s="3" t="s">
        <v>32567</v>
      </c>
      <c r="BDS50" s="3" t="s">
        <v>5763</v>
      </c>
      <c r="BDT50" s="3" t="s">
        <v>32568</v>
      </c>
      <c r="BDU50" s="3" t="s">
        <v>32569</v>
      </c>
      <c r="BDV50" s="3" t="s">
        <v>5763</v>
      </c>
      <c r="BDW50" s="3" t="s">
        <v>32570</v>
      </c>
      <c r="BDX50" s="3" t="s">
        <v>32571</v>
      </c>
      <c r="BDY50" s="3" t="s">
        <v>5763</v>
      </c>
      <c r="BDZ50" s="3" t="s">
        <v>32572</v>
      </c>
      <c r="BEA50" s="3" t="s">
        <v>32573</v>
      </c>
      <c r="BEB50" s="3" t="s">
        <v>5763</v>
      </c>
      <c r="BEC50" s="3" t="s">
        <v>32574</v>
      </c>
      <c r="BED50" s="3" t="s">
        <v>32575</v>
      </c>
      <c r="BEE50" s="3" t="s">
        <v>271</v>
      </c>
      <c r="BEF50" s="3" t="s">
        <v>6378</v>
      </c>
      <c r="BEG50" s="3" t="s">
        <v>6379</v>
      </c>
      <c r="BEH50" s="3" t="s">
        <v>5808</v>
      </c>
      <c r="BEI50" s="3" t="s">
        <v>30715</v>
      </c>
      <c r="BEJ50" s="3" t="s">
        <v>30716</v>
      </c>
      <c r="BEK50" s="3" t="s">
        <v>5808</v>
      </c>
      <c r="BEL50" s="3" t="s">
        <v>30715</v>
      </c>
      <c r="BEM50" s="3" t="s">
        <v>30716</v>
      </c>
      <c r="BEN50" s="3" t="s">
        <v>5763</v>
      </c>
      <c r="BEO50" s="3" t="s">
        <v>32576</v>
      </c>
      <c r="BEP50" s="3" t="s">
        <v>32577</v>
      </c>
      <c r="BEQ50" s="3" t="s">
        <v>5763</v>
      </c>
      <c r="BER50" s="3" t="s">
        <v>32578</v>
      </c>
      <c r="BES50" s="3" t="s">
        <v>32579</v>
      </c>
      <c r="BET50" s="3" t="s">
        <v>5773</v>
      </c>
      <c r="BEU50" s="3" t="s">
        <v>32580</v>
      </c>
      <c r="BEV50" s="3" t="s">
        <v>32581</v>
      </c>
      <c r="BEW50" s="3" t="s">
        <v>5773</v>
      </c>
      <c r="BEX50" s="3" t="s">
        <v>32582</v>
      </c>
      <c r="BEY50" s="3" t="s">
        <v>32583</v>
      </c>
      <c r="BEZ50" s="3" t="s">
        <v>5763</v>
      </c>
      <c r="BFA50" s="3" t="s">
        <v>32584</v>
      </c>
      <c r="BFB50" s="3" t="s">
        <v>32585</v>
      </c>
      <c r="BFC50" s="3" t="s">
        <v>5808</v>
      </c>
      <c r="BFD50" s="3" t="s">
        <v>32586</v>
      </c>
      <c r="BFE50" s="3" t="s">
        <v>32587</v>
      </c>
      <c r="BFF50" s="3" t="s">
        <v>5763</v>
      </c>
      <c r="BFG50" s="3" t="s">
        <v>32588</v>
      </c>
      <c r="BFH50" s="3" t="s">
        <v>32589</v>
      </c>
      <c r="BFI50" s="3" t="s">
        <v>5760</v>
      </c>
      <c r="BFJ50" s="3" t="s">
        <v>32590</v>
      </c>
      <c r="BFK50" s="3" t="s">
        <v>32591</v>
      </c>
      <c r="BFL50" s="3" t="s">
        <v>5763</v>
      </c>
      <c r="BFM50" s="3" t="s">
        <v>32592</v>
      </c>
      <c r="BFN50" s="3" t="s">
        <v>32593</v>
      </c>
      <c r="BFO50" s="3" t="s">
        <v>5808</v>
      </c>
      <c r="BFP50" s="3" t="s">
        <v>32594</v>
      </c>
      <c r="BFQ50" s="3" t="s">
        <v>32595</v>
      </c>
      <c r="BFR50" s="3" t="s">
        <v>271</v>
      </c>
      <c r="BFS50" s="3" t="s">
        <v>32596</v>
      </c>
      <c r="BFT50" s="3" t="s">
        <v>32597</v>
      </c>
      <c r="BFU50" s="3" t="s">
        <v>5773</v>
      </c>
      <c r="BFV50" s="3" t="s">
        <v>32598</v>
      </c>
      <c r="BFW50" s="3" t="s">
        <v>32599</v>
      </c>
      <c r="BFX50" s="3" t="s">
        <v>5808</v>
      </c>
      <c r="BFY50" s="3" t="s">
        <v>32600</v>
      </c>
      <c r="BFZ50" s="3" t="s">
        <v>32601</v>
      </c>
      <c r="BGA50" s="3" t="s">
        <v>5808</v>
      </c>
      <c r="BGB50" s="3" t="s">
        <v>32602</v>
      </c>
      <c r="BGC50" s="3" t="s">
        <v>32603</v>
      </c>
      <c r="BGD50" s="3" t="s">
        <v>5763</v>
      </c>
      <c r="BGE50" s="3" t="s">
        <v>32604</v>
      </c>
      <c r="BGF50" s="3" t="s">
        <v>32605</v>
      </c>
      <c r="BGG50" s="3" t="s">
        <v>5808</v>
      </c>
      <c r="BGH50" s="3" t="s">
        <v>32606</v>
      </c>
      <c r="BGI50" s="3" t="s">
        <v>32607</v>
      </c>
      <c r="BGJ50" s="3" t="s">
        <v>5808</v>
      </c>
      <c r="BGK50" s="3" t="s">
        <v>32608</v>
      </c>
      <c r="BGL50" s="3" t="s">
        <v>32609</v>
      </c>
      <c r="BGM50" s="3" t="s">
        <v>5760</v>
      </c>
      <c r="BGN50" s="3" t="s">
        <v>32610</v>
      </c>
      <c r="BGO50" s="3" t="s">
        <v>32611</v>
      </c>
      <c r="BGP50" s="3" t="s">
        <v>5773</v>
      </c>
      <c r="BGQ50" s="3" t="s">
        <v>32612</v>
      </c>
      <c r="BGR50" s="3" t="s">
        <v>32613</v>
      </c>
      <c r="BGS50" s="3" t="s">
        <v>5763</v>
      </c>
      <c r="BGT50" s="3" t="s">
        <v>32614</v>
      </c>
      <c r="BGU50" s="3" t="s">
        <v>32615</v>
      </c>
      <c r="BGV50" s="3" t="s">
        <v>5808</v>
      </c>
      <c r="BGW50" s="3" t="s">
        <v>30715</v>
      </c>
      <c r="BGX50" s="3" t="s">
        <v>30716</v>
      </c>
      <c r="BGY50" s="3" t="s">
        <v>5815</v>
      </c>
      <c r="BGZ50" s="3" t="s">
        <v>32490</v>
      </c>
      <c r="BHA50" s="3" t="s">
        <v>32491</v>
      </c>
      <c r="BHB50" s="3" t="s">
        <v>5950</v>
      </c>
      <c r="BHC50" s="3" t="s">
        <v>32616</v>
      </c>
      <c r="BHD50" s="3" t="s">
        <v>32617</v>
      </c>
      <c r="BHE50" s="3" t="s">
        <v>5768</v>
      </c>
      <c r="BHF50" s="3" t="s">
        <v>32618</v>
      </c>
      <c r="BHG50" s="3" t="s">
        <v>32619</v>
      </c>
      <c r="BHH50" s="3" t="s">
        <v>5773</v>
      </c>
      <c r="BHI50" s="3" t="s">
        <v>31043</v>
      </c>
      <c r="BHJ50" s="3" t="s">
        <v>31044</v>
      </c>
      <c r="BHK50" s="3" t="s">
        <v>5808</v>
      </c>
      <c r="BHL50" s="3" t="s">
        <v>32620</v>
      </c>
      <c r="BHM50" s="3" t="s">
        <v>32621</v>
      </c>
      <c r="BHN50" s="3" t="s">
        <v>5768</v>
      </c>
      <c r="BHO50" s="3" t="s">
        <v>8790</v>
      </c>
      <c r="BHP50" s="3" t="s">
        <v>32622</v>
      </c>
      <c r="BHQ50" s="3" t="s">
        <v>5763</v>
      </c>
      <c r="BHR50" s="3" t="s">
        <v>32623</v>
      </c>
      <c r="BHS50" s="3" t="s">
        <v>32624</v>
      </c>
      <c r="BHT50" s="3" t="s">
        <v>5808</v>
      </c>
      <c r="BHU50" s="3" t="s">
        <v>32625</v>
      </c>
      <c r="BHV50" s="3" t="s">
        <v>32626</v>
      </c>
      <c r="BHW50" s="3" t="s">
        <v>286</v>
      </c>
      <c r="BHX50" s="3" t="s">
        <v>32627</v>
      </c>
      <c r="BHY50" s="3" t="s">
        <v>32628</v>
      </c>
      <c r="BHZ50" s="3" t="s">
        <v>5763</v>
      </c>
      <c r="BIA50" s="3" t="s">
        <v>32629</v>
      </c>
      <c r="BIB50" s="3" t="s">
        <v>32630</v>
      </c>
      <c r="BIC50" s="3" t="s">
        <v>286</v>
      </c>
      <c r="BID50" s="3" t="s">
        <v>32627</v>
      </c>
      <c r="BIE50" s="3" t="s">
        <v>32628</v>
      </c>
      <c r="BIF50" s="3" t="s">
        <v>5808</v>
      </c>
      <c r="BIG50" s="3" t="s">
        <v>32078</v>
      </c>
      <c r="BIH50" s="3" t="s">
        <v>32079</v>
      </c>
      <c r="BII50" s="3" t="s">
        <v>271</v>
      </c>
      <c r="BIJ50" s="3" t="s">
        <v>31473</v>
      </c>
      <c r="BIK50" s="3" t="s">
        <v>31474</v>
      </c>
      <c r="BIL50" s="3" t="s">
        <v>5773</v>
      </c>
      <c r="BIM50" s="3" t="s">
        <v>32631</v>
      </c>
      <c r="BIN50" s="3" t="s">
        <v>32632</v>
      </c>
      <c r="BIO50" s="3" t="s">
        <v>5768</v>
      </c>
      <c r="BIP50" s="3" t="s">
        <v>32633</v>
      </c>
      <c r="BIQ50" s="3" t="s">
        <v>32634</v>
      </c>
      <c r="BIR50" s="3" t="s">
        <v>5808</v>
      </c>
      <c r="BIS50" s="3" t="s">
        <v>32635</v>
      </c>
      <c r="BIT50" s="3" t="s">
        <v>32636</v>
      </c>
      <c r="BIU50" s="3" t="s">
        <v>5773</v>
      </c>
      <c r="BIV50" s="3" t="s">
        <v>32404</v>
      </c>
      <c r="BIW50" s="3" t="s">
        <v>32405</v>
      </c>
      <c r="BIX50" s="3" t="s">
        <v>5763</v>
      </c>
      <c r="BIY50" s="3" t="s">
        <v>31391</v>
      </c>
      <c r="BIZ50" s="3" t="s">
        <v>31392</v>
      </c>
      <c r="BJA50" s="3" t="s">
        <v>5773</v>
      </c>
      <c r="BJB50" s="3" t="s">
        <v>32637</v>
      </c>
      <c r="BJC50" s="3" t="s">
        <v>32638</v>
      </c>
      <c r="BJD50" s="3" t="s">
        <v>5763</v>
      </c>
      <c r="BJE50" s="3" t="s">
        <v>32639</v>
      </c>
      <c r="BJF50" s="3" t="s">
        <v>32640</v>
      </c>
      <c r="BJG50" s="3" t="s">
        <v>5808</v>
      </c>
      <c r="BJH50" s="3" t="s">
        <v>32338</v>
      </c>
      <c r="BJI50" s="3" t="s">
        <v>32339</v>
      </c>
      <c r="BJJ50" s="3" t="s">
        <v>5773</v>
      </c>
      <c r="BJK50" s="3" t="s">
        <v>32641</v>
      </c>
      <c r="BJL50" s="3" t="s">
        <v>32642</v>
      </c>
      <c r="BJM50" s="3" t="s">
        <v>5808</v>
      </c>
      <c r="BJN50" s="3" t="s">
        <v>31521</v>
      </c>
      <c r="BJO50" s="3" t="s">
        <v>31522</v>
      </c>
      <c r="BJP50" s="3" t="s">
        <v>5808</v>
      </c>
      <c r="BJQ50" s="3" t="s">
        <v>31495</v>
      </c>
      <c r="BJR50" s="3" t="s">
        <v>31496</v>
      </c>
      <c r="BJS50" s="3" t="s">
        <v>5773</v>
      </c>
      <c r="BJT50" s="3" t="s">
        <v>31497</v>
      </c>
      <c r="BJU50" s="3" t="s">
        <v>31498</v>
      </c>
      <c r="BJV50" s="3" t="s">
        <v>5808</v>
      </c>
      <c r="BJW50" s="3" t="s">
        <v>31495</v>
      </c>
      <c r="BJX50" s="3" t="s">
        <v>31496</v>
      </c>
      <c r="BJY50" s="3" t="s">
        <v>5808</v>
      </c>
      <c r="BJZ50" s="3" t="s">
        <v>32643</v>
      </c>
      <c r="BKA50" s="3" t="s">
        <v>32644</v>
      </c>
      <c r="BKB50" s="3" t="s">
        <v>5808</v>
      </c>
      <c r="BKC50" s="3" t="s">
        <v>32226</v>
      </c>
      <c r="BKD50" s="3" t="s">
        <v>32227</v>
      </c>
      <c r="BKE50" s="3" t="s">
        <v>5808</v>
      </c>
      <c r="BKF50" s="3" t="s">
        <v>32645</v>
      </c>
      <c r="BKG50" s="3" t="s">
        <v>32646</v>
      </c>
      <c r="BKH50" s="3" t="s">
        <v>5768</v>
      </c>
      <c r="BKI50" s="3" t="s">
        <v>32647</v>
      </c>
      <c r="BKJ50" s="3" t="s">
        <v>32648</v>
      </c>
      <c r="BKK50" s="3" t="s">
        <v>5763</v>
      </c>
      <c r="BKL50" s="3" t="s">
        <v>32649</v>
      </c>
      <c r="BKM50" s="3" t="s">
        <v>32650</v>
      </c>
      <c r="BKN50" s="3" t="s">
        <v>5763</v>
      </c>
      <c r="BKO50" s="3" t="s">
        <v>32651</v>
      </c>
      <c r="BKP50" s="3" t="s">
        <v>32652</v>
      </c>
      <c r="BKQ50" s="3" t="s">
        <v>5763</v>
      </c>
      <c r="BKR50" s="3" t="s">
        <v>32653</v>
      </c>
      <c r="BKS50" s="3" t="s">
        <v>32654</v>
      </c>
      <c r="BKT50" s="3" t="s">
        <v>5773</v>
      </c>
      <c r="BKU50" s="3" t="s">
        <v>31501</v>
      </c>
      <c r="BKV50" s="3" t="s">
        <v>31502</v>
      </c>
      <c r="BKW50" s="3" t="s">
        <v>5763</v>
      </c>
      <c r="BKX50" s="3" t="s">
        <v>32655</v>
      </c>
      <c r="BKY50" s="3" t="s">
        <v>32656</v>
      </c>
      <c r="BKZ50" s="3" t="s">
        <v>5808</v>
      </c>
      <c r="BLA50" s="3" t="s">
        <v>32657</v>
      </c>
      <c r="BLB50" s="3" t="s">
        <v>32658</v>
      </c>
      <c r="BLC50" s="3" t="s">
        <v>5768</v>
      </c>
      <c r="BLD50" s="3" t="s">
        <v>32659</v>
      </c>
      <c r="BLE50" s="3" t="s">
        <v>32660</v>
      </c>
      <c r="BLF50" s="3" t="s">
        <v>286</v>
      </c>
      <c r="BLG50" s="3" t="s">
        <v>32661</v>
      </c>
      <c r="BLH50" s="3" t="s">
        <v>32662</v>
      </c>
      <c r="BLI50" s="3" t="s">
        <v>5773</v>
      </c>
      <c r="BLJ50" s="3" t="s">
        <v>32663</v>
      </c>
      <c r="BLK50" s="3" t="s">
        <v>32664</v>
      </c>
      <c r="BLL50" s="3" t="s">
        <v>5808</v>
      </c>
      <c r="BLM50" s="3" t="s">
        <v>32665</v>
      </c>
      <c r="BLN50" s="3" t="s">
        <v>32666</v>
      </c>
      <c r="BLO50" s="3" t="s">
        <v>5773</v>
      </c>
      <c r="BLP50" s="3" t="s">
        <v>32667</v>
      </c>
      <c r="BLQ50" s="3" t="s">
        <v>32668</v>
      </c>
      <c r="BLR50" s="3" t="s">
        <v>5763</v>
      </c>
      <c r="BLS50" s="3" t="s">
        <v>32669</v>
      </c>
      <c r="BLT50" s="3" t="s">
        <v>32670</v>
      </c>
      <c r="BLU50" s="3" t="s">
        <v>5768</v>
      </c>
      <c r="BLV50" s="3" t="s">
        <v>32671</v>
      </c>
      <c r="BLW50" s="3" t="s">
        <v>32672</v>
      </c>
      <c r="BLX50" s="3" t="s">
        <v>5808</v>
      </c>
      <c r="BLY50" s="3" t="s">
        <v>32673</v>
      </c>
      <c r="BLZ50" s="3" t="s">
        <v>32674</v>
      </c>
      <c r="BMA50" s="3" t="s">
        <v>5763</v>
      </c>
      <c r="BMB50" s="3" t="s">
        <v>32675</v>
      </c>
      <c r="BMC50" s="3" t="s">
        <v>32676</v>
      </c>
      <c r="BMD50" s="3" t="s">
        <v>5768</v>
      </c>
      <c r="BME50" s="3" t="s">
        <v>32677</v>
      </c>
      <c r="BMF50" s="3" t="s">
        <v>32678</v>
      </c>
      <c r="BMG50" s="3" t="s">
        <v>5763</v>
      </c>
      <c r="BMH50" s="3" t="s">
        <v>32679</v>
      </c>
      <c r="BMI50" s="3" t="s">
        <v>32680</v>
      </c>
      <c r="BMJ50" s="3" t="s">
        <v>5773</v>
      </c>
      <c r="BMK50" s="3" t="s">
        <v>32681</v>
      </c>
      <c r="BML50" s="3" t="s">
        <v>32682</v>
      </c>
      <c r="BMM50" s="3" t="s">
        <v>5773</v>
      </c>
      <c r="BMN50" s="3" t="s">
        <v>32683</v>
      </c>
      <c r="BMO50" s="3" t="s">
        <v>32684</v>
      </c>
      <c r="BMP50" s="3" t="s">
        <v>5763</v>
      </c>
      <c r="BMQ50" s="3" t="s">
        <v>5846</v>
      </c>
      <c r="BMR50" s="3" t="s">
        <v>5847</v>
      </c>
      <c r="BMS50" s="3" t="s">
        <v>271</v>
      </c>
      <c r="BMT50" s="3" t="s">
        <v>32685</v>
      </c>
      <c r="BMU50" s="3" t="s">
        <v>32686</v>
      </c>
      <c r="BMV50" s="3" t="s">
        <v>286</v>
      </c>
      <c r="BMW50" s="3" t="s">
        <v>32687</v>
      </c>
      <c r="BMX50" s="3" t="s">
        <v>32688</v>
      </c>
      <c r="BMY50" s="3" t="s">
        <v>271</v>
      </c>
      <c r="BMZ50" s="3" t="s">
        <v>32689</v>
      </c>
      <c r="BNA50" s="3" t="s">
        <v>32690</v>
      </c>
      <c r="BNB50" s="3" t="s">
        <v>271</v>
      </c>
      <c r="BNC50" s="3" t="s">
        <v>32691</v>
      </c>
      <c r="BND50" s="3" t="s">
        <v>32692</v>
      </c>
      <c r="BNE50" s="3" t="s">
        <v>5808</v>
      </c>
      <c r="BNF50" s="3" t="s">
        <v>6374</v>
      </c>
      <c r="BNG50" s="3" t="s">
        <v>6375</v>
      </c>
      <c r="BNH50" s="3" t="s">
        <v>5808</v>
      </c>
      <c r="BNI50" s="3" t="s">
        <v>32693</v>
      </c>
      <c r="BNJ50" s="3" t="s">
        <v>32694</v>
      </c>
      <c r="BNK50" s="3" t="s">
        <v>5773</v>
      </c>
      <c r="BNL50" s="3" t="s">
        <v>32695</v>
      </c>
      <c r="BNM50" s="3" t="s">
        <v>6313</v>
      </c>
      <c r="BNN50" s="3" t="s">
        <v>5760</v>
      </c>
      <c r="BNO50" s="3" t="s">
        <v>32696</v>
      </c>
      <c r="BNP50" s="3" t="s">
        <v>32697</v>
      </c>
      <c r="BNQ50" s="3" t="s">
        <v>5760</v>
      </c>
      <c r="BNR50" s="3" t="s">
        <v>32698</v>
      </c>
      <c r="BNS50" s="3" t="s">
        <v>32699</v>
      </c>
      <c r="BNT50" s="3" t="s">
        <v>5773</v>
      </c>
      <c r="BNU50" s="3" t="s">
        <v>32700</v>
      </c>
      <c r="BNV50" s="3" t="s">
        <v>32701</v>
      </c>
      <c r="BNW50" s="3" t="s">
        <v>5808</v>
      </c>
      <c r="BNX50" s="3" t="s">
        <v>32702</v>
      </c>
      <c r="BNY50" s="3" t="s">
        <v>32703</v>
      </c>
      <c r="BNZ50" s="3" t="s">
        <v>5808</v>
      </c>
      <c r="BOA50" s="3" t="s">
        <v>32704</v>
      </c>
      <c r="BOB50" s="3" t="s">
        <v>32705</v>
      </c>
      <c r="BOC50" s="3" t="s">
        <v>5808</v>
      </c>
      <c r="BOD50" s="3" t="s">
        <v>32706</v>
      </c>
      <c r="BOE50" s="3" t="s">
        <v>32707</v>
      </c>
      <c r="BOF50" s="3" t="s">
        <v>5773</v>
      </c>
      <c r="BOG50" s="3" t="s">
        <v>32708</v>
      </c>
      <c r="BOH50" s="3" t="s">
        <v>32709</v>
      </c>
      <c r="BOI50" s="3" t="s">
        <v>5773</v>
      </c>
      <c r="BOJ50" s="3" t="s">
        <v>32710</v>
      </c>
      <c r="BOK50" s="3" t="s">
        <v>32711</v>
      </c>
      <c r="BOL50" s="3" t="s">
        <v>5760</v>
      </c>
      <c r="BOM50" s="3" t="s">
        <v>32712</v>
      </c>
      <c r="BON50" s="3" t="s">
        <v>32713</v>
      </c>
      <c r="BOO50" s="3" t="s">
        <v>5763</v>
      </c>
      <c r="BOP50" s="3" t="s">
        <v>32714</v>
      </c>
      <c r="BOQ50" s="3" t="s">
        <v>32715</v>
      </c>
      <c r="BOR50" s="3" t="s">
        <v>5808</v>
      </c>
      <c r="BOS50" s="3" t="s">
        <v>30715</v>
      </c>
      <c r="BOT50" s="3" t="s">
        <v>30716</v>
      </c>
      <c r="BOU50" s="3" t="s">
        <v>5773</v>
      </c>
      <c r="BOV50" s="3" t="s">
        <v>32716</v>
      </c>
      <c r="BOW50" s="3" t="s">
        <v>32717</v>
      </c>
      <c r="BOX50" s="3" t="s">
        <v>5808</v>
      </c>
      <c r="BOY50" s="3" t="s">
        <v>32718</v>
      </c>
      <c r="BOZ50" s="3" t="s">
        <v>32719</v>
      </c>
      <c r="BPA50" s="3" t="s">
        <v>5763</v>
      </c>
      <c r="BPB50" s="3" t="s">
        <v>32720</v>
      </c>
      <c r="BPC50" s="3" t="s">
        <v>32721</v>
      </c>
      <c r="BPD50" s="3" t="s">
        <v>5808</v>
      </c>
      <c r="BPE50" s="3" t="s">
        <v>31041</v>
      </c>
      <c r="BPF50" s="3" t="s">
        <v>31042</v>
      </c>
      <c r="BPG50" s="3" t="s">
        <v>5773</v>
      </c>
      <c r="BPH50" s="3" t="s">
        <v>32722</v>
      </c>
      <c r="BPI50" s="3" t="s">
        <v>32723</v>
      </c>
      <c r="BPJ50" s="3" t="s">
        <v>5808</v>
      </c>
      <c r="BPK50" s="3" t="s">
        <v>32724</v>
      </c>
      <c r="BPL50" s="3" t="s">
        <v>32725</v>
      </c>
      <c r="BPM50" s="3" t="s">
        <v>5763</v>
      </c>
      <c r="BPN50" s="3" t="s">
        <v>32054</v>
      </c>
      <c r="BPO50" s="3" t="s">
        <v>32055</v>
      </c>
      <c r="BPP50" s="3" t="s">
        <v>5763</v>
      </c>
      <c r="BPQ50" s="3" t="s">
        <v>32054</v>
      </c>
      <c r="BPR50" s="3" t="s">
        <v>32055</v>
      </c>
      <c r="BPS50" s="3" t="s">
        <v>271</v>
      </c>
      <c r="BPT50" s="3" t="s">
        <v>6378</v>
      </c>
      <c r="BPU50" s="3" t="s">
        <v>6379</v>
      </c>
      <c r="BPV50" s="3" t="s">
        <v>5763</v>
      </c>
      <c r="BPW50" s="3" t="s">
        <v>32726</v>
      </c>
      <c r="BPX50" s="3" t="s">
        <v>32727</v>
      </c>
      <c r="BPY50" s="3" t="s">
        <v>271</v>
      </c>
      <c r="BPZ50" s="3" t="s">
        <v>32728</v>
      </c>
      <c r="BQA50" s="3" t="s">
        <v>32729</v>
      </c>
      <c r="BQB50" s="3" t="s">
        <v>5773</v>
      </c>
      <c r="BQC50" s="3" t="s">
        <v>32730</v>
      </c>
      <c r="BQD50" s="3" t="s">
        <v>32731</v>
      </c>
      <c r="BQE50" s="3" t="s">
        <v>5808</v>
      </c>
      <c r="BQF50" s="3" t="s">
        <v>32732</v>
      </c>
      <c r="BQG50" s="3" t="s">
        <v>32733</v>
      </c>
      <c r="BQH50" s="3" t="s">
        <v>271</v>
      </c>
      <c r="BQI50" s="3" t="s">
        <v>32734</v>
      </c>
      <c r="BQJ50" s="3" t="s">
        <v>32735</v>
      </c>
      <c r="BQK50" s="3" t="s">
        <v>5773</v>
      </c>
      <c r="BQL50" s="3" t="s">
        <v>32736</v>
      </c>
      <c r="BQM50" s="3" t="s">
        <v>32737</v>
      </c>
      <c r="BQN50" s="3" t="s">
        <v>5763</v>
      </c>
      <c r="BQO50" s="3" t="s">
        <v>32738</v>
      </c>
      <c r="BQP50" s="3" t="s">
        <v>32739</v>
      </c>
      <c r="BQQ50" s="3" t="s">
        <v>5763</v>
      </c>
      <c r="BQR50" s="3" t="s">
        <v>32740</v>
      </c>
      <c r="BQS50" s="3" t="s">
        <v>32741</v>
      </c>
      <c r="BQT50" s="3" t="s">
        <v>5763</v>
      </c>
      <c r="BQU50" s="3" t="s">
        <v>32742</v>
      </c>
      <c r="BQV50" s="3" t="s">
        <v>32743</v>
      </c>
      <c r="BQW50" s="3" t="s">
        <v>5773</v>
      </c>
      <c r="BQX50" s="3" t="s">
        <v>32744</v>
      </c>
      <c r="BQY50" s="3" t="s">
        <v>32745</v>
      </c>
      <c r="BQZ50" s="3" t="s">
        <v>271</v>
      </c>
      <c r="BRA50" s="3" t="s">
        <v>32746</v>
      </c>
      <c r="BRB50" s="3" t="s">
        <v>32747</v>
      </c>
      <c r="BRC50" s="3" t="s">
        <v>5763</v>
      </c>
      <c r="BRD50" s="3" t="s">
        <v>32748</v>
      </c>
      <c r="BRE50" s="3" t="s">
        <v>32749</v>
      </c>
      <c r="BRF50" s="3" t="s">
        <v>271</v>
      </c>
      <c r="BRG50" s="3" t="s">
        <v>32750</v>
      </c>
      <c r="BRH50" s="3" t="s">
        <v>32751</v>
      </c>
      <c r="BRI50" s="3" t="s">
        <v>5763</v>
      </c>
      <c r="BRJ50" s="3" t="s">
        <v>32752</v>
      </c>
      <c r="BRK50" s="3" t="s">
        <v>32753</v>
      </c>
      <c r="BRL50" s="3" t="s">
        <v>5808</v>
      </c>
      <c r="BRM50" s="3" t="s">
        <v>32754</v>
      </c>
      <c r="BRN50" s="3" t="s">
        <v>32755</v>
      </c>
      <c r="BRO50" s="3" t="s">
        <v>5763</v>
      </c>
      <c r="BRP50" s="3" t="s">
        <v>32756</v>
      </c>
      <c r="BRQ50" s="3" t="s">
        <v>32757</v>
      </c>
      <c r="BRR50" s="3" t="s">
        <v>5808</v>
      </c>
      <c r="BRS50" s="3" t="s">
        <v>32758</v>
      </c>
      <c r="BRT50" s="3" t="s">
        <v>32759</v>
      </c>
      <c r="BRU50" s="3" t="s">
        <v>5808</v>
      </c>
      <c r="BRV50" s="3" t="s">
        <v>32758</v>
      </c>
      <c r="BRW50" s="3" t="s">
        <v>32759</v>
      </c>
      <c r="BRX50" s="3" t="s">
        <v>5808</v>
      </c>
      <c r="BRY50" s="3" t="s">
        <v>32760</v>
      </c>
      <c r="BRZ50" s="3" t="s">
        <v>32761</v>
      </c>
      <c r="BSA50" s="3" t="s">
        <v>5773</v>
      </c>
      <c r="BSB50" s="3" t="s">
        <v>32762</v>
      </c>
      <c r="BSC50" s="3" t="s">
        <v>32763</v>
      </c>
      <c r="BSD50" s="3" t="s">
        <v>5763</v>
      </c>
      <c r="BSE50" s="3" t="s">
        <v>31091</v>
      </c>
      <c r="BSF50" s="3" t="s">
        <v>31092</v>
      </c>
      <c r="BSG50" s="3" t="s">
        <v>5760</v>
      </c>
      <c r="BSH50" s="3" t="s">
        <v>32764</v>
      </c>
      <c r="BSI50" s="3" t="s">
        <v>32765</v>
      </c>
      <c r="BSJ50" s="3" t="s">
        <v>271</v>
      </c>
      <c r="BSK50" s="3" t="s">
        <v>32766</v>
      </c>
      <c r="BSL50" s="3" t="s">
        <v>32767</v>
      </c>
      <c r="BSM50" s="3" t="s">
        <v>5763</v>
      </c>
      <c r="BSN50" s="3" t="s">
        <v>32768</v>
      </c>
      <c r="BSO50" s="3" t="s">
        <v>32769</v>
      </c>
      <c r="BSP50" s="3" t="s">
        <v>5808</v>
      </c>
      <c r="BSQ50" s="3" t="s">
        <v>32770</v>
      </c>
      <c r="BSR50" s="3" t="s">
        <v>32771</v>
      </c>
      <c r="BSS50" s="3" t="s">
        <v>5808</v>
      </c>
      <c r="BST50" s="3" t="s">
        <v>32772</v>
      </c>
      <c r="BSU50" s="3" t="s">
        <v>32773</v>
      </c>
      <c r="BSV50" s="3" t="s">
        <v>5773</v>
      </c>
      <c r="BSW50" s="3" t="s">
        <v>32774</v>
      </c>
      <c r="BSX50" s="3" t="s">
        <v>32775</v>
      </c>
      <c r="BSY50" s="3" t="s">
        <v>5773</v>
      </c>
      <c r="BSZ50" s="3" t="s">
        <v>32776</v>
      </c>
      <c r="BTA50" s="3" t="s">
        <v>32777</v>
      </c>
      <c r="BTB50" s="3" t="s">
        <v>5808</v>
      </c>
      <c r="BTC50" s="3" t="s">
        <v>30827</v>
      </c>
      <c r="BTD50" s="3" t="s">
        <v>30828</v>
      </c>
      <c r="BTE50" s="3" t="s">
        <v>5773</v>
      </c>
      <c r="BTF50" s="3" t="s">
        <v>32778</v>
      </c>
      <c r="BTG50" s="3" t="s">
        <v>32779</v>
      </c>
      <c r="BTH50" s="3" t="s">
        <v>5763</v>
      </c>
      <c r="BTI50" s="3" t="s">
        <v>32780</v>
      </c>
      <c r="BTJ50" s="3" t="s">
        <v>32781</v>
      </c>
      <c r="BTK50" s="3" t="s">
        <v>5760</v>
      </c>
      <c r="BTL50" s="3" t="s">
        <v>32782</v>
      </c>
      <c r="BTM50" s="3" t="s">
        <v>32783</v>
      </c>
      <c r="BTN50" s="3" t="s">
        <v>5768</v>
      </c>
      <c r="BTO50" s="3" t="s">
        <v>32784</v>
      </c>
      <c r="BTP50" s="3" t="s">
        <v>32785</v>
      </c>
      <c r="BTQ50" s="3" t="s">
        <v>5763</v>
      </c>
      <c r="BTR50" s="3" t="s">
        <v>32786</v>
      </c>
      <c r="BTS50" s="3" t="s">
        <v>32787</v>
      </c>
      <c r="BTT50" s="3" t="s">
        <v>5763</v>
      </c>
      <c r="BTU50" s="3" t="s">
        <v>32788</v>
      </c>
      <c r="BTV50" s="3" t="s">
        <v>32789</v>
      </c>
      <c r="BTW50" s="3" t="s">
        <v>5808</v>
      </c>
      <c r="BTX50" s="3" t="s">
        <v>32790</v>
      </c>
      <c r="BTY50" s="3" t="s">
        <v>32791</v>
      </c>
      <c r="BTZ50" s="3" t="s">
        <v>5773</v>
      </c>
      <c r="BUA50" s="3" t="s">
        <v>32792</v>
      </c>
      <c r="BUB50" s="3" t="s">
        <v>32793</v>
      </c>
      <c r="BUC50" s="3" t="s">
        <v>5763</v>
      </c>
      <c r="BUD50" s="3" t="s">
        <v>32794</v>
      </c>
      <c r="BUE50" s="3" t="s">
        <v>32795</v>
      </c>
      <c r="BUF50" s="3" t="s">
        <v>5808</v>
      </c>
      <c r="BUG50" s="3" t="s">
        <v>32796</v>
      </c>
      <c r="BUH50" s="3" t="s">
        <v>32797</v>
      </c>
      <c r="BUI50" s="3" t="s">
        <v>5763</v>
      </c>
      <c r="BUJ50" s="3" t="s">
        <v>32798</v>
      </c>
      <c r="BUK50" s="3" t="s">
        <v>32799</v>
      </c>
      <c r="BUL50" s="3" t="s">
        <v>5763</v>
      </c>
      <c r="BUM50" s="3" t="s">
        <v>32800</v>
      </c>
      <c r="BUN50" s="3" t="s">
        <v>32801</v>
      </c>
      <c r="BUO50" s="3" t="s">
        <v>5808</v>
      </c>
      <c r="BUP50" s="3" t="s">
        <v>32802</v>
      </c>
      <c r="BUQ50" s="3" t="s">
        <v>32803</v>
      </c>
      <c r="BUR50" s="3" t="s">
        <v>5808</v>
      </c>
      <c r="BUS50" s="3" t="s">
        <v>32804</v>
      </c>
      <c r="BUT50" s="3" t="s">
        <v>32805</v>
      </c>
      <c r="BUU50" s="3" t="s">
        <v>5808</v>
      </c>
      <c r="BUV50" s="3" t="s">
        <v>32806</v>
      </c>
      <c r="BUW50" s="3" t="s">
        <v>32807</v>
      </c>
      <c r="BUX50" s="3" t="s">
        <v>5808</v>
      </c>
      <c r="BUY50" s="3" t="s">
        <v>32808</v>
      </c>
      <c r="BUZ50" s="3" t="s">
        <v>32809</v>
      </c>
      <c r="BVA50" s="3" t="s">
        <v>5763</v>
      </c>
      <c r="BVB50" s="3" t="s">
        <v>32810</v>
      </c>
      <c r="BVC50" s="3" t="s">
        <v>32811</v>
      </c>
      <c r="BVD50" s="3" t="s">
        <v>5763</v>
      </c>
      <c r="BVE50" s="3" t="s">
        <v>32812</v>
      </c>
      <c r="BVF50" s="3" t="s">
        <v>32813</v>
      </c>
      <c r="BVG50" s="3" t="s">
        <v>5763</v>
      </c>
      <c r="BVH50" s="3" t="s">
        <v>32814</v>
      </c>
      <c r="BVI50" s="3" t="s">
        <v>32815</v>
      </c>
      <c r="BVJ50" s="3" t="s">
        <v>5808</v>
      </c>
      <c r="BVK50" s="3" t="s">
        <v>32816</v>
      </c>
      <c r="BVL50" s="3" t="s">
        <v>32817</v>
      </c>
      <c r="BVM50" s="3" t="s">
        <v>5760</v>
      </c>
      <c r="BVN50" s="3" t="s">
        <v>32818</v>
      </c>
      <c r="BVO50" s="3" t="s">
        <v>32819</v>
      </c>
      <c r="BVP50" s="3" t="s">
        <v>5773</v>
      </c>
      <c r="BVQ50" s="3" t="s">
        <v>32820</v>
      </c>
      <c r="BVR50" s="3" t="s">
        <v>32821</v>
      </c>
      <c r="BVS50" s="3" t="s">
        <v>271</v>
      </c>
      <c r="BVT50" s="3" t="s">
        <v>32822</v>
      </c>
      <c r="BVU50" s="3" t="s">
        <v>32823</v>
      </c>
      <c r="BVV50" s="3" t="s">
        <v>5773</v>
      </c>
      <c r="BVW50" s="3" t="s">
        <v>32824</v>
      </c>
      <c r="BVX50" s="3" t="s">
        <v>32825</v>
      </c>
      <c r="BVY50" s="3" t="s">
        <v>5773</v>
      </c>
      <c r="BVZ50" s="3" t="s">
        <v>32826</v>
      </c>
      <c r="BWA50" s="3" t="s">
        <v>32827</v>
      </c>
      <c r="BWB50" s="3" t="s">
        <v>5763</v>
      </c>
      <c r="BWC50" s="3" t="s">
        <v>32828</v>
      </c>
      <c r="BWD50" s="3" t="s">
        <v>32829</v>
      </c>
      <c r="BWE50" s="3" t="s">
        <v>5808</v>
      </c>
      <c r="BWF50" s="3" t="s">
        <v>32830</v>
      </c>
      <c r="BWG50" s="3" t="s">
        <v>32831</v>
      </c>
      <c r="BWH50" s="3" t="s">
        <v>5808</v>
      </c>
      <c r="BWI50" s="3" t="s">
        <v>31928</v>
      </c>
      <c r="BWJ50" s="3" t="s">
        <v>31929</v>
      </c>
      <c r="BWK50" s="3" t="s">
        <v>5763</v>
      </c>
      <c r="BWL50" s="3" t="s">
        <v>32832</v>
      </c>
      <c r="BWM50" s="3" t="s">
        <v>32833</v>
      </c>
      <c r="BWN50" s="3" t="s">
        <v>5808</v>
      </c>
      <c r="BWO50" s="3" t="s">
        <v>32834</v>
      </c>
      <c r="BWP50" s="3" t="s">
        <v>32835</v>
      </c>
      <c r="BWQ50" s="3" t="s">
        <v>5763</v>
      </c>
      <c r="BWR50" s="3" t="s">
        <v>32836</v>
      </c>
      <c r="BWS50" s="3" t="s">
        <v>32837</v>
      </c>
      <c r="BWT50" s="3" t="s">
        <v>5808</v>
      </c>
      <c r="BWU50" s="3" t="s">
        <v>32838</v>
      </c>
      <c r="BWV50" s="3" t="s">
        <v>32839</v>
      </c>
      <c r="BWW50" s="3" t="s">
        <v>5768</v>
      </c>
      <c r="BWX50" s="3" t="s">
        <v>32840</v>
      </c>
      <c r="BWY50" s="3" t="s">
        <v>32841</v>
      </c>
      <c r="BWZ50" s="3" t="s">
        <v>5763</v>
      </c>
      <c r="BXA50" s="3" t="s">
        <v>32842</v>
      </c>
      <c r="BXB50" s="3" t="s">
        <v>32843</v>
      </c>
      <c r="BXC50" s="3" t="s">
        <v>5768</v>
      </c>
      <c r="BXD50" s="3" t="s">
        <v>32844</v>
      </c>
      <c r="BXE50" s="3" t="s">
        <v>32845</v>
      </c>
      <c r="BXF50" s="3" t="s">
        <v>5763</v>
      </c>
      <c r="BXG50" s="3" t="s">
        <v>32846</v>
      </c>
      <c r="BXH50" s="3" t="s">
        <v>32847</v>
      </c>
      <c r="BXI50" s="3" t="s">
        <v>5808</v>
      </c>
      <c r="BXJ50" s="3" t="s">
        <v>30715</v>
      </c>
      <c r="BXK50" s="3" t="s">
        <v>30716</v>
      </c>
      <c r="BXL50" s="3" t="s">
        <v>5773</v>
      </c>
      <c r="BXM50" s="3" t="s">
        <v>32848</v>
      </c>
      <c r="BXN50" s="3" t="s">
        <v>32849</v>
      </c>
      <c r="BXO50" s="3" t="s">
        <v>5808</v>
      </c>
      <c r="BXP50" s="3" t="s">
        <v>32850</v>
      </c>
      <c r="BXQ50" s="3" t="s">
        <v>32851</v>
      </c>
      <c r="BXR50" s="3" t="s">
        <v>5773</v>
      </c>
      <c r="BXS50" s="3" t="s">
        <v>32852</v>
      </c>
      <c r="BXT50" s="3" t="s">
        <v>32853</v>
      </c>
      <c r="BXU50" s="3" t="s">
        <v>5773</v>
      </c>
      <c r="BXV50" s="3" t="s">
        <v>32854</v>
      </c>
      <c r="BXW50" s="3" t="s">
        <v>32855</v>
      </c>
      <c r="BXX50" s="3" t="s">
        <v>286</v>
      </c>
      <c r="BXY50" s="3" t="s">
        <v>32856</v>
      </c>
      <c r="BXZ50" s="3" t="s">
        <v>32857</v>
      </c>
      <c r="BYA50" s="3" t="s">
        <v>5808</v>
      </c>
      <c r="BYB50" s="3" t="s">
        <v>32858</v>
      </c>
      <c r="BYC50" s="3" t="s">
        <v>32859</v>
      </c>
      <c r="BYD50" s="3" t="s">
        <v>5773</v>
      </c>
      <c r="BYE50" s="3" t="s">
        <v>32860</v>
      </c>
      <c r="BYF50" s="3" t="s">
        <v>32861</v>
      </c>
      <c r="BYG50" s="3" t="s">
        <v>5808</v>
      </c>
      <c r="BYH50" s="3" t="s">
        <v>32862</v>
      </c>
      <c r="BYI50" s="3" t="s">
        <v>32863</v>
      </c>
      <c r="BYJ50" s="3" t="s">
        <v>5763</v>
      </c>
      <c r="BYK50" s="3" t="s">
        <v>32864</v>
      </c>
      <c r="BYL50" s="3" t="s">
        <v>32865</v>
      </c>
      <c r="BYM50" s="3" t="s">
        <v>5950</v>
      </c>
      <c r="BYN50" s="3" t="s">
        <v>32866</v>
      </c>
      <c r="BYO50" s="3" t="s">
        <v>32867</v>
      </c>
    </row>
    <row r="51" spans="1:2017" ht="127.5" x14ac:dyDescent="0.25">
      <c r="A51" s="6"/>
      <c r="B51" s="3" t="s">
        <v>286</v>
      </c>
      <c r="C51" s="3" t="s">
        <v>32868</v>
      </c>
      <c r="D51" s="3" t="s">
        <v>32869</v>
      </c>
      <c r="E51" s="3" t="s">
        <v>5808</v>
      </c>
      <c r="F51" s="3" t="s">
        <v>6845</v>
      </c>
      <c r="G51" s="3" t="s">
        <v>6846</v>
      </c>
      <c r="H51" s="3" t="s">
        <v>5760</v>
      </c>
      <c r="I51" s="3" t="s">
        <v>32870</v>
      </c>
      <c r="J51" s="3" t="s">
        <v>32871</v>
      </c>
      <c r="K51" s="3" t="s">
        <v>5808</v>
      </c>
      <c r="L51" s="3" t="s">
        <v>32872</v>
      </c>
      <c r="M51" s="3" t="s">
        <v>32873</v>
      </c>
      <c r="N51" s="3" t="s">
        <v>286</v>
      </c>
      <c r="O51" s="3" t="s">
        <v>31219</v>
      </c>
      <c r="P51" s="3" t="s">
        <v>31220</v>
      </c>
      <c r="Q51" s="3" t="s">
        <v>5773</v>
      </c>
      <c r="R51" s="3" t="s">
        <v>31497</v>
      </c>
      <c r="S51" s="3" t="s">
        <v>31498</v>
      </c>
      <c r="T51" s="3" t="s">
        <v>5763</v>
      </c>
      <c r="U51" s="3" t="s">
        <v>5846</v>
      </c>
      <c r="V51" s="3" t="s">
        <v>5847</v>
      </c>
      <c r="W51" s="3" t="s">
        <v>5763</v>
      </c>
      <c r="X51" s="3" t="s">
        <v>32874</v>
      </c>
      <c r="Y51" s="3" t="s">
        <v>32875</v>
      </c>
      <c r="Z51" s="3" t="s">
        <v>5808</v>
      </c>
      <c r="AA51" s="3" t="s">
        <v>30715</v>
      </c>
      <c r="AB51" s="3" t="s">
        <v>30716</v>
      </c>
      <c r="AC51" s="3" t="s">
        <v>5768</v>
      </c>
      <c r="AD51" s="3" t="s">
        <v>32876</v>
      </c>
      <c r="AE51" s="3" t="s">
        <v>32877</v>
      </c>
      <c r="AF51" s="3" t="s">
        <v>5763</v>
      </c>
      <c r="AG51" s="3" t="s">
        <v>32878</v>
      </c>
      <c r="AH51" s="3" t="s">
        <v>32879</v>
      </c>
      <c r="AI51" s="3" t="s">
        <v>5773</v>
      </c>
      <c r="AJ51" s="3" t="s">
        <v>32880</v>
      </c>
      <c r="AK51" s="3" t="s">
        <v>32881</v>
      </c>
      <c r="AL51" s="3" t="s">
        <v>5763</v>
      </c>
      <c r="AM51" s="3" t="s">
        <v>32882</v>
      </c>
      <c r="AN51" s="3" t="s">
        <v>32883</v>
      </c>
      <c r="AO51" s="3" t="s">
        <v>5763</v>
      </c>
      <c r="AP51" s="3" t="s">
        <v>32884</v>
      </c>
      <c r="AQ51" s="3" t="s">
        <v>32885</v>
      </c>
      <c r="AR51" s="3" t="s">
        <v>5763</v>
      </c>
      <c r="AS51" s="3" t="s">
        <v>32886</v>
      </c>
      <c r="AT51" s="3" t="s">
        <v>32887</v>
      </c>
      <c r="AU51" s="3" t="s">
        <v>286</v>
      </c>
      <c r="AV51" s="3" t="s">
        <v>30547</v>
      </c>
      <c r="AW51" s="3" t="s">
        <v>30548</v>
      </c>
      <c r="AX51" s="3" t="s">
        <v>5850</v>
      </c>
      <c r="AY51" s="3" t="s">
        <v>32888</v>
      </c>
      <c r="AZ51" s="3" t="s">
        <v>32889</v>
      </c>
      <c r="BA51" s="3" t="s">
        <v>286</v>
      </c>
      <c r="BB51" s="3" t="s">
        <v>32890</v>
      </c>
      <c r="BC51" s="3" t="s">
        <v>32891</v>
      </c>
      <c r="BD51" s="3" t="s">
        <v>5763</v>
      </c>
      <c r="BE51" s="3" t="s">
        <v>31842</v>
      </c>
      <c r="BF51" s="3" t="s">
        <v>31843</v>
      </c>
      <c r="BG51" s="3" t="s">
        <v>5763</v>
      </c>
      <c r="BH51" s="3" t="s">
        <v>31842</v>
      </c>
      <c r="BI51" s="3" t="s">
        <v>31843</v>
      </c>
      <c r="BJ51" s="3" t="s">
        <v>5808</v>
      </c>
      <c r="BK51" s="3" t="s">
        <v>32892</v>
      </c>
      <c r="BL51" s="3" t="s">
        <v>32893</v>
      </c>
      <c r="BM51" s="3" t="s">
        <v>5768</v>
      </c>
      <c r="BN51" s="3" t="s">
        <v>32894</v>
      </c>
      <c r="BO51" s="3" t="s">
        <v>32895</v>
      </c>
      <c r="BP51" s="3" t="s">
        <v>5768</v>
      </c>
      <c r="BQ51" s="3" t="s">
        <v>32896</v>
      </c>
      <c r="BR51" s="3" t="s">
        <v>32897</v>
      </c>
      <c r="BS51" s="3" t="s">
        <v>5815</v>
      </c>
      <c r="BT51" s="3" t="s">
        <v>32898</v>
      </c>
      <c r="BU51" s="3" t="s">
        <v>32899</v>
      </c>
      <c r="BV51" s="3" t="s">
        <v>5763</v>
      </c>
      <c r="BW51" s="3" t="s">
        <v>32900</v>
      </c>
      <c r="BX51" s="3" t="s">
        <v>32901</v>
      </c>
      <c r="BY51" s="3" t="s">
        <v>5773</v>
      </c>
      <c r="BZ51" s="3" t="s">
        <v>32902</v>
      </c>
      <c r="CA51" s="3" t="s">
        <v>32903</v>
      </c>
      <c r="CB51" s="3" t="s">
        <v>5763</v>
      </c>
      <c r="CC51" s="3" t="s">
        <v>31803</v>
      </c>
      <c r="CD51" s="3" t="s">
        <v>31804</v>
      </c>
      <c r="CE51" s="3" t="s">
        <v>5763</v>
      </c>
      <c r="CF51" s="3" t="s">
        <v>32904</v>
      </c>
      <c r="CG51" s="3" t="s">
        <v>32905</v>
      </c>
      <c r="CH51" s="3" t="s">
        <v>5773</v>
      </c>
      <c r="CI51" s="3" t="s">
        <v>32906</v>
      </c>
      <c r="CJ51" s="3" t="s">
        <v>32907</v>
      </c>
      <c r="CK51" s="3" t="s">
        <v>5773</v>
      </c>
      <c r="CL51" s="3" t="s">
        <v>32908</v>
      </c>
      <c r="CM51" s="3" t="s">
        <v>32909</v>
      </c>
      <c r="CN51" s="3" t="s">
        <v>5763</v>
      </c>
      <c r="CO51" s="3" t="s">
        <v>32910</v>
      </c>
      <c r="CP51" s="3" t="s">
        <v>32911</v>
      </c>
      <c r="CQ51" s="3" t="s">
        <v>5763</v>
      </c>
      <c r="CR51" s="3" t="s">
        <v>32912</v>
      </c>
      <c r="CS51" s="3" t="s">
        <v>32913</v>
      </c>
      <c r="CT51" s="3" t="s">
        <v>5763</v>
      </c>
      <c r="CU51" s="3" t="s">
        <v>32914</v>
      </c>
      <c r="CV51" s="3" t="s">
        <v>32915</v>
      </c>
      <c r="CW51" s="3" t="s">
        <v>5760</v>
      </c>
      <c r="CX51" s="3" t="s">
        <v>32916</v>
      </c>
      <c r="CY51" s="3" t="s">
        <v>32917</v>
      </c>
      <c r="CZ51" s="3" t="s">
        <v>5808</v>
      </c>
      <c r="DA51" s="3" t="s">
        <v>32918</v>
      </c>
      <c r="DB51" s="3" t="s">
        <v>32919</v>
      </c>
      <c r="DC51" s="3" t="s">
        <v>5763</v>
      </c>
      <c r="DD51" s="3" t="s">
        <v>32920</v>
      </c>
      <c r="DE51" s="3" t="s">
        <v>32921</v>
      </c>
      <c r="DF51" s="3" t="s">
        <v>5808</v>
      </c>
      <c r="DG51" s="3" t="s">
        <v>32922</v>
      </c>
      <c r="DH51" s="3" t="s">
        <v>32923</v>
      </c>
      <c r="DI51" s="3" t="s">
        <v>271</v>
      </c>
      <c r="DJ51" s="3" t="s">
        <v>32924</v>
      </c>
      <c r="DK51" s="3" t="s">
        <v>32925</v>
      </c>
      <c r="DL51" s="3" t="s">
        <v>5773</v>
      </c>
      <c r="DM51" s="3" t="s">
        <v>32926</v>
      </c>
      <c r="DN51" s="3" t="s">
        <v>32927</v>
      </c>
      <c r="DO51" s="3" t="s">
        <v>5763</v>
      </c>
      <c r="DP51" s="3" t="s">
        <v>32928</v>
      </c>
      <c r="DQ51" s="3" t="s">
        <v>32929</v>
      </c>
      <c r="DR51" s="3" t="s">
        <v>5763</v>
      </c>
      <c r="DS51" s="3" t="s">
        <v>32930</v>
      </c>
      <c r="DT51" s="3" t="s">
        <v>32931</v>
      </c>
      <c r="DU51" s="3" t="s">
        <v>5760</v>
      </c>
      <c r="DV51" s="3" t="s">
        <v>32932</v>
      </c>
      <c r="DW51" s="3" t="s">
        <v>32933</v>
      </c>
      <c r="DX51" s="3" t="s">
        <v>5808</v>
      </c>
      <c r="DY51" s="3" t="s">
        <v>32934</v>
      </c>
      <c r="DZ51" s="3" t="s">
        <v>32935</v>
      </c>
      <c r="EA51" s="3" t="s">
        <v>5808</v>
      </c>
      <c r="EB51" s="3" t="s">
        <v>32936</v>
      </c>
      <c r="EC51" s="3" t="s">
        <v>32937</v>
      </c>
      <c r="ED51" s="3" t="s">
        <v>5760</v>
      </c>
      <c r="EE51" s="3" t="s">
        <v>31585</v>
      </c>
      <c r="EF51" s="3" t="s">
        <v>31586</v>
      </c>
      <c r="EG51" s="3" t="s">
        <v>5763</v>
      </c>
      <c r="EH51" s="3" t="s">
        <v>32054</v>
      </c>
      <c r="EI51" s="3" t="s">
        <v>32055</v>
      </c>
      <c r="EJ51" s="3" t="s">
        <v>5763</v>
      </c>
      <c r="EK51" s="3" t="s">
        <v>32938</v>
      </c>
      <c r="EL51" s="3" t="s">
        <v>32939</v>
      </c>
      <c r="EM51" s="3" t="s">
        <v>5763</v>
      </c>
      <c r="EN51" s="3" t="s">
        <v>32012</v>
      </c>
      <c r="EO51" s="3" t="s">
        <v>32013</v>
      </c>
      <c r="EP51" s="3" t="s">
        <v>271</v>
      </c>
      <c r="EQ51" s="3" t="s">
        <v>32940</v>
      </c>
      <c r="ER51" s="3" t="s">
        <v>32941</v>
      </c>
      <c r="ES51" s="3" t="s">
        <v>5808</v>
      </c>
      <c r="ET51" s="3" t="s">
        <v>32942</v>
      </c>
      <c r="EU51" s="3" t="s">
        <v>32943</v>
      </c>
      <c r="EV51" s="3" t="s">
        <v>5773</v>
      </c>
      <c r="EW51" s="3" t="s">
        <v>32944</v>
      </c>
      <c r="EX51" s="3" t="s">
        <v>32945</v>
      </c>
      <c r="EY51" s="3" t="s">
        <v>5773</v>
      </c>
      <c r="EZ51" s="3" t="s">
        <v>32946</v>
      </c>
      <c r="FA51" s="3" t="s">
        <v>32947</v>
      </c>
      <c r="FB51" s="3" t="s">
        <v>5763</v>
      </c>
      <c r="FC51" s="3" t="s">
        <v>32948</v>
      </c>
      <c r="FD51" s="3" t="s">
        <v>32949</v>
      </c>
      <c r="FE51" s="3" t="s">
        <v>5760</v>
      </c>
      <c r="FF51" s="3" t="s">
        <v>32950</v>
      </c>
      <c r="FG51" s="3" t="s">
        <v>32951</v>
      </c>
      <c r="FH51" s="3" t="s">
        <v>5768</v>
      </c>
      <c r="FI51" s="3" t="s">
        <v>32952</v>
      </c>
      <c r="FJ51" s="3" t="s">
        <v>32953</v>
      </c>
      <c r="FK51" s="3" t="s">
        <v>271</v>
      </c>
      <c r="FL51" s="3" t="s">
        <v>6081</v>
      </c>
      <c r="FM51" s="3" t="s">
        <v>6082</v>
      </c>
      <c r="FN51" s="3" t="s">
        <v>5808</v>
      </c>
      <c r="FO51" s="3" t="s">
        <v>32954</v>
      </c>
      <c r="FP51" s="3" t="s">
        <v>32955</v>
      </c>
      <c r="FQ51" s="3" t="s">
        <v>5763</v>
      </c>
      <c r="FR51" s="3" t="s">
        <v>32956</v>
      </c>
      <c r="FS51" s="3" t="s">
        <v>32957</v>
      </c>
      <c r="FT51" s="3" t="s">
        <v>271</v>
      </c>
      <c r="FU51" s="3" t="s">
        <v>32958</v>
      </c>
      <c r="FV51" s="3" t="s">
        <v>32959</v>
      </c>
      <c r="FW51" s="3" t="s">
        <v>5808</v>
      </c>
      <c r="FX51" s="3" t="s">
        <v>32960</v>
      </c>
      <c r="FY51" s="3" t="s">
        <v>32961</v>
      </c>
      <c r="FZ51" s="3" t="s">
        <v>5763</v>
      </c>
      <c r="GA51" s="3" t="s">
        <v>6470</v>
      </c>
      <c r="GB51" s="3" t="s">
        <v>6471</v>
      </c>
      <c r="GC51" s="3" t="s">
        <v>5763</v>
      </c>
      <c r="GD51" s="3" t="s">
        <v>32962</v>
      </c>
      <c r="GE51" s="3" t="s">
        <v>32963</v>
      </c>
      <c r="GF51" s="3" t="s">
        <v>5760</v>
      </c>
      <c r="GG51" s="3" t="s">
        <v>32964</v>
      </c>
      <c r="GH51" s="3" t="s">
        <v>32965</v>
      </c>
      <c r="GI51" s="3" t="s">
        <v>5950</v>
      </c>
      <c r="GJ51" s="3" t="s">
        <v>32966</v>
      </c>
      <c r="GK51" s="3" t="s">
        <v>32967</v>
      </c>
      <c r="GL51" s="3" t="s">
        <v>271</v>
      </c>
      <c r="GM51" s="3" t="s">
        <v>32968</v>
      </c>
      <c r="GN51" s="3" t="s">
        <v>32969</v>
      </c>
      <c r="GO51" s="3" t="s">
        <v>271</v>
      </c>
      <c r="GP51" s="3" t="s">
        <v>32970</v>
      </c>
      <c r="GQ51" s="3" t="s">
        <v>32971</v>
      </c>
      <c r="GR51" s="3" t="s">
        <v>271</v>
      </c>
      <c r="GS51" s="3" t="s">
        <v>32972</v>
      </c>
      <c r="GT51" s="3" t="s">
        <v>32973</v>
      </c>
      <c r="GU51" s="3" t="s">
        <v>5773</v>
      </c>
      <c r="GV51" s="3" t="s">
        <v>32974</v>
      </c>
      <c r="GW51" s="3" t="s">
        <v>32975</v>
      </c>
      <c r="GX51" s="3" t="s">
        <v>5763</v>
      </c>
      <c r="GY51" s="3" t="s">
        <v>32976</v>
      </c>
      <c r="GZ51" s="3" t="s">
        <v>32977</v>
      </c>
      <c r="HA51" s="3" t="s">
        <v>5773</v>
      </c>
      <c r="HB51" s="3" t="s">
        <v>32978</v>
      </c>
      <c r="HC51" s="3" t="s">
        <v>32979</v>
      </c>
      <c r="HD51" s="3" t="s">
        <v>5815</v>
      </c>
      <c r="HE51" s="3" t="s">
        <v>6795</v>
      </c>
      <c r="HF51" s="3" t="s">
        <v>6796</v>
      </c>
      <c r="HG51" s="3" t="s">
        <v>5763</v>
      </c>
      <c r="HH51" s="3" t="s">
        <v>32980</v>
      </c>
      <c r="HI51" s="3" t="s">
        <v>32981</v>
      </c>
      <c r="HJ51" s="3" t="s">
        <v>5763</v>
      </c>
      <c r="HK51" s="3" t="s">
        <v>32982</v>
      </c>
      <c r="HL51" s="3" t="s">
        <v>32983</v>
      </c>
      <c r="HM51" s="3" t="s">
        <v>5763</v>
      </c>
      <c r="HN51" s="3" t="s">
        <v>32984</v>
      </c>
      <c r="HO51" s="3" t="s">
        <v>32985</v>
      </c>
      <c r="HP51" s="3" t="s">
        <v>5808</v>
      </c>
      <c r="HQ51" s="3" t="s">
        <v>30715</v>
      </c>
      <c r="HR51" s="3" t="s">
        <v>30716</v>
      </c>
      <c r="HS51" s="3" t="s">
        <v>5763</v>
      </c>
      <c r="HT51" s="3" t="s">
        <v>32500</v>
      </c>
      <c r="HU51" s="3" t="s">
        <v>32501</v>
      </c>
      <c r="HV51" s="3" t="s">
        <v>5763</v>
      </c>
      <c r="HW51" s="3" t="s">
        <v>32054</v>
      </c>
      <c r="HX51" s="3" t="s">
        <v>32055</v>
      </c>
      <c r="HY51" s="3" t="s">
        <v>5850</v>
      </c>
      <c r="HZ51" s="3" t="s">
        <v>32986</v>
      </c>
      <c r="IA51" s="3" t="s">
        <v>32987</v>
      </c>
      <c r="IB51" s="3" t="s">
        <v>5773</v>
      </c>
      <c r="IC51" s="3" t="s">
        <v>32988</v>
      </c>
      <c r="ID51" s="3" t="s">
        <v>32989</v>
      </c>
      <c r="IE51" s="3" t="s">
        <v>5763</v>
      </c>
      <c r="IF51" s="3" t="s">
        <v>32080</v>
      </c>
      <c r="IG51" s="3" t="s">
        <v>32081</v>
      </c>
      <c r="IH51" s="3" t="s">
        <v>5763</v>
      </c>
      <c r="II51" s="3" t="s">
        <v>32990</v>
      </c>
      <c r="IJ51" s="3" t="s">
        <v>32991</v>
      </c>
      <c r="IK51" s="3" t="s">
        <v>5763</v>
      </c>
      <c r="IL51" s="3" t="s">
        <v>32992</v>
      </c>
      <c r="IM51" s="3" t="s">
        <v>32993</v>
      </c>
      <c r="IN51" s="3" t="s">
        <v>5808</v>
      </c>
      <c r="IO51" s="3" t="s">
        <v>32994</v>
      </c>
      <c r="IP51" s="3" t="s">
        <v>32995</v>
      </c>
      <c r="IQ51" s="3" t="s">
        <v>271</v>
      </c>
      <c r="IR51" s="3" t="s">
        <v>32996</v>
      </c>
      <c r="IS51" s="3" t="s">
        <v>32997</v>
      </c>
      <c r="IT51" s="3" t="s">
        <v>5808</v>
      </c>
      <c r="IU51" s="3" t="s">
        <v>32998</v>
      </c>
      <c r="IV51" s="3" t="s">
        <v>32999</v>
      </c>
      <c r="IW51" s="3" t="s">
        <v>286</v>
      </c>
      <c r="IX51" s="3" t="s">
        <v>33000</v>
      </c>
      <c r="IY51" s="3" t="s">
        <v>33001</v>
      </c>
      <c r="IZ51" s="3" t="s">
        <v>5773</v>
      </c>
      <c r="JA51" s="3" t="s">
        <v>33002</v>
      </c>
      <c r="JB51" s="3" t="s">
        <v>33003</v>
      </c>
      <c r="JC51" s="3" t="s">
        <v>5763</v>
      </c>
      <c r="JD51" s="3" t="s">
        <v>33004</v>
      </c>
      <c r="JE51" s="3" t="s">
        <v>33005</v>
      </c>
      <c r="JF51" s="3" t="s">
        <v>5808</v>
      </c>
      <c r="JG51" s="3" t="s">
        <v>33006</v>
      </c>
      <c r="JH51" s="3" t="s">
        <v>33007</v>
      </c>
      <c r="JI51" s="3" t="s">
        <v>5768</v>
      </c>
      <c r="JJ51" s="3" t="s">
        <v>33008</v>
      </c>
      <c r="JK51" s="3" t="s">
        <v>33009</v>
      </c>
      <c r="JL51" s="3" t="s">
        <v>5768</v>
      </c>
      <c r="JM51" s="3" t="s">
        <v>33010</v>
      </c>
      <c r="JN51" s="3" t="s">
        <v>33011</v>
      </c>
      <c r="JO51" s="3" t="s">
        <v>5808</v>
      </c>
      <c r="JP51" s="3" t="s">
        <v>33012</v>
      </c>
      <c r="JQ51" s="3" t="s">
        <v>33013</v>
      </c>
      <c r="JR51" s="3" t="s">
        <v>271</v>
      </c>
      <c r="JS51" s="3" t="s">
        <v>33014</v>
      </c>
      <c r="JT51" s="3" t="s">
        <v>33015</v>
      </c>
      <c r="JU51" s="3" t="s">
        <v>5808</v>
      </c>
      <c r="JV51" s="3" t="s">
        <v>33016</v>
      </c>
      <c r="JW51" s="3" t="s">
        <v>33017</v>
      </c>
      <c r="JX51" s="3" t="s">
        <v>5760</v>
      </c>
      <c r="JY51" s="3" t="s">
        <v>33018</v>
      </c>
      <c r="JZ51" s="3" t="s">
        <v>33019</v>
      </c>
      <c r="KA51" s="3" t="s">
        <v>5773</v>
      </c>
      <c r="KB51" s="3" t="s">
        <v>33020</v>
      </c>
      <c r="KC51" s="3" t="s">
        <v>33021</v>
      </c>
      <c r="KD51" s="3" t="s">
        <v>5773</v>
      </c>
      <c r="KE51" s="3" t="s">
        <v>33022</v>
      </c>
      <c r="KF51" s="3" t="s">
        <v>33023</v>
      </c>
      <c r="KG51" s="3" t="s">
        <v>5763</v>
      </c>
      <c r="KH51" s="3" t="s">
        <v>33024</v>
      </c>
      <c r="KI51" s="3" t="s">
        <v>33025</v>
      </c>
      <c r="KJ51" s="3" t="s">
        <v>5773</v>
      </c>
      <c r="KK51" s="3" t="s">
        <v>33026</v>
      </c>
      <c r="KL51" s="3" t="s">
        <v>33027</v>
      </c>
      <c r="KM51" s="3" t="s">
        <v>5773</v>
      </c>
      <c r="KN51" s="3" t="s">
        <v>33028</v>
      </c>
      <c r="KO51" s="3" t="s">
        <v>33029</v>
      </c>
      <c r="KP51" s="3" t="s">
        <v>5773</v>
      </c>
      <c r="KQ51" s="3" t="s">
        <v>33030</v>
      </c>
      <c r="KR51" s="3" t="s">
        <v>33031</v>
      </c>
      <c r="KS51" s="3" t="s">
        <v>271</v>
      </c>
      <c r="KT51" s="3" t="s">
        <v>33032</v>
      </c>
      <c r="KU51" s="3" t="s">
        <v>33033</v>
      </c>
      <c r="KV51" s="3" t="s">
        <v>5773</v>
      </c>
      <c r="KW51" s="3" t="s">
        <v>33034</v>
      </c>
      <c r="KX51" s="3" t="s">
        <v>33035</v>
      </c>
      <c r="KY51" s="3" t="s">
        <v>5763</v>
      </c>
      <c r="KZ51" s="3" t="s">
        <v>33036</v>
      </c>
      <c r="LA51" s="3" t="s">
        <v>33037</v>
      </c>
      <c r="LB51" s="3" t="s">
        <v>5773</v>
      </c>
      <c r="LC51" s="3" t="s">
        <v>33038</v>
      </c>
      <c r="LD51" s="3" t="s">
        <v>33039</v>
      </c>
      <c r="LE51" s="3" t="s">
        <v>271</v>
      </c>
      <c r="LF51" s="3" t="s">
        <v>33040</v>
      </c>
      <c r="LG51" s="3" t="s">
        <v>33041</v>
      </c>
      <c r="LH51" s="3" t="s">
        <v>5808</v>
      </c>
      <c r="LI51" s="3" t="s">
        <v>33042</v>
      </c>
      <c r="LJ51" s="3" t="s">
        <v>33043</v>
      </c>
      <c r="LK51" s="3" t="s">
        <v>5773</v>
      </c>
      <c r="LL51" s="3" t="s">
        <v>33044</v>
      </c>
      <c r="LM51" s="3" t="s">
        <v>33045</v>
      </c>
      <c r="LN51" s="3" t="s">
        <v>5763</v>
      </c>
      <c r="LO51" s="3" t="s">
        <v>33046</v>
      </c>
      <c r="LP51" s="3" t="s">
        <v>33047</v>
      </c>
      <c r="LQ51" s="3" t="s">
        <v>5808</v>
      </c>
      <c r="LR51" s="3" t="s">
        <v>33048</v>
      </c>
      <c r="LS51" s="3" t="s">
        <v>33049</v>
      </c>
      <c r="LT51" s="3" t="s">
        <v>5815</v>
      </c>
      <c r="LU51" s="3" t="s">
        <v>33050</v>
      </c>
      <c r="LV51" s="3" t="s">
        <v>33051</v>
      </c>
      <c r="LW51" s="3" t="s">
        <v>271</v>
      </c>
      <c r="LX51" s="3" t="s">
        <v>31841</v>
      </c>
      <c r="LY51" s="3" t="s">
        <v>30992</v>
      </c>
      <c r="LZ51" s="3" t="s">
        <v>271</v>
      </c>
      <c r="MA51" s="3" t="s">
        <v>31841</v>
      </c>
      <c r="MB51" s="3" t="s">
        <v>30992</v>
      </c>
      <c r="MC51" s="3" t="s">
        <v>271</v>
      </c>
      <c r="MD51" s="3" t="s">
        <v>31841</v>
      </c>
      <c r="ME51" s="3" t="s">
        <v>30992</v>
      </c>
      <c r="MF51" s="3" t="s">
        <v>5808</v>
      </c>
      <c r="MG51" s="3" t="s">
        <v>33052</v>
      </c>
      <c r="MH51" s="3" t="s">
        <v>33053</v>
      </c>
      <c r="MI51" s="3" t="s">
        <v>5763</v>
      </c>
      <c r="MJ51" s="3" t="s">
        <v>33054</v>
      </c>
      <c r="MK51" s="3" t="s">
        <v>33055</v>
      </c>
      <c r="ML51" s="3" t="s">
        <v>271</v>
      </c>
      <c r="MM51" s="3" t="s">
        <v>33056</v>
      </c>
      <c r="MN51" s="3" t="s">
        <v>33057</v>
      </c>
      <c r="MO51" s="3" t="s">
        <v>5808</v>
      </c>
      <c r="MP51" s="3" t="s">
        <v>33058</v>
      </c>
      <c r="MQ51" s="3" t="s">
        <v>33059</v>
      </c>
      <c r="MR51" s="3" t="s">
        <v>5763</v>
      </c>
      <c r="MS51" s="3" t="s">
        <v>33060</v>
      </c>
      <c r="MT51" s="3" t="s">
        <v>33061</v>
      </c>
      <c r="MU51" s="3" t="s">
        <v>5763</v>
      </c>
      <c r="MV51" s="3" t="s">
        <v>33062</v>
      </c>
      <c r="MW51" s="3" t="s">
        <v>33063</v>
      </c>
      <c r="MX51" s="3" t="s">
        <v>5763</v>
      </c>
      <c r="MY51" s="3" t="s">
        <v>33064</v>
      </c>
      <c r="MZ51" s="3" t="s">
        <v>33065</v>
      </c>
      <c r="NA51" s="3" t="s">
        <v>5760</v>
      </c>
      <c r="NB51" s="3" t="s">
        <v>33066</v>
      </c>
      <c r="NC51" s="3" t="s">
        <v>33067</v>
      </c>
      <c r="ND51" s="3" t="s">
        <v>5763</v>
      </c>
      <c r="NE51" s="3" t="s">
        <v>33068</v>
      </c>
      <c r="NF51" s="3" t="s">
        <v>33069</v>
      </c>
      <c r="NG51" s="3" t="s">
        <v>5763</v>
      </c>
      <c r="NH51" s="3" t="s">
        <v>33070</v>
      </c>
      <c r="NI51" s="3" t="s">
        <v>33071</v>
      </c>
      <c r="NJ51" s="3" t="s">
        <v>5773</v>
      </c>
      <c r="NK51" s="3" t="s">
        <v>33072</v>
      </c>
      <c r="NL51" s="3" t="s">
        <v>33073</v>
      </c>
      <c r="NM51" s="3" t="s">
        <v>271</v>
      </c>
      <c r="NN51" s="3" t="s">
        <v>33074</v>
      </c>
      <c r="NO51" s="3" t="s">
        <v>33075</v>
      </c>
      <c r="NP51" s="3" t="s">
        <v>5808</v>
      </c>
      <c r="NQ51" s="3" t="s">
        <v>30715</v>
      </c>
      <c r="NR51" s="3" t="s">
        <v>30716</v>
      </c>
      <c r="NS51" s="3" t="s">
        <v>5815</v>
      </c>
      <c r="NT51" s="3" t="s">
        <v>33050</v>
      </c>
      <c r="NU51" s="3" t="s">
        <v>33051</v>
      </c>
      <c r="NV51" s="3" t="s">
        <v>5808</v>
      </c>
      <c r="NW51" s="3" t="s">
        <v>33076</v>
      </c>
      <c r="NX51" s="3" t="s">
        <v>33077</v>
      </c>
      <c r="NY51" s="3" t="s">
        <v>5760</v>
      </c>
      <c r="NZ51" s="3" t="s">
        <v>33078</v>
      </c>
      <c r="OA51" s="3" t="s">
        <v>33079</v>
      </c>
      <c r="OB51" s="3" t="s">
        <v>5760</v>
      </c>
      <c r="OC51" s="3" t="s">
        <v>33080</v>
      </c>
      <c r="OD51" s="3" t="s">
        <v>33081</v>
      </c>
      <c r="OE51" s="3" t="s">
        <v>271</v>
      </c>
      <c r="OF51" s="3" t="s">
        <v>33082</v>
      </c>
      <c r="OG51" s="3" t="s">
        <v>33083</v>
      </c>
      <c r="OH51" s="3" t="s">
        <v>5808</v>
      </c>
      <c r="OI51" s="3" t="s">
        <v>33084</v>
      </c>
      <c r="OJ51" s="3" t="s">
        <v>33085</v>
      </c>
      <c r="OK51" s="3" t="s">
        <v>5950</v>
      </c>
      <c r="OL51" s="3" t="s">
        <v>31801</v>
      </c>
      <c r="OM51" s="3" t="s">
        <v>31802</v>
      </c>
      <c r="ON51" s="3" t="s">
        <v>5763</v>
      </c>
      <c r="OO51" s="3" t="s">
        <v>32054</v>
      </c>
      <c r="OP51" s="3" t="s">
        <v>32055</v>
      </c>
      <c r="OQ51" s="3" t="s">
        <v>5808</v>
      </c>
      <c r="OR51" s="3" t="s">
        <v>30715</v>
      </c>
      <c r="OS51" s="3" t="s">
        <v>30716</v>
      </c>
      <c r="OT51" s="3" t="s">
        <v>5760</v>
      </c>
      <c r="OU51" s="3" t="s">
        <v>33086</v>
      </c>
      <c r="OV51" s="3" t="s">
        <v>33087</v>
      </c>
      <c r="OW51" s="3" t="s">
        <v>5763</v>
      </c>
      <c r="OX51" s="3" t="s">
        <v>33088</v>
      </c>
      <c r="OY51" s="3" t="s">
        <v>33089</v>
      </c>
      <c r="OZ51" s="3" t="s">
        <v>5760</v>
      </c>
      <c r="PA51" s="3" t="s">
        <v>33090</v>
      </c>
      <c r="PB51" s="3" t="s">
        <v>33091</v>
      </c>
      <c r="PC51" s="3" t="s">
        <v>5768</v>
      </c>
      <c r="PD51" s="3" t="s">
        <v>33092</v>
      </c>
      <c r="PE51" s="3" t="s">
        <v>33093</v>
      </c>
      <c r="PF51" s="3" t="s">
        <v>5808</v>
      </c>
      <c r="PG51" s="3" t="s">
        <v>33094</v>
      </c>
      <c r="PH51" s="3" t="s">
        <v>33095</v>
      </c>
      <c r="PI51" s="3" t="s">
        <v>5760</v>
      </c>
      <c r="PJ51" s="3" t="s">
        <v>33096</v>
      </c>
      <c r="PK51" s="3" t="s">
        <v>33097</v>
      </c>
      <c r="PL51" s="3" t="s">
        <v>5773</v>
      </c>
      <c r="PM51" s="3" t="s">
        <v>33098</v>
      </c>
      <c r="PN51" s="3" t="s">
        <v>33099</v>
      </c>
      <c r="PO51" s="3" t="s">
        <v>5808</v>
      </c>
      <c r="PP51" s="3" t="s">
        <v>33100</v>
      </c>
      <c r="PQ51" s="3" t="s">
        <v>33101</v>
      </c>
      <c r="PR51" s="3" t="s">
        <v>286</v>
      </c>
      <c r="PS51" s="3" t="s">
        <v>33102</v>
      </c>
      <c r="PT51" s="3" t="s">
        <v>33103</v>
      </c>
      <c r="PU51" s="3" t="s">
        <v>5773</v>
      </c>
      <c r="PV51" s="3" t="s">
        <v>33104</v>
      </c>
      <c r="PW51" s="3" t="s">
        <v>33105</v>
      </c>
      <c r="PX51" s="3" t="s">
        <v>5760</v>
      </c>
      <c r="PY51" s="3" t="s">
        <v>33106</v>
      </c>
      <c r="PZ51" s="3" t="s">
        <v>33107</v>
      </c>
      <c r="QA51" s="3" t="s">
        <v>5773</v>
      </c>
      <c r="QB51" s="3" t="s">
        <v>33108</v>
      </c>
      <c r="QC51" s="3" t="s">
        <v>33109</v>
      </c>
      <c r="QD51" s="3" t="s">
        <v>5763</v>
      </c>
      <c r="QE51" s="3" t="s">
        <v>33110</v>
      </c>
      <c r="QF51" s="3" t="s">
        <v>33111</v>
      </c>
      <c r="QG51" s="3" t="s">
        <v>5808</v>
      </c>
      <c r="QH51" s="3" t="s">
        <v>33112</v>
      </c>
      <c r="QI51" s="3" t="s">
        <v>33113</v>
      </c>
      <c r="QJ51" s="3" t="s">
        <v>5760</v>
      </c>
      <c r="QK51" s="3" t="s">
        <v>33114</v>
      </c>
      <c r="QL51" s="3" t="s">
        <v>33115</v>
      </c>
      <c r="QM51" s="3" t="s">
        <v>5773</v>
      </c>
      <c r="QN51" s="3" t="s">
        <v>33116</v>
      </c>
      <c r="QO51" s="3" t="s">
        <v>33117</v>
      </c>
      <c r="QP51" s="3" t="s">
        <v>5773</v>
      </c>
      <c r="QQ51" s="3" t="s">
        <v>33118</v>
      </c>
      <c r="QR51" s="3" t="s">
        <v>33119</v>
      </c>
      <c r="QS51" s="3" t="s">
        <v>5763</v>
      </c>
      <c r="QT51" s="3" t="s">
        <v>33120</v>
      </c>
      <c r="QU51" s="3" t="s">
        <v>33121</v>
      </c>
      <c r="QV51" s="3" t="s">
        <v>5763</v>
      </c>
      <c r="QW51" s="3" t="s">
        <v>33122</v>
      </c>
      <c r="QX51" s="3" t="s">
        <v>33123</v>
      </c>
      <c r="QY51" s="3" t="s">
        <v>5763</v>
      </c>
      <c r="QZ51" s="3" t="s">
        <v>33124</v>
      </c>
      <c r="RA51" s="3" t="s">
        <v>33125</v>
      </c>
      <c r="RB51" s="3" t="s">
        <v>5763</v>
      </c>
      <c r="RC51" s="3" t="s">
        <v>33126</v>
      </c>
      <c r="RD51" s="3" t="s">
        <v>33127</v>
      </c>
      <c r="RE51" s="3" t="s">
        <v>5763</v>
      </c>
      <c r="RF51" s="3" t="s">
        <v>33128</v>
      </c>
      <c r="RG51" s="3" t="s">
        <v>33129</v>
      </c>
      <c r="RH51" s="3" t="s">
        <v>5763</v>
      </c>
      <c r="RI51" s="3" t="s">
        <v>33130</v>
      </c>
      <c r="RJ51" s="3" t="s">
        <v>33131</v>
      </c>
      <c r="RK51" s="3" t="s">
        <v>5773</v>
      </c>
      <c r="RL51" s="3" t="s">
        <v>33132</v>
      </c>
      <c r="RM51" s="3" t="s">
        <v>33133</v>
      </c>
      <c r="RN51" s="3" t="s">
        <v>5773</v>
      </c>
      <c r="RO51" s="3" t="s">
        <v>33134</v>
      </c>
      <c r="RP51" s="3" t="s">
        <v>33135</v>
      </c>
      <c r="RQ51" s="3" t="s">
        <v>5763</v>
      </c>
      <c r="RR51" s="3" t="s">
        <v>33136</v>
      </c>
      <c r="RS51" s="3" t="s">
        <v>33137</v>
      </c>
      <c r="RT51" s="3" t="s">
        <v>5768</v>
      </c>
      <c r="RU51" s="3" t="s">
        <v>33138</v>
      </c>
      <c r="RV51" s="3" t="s">
        <v>33139</v>
      </c>
      <c r="RW51" s="3" t="s">
        <v>5760</v>
      </c>
      <c r="RX51" s="3" t="s">
        <v>31831</v>
      </c>
      <c r="RY51" s="3" t="s">
        <v>31832</v>
      </c>
      <c r="RZ51" s="3" t="s">
        <v>5768</v>
      </c>
      <c r="SA51" s="3" t="s">
        <v>32536</v>
      </c>
      <c r="SB51" s="3" t="s">
        <v>32537</v>
      </c>
      <c r="SC51" s="3" t="s">
        <v>5773</v>
      </c>
      <c r="SD51" s="3" t="s">
        <v>33140</v>
      </c>
      <c r="SE51" s="3" t="s">
        <v>33141</v>
      </c>
      <c r="SF51" s="3" t="s">
        <v>5768</v>
      </c>
      <c r="SG51" s="3" t="s">
        <v>33142</v>
      </c>
      <c r="SH51" s="3" t="s">
        <v>33143</v>
      </c>
      <c r="SI51" s="3" t="s">
        <v>286</v>
      </c>
      <c r="SJ51" s="3" t="s">
        <v>33144</v>
      </c>
      <c r="SK51" s="3" t="s">
        <v>33145</v>
      </c>
      <c r="SL51" s="3" t="s">
        <v>5808</v>
      </c>
      <c r="SM51" s="3" t="s">
        <v>33146</v>
      </c>
      <c r="SN51" s="3" t="s">
        <v>33147</v>
      </c>
      <c r="SO51" s="3" t="s">
        <v>5808</v>
      </c>
      <c r="SP51" s="3" t="s">
        <v>33148</v>
      </c>
      <c r="SQ51" s="3" t="s">
        <v>33149</v>
      </c>
      <c r="SR51" s="3" t="s">
        <v>5768</v>
      </c>
      <c r="SS51" s="3" t="s">
        <v>33150</v>
      </c>
      <c r="ST51" s="3" t="s">
        <v>33151</v>
      </c>
      <c r="SU51" s="3" t="s">
        <v>5808</v>
      </c>
      <c r="SV51" s="3" t="s">
        <v>33152</v>
      </c>
      <c r="SW51" s="3" t="s">
        <v>33153</v>
      </c>
      <c r="SX51" s="3" t="s">
        <v>271</v>
      </c>
      <c r="SY51" s="3" t="s">
        <v>33154</v>
      </c>
      <c r="SZ51" s="3" t="s">
        <v>33155</v>
      </c>
      <c r="TA51" s="3" t="s">
        <v>5763</v>
      </c>
      <c r="TB51" s="3" t="s">
        <v>33156</v>
      </c>
      <c r="TC51" s="3" t="s">
        <v>33157</v>
      </c>
      <c r="TD51" s="3" t="s">
        <v>5773</v>
      </c>
      <c r="TE51" s="3" t="s">
        <v>31852</v>
      </c>
      <c r="TF51" s="3" t="s">
        <v>31853</v>
      </c>
      <c r="TG51" s="3" t="s">
        <v>271</v>
      </c>
      <c r="TH51" s="3" t="s">
        <v>33158</v>
      </c>
      <c r="TI51" s="3" t="s">
        <v>33159</v>
      </c>
      <c r="TJ51" s="3" t="s">
        <v>5773</v>
      </c>
      <c r="TK51" s="3" t="s">
        <v>33160</v>
      </c>
      <c r="TL51" s="3" t="s">
        <v>33161</v>
      </c>
      <c r="TM51" s="3" t="s">
        <v>5773</v>
      </c>
      <c r="TN51" s="3" t="s">
        <v>32554</v>
      </c>
      <c r="TO51" s="3" t="s">
        <v>32555</v>
      </c>
      <c r="TP51" s="3" t="s">
        <v>5773</v>
      </c>
      <c r="TQ51" s="3" t="s">
        <v>33162</v>
      </c>
      <c r="TR51" s="3" t="s">
        <v>33163</v>
      </c>
      <c r="TS51" s="3" t="s">
        <v>5773</v>
      </c>
      <c r="TT51" s="3" t="s">
        <v>33160</v>
      </c>
      <c r="TU51" s="3" t="s">
        <v>33161</v>
      </c>
      <c r="TV51" s="3" t="s">
        <v>5763</v>
      </c>
      <c r="TW51" s="3" t="s">
        <v>33164</v>
      </c>
      <c r="TX51" s="3" t="s">
        <v>33165</v>
      </c>
      <c r="TY51" s="3" t="s">
        <v>5768</v>
      </c>
      <c r="TZ51" s="3" t="s">
        <v>33166</v>
      </c>
      <c r="UA51" s="3" t="s">
        <v>33167</v>
      </c>
      <c r="UB51" s="3" t="s">
        <v>5773</v>
      </c>
      <c r="UC51" s="3" t="s">
        <v>33168</v>
      </c>
      <c r="UD51" s="3" t="s">
        <v>33169</v>
      </c>
      <c r="UE51" s="3" t="s">
        <v>5763</v>
      </c>
      <c r="UF51" s="3" t="s">
        <v>33170</v>
      </c>
      <c r="UG51" s="3" t="s">
        <v>33171</v>
      </c>
      <c r="UH51" s="3" t="s">
        <v>271</v>
      </c>
      <c r="UI51" s="3" t="s">
        <v>33172</v>
      </c>
      <c r="UJ51" s="3" t="s">
        <v>33173</v>
      </c>
      <c r="UK51" s="3" t="s">
        <v>5808</v>
      </c>
      <c r="UL51" s="3" t="s">
        <v>33174</v>
      </c>
      <c r="UM51" s="3" t="s">
        <v>33175</v>
      </c>
      <c r="UN51" s="3" t="s">
        <v>5808</v>
      </c>
      <c r="UO51" s="3" t="s">
        <v>33176</v>
      </c>
      <c r="UP51" s="3" t="s">
        <v>33177</v>
      </c>
      <c r="UQ51" s="3" t="s">
        <v>271</v>
      </c>
      <c r="UR51" s="3" t="s">
        <v>33178</v>
      </c>
      <c r="US51" s="3" t="s">
        <v>33179</v>
      </c>
      <c r="UT51" s="3" t="s">
        <v>5773</v>
      </c>
      <c r="UU51" s="3" t="s">
        <v>33180</v>
      </c>
      <c r="UV51" s="3" t="s">
        <v>33181</v>
      </c>
      <c r="UW51" s="3" t="s">
        <v>5773</v>
      </c>
      <c r="UX51" s="3" t="s">
        <v>33182</v>
      </c>
      <c r="UY51" s="3" t="s">
        <v>33183</v>
      </c>
      <c r="UZ51" s="3" t="s">
        <v>5773</v>
      </c>
      <c r="VA51" s="3" t="s">
        <v>33184</v>
      </c>
      <c r="VB51" s="3" t="s">
        <v>33185</v>
      </c>
      <c r="VC51" s="3" t="s">
        <v>5763</v>
      </c>
      <c r="VD51" s="3" t="s">
        <v>33186</v>
      </c>
      <c r="VE51" s="3" t="s">
        <v>33187</v>
      </c>
      <c r="VF51" s="3" t="s">
        <v>5763</v>
      </c>
      <c r="VG51" s="3" t="s">
        <v>33188</v>
      </c>
      <c r="VH51" s="3" t="s">
        <v>33189</v>
      </c>
      <c r="VI51" s="3" t="s">
        <v>5763</v>
      </c>
      <c r="VJ51" s="3" t="s">
        <v>33190</v>
      </c>
      <c r="VK51" s="3" t="s">
        <v>33191</v>
      </c>
      <c r="VL51" s="3" t="s">
        <v>5763</v>
      </c>
      <c r="VM51" s="3" t="s">
        <v>33192</v>
      </c>
      <c r="VN51" s="3" t="s">
        <v>33193</v>
      </c>
      <c r="VO51" s="3" t="s">
        <v>5773</v>
      </c>
      <c r="VP51" s="3" t="s">
        <v>33194</v>
      </c>
      <c r="VQ51" s="3" t="s">
        <v>33195</v>
      </c>
      <c r="VR51" s="3" t="s">
        <v>5763</v>
      </c>
      <c r="VS51" s="3" t="s">
        <v>33196</v>
      </c>
      <c r="VT51" s="3" t="s">
        <v>33197</v>
      </c>
      <c r="VU51" s="3" t="s">
        <v>5808</v>
      </c>
      <c r="VV51" s="3" t="s">
        <v>31928</v>
      </c>
      <c r="VW51" s="3" t="s">
        <v>31929</v>
      </c>
      <c r="VX51" s="3" t="s">
        <v>5808</v>
      </c>
      <c r="VY51" s="3" t="s">
        <v>33198</v>
      </c>
      <c r="VZ51" s="3" t="s">
        <v>33199</v>
      </c>
      <c r="WA51" s="3" t="s">
        <v>5763</v>
      </c>
      <c r="WB51" s="3" t="s">
        <v>33200</v>
      </c>
      <c r="WC51" s="3" t="s">
        <v>33201</v>
      </c>
      <c r="WD51" s="3" t="s">
        <v>5760</v>
      </c>
      <c r="WE51" s="3" t="s">
        <v>33202</v>
      </c>
      <c r="WF51" s="3" t="s">
        <v>33203</v>
      </c>
      <c r="WG51" s="3" t="s">
        <v>5773</v>
      </c>
      <c r="WH51" s="3" t="s">
        <v>33204</v>
      </c>
      <c r="WI51" s="3" t="s">
        <v>33205</v>
      </c>
      <c r="WJ51" s="3" t="s">
        <v>5760</v>
      </c>
      <c r="WK51" s="3" t="s">
        <v>33206</v>
      </c>
      <c r="WL51" s="3" t="s">
        <v>33207</v>
      </c>
      <c r="WM51" s="3" t="s">
        <v>5773</v>
      </c>
      <c r="WN51" s="3" t="s">
        <v>33208</v>
      </c>
      <c r="WO51" s="3" t="s">
        <v>33209</v>
      </c>
      <c r="WP51" s="3" t="s">
        <v>271</v>
      </c>
      <c r="WQ51" s="3" t="s">
        <v>33210</v>
      </c>
      <c r="WR51" s="3" t="s">
        <v>33211</v>
      </c>
      <c r="WS51" s="3" t="s">
        <v>5808</v>
      </c>
      <c r="WT51" s="3" t="s">
        <v>33212</v>
      </c>
      <c r="WU51" s="3" t="s">
        <v>33213</v>
      </c>
      <c r="WV51" s="3" t="s">
        <v>5773</v>
      </c>
      <c r="WW51" s="3" t="s">
        <v>33214</v>
      </c>
      <c r="WX51" s="3" t="s">
        <v>33215</v>
      </c>
      <c r="WY51" s="3" t="s">
        <v>5763</v>
      </c>
      <c r="WZ51" s="3" t="s">
        <v>26922</v>
      </c>
      <c r="XA51" s="3" t="s">
        <v>33216</v>
      </c>
      <c r="XB51" s="3" t="s">
        <v>5815</v>
      </c>
      <c r="XC51" s="3" t="s">
        <v>33050</v>
      </c>
      <c r="XD51" s="3" t="s">
        <v>33051</v>
      </c>
      <c r="XE51" s="3" t="s">
        <v>5773</v>
      </c>
      <c r="XF51" s="3" t="s">
        <v>33217</v>
      </c>
      <c r="XG51" s="3" t="s">
        <v>33218</v>
      </c>
      <c r="XH51" s="3" t="s">
        <v>5760</v>
      </c>
      <c r="XI51" s="3" t="s">
        <v>33219</v>
      </c>
      <c r="XJ51" s="3" t="s">
        <v>33220</v>
      </c>
      <c r="XK51" s="3" t="s">
        <v>5808</v>
      </c>
      <c r="XL51" s="3" t="s">
        <v>30599</v>
      </c>
      <c r="XM51" s="3" t="s">
        <v>30600</v>
      </c>
      <c r="XN51" s="3" t="s">
        <v>5763</v>
      </c>
      <c r="XO51" s="3" t="s">
        <v>33221</v>
      </c>
      <c r="XP51" s="3" t="s">
        <v>33222</v>
      </c>
      <c r="XQ51" s="3" t="s">
        <v>5763</v>
      </c>
      <c r="XR51" s="3" t="s">
        <v>33223</v>
      </c>
      <c r="XS51" s="3" t="s">
        <v>33224</v>
      </c>
      <c r="XT51" s="3" t="s">
        <v>5763</v>
      </c>
      <c r="XU51" s="3" t="s">
        <v>33225</v>
      </c>
      <c r="XV51" s="3" t="s">
        <v>33226</v>
      </c>
      <c r="XW51" s="3" t="s">
        <v>5808</v>
      </c>
      <c r="XX51" s="3" t="s">
        <v>33227</v>
      </c>
      <c r="XY51" s="3" t="s">
        <v>33228</v>
      </c>
      <c r="XZ51" s="3" t="s">
        <v>5763</v>
      </c>
      <c r="YA51" s="3" t="s">
        <v>33229</v>
      </c>
      <c r="YB51" s="3" t="s">
        <v>33230</v>
      </c>
      <c r="YC51" s="3" t="s">
        <v>5763</v>
      </c>
      <c r="YD51" s="3" t="s">
        <v>33231</v>
      </c>
      <c r="YE51" s="3" t="s">
        <v>33232</v>
      </c>
      <c r="YF51" s="3" t="s">
        <v>271</v>
      </c>
      <c r="YG51" s="3" t="s">
        <v>33233</v>
      </c>
      <c r="YH51" s="3" t="s">
        <v>33234</v>
      </c>
      <c r="YI51" s="3" t="s">
        <v>286</v>
      </c>
      <c r="YJ51" s="3" t="s">
        <v>33235</v>
      </c>
      <c r="YK51" s="3" t="s">
        <v>33236</v>
      </c>
      <c r="YL51" s="3" t="s">
        <v>5808</v>
      </c>
      <c r="YM51" s="3" t="s">
        <v>33237</v>
      </c>
      <c r="YN51" s="3" t="s">
        <v>33238</v>
      </c>
      <c r="YO51" s="3" t="s">
        <v>5773</v>
      </c>
      <c r="YP51" s="3" t="s">
        <v>33239</v>
      </c>
      <c r="YQ51" s="3" t="s">
        <v>33240</v>
      </c>
      <c r="YR51" s="3" t="s">
        <v>5808</v>
      </c>
      <c r="YS51" s="3" t="s">
        <v>30715</v>
      </c>
      <c r="YT51" s="3" t="s">
        <v>30716</v>
      </c>
      <c r="YU51" s="3" t="s">
        <v>271</v>
      </c>
      <c r="YV51" s="3" t="s">
        <v>33241</v>
      </c>
      <c r="YW51" s="3" t="s">
        <v>33242</v>
      </c>
      <c r="YX51" s="3" t="s">
        <v>5763</v>
      </c>
      <c r="YY51" s="3" t="s">
        <v>33243</v>
      </c>
      <c r="YZ51" s="3" t="s">
        <v>33244</v>
      </c>
      <c r="ZA51" s="3" t="s">
        <v>5815</v>
      </c>
      <c r="ZB51" s="3" t="s">
        <v>33245</v>
      </c>
      <c r="ZC51" s="3" t="s">
        <v>33246</v>
      </c>
      <c r="ZD51" s="3" t="s">
        <v>5760</v>
      </c>
      <c r="ZE51" s="3" t="s">
        <v>33247</v>
      </c>
      <c r="ZF51" s="3" t="s">
        <v>33248</v>
      </c>
      <c r="ZG51" s="3" t="s">
        <v>5763</v>
      </c>
      <c r="ZH51" s="3" t="s">
        <v>33249</v>
      </c>
      <c r="ZI51" s="3" t="s">
        <v>33250</v>
      </c>
      <c r="ZJ51" s="3" t="s">
        <v>5768</v>
      </c>
      <c r="ZK51" s="3" t="s">
        <v>33251</v>
      </c>
      <c r="ZL51" s="3" t="s">
        <v>33252</v>
      </c>
      <c r="ZM51" s="3" t="s">
        <v>5773</v>
      </c>
      <c r="ZN51" s="3" t="s">
        <v>33253</v>
      </c>
      <c r="ZO51" s="3" t="s">
        <v>33254</v>
      </c>
      <c r="ZP51" s="3" t="s">
        <v>5760</v>
      </c>
      <c r="ZQ51" s="3" t="s">
        <v>33255</v>
      </c>
      <c r="ZR51" s="3" t="s">
        <v>33256</v>
      </c>
      <c r="ZS51" s="3" t="s">
        <v>271</v>
      </c>
      <c r="ZT51" s="3" t="s">
        <v>33257</v>
      </c>
      <c r="ZU51" s="3" t="s">
        <v>33258</v>
      </c>
      <c r="ZV51" s="3" t="s">
        <v>286</v>
      </c>
      <c r="ZW51" s="3" t="s">
        <v>33259</v>
      </c>
      <c r="ZX51" s="3" t="s">
        <v>33260</v>
      </c>
      <c r="ZY51" s="3" t="s">
        <v>5773</v>
      </c>
      <c r="ZZ51" s="3" t="s">
        <v>33261</v>
      </c>
      <c r="AAA51" s="3" t="s">
        <v>33262</v>
      </c>
      <c r="AAB51" s="3" t="s">
        <v>5815</v>
      </c>
      <c r="AAC51" s="3" t="s">
        <v>33263</v>
      </c>
      <c r="AAD51" s="3" t="s">
        <v>33264</v>
      </c>
      <c r="AAE51" s="3" t="s">
        <v>5763</v>
      </c>
      <c r="AAF51" s="3" t="s">
        <v>33265</v>
      </c>
      <c r="AAG51" s="3" t="s">
        <v>33266</v>
      </c>
      <c r="AAH51" s="3" t="s">
        <v>5808</v>
      </c>
      <c r="AAI51" s="3" t="s">
        <v>33267</v>
      </c>
      <c r="AAJ51" s="3" t="s">
        <v>33268</v>
      </c>
      <c r="AAK51" s="3" t="s">
        <v>5773</v>
      </c>
      <c r="AAL51" s="3" t="s">
        <v>33269</v>
      </c>
      <c r="AAM51" s="3" t="s">
        <v>33270</v>
      </c>
      <c r="AAN51" s="3" t="s">
        <v>271</v>
      </c>
      <c r="AAO51" s="3" t="s">
        <v>33271</v>
      </c>
      <c r="AAP51" s="3" t="s">
        <v>33272</v>
      </c>
      <c r="AAQ51" s="3" t="s">
        <v>5760</v>
      </c>
      <c r="AAR51" s="3" t="s">
        <v>33273</v>
      </c>
      <c r="AAS51" s="3" t="s">
        <v>33274</v>
      </c>
      <c r="AAT51" s="3" t="s">
        <v>271</v>
      </c>
      <c r="AAU51" s="3" t="s">
        <v>33275</v>
      </c>
      <c r="AAV51" s="3" t="s">
        <v>33276</v>
      </c>
      <c r="AAW51" s="3" t="s">
        <v>5815</v>
      </c>
      <c r="AAX51" s="3" t="s">
        <v>33277</v>
      </c>
      <c r="AAY51" s="3" t="s">
        <v>33278</v>
      </c>
      <c r="AAZ51" s="3" t="s">
        <v>5763</v>
      </c>
      <c r="ABA51" s="3" t="s">
        <v>33279</v>
      </c>
      <c r="ABB51" s="3" t="s">
        <v>33280</v>
      </c>
      <c r="ABC51" s="3" t="s">
        <v>5808</v>
      </c>
      <c r="ABD51" s="3" t="s">
        <v>33281</v>
      </c>
      <c r="ABE51" s="3" t="s">
        <v>33282</v>
      </c>
      <c r="ABF51" s="3" t="s">
        <v>5773</v>
      </c>
      <c r="ABG51" s="3" t="s">
        <v>33283</v>
      </c>
      <c r="ABH51" s="3" t="s">
        <v>33284</v>
      </c>
      <c r="ABI51" s="3" t="s">
        <v>5763</v>
      </c>
      <c r="ABJ51" s="3" t="s">
        <v>32138</v>
      </c>
      <c r="ABK51" s="3" t="s">
        <v>32139</v>
      </c>
      <c r="ABL51" s="3" t="s">
        <v>5808</v>
      </c>
      <c r="ABM51" s="3" t="s">
        <v>33281</v>
      </c>
      <c r="ABN51" s="3" t="s">
        <v>33282</v>
      </c>
      <c r="ABO51" s="3" t="s">
        <v>5773</v>
      </c>
      <c r="ABP51" s="3" t="s">
        <v>6356</v>
      </c>
      <c r="ABQ51" s="3" t="s">
        <v>6357</v>
      </c>
      <c r="ABR51" s="3" t="s">
        <v>5808</v>
      </c>
      <c r="ABS51" s="3" t="s">
        <v>33285</v>
      </c>
      <c r="ABT51" s="3" t="s">
        <v>33286</v>
      </c>
      <c r="ABU51" s="3" t="s">
        <v>271</v>
      </c>
      <c r="ABV51" s="3" t="s">
        <v>33287</v>
      </c>
      <c r="ABW51" s="3" t="s">
        <v>33288</v>
      </c>
      <c r="ABX51" s="3" t="s">
        <v>5768</v>
      </c>
      <c r="ABY51" s="3" t="s">
        <v>33289</v>
      </c>
      <c r="ABZ51" s="3" t="s">
        <v>33290</v>
      </c>
      <c r="ACA51" s="3" t="s">
        <v>271</v>
      </c>
      <c r="ACB51" s="3" t="s">
        <v>33291</v>
      </c>
      <c r="ACC51" s="3" t="s">
        <v>33292</v>
      </c>
      <c r="ACD51" s="3" t="s">
        <v>5763</v>
      </c>
      <c r="ACE51" s="3" t="s">
        <v>33293</v>
      </c>
      <c r="ACF51" s="3" t="s">
        <v>33294</v>
      </c>
      <c r="ACG51" s="3" t="s">
        <v>5768</v>
      </c>
      <c r="ACH51" s="3" t="s">
        <v>33295</v>
      </c>
      <c r="ACI51" s="3" t="s">
        <v>33296</v>
      </c>
      <c r="ACJ51" s="3" t="s">
        <v>5808</v>
      </c>
      <c r="ACK51" s="3" t="s">
        <v>33297</v>
      </c>
      <c r="ACL51" s="3" t="s">
        <v>33298</v>
      </c>
      <c r="ACM51" s="3" t="s">
        <v>5763</v>
      </c>
      <c r="ACN51" s="3" t="s">
        <v>33299</v>
      </c>
      <c r="ACO51" s="3" t="s">
        <v>33300</v>
      </c>
      <c r="ACP51" s="3" t="s">
        <v>5773</v>
      </c>
      <c r="ACQ51" s="3" t="s">
        <v>33301</v>
      </c>
      <c r="ACR51" s="3" t="s">
        <v>33302</v>
      </c>
      <c r="ACS51" s="3" t="s">
        <v>271</v>
      </c>
      <c r="ACT51" s="3" t="s">
        <v>33303</v>
      </c>
      <c r="ACU51" s="3" t="s">
        <v>33304</v>
      </c>
      <c r="ACV51" s="3" t="s">
        <v>5760</v>
      </c>
      <c r="ACW51" s="3" t="s">
        <v>33305</v>
      </c>
      <c r="ACX51" s="3" t="s">
        <v>33306</v>
      </c>
      <c r="ACY51" s="3" t="s">
        <v>5773</v>
      </c>
      <c r="ACZ51" s="3" t="s">
        <v>33307</v>
      </c>
      <c r="ADA51" s="3" t="s">
        <v>33308</v>
      </c>
      <c r="ADB51" s="3" t="s">
        <v>5808</v>
      </c>
      <c r="ADC51" s="3" t="s">
        <v>33309</v>
      </c>
      <c r="ADD51" s="3" t="s">
        <v>33310</v>
      </c>
      <c r="ADE51" s="3" t="s">
        <v>5808</v>
      </c>
      <c r="ADF51" s="3" t="s">
        <v>33311</v>
      </c>
      <c r="ADG51" s="3" t="s">
        <v>33312</v>
      </c>
      <c r="ADH51" s="3" t="s">
        <v>271</v>
      </c>
      <c r="ADI51" s="3" t="s">
        <v>33313</v>
      </c>
      <c r="ADJ51" s="3" t="s">
        <v>33314</v>
      </c>
      <c r="ADK51" s="3" t="s">
        <v>271</v>
      </c>
      <c r="ADL51" s="3" t="s">
        <v>33315</v>
      </c>
      <c r="ADM51" s="3" t="s">
        <v>33316</v>
      </c>
      <c r="ADN51" s="3" t="s">
        <v>5773</v>
      </c>
      <c r="ADO51" s="3" t="s">
        <v>33317</v>
      </c>
      <c r="ADP51" s="3" t="s">
        <v>33318</v>
      </c>
      <c r="ADQ51" s="3" t="s">
        <v>5763</v>
      </c>
      <c r="ADR51" s="3" t="s">
        <v>33319</v>
      </c>
      <c r="ADS51" s="3" t="s">
        <v>33320</v>
      </c>
      <c r="ADT51" s="3" t="s">
        <v>5763</v>
      </c>
      <c r="ADU51" s="3" t="s">
        <v>33321</v>
      </c>
      <c r="ADV51" s="3" t="s">
        <v>33322</v>
      </c>
      <c r="ADW51" s="3" t="s">
        <v>5773</v>
      </c>
      <c r="ADX51" s="3" t="s">
        <v>33323</v>
      </c>
      <c r="ADY51" s="3" t="s">
        <v>33324</v>
      </c>
      <c r="ADZ51" s="3" t="s">
        <v>5773</v>
      </c>
      <c r="AEA51" s="3" t="s">
        <v>33325</v>
      </c>
      <c r="AEB51" s="3" t="s">
        <v>33326</v>
      </c>
      <c r="AEC51" s="3" t="s">
        <v>5808</v>
      </c>
      <c r="AED51" s="3" t="s">
        <v>33327</v>
      </c>
      <c r="AEE51" s="3" t="s">
        <v>33328</v>
      </c>
      <c r="AEF51" s="3" t="s">
        <v>5773</v>
      </c>
      <c r="AEG51" s="3" t="s">
        <v>33329</v>
      </c>
      <c r="AEH51" s="3" t="s">
        <v>33330</v>
      </c>
      <c r="AEI51" s="3" t="s">
        <v>5763</v>
      </c>
      <c r="AEJ51" s="3" t="s">
        <v>33331</v>
      </c>
      <c r="AEK51" s="3" t="s">
        <v>33332</v>
      </c>
      <c r="AEL51" s="3" t="s">
        <v>271</v>
      </c>
      <c r="AEM51" s="3" t="s">
        <v>33333</v>
      </c>
      <c r="AEN51" s="3" t="s">
        <v>33334</v>
      </c>
      <c r="AEO51" s="3" t="s">
        <v>271</v>
      </c>
      <c r="AEP51" s="3" t="s">
        <v>31841</v>
      </c>
      <c r="AEQ51" s="3" t="s">
        <v>30992</v>
      </c>
      <c r="AER51" s="3" t="s">
        <v>5808</v>
      </c>
      <c r="AES51" s="3" t="s">
        <v>33335</v>
      </c>
      <c r="AET51" s="3" t="s">
        <v>33336</v>
      </c>
      <c r="AEU51" s="3" t="s">
        <v>5808</v>
      </c>
      <c r="AEV51" s="3" t="s">
        <v>33337</v>
      </c>
      <c r="AEW51" s="3" t="s">
        <v>33338</v>
      </c>
      <c r="AEX51" s="3" t="s">
        <v>5763</v>
      </c>
      <c r="AEY51" s="3" t="s">
        <v>33339</v>
      </c>
      <c r="AEZ51" s="3" t="s">
        <v>33340</v>
      </c>
      <c r="AFA51" s="3" t="s">
        <v>5760</v>
      </c>
      <c r="AFB51" s="3" t="s">
        <v>33341</v>
      </c>
      <c r="AFC51" s="3" t="s">
        <v>33342</v>
      </c>
      <c r="AFD51" s="3" t="s">
        <v>5773</v>
      </c>
      <c r="AFE51" s="3" t="s">
        <v>33343</v>
      </c>
      <c r="AFF51" s="3" t="s">
        <v>33344</v>
      </c>
      <c r="AFG51" s="3" t="s">
        <v>5768</v>
      </c>
      <c r="AFH51" s="3" t="s">
        <v>28168</v>
      </c>
      <c r="AFI51" s="3" t="s">
        <v>33345</v>
      </c>
      <c r="AFJ51" s="3" t="s">
        <v>5760</v>
      </c>
      <c r="AFK51" s="3" t="s">
        <v>33346</v>
      </c>
      <c r="AFL51" s="3" t="s">
        <v>33347</v>
      </c>
      <c r="AFM51" s="3" t="s">
        <v>5763</v>
      </c>
      <c r="AFN51" s="3" t="s">
        <v>33348</v>
      </c>
      <c r="AFO51" s="3" t="s">
        <v>33349</v>
      </c>
      <c r="AFP51" s="3" t="s">
        <v>5760</v>
      </c>
      <c r="AFQ51" s="3" t="s">
        <v>33350</v>
      </c>
      <c r="AFR51" s="3" t="s">
        <v>33351</v>
      </c>
      <c r="AFS51" s="3" t="s">
        <v>5763</v>
      </c>
      <c r="AFT51" s="3" t="s">
        <v>32054</v>
      </c>
      <c r="AFU51" s="3" t="s">
        <v>32055</v>
      </c>
      <c r="AFV51" s="3" t="s">
        <v>5763</v>
      </c>
      <c r="AFW51" s="3" t="s">
        <v>33352</v>
      </c>
      <c r="AFX51" s="3" t="s">
        <v>33353</v>
      </c>
      <c r="AFY51" s="3" t="s">
        <v>5815</v>
      </c>
      <c r="AFZ51" s="3" t="s">
        <v>33050</v>
      </c>
      <c r="AGA51" s="3" t="s">
        <v>33051</v>
      </c>
      <c r="AGB51" s="3" t="s">
        <v>5760</v>
      </c>
      <c r="AGC51" s="3" t="s">
        <v>33354</v>
      </c>
      <c r="AGD51" s="3" t="s">
        <v>33355</v>
      </c>
      <c r="AGE51" s="3" t="s">
        <v>5768</v>
      </c>
      <c r="AGF51" s="3" t="s">
        <v>33356</v>
      </c>
      <c r="AGG51" s="3" t="s">
        <v>33357</v>
      </c>
      <c r="AGH51" s="3" t="s">
        <v>5763</v>
      </c>
      <c r="AGI51" s="3" t="s">
        <v>33358</v>
      </c>
      <c r="AGJ51" s="3" t="s">
        <v>33359</v>
      </c>
      <c r="AGK51" s="3" t="s">
        <v>5760</v>
      </c>
      <c r="AGL51" s="3" t="s">
        <v>33360</v>
      </c>
      <c r="AGM51" s="3" t="s">
        <v>33361</v>
      </c>
      <c r="AGN51" s="3" t="s">
        <v>5815</v>
      </c>
      <c r="AGO51" s="3" t="s">
        <v>33050</v>
      </c>
      <c r="AGP51" s="3" t="s">
        <v>33051</v>
      </c>
      <c r="AGQ51" s="3" t="s">
        <v>5815</v>
      </c>
      <c r="AGR51" s="3" t="s">
        <v>33050</v>
      </c>
      <c r="AGS51" s="3" t="s">
        <v>33051</v>
      </c>
      <c r="AGT51" s="3" t="s">
        <v>5808</v>
      </c>
      <c r="AGU51" s="3" t="s">
        <v>32218</v>
      </c>
      <c r="AGV51" s="3" t="s">
        <v>32219</v>
      </c>
      <c r="AGW51" s="3" t="s">
        <v>5808</v>
      </c>
      <c r="AGX51" s="3" t="s">
        <v>33362</v>
      </c>
      <c r="AGY51" s="3" t="s">
        <v>33363</v>
      </c>
      <c r="AGZ51" s="3" t="s">
        <v>5808</v>
      </c>
      <c r="AHA51" s="3" t="s">
        <v>32226</v>
      </c>
      <c r="AHB51" s="3" t="s">
        <v>32227</v>
      </c>
      <c r="AHC51" s="3" t="s">
        <v>5773</v>
      </c>
      <c r="AHD51" s="3" t="s">
        <v>33364</v>
      </c>
      <c r="AHE51" s="3" t="s">
        <v>33365</v>
      </c>
      <c r="AHF51" s="3" t="s">
        <v>5773</v>
      </c>
      <c r="AHG51" s="3" t="s">
        <v>33366</v>
      </c>
      <c r="AHH51" s="3" t="s">
        <v>33367</v>
      </c>
      <c r="AHI51" s="3" t="s">
        <v>271</v>
      </c>
      <c r="AHJ51" s="3" t="s">
        <v>33368</v>
      </c>
      <c r="AHK51" s="3" t="s">
        <v>33369</v>
      </c>
      <c r="AHL51" s="3" t="s">
        <v>5808</v>
      </c>
      <c r="AHM51" s="3" t="s">
        <v>33370</v>
      </c>
      <c r="AHN51" s="3" t="s">
        <v>33371</v>
      </c>
      <c r="AHO51" s="3" t="s">
        <v>5808</v>
      </c>
      <c r="AHP51" s="3" t="s">
        <v>33372</v>
      </c>
      <c r="AHQ51" s="3" t="s">
        <v>33373</v>
      </c>
      <c r="AHR51" s="3" t="s">
        <v>5808</v>
      </c>
      <c r="AHS51" s="3" t="s">
        <v>33374</v>
      </c>
      <c r="AHT51" s="3" t="s">
        <v>33375</v>
      </c>
      <c r="AHU51" s="3" t="s">
        <v>5768</v>
      </c>
      <c r="AHV51" s="3" t="s">
        <v>33376</v>
      </c>
      <c r="AHW51" s="3" t="s">
        <v>33377</v>
      </c>
      <c r="AHX51" s="3" t="s">
        <v>5763</v>
      </c>
      <c r="AHY51" s="3" t="s">
        <v>33378</v>
      </c>
      <c r="AHZ51" s="3" t="s">
        <v>33379</v>
      </c>
      <c r="AIA51" s="3" t="s">
        <v>5763</v>
      </c>
      <c r="AIB51" s="3" t="s">
        <v>33380</v>
      </c>
      <c r="AIC51" s="3" t="s">
        <v>33381</v>
      </c>
      <c r="AID51" s="3" t="s">
        <v>5768</v>
      </c>
      <c r="AIE51" s="3" t="s">
        <v>33382</v>
      </c>
      <c r="AIF51" s="3" t="s">
        <v>33383</v>
      </c>
      <c r="AIG51" s="3" t="s">
        <v>5760</v>
      </c>
      <c r="AIH51" s="3" t="s">
        <v>33384</v>
      </c>
      <c r="AII51" s="3" t="s">
        <v>33385</v>
      </c>
      <c r="AIJ51" s="3" t="s">
        <v>5760</v>
      </c>
      <c r="AIK51" s="3" t="s">
        <v>33386</v>
      </c>
      <c r="AIL51" s="3" t="s">
        <v>33387</v>
      </c>
      <c r="AIM51" s="3" t="s">
        <v>5760</v>
      </c>
      <c r="AIN51" s="3" t="s">
        <v>33388</v>
      </c>
      <c r="AIO51" s="3" t="s">
        <v>33389</v>
      </c>
      <c r="AIP51" s="3" t="s">
        <v>271</v>
      </c>
      <c r="AIQ51" s="3" t="s">
        <v>33390</v>
      </c>
      <c r="AIR51" s="3" t="s">
        <v>33391</v>
      </c>
      <c r="AIS51" s="3" t="s">
        <v>5808</v>
      </c>
      <c r="AIT51" s="3" t="s">
        <v>32625</v>
      </c>
      <c r="AIU51" s="3" t="s">
        <v>32626</v>
      </c>
      <c r="AIV51" s="3" t="s">
        <v>271</v>
      </c>
      <c r="AIW51" s="3" t="s">
        <v>33392</v>
      </c>
      <c r="AIX51" s="3" t="s">
        <v>33393</v>
      </c>
      <c r="AIY51" s="3" t="s">
        <v>5768</v>
      </c>
      <c r="AIZ51" s="3" t="s">
        <v>33394</v>
      </c>
      <c r="AJA51" s="3" t="s">
        <v>33395</v>
      </c>
      <c r="AJB51" s="3" t="s">
        <v>5768</v>
      </c>
      <c r="AJC51" s="3" t="s">
        <v>33396</v>
      </c>
      <c r="AJD51" s="3" t="s">
        <v>33397</v>
      </c>
      <c r="AJE51" s="3" t="s">
        <v>5808</v>
      </c>
      <c r="AJF51" s="3" t="s">
        <v>33398</v>
      </c>
      <c r="AJG51" s="3" t="s">
        <v>33399</v>
      </c>
      <c r="AJH51" s="3" t="s">
        <v>271</v>
      </c>
      <c r="AJI51" s="3" t="s">
        <v>33400</v>
      </c>
      <c r="AJJ51" s="3" t="s">
        <v>33401</v>
      </c>
      <c r="AJK51" s="3" t="s">
        <v>5808</v>
      </c>
      <c r="AJL51" s="3" t="s">
        <v>33402</v>
      </c>
      <c r="AJM51" s="3" t="s">
        <v>33403</v>
      </c>
      <c r="AJN51" s="3" t="s">
        <v>5763</v>
      </c>
      <c r="AJO51" s="3" t="s">
        <v>32262</v>
      </c>
      <c r="AJP51" s="3" t="s">
        <v>32263</v>
      </c>
      <c r="AJQ51" s="3" t="s">
        <v>5808</v>
      </c>
      <c r="AJR51" s="3" t="s">
        <v>33404</v>
      </c>
      <c r="AJS51" s="3" t="s">
        <v>33405</v>
      </c>
      <c r="AJT51" s="3" t="s">
        <v>5763</v>
      </c>
      <c r="AJU51" s="3" t="s">
        <v>33406</v>
      </c>
      <c r="AJV51" s="3" t="s">
        <v>33407</v>
      </c>
      <c r="AJW51" s="3" t="s">
        <v>271</v>
      </c>
      <c r="AJX51" s="3" t="s">
        <v>33408</v>
      </c>
      <c r="AJY51" s="3" t="s">
        <v>33409</v>
      </c>
      <c r="AJZ51" s="3" t="s">
        <v>5773</v>
      </c>
      <c r="AKA51" s="3" t="s">
        <v>33410</v>
      </c>
      <c r="AKB51" s="3" t="s">
        <v>33411</v>
      </c>
      <c r="AKC51" s="3" t="s">
        <v>5763</v>
      </c>
      <c r="AKD51" s="3" t="s">
        <v>33412</v>
      </c>
      <c r="AKE51" s="3" t="s">
        <v>33413</v>
      </c>
      <c r="AKF51" s="3" t="s">
        <v>5768</v>
      </c>
      <c r="AKG51" s="3" t="s">
        <v>33414</v>
      </c>
      <c r="AKH51" s="3" t="s">
        <v>33415</v>
      </c>
      <c r="AKI51" s="3" t="s">
        <v>5763</v>
      </c>
      <c r="AKJ51" s="3" t="s">
        <v>33416</v>
      </c>
      <c r="AKK51" s="3" t="s">
        <v>33417</v>
      </c>
      <c r="AKL51" s="3" t="s">
        <v>5773</v>
      </c>
      <c r="AKM51" s="3" t="s">
        <v>33418</v>
      </c>
      <c r="AKN51" s="3" t="s">
        <v>33419</v>
      </c>
      <c r="AKO51" s="3" t="s">
        <v>271</v>
      </c>
      <c r="AKP51" s="3" t="s">
        <v>33420</v>
      </c>
      <c r="AKQ51" s="3" t="s">
        <v>33421</v>
      </c>
      <c r="AKR51" s="3" t="s">
        <v>5760</v>
      </c>
      <c r="AKS51" s="3" t="s">
        <v>33422</v>
      </c>
      <c r="AKT51" s="3" t="s">
        <v>33423</v>
      </c>
      <c r="AKU51" s="3" t="s">
        <v>5763</v>
      </c>
      <c r="AKV51" s="3" t="s">
        <v>33424</v>
      </c>
      <c r="AKW51" s="3" t="s">
        <v>33425</v>
      </c>
      <c r="AKX51" s="3" t="s">
        <v>5763</v>
      </c>
      <c r="AKY51" s="3" t="s">
        <v>33426</v>
      </c>
      <c r="AKZ51" s="3" t="s">
        <v>33427</v>
      </c>
      <c r="ALA51" s="3" t="s">
        <v>5763</v>
      </c>
      <c r="ALB51" s="3" t="s">
        <v>33428</v>
      </c>
      <c r="ALC51" s="3" t="s">
        <v>33429</v>
      </c>
      <c r="ALD51" s="3" t="s">
        <v>5773</v>
      </c>
      <c r="ALE51" s="3" t="s">
        <v>33430</v>
      </c>
      <c r="ALF51" s="3" t="s">
        <v>33431</v>
      </c>
      <c r="ALG51" s="3" t="s">
        <v>5760</v>
      </c>
      <c r="ALH51" s="3" t="s">
        <v>33432</v>
      </c>
      <c r="ALI51" s="3" t="s">
        <v>33433</v>
      </c>
      <c r="ALJ51" s="3" t="s">
        <v>5763</v>
      </c>
      <c r="ALK51" s="3" t="s">
        <v>33434</v>
      </c>
      <c r="ALL51" s="3" t="s">
        <v>33435</v>
      </c>
      <c r="ALM51" s="3" t="s">
        <v>5808</v>
      </c>
      <c r="ALN51" s="3" t="s">
        <v>33436</v>
      </c>
      <c r="ALO51" s="3" t="s">
        <v>33437</v>
      </c>
      <c r="ALP51" s="3" t="s">
        <v>5773</v>
      </c>
      <c r="ALQ51" s="3" t="s">
        <v>33438</v>
      </c>
      <c r="ALR51" s="3" t="s">
        <v>33439</v>
      </c>
      <c r="ALS51" s="3" t="s">
        <v>5760</v>
      </c>
      <c r="ALT51" s="3" t="s">
        <v>33440</v>
      </c>
      <c r="ALU51" s="3" t="s">
        <v>33441</v>
      </c>
      <c r="ALV51" s="3" t="s">
        <v>5763</v>
      </c>
      <c r="ALW51" s="3" t="s">
        <v>33442</v>
      </c>
      <c r="ALX51" s="3" t="s">
        <v>33443</v>
      </c>
      <c r="ALY51" s="3" t="s">
        <v>5773</v>
      </c>
      <c r="ALZ51" s="3" t="s">
        <v>33444</v>
      </c>
      <c r="AMA51" s="3" t="s">
        <v>33445</v>
      </c>
      <c r="AMB51" s="3" t="s">
        <v>5760</v>
      </c>
      <c r="AMC51" s="3" t="s">
        <v>33446</v>
      </c>
      <c r="AMD51" s="3" t="s">
        <v>33447</v>
      </c>
      <c r="AME51" s="3" t="s">
        <v>5773</v>
      </c>
      <c r="AMF51" s="3" t="s">
        <v>33448</v>
      </c>
      <c r="AMG51" s="3" t="s">
        <v>33449</v>
      </c>
      <c r="AMH51" s="3" t="s">
        <v>5773</v>
      </c>
      <c r="AMI51" s="3" t="s">
        <v>33450</v>
      </c>
      <c r="AMJ51" s="3" t="s">
        <v>33451</v>
      </c>
      <c r="AMK51" s="3" t="s">
        <v>5808</v>
      </c>
      <c r="AML51" s="3" t="s">
        <v>30715</v>
      </c>
      <c r="AMM51" s="3" t="s">
        <v>30716</v>
      </c>
      <c r="AMN51" s="3" t="s">
        <v>5763</v>
      </c>
      <c r="AMO51" s="3" t="s">
        <v>33452</v>
      </c>
      <c r="AMP51" s="3" t="s">
        <v>33453</v>
      </c>
      <c r="AMQ51" s="3" t="s">
        <v>5763</v>
      </c>
      <c r="AMR51" s="3" t="s">
        <v>33454</v>
      </c>
      <c r="AMS51" s="3" t="s">
        <v>33455</v>
      </c>
      <c r="AMT51" s="3" t="s">
        <v>5763</v>
      </c>
      <c r="AMU51" s="3" t="s">
        <v>33456</v>
      </c>
      <c r="AMV51" s="3" t="s">
        <v>33457</v>
      </c>
      <c r="AMW51" s="3" t="s">
        <v>5763</v>
      </c>
      <c r="AMX51" s="3" t="s">
        <v>33458</v>
      </c>
      <c r="AMY51" s="3" t="s">
        <v>33459</v>
      </c>
      <c r="AMZ51" s="3" t="s">
        <v>5773</v>
      </c>
      <c r="ANA51" s="3" t="s">
        <v>33460</v>
      </c>
      <c r="ANB51" s="3" t="s">
        <v>33461</v>
      </c>
      <c r="ANC51" s="3" t="s">
        <v>5763</v>
      </c>
      <c r="AND51" s="3" t="s">
        <v>33462</v>
      </c>
      <c r="ANE51" s="3" t="s">
        <v>33463</v>
      </c>
      <c r="ANF51" s="3" t="s">
        <v>5773</v>
      </c>
      <c r="ANG51" s="3" t="s">
        <v>33464</v>
      </c>
      <c r="ANH51" s="3" t="s">
        <v>33465</v>
      </c>
      <c r="ANI51" s="3" t="s">
        <v>5808</v>
      </c>
      <c r="ANJ51" s="3" t="s">
        <v>33466</v>
      </c>
      <c r="ANK51" s="3" t="s">
        <v>33467</v>
      </c>
      <c r="ANL51" s="3" t="s">
        <v>5763</v>
      </c>
      <c r="ANM51" s="3" t="s">
        <v>33468</v>
      </c>
      <c r="ANN51" s="3" t="s">
        <v>33469</v>
      </c>
      <c r="ANO51" s="3" t="s">
        <v>5773</v>
      </c>
      <c r="ANP51" s="3" t="s">
        <v>33470</v>
      </c>
      <c r="ANQ51" s="3" t="s">
        <v>33471</v>
      </c>
      <c r="ANR51" s="3" t="s">
        <v>5773</v>
      </c>
      <c r="ANS51" s="3" t="s">
        <v>33472</v>
      </c>
      <c r="ANT51" s="3" t="s">
        <v>33473</v>
      </c>
      <c r="ANU51" s="3" t="s">
        <v>5768</v>
      </c>
      <c r="ANV51" s="3" t="s">
        <v>33474</v>
      </c>
      <c r="ANW51" s="3" t="s">
        <v>33475</v>
      </c>
      <c r="ANX51" s="3" t="s">
        <v>5773</v>
      </c>
      <c r="ANY51" s="3" t="s">
        <v>32108</v>
      </c>
      <c r="ANZ51" s="3" t="s">
        <v>32109</v>
      </c>
      <c r="AOA51" s="3" t="s">
        <v>5760</v>
      </c>
      <c r="AOB51" s="3" t="s">
        <v>33476</v>
      </c>
      <c r="AOC51" s="3" t="s">
        <v>33477</v>
      </c>
      <c r="AOD51" s="3" t="s">
        <v>5763</v>
      </c>
      <c r="AOE51" s="3" t="s">
        <v>33478</v>
      </c>
      <c r="AOF51" s="3" t="s">
        <v>33479</v>
      </c>
      <c r="AOG51" s="3" t="s">
        <v>5815</v>
      </c>
      <c r="AOH51" s="3" t="s">
        <v>33050</v>
      </c>
      <c r="AOI51" s="3" t="s">
        <v>33051</v>
      </c>
      <c r="AOJ51" s="3" t="s">
        <v>5943</v>
      </c>
      <c r="AOK51" s="3" t="s">
        <v>33480</v>
      </c>
      <c r="AOL51" s="3" t="s">
        <v>33481</v>
      </c>
      <c r="AOM51" s="3" t="s">
        <v>5773</v>
      </c>
      <c r="AON51" s="3" t="s">
        <v>33482</v>
      </c>
      <c r="AOO51" s="3" t="s">
        <v>33483</v>
      </c>
      <c r="AOP51" s="3" t="s">
        <v>5773</v>
      </c>
      <c r="AOQ51" s="3" t="s">
        <v>33484</v>
      </c>
      <c r="AOR51" s="3" t="s">
        <v>33485</v>
      </c>
      <c r="AOS51" s="3" t="s">
        <v>5773</v>
      </c>
      <c r="AOT51" s="3" t="s">
        <v>33486</v>
      </c>
      <c r="AOU51" s="3" t="s">
        <v>33487</v>
      </c>
      <c r="AOV51" s="3" t="s">
        <v>271</v>
      </c>
      <c r="AOW51" s="3" t="s">
        <v>33488</v>
      </c>
      <c r="AOX51" s="3" t="s">
        <v>33489</v>
      </c>
      <c r="AOY51" s="3" t="s">
        <v>271</v>
      </c>
      <c r="AOZ51" s="3" t="s">
        <v>33490</v>
      </c>
      <c r="APA51" s="3" t="s">
        <v>33491</v>
      </c>
      <c r="APB51" s="3" t="s">
        <v>5760</v>
      </c>
      <c r="APC51" s="3" t="s">
        <v>33492</v>
      </c>
      <c r="APD51" s="3" t="s">
        <v>33493</v>
      </c>
      <c r="APE51" s="3" t="s">
        <v>5773</v>
      </c>
      <c r="APF51" s="3" t="s">
        <v>33494</v>
      </c>
      <c r="APG51" s="3" t="s">
        <v>33495</v>
      </c>
      <c r="APH51" s="3" t="s">
        <v>286</v>
      </c>
      <c r="API51" s="3" t="s">
        <v>33496</v>
      </c>
      <c r="APJ51" s="3" t="s">
        <v>33497</v>
      </c>
      <c r="APK51" s="3" t="s">
        <v>5763</v>
      </c>
      <c r="APL51" s="3" t="s">
        <v>33498</v>
      </c>
      <c r="APM51" s="3" t="s">
        <v>33499</v>
      </c>
      <c r="APN51" s="3" t="s">
        <v>5763</v>
      </c>
      <c r="APO51" s="3" t="s">
        <v>33500</v>
      </c>
      <c r="APP51" s="3" t="s">
        <v>33501</v>
      </c>
      <c r="APQ51" s="3" t="s">
        <v>5760</v>
      </c>
      <c r="APR51" s="3" t="s">
        <v>33502</v>
      </c>
      <c r="APS51" s="3" t="s">
        <v>33503</v>
      </c>
      <c r="APT51" s="3" t="s">
        <v>5808</v>
      </c>
      <c r="APU51" s="3" t="s">
        <v>33504</v>
      </c>
      <c r="APV51" s="3" t="s">
        <v>33505</v>
      </c>
      <c r="APW51" s="3" t="s">
        <v>5760</v>
      </c>
      <c r="APX51" s="3" t="s">
        <v>33506</v>
      </c>
      <c r="APY51" s="3" t="s">
        <v>33507</v>
      </c>
      <c r="APZ51" s="3" t="s">
        <v>5808</v>
      </c>
      <c r="AQA51" s="3" t="s">
        <v>33508</v>
      </c>
      <c r="AQB51" s="3" t="s">
        <v>33509</v>
      </c>
      <c r="AQC51" s="3" t="s">
        <v>5808</v>
      </c>
      <c r="AQD51" s="3" t="s">
        <v>33510</v>
      </c>
      <c r="AQE51" s="3" t="s">
        <v>33511</v>
      </c>
      <c r="AQF51" s="3" t="s">
        <v>271</v>
      </c>
      <c r="AQG51" s="3" t="s">
        <v>33512</v>
      </c>
      <c r="AQH51" s="3" t="s">
        <v>33513</v>
      </c>
      <c r="AQI51" s="3" t="s">
        <v>5768</v>
      </c>
      <c r="AQJ51" s="3" t="s">
        <v>33514</v>
      </c>
      <c r="AQK51" s="3" t="s">
        <v>33515</v>
      </c>
      <c r="AQL51" s="3" t="s">
        <v>5760</v>
      </c>
      <c r="AQM51" s="3" t="s">
        <v>31295</v>
      </c>
      <c r="AQN51" s="3" t="s">
        <v>31296</v>
      </c>
      <c r="AQO51" s="3" t="s">
        <v>5763</v>
      </c>
      <c r="AQP51" s="3" t="s">
        <v>33516</v>
      </c>
      <c r="AQQ51" s="3" t="s">
        <v>33517</v>
      </c>
      <c r="AQR51" s="3" t="s">
        <v>5763</v>
      </c>
      <c r="AQS51" s="3" t="s">
        <v>33518</v>
      </c>
      <c r="AQT51" s="3" t="s">
        <v>33519</v>
      </c>
      <c r="AQU51" s="3" t="s">
        <v>5763</v>
      </c>
      <c r="AQV51" s="3" t="s">
        <v>33520</v>
      </c>
      <c r="AQW51" s="3" t="s">
        <v>33521</v>
      </c>
      <c r="AQX51" s="3" t="s">
        <v>5773</v>
      </c>
      <c r="AQY51" s="3" t="s">
        <v>33522</v>
      </c>
      <c r="AQZ51" s="3" t="s">
        <v>33523</v>
      </c>
      <c r="ARA51" s="3" t="s">
        <v>5763</v>
      </c>
      <c r="ARB51" s="3" t="s">
        <v>33524</v>
      </c>
      <c r="ARC51" s="3" t="s">
        <v>33525</v>
      </c>
      <c r="ARD51" s="3" t="s">
        <v>5760</v>
      </c>
      <c r="ARE51" s="3" t="s">
        <v>33526</v>
      </c>
      <c r="ARF51" s="3" t="s">
        <v>33527</v>
      </c>
      <c r="ARG51" s="3" t="s">
        <v>5773</v>
      </c>
      <c r="ARH51" s="3" t="s">
        <v>33528</v>
      </c>
      <c r="ARI51" s="3" t="s">
        <v>33529</v>
      </c>
      <c r="ARJ51" s="3" t="s">
        <v>5815</v>
      </c>
      <c r="ARK51" s="3" t="s">
        <v>33530</v>
      </c>
      <c r="ARL51" s="3" t="s">
        <v>33531</v>
      </c>
      <c r="ARM51" s="3" t="s">
        <v>5950</v>
      </c>
      <c r="ARN51" s="3" t="s">
        <v>33532</v>
      </c>
      <c r="ARO51" s="3" t="s">
        <v>33533</v>
      </c>
      <c r="ARP51" s="3" t="s">
        <v>271</v>
      </c>
      <c r="ARQ51" s="3" t="s">
        <v>33534</v>
      </c>
      <c r="ARR51" s="3" t="s">
        <v>33535</v>
      </c>
      <c r="ARS51" s="3" t="s">
        <v>5763</v>
      </c>
      <c r="ART51" s="3" t="s">
        <v>33536</v>
      </c>
      <c r="ARU51" s="3" t="s">
        <v>33537</v>
      </c>
      <c r="ARV51" s="3" t="s">
        <v>271</v>
      </c>
      <c r="ARW51" s="3" t="s">
        <v>33534</v>
      </c>
      <c r="ARX51" s="3" t="s">
        <v>33535</v>
      </c>
      <c r="ARY51" s="3" t="s">
        <v>5808</v>
      </c>
      <c r="ARZ51" s="3" t="s">
        <v>33538</v>
      </c>
      <c r="ASA51" s="3" t="s">
        <v>33539</v>
      </c>
      <c r="ASB51" s="3" t="s">
        <v>5763</v>
      </c>
      <c r="ASC51" s="3" t="s">
        <v>33540</v>
      </c>
      <c r="ASD51" s="3" t="s">
        <v>33541</v>
      </c>
      <c r="ASE51" s="3" t="s">
        <v>271</v>
      </c>
      <c r="ASF51" s="3" t="s">
        <v>6378</v>
      </c>
      <c r="ASG51" s="3" t="s">
        <v>6379</v>
      </c>
      <c r="ASH51" s="3" t="s">
        <v>5763</v>
      </c>
      <c r="ASI51" s="3" t="s">
        <v>32054</v>
      </c>
      <c r="ASJ51" s="3" t="s">
        <v>32055</v>
      </c>
      <c r="ASK51" s="3" t="s">
        <v>5763</v>
      </c>
      <c r="ASL51" s="3" t="s">
        <v>33542</v>
      </c>
      <c r="ASM51" s="3" t="s">
        <v>33543</v>
      </c>
      <c r="ASN51" s="3" t="s">
        <v>5763</v>
      </c>
      <c r="ASO51" s="3" t="s">
        <v>33544</v>
      </c>
      <c r="ASP51" s="3" t="s">
        <v>33545</v>
      </c>
      <c r="ASQ51" s="3" t="s">
        <v>5773</v>
      </c>
      <c r="ASR51" s="3" t="s">
        <v>33546</v>
      </c>
      <c r="ASS51" s="3" t="s">
        <v>33547</v>
      </c>
      <c r="AST51" s="3" t="s">
        <v>5773</v>
      </c>
      <c r="ASU51" s="3" t="s">
        <v>33548</v>
      </c>
      <c r="ASV51" s="3" t="s">
        <v>33549</v>
      </c>
      <c r="ASW51" s="3" t="s">
        <v>5773</v>
      </c>
      <c r="ASX51" s="3" t="s">
        <v>33550</v>
      </c>
      <c r="ASY51" s="3" t="s">
        <v>33551</v>
      </c>
      <c r="ASZ51" s="3" t="s">
        <v>5773</v>
      </c>
      <c r="ATA51" s="3" t="s">
        <v>33552</v>
      </c>
      <c r="ATB51" s="3" t="s">
        <v>33553</v>
      </c>
      <c r="ATC51" s="3" t="s">
        <v>5773</v>
      </c>
      <c r="ATD51" s="3" t="s">
        <v>33554</v>
      </c>
      <c r="ATE51" s="3" t="s">
        <v>33555</v>
      </c>
      <c r="ATF51" s="3" t="s">
        <v>5768</v>
      </c>
      <c r="ATG51" s="3" t="s">
        <v>33556</v>
      </c>
      <c r="ATH51" s="3" t="s">
        <v>33557</v>
      </c>
      <c r="ATI51" s="3" t="s">
        <v>5760</v>
      </c>
      <c r="ATJ51" s="3" t="s">
        <v>33558</v>
      </c>
      <c r="ATK51" s="3" t="s">
        <v>33559</v>
      </c>
      <c r="ATL51" s="3" t="s">
        <v>5808</v>
      </c>
      <c r="ATM51" s="3" t="s">
        <v>33560</v>
      </c>
      <c r="ATN51" s="3" t="s">
        <v>33561</v>
      </c>
      <c r="ATO51" s="3" t="s">
        <v>5773</v>
      </c>
      <c r="ATP51" s="3" t="s">
        <v>33562</v>
      </c>
      <c r="ATQ51" s="3" t="s">
        <v>33563</v>
      </c>
      <c r="ATR51" s="3" t="s">
        <v>5763</v>
      </c>
      <c r="ATS51" s="3" t="s">
        <v>33540</v>
      </c>
      <c r="ATT51" s="3" t="s">
        <v>33541</v>
      </c>
      <c r="ATU51" s="3" t="s">
        <v>5773</v>
      </c>
      <c r="ATV51" s="3" t="s">
        <v>33564</v>
      </c>
      <c r="ATW51" s="3" t="s">
        <v>33565</v>
      </c>
      <c r="ATX51" s="3" t="s">
        <v>5808</v>
      </c>
      <c r="ATY51" s="3" t="s">
        <v>33566</v>
      </c>
      <c r="ATZ51" s="3" t="s">
        <v>33567</v>
      </c>
      <c r="AUA51" s="3" t="s">
        <v>5763</v>
      </c>
      <c r="AUB51" s="3" t="s">
        <v>33568</v>
      </c>
      <c r="AUC51" s="3" t="s">
        <v>33569</v>
      </c>
      <c r="AUD51" s="3" t="s">
        <v>5760</v>
      </c>
      <c r="AUE51" s="3" t="s">
        <v>33570</v>
      </c>
      <c r="AUF51" s="3" t="s">
        <v>33571</v>
      </c>
      <c r="AUG51" s="3" t="s">
        <v>5773</v>
      </c>
      <c r="AUH51" s="3" t="s">
        <v>33572</v>
      </c>
      <c r="AUI51" s="3" t="s">
        <v>33573</v>
      </c>
      <c r="AUJ51" s="3" t="s">
        <v>5773</v>
      </c>
      <c r="AUK51" s="3" t="s">
        <v>33574</v>
      </c>
      <c r="AUL51" s="3" t="s">
        <v>33575</v>
      </c>
      <c r="AUM51" s="3" t="s">
        <v>5763</v>
      </c>
      <c r="AUN51" s="3" t="s">
        <v>33576</v>
      </c>
      <c r="AUO51" s="3" t="s">
        <v>33577</v>
      </c>
      <c r="AUP51" s="3" t="s">
        <v>5763</v>
      </c>
      <c r="AUQ51" s="3" t="s">
        <v>33578</v>
      </c>
      <c r="AUR51" s="3" t="s">
        <v>33579</v>
      </c>
      <c r="AUS51" s="3" t="s">
        <v>5773</v>
      </c>
      <c r="AUT51" s="3" t="s">
        <v>33580</v>
      </c>
      <c r="AUU51" s="3" t="s">
        <v>33581</v>
      </c>
      <c r="AUV51" s="3" t="s">
        <v>5763</v>
      </c>
      <c r="AUW51" s="3" t="s">
        <v>33582</v>
      </c>
      <c r="AUX51" s="3" t="s">
        <v>33583</v>
      </c>
      <c r="AUY51" s="3" t="s">
        <v>5763</v>
      </c>
      <c r="AUZ51" s="3" t="s">
        <v>33584</v>
      </c>
      <c r="AVA51" s="3" t="s">
        <v>33585</v>
      </c>
      <c r="AVB51" s="3" t="s">
        <v>5773</v>
      </c>
      <c r="AVC51" s="3" t="s">
        <v>33586</v>
      </c>
      <c r="AVD51" s="3" t="s">
        <v>33587</v>
      </c>
      <c r="AVE51" s="3" t="s">
        <v>5763</v>
      </c>
      <c r="AVF51" s="3" t="s">
        <v>32500</v>
      </c>
      <c r="AVG51" s="3" t="s">
        <v>32501</v>
      </c>
      <c r="AVH51" s="3" t="s">
        <v>5763</v>
      </c>
      <c r="AVI51" s="3" t="s">
        <v>33588</v>
      </c>
      <c r="AVJ51" s="3" t="s">
        <v>33589</v>
      </c>
      <c r="AVK51" s="3" t="s">
        <v>5808</v>
      </c>
      <c r="AVL51" s="3" t="s">
        <v>33590</v>
      </c>
      <c r="AVM51" s="3" t="s">
        <v>33591</v>
      </c>
      <c r="AVN51" s="3" t="s">
        <v>5763</v>
      </c>
      <c r="AVO51" s="3" t="s">
        <v>33592</v>
      </c>
      <c r="AVP51" s="3" t="s">
        <v>33593</v>
      </c>
      <c r="AVQ51" s="3" t="s">
        <v>5808</v>
      </c>
      <c r="AVR51" s="3" t="s">
        <v>33594</v>
      </c>
      <c r="AVS51" s="3" t="s">
        <v>33595</v>
      </c>
      <c r="AVT51" s="3" t="s">
        <v>5763</v>
      </c>
      <c r="AVU51" s="3" t="s">
        <v>33596</v>
      </c>
      <c r="AVV51" s="3" t="s">
        <v>33597</v>
      </c>
      <c r="AVW51" s="3" t="s">
        <v>5768</v>
      </c>
      <c r="AVX51" s="3" t="s">
        <v>29465</v>
      </c>
      <c r="AVY51" s="3" t="s">
        <v>33598</v>
      </c>
      <c r="AVZ51" s="3" t="s">
        <v>5760</v>
      </c>
      <c r="AWA51" s="3" t="s">
        <v>33599</v>
      </c>
      <c r="AWB51" s="3" t="s">
        <v>33600</v>
      </c>
      <c r="AWC51" s="3" t="s">
        <v>5760</v>
      </c>
      <c r="AWD51" s="3" t="s">
        <v>33601</v>
      </c>
      <c r="AWE51" s="3" t="s">
        <v>33602</v>
      </c>
      <c r="AWF51" s="3" t="s">
        <v>5773</v>
      </c>
      <c r="AWG51" s="3" t="s">
        <v>33603</v>
      </c>
      <c r="AWH51" s="3" t="s">
        <v>33604</v>
      </c>
      <c r="AWI51" s="3" t="s">
        <v>5763</v>
      </c>
      <c r="AWJ51" s="3" t="s">
        <v>33605</v>
      </c>
      <c r="AWK51" s="3" t="s">
        <v>33606</v>
      </c>
      <c r="AWL51" s="3" t="s">
        <v>5808</v>
      </c>
      <c r="AWM51" s="3" t="s">
        <v>33607</v>
      </c>
      <c r="AWN51" s="3" t="s">
        <v>33608</v>
      </c>
      <c r="AWO51" s="3" t="s">
        <v>5760</v>
      </c>
      <c r="AWP51" s="3" t="s">
        <v>33609</v>
      </c>
      <c r="AWQ51" s="3" t="s">
        <v>33610</v>
      </c>
      <c r="AWR51" s="3" t="s">
        <v>5760</v>
      </c>
      <c r="AWS51" s="3" t="s">
        <v>33611</v>
      </c>
      <c r="AWT51" s="3" t="s">
        <v>33612</v>
      </c>
      <c r="AWU51" s="3" t="s">
        <v>5808</v>
      </c>
      <c r="AWV51" s="3" t="s">
        <v>33613</v>
      </c>
      <c r="AWW51" s="3" t="s">
        <v>33614</v>
      </c>
      <c r="AWX51" s="3" t="s">
        <v>5763</v>
      </c>
      <c r="AWY51" s="3" t="s">
        <v>32378</v>
      </c>
      <c r="AWZ51" s="3" t="s">
        <v>32379</v>
      </c>
      <c r="AXA51" s="3" t="s">
        <v>5763</v>
      </c>
      <c r="AXB51" s="3" t="s">
        <v>33352</v>
      </c>
      <c r="AXC51" s="3" t="s">
        <v>33353</v>
      </c>
      <c r="AXD51" s="3" t="s">
        <v>5808</v>
      </c>
      <c r="AXE51" s="3" t="s">
        <v>33615</v>
      </c>
      <c r="AXF51" s="3" t="s">
        <v>33616</v>
      </c>
      <c r="AXG51" s="3" t="s">
        <v>5808</v>
      </c>
      <c r="AXH51" s="3" t="s">
        <v>33617</v>
      </c>
      <c r="AXI51" s="3" t="s">
        <v>33618</v>
      </c>
      <c r="AXJ51" s="3" t="s">
        <v>5763</v>
      </c>
      <c r="AXK51" s="3" t="s">
        <v>33619</v>
      </c>
      <c r="AXL51" s="3" t="s">
        <v>33620</v>
      </c>
      <c r="AXM51" s="3" t="s">
        <v>5760</v>
      </c>
      <c r="AXN51" s="3" t="s">
        <v>33621</v>
      </c>
      <c r="AXO51" s="3" t="s">
        <v>33622</v>
      </c>
      <c r="AXP51" s="3" t="s">
        <v>5760</v>
      </c>
      <c r="AXQ51" s="3" t="s">
        <v>33623</v>
      </c>
      <c r="AXR51" s="3" t="s">
        <v>33624</v>
      </c>
      <c r="AXS51" s="3" t="s">
        <v>5808</v>
      </c>
      <c r="AXT51" s="3" t="s">
        <v>33625</v>
      </c>
      <c r="AXU51" s="3" t="s">
        <v>33626</v>
      </c>
      <c r="AXV51" s="3" t="s">
        <v>271</v>
      </c>
      <c r="AXW51" s="3" t="s">
        <v>33627</v>
      </c>
      <c r="AXX51" s="3" t="s">
        <v>33628</v>
      </c>
      <c r="AXY51" s="3" t="s">
        <v>5808</v>
      </c>
      <c r="AXZ51" s="3" t="s">
        <v>33629</v>
      </c>
      <c r="AYA51" s="3" t="s">
        <v>33630</v>
      </c>
      <c r="AYB51" s="3" t="s">
        <v>5808</v>
      </c>
      <c r="AYC51" s="3" t="s">
        <v>33631</v>
      </c>
      <c r="AYD51" s="3" t="s">
        <v>33632</v>
      </c>
      <c r="AYE51" s="3" t="s">
        <v>5763</v>
      </c>
      <c r="AYF51" s="3" t="s">
        <v>33633</v>
      </c>
      <c r="AYG51" s="3" t="s">
        <v>33634</v>
      </c>
      <c r="AYH51" s="3" t="s">
        <v>5808</v>
      </c>
      <c r="AYI51" s="3" t="s">
        <v>31315</v>
      </c>
      <c r="AYJ51" s="3" t="s">
        <v>31316</v>
      </c>
      <c r="AYK51" s="3" t="s">
        <v>271</v>
      </c>
      <c r="AYL51" s="3" t="s">
        <v>33233</v>
      </c>
      <c r="AYM51" s="3" t="s">
        <v>33234</v>
      </c>
      <c r="AYN51" s="3" t="s">
        <v>5760</v>
      </c>
      <c r="AYO51" s="3" t="s">
        <v>33635</v>
      </c>
      <c r="AYP51" s="3" t="s">
        <v>33636</v>
      </c>
      <c r="AYQ51" s="3" t="s">
        <v>5808</v>
      </c>
      <c r="AYR51" s="3" t="s">
        <v>6005</v>
      </c>
      <c r="AYS51" s="3" t="s">
        <v>6006</v>
      </c>
      <c r="AYT51" s="3" t="s">
        <v>271</v>
      </c>
      <c r="AYU51" s="3" t="s">
        <v>33637</v>
      </c>
      <c r="AYV51" s="3" t="s">
        <v>33638</v>
      </c>
      <c r="AYW51" s="3" t="s">
        <v>5850</v>
      </c>
      <c r="AYX51" s="3" t="s">
        <v>33639</v>
      </c>
      <c r="AYY51" s="3" t="s">
        <v>33640</v>
      </c>
      <c r="AYZ51" s="3" t="s">
        <v>5808</v>
      </c>
      <c r="AZA51" s="3" t="s">
        <v>33641</v>
      </c>
      <c r="AZB51" s="3" t="s">
        <v>33642</v>
      </c>
      <c r="AZC51" s="3" t="s">
        <v>5763</v>
      </c>
      <c r="AZD51" s="3" t="s">
        <v>33643</v>
      </c>
      <c r="AZE51" s="3" t="s">
        <v>33005</v>
      </c>
      <c r="AZF51" s="3" t="s">
        <v>5760</v>
      </c>
      <c r="AZG51" s="3" t="s">
        <v>33644</v>
      </c>
      <c r="AZH51" s="3" t="s">
        <v>33645</v>
      </c>
      <c r="AZI51" s="3" t="s">
        <v>5773</v>
      </c>
      <c r="AZJ51" s="3" t="s">
        <v>33646</v>
      </c>
      <c r="AZK51" s="3" t="s">
        <v>33647</v>
      </c>
      <c r="AZL51" s="3" t="s">
        <v>5808</v>
      </c>
      <c r="AZM51" s="3" t="s">
        <v>33648</v>
      </c>
      <c r="AZN51" s="3" t="s">
        <v>33649</v>
      </c>
      <c r="AZO51" s="3" t="s">
        <v>5808</v>
      </c>
      <c r="AZP51" s="3" t="s">
        <v>33650</v>
      </c>
      <c r="AZQ51" s="3" t="s">
        <v>33651</v>
      </c>
      <c r="AZR51" s="3" t="s">
        <v>5773</v>
      </c>
      <c r="AZS51" s="3" t="s">
        <v>33652</v>
      </c>
      <c r="AZT51" s="3" t="s">
        <v>33653</v>
      </c>
      <c r="AZU51" s="3" t="s">
        <v>5773</v>
      </c>
      <c r="AZV51" s="3" t="s">
        <v>33654</v>
      </c>
      <c r="AZW51" s="3" t="s">
        <v>33655</v>
      </c>
      <c r="AZX51" s="3" t="s">
        <v>286</v>
      </c>
      <c r="AZY51" s="3" t="s">
        <v>33656</v>
      </c>
      <c r="AZZ51" s="3" t="s">
        <v>33657</v>
      </c>
      <c r="BAA51" s="3" t="s">
        <v>5773</v>
      </c>
      <c r="BAB51" s="3" t="s">
        <v>32631</v>
      </c>
      <c r="BAC51" s="3" t="s">
        <v>32632</v>
      </c>
      <c r="BAD51" s="3" t="s">
        <v>5763</v>
      </c>
      <c r="BAE51" s="3" t="s">
        <v>33658</v>
      </c>
      <c r="BAF51" s="3" t="s">
        <v>33659</v>
      </c>
      <c r="BAG51" s="3" t="s">
        <v>5760</v>
      </c>
      <c r="BAH51" s="3" t="s">
        <v>33660</v>
      </c>
      <c r="BAI51" s="3" t="s">
        <v>33661</v>
      </c>
      <c r="BAJ51" s="3" t="s">
        <v>5808</v>
      </c>
      <c r="BAK51" s="3" t="s">
        <v>33662</v>
      </c>
      <c r="BAL51" s="3" t="s">
        <v>33663</v>
      </c>
      <c r="BAM51" s="3" t="s">
        <v>5773</v>
      </c>
      <c r="BAN51" s="3" t="s">
        <v>33664</v>
      </c>
      <c r="BAO51" s="3" t="s">
        <v>33665</v>
      </c>
      <c r="BAP51" s="3" t="s">
        <v>5763</v>
      </c>
      <c r="BAQ51" s="3" t="s">
        <v>33666</v>
      </c>
      <c r="BAR51" s="3" t="s">
        <v>33667</v>
      </c>
      <c r="BAS51" s="3" t="s">
        <v>5773</v>
      </c>
      <c r="BAT51" s="3" t="s">
        <v>33668</v>
      </c>
      <c r="BAU51" s="3" t="s">
        <v>33669</v>
      </c>
      <c r="BAV51" s="3" t="s">
        <v>5773</v>
      </c>
      <c r="BAW51" s="3" t="s">
        <v>33670</v>
      </c>
      <c r="BAX51" s="3" t="s">
        <v>33671</v>
      </c>
      <c r="BAY51" s="3" t="s">
        <v>5773</v>
      </c>
      <c r="BAZ51" s="3" t="s">
        <v>33672</v>
      </c>
      <c r="BBA51" s="3" t="s">
        <v>33673</v>
      </c>
      <c r="BBB51" s="3" t="s">
        <v>5763</v>
      </c>
      <c r="BBC51" s="3" t="s">
        <v>33674</v>
      </c>
      <c r="BBD51" s="3" t="s">
        <v>33675</v>
      </c>
      <c r="BBE51" s="3" t="s">
        <v>271</v>
      </c>
      <c r="BBF51" s="3" t="s">
        <v>33676</v>
      </c>
      <c r="BBG51" s="3" t="s">
        <v>33677</v>
      </c>
      <c r="BBH51" s="3" t="s">
        <v>271</v>
      </c>
      <c r="BBI51" s="3" t="s">
        <v>33678</v>
      </c>
      <c r="BBJ51" s="3" t="s">
        <v>33679</v>
      </c>
      <c r="BBK51" s="3" t="s">
        <v>5773</v>
      </c>
      <c r="BBL51" s="3" t="s">
        <v>33680</v>
      </c>
      <c r="BBM51" s="3" t="s">
        <v>33681</v>
      </c>
      <c r="BBN51" s="3" t="s">
        <v>5808</v>
      </c>
      <c r="BBO51" s="3" t="s">
        <v>33682</v>
      </c>
      <c r="BBP51" s="3" t="s">
        <v>33683</v>
      </c>
      <c r="BBQ51" s="3" t="s">
        <v>5763</v>
      </c>
      <c r="BBR51" s="3" t="s">
        <v>33684</v>
      </c>
      <c r="BBS51" s="3" t="s">
        <v>33685</v>
      </c>
      <c r="BBT51" s="3" t="s">
        <v>5763</v>
      </c>
      <c r="BBU51" s="3" t="s">
        <v>33686</v>
      </c>
      <c r="BBV51" s="3" t="s">
        <v>33687</v>
      </c>
      <c r="BBW51" s="3" t="s">
        <v>5768</v>
      </c>
      <c r="BBX51" s="3" t="s">
        <v>33688</v>
      </c>
      <c r="BBY51" s="3" t="s">
        <v>33689</v>
      </c>
      <c r="BBZ51" s="3" t="s">
        <v>271</v>
      </c>
      <c r="BCA51" s="3" t="s">
        <v>33690</v>
      </c>
      <c r="BCB51" s="3" t="s">
        <v>33691</v>
      </c>
      <c r="BCC51" s="3" t="s">
        <v>5763</v>
      </c>
      <c r="BCD51" s="3" t="s">
        <v>33692</v>
      </c>
      <c r="BCE51" s="3" t="s">
        <v>33693</v>
      </c>
      <c r="BCF51" s="3" t="s">
        <v>5768</v>
      </c>
      <c r="BCG51" s="3" t="s">
        <v>33694</v>
      </c>
      <c r="BCH51" s="3" t="s">
        <v>33695</v>
      </c>
      <c r="BCI51" s="3" t="s">
        <v>5773</v>
      </c>
      <c r="BCJ51" s="3" t="s">
        <v>33696</v>
      </c>
      <c r="BCK51" s="3" t="s">
        <v>33697</v>
      </c>
      <c r="BCL51" s="3" t="s">
        <v>5773</v>
      </c>
      <c r="BCM51" s="3" t="s">
        <v>33698</v>
      </c>
      <c r="BCN51" s="3" t="s">
        <v>33699</v>
      </c>
      <c r="BCO51" s="3" t="s">
        <v>5773</v>
      </c>
      <c r="BCP51" s="3" t="s">
        <v>33700</v>
      </c>
      <c r="BCQ51" s="3" t="s">
        <v>33701</v>
      </c>
      <c r="BCR51" s="3" t="s">
        <v>5763</v>
      </c>
      <c r="BCS51" s="3" t="s">
        <v>33702</v>
      </c>
      <c r="BCT51" s="3" t="s">
        <v>33703</v>
      </c>
      <c r="BCU51" s="3" t="s">
        <v>5763</v>
      </c>
      <c r="BCV51" s="3" t="s">
        <v>33704</v>
      </c>
      <c r="BCW51" s="3" t="s">
        <v>33705</v>
      </c>
      <c r="BCX51" s="3" t="s">
        <v>271</v>
      </c>
      <c r="BCY51" s="3" t="s">
        <v>33706</v>
      </c>
      <c r="BCZ51" s="3" t="s">
        <v>33707</v>
      </c>
      <c r="BDA51" s="3" t="s">
        <v>5760</v>
      </c>
      <c r="BDB51" s="3" t="s">
        <v>33708</v>
      </c>
      <c r="BDC51" s="3" t="s">
        <v>33709</v>
      </c>
      <c r="BDD51" s="3" t="s">
        <v>5773</v>
      </c>
      <c r="BDE51" s="3" t="s">
        <v>33710</v>
      </c>
      <c r="BDF51" s="3" t="s">
        <v>33711</v>
      </c>
      <c r="BDG51" s="3" t="s">
        <v>271</v>
      </c>
      <c r="BDH51" s="3" t="s">
        <v>33712</v>
      </c>
      <c r="BDI51" s="3" t="s">
        <v>33713</v>
      </c>
      <c r="BDJ51" s="3" t="s">
        <v>5763</v>
      </c>
      <c r="BDK51" s="3" t="s">
        <v>33714</v>
      </c>
      <c r="BDL51" s="3" t="s">
        <v>33715</v>
      </c>
      <c r="BDM51" s="3" t="s">
        <v>5773</v>
      </c>
      <c r="BDN51" s="3" t="s">
        <v>33716</v>
      </c>
      <c r="BDO51" s="3" t="s">
        <v>33717</v>
      </c>
      <c r="BDP51" s="3" t="s">
        <v>5950</v>
      </c>
      <c r="BDQ51" s="3" t="s">
        <v>33718</v>
      </c>
      <c r="BDR51" s="3" t="s">
        <v>33719</v>
      </c>
      <c r="BDS51" s="3" t="s">
        <v>5950</v>
      </c>
      <c r="BDT51" s="3" t="s">
        <v>33720</v>
      </c>
      <c r="BDU51" s="3" t="s">
        <v>33721</v>
      </c>
      <c r="BDV51" s="3" t="s">
        <v>5950</v>
      </c>
      <c r="BDW51" s="3" t="s">
        <v>33722</v>
      </c>
      <c r="BDX51" s="3" t="s">
        <v>33723</v>
      </c>
      <c r="BDY51" s="3" t="s">
        <v>5773</v>
      </c>
      <c r="BDZ51" s="3" t="s">
        <v>33724</v>
      </c>
      <c r="BEA51" s="3" t="s">
        <v>33725</v>
      </c>
      <c r="BEB51" s="3" t="s">
        <v>271</v>
      </c>
      <c r="BEC51" s="3" t="s">
        <v>33726</v>
      </c>
      <c r="BED51" s="3" t="s">
        <v>33727</v>
      </c>
      <c r="BEE51" s="3" t="s">
        <v>5808</v>
      </c>
      <c r="BEF51" s="3" t="s">
        <v>30715</v>
      </c>
      <c r="BEG51" s="3" t="s">
        <v>30716</v>
      </c>
      <c r="BEH51" s="3" t="s">
        <v>5763</v>
      </c>
      <c r="BEI51" s="3" t="s">
        <v>32054</v>
      </c>
      <c r="BEJ51" s="3" t="s">
        <v>32055</v>
      </c>
      <c r="BEK51" s="3" t="s">
        <v>5763</v>
      </c>
      <c r="BEL51" s="3" t="s">
        <v>32054</v>
      </c>
      <c r="BEM51" s="3" t="s">
        <v>32055</v>
      </c>
      <c r="BEN51" s="3" t="s">
        <v>5763</v>
      </c>
      <c r="BEO51" s="3" t="s">
        <v>33728</v>
      </c>
      <c r="BEP51" s="3" t="s">
        <v>33729</v>
      </c>
      <c r="BEQ51" s="3" t="s">
        <v>5773</v>
      </c>
      <c r="BER51" s="3" t="s">
        <v>33730</v>
      </c>
      <c r="BES51" s="3" t="s">
        <v>33731</v>
      </c>
      <c r="BET51" s="3" t="s">
        <v>5760</v>
      </c>
      <c r="BEU51" s="3" t="s">
        <v>33732</v>
      </c>
      <c r="BEV51" s="3" t="s">
        <v>33733</v>
      </c>
      <c r="BEW51" s="3" t="s">
        <v>5773</v>
      </c>
      <c r="BEX51" s="3" t="s">
        <v>33734</v>
      </c>
      <c r="BEY51" s="3" t="s">
        <v>33735</v>
      </c>
      <c r="BEZ51" s="3" t="s">
        <v>5773</v>
      </c>
      <c r="BFA51" s="3" t="s">
        <v>33736</v>
      </c>
      <c r="BFB51" s="3" t="s">
        <v>33737</v>
      </c>
      <c r="BFC51" s="3" t="s">
        <v>5773</v>
      </c>
      <c r="BFD51" s="3" t="s">
        <v>33738</v>
      </c>
      <c r="BFE51" s="3" t="s">
        <v>33739</v>
      </c>
      <c r="BFF51" s="3" t="s">
        <v>5808</v>
      </c>
      <c r="BFG51" s="3" t="s">
        <v>33740</v>
      </c>
      <c r="BFH51" s="3" t="s">
        <v>33741</v>
      </c>
      <c r="BFI51" s="3" t="s">
        <v>5808</v>
      </c>
      <c r="BFJ51" s="3" t="s">
        <v>33742</v>
      </c>
      <c r="BFK51" s="3" t="s">
        <v>33743</v>
      </c>
      <c r="BFL51" s="3" t="s">
        <v>5773</v>
      </c>
      <c r="BFM51" s="3" t="s">
        <v>33744</v>
      </c>
      <c r="BFN51" s="3" t="s">
        <v>33745</v>
      </c>
      <c r="BFO51" s="3" t="s">
        <v>5773</v>
      </c>
      <c r="BFP51" s="3" t="s">
        <v>33746</v>
      </c>
      <c r="BFQ51" s="3" t="s">
        <v>33747</v>
      </c>
      <c r="BFR51" s="3" t="s">
        <v>5773</v>
      </c>
      <c r="BFS51" s="3" t="s">
        <v>33748</v>
      </c>
      <c r="BFT51" s="3" t="s">
        <v>33749</v>
      </c>
      <c r="BFU51" s="3" t="s">
        <v>5760</v>
      </c>
      <c r="BFV51" s="3" t="s">
        <v>33750</v>
      </c>
      <c r="BFW51" s="3" t="s">
        <v>33751</v>
      </c>
      <c r="BFX51" s="3" t="s">
        <v>5763</v>
      </c>
      <c r="BFY51" s="3" t="s">
        <v>33752</v>
      </c>
      <c r="BFZ51" s="3" t="s">
        <v>33753</v>
      </c>
      <c r="BGA51" s="3" t="s">
        <v>5760</v>
      </c>
      <c r="BGB51" s="3" t="s">
        <v>33754</v>
      </c>
      <c r="BGC51" s="3" t="s">
        <v>33755</v>
      </c>
      <c r="BGD51" s="3" t="s">
        <v>5760</v>
      </c>
      <c r="BGE51" s="3" t="s">
        <v>33756</v>
      </c>
      <c r="BGF51" s="3" t="s">
        <v>33757</v>
      </c>
      <c r="BGG51" s="3" t="s">
        <v>5763</v>
      </c>
      <c r="BGH51" s="3" t="s">
        <v>33758</v>
      </c>
      <c r="BGI51" s="3" t="s">
        <v>33759</v>
      </c>
      <c r="BGJ51" s="3" t="s">
        <v>5760</v>
      </c>
      <c r="BGK51" s="3" t="s">
        <v>33760</v>
      </c>
      <c r="BGL51" s="3" t="s">
        <v>33761</v>
      </c>
      <c r="BGM51" s="3" t="s">
        <v>271</v>
      </c>
      <c r="BGN51" s="3" t="s">
        <v>33762</v>
      </c>
      <c r="BGO51" s="3" t="s">
        <v>33763</v>
      </c>
      <c r="BGP51" s="3" t="s">
        <v>5760</v>
      </c>
      <c r="BGQ51" s="3" t="s">
        <v>33764</v>
      </c>
      <c r="BGR51" s="3" t="s">
        <v>33765</v>
      </c>
      <c r="BGS51" s="3" t="s">
        <v>5808</v>
      </c>
      <c r="BGT51" s="3" t="s">
        <v>33766</v>
      </c>
      <c r="BGU51" s="3" t="s">
        <v>33767</v>
      </c>
      <c r="BGV51" s="3" t="s">
        <v>5763</v>
      </c>
      <c r="BGW51" s="3" t="s">
        <v>32054</v>
      </c>
      <c r="BGX51" s="3" t="s">
        <v>32055</v>
      </c>
      <c r="BGY51" s="3" t="s">
        <v>5760</v>
      </c>
      <c r="BGZ51" s="3" t="s">
        <v>33768</v>
      </c>
      <c r="BHA51" s="3" t="s">
        <v>33769</v>
      </c>
      <c r="BHB51" s="3" t="s">
        <v>5763</v>
      </c>
      <c r="BHC51" s="3" t="s">
        <v>33770</v>
      </c>
      <c r="BHD51" s="3" t="s">
        <v>33771</v>
      </c>
      <c r="BHE51" s="3" t="s">
        <v>5808</v>
      </c>
      <c r="BHF51" s="3" t="s">
        <v>33772</v>
      </c>
      <c r="BHG51" s="3" t="s">
        <v>33773</v>
      </c>
      <c r="BHH51" s="3" t="s">
        <v>5763</v>
      </c>
      <c r="BHI51" s="3" t="s">
        <v>33643</v>
      </c>
      <c r="BHJ51" s="3" t="s">
        <v>33005</v>
      </c>
      <c r="BHK51" s="3" t="s">
        <v>271</v>
      </c>
      <c r="BHL51" s="3" t="s">
        <v>33774</v>
      </c>
      <c r="BHM51" s="3" t="s">
        <v>33775</v>
      </c>
      <c r="BHN51" s="3" t="s">
        <v>271</v>
      </c>
      <c r="BHO51" s="3" t="s">
        <v>28564</v>
      </c>
      <c r="BHP51" s="3" t="s">
        <v>33776</v>
      </c>
      <c r="BHQ51" s="3" t="s">
        <v>271</v>
      </c>
      <c r="BHR51" s="3" t="s">
        <v>28564</v>
      </c>
      <c r="BHS51" s="3" t="s">
        <v>33776</v>
      </c>
      <c r="BHT51" s="3" t="s">
        <v>5773</v>
      </c>
      <c r="BHU51" s="3" t="s">
        <v>33777</v>
      </c>
      <c r="BHV51" s="3" t="s">
        <v>33778</v>
      </c>
      <c r="BHW51" s="3" t="s">
        <v>5773</v>
      </c>
      <c r="BHX51" s="3" t="s">
        <v>31477</v>
      </c>
      <c r="BHY51" s="3" t="s">
        <v>31478</v>
      </c>
      <c r="BHZ51" s="3" t="s">
        <v>5773</v>
      </c>
      <c r="BIA51" s="3" t="s">
        <v>31477</v>
      </c>
      <c r="BIB51" s="3" t="s">
        <v>31478</v>
      </c>
      <c r="BIC51" s="3" t="s">
        <v>5763</v>
      </c>
      <c r="BID51" s="3" t="s">
        <v>33779</v>
      </c>
      <c r="BIE51" s="3" t="s">
        <v>33780</v>
      </c>
      <c r="BIF51" s="3" t="s">
        <v>5808</v>
      </c>
      <c r="BIG51" s="3" t="s">
        <v>31507</v>
      </c>
      <c r="BIH51" s="3" t="s">
        <v>31508</v>
      </c>
      <c r="BII51" s="3" t="s">
        <v>286</v>
      </c>
      <c r="BIJ51" s="3" t="s">
        <v>32627</v>
      </c>
      <c r="BIK51" s="3" t="s">
        <v>32628</v>
      </c>
      <c r="BIL51" s="3" t="s">
        <v>286</v>
      </c>
      <c r="BIM51" s="3" t="s">
        <v>33781</v>
      </c>
      <c r="BIN51" s="3" t="s">
        <v>33782</v>
      </c>
      <c r="BIO51" s="3" t="s">
        <v>271</v>
      </c>
      <c r="BIP51" s="3" t="s">
        <v>31483</v>
      </c>
      <c r="BIQ51" s="3" t="s">
        <v>31484</v>
      </c>
      <c r="BIR51" s="3" t="s">
        <v>5768</v>
      </c>
      <c r="BIS51" s="3" t="s">
        <v>32633</v>
      </c>
      <c r="BIT51" s="3" t="s">
        <v>32634</v>
      </c>
      <c r="BIU51" s="3" t="s">
        <v>5773</v>
      </c>
      <c r="BIV51" s="3" t="s">
        <v>33550</v>
      </c>
      <c r="BIW51" s="3" t="s">
        <v>33551</v>
      </c>
      <c r="BIX51" s="3" t="s">
        <v>5773</v>
      </c>
      <c r="BIY51" s="3" t="s">
        <v>33783</v>
      </c>
      <c r="BIZ51" s="3" t="s">
        <v>33784</v>
      </c>
      <c r="BJA51" s="3" t="s">
        <v>5763</v>
      </c>
      <c r="BJB51" s="3" t="s">
        <v>33785</v>
      </c>
      <c r="BJC51" s="3" t="s">
        <v>33786</v>
      </c>
      <c r="BJD51" s="3" t="s">
        <v>5808</v>
      </c>
      <c r="BJE51" s="3" t="s">
        <v>33787</v>
      </c>
      <c r="BJF51" s="3" t="s">
        <v>33788</v>
      </c>
      <c r="BJG51" s="3" t="s">
        <v>5850</v>
      </c>
      <c r="BJH51" s="3" t="s">
        <v>33789</v>
      </c>
      <c r="BJI51" s="3" t="s">
        <v>6238</v>
      </c>
      <c r="BJJ51" s="3" t="s">
        <v>5773</v>
      </c>
      <c r="BJK51" s="3" t="s">
        <v>33790</v>
      </c>
      <c r="BJL51" s="3" t="s">
        <v>33791</v>
      </c>
      <c r="BJM51" s="3" t="s">
        <v>5773</v>
      </c>
      <c r="BJN51" s="3" t="s">
        <v>33790</v>
      </c>
      <c r="BJO51" s="3" t="s">
        <v>33791</v>
      </c>
      <c r="BJP51" s="3" t="s">
        <v>5763</v>
      </c>
      <c r="BJQ51" s="3" t="s">
        <v>33792</v>
      </c>
      <c r="BJR51" s="3" t="s">
        <v>33793</v>
      </c>
      <c r="BJS51" s="3" t="s">
        <v>5768</v>
      </c>
      <c r="BJT51" s="3" t="s">
        <v>33794</v>
      </c>
      <c r="BJU51" s="3" t="s">
        <v>33795</v>
      </c>
      <c r="BJV51" s="3" t="s">
        <v>5763</v>
      </c>
      <c r="BJW51" s="3" t="s">
        <v>33792</v>
      </c>
      <c r="BJX51" s="3" t="s">
        <v>33793</v>
      </c>
      <c r="BJY51" s="3" t="s">
        <v>5773</v>
      </c>
      <c r="BJZ51" s="3" t="s">
        <v>33796</v>
      </c>
      <c r="BKA51" s="3" t="s">
        <v>33797</v>
      </c>
      <c r="BKB51" s="3" t="s">
        <v>271</v>
      </c>
      <c r="BKC51" s="3" t="s">
        <v>6378</v>
      </c>
      <c r="BKD51" s="3" t="s">
        <v>6379</v>
      </c>
      <c r="BKE51" s="3" t="s">
        <v>271</v>
      </c>
      <c r="BKF51" s="3" t="s">
        <v>33798</v>
      </c>
      <c r="BKG51" s="3" t="s">
        <v>33799</v>
      </c>
      <c r="BKH51" s="3" t="s">
        <v>5808</v>
      </c>
      <c r="BKI51" s="3" t="s">
        <v>33800</v>
      </c>
      <c r="BKJ51" s="3" t="s">
        <v>30896</v>
      </c>
      <c r="BKK51" s="3" t="s">
        <v>5768</v>
      </c>
      <c r="BKL51" s="3" t="s">
        <v>33801</v>
      </c>
      <c r="BKM51" s="3" t="s">
        <v>33802</v>
      </c>
      <c r="BKN51" s="3" t="s">
        <v>5768</v>
      </c>
      <c r="BKO51" s="3" t="s">
        <v>33803</v>
      </c>
      <c r="BKP51" s="3" t="s">
        <v>33804</v>
      </c>
      <c r="BKQ51" s="3" t="s">
        <v>5773</v>
      </c>
      <c r="BKR51" s="3" t="s">
        <v>33805</v>
      </c>
      <c r="BKS51" s="3" t="s">
        <v>33806</v>
      </c>
      <c r="BKT51" s="3" t="s">
        <v>5808</v>
      </c>
      <c r="BKU51" s="3" t="s">
        <v>31495</v>
      </c>
      <c r="BKV51" s="3" t="s">
        <v>31496</v>
      </c>
      <c r="BKW51" s="3" t="s">
        <v>271</v>
      </c>
      <c r="BKX51" s="3" t="s">
        <v>33807</v>
      </c>
      <c r="BKY51" s="3" t="s">
        <v>33808</v>
      </c>
      <c r="BKZ51" s="3" t="s">
        <v>271</v>
      </c>
      <c r="BLA51" s="3" t="s">
        <v>33809</v>
      </c>
      <c r="BLB51" s="3" t="s">
        <v>33810</v>
      </c>
      <c r="BLC51" s="3" t="s">
        <v>286</v>
      </c>
      <c r="BLD51" s="3" t="s">
        <v>33811</v>
      </c>
      <c r="BLE51" s="3" t="s">
        <v>33812</v>
      </c>
      <c r="BLF51" s="3" t="s">
        <v>5763</v>
      </c>
      <c r="BLG51" s="3" t="s">
        <v>33813</v>
      </c>
      <c r="BLH51" s="3" t="s">
        <v>33814</v>
      </c>
      <c r="BLI51" s="3" t="s">
        <v>5773</v>
      </c>
      <c r="BLJ51" s="3" t="s">
        <v>33790</v>
      </c>
      <c r="BLK51" s="3" t="s">
        <v>33791</v>
      </c>
      <c r="BLL51" s="3" t="s">
        <v>5768</v>
      </c>
      <c r="BLM51" s="3" t="s">
        <v>33815</v>
      </c>
      <c r="BLN51" s="3" t="s">
        <v>33816</v>
      </c>
      <c r="BLO51" s="3" t="s">
        <v>5773</v>
      </c>
      <c r="BLP51" s="3" t="s">
        <v>33817</v>
      </c>
      <c r="BLQ51" s="3" t="s">
        <v>33818</v>
      </c>
      <c r="BLR51" s="3" t="s">
        <v>5773</v>
      </c>
      <c r="BLS51" s="3" t="s">
        <v>33819</v>
      </c>
      <c r="BLT51" s="3" t="s">
        <v>33820</v>
      </c>
      <c r="BLU51" s="3" t="s">
        <v>5808</v>
      </c>
      <c r="BLV51" s="3" t="s">
        <v>33821</v>
      </c>
      <c r="BLW51" s="3" t="s">
        <v>33822</v>
      </c>
      <c r="BLX51" s="3" t="s">
        <v>5763</v>
      </c>
      <c r="BLY51" s="3" t="s">
        <v>33823</v>
      </c>
      <c r="BLZ51" s="3" t="s">
        <v>33824</v>
      </c>
      <c r="BMA51" s="3" t="s">
        <v>5808</v>
      </c>
      <c r="BMB51" s="3" t="s">
        <v>33825</v>
      </c>
      <c r="BMC51" s="3" t="s">
        <v>33826</v>
      </c>
      <c r="BMD51" s="3" t="s">
        <v>5773</v>
      </c>
      <c r="BME51" s="3" t="s">
        <v>33827</v>
      </c>
      <c r="BMF51" s="3" t="s">
        <v>33828</v>
      </c>
      <c r="BMG51" s="3" t="s">
        <v>5773</v>
      </c>
      <c r="BMH51" s="3" t="s">
        <v>33301</v>
      </c>
      <c r="BMI51" s="3" t="s">
        <v>33302</v>
      </c>
      <c r="BMJ51" s="3" t="s">
        <v>5808</v>
      </c>
      <c r="BMK51" s="3" t="s">
        <v>33829</v>
      </c>
      <c r="BML51" s="3" t="s">
        <v>33830</v>
      </c>
      <c r="BMM51" s="3" t="s">
        <v>5808</v>
      </c>
      <c r="BMN51" s="3" t="s">
        <v>30749</v>
      </c>
      <c r="BMO51" s="3" t="s">
        <v>30750</v>
      </c>
      <c r="BMP51" s="3" t="s">
        <v>5808</v>
      </c>
      <c r="BMQ51" s="3" t="s">
        <v>30715</v>
      </c>
      <c r="BMR51" s="3" t="s">
        <v>30716</v>
      </c>
      <c r="BMS51" s="3" t="s">
        <v>5768</v>
      </c>
      <c r="BMT51" s="3" t="s">
        <v>33831</v>
      </c>
      <c r="BMU51" s="3" t="s">
        <v>33832</v>
      </c>
      <c r="BMV51" s="3" t="s">
        <v>5808</v>
      </c>
      <c r="BMW51" s="3" t="s">
        <v>33833</v>
      </c>
      <c r="BMX51" s="3" t="s">
        <v>33834</v>
      </c>
      <c r="BMY51" s="3" t="s">
        <v>5763</v>
      </c>
      <c r="BMZ51" s="3" t="s">
        <v>33835</v>
      </c>
      <c r="BNA51" s="3" t="s">
        <v>33836</v>
      </c>
      <c r="BNB51" s="3" t="s">
        <v>5763</v>
      </c>
      <c r="BNC51" s="3" t="s">
        <v>32900</v>
      </c>
      <c r="BND51" s="3" t="s">
        <v>32901</v>
      </c>
      <c r="BNE51" s="3" t="s">
        <v>5773</v>
      </c>
      <c r="BNF51" s="3" t="s">
        <v>5811</v>
      </c>
      <c r="BNG51" s="3" t="s">
        <v>5812</v>
      </c>
      <c r="BNH51" s="3" t="s">
        <v>271</v>
      </c>
      <c r="BNI51" s="3" t="s">
        <v>33837</v>
      </c>
      <c r="BNJ51" s="3" t="s">
        <v>33838</v>
      </c>
      <c r="BNK51" s="3" t="s">
        <v>5760</v>
      </c>
      <c r="BNL51" s="3" t="s">
        <v>33839</v>
      </c>
      <c r="BNM51" s="3" t="s">
        <v>33840</v>
      </c>
      <c r="BNN51" s="3" t="s">
        <v>271</v>
      </c>
      <c r="BNO51" s="3" t="s">
        <v>33841</v>
      </c>
      <c r="BNP51" s="3" t="s">
        <v>33842</v>
      </c>
      <c r="BNQ51" s="3" t="s">
        <v>5808</v>
      </c>
      <c r="BNR51" s="3" t="s">
        <v>33843</v>
      </c>
      <c r="BNS51" s="3" t="s">
        <v>33844</v>
      </c>
      <c r="BNT51" s="3" t="s">
        <v>271</v>
      </c>
      <c r="BNU51" s="3" t="s">
        <v>33845</v>
      </c>
      <c r="BNV51" s="3" t="s">
        <v>31032</v>
      </c>
      <c r="BNW51" s="3" t="s">
        <v>5763</v>
      </c>
      <c r="BNX51" s="3" t="s">
        <v>33846</v>
      </c>
      <c r="BNY51" s="3" t="s">
        <v>33847</v>
      </c>
      <c r="BNZ51" s="3" t="s">
        <v>5763</v>
      </c>
      <c r="BOA51" s="3" t="s">
        <v>33848</v>
      </c>
      <c r="BOB51" s="3" t="s">
        <v>33849</v>
      </c>
      <c r="BOC51" s="3" t="s">
        <v>5763</v>
      </c>
      <c r="BOD51" s="3" t="s">
        <v>33850</v>
      </c>
      <c r="BOE51" s="3" t="s">
        <v>33851</v>
      </c>
      <c r="BOF51" s="3" t="s">
        <v>5808</v>
      </c>
      <c r="BOG51" s="3" t="s">
        <v>33852</v>
      </c>
      <c r="BOH51" s="3" t="s">
        <v>33853</v>
      </c>
      <c r="BOI51" s="3" t="s">
        <v>5763</v>
      </c>
      <c r="BOJ51" s="3" t="s">
        <v>33854</v>
      </c>
      <c r="BOK51" s="3" t="s">
        <v>33855</v>
      </c>
      <c r="BOL51" s="3" t="s">
        <v>5773</v>
      </c>
      <c r="BOM51" s="3" t="s">
        <v>33856</v>
      </c>
      <c r="BON51" s="3" t="s">
        <v>33857</v>
      </c>
      <c r="BOO51" s="3" t="s">
        <v>5760</v>
      </c>
      <c r="BOP51" s="3" t="s">
        <v>33858</v>
      </c>
      <c r="BOQ51" s="3" t="s">
        <v>33859</v>
      </c>
      <c r="BOR51" s="3" t="s">
        <v>5808</v>
      </c>
      <c r="BOS51" s="3" t="s">
        <v>31928</v>
      </c>
      <c r="BOT51" s="3" t="s">
        <v>31929</v>
      </c>
      <c r="BOU51" s="3" t="s">
        <v>5763</v>
      </c>
      <c r="BOV51" s="3" t="s">
        <v>33860</v>
      </c>
      <c r="BOW51" s="3" t="s">
        <v>33861</v>
      </c>
      <c r="BOX51" s="3" t="s">
        <v>5760</v>
      </c>
      <c r="BOY51" s="3" t="s">
        <v>33862</v>
      </c>
      <c r="BOZ51" s="3" t="s">
        <v>33863</v>
      </c>
      <c r="BPA51" s="3" t="s">
        <v>5773</v>
      </c>
      <c r="BPB51" s="3" t="s">
        <v>33864</v>
      </c>
      <c r="BPC51" s="3" t="s">
        <v>33865</v>
      </c>
      <c r="BPD51" s="3" t="s">
        <v>5815</v>
      </c>
      <c r="BPE51" s="3" t="s">
        <v>33050</v>
      </c>
      <c r="BPF51" s="3" t="s">
        <v>33051</v>
      </c>
      <c r="BPG51" s="3" t="s">
        <v>5760</v>
      </c>
      <c r="BPH51" s="3" t="s">
        <v>33866</v>
      </c>
      <c r="BPI51" s="3" t="s">
        <v>33867</v>
      </c>
      <c r="BPJ51" s="3" t="s">
        <v>5760</v>
      </c>
      <c r="BPK51" s="3" t="s">
        <v>33868</v>
      </c>
      <c r="BPL51" s="3" t="s">
        <v>33869</v>
      </c>
      <c r="BPM51" s="3" t="s">
        <v>5815</v>
      </c>
      <c r="BPN51" s="3" t="s">
        <v>33050</v>
      </c>
      <c r="BPO51" s="3" t="s">
        <v>33051</v>
      </c>
      <c r="BPP51" s="3" t="s">
        <v>5815</v>
      </c>
      <c r="BPQ51" s="3" t="s">
        <v>33050</v>
      </c>
      <c r="BPR51" s="3" t="s">
        <v>33051</v>
      </c>
      <c r="BPS51" s="3" t="s">
        <v>5808</v>
      </c>
      <c r="BPT51" s="3" t="s">
        <v>30715</v>
      </c>
      <c r="BPU51" s="3" t="s">
        <v>30716</v>
      </c>
      <c r="BPV51" s="3" t="s">
        <v>5763</v>
      </c>
      <c r="BPW51" s="3" t="s">
        <v>33870</v>
      </c>
      <c r="BPX51" s="3" t="s">
        <v>33871</v>
      </c>
      <c r="BPY51" s="3" t="s">
        <v>5808</v>
      </c>
      <c r="BPZ51" s="3" t="s">
        <v>30593</v>
      </c>
      <c r="BQA51" s="3" t="s">
        <v>30594</v>
      </c>
      <c r="BQB51" s="3" t="s">
        <v>5768</v>
      </c>
      <c r="BQC51" s="3" t="s">
        <v>33872</v>
      </c>
      <c r="BQD51" s="3" t="s">
        <v>33873</v>
      </c>
      <c r="BQE51" s="3" t="s">
        <v>5760</v>
      </c>
      <c r="BQF51" s="3" t="s">
        <v>33874</v>
      </c>
      <c r="BQG51" s="3" t="s">
        <v>33875</v>
      </c>
      <c r="BQH51" s="3" t="s">
        <v>5773</v>
      </c>
      <c r="BQI51" s="3" t="s">
        <v>33876</v>
      </c>
      <c r="BQJ51" s="3" t="s">
        <v>33877</v>
      </c>
      <c r="BQK51" s="3" t="s">
        <v>5763</v>
      </c>
      <c r="BQL51" s="3" t="s">
        <v>33878</v>
      </c>
      <c r="BQM51" s="3" t="s">
        <v>33879</v>
      </c>
      <c r="BQN51" s="3" t="s">
        <v>286</v>
      </c>
      <c r="BQO51" s="3" t="s">
        <v>33880</v>
      </c>
      <c r="BQP51" s="3" t="s">
        <v>33881</v>
      </c>
      <c r="BQQ51" s="3" t="s">
        <v>5773</v>
      </c>
      <c r="BQR51" s="3" t="s">
        <v>33882</v>
      </c>
      <c r="BQS51" s="3" t="s">
        <v>33883</v>
      </c>
      <c r="BQT51" s="3" t="s">
        <v>271</v>
      </c>
      <c r="BQU51" s="3" t="s">
        <v>33884</v>
      </c>
      <c r="BQV51" s="3" t="s">
        <v>33885</v>
      </c>
      <c r="BQW51" s="3" t="s">
        <v>5763</v>
      </c>
      <c r="BQX51" s="3" t="s">
        <v>33886</v>
      </c>
      <c r="BQY51" s="3" t="s">
        <v>33887</v>
      </c>
      <c r="BQZ51" s="3" t="s">
        <v>5808</v>
      </c>
      <c r="BRA51" s="3" t="s">
        <v>33888</v>
      </c>
      <c r="BRB51" s="3" t="s">
        <v>33889</v>
      </c>
      <c r="BRC51" s="3" t="s">
        <v>5773</v>
      </c>
      <c r="BRD51" s="3" t="s">
        <v>33890</v>
      </c>
      <c r="BRE51" s="3" t="s">
        <v>33891</v>
      </c>
      <c r="BRF51" s="3" t="s">
        <v>286</v>
      </c>
      <c r="BRG51" s="3" t="s">
        <v>33892</v>
      </c>
      <c r="BRH51" s="3" t="s">
        <v>33893</v>
      </c>
      <c r="BRI51" s="3" t="s">
        <v>5808</v>
      </c>
      <c r="BRJ51" s="3" t="s">
        <v>33894</v>
      </c>
      <c r="BRK51" s="3" t="s">
        <v>33895</v>
      </c>
      <c r="BRL51" s="3" t="s">
        <v>5808</v>
      </c>
      <c r="BRM51" s="3" t="s">
        <v>33896</v>
      </c>
      <c r="BRN51" s="3" t="s">
        <v>33897</v>
      </c>
      <c r="BRO51" s="3" t="s">
        <v>5808</v>
      </c>
      <c r="BRP51" s="3" t="s">
        <v>33898</v>
      </c>
      <c r="BRQ51" s="3" t="s">
        <v>33899</v>
      </c>
      <c r="BRR51" s="3" t="s">
        <v>5763</v>
      </c>
      <c r="BRS51" s="3" t="s">
        <v>33900</v>
      </c>
      <c r="BRT51" s="3" t="s">
        <v>33901</v>
      </c>
      <c r="BRU51" s="3" t="s">
        <v>5763</v>
      </c>
      <c r="BRV51" s="3" t="s">
        <v>33902</v>
      </c>
      <c r="BRW51" s="3" t="s">
        <v>33903</v>
      </c>
      <c r="BRX51" s="3" t="s">
        <v>5763</v>
      </c>
      <c r="BRY51" s="3" t="s">
        <v>33904</v>
      </c>
      <c r="BRZ51" s="3" t="s">
        <v>33905</v>
      </c>
      <c r="BSA51" s="3" t="s">
        <v>5763</v>
      </c>
      <c r="BSB51" s="3" t="s">
        <v>33906</v>
      </c>
      <c r="BSC51" s="3" t="s">
        <v>33907</v>
      </c>
      <c r="BSD51" s="3" t="s">
        <v>271</v>
      </c>
      <c r="BSE51" s="3" t="s">
        <v>33908</v>
      </c>
      <c r="BSF51" s="3" t="s">
        <v>33909</v>
      </c>
      <c r="BSG51" s="3" t="s">
        <v>271</v>
      </c>
      <c r="BSH51" s="3" t="s">
        <v>31627</v>
      </c>
      <c r="BSI51" s="3" t="s">
        <v>31628</v>
      </c>
      <c r="BSJ51" s="3" t="s">
        <v>5763</v>
      </c>
      <c r="BSK51" s="3" t="s">
        <v>33910</v>
      </c>
      <c r="BSL51" s="3" t="s">
        <v>33911</v>
      </c>
      <c r="BSM51" s="3" t="s">
        <v>5763</v>
      </c>
      <c r="BSN51" s="3" t="s">
        <v>33912</v>
      </c>
      <c r="BSO51" s="3" t="s">
        <v>33913</v>
      </c>
      <c r="BSP51" s="3" t="s">
        <v>5768</v>
      </c>
      <c r="BSQ51" s="3" t="s">
        <v>33914</v>
      </c>
      <c r="BSR51" s="3" t="s">
        <v>33915</v>
      </c>
      <c r="BSS51" s="3" t="s">
        <v>5943</v>
      </c>
      <c r="BST51" s="3" t="s">
        <v>5973</v>
      </c>
      <c r="BSU51" s="3" t="s">
        <v>5974</v>
      </c>
      <c r="BSV51" s="3" t="s">
        <v>5763</v>
      </c>
      <c r="BSW51" s="3" t="s">
        <v>33916</v>
      </c>
      <c r="BSX51" s="3" t="s">
        <v>33917</v>
      </c>
      <c r="BSY51" s="3" t="s">
        <v>5768</v>
      </c>
      <c r="BSZ51" s="3" t="s">
        <v>32402</v>
      </c>
      <c r="BTA51" s="3" t="s">
        <v>32403</v>
      </c>
      <c r="BTB51" s="3" t="s">
        <v>5763</v>
      </c>
      <c r="BTC51" s="3" t="s">
        <v>32900</v>
      </c>
      <c r="BTD51" s="3" t="s">
        <v>32901</v>
      </c>
      <c r="BTE51" s="3" t="s">
        <v>5763</v>
      </c>
      <c r="BTF51" s="3" t="s">
        <v>33918</v>
      </c>
      <c r="BTG51" s="3" t="s">
        <v>33919</v>
      </c>
      <c r="BTH51" s="3" t="s">
        <v>5773</v>
      </c>
      <c r="BTI51" s="3" t="s">
        <v>33920</v>
      </c>
      <c r="BTJ51" s="3" t="s">
        <v>33921</v>
      </c>
      <c r="BTK51" s="3" t="s">
        <v>5768</v>
      </c>
      <c r="BTL51" s="3" t="s">
        <v>33922</v>
      </c>
      <c r="BTM51" s="3" t="s">
        <v>33923</v>
      </c>
      <c r="BTN51" s="3" t="s">
        <v>271</v>
      </c>
      <c r="BTO51" s="3" t="s">
        <v>33924</v>
      </c>
      <c r="BTP51" s="3" t="s">
        <v>33925</v>
      </c>
      <c r="BTQ51" s="3" t="s">
        <v>5773</v>
      </c>
      <c r="BTR51" s="3" t="s">
        <v>33926</v>
      </c>
      <c r="BTS51" s="3" t="s">
        <v>33927</v>
      </c>
      <c r="BTT51" s="3" t="s">
        <v>5773</v>
      </c>
      <c r="BTU51" s="3" t="s">
        <v>33928</v>
      </c>
      <c r="BTV51" s="3" t="s">
        <v>33929</v>
      </c>
      <c r="BTW51" s="3" t="s">
        <v>5763</v>
      </c>
      <c r="BTX51" s="3" t="s">
        <v>33930</v>
      </c>
      <c r="BTY51" s="3" t="s">
        <v>33931</v>
      </c>
      <c r="BTZ51" s="3" t="s">
        <v>5768</v>
      </c>
      <c r="BUA51" s="3" t="s">
        <v>33932</v>
      </c>
      <c r="BUB51" s="3" t="s">
        <v>33933</v>
      </c>
      <c r="BUC51" s="3" t="s">
        <v>5773</v>
      </c>
      <c r="BUD51" s="3" t="s">
        <v>33934</v>
      </c>
      <c r="BUE51" s="3" t="s">
        <v>33935</v>
      </c>
      <c r="BUF51" s="3" t="s">
        <v>5763</v>
      </c>
      <c r="BUG51" s="3" t="s">
        <v>33936</v>
      </c>
      <c r="BUH51" s="3" t="s">
        <v>33937</v>
      </c>
      <c r="BUI51" s="3" t="s">
        <v>5808</v>
      </c>
      <c r="BUJ51" s="3" t="s">
        <v>33938</v>
      </c>
      <c r="BUK51" s="3" t="s">
        <v>33939</v>
      </c>
      <c r="BUL51" s="3" t="s">
        <v>5773</v>
      </c>
      <c r="BUM51" s="3" t="s">
        <v>33940</v>
      </c>
      <c r="BUN51" s="3" t="s">
        <v>33941</v>
      </c>
      <c r="BUO51" s="3" t="s">
        <v>5763</v>
      </c>
      <c r="BUP51" s="3" t="s">
        <v>33942</v>
      </c>
      <c r="BUQ51" s="3" t="s">
        <v>33943</v>
      </c>
      <c r="BUR51" s="3" t="s">
        <v>5763</v>
      </c>
      <c r="BUS51" s="3" t="s">
        <v>33944</v>
      </c>
      <c r="BUT51" s="3" t="s">
        <v>33945</v>
      </c>
      <c r="BUU51" s="3" t="s">
        <v>5763</v>
      </c>
      <c r="BUV51" s="3" t="s">
        <v>33946</v>
      </c>
      <c r="BUW51" s="3" t="s">
        <v>33947</v>
      </c>
      <c r="BUX51" s="3" t="s">
        <v>5763</v>
      </c>
      <c r="BUY51" s="3" t="s">
        <v>33948</v>
      </c>
      <c r="BUZ51" s="3" t="s">
        <v>33949</v>
      </c>
      <c r="BVA51" s="3" t="s">
        <v>5773</v>
      </c>
      <c r="BVB51" s="3" t="s">
        <v>33950</v>
      </c>
      <c r="BVC51" s="3" t="s">
        <v>33951</v>
      </c>
      <c r="BVD51" s="3" t="s">
        <v>5773</v>
      </c>
      <c r="BVE51" s="3" t="s">
        <v>33952</v>
      </c>
      <c r="BVF51" s="3" t="s">
        <v>33953</v>
      </c>
      <c r="BVG51" s="3" t="s">
        <v>5773</v>
      </c>
      <c r="BVH51" s="3" t="s">
        <v>33954</v>
      </c>
      <c r="BVI51" s="3" t="s">
        <v>33955</v>
      </c>
      <c r="BVJ51" s="3" t="s">
        <v>5773</v>
      </c>
      <c r="BVK51" s="3" t="s">
        <v>33956</v>
      </c>
      <c r="BVL51" s="3" t="s">
        <v>33957</v>
      </c>
      <c r="BVM51" s="3" t="s">
        <v>5760</v>
      </c>
      <c r="BVN51" s="3" t="s">
        <v>33958</v>
      </c>
      <c r="BVO51" s="3" t="s">
        <v>33959</v>
      </c>
      <c r="BVP51" s="3" t="s">
        <v>271</v>
      </c>
      <c r="BVQ51" s="3" t="s">
        <v>33960</v>
      </c>
      <c r="BVR51" s="3" t="s">
        <v>33961</v>
      </c>
      <c r="BVS51" s="3" t="s">
        <v>5773</v>
      </c>
      <c r="BVT51" s="3" t="s">
        <v>33962</v>
      </c>
      <c r="BVU51" s="3" t="s">
        <v>33963</v>
      </c>
      <c r="BVV51" s="3" t="s">
        <v>5760</v>
      </c>
      <c r="BVW51" s="3" t="s">
        <v>33964</v>
      </c>
      <c r="BVX51" s="3" t="s">
        <v>33965</v>
      </c>
      <c r="BVY51" s="3" t="s">
        <v>5760</v>
      </c>
      <c r="BVZ51" s="3" t="s">
        <v>33966</v>
      </c>
      <c r="BWA51" s="3" t="s">
        <v>33967</v>
      </c>
      <c r="BWB51" s="3" t="s">
        <v>5808</v>
      </c>
      <c r="BWC51" s="3" t="s">
        <v>33968</v>
      </c>
      <c r="BWD51" s="3" t="s">
        <v>33969</v>
      </c>
      <c r="BWE51" s="3" t="s">
        <v>5763</v>
      </c>
      <c r="BWF51" s="3" t="s">
        <v>33970</v>
      </c>
      <c r="BWG51" s="3" t="s">
        <v>33971</v>
      </c>
      <c r="BWH51" s="3" t="s">
        <v>5760</v>
      </c>
      <c r="BWI51" s="3" t="s">
        <v>33360</v>
      </c>
      <c r="BWJ51" s="3" t="s">
        <v>33361</v>
      </c>
      <c r="BWK51" s="3" t="s">
        <v>5808</v>
      </c>
      <c r="BWL51" s="3" t="s">
        <v>33972</v>
      </c>
      <c r="BWM51" s="3" t="s">
        <v>33973</v>
      </c>
      <c r="BWN51" s="3" t="s">
        <v>5760</v>
      </c>
      <c r="BWO51" s="3" t="s">
        <v>33974</v>
      </c>
      <c r="BWP51" s="3" t="s">
        <v>33975</v>
      </c>
      <c r="BWQ51" s="3" t="s">
        <v>5808</v>
      </c>
      <c r="BWR51" s="3" t="s">
        <v>33976</v>
      </c>
      <c r="BWS51" s="3" t="s">
        <v>33977</v>
      </c>
      <c r="BWT51" s="3" t="s">
        <v>5763</v>
      </c>
      <c r="BWU51" s="3" t="s">
        <v>33978</v>
      </c>
      <c r="BWV51" s="3" t="s">
        <v>33979</v>
      </c>
      <c r="BWW51" s="3" t="s">
        <v>5760</v>
      </c>
      <c r="BWX51" s="3" t="s">
        <v>33980</v>
      </c>
      <c r="BWY51" s="3" t="s">
        <v>33981</v>
      </c>
      <c r="BWZ51" s="3" t="s">
        <v>5808</v>
      </c>
      <c r="BXA51" s="3" t="s">
        <v>33982</v>
      </c>
      <c r="BXB51" s="3" t="s">
        <v>33983</v>
      </c>
      <c r="BXC51" s="3" t="s">
        <v>5763</v>
      </c>
      <c r="BXD51" s="3" t="s">
        <v>33984</v>
      </c>
      <c r="BXE51" s="3" t="s">
        <v>33985</v>
      </c>
      <c r="BXF51" s="3" t="s">
        <v>271</v>
      </c>
      <c r="BXG51" s="3" t="s">
        <v>33986</v>
      </c>
      <c r="BXH51" s="3" t="s">
        <v>33987</v>
      </c>
      <c r="BXI51" s="3" t="s">
        <v>5808</v>
      </c>
      <c r="BXJ51" s="3" t="s">
        <v>31041</v>
      </c>
      <c r="BXK51" s="3" t="s">
        <v>31042</v>
      </c>
      <c r="BXL51" s="3" t="s">
        <v>271</v>
      </c>
      <c r="BXM51" s="3" t="s">
        <v>33988</v>
      </c>
      <c r="BXN51" s="3" t="s">
        <v>33989</v>
      </c>
      <c r="BXO51" s="3" t="s">
        <v>5773</v>
      </c>
      <c r="BXP51" s="3" t="s">
        <v>33990</v>
      </c>
      <c r="BXQ51" s="3" t="s">
        <v>33991</v>
      </c>
      <c r="BXR51" s="3" t="s">
        <v>5763</v>
      </c>
      <c r="BXS51" s="3" t="s">
        <v>33992</v>
      </c>
      <c r="BXT51" s="3" t="s">
        <v>33993</v>
      </c>
      <c r="BXU51" s="3" t="s">
        <v>271</v>
      </c>
      <c r="BXV51" s="3" t="s">
        <v>33994</v>
      </c>
      <c r="BXW51" s="3" t="s">
        <v>33995</v>
      </c>
      <c r="BXX51" s="3" t="s">
        <v>5773</v>
      </c>
      <c r="BXY51" s="3" t="s">
        <v>33996</v>
      </c>
      <c r="BXZ51" s="3" t="s">
        <v>33997</v>
      </c>
      <c r="BYA51" s="3" t="s">
        <v>271</v>
      </c>
      <c r="BYB51" s="3" t="s">
        <v>33998</v>
      </c>
      <c r="BYC51" s="3" t="s">
        <v>33999</v>
      </c>
      <c r="BYD51" s="3" t="s">
        <v>5763</v>
      </c>
      <c r="BYE51" s="3" t="s">
        <v>34000</v>
      </c>
      <c r="BYF51" s="3" t="s">
        <v>34001</v>
      </c>
      <c r="BYG51" s="3" t="s">
        <v>5773</v>
      </c>
      <c r="BYH51" s="3" t="s">
        <v>34002</v>
      </c>
      <c r="BYI51" s="3" t="s">
        <v>34003</v>
      </c>
      <c r="BYJ51" s="3" t="s">
        <v>5773</v>
      </c>
      <c r="BYK51" s="3" t="s">
        <v>34004</v>
      </c>
      <c r="BYL51" s="3" t="s">
        <v>34005</v>
      </c>
      <c r="BYM51" s="3" t="s">
        <v>5768</v>
      </c>
      <c r="BYN51" s="3" t="s">
        <v>34006</v>
      </c>
      <c r="BYO51" s="3" t="s">
        <v>34007</v>
      </c>
    </row>
    <row r="52" spans="1:2017" ht="127.5" x14ac:dyDescent="0.25">
      <c r="A52" s="6"/>
      <c r="B52" s="3"/>
      <c r="C52" s="3"/>
      <c r="D52" s="3"/>
      <c r="E52" s="3" t="s">
        <v>5773</v>
      </c>
      <c r="F52" s="3" t="s">
        <v>34008</v>
      </c>
      <c r="G52" s="3" t="s">
        <v>34009</v>
      </c>
      <c r="H52" s="3" t="s">
        <v>5763</v>
      </c>
      <c r="I52" s="3" t="s">
        <v>34010</v>
      </c>
      <c r="J52" s="3" t="s">
        <v>34011</v>
      </c>
      <c r="K52" s="3" t="s">
        <v>5760</v>
      </c>
      <c r="L52" s="3" t="s">
        <v>34012</v>
      </c>
      <c r="M52" s="3" t="s">
        <v>34013</v>
      </c>
      <c r="N52" s="3" t="s">
        <v>5763</v>
      </c>
      <c r="O52" s="3" t="s">
        <v>30755</v>
      </c>
      <c r="P52" s="3" t="s">
        <v>30756</v>
      </c>
      <c r="Q52" s="3" t="s">
        <v>5763</v>
      </c>
      <c r="R52" s="3" t="s">
        <v>34014</v>
      </c>
      <c r="S52" s="3" t="s">
        <v>34015</v>
      </c>
      <c r="T52" s="3" t="s">
        <v>5808</v>
      </c>
      <c r="U52" s="3" t="s">
        <v>30715</v>
      </c>
      <c r="V52" s="3" t="s">
        <v>30716</v>
      </c>
      <c r="W52" s="3" t="s">
        <v>5760</v>
      </c>
      <c r="X52" s="3" t="s">
        <v>34016</v>
      </c>
      <c r="Y52" s="3" t="s">
        <v>34017</v>
      </c>
      <c r="Z52" s="3" t="s">
        <v>5808</v>
      </c>
      <c r="AA52" s="3" t="s">
        <v>31729</v>
      </c>
      <c r="AB52" s="3" t="s">
        <v>31730</v>
      </c>
      <c r="AC52" s="3"/>
      <c r="AD52" s="3"/>
      <c r="AE52" s="3"/>
      <c r="AF52" s="3" t="s">
        <v>5763</v>
      </c>
      <c r="AG52" s="3" t="s">
        <v>31625</v>
      </c>
      <c r="AH52" s="3" t="s">
        <v>31626</v>
      </c>
      <c r="AI52" s="3"/>
      <c r="AJ52" s="3"/>
      <c r="AK52" s="3"/>
      <c r="AL52" s="3" t="s">
        <v>5808</v>
      </c>
      <c r="AM52" s="3" t="s">
        <v>34018</v>
      </c>
      <c r="AN52" s="3" t="s">
        <v>34019</v>
      </c>
      <c r="AO52" s="3" t="s">
        <v>5773</v>
      </c>
      <c r="AP52" s="3" t="s">
        <v>34020</v>
      </c>
      <c r="AQ52" s="3" t="s">
        <v>34021</v>
      </c>
      <c r="AR52" s="3"/>
      <c r="AS52" s="3"/>
      <c r="AT52" s="3"/>
      <c r="AU52" s="3" t="s">
        <v>271</v>
      </c>
      <c r="AV52" s="3" t="s">
        <v>34022</v>
      </c>
      <c r="AW52" s="3" t="s">
        <v>34023</v>
      </c>
      <c r="AX52" s="3"/>
      <c r="AY52" s="3"/>
      <c r="AZ52" s="3"/>
      <c r="BA52" s="3"/>
      <c r="BB52" s="3"/>
      <c r="BC52" s="3"/>
      <c r="BD52" s="3" t="s">
        <v>5760</v>
      </c>
      <c r="BE52" s="3" t="s">
        <v>34024</v>
      </c>
      <c r="BF52" s="3" t="s">
        <v>34025</v>
      </c>
      <c r="BG52" s="3"/>
      <c r="BH52" s="3"/>
      <c r="BI52" s="3"/>
      <c r="BJ52" s="3"/>
      <c r="BK52" s="3"/>
      <c r="BL52" s="3"/>
      <c r="BM52" s="3" t="s">
        <v>5773</v>
      </c>
      <c r="BN52" s="3" t="s">
        <v>34026</v>
      </c>
      <c r="BO52" s="3" t="s">
        <v>34027</v>
      </c>
      <c r="BP52" s="3" t="s">
        <v>5808</v>
      </c>
      <c r="BQ52" s="3" t="s">
        <v>34028</v>
      </c>
      <c r="BR52" s="3" t="s">
        <v>34029</v>
      </c>
      <c r="BS52" s="3" t="s">
        <v>5773</v>
      </c>
      <c r="BT52" s="3" t="s">
        <v>6630</v>
      </c>
      <c r="BU52" s="3" t="s">
        <v>6631</v>
      </c>
      <c r="BV52" s="3" t="s">
        <v>5773</v>
      </c>
      <c r="BW52" s="3" t="s">
        <v>32554</v>
      </c>
      <c r="BX52" s="3" t="s">
        <v>32555</v>
      </c>
      <c r="BY52" s="3" t="s">
        <v>271</v>
      </c>
      <c r="BZ52" s="3" t="s">
        <v>34030</v>
      </c>
      <c r="CA52" s="3" t="s">
        <v>34031</v>
      </c>
      <c r="CB52" s="3" t="s">
        <v>5773</v>
      </c>
      <c r="CC52" s="3" t="s">
        <v>32946</v>
      </c>
      <c r="CD52" s="3" t="s">
        <v>32947</v>
      </c>
      <c r="CE52" s="3" t="s">
        <v>5773</v>
      </c>
      <c r="CF52" s="3" t="s">
        <v>34032</v>
      </c>
      <c r="CG52" s="3" t="s">
        <v>34033</v>
      </c>
      <c r="CH52" s="3" t="s">
        <v>5768</v>
      </c>
      <c r="CI52" s="3" t="s">
        <v>34034</v>
      </c>
      <c r="CJ52" s="3" t="s">
        <v>34035</v>
      </c>
      <c r="CK52" s="3" t="s">
        <v>5763</v>
      </c>
      <c r="CL52" s="3" t="s">
        <v>34036</v>
      </c>
      <c r="CM52" s="3" t="s">
        <v>34037</v>
      </c>
      <c r="CN52" s="3" t="s">
        <v>5773</v>
      </c>
      <c r="CO52" s="3" t="s">
        <v>34038</v>
      </c>
      <c r="CP52" s="3" t="s">
        <v>34039</v>
      </c>
      <c r="CQ52" s="3" t="s">
        <v>5773</v>
      </c>
      <c r="CR52" s="3" t="s">
        <v>34040</v>
      </c>
      <c r="CS52" s="3" t="s">
        <v>34041</v>
      </c>
      <c r="CT52" s="3" t="s">
        <v>271</v>
      </c>
      <c r="CU52" s="3" t="s">
        <v>34042</v>
      </c>
      <c r="CV52" s="3" t="s">
        <v>34043</v>
      </c>
      <c r="CW52" s="3" t="s">
        <v>5808</v>
      </c>
      <c r="CX52" s="3" t="s">
        <v>34044</v>
      </c>
      <c r="CY52" s="3" t="s">
        <v>34045</v>
      </c>
      <c r="CZ52" s="3" t="s">
        <v>5763</v>
      </c>
      <c r="DA52" s="3" t="s">
        <v>34046</v>
      </c>
      <c r="DB52" s="3" t="s">
        <v>34047</v>
      </c>
      <c r="DC52" s="3" t="s">
        <v>271</v>
      </c>
      <c r="DD52" s="3" t="s">
        <v>34048</v>
      </c>
      <c r="DE52" s="3" t="s">
        <v>34049</v>
      </c>
      <c r="DF52" s="3" t="s">
        <v>271</v>
      </c>
      <c r="DG52" s="3" t="s">
        <v>34050</v>
      </c>
      <c r="DH52" s="3" t="s">
        <v>34051</v>
      </c>
      <c r="DI52" s="3" t="s">
        <v>271</v>
      </c>
      <c r="DJ52" s="3" t="s">
        <v>34052</v>
      </c>
      <c r="DK52" s="3" t="s">
        <v>34053</v>
      </c>
      <c r="DL52" s="3" t="s">
        <v>5760</v>
      </c>
      <c r="DM52" s="3" t="s">
        <v>34054</v>
      </c>
      <c r="DN52" s="3" t="s">
        <v>34055</v>
      </c>
      <c r="DO52" s="3" t="s">
        <v>5773</v>
      </c>
      <c r="DP52" s="3" t="s">
        <v>34056</v>
      </c>
      <c r="DQ52" s="3" t="s">
        <v>34057</v>
      </c>
      <c r="DR52" s="3" t="s">
        <v>271</v>
      </c>
      <c r="DS52" s="3" t="s">
        <v>34058</v>
      </c>
      <c r="DT52" s="3" t="s">
        <v>34059</v>
      </c>
      <c r="DU52" s="3" t="s">
        <v>5808</v>
      </c>
      <c r="DV52" s="3" t="s">
        <v>34060</v>
      </c>
      <c r="DW52" s="3" t="s">
        <v>34061</v>
      </c>
      <c r="DX52" s="3" t="s">
        <v>5773</v>
      </c>
      <c r="DY52" s="3" t="s">
        <v>34062</v>
      </c>
      <c r="DZ52" s="3" t="s">
        <v>34063</v>
      </c>
      <c r="EA52" s="3" t="s">
        <v>5763</v>
      </c>
      <c r="EB52" s="3" t="s">
        <v>34064</v>
      </c>
      <c r="EC52" s="3" t="s">
        <v>34065</v>
      </c>
      <c r="ED52" s="3" t="s">
        <v>271</v>
      </c>
      <c r="EE52" s="3" t="s">
        <v>32728</v>
      </c>
      <c r="EF52" s="3" t="s">
        <v>32729</v>
      </c>
      <c r="EG52" s="3" t="s">
        <v>5815</v>
      </c>
      <c r="EH52" s="3" t="s">
        <v>33050</v>
      </c>
      <c r="EI52" s="3" t="s">
        <v>33051</v>
      </c>
      <c r="EJ52" s="3" t="s">
        <v>271</v>
      </c>
      <c r="EK52" s="3" t="s">
        <v>34066</v>
      </c>
      <c r="EL52" s="3" t="s">
        <v>34067</v>
      </c>
      <c r="EM52" s="3" t="s">
        <v>5773</v>
      </c>
      <c r="EN52" s="3" t="s">
        <v>30897</v>
      </c>
      <c r="EO52" s="3" t="s">
        <v>30898</v>
      </c>
      <c r="EP52" s="3" t="s">
        <v>5763</v>
      </c>
      <c r="EQ52" s="3" t="s">
        <v>34068</v>
      </c>
      <c r="ER52" s="3" t="s">
        <v>34069</v>
      </c>
      <c r="ES52" s="3" t="s">
        <v>5808</v>
      </c>
      <c r="ET52" s="3" t="s">
        <v>34070</v>
      </c>
      <c r="EU52" s="3" t="s">
        <v>34071</v>
      </c>
      <c r="EV52" s="3"/>
      <c r="EW52" s="3"/>
      <c r="EX52" s="3"/>
      <c r="EY52" s="3" t="s">
        <v>5808</v>
      </c>
      <c r="EZ52" s="3" t="s">
        <v>34072</v>
      </c>
      <c r="FA52" s="3" t="s">
        <v>34073</v>
      </c>
      <c r="FB52" s="3" t="s">
        <v>271</v>
      </c>
      <c r="FC52" s="3" t="s">
        <v>34074</v>
      </c>
      <c r="FD52" s="3" t="s">
        <v>34075</v>
      </c>
      <c r="FE52" s="3" t="s">
        <v>5808</v>
      </c>
      <c r="FF52" s="3" t="s">
        <v>34076</v>
      </c>
      <c r="FG52" s="3" t="s">
        <v>34077</v>
      </c>
      <c r="FH52" s="3" t="s">
        <v>5808</v>
      </c>
      <c r="FI52" s="3" t="s">
        <v>32872</v>
      </c>
      <c r="FJ52" s="3" t="s">
        <v>32873</v>
      </c>
      <c r="FK52" s="3" t="s">
        <v>5763</v>
      </c>
      <c r="FL52" s="3" t="s">
        <v>34078</v>
      </c>
      <c r="FM52" s="3" t="s">
        <v>34079</v>
      </c>
      <c r="FN52" s="3" t="s">
        <v>5808</v>
      </c>
      <c r="FO52" s="3" t="s">
        <v>34080</v>
      </c>
      <c r="FP52" s="3" t="s">
        <v>34081</v>
      </c>
      <c r="FQ52" s="3" t="s">
        <v>5763</v>
      </c>
      <c r="FR52" s="3" t="s">
        <v>34082</v>
      </c>
      <c r="FS52" s="3" t="s">
        <v>34083</v>
      </c>
      <c r="FT52" s="3" t="s">
        <v>5763</v>
      </c>
      <c r="FU52" s="3" t="s">
        <v>31421</v>
      </c>
      <c r="FV52" s="3" t="s">
        <v>31422</v>
      </c>
      <c r="FW52" s="3" t="s">
        <v>5808</v>
      </c>
      <c r="FX52" s="3" t="s">
        <v>34084</v>
      </c>
      <c r="FY52" s="3" t="s">
        <v>34085</v>
      </c>
      <c r="FZ52" s="3" t="s">
        <v>5763</v>
      </c>
      <c r="GA52" s="3" t="s">
        <v>34086</v>
      </c>
      <c r="GB52" s="3" t="s">
        <v>34087</v>
      </c>
      <c r="GC52" s="3" t="s">
        <v>271</v>
      </c>
      <c r="GD52" s="3" t="s">
        <v>34088</v>
      </c>
      <c r="GE52" s="3" t="s">
        <v>34089</v>
      </c>
      <c r="GF52" s="3" t="s">
        <v>5808</v>
      </c>
      <c r="GG52" s="3" t="s">
        <v>34090</v>
      </c>
      <c r="GH52" s="3" t="s">
        <v>34091</v>
      </c>
      <c r="GI52" s="3" t="s">
        <v>5763</v>
      </c>
      <c r="GJ52" s="3" t="s">
        <v>34092</v>
      </c>
      <c r="GK52" s="3" t="s">
        <v>34093</v>
      </c>
      <c r="GL52" s="3" t="s">
        <v>5763</v>
      </c>
      <c r="GM52" s="3" t="s">
        <v>34094</v>
      </c>
      <c r="GN52" s="3" t="s">
        <v>34095</v>
      </c>
      <c r="GO52" s="3" t="s">
        <v>5763</v>
      </c>
      <c r="GP52" s="3" t="s">
        <v>34096</v>
      </c>
      <c r="GQ52" s="3" t="s">
        <v>34097</v>
      </c>
      <c r="GR52" s="3" t="s">
        <v>5760</v>
      </c>
      <c r="GS52" s="3" t="s">
        <v>34098</v>
      </c>
      <c r="GT52" s="3" t="s">
        <v>34099</v>
      </c>
      <c r="GU52" s="3" t="s">
        <v>5768</v>
      </c>
      <c r="GV52" s="3" t="s">
        <v>34100</v>
      </c>
      <c r="GW52" s="3" t="s">
        <v>34101</v>
      </c>
      <c r="GX52" s="3" t="s">
        <v>271</v>
      </c>
      <c r="GY52" s="3" t="s">
        <v>34102</v>
      </c>
      <c r="GZ52" s="3" t="s">
        <v>34103</v>
      </c>
      <c r="HA52" s="3" t="s">
        <v>5760</v>
      </c>
      <c r="HB52" s="3" t="s">
        <v>34104</v>
      </c>
      <c r="HC52" s="3" t="s">
        <v>34105</v>
      </c>
      <c r="HD52" s="3" t="s">
        <v>5763</v>
      </c>
      <c r="HE52" s="3" t="s">
        <v>32500</v>
      </c>
      <c r="HF52" s="3" t="s">
        <v>32501</v>
      </c>
      <c r="HG52" s="3" t="s">
        <v>5763</v>
      </c>
      <c r="HH52" s="3" t="s">
        <v>34106</v>
      </c>
      <c r="HI52" s="3" t="s">
        <v>34107</v>
      </c>
      <c r="HJ52" s="3" t="s">
        <v>286</v>
      </c>
      <c r="HK52" s="3" t="s">
        <v>34108</v>
      </c>
      <c r="HL52" s="3" t="s">
        <v>34109</v>
      </c>
      <c r="HM52" s="3" t="s">
        <v>271</v>
      </c>
      <c r="HN52" s="3" t="s">
        <v>34110</v>
      </c>
      <c r="HO52" s="3" t="s">
        <v>34111</v>
      </c>
      <c r="HP52" s="3" t="s">
        <v>5815</v>
      </c>
      <c r="HQ52" s="3" t="s">
        <v>32898</v>
      </c>
      <c r="HR52" s="3" t="s">
        <v>32899</v>
      </c>
      <c r="HS52" s="3" t="s">
        <v>5815</v>
      </c>
      <c r="HT52" s="3" t="s">
        <v>33050</v>
      </c>
      <c r="HU52" s="3" t="s">
        <v>33051</v>
      </c>
      <c r="HV52" s="3" t="s">
        <v>5763</v>
      </c>
      <c r="HW52" s="3" t="s">
        <v>32500</v>
      </c>
      <c r="HX52" s="3" t="s">
        <v>32501</v>
      </c>
      <c r="HY52" s="3"/>
      <c r="HZ52" s="3"/>
      <c r="IA52" s="3"/>
      <c r="IB52" s="3" t="s">
        <v>5760</v>
      </c>
      <c r="IC52" s="3" t="s">
        <v>34112</v>
      </c>
      <c r="ID52" s="3" t="s">
        <v>34113</v>
      </c>
      <c r="IE52" s="3" t="s">
        <v>5763</v>
      </c>
      <c r="IF52" s="3" t="s">
        <v>32016</v>
      </c>
      <c r="IG52" s="3" t="s">
        <v>32017</v>
      </c>
      <c r="IH52" s="3" t="s">
        <v>5808</v>
      </c>
      <c r="II52" s="3" t="s">
        <v>34114</v>
      </c>
      <c r="IJ52" s="3" t="s">
        <v>34115</v>
      </c>
      <c r="IK52" s="3" t="s">
        <v>5773</v>
      </c>
      <c r="IL52" s="3" t="s">
        <v>8777</v>
      </c>
      <c r="IM52" s="3" t="s">
        <v>34116</v>
      </c>
      <c r="IN52" s="3" t="s">
        <v>5763</v>
      </c>
      <c r="IO52" s="3" t="s">
        <v>30829</v>
      </c>
      <c r="IP52" s="3" t="s">
        <v>30830</v>
      </c>
      <c r="IQ52" s="3" t="s">
        <v>5808</v>
      </c>
      <c r="IR52" s="3" t="s">
        <v>34117</v>
      </c>
      <c r="IS52" s="3" t="s">
        <v>34118</v>
      </c>
      <c r="IT52" s="3" t="s">
        <v>5760</v>
      </c>
      <c r="IU52" s="3" t="s">
        <v>34119</v>
      </c>
      <c r="IV52" s="3" t="s">
        <v>34120</v>
      </c>
      <c r="IW52" s="3" t="s">
        <v>271</v>
      </c>
      <c r="IX52" s="3" t="s">
        <v>34121</v>
      </c>
      <c r="IY52" s="3" t="s">
        <v>34122</v>
      </c>
      <c r="IZ52" s="3" t="s">
        <v>5808</v>
      </c>
      <c r="JA52" s="3" t="s">
        <v>34123</v>
      </c>
      <c r="JB52" s="3" t="s">
        <v>34124</v>
      </c>
      <c r="JC52" s="3" t="s">
        <v>271</v>
      </c>
      <c r="JD52" s="3" t="s">
        <v>34125</v>
      </c>
      <c r="JE52" s="3" t="s">
        <v>34126</v>
      </c>
      <c r="JF52" s="3" t="s">
        <v>5768</v>
      </c>
      <c r="JG52" s="3" t="s">
        <v>34127</v>
      </c>
      <c r="JH52" s="3" t="s">
        <v>32257</v>
      </c>
      <c r="JI52" s="3" t="s">
        <v>5808</v>
      </c>
      <c r="JJ52" s="3" t="s">
        <v>34128</v>
      </c>
      <c r="JK52" s="3" t="s">
        <v>34129</v>
      </c>
      <c r="JL52" s="3" t="s">
        <v>5763</v>
      </c>
      <c r="JM52" s="3" t="s">
        <v>34130</v>
      </c>
      <c r="JN52" s="3" t="s">
        <v>34131</v>
      </c>
      <c r="JO52" s="3" t="s">
        <v>5763</v>
      </c>
      <c r="JP52" s="3" t="s">
        <v>34132</v>
      </c>
      <c r="JQ52" s="3" t="s">
        <v>34133</v>
      </c>
      <c r="JR52" s="3" t="s">
        <v>5763</v>
      </c>
      <c r="JS52" s="3" t="s">
        <v>34134</v>
      </c>
      <c r="JT52" s="3" t="s">
        <v>34135</v>
      </c>
      <c r="JU52" s="3" t="s">
        <v>271</v>
      </c>
      <c r="JV52" s="3" t="s">
        <v>34136</v>
      </c>
      <c r="JW52" s="3" t="s">
        <v>34137</v>
      </c>
      <c r="JX52" s="3" t="s">
        <v>5763</v>
      </c>
      <c r="JY52" s="3" t="s">
        <v>6819</v>
      </c>
      <c r="JZ52" s="3" t="s">
        <v>6820</v>
      </c>
      <c r="KA52" s="3" t="s">
        <v>5768</v>
      </c>
      <c r="KB52" s="3" t="s">
        <v>34138</v>
      </c>
      <c r="KC52" s="3" t="s">
        <v>34139</v>
      </c>
      <c r="KD52" s="3" t="s">
        <v>5808</v>
      </c>
      <c r="KE52" s="3" t="s">
        <v>34140</v>
      </c>
      <c r="KF52" s="3" t="s">
        <v>34141</v>
      </c>
      <c r="KG52" s="3" t="s">
        <v>5760</v>
      </c>
      <c r="KH52" s="3" t="s">
        <v>34142</v>
      </c>
      <c r="KI52" s="3" t="s">
        <v>34143</v>
      </c>
      <c r="KJ52" s="3" t="s">
        <v>5808</v>
      </c>
      <c r="KK52" s="3" t="s">
        <v>34144</v>
      </c>
      <c r="KL52" s="3" t="s">
        <v>34145</v>
      </c>
      <c r="KM52" s="3" t="s">
        <v>271</v>
      </c>
      <c r="KN52" s="3" t="s">
        <v>34146</v>
      </c>
      <c r="KO52" s="3" t="s">
        <v>34147</v>
      </c>
      <c r="KP52" s="3" t="s">
        <v>271</v>
      </c>
      <c r="KQ52" s="3" t="s">
        <v>34148</v>
      </c>
      <c r="KR52" s="3" t="s">
        <v>34149</v>
      </c>
      <c r="KS52" s="3" t="s">
        <v>5808</v>
      </c>
      <c r="KT52" s="3" t="s">
        <v>34150</v>
      </c>
      <c r="KU52" s="3" t="s">
        <v>34151</v>
      </c>
      <c r="KV52" s="3" t="s">
        <v>5768</v>
      </c>
      <c r="KW52" s="3" t="s">
        <v>34152</v>
      </c>
      <c r="KX52" s="3" t="s">
        <v>34153</v>
      </c>
      <c r="KY52" s="3" t="s">
        <v>5808</v>
      </c>
      <c r="KZ52" s="3" t="s">
        <v>34154</v>
      </c>
      <c r="LA52" s="3" t="s">
        <v>34155</v>
      </c>
      <c r="LB52" s="3" t="s">
        <v>271</v>
      </c>
      <c r="LC52" s="3" t="s">
        <v>34156</v>
      </c>
      <c r="LD52" s="3" t="s">
        <v>34157</v>
      </c>
      <c r="LE52" s="3" t="s">
        <v>5763</v>
      </c>
      <c r="LF52" s="3" t="s">
        <v>34158</v>
      </c>
      <c r="LG52" s="3" t="s">
        <v>34159</v>
      </c>
      <c r="LH52" s="3" t="s">
        <v>5763</v>
      </c>
      <c r="LI52" s="3" t="s">
        <v>34160</v>
      </c>
      <c r="LJ52" s="3" t="s">
        <v>34161</v>
      </c>
      <c r="LK52" s="3" t="s">
        <v>5763</v>
      </c>
      <c r="LL52" s="3" t="s">
        <v>34162</v>
      </c>
      <c r="LM52" s="3" t="s">
        <v>34163</v>
      </c>
      <c r="LN52" s="3" t="s">
        <v>5773</v>
      </c>
      <c r="LO52" s="3" t="s">
        <v>34164</v>
      </c>
      <c r="LP52" s="3" t="s">
        <v>34165</v>
      </c>
      <c r="LQ52" s="3" t="s">
        <v>5760</v>
      </c>
      <c r="LR52" s="3" t="s">
        <v>34166</v>
      </c>
      <c r="LS52" s="3" t="s">
        <v>34167</v>
      </c>
      <c r="LT52" s="3" t="s">
        <v>5773</v>
      </c>
      <c r="LU52" s="3" t="s">
        <v>6793</v>
      </c>
      <c r="LV52" s="3" t="s">
        <v>6794</v>
      </c>
      <c r="LW52" s="3" t="s">
        <v>5815</v>
      </c>
      <c r="LX52" s="3" t="s">
        <v>33050</v>
      </c>
      <c r="LY52" s="3" t="s">
        <v>33051</v>
      </c>
      <c r="LZ52" s="3" t="s">
        <v>5815</v>
      </c>
      <c r="MA52" s="3" t="s">
        <v>33050</v>
      </c>
      <c r="MB52" s="3" t="s">
        <v>33051</v>
      </c>
      <c r="MC52" s="3" t="s">
        <v>5808</v>
      </c>
      <c r="MD52" s="3" t="s">
        <v>31729</v>
      </c>
      <c r="ME52" s="3" t="s">
        <v>31730</v>
      </c>
      <c r="MF52" s="3" t="s">
        <v>5763</v>
      </c>
      <c r="MG52" s="3" t="s">
        <v>34168</v>
      </c>
      <c r="MH52" s="3" t="s">
        <v>34169</v>
      </c>
      <c r="MI52" s="3" t="s">
        <v>5773</v>
      </c>
      <c r="MJ52" s="3" t="s">
        <v>34170</v>
      </c>
      <c r="MK52" s="3" t="s">
        <v>34171</v>
      </c>
      <c r="ML52" s="3" t="s">
        <v>5763</v>
      </c>
      <c r="MM52" s="3" t="s">
        <v>34172</v>
      </c>
      <c r="MN52" s="3" t="s">
        <v>34173</v>
      </c>
      <c r="MO52" s="3" t="s">
        <v>5763</v>
      </c>
      <c r="MP52" s="3" t="s">
        <v>34174</v>
      </c>
      <c r="MQ52" s="3" t="s">
        <v>34175</v>
      </c>
      <c r="MR52" s="3" t="s">
        <v>5808</v>
      </c>
      <c r="MS52" s="3" t="s">
        <v>34176</v>
      </c>
      <c r="MT52" s="3" t="s">
        <v>34177</v>
      </c>
      <c r="MU52" s="3" t="s">
        <v>271</v>
      </c>
      <c r="MV52" s="3" t="s">
        <v>34178</v>
      </c>
      <c r="MW52" s="3" t="s">
        <v>34179</v>
      </c>
      <c r="MX52" s="3" t="s">
        <v>5760</v>
      </c>
      <c r="MY52" s="3" t="s">
        <v>34180</v>
      </c>
      <c r="MZ52" s="3" t="s">
        <v>34181</v>
      </c>
      <c r="NA52" s="3" t="s">
        <v>5763</v>
      </c>
      <c r="NB52" s="3" t="s">
        <v>34182</v>
      </c>
      <c r="NC52" s="3" t="s">
        <v>34183</v>
      </c>
      <c r="ND52" s="3" t="s">
        <v>5760</v>
      </c>
      <c r="NE52" s="3" t="s">
        <v>34184</v>
      </c>
      <c r="NF52" s="3" t="s">
        <v>34185</v>
      </c>
      <c r="NG52" s="3" t="s">
        <v>5763</v>
      </c>
      <c r="NH52" s="3" t="s">
        <v>34186</v>
      </c>
      <c r="NI52" s="3" t="s">
        <v>34187</v>
      </c>
      <c r="NJ52" s="3" t="s">
        <v>5773</v>
      </c>
      <c r="NK52" s="3" t="s">
        <v>34188</v>
      </c>
      <c r="NL52" s="3" t="s">
        <v>34189</v>
      </c>
      <c r="NM52" s="3" t="s">
        <v>5760</v>
      </c>
      <c r="NN52" s="3" t="s">
        <v>34190</v>
      </c>
      <c r="NO52" s="3" t="s">
        <v>34191</v>
      </c>
      <c r="NP52" s="3" t="s">
        <v>271</v>
      </c>
      <c r="NQ52" s="3" t="s">
        <v>6378</v>
      </c>
      <c r="NR52" s="3" t="s">
        <v>6379</v>
      </c>
      <c r="NS52" s="3" t="s">
        <v>5760</v>
      </c>
      <c r="NT52" s="3" t="s">
        <v>33360</v>
      </c>
      <c r="NU52" s="3" t="s">
        <v>33361</v>
      </c>
      <c r="NV52" s="3" t="s">
        <v>5760</v>
      </c>
      <c r="NW52" s="3" t="s">
        <v>34192</v>
      </c>
      <c r="NX52" s="3" t="s">
        <v>34193</v>
      </c>
      <c r="NY52" s="3" t="s">
        <v>5773</v>
      </c>
      <c r="NZ52" s="3" t="s">
        <v>34194</v>
      </c>
      <c r="OA52" s="3" t="s">
        <v>34195</v>
      </c>
      <c r="OB52" s="3" t="s">
        <v>5763</v>
      </c>
      <c r="OC52" s="3" t="s">
        <v>260</v>
      </c>
      <c r="OD52" s="3" t="s">
        <v>34196</v>
      </c>
      <c r="OE52" s="3" t="s">
        <v>5773</v>
      </c>
      <c r="OF52" s="3" t="s">
        <v>34197</v>
      </c>
      <c r="OG52" s="3" t="s">
        <v>34198</v>
      </c>
      <c r="OH52" s="3" t="s">
        <v>5760</v>
      </c>
      <c r="OI52" s="3" t="s">
        <v>34199</v>
      </c>
      <c r="OJ52" s="3" t="s">
        <v>34200</v>
      </c>
      <c r="OK52" s="3" t="s">
        <v>5773</v>
      </c>
      <c r="OL52" s="3" t="s">
        <v>32944</v>
      </c>
      <c r="OM52" s="3" t="s">
        <v>32945</v>
      </c>
      <c r="ON52" s="3" t="s">
        <v>5815</v>
      </c>
      <c r="OO52" s="3" t="s">
        <v>32898</v>
      </c>
      <c r="OP52" s="3" t="s">
        <v>32899</v>
      </c>
      <c r="OQ52" s="3" t="s">
        <v>5773</v>
      </c>
      <c r="OR52" s="3" t="s">
        <v>33168</v>
      </c>
      <c r="OS52" s="3" t="s">
        <v>33169</v>
      </c>
      <c r="OT52" s="3" t="s">
        <v>271</v>
      </c>
      <c r="OU52" s="3" t="s">
        <v>34201</v>
      </c>
      <c r="OV52" s="3" t="s">
        <v>34202</v>
      </c>
      <c r="OW52" s="3" t="s">
        <v>5760</v>
      </c>
      <c r="OX52" s="3" t="s">
        <v>34203</v>
      </c>
      <c r="OY52" s="3" t="s">
        <v>34204</v>
      </c>
      <c r="OZ52" s="3" t="s">
        <v>5773</v>
      </c>
      <c r="PA52" s="3" t="s">
        <v>34205</v>
      </c>
      <c r="PB52" s="3" t="s">
        <v>34206</v>
      </c>
      <c r="PC52" s="3" t="s">
        <v>5773</v>
      </c>
      <c r="PD52" s="3" t="s">
        <v>34207</v>
      </c>
      <c r="PE52" s="3" t="s">
        <v>34208</v>
      </c>
      <c r="PF52" s="3" t="s">
        <v>5773</v>
      </c>
      <c r="PG52" s="3" t="s">
        <v>34209</v>
      </c>
      <c r="PH52" s="3" t="s">
        <v>34210</v>
      </c>
      <c r="PI52" s="3" t="s">
        <v>5763</v>
      </c>
      <c r="PJ52" s="3" t="s">
        <v>34211</v>
      </c>
      <c r="PK52" s="3" t="s">
        <v>34212</v>
      </c>
      <c r="PL52" s="3" t="s">
        <v>271</v>
      </c>
      <c r="PM52" s="3" t="s">
        <v>6378</v>
      </c>
      <c r="PN52" s="3" t="s">
        <v>6379</v>
      </c>
      <c r="PO52" s="3" t="s">
        <v>5760</v>
      </c>
      <c r="PP52" s="3" t="s">
        <v>34213</v>
      </c>
      <c r="PQ52" s="3" t="s">
        <v>34214</v>
      </c>
      <c r="PR52" s="3" t="s">
        <v>5950</v>
      </c>
      <c r="PS52" s="3" t="s">
        <v>34215</v>
      </c>
      <c r="PT52" s="3" t="s">
        <v>34216</v>
      </c>
      <c r="PU52" s="3" t="s">
        <v>5808</v>
      </c>
      <c r="PV52" s="3" t="s">
        <v>34217</v>
      </c>
      <c r="PW52" s="3" t="s">
        <v>34218</v>
      </c>
      <c r="PX52" s="3" t="s">
        <v>271</v>
      </c>
      <c r="PY52" s="3" t="s">
        <v>6378</v>
      </c>
      <c r="PZ52" s="3" t="s">
        <v>6379</v>
      </c>
      <c r="QA52" s="3" t="s">
        <v>5808</v>
      </c>
      <c r="QB52" s="3" t="s">
        <v>34219</v>
      </c>
      <c r="QC52" s="3" t="s">
        <v>34220</v>
      </c>
      <c r="QD52" s="3" t="s">
        <v>5773</v>
      </c>
      <c r="QE52" s="3" t="s">
        <v>34221</v>
      </c>
      <c r="QF52" s="3" t="s">
        <v>34222</v>
      </c>
      <c r="QG52" s="3" t="s">
        <v>5760</v>
      </c>
      <c r="QH52" s="3" t="s">
        <v>34223</v>
      </c>
      <c r="QI52" s="3" t="s">
        <v>34224</v>
      </c>
      <c r="QJ52" s="3" t="s">
        <v>5773</v>
      </c>
      <c r="QK52" s="3" t="s">
        <v>34225</v>
      </c>
      <c r="QL52" s="3" t="s">
        <v>34226</v>
      </c>
      <c r="QM52" s="3" t="s">
        <v>5808</v>
      </c>
      <c r="QN52" s="3" t="s">
        <v>34227</v>
      </c>
      <c r="QO52" s="3" t="s">
        <v>34228</v>
      </c>
      <c r="QP52" s="3" t="s">
        <v>5760</v>
      </c>
      <c r="QQ52" s="3" t="s">
        <v>34229</v>
      </c>
      <c r="QR52" s="3" t="s">
        <v>34230</v>
      </c>
      <c r="QS52" s="3" t="s">
        <v>271</v>
      </c>
      <c r="QT52" s="3" t="s">
        <v>34231</v>
      </c>
      <c r="QU52" s="3" t="s">
        <v>34232</v>
      </c>
      <c r="QV52" s="3" t="s">
        <v>5763</v>
      </c>
      <c r="QW52" s="3" t="s">
        <v>34233</v>
      </c>
      <c r="QX52" s="3" t="s">
        <v>34234</v>
      </c>
      <c r="QY52" s="3" t="s">
        <v>271</v>
      </c>
      <c r="QZ52" s="3" t="s">
        <v>34235</v>
      </c>
      <c r="RA52" s="3" t="s">
        <v>34236</v>
      </c>
      <c r="RB52" s="3" t="s">
        <v>5763</v>
      </c>
      <c r="RC52" s="3" t="s">
        <v>34237</v>
      </c>
      <c r="RD52" s="3" t="s">
        <v>34238</v>
      </c>
      <c r="RE52" s="3" t="s">
        <v>5768</v>
      </c>
      <c r="RF52" s="3" t="s">
        <v>34239</v>
      </c>
      <c r="RG52" s="3" t="s">
        <v>34240</v>
      </c>
      <c r="RH52" s="3" t="s">
        <v>5808</v>
      </c>
      <c r="RI52" s="3" t="s">
        <v>34241</v>
      </c>
      <c r="RJ52" s="3" t="s">
        <v>34242</v>
      </c>
      <c r="RK52" s="3" t="s">
        <v>5808</v>
      </c>
      <c r="RL52" s="3" t="s">
        <v>34243</v>
      </c>
      <c r="RM52" s="3" t="s">
        <v>34244</v>
      </c>
      <c r="RN52" s="3"/>
      <c r="RO52" s="3"/>
      <c r="RP52" s="3"/>
      <c r="RQ52" s="3" t="s">
        <v>271</v>
      </c>
      <c r="RR52" s="3" t="s">
        <v>34245</v>
      </c>
      <c r="RS52" s="3" t="s">
        <v>34246</v>
      </c>
      <c r="RT52" s="3"/>
      <c r="RU52" s="3"/>
      <c r="RV52" s="3"/>
      <c r="RW52" s="3"/>
      <c r="RX52" s="3"/>
      <c r="RY52" s="3"/>
      <c r="RZ52" s="3" t="s">
        <v>5763</v>
      </c>
      <c r="SA52" s="3" t="s">
        <v>34247</v>
      </c>
      <c r="SB52" s="3" t="s">
        <v>34248</v>
      </c>
      <c r="SC52" s="3" t="s">
        <v>5808</v>
      </c>
      <c r="SD52" s="3" t="s">
        <v>34249</v>
      </c>
      <c r="SE52" s="3" t="s">
        <v>34250</v>
      </c>
      <c r="SF52" s="3" t="s">
        <v>286</v>
      </c>
      <c r="SG52" s="3" t="s">
        <v>34251</v>
      </c>
      <c r="SH52" s="3" t="s">
        <v>34252</v>
      </c>
      <c r="SI52" s="3" t="s">
        <v>271</v>
      </c>
      <c r="SJ52" s="3" t="s">
        <v>34253</v>
      </c>
      <c r="SK52" s="3" t="s">
        <v>34254</v>
      </c>
      <c r="SL52" s="3"/>
      <c r="SM52" s="3"/>
      <c r="SN52" s="3"/>
      <c r="SO52" s="3" t="s">
        <v>5773</v>
      </c>
      <c r="SP52" s="3" t="s">
        <v>34255</v>
      </c>
      <c r="SQ52" s="3" t="s">
        <v>34256</v>
      </c>
      <c r="SR52" s="3" t="s">
        <v>5763</v>
      </c>
      <c r="SS52" s="3" t="s">
        <v>34257</v>
      </c>
      <c r="ST52" s="3" t="s">
        <v>34258</v>
      </c>
      <c r="SU52" s="3" t="s">
        <v>5773</v>
      </c>
      <c r="SV52" s="3" t="s">
        <v>34255</v>
      </c>
      <c r="SW52" s="3" t="s">
        <v>34256</v>
      </c>
      <c r="SX52" s="3" t="s">
        <v>5773</v>
      </c>
      <c r="SY52" s="3" t="s">
        <v>34259</v>
      </c>
      <c r="SZ52" s="3" t="s">
        <v>34260</v>
      </c>
      <c r="TA52" s="3"/>
      <c r="TB52" s="3"/>
      <c r="TC52" s="3"/>
      <c r="TD52" s="3" t="s">
        <v>5808</v>
      </c>
      <c r="TE52" s="3" t="s">
        <v>32994</v>
      </c>
      <c r="TF52" s="3" t="s">
        <v>32995</v>
      </c>
      <c r="TG52" s="3" t="s">
        <v>5773</v>
      </c>
      <c r="TH52" s="3" t="s">
        <v>34261</v>
      </c>
      <c r="TI52" s="3" t="s">
        <v>34262</v>
      </c>
      <c r="TJ52" s="3" t="s">
        <v>5773</v>
      </c>
      <c r="TK52" s="3" t="s">
        <v>32554</v>
      </c>
      <c r="TL52" s="3" t="s">
        <v>32555</v>
      </c>
      <c r="TM52" s="3" t="s">
        <v>5763</v>
      </c>
      <c r="TN52" s="3" t="s">
        <v>34263</v>
      </c>
      <c r="TO52" s="3" t="s">
        <v>34264</v>
      </c>
      <c r="TP52" s="3" t="s">
        <v>5768</v>
      </c>
      <c r="TQ52" s="3" t="s">
        <v>34265</v>
      </c>
      <c r="TR52" s="3" t="s">
        <v>34266</v>
      </c>
      <c r="TS52" s="3" t="s">
        <v>5768</v>
      </c>
      <c r="TT52" s="3" t="s">
        <v>34267</v>
      </c>
      <c r="TU52" s="3" t="s">
        <v>34268</v>
      </c>
      <c r="TV52" s="3" t="s">
        <v>271</v>
      </c>
      <c r="TW52" s="3" t="s">
        <v>34269</v>
      </c>
      <c r="TX52" s="3" t="s">
        <v>34270</v>
      </c>
      <c r="TY52" s="3" t="s">
        <v>5763</v>
      </c>
      <c r="TZ52" s="3" t="s">
        <v>34271</v>
      </c>
      <c r="UA52" s="3" t="s">
        <v>34272</v>
      </c>
      <c r="UB52" s="3" t="s">
        <v>271</v>
      </c>
      <c r="UC52" s="3" t="s">
        <v>34273</v>
      </c>
      <c r="UD52" s="3" t="s">
        <v>34274</v>
      </c>
      <c r="UE52" s="3" t="s">
        <v>5808</v>
      </c>
      <c r="UF52" s="3" t="s">
        <v>34275</v>
      </c>
      <c r="UG52" s="3" t="s">
        <v>34276</v>
      </c>
      <c r="UH52" s="3" t="s">
        <v>5763</v>
      </c>
      <c r="UI52" s="3" t="s">
        <v>34277</v>
      </c>
      <c r="UJ52" s="3" t="s">
        <v>34278</v>
      </c>
      <c r="UK52" s="3" t="s">
        <v>5763</v>
      </c>
      <c r="UL52" s="3" t="s">
        <v>34279</v>
      </c>
      <c r="UM52" s="3" t="s">
        <v>34280</v>
      </c>
      <c r="UN52" s="3" t="s">
        <v>5773</v>
      </c>
      <c r="UO52" s="3" t="s">
        <v>34281</v>
      </c>
      <c r="UP52" s="3" t="s">
        <v>34282</v>
      </c>
      <c r="UQ52" s="3" t="s">
        <v>5760</v>
      </c>
      <c r="UR52" s="3" t="s">
        <v>34283</v>
      </c>
      <c r="US52" s="3" t="s">
        <v>34284</v>
      </c>
      <c r="UT52" s="3" t="s">
        <v>5773</v>
      </c>
      <c r="UU52" s="3" t="s">
        <v>34285</v>
      </c>
      <c r="UV52" s="3" t="s">
        <v>34286</v>
      </c>
      <c r="UW52" s="3" t="s">
        <v>5773</v>
      </c>
      <c r="UX52" s="3" t="s">
        <v>34287</v>
      </c>
      <c r="UY52" s="3" t="s">
        <v>34288</v>
      </c>
      <c r="UZ52" s="3" t="s">
        <v>5773</v>
      </c>
      <c r="VA52" s="3" t="s">
        <v>34289</v>
      </c>
      <c r="VB52" s="3" t="s">
        <v>34290</v>
      </c>
      <c r="VC52" s="3" t="s">
        <v>271</v>
      </c>
      <c r="VD52" s="3" t="s">
        <v>34291</v>
      </c>
      <c r="VE52" s="3" t="s">
        <v>34292</v>
      </c>
      <c r="VF52" s="3" t="s">
        <v>271</v>
      </c>
      <c r="VG52" s="3" t="s">
        <v>34293</v>
      </c>
      <c r="VH52" s="3" t="s">
        <v>34294</v>
      </c>
      <c r="VI52" s="3" t="s">
        <v>271</v>
      </c>
      <c r="VJ52" s="3" t="s">
        <v>34295</v>
      </c>
      <c r="VK52" s="3" t="s">
        <v>34296</v>
      </c>
      <c r="VL52" s="3" t="s">
        <v>5773</v>
      </c>
      <c r="VM52" s="3" t="s">
        <v>34297</v>
      </c>
      <c r="VN52" s="3" t="s">
        <v>34298</v>
      </c>
      <c r="VO52" s="3" t="s">
        <v>5760</v>
      </c>
      <c r="VP52" s="3" t="s">
        <v>34299</v>
      </c>
      <c r="VQ52" s="3" t="s">
        <v>34300</v>
      </c>
      <c r="VR52" s="3" t="s">
        <v>5808</v>
      </c>
      <c r="VS52" s="3" t="s">
        <v>34301</v>
      </c>
      <c r="VT52" s="3" t="s">
        <v>34302</v>
      </c>
      <c r="VU52" s="3" t="s">
        <v>5815</v>
      </c>
      <c r="VV52" s="3" t="s">
        <v>33050</v>
      </c>
      <c r="VW52" s="3" t="s">
        <v>33051</v>
      </c>
      <c r="VX52" s="3" t="s">
        <v>5808</v>
      </c>
      <c r="VY52" s="3" t="s">
        <v>34303</v>
      </c>
      <c r="VZ52" s="3" t="s">
        <v>34304</v>
      </c>
      <c r="WA52" s="3" t="s">
        <v>5808</v>
      </c>
      <c r="WB52" s="3" t="s">
        <v>34305</v>
      </c>
      <c r="WC52" s="3" t="s">
        <v>34306</v>
      </c>
      <c r="WD52" s="3" t="s">
        <v>5808</v>
      </c>
      <c r="WE52" s="3" t="s">
        <v>34307</v>
      </c>
      <c r="WF52" s="3" t="s">
        <v>34308</v>
      </c>
      <c r="WG52" s="3" t="s">
        <v>5763</v>
      </c>
      <c r="WH52" s="3" t="s">
        <v>34309</v>
      </c>
      <c r="WI52" s="3" t="s">
        <v>34310</v>
      </c>
      <c r="WJ52" s="3" t="s">
        <v>271</v>
      </c>
      <c r="WK52" s="3" t="s">
        <v>34311</v>
      </c>
      <c r="WL52" s="3" t="s">
        <v>34312</v>
      </c>
      <c r="WM52" s="3" t="s">
        <v>5760</v>
      </c>
      <c r="WN52" s="3" t="s">
        <v>34313</v>
      </c>
      <c r="WO52" s="3" t="s">
        <v>34314</v>
      </c>
      <c r="WP52" s="3" t="s">
        <v>5760</v>
      </c>
      <c r="WQ52" s="3" t="s">
        <v>34315</v>
      </c>
      <c r="WR52" s="3" t="s">
        <v>34316</v>
      </c>
      <c r="WS52" s="3" t="s">
        <v>5760</v>
      </c>
      <c r="WT52" s="3" t="s">
        <v>34317</v>
      </c>
      <c r="WU52" s="3" t="s">
        <v>34318</v>
      </c>
      <c r="WV52" s="3" t="s">
        <v>5763</v>
      </c>
      <c r="WW52" s="3" t="s">
        <v>34319</v>
      </c>
      <c r="WX52" s="3" t="s">
        <v>34320</v>
      </c>
      <c r="WY52" s="3" t="s">
        <v>5763</v>
      </c>
      <c r="WZ52" s="3" t="s">
        <v>34321</v>
      </c>
      <c r="XA52" s="3" t="s">
        <v>34322</v>
      </c>
      <c r="XB52" s="3" t="s">
        <v>5760</v>
      </c>
      <c r="XC52" s="3" t="s">
        <v>33360</v>
      </c>
      <c r="XD52" s="3" t="s">
        <v>33361</v>
      </c>
      <c r="XE52" s="3" t="s">
        <v>5768</v>
      </c>
      <c r="XF52" s="3" t="s">
        <v>34323</v>
      </c>
      <c r="XG52" s="3" t="s">
        <v>34324</v>
      </c>
      <c r="XH52" s="3" t="s">
        <v>5760</v>
      </c>
      <c r="XI52" s="3" t="s">
        <v>26460</v>
      </c>
      <c r="XJ52" s="3" t="s">
        <v>34325</v>
      </c>
      <c r="XK52" s="3" t="s">
        <v>5763</v>
      </c>
      <c r="XL52" s="3" t="s">
        <v>34326</v>
      </c>
      <c r="XM52" s="3" t="s">
        <v>34327</v>
      </c>
      <c r="XN52" s="3" t="s">
        <v>5763</v>
      </c>
      <c r="XO52" s="3" t="s">
        <v>34328</v>
      </c>
      <c r="XP52" s="3" t="s">
        <v>34329</v>
      </c>
      <c r="XQ52" s="3" t="s">
        <v>5760</v>
      </c>
      <c r="XR52" s="3" t="s">
        <v>34330</v>
      </c>
      <c r="XS52" s="3" t="s">
        <v>34331</v>
      </c>
      <c r="XT52" s="3" t="s">
        <v>5763</v>
      </c>
      <c r="XU52" s="3" t="s">
        <v>34332</v>
      </c>
      <c r="XV52" s="3" t="s">
        <v>34333</v>
      </c>
      <c r="XW52" s="3" t="s">
        <v>5773</v>
      </c>
      <c r="XX52" s="3" t="s">
        <v>34334</v>
      </c>
      <c r="XY52" s="3" t="s">
        <v>34335</v>
      </c>
      <c r="XZ52" s="3" t="s">
        <v>5760</v>
      </c>
      <c r="YA52" s="3" t="s">
        <v>34336</v>
      </c>
      <c r="YB52" s="3" t="s">
        <v>34337</v>
      </c>
      <c r="YC52" s="3" t="s">
        <v>5760</v>
      </c>
      <c r="YD52" s="3" t="s">
        <v>34338</v>
      </c>
      <c r="YE52" s="3" t="s">
        <v>34339</v>
      </c>
      <c r="YF52" s="3" t="s">
        <v>286</v>
      </c>
      <c r="YG52" s="3" t="s">
        <v>34340</v>
      </c>
      <c r="YH52" s="3" t="s">
        <v>34341</v>
      </c>
      <c r="YI52" s="3" t="s">
        <v>5768</v>
      </c>
      <c r="YJ52" s="3" t="s">
        <v>34342</v>
      </c>
      <c r="YK52" s="3" t="s">
        <v>34343</v>
      </c>
      <c r="YL52" s="3" t="s">
        <v>5768</v>
      </c>
      <c r="YM52" s="3" t="s">
        <v>34344</v>
      </c>
      <c r="YN52" s="3" t="s">
        <v>34345</v>
      </c>
      <c r="YO52" s="3" t="s">
        <v>5808</v>
      </c>
      <c r="YP52" s="3" t="s">
        <v>34346</v>
      </c>
      <c r="YQ52" s="3" t="s">
        <v>34347</v>
      </c>
      <c r="YR52" s="3" t="s">
        <v>5808</v>
      </c>
      <c r="YS52" s="3" t="s">
        <v>31729</v>
      </c>
      <c r="YT52" s="3" t="s">
        <v>31730</v>
      </c>
      <c r="YU52" s="3" t="s">
        <v>5763</v>
      </c>
      <c r="YV52" s="3" t="s">
        <v>34348</v>
      </c>
      <c r="YW52" s="3" t="s">
        <v>34349</v>
      </c>
      <c r="YX52" s="3" t="s">
        <v>5808</v>
      </c>
      <c r="YY52" s="3" t="s">
        <v>34350</v>
      </c>
      <c r="YZ52" s="3" t="s">
        <v>34351</v>
      </c>
      <c r="ZA52" s="3"/>
      <c r="ZB52" s="3"/>
      <c r="ZC52" s="3"/>
      <c r="ZD52" s="3" t="s">
        <v>5768</v>
      </c>
      <c r="ZE52" s="3" t="s">
        <v>32104</v>
      </c>
      <c r="ZF52" s="3" t="s">
        <v>32105</v>
      </c>
      <c r="ZG52" s="3" t="s">
        <v>5768</v>
      </c>
      <c r="ZH52" s="3" t="s">
        <v>32104</v>
      </c>
      <c r="ZI52" s="3" t="s">
        <v>32105</v>
      </c>
      <c r="ZJ52" s="3" t="s">
        <v>5763</v>
      </c>
      <c r="ZK52" s="3" t="s">
        <v>34352</v>
      </c>
      <c r="ZL52" s="3" t="s">
        <v>34353</v>
      </c>
      <c r="ZM52" s="3" t="s">
        <v>5768</v>
      </c>
      <c r="ZN52" s="3" t="s">
        <v>32104</v>
      </c>
      <c r="ZO52" s="3" t="s">
        <v>32105</v>
      </c>
      <c r="ZP52" s="3"/>
      <c r="ZQ52" s="3"/>
      <c r="ZR52" s="3"/>
      <c r="ZS52" s="3" t="s">
        <v>5768</v>
      </c>
      <c r="ZT52" s="3" t="s">
        <v>31996</v>
      </c>
      <c r="ZU52" s="3" t="s">
        <v>31997</v>
      </c>
      <c r="ZV52" s="3"/>
      <c r="ZW52" s="3"/>
      <c r="ZX52" s="3"/>
      <c r="ZY52" s="3"/>
      <c r="ZZ52" s="3"/>
      <c r="AAA52" s="3"/>
      <c r="AAB52" s="3"/>
      <c r="AAC52" s="3"/>
      <c r="AAD52" s="3"/>
      <c r="AAE52" s="3" t="s">
        <v>5808</v>
      </c>
      <c r="AAF52" s="3" t="s">
        <v>32772</v>
      </c>
      <c r="AAG52" s="3" t="s">
        <v>32773</v>
      </c>
      <c r="AAH52" s="3" t="s">
        <v>5760</v>
      </c>
      <c r="AAI52" s="3" t="s">
        <v>34354</v>
      </c>
      <c r="AAJ52" s="3" t="s">
        <v>34355</v>
      </c>
      <c r="AAK52" s="3" t="s">
        <v>5763</v>
      </c>
      <c r="AAL52" s="3" t="s">
        <v>34356</v>
      </c>
      <c r="AAM52" s="3" t="s">
        <v>34357</v>
      </c>
      <c r="AAN52" s="3" t="s">
        <v>5763</v>
      </c>
      <c r="AAO52" s="3" t="s">
        <v>34358</v>
      </c>
      <c r="AAP52" s="3" t="s">
        <v>34359</v>
      </c>
      <c r="AAQ52" s="3" t="s">
        <v>5763</v>
      </c>
      <c r="AAR52" s="3" t="s">
        <v>34360</v>
      </c>
      <c r="AAS52" s="3" t="s">
        <v>34361</v>
      </c>
      <c r="AAT52" s="3" t="s">
        <v>5768</v>
      </c>
      <c r="AAU52" s="3" t="s">
        <v>34362</v>
      </c>
      <c r="AAV52" s="3" t="s">
        <v>34363</v>
      </c>
      <c r="AAW52" s="3" t="s">
        <v>5760</v>
      </c>
      <c r="AAX52" s="3" t="s">
        <v>34364</v>
      </c>
      <c r="AAY52" s="3" t="s">
        <v>34365</v>
      </c>
      <c r="AAZ52" s="3" t="s">
        <v>5768</v>
      </c>
      <c r="ABA52" s="3" t="s">
        <v>34366</v>
      </c>
      <c r="ABB52" s="3" t="s">
        <v>34367</v>
      </c>
      <c r="ABC52" s="3" t="s">
        <v>5773</v>
      </c>
      <c r="ABD52" s="3" t="s">
        <v>33283</v>
      </c>
      <c r="ABE52" s="3" t="s">
        <v>33284</v>
      </c>
      <c r="ABF52" s="3" t="s">
        <v>5808</v>
      </c>
      <c r="ABG52" s="3" t="s">
        <v>34368</v>
      </c>
      <c r="ABH52" s="3" t="s">
        <v>34369</v>
      </c>
      <c r="ABI52" s="3" t="s">
        <v>5773</v>
      </c>
      <c r="ABJ52" s="3" t="s">
        <v>6097</v>
      </c>
      <c r="ABK52" s="3" t="s">
        <v>6098</v>
      </c>
      <c r="ABL52" s="3" t="s">
        <v>5768</v>
      </c>
      <c r="ABM52" s="3" t="s">
        <v>34370</v>
      </c>
      <c r="ABN52" s="3" t="s">
        <v>34371</v>
      </c>
      <c r="ABO52" s="3" t="s">
        <v>5763</v>
      </c>
      <c r="ABP52" s="3" t="s">
        <v>34372</v>
      </c>
      <c r="ABQ52" s="3" t="s">
        <v>34373</v>
      </c>
      <c r="ABR52" s="3" t="s">
        <v>5950</v>
      </c>
      <c r="ABS52" s="3" t="s">
        <v>34374</v>
      </c>
      <c r="ABT52" s="3" t="s">
        <v>34375</v>
      </c>
      <c r="ABU52" s="3" t="s">
        <v>5773</v>
      </c>
      <c r="ABV52" s="3" t="s">
        <v>34376</v>
      </c>
      <c r="ABW52" s="3" t="s">
        <v>34377</v>
      </c>
      <c r="ABX52" s="3" t="s">
        <v>5773</v>
      </c>
      <c r="ABY52" s="3" t="s">
        <v>34378</v>
      </c>
      <c r="ABZ52" s="3" t="s">
        <v>34379</v>
      </c>
      <c r="ACA52" s="3" t="s">
        <v>5763</v>
      </c>
      <c r="ACB52" s="3" t="s">
        <v>34380</v>
      </c>
      <c r="ACC52" s="3" t="s">
        <v>34381</v>
      </c>
      <c r="ACD52" s="3" t="s">
        <v>5768</v>
      </c>
      <c r="ACE52" s="3" t="s">
        <v>34382</v>
      </c>
      <c r="ACF52" s="3" t="s">
        <v>34383</v>
      </c>
      <c r="ACG52" s="3" t="s">
        <v>5763</v>
      </c>
      <c r="ACH52" s="3" t="s">
        <v>34384</v>
      </c>
      <c r="ACI52" s="3" t="s">
        <v>34385</v>
      </c>
      <c r="ACJ52" s="3" t="s">
        <v>5768</v>
      </c>
      <c r="ACK52" s="3" t="s">
        <v>34386</v>
      </c>
      <c r="ACL52" s="3" t="s">
        <v>34387</v>
      </c>
      <c r="ACM52" s="3" t="s">
        <v>5808</v>
      </c>
      <c r="ACN52" s="3" t="s">
        <v>34388</v>
      </c>
      <c r="ACO52" s="3" t="s">
        <v>34389</v>
      </c>
      <c r="ACP52" s="3" t="s">
        <v>5773</v>
      </c>
      <c r="ACQ52" s="3" t="s">
        <v>34390</v>
      </c>
      <c r="ACR52" s="3" t="s">
        <v>34391</v>
      </c>
      <c r="ACS52" s="3" t="s">
        <v>5763</v>
      </c>
      <c r="ACT52" s="3" t="s">
        <v>34392</v>
      </c>
      <c r="ACU52" s="3" t="s">
        <v>34393</v>
      </c>
      <c r="ACV52" s="3" t="s">
        <v>271</v>
      </c>
      <c r="ACW52" s="3" t="s">
        <v>34394</v>
      </c>
      <c r="ACX52" s="3" t="s">
        <v>34395</v>
      </c>
      <c r="ACY52" s="3" t="s">
        <v>5773</v>
      </c>
      <c r="ACZ52" s="3" t="s">
        <v>34396</v>
      </c>
      <c r="ADA52" s="3" t="s">
        <v>34397</v>
      </c>
      <c r="ADB52" s="3" t="s">
        <v>5763</v>
      </c>
      <c r="ADC52" s="3" t="s">
        <v>34398</v>
      </c>
      <c r="ADD52" s="3" t="s">
        <v>34399</v>
      </c>
      <c r="ADE52" s="3" t="s">
        <v>5763</v>
      </c>
      <c r="ADF52" s="3" t="s">
        <v>34400</v>
      </c>
      <c r="ADG52" s="3" t="s">
        <v>34401</v>
      </c>
      <c r="ADH52" s="3" t="s">
        <v>5808</v>
      </c>
      <c r="ADI52" s="3" t="s">
        <v>31729</v>
      </c>
      <c r="ADJ52" s="3" t="s">
        <v>31730</v>
      </c>
      <c r="ADK52" s="3" t="s">
        <v>5773</v>
      </c>
      <c r="ADL52" s="3" t="s">
        <v>34287</v>
      </c>
      <c r="ADM52" s="3" t="s">
        <v>34288</v>
      </c>
      <c r="ADN52" s="3" t="s">
        <v>5773</v>
      </c>
      <c r="ADO52" s="3" t="s">
        <v>34402</v>
      </c>
      <c r="ADP52" s="3" t="s">
        <v>34403</v>
      </c>
      <c r="ADQ52" s="3" t="s">
        <v>5773</v>
      </c>
      <c r="ADR52" s="3" t="s">
        <v>34287</v>
      </c>
      <c r="ADS52" s="3" t="s">
        <v>34288</v>
      </c>
      <c r="ADT52" s="3" t="s">
        <v>5773</v>
      </c>
      <c r="ADU52" s="3" t="s">
        <v>34404</v>
      </c>
      <c r="ADV52" s="3" t="s">
        <v>34405</v>
      </c>
      <c r="ADW52" s="3" t="s">
        <v>5808</v>
      </c>
      <c r="ADX52" s="3" t="s">
        <v>34406</v>
      </c>
      <c r="ADY52" s="3" t="s">
        <v>34407</v>
      </c>
      <c r="ADZ52" s="3" t="s">
        <v>271</v>
      </c>
      <c r="AEA52" s="3" t="s">
        <v>34408</v>
      </c>
      <c r="AEB52" s="3" t="s">
        <v>34409</v>
      </c>
      <c r="AEC52" s="3" t="s">
        <v>5760</v>
      </c>
      <c r="AED52" s="3" t="s">
        <v>34410</v>
      </c>
      <c r="AEE52" s="3" t="s">
        <v>34411</v>
      </c>
      <c r="AEF52" s="3" t="s">
        <v>5763</v>
      </c>
      <c r="AEG52" s="3" t="s">
        <v>34412</v>
      </c>
      <c r="AEH52" s="3" t="s">
        <v>34413</v>
      </c>
      <c r="AEI52" s="3" t="s">
        <v>5760</v>
      </c>
      <c r="AEJ52" s="3" t="s">
        <v>34414</v>
      </c>
      <c r="AEK52" s="3" t="s">
        <v>34415</v>
      </c>
      <c r="AEL52" s="3" t="s">
        <v>5773</v>
      </c>
      <c r="AEM52" s="3" t="s">
        <v>34416</v>
      </c>
      <c r="AEN52" s="3" t="s">
        <v>34417</v>
      </c>
      <c r="AEO52" s="3" t="s">
        <v>5808</v>
      </c>
      <c r="AEP52" s="3" t="s">
        <v>31729</v>
      </c>
      <c r="AEQ52" s="3" t="s">
        <v>31730</v>
      </c>
      <c r="AER52" s="3" t="s">
        <v>5763</v>
      </c>
      <c r="AES52" s="3" t="s">
        <v>34418</v>
      </c>
      <c r="AET52" s="3" t="s">
        <v>34419</v>
      </c>
      <c r="AEU52" s="3" t="s">
        <v>271</v>
      </c>
      <c r="AEV52" s="3" t="s">
        <v>34420</v>
      </c>
      <c r="AEW52" s="3" t="s">
        <v>34421</v>
      </c>
      <c r="AEX52" s="3" t="s">
        <v>5760</v>
      </c>
      <c r="AEY52" s="3" t="s">
        <v>34422</v>
      </c>
      <c r="AEZ52" s="3" t="s">
        <v>34423</v>
      </c>
      <c r="AFA52" s="3" t="s">
        <v>271</v>
      </c>
      <c r="AFB52" s="3" t="s">
        <v>34424</v>
      </c>
      <c r="AFC52" s="3" t="s">
        <v>34425</v>
      </c>
      <c r="AFD52" s="3" t="s">
        <v>271</v>
      </c>
      <c r="AFE52" s="3" t="s">
        <v>34426</v>
      </c>
      <c r="AFF52" s="3" t="s">
        <v>34427</v>
      </c>
      <c r="AFG52" s="3" t="s">
        <v>5808</v>
      </c>
      <c r="AFH52" s="3" t="s">
        <v>34428</v>
      </c>
      <c r="AFI52" s="3" t="s">
        <v>34429</v>
      </c>
      <c r="AFJ52" s="3" t="s">
        <v>5808</v>
      </c>
      <c r="AFK52" s="3" t="s">
        <v>34430</v>
      </c>
      <c r="AFL52" s="3" t="s">
        <v>34431</v>
      </c>
      <c r="AFM52" s="3" t="s">
        <v>5773</v>
      </c>
      <c r="AFN52" s="3" t="s">
        <v>34432</v>
      </c>
      <c r="AFO52" s="3" t="s">
        <v>34433</v>
      </c>
      <c r="AFP52" s="3" t="s">
        <v>5808</v>
      </c>
      <c r="AFQ52" s="3" t="s">
        <v>34434</v>
      </c>
      <c r="AFR52" s="3" t="s">
        <v>34435</v>
      </c>
      <c r="AFS52" s="3" t="s">
        <v>5760</v>
      </c>
      <c r="AFT52" s="3" t="s">
        <v>33360</v>
      </c>
      <c r="AFU52" s="3" t="s">
        <v>33361</v>
      </c>
      <c r="AFV52" s="3" t="s">
        <v>5773</v>
      </c>
      <c r="AFW52" s="3" t="s">
        <v>30785</v>
      </c>
      <c r="AFX52" s="3" t="s">
        <v>30786</v>
      </c>
      <c r="AFY52" s="3" t="s">
        <v>5760</v>
      </c>
      <c r="AFZ52" s="3" t="s">
        <v>33360</v>
      </c>
      <c r="AGA52" s="3" t="s">
        <v>33361</v>
      </c>
      <c r="AGB52" s="3" t="s">
        <v>5763</v>
      </c>
      <c r="AGC52" s="3" t="s">
        <v>34436</v>
      </c>
      <c r="AGD52" s="3" t="s">
        <v>34437</v>
      </c>
      <c r="AGE52" s="3" t="s">
        <v>5760</v>
      </c>
      <c r="AGF52" s="3" t="s">
        <v>34438</v>
      </c>
      <c r="AGG52" s="3" t="s">
        <v>34439</v>
      </c>
      <c r="AGH52" s="3" t="s">
        <v>5768</v>
      </c>
      <c r="AGI52" s="3" t="s">
        <v>34440</v>
      </c>
      <c r="AGJ52" s="3" t="s">
        <v>34441</v>
      </c>
      <c r="AGK52" s="3" t="s">
        <v>271</v>
      </c>
      <c r="AGL52" s="3" t="s">
        <v>34442</v>
      </c>
      <c r="AGM52" s="3" t="s">
        <v>34443</v>
      </c>
      <c r="AGN52" s="3" t="s">
        <v>5760</v>
      </c>
      <c r="AGO52" s="3" t="s">
        <v>33360</v>
      </c>
      <c r="AGP52" s="3" t="s">
        <v>33361</v>
      </c>
      <c r="AGQ52" s="3" t="s">
        <v>5760</v>
      </c>
      <c r="AGR52" s="3" t="s">
        <v>33360</v>
      </c>
      <c r="AGS52" s="3" t="s">
        <v>33361</v>
      </c>
      <c r="AGT52" s="3" t="s">
        <v>5808</v>
      </c>
      <c r="AGU52" s="3" t="s">
        <v>33362</v>
      </c>
      <c r="AGV52" s="3" t="s">
        <v>33363</v>
      </c>
      <c r="AGW52" s="3"/>
      <c r="AGX52" s="3"/>
      <c r="AGY52" s="3"/>
      <c r="AGZ52" s="3" t="s">
        <v>5773</v>
      </c>
      <c r="AHA52" s="3" t="s">
        <v>31043</v>
      </c>
      <c r="AHB52" s="3" t="s">
        <v>31044</v>
      </c>
      <c r="AHC52" s="3"/>
      <c r="AHD52" s="3"/>
      <c r="AHE52" s="3"/>
      <c r="AHF52" s="3" t="s">
        <v>5760</v>
      </c>
      <c r="AHG52" s="3" t="s">
        <v>34444</v>
      </c>
      <c r="AHH52" s="3" t="s">
        <v>34445</v>
      </c>
      <c r="AHI52" s="3" t="s">
        <v>5808</v>
      </c>
      <c r="AHJ52" s="3" t="s">
        <v>34446</v>
      </c>
      <c r="AHK52" s="3" t="s">
        <v>34447</v>
      </c>
      <c r="AHL52" s="3" t="s">
        <v>5763</v>
      </c>
      <c r="AHM52" s="3" t="s">
        <v>34448</v>
      </c>
      <c r="AHN52" s="3" t="s">
        <v>34449</v>
      </c>
      <c r="AHO52" s="3" t="s">
        <v>5763</v>
      </c>
      <c r="AHP52" s="3" t="s">
        <v>34450</v>
      </c>
      <c r="AHQ52" s="3" t="s">
        <v>34451</v>
      </c>
      <c r="AHR52" s="3" t="s">
        <v>5760</v>
      </c>
      <c r="AHS52" s="3" t="s">
        <v>34452</v>
      </c>
      <c r="AHT52" s="3" t="s">
        <v>34453</v>
      </c>
      <c r="AHU52" s="3" t="s">
        <v>5760</v>
      </c>
      <c r="AHV52" s="3" t="s">
        <v>34454</v>
      </c>
      <c r="AHW52" s="3" t="s">
        <v>34455</v>
      </c>
      <c r="AHX52" s="3" t="s">
        <v>5760</v>
      </c>
      <c r="AHY52" s="3" t="s">
        <v>34456</v>
      </c>
      <c r="AHZ52" s="3" t="s">
        <v>34457</v>
      </c>
      <c r="AIA52" s="3" t="s">
        <v>271</v>
      </c>
      <c r="AIB52" s="3" t="s">
        <v>34458</v>
      </c>
      <c r="AIC52" s="3" t="s">
        <v>34459</v>
      </c>
      <c r="AID52" s="3" t="s">
        <v>5763</v>
      </c>
      <c r="AIE52" s="3" t="s">
        <v>34460</v>
      </c>
      <c r="AIF52" s="3" t="s">
        <v>34461</v>
      </c>
      <c r="AIG52" s="3" t="s">
        <v>271</v>
      </c>
      <c r="AIH52" s="3" t="s">
        <v>34462</v>
      </c>
      <c r="AII52" s="3" t="s">
        <v>34463</v>
      </c>
      <c r="AIJ52" s="3" t="s">
        <v>271</v>
      </c>
      <c r="AIK52" s="3" t="s">
        <v>34464</v>
      </c>
      <c r="AIL52" s="3" t="s">
        <v>34465</v>
      </c>
      <c r="AIM52" s="3" t="s">
        <v>5763</v>
      </c>
      <c r="AIN52" s="3" t="s">
        <v>34466</v>
      </c>
      <c r="AIO52" s="3" t="s">
        <v>34467</v>
      </c>
      <c r="AIP52" s="3" t="s">
        <v>5808</v>
      </c>
      <c r="AIQ52" s="3" t="s">
        <v>34468</v>
      </c>
      <c r="AIR52" s="3" t="s">
        <v>34469</v>
      </c>
      <c r="AIS52" s="3" t="s">
        <v>5763</v>
      </c>
      <c r="AIT52" s="3" t="s">
        <v>34470</v>
      </c>
      <c r="AIU52" s="3" t="s">
        <v>34471</v>
      </c>
      <c r="AIV52" s="3" t="s">
        <v>286</v>
      </c>
      <c r="AIW52" s="3" t="s">
        <v>34472</v>
      </c>
      <c r="AIX52" s="3" t="s">
        <v>34473</v>
      </c>
      <c r="AIY52" s="3" t="s">
        <v>5763</v>
      </c>
      <c r="AIZ52" s="3" t="s">
        <v>6815</v>
      </c>
      <c r="AJA52" s="3" t="s">
        <v>6816</v>
      </c>
      <c r="AJB52" s="3" t="s">
        <v>271</v>
      </c>
      <c r="AJC52" s="3" t="s">
        <v>34474</v>
      </c>
      <c r="AJD52" s="3" t="s">
        <v>34475</v>
      </c>
      <c r="AJE52" s="3" t="s">
        <v>5773</v>
      </c>
      <c r="AJF52" s="3" t="s">
        <v>34476</v>
      </c>
      <c r="AJG52" s="3" t="s">
        <v>34477</v>
      </c>
      <c r="AJH52" s="3" t="s">
        <v>5768</v>
      </c>
      <c r="AJI52" s="3" t="s">
        <v>34478</v>
      </c>
      <c r="AJJ52" s="3" t="s">
        <v>34479</v>
      </c>
      <c r="AJK52" s="3" t="s">
        <v>5773</v>
      </c>
      <c r="AJL52" s="3" t="s">
        <v>34480</v>
      </c>
      <c r="AJM52" s="3" t="s">
        <v>34481</v>
      </c>
      <c r="AJN52" s="3" t="s">
        <v>271</v>
      </c>
      <c r="AJO52" s="3" t="s">
        <v>34482</v>
      </c>
      <c r="AJP52" s="3" t="s">
        <v>34483</v>
      </c>
      <c r="AJQ52" s="3" t="s">
        <v>5760</v>
      </c>
      <c r="AJR52" s="3" t="s">
        <v>34484</v>
      </c>
      <c r="AJS52" s="3" t="s">
        <v>34485</v>
      </c>
      <c r="AJT52" s="3" t="s">
        <v>5768</v>
      </c>
      <c r="AJU52" s="3" t="s">
        <v>34486</v>
      </c>
      <c r="AJV52" s="3" t="s">
        <v>34487</v>
      </c>
      <c r="AJW52" s="3" t="s">
        <v>5808</v>
      </c>
      <c r="AJX52" s="3" t="s">
        <v>34488</v>
      </c>
      <c r="AJY52" s="3" t="s">
        <v>34489</v>
      </c>
      <c r="AJZ52" s="3" t="s">
        <v>5763</v>
      </c>
      <c r="AKA52" s="3" t="s">
        <v>34490</v>
      </c>
      <c r="AKB52" s="3" t="s">
        <v>34491</v>
      </c>
      <c r="AKC52" s="3" t="s">
        <v>5760</v>
      </c>
      <c r="AKD52" s="3" t="s">
        <v>34492</v>
      </c>
      <c r="AKE52" s="3" t="s">
        <v>34493</v>
      </c>
      <c r="AKF52" s="3" t="s">
        <v>5808</v>
      </c>
      <c r="AKG52" s="3" t="s">
        <v>34494</v>
      </c>
      <c r="AKH52" s="3" t="s">
        <v>34495</v>
      </c>
      <c r="AKI52" s="3" t="s">
        <v>5808</v>
      </c>
      <c r="AKJ52" s="3" t="s">
        <v>34496</v>
      </c>
      <c r="AKK52" s="3" t="s">
        <v>34497</v>
      </c>
      <c r="AKL52" s="3" t="s">
        <v>5760</v>
      </c>
      <c r="AKM52" s="3" t="s">
        <v>34498</v>
      </c>
      <c r="AKN52" s="3" t="s">
        <v>34499</v>
      </c>
      <c r="AKO52" s="3" t="s">
        <v>5760</v>
      </c>
      <c r="AKP52" s="3" t="s">
        <v>34500</v>
      </c>
      <c r="AKQ52" s="3" t="s">
        <v>34501</v>
      </c>
      <c r="AKR52" s="3" t="s">
        <v>271</v>
      </c>
      <c r="AKS52" s="3" t="s">
        <v>34502</v>
      </c>
      <c r="AKT52" s="3" t="s">
        <v>34503</v>
      </c>
      <c r="AKU52" s="3" t="s">
        <v>5763</v>
      </c>
      <c r="AKV52" s="3" t="s">
        <v>34504</v>
      </c>
      <c r="AKW52" s="3" t="s">
        <v>34505</v>
      </c>
      <c r="AKX52" s="3" t="s">
        <v>5768</v>
      </c>
      <c r="AKY52" s="3" t="s">
        <v>34506</v>
      </c>
      <c r="AKZ52" s="3" t="s">
        <v>34507</v>
      </c>
      <c r="ALA52" s="3" t="s">
        <v>5773</v>
      </c>
      <c r="ALB52" s="3" t="s">
        <v>34508</v>
      </c>
      <c r="ALC52" s="3" t="s">
        <v>34509</v>
      </c>
      <c r="ALD52" s="3" t="s">
        <v>271</v>
      </c>
      <c r="ALE52" s="3" t="s">
        <v>34510</v>
      </c>
      <c r="ALF52" s="3" t="s">
        <v>34511</v>
      </c>
      <c r="ALG52" s="3" t="s">
        <v>5763</v>
      </c>
      <c r="ALH52" s="3" t="s">
        <v>34512</v>
      </c>
      <c r="ALI52" s="3" t="s">
        <v>34513</v>
      </c>
      <c r="ALJ52" s="3" t="s">
        <v>5760</v>
      </c>
      <c r="ALK52" s="3" t="s">
        <v>34514</v>
      </c>
      <c r="ALL52" s="3" t="s">
        <v>34515</v>
      </c>
      <c r="ALM52" s="3" t="s">
        <v>5773</v>
      </c>
      <c r="ALN52" s="3" t="s">
        <v>34516</v>
      </c>
      <c r="ALO52" s="3" t="s">
        <v>32015</v>
      </c>
      <c r="ALP52" s="3" t="s">
        <v>5763</v>
      </c>
      <c r="ALQ52" s="3" t="s">
        <v>34517</v>
      </c>
      <c r="ALR52" s="3" t="s">
        <v>34518</v>
      </c>
      <c r="ALS52" s="3" t="s">
        <v>271</v>
      </c>
      <c r="ALT52" s="3" t="s">
        <v>33637</v>
      </c>
      <c r="ALU52" s="3" t="s">
        <v>33638</v>
      </c>
      <c r="ALV52" s="3" t="s">
        <v>5773</v>
      </c>
      <c r="ALW52" s="3" t="s">
        <v>34519</v>
      </c>
      <c r="ALX52" s="3" t="s">
        <v>34520</v>
      </c>
      <c r="ALY52" s="3" t="s">
        <v>271</v>
      </c>
      <c r="ALZ52" s="3" t="s">
        <v>34521</v>
      </c>
      <c r="AMA52" s="3" t="s">
        <v>34522</v>
      </c>
      <c r="AMB52" s="3" t="s">
        <v>5808</v>
      </c>
      <c r="AMC52" s="3" t="s">
        <v>34523</v>
      </c>
      <c r="AMD52" s="3" t="s">
        <v>34524</v>
      </c>
      <c r="AME52" s="3" t="s">
        <v>271</v>
      </c>
      <c r="AMF52" s="3" t="s">
        <v>34525</v>
      </c>
      <c r="AMG52" s="3" t="s">
        <v>34526</v>
      </c>
      <c r="AMH52" s="3" t="s">
        <v>5773</v>
      </c>
      <c r="AMI52" s="3" t="s">
        <v>34527</v>
      </c>
      <c r="AMJ52" s="3" t="s">
        <v>34528</v>
      </c>
      <c r="AMK52" s="3" t="s">
        <v>5815</v>
      </c>
      <c r="AML52" s="3" t="s">
        <v>33050</v>
      </c>
      <c r="AMM52" s="3" t="s">
        <v>33051</v>
      </c>
      <c r="AMN52" s="3" t="s">
        <v>5773</v>
      </c>
      <c r="AMO52" s="3" t="s">
        <v>34529</v>
      </c>
      <c r="AMP52" s="3" t="s">
        <v>34530</v>
      </c>
      <c r="AMQ52" s="3" t="s">
        <v>5773</v>
      </c>
      <c r="AMR52" s="3" t="s">
        <v>34531</v>
      </c>
      <c r="AMS52" s="3" t="s">
        <v>34532</v>
      </c>
      <c r="AMT52" s="3" t="s">
        <v>5773</v>
      </c>
      <c r="AMU52" s="3" t="s">
        <v>34533</v>
      </c>
      <c r="AMV52" s="3" t="s">
        <v>34534</v>
      </c>
      <c r="AMW52" s="3" t="s">
        <v>5773</v>
      </c>
      <c r="AMX52" s="3" t="s">
        <v>34535</v>
      </c>
      <c r="AMY52" s="3" t="s">
        <v>34536</v>
      </c>
      <c r="AMZ52" s="3" t="s">
        <v>5768</v>
      </c>
      <c r="ANA52" s="3" t="s">
        <v>34537</v>
      </c>
      <c r="ANB52" s="3" t="s">
        <v>34538</v>
      </c>
      <c r="ANC52" s="3" t="s">
        <v>5763</v>
      </c>
      <c r="AND52" s="3" t="s">
        <v>34539</v>
      </c>
      <c r="ANE52" s="3" t="s">
        <v>34540</v>
      </c>
      <c r="ANF52" s="3" t="s">
        <v>5808</v>
      </c>
      <c r="ANG52" s="3" t="s">
        <v>34541</v>
      </c>
      <c r="ANH52" s="3" t="s">
        <v>34542</v>
      </c>
      <c r="ANI52" s="3" t="s">
        <v>5773</v>
      </c>
      <c r="ANJ52" s="3" t="s">
        <v>34543</v>
      </c>
      <c r="ANK52" s="3" t="s">
        <v>34544</v>
      </c>
      <c r="ANL52" s="3" t="s">
        <v>271</v>
      </c>
      <c r="ANM52" s="3" t="s">
        <v>34545</v>
      </c>
      <c r="ANN52" s="3" t="s">
        <v>34546</v>
      </c>
      <c r="ANO52" s="3" t="s">
        <v>5763</v>
      </c>
      <c r="ANP52" s="3" t="s">
        <v>34547</v>
      </c>
      <c r="ANQ52" s="3" t="s">
        <v>34548</v>
      </c>
      <c r="ANR52" s="3" t="s">
        <v>5808</v>
      </c>
      <c r="ANS52" s="3" t="s">
        <v>34549</v>
      </c>
      <c r="ANT52" s="3" t="s">
        <v>34550</v>
      </c>
      <c r="ANU52" s="3" t="s">
        <v>5808</v>
      </c>
      <c r="ANV52" s="3" t="s">
        <v>34551</v>
      </c>
      <c r="ANW52" s="3" t="s">
        <v>34552</v>
      </c>
      <c r="ANX52" s="3" t="s">
        <v>5808</v>
      </c>
      <c r="ANY52" s="3" t="s">
        <v>30715</v>
      </c>
      <c r="ANZ52" s="3" t="s">
        <v>30716</v>
      </c>
      <c r="AOA52" s="3" t="s">
        <v>271</v>
      </c>
      <c r="AOB52" s="3" t="s">
        <v>34553</v>
      </c>
      <c r="AOC52" s="3" t="s">
        <v>34554</v>
      </c>
      <c r="AOD52" s="3" t="s">
        <v>271</v>
      </c>
      <c r="AOE52" s="3" t="s">
        <v>34555</v>
      </c>
      <c r="AOF52" s="3" t="s">
        <v>34556</v>
      </c>
      <c r="AOG52" s="3" t="s">
        <v>5773</v>
      </c>
      <c r="AOH52" s="3" t="s">
        <v>6793</v>
      </c>
      <c r="AOI52" s="3" t="s">
        <v>6794</v>
      </c>
      <c r="AOJ52" s="3" t="s">
        <v>5808</v>
      </c>
      <c r="AOK52" s="3" t="s">
        <v>34557</v>
      </c>
      <c r="AOL52" s="3" t="s">
        <v>34558</v>
      </c>
      <c r="AOM52" s="3"/>
      <c r="AON52" s="3"/>
      <c r="AOO52" s="3"/>
      <c r="AOP52" s="3"/>
      <c r="AOQ52" s="3"/>
      <c r="AOR52" s="3"/>
      <c r="AOS52" s="3"/>
      <c r="AOT52" s="3"/>
      <c r="AOU52" s="3"/>
      <c r="AOV52" s="3" t="s">
        <v>5763</v>
      </c>
      <c r="AOW52" s="3" t="s">
        <v>34559</v>
      </c>
      <c r="AOX52" s="3" t="s">
        <v>34560</v>
      </c>
      <c r="AOY52" s="3" t="s">
        <v>5760</v>
      </c>
      <c r="AOZ52" s="3" t="s">
        <v>34561</v>
      </c>
      <c r="APA52" s="3" t="s">
        <v>34562</v>
      </c>
      <c r="APB52" s="3" t="s">
        <v>5763</v>
      </c>
      <c r="APC52" s="3" t="s">
        <v>34563</v>
      </c>
      <c r="APD52" s="3" t="s">
        <v>34564</v>
      </c>
      <c r="APE52" s="3" t="s">
        <v>271</v>
      </c>
      <c r="APF52" s="3" t="s">
        <v>34565</v>
      </c>
      <c r="APG52" s="3" t="s">
        <v>34566</v>
      </c>
      <c r="APH52" s="3" t="s">
        <v>5760</v>
      </c>
      <c r="API52" s="3" t="s">
        <v>34567</v>
      </c>
      <c r="APJ52" s="3" t="s">
        <v>34568</v>
      </c>
      <c r="APK52" s="3" t="s">
        <v>5763</v>
      </c>
      <c r="APL52" s="3" t="s">
        <v>34569</v>
      </c>
      <c r="APM52" s="3" t="s">
        <v>34570</v>
      </c>
      <c r="APN52" s="3"/>
      <c r="APO52" s="3"/>
      <c r="APP52" s="3"/>
      <c r="APQ52" s="3" t="s">
        <v>5773</v>
      </c>
      <c r="APR52" s="3" t="s">
        <v>34571</v>
      </c>
      <c r="APS52" s="3" t="s">
        <v>34572</v>
      </c>
      <c r="APT52" s="3" t="s">
        <v>5768</v>
      </c>
      <c r="APU52" s="3" t="s">
        <v>34573</v>
      </c>
      <c r="APV52" s="3" t="s">
        <v>34574</v>
      </c>
      <c r="APW52" s="3" t="s">
        <v>5768</v>
      </c>
      <c r="APX52" s="3" t="s">
        <v>34575</v>
      </c>
      <c r="APY52" s="3" t="s">
        <v>32367</v>
      </c>
      <c r="APZ52" s="3" t="s">
        <v>5763</v>
      </c>
      <c r="AQA52" s="3" t="s">
        <v>34576</v>
      </c>
      <c r="AQB52" s="3" t="s">
        <v>34577</v>
      </c>
      <c r="AQC52" s="3" t="s">
        <v>5773</v>
      </c>
      <c r="AQD52" s="3" t="s">
        <v>34578</v>
      </c>
      <c r="AQE52" s="3" t="s">
        <v>34579</v>
      </c>
      <c r="AQF52" s="3" t="s">
        <v>5760</v>
      </c>
      <c r="AQG52" s="3" t="s">
        <v>34580</v>
      </c>
      <c r="AQH52" s="3" t="s">
        <v>34581</v>
      </c>
      <c r="AQI52" s="3" t="s">
        <v>5763</v>
      </c>
      <c r="AQJ52" s="3" t="s">
        <v>34582</v>
      </c>
      <c r="AQK52" s="3" t="s">
        <v>34583</v>
      </c>
      <c r="AQL52" s="3" t="s">
        <v>5808</v>
      </c>
      <c r="AQM52" s="3" t="s">
        <v>31033</v>
      </c>
      <c r="AQN52" s="3" t="s">
        <v>31034</v>
      </c>
      <c r="AQO52" s="3" t="s">
        <v>271</v>
      </c>
      <c r="AQP52" s="3" t="s">
        <v>34584</v>
      </c>
      <c r="AQQ52" s="3" t="s">
        <v>34585</v>
      </c>
      <c r="AQR52" s="3" t="s">
        <v>271</v>
      </c>
      <c r="AQS52" s="3" t="s">
        <v>34586</v>
      </c>
      <c r="AQT52" s="3" t="s">
        <v>34587</v>
      </c>
      <c r="AQU52" s="3" t="s">
        <v>271</v>
      </c>
      <c r="AQV52" s="3" t="s">
        <v>34588</v>
      </c>
      <c r="AQW52" s="3" t="s">
        <v>34589</v>
      </c>
      <c r="AQX52" s="3" t="s">
        <v>5763</v>
      </c>
      <c r="AQY52" s="3" t="s">
        <v>34590</v>
      </c>
      <c r="AQZ52" s="3" t="s">
        <v>34591</v>
      </c>
      <c r="ARA52" s="3" t="s">
        <v>5768</v>
      </c>
      <c r="ARB52" s="3" t="s">
        <v>34592</v>
      </c>
      <c r="ARC52" s="3" t="s">
        <v>34593</v>
      </c>
      <c r="ARD52" s="3" t="s">
        <v>271</v>
      </c>
      <c r="ARE52" s="3" t="s">
        <v>34594</v>
      </c>
      <c r="ARF52" s="3" t="s">
        <v>34595</v>
      </c>
      <c r="ARG52" s="3" t="s">
        <v>5768</v>
      </c>
      <c r="ARH52" s="3" t="s">
        <v>32536</v>
      </c>
      <c r="ARI52" s="3" t="s">
        <v>32537</v>
      </c>
      <c r="ARJ52" s="3"/>
      <c r="ARK52" s="3"/>
      <c r="ARL52" s="3"/>
      <c r="ARM52" s="3" t="s">
        <v>5763</v>
      </c>
      <c r="ARN52" s="3" t="s">
        <v>34596</v>
      </c>
      <c r="ARO52" s="3" t="s">
        <v>34597</v>
      </c>
      <c r="ARP52" s="3" t="s">
        <v>5808</v>
      </c>
      <c r="ARQ52" s="3" t="s">
        <v>31729</v>
      </c>
      <c r="ARR52" s="3" t="s">
        <v>31730</v>
      </c>
      <c r="ARS52" s="3" t="s">
        <v>5808</v>
      </c>
      <c r="ART52" s="3" t="s">
        <v>34598</v>
      </c>
      <c r="ARU52" s="3" t="s">
        <v>34599</v>
      </c>
      <c r="ARV52" s="3" t="s">
        <v>271</v>
      </c>
      <c r="ARW52" s="3" t="s">
        <v>6107</v>
      </c>
      <c r="ARX52" s="3" t="s">
        <v>6108</v>
      </c>
      <c r="ARY52" s="3" t="s">
        <v>5760</v>
      </c>
      <c r="ARZ52" s="3" t="s">
        <v>34600</v>
      </c>
      <c r="ASA52" s="3" t="s">
        <v>34601</v>
      </c>
      <c r="ASB52" s="3" t="s">
        <v>5760</v>
      </c>
      <c r="ASC52" s="3" t="s">
        <v>32150</v>
      </c>
      <c r="ASD52" s="3" t="s">
        <v>32151</v>
      </c>
      <c r="ASE52" s="3" t="s">
        <v>5815</v>
      </c>
      <c r="ASF52" s="3" t="s">
        <v>32898</v>
      </c>
      <c r="ASG52" s="3" t="s">
        <v>32899</v>
      </c>
      <c r="ASH52" s="3" t="s">
        <v>5815</v>
      </c>
      <c r="ASI52" s="3" t="s">
        <v>32898</v>
      </c>
      <c r="ASJ52" s="3" t="s">
        <v>32899</v>
      </c>
      <c r="ASK52" s="3" t="s">
        <v>286</v>
      </c>
      <c r="ASL52" s="3" t="s">
        <v>34602</v>
      </c>
      <c r="ASM52" s="3" t="s">
        <v>34603</v>
      </c>
      <c r="ASN52" s="3" t="s">
        <v>5773</v>
      </c>
      <c r="ASO52" s="3" t="s">
        <v>34604</v>
      </c>
      <c r="ASP52" s="3" t="s">
        <v>34605</v>
      </c>
      <c r="ASQ52" s="3" t="s">
        <v>271</v>
      </c>
      <c r="ASR52" s="3" t="s">
        <v>34606</v>
      </c>
      <c r="ASS52" s="3" t="s">
        <v>34607</v>
      </c>
      <c r="AST52" s="3" t="s">
        <v>5763</v>
      </c>
      <c r="ASU52" s="3" t="s">
        <v>34608</v>
      </c>
      <c r="ASV52" s="3" t="s">
        <v>34609</v>
      </c>
      <c r="ASW52" s="3" t="s">
        <v>271</v>
      </c>
      <c r="ASX52" s="3" t="s">
        <v>31217</v>
      </c>
      <c r="ASY52" s="3" t="s">
        <v>31218</v>
      </c>
      <c r="ASZ52" s="3" t="s">
        <v>5768</v>
      </c>
      <c r="ATA52" s="3" t="s">
        <v>34610</v>
      </c>
      <c r="ATB52" s="3" t="s">
        <v>34611</v>
      </c>
      <c r="ATC52" s="3" t="s">
        <v>5773</v>
      </c>
      <c r="ATD52" s="3" t="s">
        <v>31235</v>
      </c>
      <c r="ATE52" s="3" t="s">
        <v>31236</v>
      </c>
      <c r="ATF52" s="3" t="s">
        <v>5773</v>
      </c>
      <c r="ATG52" s="3" t="s">
        <v>33554</v>
      </c>
      <c r="ATH52" s="3" t="s">
        <v>33555</v>
      </c>
      <c r="ATI52" s="3" t="s">
        <v>286</v>
      </c>
      <c r="ATJ52" s="3" t="s">
        <v>34612</v>
      </c>
      <c r="ATK52" s="3" t="s">
        <v>34613</v>
      </c>
      <c r="ATL52" s="3" t="s">
        <v>271</v>
      </c>
      <c r="ATM52" s="3" t="s">
        <v>34614</v>
      </c>
      <c r="ATN52" s="3" t="s">
        <v>34615</v>
      </c>
      <c r="ATO52" s="3" t="s">
        <v>5808</v>
      </c>
      <c r="ATP52" s="3" t="s">
        <v>34616</v>
      </c>
      <c r="ATQ52" s="3" t="s">
        <v>34617</v>
      </c>
      <c r="ATR52" s="3" t="s">
        <v>5808</v>
      </c>
      <c r="ATS52" s="3" t="s">
        <v>34618</v>
      </c>
      <c r="ATT52" s="3" t="s">
        <v>34619</v>
      </c>
      <c r="ATU52" s="3" t="s">
        <v>5763</v>
      </c>
      <c r="ATV52" s="3" t="s">
        <v>34620</v>
      </c>
      <c r="ATW52" s="3" t="s">
        <v>34621</v>
      </c>
      <c r="ATX52" s="3" t="s">
        <v>5763</v>
      </c>
      <c r="ATY52" s="3" t="s">
        <v>34622</v>
      </c>
      <c r="ATZ52" s="3" t="s">
        <v>34623</v>
      </c>
      <c r="AUA52" s="3" t="s">
        <v>5760</v>
      </c>
      <c r="AUB52" s="3" t="s">
        <v>34624</v>
      </c>
      <c r="AUC52" s="3" t="s">
        <v>34625</v>
      </c>
      <c r="AUD52" s="3" t="s">
        <v>5808</v>
      </c>
      <c r="AUE52" s="3" t="s">
        <v>34626</v>
      </c>
      <c r="AUF52" s="3" t="s">
        <v>34627</v>
      </c>
      <c r="AUG52" s="3" t="s">
        <v>5808</v>
      </c>
      <c r="AUH52" s="3" t="s">
        <v>34628</v>
      </c>
      <c r="AUI52" s="3" t="s">
        <v>34629</v>
      </c>
      <c r="AUJ52" s="3" t="s">
        <v>5773</v>
      </c>
      <c r="AUK52" s="3" t="s">
        <v>34630</v>
      </c>
      <c r="AUL52" s="3" t="s">
        <v>34631</v>
      </c>
      <c r="AUM52" s="3" t="s">
        <v>5773</v>
      </c>
      <c r="AUN52" s="3" t="s">
        <v>34632</v>
      </c>
      <c r="AUO52" s="3" t="s">
        <v>34633</v>
      </c>
      <c r="AUP52" s="3" t="s">
        <v>5773</v>
      </c>
      <c r="AUQ52" s="3" t="s">
        <v>34634</v>
      </c>
      <c r="AUR52" s="3" t="s">
        <v>34635</v>
      </c>
      <c r="AUS52" s="3" t="s">
        <v>5773</v>
      </c>
      <c r="AUT52" s="3" t="s">
        <v>34636</v>
      </c>
      <c r="AUU52" s="3" t="s">
        <v>34637</v>
      </c>
      <c r="AUV52" s="3" t="s">
        <v>5760</v>
      </c>
      <c r="AUW52" s="3" t="s">
        <v>34638</v>
      </c>
      <c r="AUX52" s="3" t="s">
        <v>34639</v>
      </c>
      <c r="AUY52" s="3" t="s">
        <v>5808</v>
      </c>
      <c r="AUZ52" s="3" t="s">
        <v>34640</v>
      </c>
      <c r="AVA52" s="3" t="s">
        <v>34641</v>
      </c>
      <c r="AVB52" s="3" t="s">
        <v>5763</v>
      </c>
      <c r="AVC52" s="3" t="s">
        <v>34642</v>
      </c>
      <c r="AVD52" s="3" t="s">
        <v>34643</v>
      </c>
      <c r="AVE52" s="3" t="s">
        <v>5815</v>
      </c>
      <c r="AVF52" s="3" t="s">
        <v>33050</v>
      </c>
      <c r="AVG52" s="3" t="s">
        <v>33051</v>
      </c>
      <c r="AVH52" s="3" t="s">
        <v>5763</v>
      </c>
      <c r="AVI52" s="3" t="s">
        <v>34644</v>
      </c>
      <c r="AVJ52" s="3" t="s">
        <v>34645</v>
      </c>
      <c r="AVK52" s="3" t="s">
        <v>5773</v>
      </c>
      <c r="AVL52" s="3" t="s">
        <v>34646</v>
      </c>
      <c r="AVM52" s="3" t="s">
        <v>34647</v>
      </c>
      <c r="AVN52" s="3" t="s">
        <v>5760</v>
      </c>
      <c r="AVO52" s="3" t="s">
        <v>34648</v>
      </c>
      <c r="AVP52" s="3" t="s">
        <v>34649</v>
      </c>
      <c r="AVQ52" s="3" t="s">
        <v>5763</v>
      </c>
      <c r="AVR52" s="3" t="s">
        <v>34650</v>
      </c>
      <c r="AVS52" s="3" t="s">
        <v>34651</v>
      </c>
      <c r="AVT52" s="3" t="s">
        <v>5773</v>
      </c>
      <c r="AVU52" s="3" t="s">
        <v>34652</v>
      </c>
      <c r="AVV52" s="3" t="s">
        <v>34653</v>
      </c>
      <c r="AVW52" s="3" t="s">
        <v>5763</v>
      </c>
      <c r="AVX52" s="3" t="s">
        <v>34654</v>
      </c>
      <c r="AVY52" s="3" t="s">
        <v>34655</v>
      </c>
      <c r="AVZ52" s="3" t="s">
        <v>5808</v>
      </c>
      <c r="AWA52" s="3" t="s">
        <v>34656</v>
      </c>
      <c r="AWB52" s="3" t="s">
        <v>34657</v>
      </c>
      <c r="AWC52" s="3" t="s">
        <v>5773</v>
      </c>
      <c r="AWD52" s="3" t="s">
        <v>34658</v>
      </c>
      <c r="AWE52" s="3" t="s">
        <v>34659</v>
      </c>
      <c r="AWF52" s="3" t="s">
        <v>5760</v>
      </c>
      <c r="AWG52" s="3" t="s">
        <v>34660</v>
      </c>
      <c r="AWH52" s="3" t="s">
        <v>34661</v>
      </c>
      <c r="AWI52" s="3" t="s">
        <v>5808</v>
      </c>
      <c r="AWJ52" s="3" t="s">
        <v>34662</v>
      </c>
      <c r="AWK52" s="3" t="s">
        <v>34663</v>
      </c>
      <c r="AWL52" s="3" t="s">
        <v>5808</v>
      </c>
      <c r="AWM52" s="3" t="s">
        <v>34664</v>
      </c>
      <c r="AWN52" s="3" t="s">
        <v>34665</v>
      </c>
      <c r="AWO52" s="3" t="s">
        <v>271</v>
      </c>
      <c r="AWP52" s="3" t="s">
        <v>34666</v>
      </c>
      <c r="AWQ52" s="3" t="s">
        <v>34667</v>
      </c>
      <c r="AWR52" s="3" t="s">
        <v>5768</v>
      </c>
      <c r="AWS52" s="3" t="s">
        <v>34668</v>
      </c>
      <c r="AWT52" s="3" t="s">
        <v>34669</v>
      </c>
      <c r="AWU52" s="3" t="s">
        <v>5763</v>
      </c>
      <c r="AWV52" s="3" t="s">
        <v>34670</v>
      </c>
      <c r="AWW52" s="3" t="s">
        <v>34671</v>
      </c>
      <c r="AWX52" s="3" t="s">
        <v>5763</v>
      </c>
      <c r="AWY52" s="3" t="s">
        <v>33352</v>
      </c>
      <c r="AWZ52" s="3" t="s">
        <v>33353</v>
      </c>
      <c r="AXA52" s="3" t="s">
        <v>5773</v>
      </c>
      <c r="AXB52" s="3" t="s">
        <v>30785</v>
      </c>
      <c r="AXC52" s="3" t="s">
        <v>30786</v>
      </c>
      <c r="AXD52" s="3" t="s">
        <v>271</v>
      </c>
      <c r="AXE52" s="3" t="s">
        <v>34672</v>
      </c>
      <c r="AXF52" s="3" t="s">
        <v>34673</v>
      </c>
      <c r="AXG52" s="3" t="s">
        <v>271</v>
      </c>
      <c r="AXH52" s="3" t="s">
        <v>34674</v>
      </c>
      <c r="AXI52" s="3" t="s">
        <v>34675</v>
      </c>
      <c r="AXJ52" s="3" t="s">
        <v>5760</v>
      </c>
      <c r="AXK52" s="3" t="s">
        <v>34676</v>
      </c>
      <c r="AXL52" s="3" t="s">
        <v>34677</v>
      </c>
      <c r="AXM52" s="3" t="s">
        <v>5763</v>
      </c>
      <c r="AXN52" s="3" t="s">
        <v>34678</v>
      </c>
      <c r="AXO52" s="3" t="s">
        <v>34679</v>
      </c>
      <c r="AXP52" s="3" t="s">
        <v>5760</v>
      </c>
      <c r="AXQ52" s="3" t="s">
        <v>34680</v>
      </c>
      <c r="AXR52" s="3" t="s">
        <v>34681</v>
      </c>
      <c r="AXS52" s="3" t="s">
        <v>5773</v>
      </c>
      <c r="AXT52" s="3" t="s">
        <v>34682</v>
      </c>
      <c r="AXU52" s="3" t="s">
        <v>34683</v>
      </c>
      <c r="AXV52" s="3" t="s">
        <v>5760</v>
      </c>
      <c r="AXW52" s="3" t="s">
        <v>34684</v>
      </c>
      <c r="AXX52" s="3" t="s">
        <v>34685</v>
      </c>
      <c r="AXY52" s="3" t="s">
        <v>5773</v>
      </c>
      <c r="AXZ52" s="3" t="s">
        <v>34686</v>
      </c>
      <c r="AYA52" s="3" t="s">
        <v>34687</v>
      </c>
      <c r="AYB52" s="3" t="s">
        <v>271</v>
      </c>
      <c r="AYC52" s="3" t="s">
        <v>34688</v>
      </c>
      <c r="AYD52" s="3" t="s">
        <v>34689</v>
      </c>
      <c r="AYE52" s="3" t="s">
        <v>5760</v>
      </c>
      <c r="AYF52" s="3" t="s">
        <v>32484</v>
      </c>
      <c r="AYG52" s="3" t="s">
        <v>32485</v>
      </c>
      <c r="AYH52" s="3" t="s">
        <v>5763</v>
      </c>
      <c r="AYI52" s="3" t="s">
        <v>32482</v>
      </c>
      <c r="AYJ52" s="3" t="s">
        <v>32483</v>
      </c>
      <c r="AYK52" s="3" t="s">
        <v>5808</v>
      </c>
      <c r="AYL52" s="3" t="s">
        <v>31315</v>
      </c>
      <c r="AYM52" s="3" t="s">
        <v>31316</v>
      </c>
      <c r="AYN52" s="3" t="s">
        <v>5808</v>
      </c>
      <c r="AYO52" s="3" t="s">
        <v>34690</v>
      </c>
      <c r="AYP52" s="3" t="s">
        <v>34691</v>
      </c>
      <c r="AYQ52" s="3" t="s">
        <v>5760</v>
      </c>
      <c r="AYR52" s="3" t="s">
        <v>34692</v>
      </c>
      <c r="AYS52" s="3" t="s">
        <v>31080</v>
      </c>
      <c r="AYT52" s="3" t="s">
        <v>5768</v>
      </c>
      <c r="AYU52" s="3" t="s">
        <v>34693</v>
      </c>
      <c r="AYV52" s="3" t="s">
        <v>34694</v>
      </c>
      <c r="AYW52" s="3" t="s">
        <v>5808</v>
      </c>
      <c r="AYX52" s="3" t="s">
        <v>34695</v>
      </c>
      <c r="AYY52" s="3" t="s">
        <v>34696</v>
      </c>
      <c r="AYZ52" s="3" t="s">
        <v>271</v>
      </c>
      <c r="AZA52" s="3" t="s">
        <v>34697</v>
      </c>
      <c r="AZB52" s="3" t="s">
        <v>34698</v>
      </c>
      <c r="AZC52" s="3"/>
      <c r="AZD52" s="3"/>
      <c r="AZE52" s="3"/>
      <c r="AZF52" s="3" t="s">
        <v>5773</v>
      </c>
      <c r="AZG52" s="3" t="s">
        <v>34699</v>
      </c>
      <c r="AZH52" s="3" t="s">
        <v>34700</v>
      </c>
      <c r="AZI52" s="3"/>
      <c r="AZJ52" s="3"/>
      <c r="AZK52" s="3"/>
      <c r="AZL52" s="3" t="s">
        <v>5763</v>
      </c>
      <c r="AZM52" s="3" t="s">
        <v>34701</v>
      </c>
      <c r="AZN52" s="3" t="s">
        <v>34702</v>
      </c>
      <c r="AZO52" s="3" t="s">
        <v>271</v>
      </c>
      <c r="AZP52" s="3" t="s">
        <v>34703</v>
      </c>
      <c r="AZQ52" s="3" t="s">
        <v>34704</v>
      </c>
      <c r="AZR52" s="3" t="s">
        <v>5773</v>
      </c>
      <c r="AZS52" s="3" t="s">
        <v>34705</v>
      </c>
      <c r="AZT52" s="3" t="s">
        <v>34706</v>
      </c>
      <c r="AZU52" s="3" t="s">
        <v>5768</v>
      </c>
      <c r="AZV52" s="3" t="s">
        <v>34707</v>
      </c>
      <c r="AZW52" s="3" t="s">
        <v>34708</v>
      </c>
      <c r="AZX52" s="3" t="s">
        <v>5773</v>
      </c>
      <c r="AZY52" s="3" t="s">
        <v>34709</v>
      </c>
      <c r="AZZ52" s="3" t="s">
        <v>34710</v>
      </c>
      <c r="BAA52" s="3" t="s">
        <v>286</v>
      </c>
      <c r="BAB52" s="3" t="s">
        <v>33781</v>
      </c>
      <c r="BAC52" s="3" t="s">
        <v>33782</v>
      </c>
      <c r="BAD52" s="3" t="s">
        <v>5763</v>
      </c>
      <c r="BAE52" s="3" t="s">
        <v>34711</v>
      </c>
      <c r="BAF52" s="3" t="s">
        <v>34712</v>
      </c>
      <c r="BAG52" s="3" t="s">
        <v>5768</v>
      </c>
      <c r="BAH52" s="3" t="s">
        <v>34713</v>
      </c>
      <c r="BAI52" s="3" t="s">
        <v>34714</v>
      </c>
      <c r="BAJ52" s="3" t="s">
        <v>5760</v>
      </c>
      <c r="BAK52" s="3" t="s">
        <v>34715</v>
      </c>
      <c r="BAL52" s="3" t="s">
        <v>34716</v>
      </c>
      <c r="BAM52" s="3" t="s">
        <v>5773</v>
      </c>
      <c r="BAN52" s="3" t="s">
        <v>34717</v>
      </c>
      <c r="BAO52" s="3" t="s">
        <v>34718</v>
      </c>
      <c r="BAP52" s="3" t="s">
        <v>5808</v>
      </c>
      <c r="BAQ52" s="3" t="s">
        <v>34719</v>
      </c>
      <c r="BAR52" s="3" t="s">
        <v>34720</v>
      </c>
      <c r="BAS52" s="3" t="s">
        <v>5808</v>
      </c>
      <c r="BAT52" s="3" t="s">
        <v>34721</v>
      </c>
      <c r="BAU52" s="3" t="s">
        <v>34722</v>
      </c>
      <c r="BAV52" s="3" t="s">
        <v>5763</v>
      </c>
      <c r="BAW52" s="3" t="s">
        <v>31926</v>
      </c>
      <c r="BAX52" s="3" t="s">
        <v>31927</v>
      </c>
      <c r="BAY52" s="3" t="s">
        <v>5763</v>
      </c>
      <c r="BAZ52" s="3" t="s">
        <v>34723</v>
      </c>
      <c r="BBA52" s="3" t="s">
        <v>34724</v>
      </c>
      <c r="BBB52" s="3" t="s">
        <v>5763</v>
      </c>
      <c r="BBC52" s="3" t="s">
        <v>34725</v>
      </c>
      <c r="BBD52" s="3" t="s">
        <v>34726</v>
      </c>
      <c r="BBE52" s="3" t="s">
        <v>286</v>
      </c>
      <c r="BBF52" s="3" t="s">
        <v>34727</v>
      </c>
      <c r="BBG52" s="3" t="s">
        <v>34728</v>
      </c>
      <c r="BBH52" s="3" t="s">
        <v>5808</v>
      </c>
      <c r="BBI52" s="3" t="s">
        <v>34729</v>
      </c>
      <c r="BBJ52" s="3" t="s">
        <v>34730</v>
      </c>
      <c r="BBK52" s="3" t="s">
        <v>271</v>
      </c>
      <c r="BBL52" s="3" t="s">
        <v>34731</v>
      </c>
      <c r="BBM52" s="3" t="s">
        <v>34732</v>
      </c>
      <c r="BBN52" s="3"/>
      <c r="BBO52" s="3"/>
      <c r="BBP52" s="3"/>
      <c r="BBQ52" s="3" t="s">
        <v>5808</v>
      </c>
      <c r="BBR52" s="3" t="s">
        <v>34733</v>
      </c>
      <c r="BBS52" s="3" t="s">
        <v>34734</v>
      </c>
      <c r="BBT52" s="3" t="s">
        <v>5760</v>
      </c>
      <c r="BBU52" s="3" t="s">
        <v>34735</v>
      </c>
      <c r="BBV52" s="3" t="s">
        <v>34736</v>
      </c>
      <c r="BBW52" s="3" t="s">
        <v>286</v>
      </c>
      <c r="BBX52" s="3" t="s">
        <v>34737</v>
      </c>
      <c r="BBY52" s="3" t="s">
        <v>34738</v>
      </c>
      <c r="BBZ52" s="3" t="s">
        <v>5768</v>
      </c>
      <c r="BCA52" s="3" t="s">
        <v>34739</v>
      </c>
      <c r="BCB52" s="3" t="s">
        <v>34740</v>
      </c>
      <c r="BCC52" s="3" t="s">
        <v>5768</v>
      </c>
      <c r="BCD52" s="3" t="s">
        <v>34741</v>
      </c>
      <c r="BCE52" s="3" t="s">
        <v>34742</v>
      </c>
      <c r="BCF52" s="3"/>
      <c r="BCG52" s="3"/>
      <c r="BCH52" s="3"/>
      <c r="BCI52" s="3" t="s">
        <v>5950</v>
      </c>
      <c r="BCJ52" s="3" t="s">
        <v>34743</v>
      </c>
      <c r="BCK52" s="3" t="s">
        <v>34744</v>
      </c>
      <c r="BCL52" s="3"/>
      <c r="BCM52" s="3"/>
      <c r="BCN52" s="3"/>
      <c r="BCO52" s="3" t="s">
        <v>5763</v>
      </c>
      <c r="BCP52" s="3" t="s">
        <v>34745</v>
      </c>
      <c r="BCQ52" s="3" t="s">
        <v>34746</v>
      </c>
      <c r="BCR52" s="3" t="s">
        <v>5773</v>
      </c>
      <c r="BCS52" s="3" t="s">
        <v>34747</v>
      </c>
      <c r="BCT52" s="3" t="s">
        <v>34748</v>
      </c>
      <c r="BCU52" s="3" t="s">
        <v>5763</v>
      </c>
      <c r="BCV52" s="3" t="s">
        <v>32018</v>
      </c>
      <c r="BCW52" s="3" t="s">
        <v>32019</v>
      </c>
      <c r="BCX52" s="3" t="s">
        <v>5760</v>
      </c>
      <c r="BCY52" s="3" t="s">
        <v>34749</v>
      </c>
      <c r="BCZ52" s="3" t="s">
        <v>34750</v>
      </c>
      <c r="BDA52" s="3" t="s">
        <v>5808</v>
      </c>
      <c r="BDB52" s="3" t="s">
        <v>34751</v>
      </c>
      <c r="BDC52" s="3" t="s">
        <v>34752</v>
      </c>
      <c r="BDD52" s="3" t="s">
        <v>271</v>
      </c>
      <c r="BDE52" s="3" t="s">
        <v>34753</v>
      </c>
      <c r="BDF52" s="3" t="s">
        <v>34754</v>
      </c>
      <c r="BDG52" s="3" t="s">
        <v>5763</v>
      </c>
      <c r="BDH52" s="3" t="s">
        <v>34755</v>
      </c>
      <c r="BDI52" s="3" t="s">
        <v>34756</v>
      </c>
      <c r="BDJ52" s="3" t="s">
        <v>5808</v>
      </c>
      <c r="BDK52" s="3" t="s">
        <v>34757</v>
      </c>
      <c r="BDL52" s="3" t="s">
        <v>34758</v>
      </c>
      <c r="BDM52" s="3" t="s">
        <v>5808</v>
      </c>
      <c r="BDN52" s="3" t="s">
        <v>34759</v>
      </c>
      <c r="BDO52" s="3" t="s">
        <v>34760</v>
      </c>
      <c r="BDP52" s="3" t="s">
        <v>5773</v>
      </c>
      <c r="BDQ52" s="3" t="s">
        <v>34761</v>
      </c>
      <c r="BDR52" s="3" t="s">
        <v>34762</v>
      </c>
      <c r="BDS52" s="3"/>
      <c r="BDT52" s="3"/>
      <c r="BDU52" s="3"/>
      <c r="BDV52" s="3" t="s">
        <v>5760</v>
      </c>
      <c r="BDW52" s="3" t="s">
        <v>34763</v>
      </c>
      <c r="BDX52" s="3" t="s">
        <v>34764</v>
      </c>
      <c r="BDY52" s="3"/>
      <c r="BDZ52" s="3"/>
      <c r="BEA52" s="3"/>
      <c r="BEB52" s="3" t="s">
        <v>5773</v>
      </c>
      <c r="BEC52" s="3" t="s">
        <v>34765</v>
      </c>
      <c r="BED52" s="3" t="s">
        <v>34766</v>
      </c>
      <c r="BEE52" s="3" t="s">
        <v>5763</v>
      </c>
      <c r="BEF52" s="3" t="s">
        <v>32054</v>
      </c>
      <c r="BEG52" s="3" t="s">
        <v>32055</v>
      </c>
      <c r="BEH52" s="3" t="s">
        <v>5815</v>
      </c>
      <c r="BEI52" s="3" t="s">
        <v>33050</v>
      </c>
      <c r="BEJ52" s="3" t="s">
        <v>33051</v>
      </c>
      <c r="BEK52" s="3" t="s">
        <v>5815</v>
      </c>
      <c r="BEL52" s="3" t="s">
        <v>33050</v>
      </c>
      <c r="BEM52" s="3" t="s">
        <v>33051</v>
      </c>
      <c r="BEN52" s="3" t="s">
        <v>5773</v>
      </c>
      <c r="BEO52" s="3" t="s">
        <v>34767</v>
      </c>
      <c r="BEP52" s="3" t="s">
        <v>34768</v>
      </c>
      <c r="BEQ52" s="3" t="s">
        <v>5808</v>
      </c>
      <c r="BER52" s="3" t="s">
        <v>31928</v>
      </c>
      <c r="BES52" s="3" t="s">
        <v>31929</v>
      </c>
      <c r="BET52" s="3" t="s">
        <v>5763</v>
      </c>
      <c r="BEU52" s="3" t="s">
        <v>34769</v>
      </c>
      <c r="BEV52" s="3" t="s">
        <v>34770</v>
      </c>
      <c r="BEW52" s="3" t="s">
        <v>5760</v>
      </c>
      <c r="BEX52" s="3" t="s">
        <v>34771</v>
      </c>
      <c r="BEY52" s="3" t="s">
        <v>34772</v>
      </c>
      <c r="BEZ52" s="3" t="s">
        <v>5808</v>
      </c>
      <c r="BFA52" s="3" t="s">
        <v>30715</v>
      </c>
      <c r="BFB52" s="3" t="s">
        <v>30716</v>
      </c>
      <c r="BFC52" s="3" t="s">
        <v>5773</v>
      </c>
      <c r="BFD52" s="3" t="s">
        <v>34773</v>
      </c>
      <c r="BFE52" s="3" t="s">
        <v>34774</v>
      </c>
      <c r="BFF52" s="3" t="s">
        <v>286</v>
      </c>
      <c r="BFG52" s="3" t="s">
        <v>34775</v>
      </c>
      <c r="BFH52" s="3" t="s">
        <v>34776</v>
      </c>
      <c r="BFI52" s="3" t="s">
        <v>271</v>
      </c>
      <c r="BFJ52" s="3" t="s">
        <v>34777</v>
      </c>
      <c r="BFK52" s="3" t="s">
        <v>34778</v>
      </c>
      <c r="BFL52" s="3" t="s">
        <v>5773</v>
      </c>
      <c r="BFM52" s="3" t="s">
        <v>34779</v>
      </c>
      <c r="BFN52" s="3" t="s">
        <v>34780</v>
      </c>
      <c r="BFO52" s="3" t="s">
        <v>5763</v>
      </c>
      <c r="BFP52" s="3" t="s">
        <v>34781</v>
      </c>
      <c r="BFQ52" s="3" t="s">
        <v>34782</v>
      </c>
      <c r="BFR52" s="3" t="s">
        <v>5808</v>
      </c>
      <c r="BFS52" s="3" t="s">
        <v>34783</v>
      </c>
      <c r="BFT52" s="3" t="s">
        <v>34784</v>
      </c>
      <c r="BFU52" s="3" t="s">
        <v>5808</v>
      </c>
      <c r="BFV52" s="3" t="s">
        <v>34785</v>
      </c>
      <c r="BFW52" s="3" t="s">
        <v>34786</v>
      </c>
      <c r="BFX52" s="3" t="s">
        <v>5768</v>
      </c>
      <c r="BFY52" s="3" t="s">
        <v>34787</v>
      </c>
      <c r="BFZ52" s="3" t="s">
        <v>34788</v>
      </c>
      <c r="BGA52" s="3" t="s">
        <v>271</v>
      </c>
      <c r="BGB52" s="3" t="s">
        <v>34789</v>
      </c>
      <c r="BGC52" s="3" t="s">
        <v>34790</v>
      </c>
      <c r="BGD52" s="3" t="s">
        <v>271</v>
      </c>
      <c r="BGE52" s="3" t="s">
        <v>34791</v>
      </c>
      <c r="BGF52" s="3" t="s">
        <v>34792</v>
      </c>
      <c r="BGG52" s="3" t="s">
        <v>271</v>
      </c>
      <c r="BGH52" s="3" t="s">
        <v>34793</v>
      </c>
      <c r="BGI52" s="3" t="s">
        <v>34794</v>
      </c>
      <c r="BGJ52" s="3" t="s">
        <v>5773</v>
      </c>
      <c r="BGK52" s="3" t="s">
        <v>34795</v>
      </c>
      <c r="BGL52" s="3" t="s">
        <v>34796</v>
      </c>
      <c r="BGM52" s="3" t="s">
        <v>5808</v>
      </c>
      <c r="BGN52" s="3" t="s">
        <v>34797</v>
      </c>
      <c r="BGO52" s="3" t="s">
        <v>34798</v>
      </c>
      <c r="BGP52" s="3" t="s">
        <v>5763</v>
      </c>
      <c r="BGQ52" s="3" t="s">
        <v>34799</v>
      </c>
      <c r="BGR52" s="3" t="s">
        <v>34800</v>
      </c>
      <c r="BGS52" s="3" t="s">
        <v>271</v>
      </c>
      <c r="BGT52" s="3" t="s">
        <v>34801</v>
      </c>
      <c r="BGU52" s="3" t="s">
        <v>34802</v>
      </c>
      <c r="BGV52" s="3" t="s">
        <v>5815</v>
      </c>
      <c r="BGW52" s="3" t="s">
        <v>33050</v>
      </c>
      <c r="BGX52" s="3" t="s">
        <v>33051</v>
      </c>
      <c r="BGY52" s="3" t="s">
        <v>5808</v>
      </c>
      <c r="BGZ52" s="3" t="s">
        <v>34803</v>
      </c>
      <c r="BHA52" s="3" t="s">
        <v>34804</v>
      </c>
      <c r="BHB52" s="3" t="s">
        <v>5760</v>
      </c>
      <c r="BHC52" s="3" t="s">
        <v>34805</v>
      </c>
      <c r="BHD52" s="3" t="s">
        <v>34806</v>
      </c>
      <c r="BHE52" s="3" t="s">
        <v>5773</v>
      </c>
      <c r="BHF52" s="3" t="s">
        <v>34807</v>
      </c>
      <c r="BHG52" s="3" t="s">
        <v>34808</v>
      </c>
      <c r="BHH52" s="3" t="s">
        <v>5808</v>
      </c>
      <c r="BHI52" s="3" t="s">
        <v>32218</v>
      </c>
      <c r="BHJ52" s="3" t="s">
        <v>32219</v>
      </c>
      <c r="BHK52" s="3"/>
      <c r="BHL52" s="3"/>
      <c r="BHM52" s="3"/>
      <c r="BHN52" s="3"/>
      <c r="BHO52" s="3"/>
      <c r="BHP52" s="3"/>
      <c r="BHQ52" s="3"/>
      <c r="BHR52" s="3"/>
      <c r="BHS52" s="3"/>
      <c r="BHT52" s="3" t="s">
        <v>5763</v>
      </c>
      <c r="BHU52" s="3" t="s">
        <v>34809</v>
      </c>
      <c r="BHV52" s="3" t="s">
        <v>34810</v>
      </c>
      <c r="BHW52" s="3" t="s">
        <v>5768</v>
      </c>
      <c r="BHX52" s="3" t="s">
        <v>34811</v>
      </c>
      <c r="BHY52" s="3" t="s">
        <v>34812</v>
      </c>
      <c r="BHZ52" s="3" t="s">
        <v>5768</v>
      </c>
      <c r="BIA52" s="3" t="s">
        <v>33803</v>
      </c>
      <c r="BIB52" s="3" t="s">
        <v>33804</v>
      </c>
      <c r="BIC52" s="3" t="s">
        <v>5768</v>
      </c>
      <c r="BID52" s="3" t="s">
        <v>34813</v>
      </c>
      <c r="BIE52" s="3" t="s">
        <v>34814</v>
      </c>
      <c r="BIF52" s="3" t="s">
        <v>5760</v>
      </c>
      <c r="BIG52" s="3" t="s">
        <v>30895</v>
      </c>
      <c r="BIH52" s="3" t="s">
        <v>30896</v>
      </c>
      <c r="BII52" s="3" t="s">
        <v>5768</v>
      </c>
      <c r="BIJ52" s="3" t="s">
        <v>34813</v>
      </c>
      <c r="BIK52" s="3" t="s">
        <v>34814</v>
      </c>
      <c r="BIL52" s="3" t="s">
        <v>5808</v>
      </c>
      <c r="BIM52" s="3" t="s">
        <v>34815</v>
      </c>
      <c r="BIN52" s="3" t="s">
        <v>34816</v>
      </c>
      <c r="BIO52" s="3" t="s">
        <v>5808</v>
      </c>
      <c r="BIP52" s="3" t="s">
        <v>34817</v>
      </c>
      <c r="BIQ52" s="3" t="s">
        <v>34818</v>
      </c>
      <c r="BIR52" s="3" t="s">
        <v>5773</v>
      </c>
      <c r="BIS52" s="3" t="s">
        <v>32404</v>
      </c>
      <c r="BIT52" s="3" t="s">
        <v>32405</v>
      </c>
      <c r="BIU52" s="3" t="s">
        <v>5808</v>
      </c>
      <c r="BIV52" s="3" t="s">
        <v>34819</v>
      </c>
      <c r="BIW52" s="3" t="s">
        <v>34820</v>
      </c>
      <c r="BIX52" s="3"/>
      <c r="BIY52" s="3"/>
      <c r="BIZ52" s="3"/>
      <c r="BJA52" s="3"/>
      <c r="BJB52" s="3"/>
      <c r="BJC52" s="3"/>
      <c r="BJD52" s="3"/>
      <c r="BJE52" s="3"/>
      <c r="BJF52" s="3"/>
      <c r="BJG52" s="3"/>
      <c r="BJH52" s="3"/>
      <c r="BJI52" s="3"/>
      <c r="BJJ52" s="3" t="s">
        <v>5768</v>
      </c>
      <c r="BJK52" s="3" t="s">
        <v>33794</v>
      </c>
      <c r="BJL52" s="3" t="s">
        <v>33795</v>
      </c>
      <c r="BJM52" s="3" t="s">
        <v>5808</v>
      </c>
      <c r="BJN52" s="3" t="s">
        <v>33398</v>
      </c>
      <c r="BJO52" s="3" t="s">
        <v>33399</v>
      </c>
      <c r="BJP52" s="3" t="s">
        <v>5773</v>
      </c>
      <c r="BJQ52" s="3" t="s">
        <v>34821</v>
      </c>
      <c r="BJR52" s="3" t="s">
        <v>34822</v>
      </c>
      <c r="BJS52" s="3" t="s">
        <v>5763</v>
      </c>
      <c r="BJT52" s="3" t="s">
        <v>34823</v>
      </c>
      <c r="BJU52" s="3" t="s">
        <v>34824</v>
      </c>
      <c r="BJV52" s="3" t="s">
        <v>5773</v>
      </c>
      <c r="BJW52" s="3" t="s">
        <v>34821</v>
      </c>
      <c r="BJX52" s="3" t="s">
        <v>34822</v>
      </c>
      <c r="BJY52" s="3" t="s">
        <v>5773</v>
      </c>
      <c r="BJZ52" s="3" t="s">
        <v>34825</v>
      </c>
      <c r="BKA52" s="3" t="s">
        <v>34826</v>
      </c>
      <c r="BKB52" s="3" t="s">
        <v>5808</v>
      </c>
      <c r="BKC52" s="3" t="s">
        <v>30715</v>
      </c>
      <c r="BKD52" s="3" t="s">
        <v>30716</v>
      </c>
      <c r="BKE52" s="3" t="s">
        <v>5773</v>
      </c>
      <c r="BKF52" s="3" t="s">
        <v>34827</v>
      </c>
      <c r="BKG52" s="3" t="s">
        <v>34828</v>
      </c>
      <c r="BKH52" s="3" t="s">
        <v>5763</v>
      </c>
      <c r="BKI52" s="3" t="s">
        <v>34829</v>
      </c>
      <c r="BKJ52" s="3" t="s">
        <v>34830</v>
      </c>
      <c r="BKK52" s="3" t="s">
        <v>5773</v>
      </c>
      <c r="BKL52" s="3" t="s">
        <v>34831</v>
      </c>
      <c r="BKM52" s="3" t="s">
        <v>34832</v>
      </c>
      <c r="BKN52" s="3" t="s">
        <v>271</v>
      </c>
      <c r="BKO52" s="3" t="s">
        <v>34833</v>
      </c>
      <c r="BKP52" s="3" t="s">
        <v>34834</v>
      </c>
      <c r="BKQ52" s="3" t="s">
        <v>5763</v>
      </c>
      <c r="BKR52" s="3" t="s">
        <v>34835</v>
      </c>
      <c r="BKS52" s="3" t="s">
        <v>34836</v>
      </c>
      <c r="BKT52" s="3" t="s">
        <v>5763</v>
      </c>
      <c r="BKU52" s="3" t="s">
        <v>33792</v>
      </c>
      <c r="BKV52" s="3" t="s">
        <v>33793</v>
      </c>
      <c r="BKW52" s="3" t="s">
        <v>5808</v>
      </c>
      <c r="BKX52" s="3" t="s">
        <v>34837</v>
      </c>
      <c r="BKY52" s="3" t="s">
        <v>34838</v>
      </c>
      <c r="BKZ52" s="3" t="s">
        <v>5768</v>
      </c>
      <c r="BLA52" s="3" t="s">
        <v>32633</v>
      </c>
      <c r="BLB52" s="3" t="s">
        <v>32634</v>
      </c>
      <c r="BLC52" s="3" t="s">
        <v>5763</v>
      </c>
      <c r="BLD52" s="3" t="s">
        <v>34839</v>
      </c>
      <c r="BLE52" s="3" t="s">
        <v>34840</v>
      </c>
      <c r="BLF52" s="3" t="s">
        <v>5763</v>
      </c>
      <c r="BLG52" s="3" t="s">
        <v>34841</v>
      </c>
      <c r="BLH52" s="3" t="s">
        <v>34842</v>
      </c>
      <c r="BLI52" s="3" t="s">
        <v>5808</v>
      </c>
      <c r="BLJ52" s="3" t="s">
        <v>33398</v>
      </c>
      <c r="BLK52" s="3" t="s">
        <v>33399</v>
      </c>
      <c r="BLL52" s="3" t="s">
        <v>5763</v>
      </c>
      <c r="BLM52" s="3" t="s">
        <v>34843</v>
      </c>
      <c r="BLN52" s="3" t="s">
        <v>34844</v>
      </c>
      <c r="BLO52" s="3" t="s">
        <v>5773</v>
      </c>
      <c r="BLP52" s="3" t="s">
        <v>34845</v>
      </c>
      <c r="BLQ52" s="3" t="s">
        <v>34846</v>
      </c>
      <c r="BLR52" s="3" t="s">
        <v>271</v>
      </c>
      <c r="BLS52" s="3" t="s">
        <v>34847</v>
      </c>
      <c r="BLT52" s="3" t="s">
        <v>34848</v>
      </c>
      <c r="BLU52" s="3" t="s">
        <v>5773</v>
      </c>
      <c r="BLV52" s="3" t="s">
        <v>34849</v>
      </c>
      <c r="BLW52" s="3" t="s">
        <v>34850</v>
      </c>
      <c r="BLX52" s="3" t="s">
        <v>5763</v>
      </c>
      <c r="BLY52" s="3" t="s">
        <v>34851</v>
      </c>
      <c r="BLZ52" s="3" t="s">
        <v>34852</v>
      </c>
      <c r="BMA52" s="3" t="s">
        <v>5763</v>
      </c>
      <c r="BMB52" s="3" t="s">
        <v>34853</v>
      </c>
      <c r="BMC52" s="3" t="s">
        <v>34854</v>
      </c>
      <c r="BMD52" s="3" t="s">
        <v>5763</v>
      </c>
      <c r="BME52" s="3" t="s">
        <v>34855</v>
      </c>
      <c r="BMF52" s="3" t="s">
        <v>34856</v>
      </c>
      <c r="BMG52" s="3" t="s">
        <v>271</v>
      </c>
      <c r="BMH52" s="3" t="s">
        <v>34857</v>
      </c>
      <c r="BMI52" s="3" t="s">
        <v>34858</v>
      </c>
      <c r="BMJ52" s="3" t="s">
        <v>271</v>
      </c>
      <c r="BMK52" s="3" t="s">
        <v>34859</v>
      </c>
      <c r="BML52" s="3" t="s">
        <v>34860</v>
      </c>
      <c r="BMM52" s="3" t="s">
        <v>5763</v>
      </c>
      <c r="BMN52" s="3" t="s">
        <v>31936</v>
      </c>
      <c r="BMO52" s="3" t="s">
        <v>31937</v>
      </c>
      <c r="BMP52" s="3" t="s">
        <v>5808</v>
      </c>
      <c r="BMQ52" s="3" t="s">
        <v>31729</v>
      </c>
      <c r="BMR52" s="3" t="s">
        <v>31730</v>
      </c>
      <c r="BMS52" s="3" t="s">
        <v>286</v>
      </c>
      <c r="BMT52" s="3" t="s">
        <v>34861</v>
      </c>
      <c r="BMU52" s="3" t="s">
        <v>34862</v>
      </c>
      <c r="BMV52" s="3" t="s">
        <v>5760</v>
      </c>
      <c r="BMW52" s="3" t="s">
        <v>34863</v>
      </c>
      <c r="BMX52" s="3" t="s">
        <v>34864</v>
      </c>
      <c r="BMY52" s="3" t="s">
        <v>5768</v>
      </c>
      <c r="BMZ52" s="3" t="s">
        <v>34865</v>
      </c>
      <c r="BNA52" s="3" t="s">
        <v>34866</v>
      </c>
      <c r="BNB52" s="3"/>
      <c r="BNC52" s="3"/>
      <c r="BND52" s="3"/>
      <c r="BNE52" s="3" t="s">
        <v>5763</v>
      </c>
      <c r="BNF52" s="3" t="s">
        <v>6103</v>
      </c>
      <c r="BNG52" s="3" t="s">
        <v>6104</v>
      </c>
      <c r="BNH52" s="3" t="s">
        <v>5773</v>
      </c>
      <c r="BNI52" s="3" t="s">
        <v>34867</v>
      </c>
      <c r="BNJ52" s="3" t="s">
        <v>34868</v>
      </c>
      <c r="BNK52" s="3" t="s">
        <v>5773</v>
      </c>
      <c r="BNL52" s="3" t="s">
        <v>34869</v>
      </c>
      <c r="BNM52" s="3" t="s">
        <v>34870</v>
      </c>
      <c r="BNN52" s="3" t="s">
        <v>5763</v>
      </c>
      <c r="BNO52" s="3" t="s">
        <v>34871</v>
      </c>
      <c r="BNP52" s="3" t="s">
        <v>34872</v>
      </c>
      <c r="BNQ52" s="3" t="s">
        <v>5773</v>
      </c>
      <c r="BNR52" s="3" t="s">
        <v>34873</v>
      </c>
      <c r="BNS52" s="3" t="s">
        <v>34874</v>
      </c>
      <c r="BNT52" s="3" t="s">
        <v>5763</v>
      </c>
      <c r="BNU52" s="3" t="s">
        <v>34875</v>
      </c>
      <c r="BNV52" s="3" t="s">
        <v>34876</v>
      </c>
      <c r="BNW52" s="3" t="s">
        <v>5773</v>
      </c>
      <c r="BNX52" s="3" t="s">
        <v>34877</v>
      </c>
      <c r="BNY52" s="3" t="s">
        <v>34878</v>
      </c>
      <c r="BNZ52" s="3" t="s">
        <v>5760</v>
      </c>
      <c r="BOA52" s="3" t="s">
        <v>34879</v>
      </c>
      <c r="BOB52" s="3" t="s">
        <v>34880</v>
      </c>
      <c r="BOC52" s="3" t="s">
        <v>5773</v>
      </c>
      <c r="BOD52" s="3" t="s">
        <v>34881</v>
      </c>
      <c r="BOE52" s="3" t="s">
        <v>34882</v>
      </c>
      <c r="BOF52" s="3" t="s">
        <v>5808</v>
      </c>
      <c r="BOG52" s="3" t="s">
        <v>34883</v>
      </c>
      <c r="BOH52" s="3" t="s">
        <v>34884</v>
      </c>
      <c r="BOI52" s="3" t="s">
        <v>5808</v>
      </c>
      <c r="BOJ52" s="3" t="s">
        <v>34885</v>
      </c>
      <c r="BOK52" s="3" t="s">
        <v>34886</v>
      </c>
      <c r="BOL52" s="3" t="s">
        <v>5808</v>
      </c>
      <c r="BOM52" s="3" t="s">
        <v>34887</v>
      </c>
      <c r="BON52" s="3" t="s">
        <v>34888</v>
      </c>
      <c r="BOO52" s="3" t="s">
        <v>5808</v>
      </c>
      <c r="BOP52" s="3" t="s">
        <v>34889</v>
      </c>
      <c r="BOQ52" s="3" t="s">
        <v>34890</v>
      </c>
      <c r="BOR52" s="3" t="s">
        <v>5815</v>
      </c>
      <c r="BOS52" s="3" t="s">
        <v>33050</v>
      </c>
      <c r="BOT52" s="3" t="s">
        <v>33051</v>
      </c>
      <c r="BOU52" s="3" t="s">
        <v>5760</v>
      </c>
      <c r="BOV52" s="3" t="s">
        <v>34891</v>
      </c>
      <c r="BOW52" s="3" t="s">
        <v>34892</v>
      </c>
      <c r="BOX52" s="3" t="s">
        <v>5773</v>
      </c>
      <c r="BOY52" s="3" t="s">
        <v>34893</v>
      </c>
      <c r="BOZ52" s="3" t="s">
        <v>34894</v>
      </c>
      <c r="BPA52" s="3" t="s">
        <v>5808</v>
      </c>
      <c r="BPB52" s="3" t="s">
        <v>34895</v>
      </c>
      <c r="BPC52" s="3" t="s">
        <v>34896</v>
      </c>
      <c r="BPD52" s="3" t="s">
        <v>5773</v>
      </c>
      <c r="BPE52" s="3" t="s">
        <v>6793</v>
      </c>
      <c r="BPF52" s="3" t="s">
        <v>6794</v>
      </c>
      <c r="BPG52" s="3" t="s">
        <v>5768</v>
      </c>
      <c r="BPH52" s="3" t="s">
        <v>34897</v>
      </c>
      <c r="BPI52" s="3" t="s">
        <v>34898</v>
      </c>
      <c r="BPJ52" s="3" t="s">
        <v>5773</v>
      </c>
      <c r="BPK52" s="3" t="s">
        <v>34899</v>
      </c>
      <c r="BPL52" s="3" t="s">
        <v>34900</v>
      </c>
      <c r="BPM52" s="3" t="s">
        <v>271</v>
      </c>
      <c r="BPN52" s="3" t="s">
        <v>34442</v>
      </c>
      <c r="BPO52" s="3" t="s">
        <v>34443</v>
      </c>
      <c r="BPP52" s="3" t="s">
        <v>5760</v>
      </c>
      <c r="BPQ52" s="3" t="s">
        <v>33360</v>
      </c>
      <c r="BPR52" s="3" t="s">
        <v>33361</v>
      </c>
      <c r="BPS52" s="3" t="s">
        <v>5815</v>
      </c>
      <c r="BPT52" s="3" t="s">
        <v>33050</v>
      </c>
      <c r="BPU52" s="3" t="s">
        <v>33051</v>
      </c>
      <c r="BPV52" s="3" t="s">
        <v>5773</v>
      </c>
      <c r="BPW52" s="3" t="s">
        <v>34901</v>
      </c>
      <c r="BPX52" s="3" t="s">
        <v>34902</v>
      </c>
      <c r="BPY52" s="3" t="s">
        <v>5763</v>
      </c>
      <c r="BPZ52" s="3" t="s">
        <v>31791</v>
      </c>
      <c r="BQA52" s="3" t="s">
        <v>31792</v>
      </c>
      <c r="BQB52" s="3"/>
      <c r="BQC52" s="3"/>
      <c r="BQD52" s="3"/>
      <c r="BQE52" s="3" t="s">
        <v>5773</v>
      </c>
      <c r="BQF52" s="3" t="s">
        <v>34903</v>
      </c>
      <c r="BQG52" s="3" t="s">
        <v>34904</v>
      </c>
      <c r="BQH52" s="3" t="s">
        <v>286</v>
      </c>
      <c r="BQI52" s="3" t="s">
        <v>34905</v>
      </c>
      <c r="BQJ52" s="3" t="s">
        <v>34906</v>
      </c>
      <c r="BQK52" s="3" t="s">
        <v>271</v>
      </c>
      <c r="BQL52" s="3" t="s">
        <v>34907</v>
      </c>
      <c r="BQM52" s="3" t="s">
        <v>34908</v>
      </c>
      <c r="BQN52" s="3" t="s">
        <v>5760</v>
      </c>
      <c r="BQO52" s="3" t="s">
        <v>30859</v>
      </c>
      <c r="BQP52" s="3" t="s">
        <v>30860</v>
      </c>
      <c r="BQQ52" s="3" t="s">
        <v>5763</v>
      </c>
      <c r="BQR52" s="3" t="s">
        <v>34909</v>
      </c>
      <c r="BQS52" s="3" t="s">
        <v>34910</v>
      </c>
      <c r="BQT52" s="3" t="s">
        <v>5763</v>
      </c>
      <c r="BQU52" s="3" t="s">
        <v>34911</v>
      </c>
      <c r="BQV52" s="3" t="s">
        <v>34912</v>
      </c>
      <c r="BQW52" s="3" t="s">
        <v>5763</v>
      </c>
      <c r="BQX52" s="3" t="s">
        <v>34913</v>
      </c>
      <c r="BQY52" s="3" t="s">
        <v>34914</v>
      </c>
      <c r="BQZ52" s="3" t="s">
        <v>5763</v>
      </c>
      <c r="BRA52" s="3" t="s">
        <v>34915</v>
      </c>
      <c r="BRB52" s="3" t="s">
        <v>34916</v>
      </c>
      <c r="BRC52" s="3" t="s">
        <v>5768</v>
      </c>
      <c r="BRD52" s="3" t="s">
        <v>34917</v>
      </c>
      <c r="BRE52" s="3" t="s">
        <v>34918</v>
      </c>
      <c r="BRF52" s="3" t="s">
        <v>5768</v>
      </c>
      <c r="BRG52" s="3" t="s">
        <v>34919</v>
      </c>
      <c r="BRH52" s="3" t="s">
        <v>34920</v>
      </c>
      <c r="BRI52" s="3" t="s">
        <v>5773</v>
      </c>
      <c r="BRJ52" s="3" t="s">
        <v>34921</v>
      </c>
      <c r="BRK52" s="3" t="s">
        <v>34922</v>
      </c>
      <c r="BRL52" s="3" t="s">
        <v>5760</v>
      </c>
      <c r="BRM52" s="3" t="s">
        <v>34923</v>
      </c>
      <c r="BRN52" s="3" t="s">
        <v>34924</v>
      </c>
      <c r="BRO52" s="3" t="s">
        <v>5763</v>
      </c>
      <c r="BRP52" s="3" t="s">
        <v>34925</v>
      </c>
      <c r="BRQ52" s="3" t="s">
        <v>34926</v>
      </c>
      <c r="BRR52" s="3" t="s">
        <v>271</v>
      </c>
      <c r="BRS52" s="3" t="s">
        <v>34927</v>
      </c>
      <c r="BRT52" s="3" t="s">
        <v>34928</v>
      </c>
      <c r="BRU52" s="3" t="s">
        <v>271</v>
      </c>
      <c r="BRV52" s="3" t="s">
        <v>34927</v>
      </c>
      <c r="BRW52" s="3" t="s">
        <v>34928</v>
      </c>
      <c r="BRX52" s="3" t="s">
        <v>5773</v>
      </c>
      <c r="BRY52" s="3" t="s">
        <v>34929</v>
      </c>
      <c r="BRZ52" s="3" t="s">
        <v>34930</v>
      </c>
      <c r="BSA52" s="3"/>
      <c r="BSB52" s="3"/>
      <c r="BSC52" s="3"/>
      <c r="BSD52" s="3" t="s">
        <v>5808</v>
      </c>
      <c r="BSE52" s="3" t="s">
        <v>34931</v>
      </c>
      <c r="BSF52" s="3" t="s">
        <v>34932</v>
      </c>
      <c r="BSG52" s="3" t="s">
        <v>5763</v>
      </c>
      <c r="BSH52" s="3" t="s">
        <v>34933</v>
      </c>
      <c r="BSI52" s="3" t="s">
        <v>34934</v>
      </c>
      <c r="BSJ52" s="3" t="s">
        <v>5768</v>
      </c>
      <c r="BSK52" s="3" t="s">
        <v>34935</v>
      </c>
      <c r="BSL52" s="3" t="s">
        <v>34936</v>
      </c>
      <c r="BSM52" s="3" t="s">
        <v>286</v>
      </c>
      <c r="BSN52" s="3" t="s">
        <v>34937</v>
      </c>
      <c r="BSO52" s="3" t="s">
        <v>34938</v>
      </c>
      <c r="BSP52" s="3" t="s">
        <v>5773</v>
      </c>
      <c r="BSQ52" s="3" t="s">
        <v>34939</v>
      </c>
      <c r="BSR52" s="3" t="s">
        <v>34940</v>
      </c>
      <c r="BSS52" s="3" t="s">
        <v>5760</v>
      </c>
      <c r="BST52" s="3" t="s">
        <v>6590</v>
      </c>
      <c r="BSU52" s="3" t="s">
        <v>6591</v>
      </c>
      <c r="BSV52" s="3" t="s">
        <v>271</v>
      </c>
      <c r="BSW52" s="3" t="s">
        <v>34941</v>
      </c>
      <c r="BSX52" s="3" t="s">
        <v>34942</v>
      </c>
      <c r="BSY52" s="3" t="s">
        <v>5763</v>
      </c>
      <c r="BSZ52" s="3" t="s">
        <v>34943</v>
      </c>
      <c r="BTA52" s="3" t="s">
        <v>34944</v>
      </c>
      <c r="BTB52" s="3"/>
      <c r="BTC52" s="3"/>
      <c r="BTD52" s="3"/>
      <c r="BTE52" s="3"/>
      <c r="BTF52" s="3"/>
      <c r="BTG52" s="3"/>
      <c r="BTH52" s="3" t="s">
        <v>271</v>
      </c>
      <c r="BTI52" s="3" t="s">
        <v>34945</v>
      </c>
      <c r="BTJ52" s="3" t="s">
        <v>34946</v>
      </c>
      <c r="BTK52" s="3" t="s">
        <v>5773</v>
      </c>
      <c r="BTL52" s="3" t="s">
        <v>32700</v>
      </c>
      <c r="BTM52" s="3" t="s">
        <v>32701</v>
      </c>
      <c r="BTN52" s="3" t="s">
        <v>271</v>
      </c>
      <c r="BTO52" s="3" t="s">
        <v>34947</v>
      </c>
      <c r="BTP52" s="3" t="s">
        <v>34948</v>
      </c>
      <c r="BTQ52" s="3" t="s">
        <v>271</v>
      </c>
      <c r="BTR52" s="3" t="s">
        <v>34949</v>
      </c>
      <c r="BTS52" s="3" t="s">
        <v>34950</v>
      </c>
      <c r="BTT52" s="3" t="s">
        <v>5773</v>
      </c>
      <c r="BTU52" s="3" t="s">
        <v>34951</v>
      </c>
      <c r="BTV52" s="3" t="s">
        <v>34952</v>
      </c>
      <c r="BTW52" s="3" t="s">
        <v>5773</v>
      </c>
      <c r="BTX52" s="3" t="s">
        <v>34953</v>
      </c>
      <c r="BTY52" s="3" t="s">
        <v>34954</v>
      </c>
      <c r="BTZ52" s="3" t="s">
        <v>5763</v>
      </c>
      <c r="BUA52" s="3" t="s">
        <v>34955</v>
      </c>
      <c r="BUB52" s="3" t="s">
        <v>34956</v>
      </c>
      <c r="BUC52" s="3" t="s">
        <v>5773</v>
      </c>
      <c r="BUD52" s="3" t="s">
        <v>34957</v>
      </c>
      <c r="BUE52" s="3" t="s">
        <v>34958</v>
      </c>
      <c r="BUF52" s="3" t="s">
        <v>5773</v>
      </c>
      <c r="BUG52" s="3" t="s">
        <v>34959</v>
      </c>
      <c r="BUH52" s="3" t="s">
        <v>34960</v>
      </c>
      <c r="BUI52" s="3" t="s">
        <v>5760</v>
      </c>
      <c r="BUJ52" s="3" t="s">
        <v>34961</v>
      </c>
      <c r="BUK52" s="3" t="s">
        <v>34962</v>
      </c>
      <c r="BUL52" s="3" t="s">
        <v>5760</v>
      </c>
      <c r="BUM52" s="3" t="s">
        <v>34963</v>
      </c>
      <c r="BUN52" s="3" t="s">
        <v>34964</v>
      </c>
      <c r="BUO52" s="3" t="s">
        <v>5773</v>
      </c>
      <c r="BUP52" s="3" t="s">
        <v>34965</v>
      </c>
      <c r="BUQ52" s="3" t="s">
        <v>34966</v>
      </c>
      <c r="BUR52" s="3" t="s">
        <v>271</v>
      </c>
      <c r="BUS52" s="3" t="s">
        <v>34967</v>
      </c>
      <c r="BUT52" s="3" t="s">
        <v>34968</v>
      </c>
      <c r="BUU52" s="3" t="s">
        <v>5773</v>
      </c>
      <c r="BUV52" s="3" t="s">
        <v>34969</v>
      </c>
      <c r="BUW52" s="3" t="s">
        <v>34970</v>
      </c>
      <c r="BUX52" s="3" t="s">
        <v>5773</v>
      </c>
      <c r="BUY52" s="3" t="s">
        <v>34971</v>
      </c>
      <c r="BUZ52" s="3" t="s">
        <v>34972</v>
      </c>
      <c r="BVA52" s="3" t="s">
        <v>5760</v>
      </c>
      <c r="BVB52" s="3" t="s">
        <v>34973</v>
      </c>
      <c r="BVC52" s="3" t="s">
        <v>34974</v>
      </c>
      <c r="BVD52" s="3" t="s">
        <v>271</v>
      </c>
      <c r="BVE52" s="3" t="s">
        <v>34975</v>
      </c>
      <c r="BVF52" s="3" t="s">
        <v>34976</v>
      </c>
      <c r="BVG52" s="3" t="s">
        <v>271</v>
      </c>
      <c r="BVH52" s="3" t="s">
        <v>34977</v>
      </c>
      <c r="BVI52" s="3" t="s">
        <v>34978</v>
      </c>
      <c r="BVJ52" s="3" t="s">
        <v>5763</v>
      </c>
      <c r="BVK52" s="3" t="s">
        <v>34979</v>
      </c>
      <c r="BVL52" s="3" t="s">
        <v>34980</v>
      </c>
      <c r="BVM52" s="3" t="s">
        <v>5773</v>
      </c>
      <c r="BVN52" s="3" t="s">
        <v>34981</v>
      </c>
      <c r="BVO52" s="3" t="s">
        <v>34982</v>
      </c>
      <c r="BVP52" s="3" t="s">
        <v>5763</v>
      </c>
      <c r="BVQ52" s="3" t="s">
        <v>34983</v>
      </c>
      <c r="BVR52" s="3" t="s">
        <v>34984</v>
      </c>
      <c r="BVS52" s="3" t="s">
        <v>5808</v>
      </c>
      <c r="BVT52" s="3" t="s">
        <v>34985</v>
      </c>
      <c r="BVU52" s="3" t="s">
        <v>34986</v>
      </c>
      <c r="BVV52" s="3" t="s">
        <v>5808</v>
      </c>
      <c r="BVW52" s="3" t="s">
        <v>34987</v>
      </c>
      <c r="BVX52" s="3" t="s">
        <v>34988</v>
      </c>
      <c r="BVY52" s="3" t="s">
        <v>5763</v>
      </c>
      <c r="BVZ52" s="3" t="s">
        <v>34989</v>
      </c>
      <c r="BWA52" s="3" t="s">
        <v>34990</v>
      </c>
      <c r="BWB52" s="3" t="s">
        <v>5773</v>
      </c>
      <c r="BWC52" s="3" t="s">
        <v>34991</v>
      </c>
      <c r="BWD52" s="3" t="s">
        <v>34992</v>
      </c>
      <c r="BWE52" s="3" t="s">
        <v>5808</v>
      </c>
      <c r="BWF52" s="3" t="s">
        <v>34993</v>
      </c>
      <c r="BWG52" s="3" t="s">
        <v>34994</v>
      </c>
      <c r="BWH52" s="3" t="s">
        <v>5815</v>
      </c>
      <c r="BWI52" s="3" t="s">
        <v>32898</v>
      </c>
      <c r="BWJ52" s="3" t="s">
        <v>32899</v>
      </c>
      <c r="BWK52" s="3" t="s">
        <v>5773</v>
      </c>
      <c r="BWL52" s="3" t="s">
        <v>34995</v>
      </c>
      <c r="BWM52" s="3" t="s">
        <v>34996</v>
      </c>
      <c r="BWN52" s="3" t="s">
        <v>271</v>
      </c>
      <c r="BWO52" s="3" t="s">
        <v>34997</v>
      </c>
      <c r="BWP52" s="3" t="s">
        <v>34998</v>
      </c>
      <c r="BWQ52" s="3" t="s">
        <v>5760</v>
      </c>
      <c r="BWR52" s="3" t="s">
        <v>34999</v>
      </c>
      <c r="BWS52" s="3" t="s">
        <v>35000</v>
      </c>
      <c r="BWT52" s="3" t="s">
        <v>5763</v>
      </c>
      <c r="BWU52" s="3" t="s">
        <v>35001</v>
      </c>
      <c r="BWV52" s="3" t="s">
        <v>35002</v>
      </c>
      <c r="BWW52" s="3" t="s">
        <v>5808</v>
      </c>
      <c r="BWX52" s="3" t="s">
        <v>35003</v>
      </c>
      <c r="BWY52" s="3" t="s">
        <v>35004</v>
      </c>
      <c r="BWZ52" s="3" t="s">
        <v>5773</v>
      </c>
      <c r="BXA52" s="3" t="s">
        <v>35005</v>
      </c>
      <c r="BXB52" s="3" t="s">
        <v>35006</v>
      </c>
      <c r="BXC52" s="3" t="s">
        <v>5808</v>
      </c>
      <c r="BXD52" s="3" t="s">
        <v>35007</v>
      </c>
      <c r="BXE52" s="3" t="s">
        <v>35008</v>
      </c>
      <c r="BXF52" s="3" t="s">
        <v>5808</v>
      </c>
      <c r="BXG52" s="3" t="s">
        <v>35009</v>
      </c>
      <c r="BXH52" s="3" t="s">
        <v>35010</v>
      </c>
      <c r="BXI52" s="3" t="s">
        <v>5815</v>
      </c>
      <c r="BXJ52" s="3" t="s">
        <v>6795</v>
      </c>
      <c r="BXK52" s="3" t="s">
        <v>6796</v>
      </c>
      <c r="BXL52" s="3" t="s">
        <v>5950</v>
      </c>
      <c r="BXM52" s="3" t="s">
        <v>35011</v>
      </c>
      <c r="BXN52" s="3" t="s">
        <v>35012</v>
      </c>
      <c r="BXO52" s="3" t="s">
        <v>286</v>
      </c>
      <c r="BXP52" s="3" t="s">
        <v>35013</v>
      </c>
      <c r="BXQ52" s="3" t="s">
        <v>35014</v>
      </c>
      <c r="BXR52" s="3" t="s">
        <v>5760</v>
      </c>
      <c r="BXS52" s="3" t="s">
        <v>32782</v>
      </c>
      <c r="BXT52" s="3" t="s">
        <v>32783</v>
      </c>
      <c r="BXU52" s="3" t="s">
        <v>5763</v>
      </c>
      <c r="BXV52" s="3" t="s">
        <v>35015</v>
      </c>
      <c r="BXW52" s="3" t="s">
        <v>35016</v>
      </c>
      <c r="BXX52" s="3" t="s">
        <v>5760</v>
      </c>
      <c r="BXY52" s="3" t="s">
        <v>35017</v>
      </c>
      <c r="BXZ52" s="3" t="s">
        <v>35018</v>
      </c>
      <c r="BYA52" s="3" t="s">
        <v>5950</v>
      </c>
      <c r="BYB52" s="3" t="s">
        <v>35019</v>
      </c>
      <c r="BYC52" s="3" t="s">
        <v>35020</v>
      </c>
      <c r="BYD52" s="3" t="s">
        <v>5808</v>
      </c>
      <c r="BYE52" s="3" t="s">
        <v>35021</v>
      </c>
      <c r="BYF52" s="3" t="s">
        <v>35022</v>
      </c>
      <c r="BYG52" s="3" t="s">
        <v>271</v>
      </c>
      <c r="BYH52" s="3" t="s">
        <v>35023</v>
      </c>
      <c r="BYI52" s="3" t="s">
        <v>35024</v>
      </c>
      <c r="BYJ52" s="3" t="s">
        <v>5760</v>
      </c>
      <c r="BYK52" s="3" t="s">
        <v>35025</v>
      </c>
      <c r="BYL52" s="3" t="s">
        <v>35026</v>
      </c>
      <c r="BYM52" s="3" t="s">
        <v>271</v>
      </c>
      <c r="BYN52" s="3" t="s">
        <v>35027</v>
      </c>
      <c r="BYO52" s="3" t="s">
        <v>35028</v>
      </c>
    </row>
    <row r="53" spans="1:2017" ht="127.5" x14ac:dyDescent="0.25">
      <c r="A53" s="7"/>
      <c r="B53" s="3"/>
      <c r="C53" s="3"/>
      <c r="D53" s="3"/>
      <c r="E53" s="3" t="s">
        <v>5773</v>
      </c>
      <c r="F53" s="3" t="s">
        <v>6793</v>
      </c>
      <c r="G53" s="3" t="s">
        <v>6794</v>
      </c>
      <c r="H53" s="3" t="s">
        <v>5808</v>
      </c>
      <c r="I53" s="3" t="s">
        <v>35029</v>
      </c>
      <c r="J53" s="3" t="s">
        <v>35030</v>
      </c>
      <c r="K53" s="3" t="s">
        <v>271</v>
      </c>
      <c r="L53" s="3" t="s">
        <v>33534</v>
      </c>
      <c r="M53" s="3" t="s">
        <v>33535</v>
      </c>
      <c r="N53" s="3" t="s">
        <v>5773</v>
      </c>
      <c r="O53" s="3" t="s">
        <v>35031</v>
      </c>
      <c r="P53" s="3" t="s">
        <v>35032</v>
      </c>
      <c r="Q53" s="3" t="s">
        <v>286</v>
      </c>
      <c r="R53" s="3" t="s">
        <v>31323</v>
      </c>
      <c r="S53" s="3" t="s">
        <v>31324</v>
      </c>
      <c r="T53" s="3" t="s">
        <v>286</v>
      </c>
      <c r="U53" s="3" t="s">
        <v>35033</v>
      </c>
      <c r="V53" s="3" t="s">
        <v>35034</v>
      </c>
      <c r="W53" s="3" t="s">
        <v>5808</v>
      </c>
      <c r="X53" s="3" t="s">
        <v>35035</v>
      </c>
      <c r="Y53" s="3" t="s">
        <v>35036</v>
      </c>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t="s">
        <v>5808</v>
      </c>
      <c r="BN53" s="3" t="s">
        <v>35037</v>
      </c>
      <c r="BO53" s="3" t="s">
        <v>35038</v>
      </c>
      <c r="BP53" s="3" t="s">
        <v>5763</v>
      </c>
      <c r="BQ53" s="3" t="s">
        <v>35039</v>
      </c>
      <c r="BR53" s="3" t="s">
        <v>35040</v>
      </c>
      <c r="BS53" s="3" t="s">
        <v>5773</v>
      </c>
      <c r="BT53" s="3" t="s">
        <v>6793</v>
      </c>
      <c r="BU53" s="3" t="s">
        <v>6794</v>
      </c>
      <c r="BV53" s="3" t="s">
        <v>271</v>
      </c>
      <c r="BW53" s="3" t="s">
        <v>35041</v>
      </c>
      <c r="BX53" s="3" t="s">
        <v>35042</v>
      </c>
      <c r="BY53" s="3"/>
      <c r="BZ53" s="3"/>
      <c r="CA53" s="3"/>
      <c r="CB53" s="3" t="s">
        <v>271</v>
      </c>
      <c r="CC53" s="3" t="s">
        <v>35043</v>
      </c>
      <c r="CD53" s="3" t="s">
        <v>35044</v>
      </c>
      <c r="CE53" s="3" t="s">
        <v>5773</v>
      </c>
      <c r="CF53" s="3" t="s">
        <v>35045</v>
      </c>
      <c r="CG53" s="3" t="s">
        <v>35046</v>
      </c>
      <c r="CH53" s="3" t="s">
        <v>271</v>
      </c>
      <c r="CI53" s="3" t="s">
        <v>35047</v>
      </c>
      <c r="CJ53" s="3" t="s">
        <v>35048</v>
      </c>
      <c r="CK53" s="3" t="s">
        <v>5760</v>
      </c>
      <c r="CL53" s="3" t="s">
        <v>35049</v>
      </c>
      <c r="CM53" s="3" t="s">
        <v>35050</v>
      </c>
      <c r="CN53" s="3" t="s">
        <v>5773</v>
      </c>
      <c r="CO53" s="3" t="s">
        <v>35051</v>
      </c>
      <c r="CP53" s="3" t="s">
        <v>35052</v>
      </c>
      <c r="CQ53" s="3" t="s">
        <v>5773</v>
      </c>
      <c r="CR53" s="3" t="s">
        <v>35053</v>
      </c>
      <c r="CS53" s="3" t="s">
        <v>35054</v>
      </c>
      <c r="CT53" s="3" t="s">
        <v>5773</v>
      </c>
      <c r="CU53" s="3" t="s">
        <v>35055</v>
      </c>
      <c r="CV53" s="3" t="s">
        <v>35056</v>
      </c>
      <c r="CW53" s="3" t="s">
        <v>271</v>
      </c>
      <c r="CX53" s="3" t="s">
        <v>35057</v>
      </c>
      <c r="CY53" s="3" t="s">
        <v>35058</v>
      </c>
      <c r="CZ53" s="3" t="s">
        <v>271</v>
      </c>
      <c r="DA53" s="3" t="s">
        <v>35059</v>
      </c>
      <c r="DB53" s="3" t="s">
        <v>35060</v>
      </c>
      <c r="DC53" s="3"/>
      <c r="DD53" s="3"/>
      <c r="DE53" s="3"/>
      <c r="DF53" s="3" t="s">
        <v>5763</v>
      </c>
      <c r="DG53" s="3" t="s">
        <v>35061</v>
      </c>
      <c r="DH53" s="3" t="s">
        <v>35062</v>
      </c>
      <c r="DI53" s="3" t="s">
        <v>5773</v>
      </c>
      <c r="DJ53" s="3" t="s">
        <v>35063</v>
      </c>
      <c r="DK53" s="3" t="s">
        <v>35064</v>
      </c>
      <c r="DL53" s="3" t="s">
        <v>271</v>
      </c>
      <c r="DM53" s="3" t="s">
        <v>35065</v>
      </c>
      <c r="DN53" s="3" t="s">
        <v>35066</v>
      </c>
      <c r="DO53" s="3"/>
      <c r="DP53" s="3"/>
      <c r="DQ53" s="3"/>
      <c r="DR53" s="3"/>
      <c r="DS53" s="3"/>
      <c r="DT53" s="3"/>
      <c r="DU53" s="3" t="s">
        <v>5773</v>
      </c>
      <c r="DV53" s="3" t="s">
        <v>35067</v>
      </c>
      <c r="DW53" s="3" t="s">
        <v>35068</v>
      </c>
      <c r="DX53" s="3" t="s">
        <v>5768</v>
      </c>
      <c r="DY53" s="3" t="s">
        <v>35069</v>
      </c>
      <c r="DZ53" s="3" t="s">
        <v>35070</v>
      </c>
      <c r="EA53" s="3" t="s">
        <v>271</v>
      </c>
      <c r="EB53" s="3" t="s">
        <v>35071</v>
      </c>
      <c r="EC53" s="3" t="s">
        <v>35072</v>
      </c>
      <c r="ED53" s="3"/>
      <c r="EE53" s="3"/>
      <c r="EF53" s="3"/>
      <c r="EG53" s="3" t="s">
        <v>5773</v>
      </c>
      <c r="EH53" s="3" t="s">
        <v>6793</v>
      </c>
      <c r="EI53" s="3" t="s">
        <v>6794</v>
      </c>
      <c r="EJ53" s="3" t="s">
        <v>5760</v>
      </c>
      <c r="EK53" s="3" t="s">
        <v>35073</v>
      </c>
      <c r="EL53" s="3" t="s">
        <v>35074</v>
      </c>
      <c r="EM53" s="3" t="s">
        <v>5763</v>
      </c>
      <c r="EN53" s="3" t="s">
        <v>32080</v>
      </c>
      <c r="EO53" s="3" t="s">
        <v>32081</v>
      </c>
      <c r="EP53" s="3" t="s">
        <v>5768</v>
      </c>
      <c r="EQ53" s="3" t="s">
        <v>33138</v>
      </c>
      <c r="ER53" s="3" t="s">
        <v>33139</v>
      </c>
      <c r="ES53" s="3" t="s">
        <v>5773</v>
      </c>
      <c r="ET53" s="3" t="s">
        <v>35075</v>
      </c>
      <c r="EU53" s="3" t="s">
        <v>35076</v>
      </c>
      <c r="EV53" s="3"/>
      <c r="EW53" s="3"/>
      <c r="EX53" s="3"/>
      <c r="EY53" s="3"/>
      <c r="EZ53" s="3"/>
      <c r="FA53" s="3"/>
      <c r="FB53" s="3" t="s">
        <v>5808</v>
      </c>
      <c r="FC53" s="3" t="s">
        <v>35077</v>
      </c>
      <c r="FD53" s="3" t="s">
        <v>35078</v>
      </c>
      <c r="FE53" s="3" t="s">
        <v>5773</v>
      </c>
      <c r="FF53" s="3" t="s">
        <v>35079</v>
      </c>
      <c r="FG53" s="3" t="s">
        <v>35080</v>
      </c>
      <c r="FH53" s="3" t="s">
        <v>271</v>
      </c>
      <c r="FI53" s="3" t="s">
        <v>35081</v>
      </c>
      <c r="FJ53" s="3" t="s">
        <v>35082</v>
      </c>
      <c r="FK53" s="3" t="s">
        <v>5808</v>
      </c>
      <c r="FL53" s="3" t="s">
        <v>35083</v>
      </c>
      <c r="FM53" s="3" t="s">
        <v>35084</v>
      </c>
      <c r="FN53" s="3" t="s">
        <v>5763</v>
      </c>
      <c r="FO53" s="3" t="s">
        <v>35085</v>
      </c>
      <c r="FP53" s="3" t="s">
        <v>35086</v>
      </c>
      <c r="FQ53" s="3" t="s">
        <v>5763</v>
      </c>
      <c r="FR53" s="3" t="s">
        <v>35087</v>
      </c>
      <c r="FS53" s="3" t="s">
        <v>35088</v>
      </c>
      <c r="FT53" s="3"/>
      <c r="FU53" s="3"/>
      <c r="FV53" s="3"/>
      <c r="FW53" s="3"/>
      <c r="FX53" s="3"/>
      <c r="FY53" s="3"/>
      <c r="FZ53" s="3" t="s">
        <v>5763</v>
      </c>
      <c r="GA53" s="3" t="s">
        <v>32500</v>
      </c>
      <c r="GB53" s="3" t="s">
        <v>32501</v>
      </c>
      <c r="GC53" s="3"/>
      <c r="GD53" s="3"/>
      <c r="GE53" s="3"/>
      <c r="GF53" s="3"/>
      <c r="GG53" s="3"/>
      <c r="GH53" s="3"/>
      <c r="GI53" s="3"/>
      <c r="GJ53" s="3"/>
      <c r="GK53" s="3"/>
      <c r="GL53" s="3" t="s">
        <v>5808</v>
      </c>
      <c r="GM53" s="3" t="s">
        <v>35089</v>
      </c>
      <c r="GN53" s="3" t="s">
        <v>35090</v>
      </c>
      <c r="GO53" s="3" t="s">
        <v>5768</v>
      </c>
      <c r="GP53" s="3" t="s">
        <v>30314</v>
      </c>
      <c r="GQ53" s="3" t="s">
        <v>35091</v>
      </c>
      <c r="GR53" s="3" t="s">
        <v>5808</v>
      </c>
      <c r="GS53" s="3" t="s">
        <v>35092</v>
      </c>
      <c r="GT53" s="3" t="s">
        <v>35093</v>
      </c>
      <c r="GU53" s="3"/>
      <c r="GV53" s="3"/>
      <c r="GW53" s="3"/>
      <c r="GX53" s="3"/>
      <c r="GY53" s="3"/>
      <c r="GZ53" s="3"/>
      <c r="HA53" s="3"/>
      <c r="HB53" s="3"/>
      <c r="HC53" s="3"/>
      <c r="HD53" s="3" t="s">
        <v>5773</v>
      </c>
      <c r="HE53" s="3" t="s">
        <v>6630</v>
      </c>
      <c r="HF53" s="3" t="s">
        <v>6631</v>
      </c>
      <c r="HG53" s="3" t="s">
        <v>5763</v>
      </c>
      <c r="HH53" s="3" t="s">
        <v>35094</v>
      </c>
      <c r="HI53" s="3" t="s">
        <v>35095</v>
      </c>
      <c r="HJ53" s="3" t="s">
        <v>5773</v>
      </c>
      <c r="HK53" s="3" t="s">
        <v>35096</v>
      </c>
      <c r="HL53" s="3" t="s">
        <v>35097</v>
      </c>
      <c r="HM53" s="3" t="s">
        <v>5763</v>
      </c>
      <c r="HN53" s="3" t="s">
        <v>35098</v>
      </c>
      <c r="HO53" s="3" t="s">
        <v>35099</v>
      </c>
      <c r="HP53" s="3" t="s">
        <v>5773</v>
      </c>
      <c r="HQ53" s="3" t="s">
        <v>6630</v>
      </c>
      <c r="HR53" s="3" t="s">
        <v>6631</v>
      </c>
      <c r="HS53" s="3" t="s">
        <v>5815</v>
      </c>
      <c r="HT53" s="3" t="s">
        <v>32898</v>
      </c>
      <c r="HU53" s="3" t="s">
        <v>32899</v>
      </c>
      <c r="HV53" s="3" t="s">
        <v>5773</v>
      </c>
      <c r="HW53" s="3" t="s">
        <v>6630</v>
      </c>
      <c r="HX53" s="3" t="s">
        <v>6631</v>
      </c>
      <c r="HY53" s="3"/>
      <c r="HZ53" s="3"/>
      <c r="IA53" s="3"/>
      <c r="IB53" s="3" t="s">
        <v>286</v>
      </c>
      <c r="IC53" s="3" t="s">
        <v>35100</v>
      </c>
      <c r="ID53" s="3" t="s">
        <v>35101</v>
      </c>
      <c r="IE53" s="3" t="s">
        <v>5773</v>
      </c>
      <c r="IF53" s="3" t="s">
        <v>35102</v>
      </c>
      <c r="IG53" s="3" t="s">
        <v>35103</v>
      </c>
      <c r="IH53" s="3"/>
      <c r="II53" s="3"/>
      <c r="IJ53" s="3"/>
      <c r="IK53" s="3"/>
      <c r="IL53" s="3"/>
      <c r="IM53" s="3"/>
      <c r="IN53" s="3"/>
      <c r="IO53" s="3"/>
      <c r="IP53" s="3"/>
      <c r="IQ53" s="3" t="s">
        <v>5773</v>
      </c>
      <c r="IR53" s="3" t="s">
        <v>35104</v>
      </c>
      <c r="IS53" s="3" t="s">
        <v>35105</v>
      </c>
      <c r="IT53" s="3" t="s">
        <v>5773</v>
      </c>
      <c r="IU53" s="3" t="s">
        <v>35106</v>
      </c>
      <c r="IV53" s="3" t="s">
        <v>35107</v>
      </c>
      <c r="IW53" s="3" t="s">
        <v>5773</v>
      </c>
      <c r="IX53" s="3" t="s">
        <v>35108</v>
      </c>
      <c r="IY53" s="3" t="s">
        <v>35109</v>
      </c>
      <c r="IZ53" s="3" t="s">
        <v>5808</v>
      </c>
      <c r="JA53" s="3" t="s">
        <v>35110</v>
      </c>
      <c r="JB53" s="3" t="s">
        <v>35111</v>
      </c>
      <c r="JC53" s="3"/>
      <c r="JD53" s="3"/>
      <c r="JE53" s="3"/>
      <c r="JF53" s="3" t="s">
        <v>5773</v>
      </c>
      <c r="JG53" s="3" t="s">
        <v>35112</v>
      </c>
      <c r="JH53" s="3" t="s">
        <v>35113</v>
      </c>
      <c r="JI53" s="3" t="s">
        <v>271</v>
      </c>
      <c r="JJ53" s="3" t="s">
        <v>35114</v>
      </c>
      <c r="JK53" s="3" t="s">
        <v>35115</v>
      </c>
      <c r="JL53" s="3"/>
      <c r="JM53" s="3"/>
      <c r="JN53" s="3"/>
      <c r="JO53" s="3" t="s">
        <v>5773</v>
      </c>
      <c r="JP53" s="3" t="s">
        <v>35116</v>
      </c>
      <c r="JQ53" s="3" t="s">
        <v>35117</v>
      </c>
      <c r="JR53" s="3" t="s">
        <v>286</v>
      </c>
      <c r="JS53" s="3" t="s">
        <v>35118</v>
      </c>
      <c r="JT53" s="3" t="s">
        <v>35119</v>
      </c>
      <c r="JU53" s="3" t="s">
        <v>5763</v>
      </c>
      <c r="JV53" s="3" t="s">
        <v>35120</v>
      </c>
      <c r="JW53" s="3" t="s">
        <v>35121</v>
      </c>
      <c r="JX53" s="3" t="s">
        <v>5768</v>
      </c>
      <c r="JY53" s="3" t="s">
        <v>8790</v>
      </c>
      <c r="JZ53" s="3" t="s">
        <v>32622</v>
      </c>
      <c r="KA53" s="3" t="s">
        <v>271</v>
      </c>
      <c r="KB53" s="3" t="s">
        <v>35122</v>
      </c>
      <c r="KC53" s="3" t="s">
        <v>35123</v>
      </c>
      <c r="KD53" s="3"/>
      <c r="KE53" s="3"/>
      <c r="KF53" s="3"/>
      <c r="KG53" s="3"/>
      <c r="KH53" s="3"/>
      <c r="KI53" s="3"/>
      <c r="KJ53" s="3"/>
      <c r="KK53" s="3"/>
      <c r="KL53" s="3"/>
      <c r="KM53" s="3"/>
      <c r="KN53" s="3"/>
      <c r="KO53" s="3"/>
      <c r="KP53" s="3" t="s">
        <v>5768</v>
      </c>
      <c r="KQ53" s="3" t="s">
        <v>35124</v>
      </c>
      <c r="KR53" s="3" t="s">
        <v>35125</v>
      </c>
      <c r="KS53" s="3"/>
      <c r="KT53" s="3"/>
      <c r="KU53" s="3"/>
      <c r="KV53" s="3" t="s">
        <v>271</v>
      </c>
      <c r="KW53" s="3" t="s">
        <v>35126</v>
      </c>
      <c r="KX53" s="3" t="s">
        <v>35127</v>
      </c>
      <c r="KY53" s="3"/>
      <c r="KZ53" s="3"/>
      <c r="LA53" s="3"/>
      <c r="LB53" s="3"/>
      <c r="LC53" s="3"/>
      <c r="LD53" s="3"/>
      <c r="LE53" s="3" t="s">
        <v>5808</v>
      </c>
      <c r="LF53" s="3" t="s">
        <v>35128</v>
      </c>
      <c r="LG53" s="3" t="s">
        <v>35129</v>
      </c>
      <c r="LH53" s="3"/>
      <c r="LI53" s="3"/>
      <c r="LJ53" s="3"/>
      <c r="LK53" s="3" t="s">
        <v>5760</v>
      </c>
      <c r="LL53" s="3" t="s">
        <v>35130</v>
      </c>
      <c r="LM53" s="3" t="s">
        <v>35131</v>
      </c>
      <c r="LN53" s="3" t="s">
        <v>271</v>
      </c>
      <c r="LO53" s="3" t="s">
        <v>35132</v>
      </c>
      <c r="LP53" s="3" t="s">
        <v>35133</v>
      </c>
      <c r="LQ53" s="3" t="s">
        <v>5763</v>
      </c>
      <c r="LR53" s="3" t="s">
        <v>35134</v>
      </c>
      <c r="LS53" s="3" t="s">
        <v>35135</v>
      </c>
      <c r="LT53" s="3" t="s">
        <v>5808</v>
      </c>
      <c r="LU53" s="3" t="s">
        <v>31729</v>
      </c>
      <c r="LV53" s="3" t="s">
        <v>31730</v>
      </c>
      <c r="LW53" s="3" t="s">
        <v>5808</v>
      </c>
      <c r="LX53" s="3" t="s">
        <v>31729</v>
      </c>
      <c r="LY53" s="3" t="s">
        <v>31730</v>
      </c>
      <c r="LZ53" s="3" t="s">
        <v>5808</v>
      </c>
      <c r="MA53" s="3" t="s">
        <v>31729</v>
      </c>
      <c r="MB53" s="3" t="s">
        <v>31730</v>
      </c>
      <c r="MC53" s="3"/>
      <c r="MD53" s="3"/>
      <c r="ME53" s="3"/>
      <c r="MF53" s="3" t="s">
        <v>5773</v>
      </c>
      <c r="MG53" s="3" t="s">
        <v>35136</v>
      </c>
      <c r="MH53" s="3" t="s">
        <v>35137</v>
      </c>
      <c r="MI53" s="3" t="s">
        <v>5808</v>
      </c>
      <c r="MJ53" s="3" t="s">
        <v>35138</v>
      </c>
      <c r="MK53" s="3" t="s">
        <v>35139</v>
      </c>
      <c r="ML53" s="3" t="s">
        <v>5773</v>
      </c>
      <c r="MM53" s="3" t="s">
        <v>35140</v>
      </c>
      <c r="MN53" s="3" t="s">
        <v>35141</v>
      </c>
      <c r="MO53" s="3" t="s">
        <v>5773</v>
      </c>
      <c r="MP53" s="3" t="s">
        <v>35142</v>
      </c>
      <c r="MQ53" s="3" t="s">
        <v>35143</v>
      </c>
      <c r="MR53" s="3" t="s">
        <v>271</v>
      </c>
      <c r="MS53" s="3" t="s">
        <v>35144</v>
      </c>
      <c r="MT53" s="3" t="s">
        <v>35145</v>
      </c>
      <c r="MU53" s="3" t="s">
        <v>5773</v>
      </c>
      <c r="MV53" s="3" t="s">
        <v>35146</v>
      </c>
      <c r="MW53" s="3" t="s">
        <v>35147</v>
      </c>
      <c r="MX53" s="3"/>
      <c r="MY53" s="3"/>
      <c r="MZ53" s="3"/>
      <c r="NA53" s="3"/>
      <c r="NB53" s="3"/>
      <c r="NC53" s="3"/>
      <c r="ND53" s="3"/>
      <c r="NE53" s="3"/>
      <c r="NF53" s="3"/>
      <c r="NG53" s="3" t="s">
        <v>5808</v>
      </c>
      <c r="NH53" s="3" t="s">
        <v>35148</v>
      </c>
      <c r="NI53" s="3" t="s">
        <v>35149</v>
      </c>
      <c r="NJ53" s="3" t="s">
        <v>271</v>
      </c>
      <c r="NK53" s="3" t="s">
        <v>35150</v>
      </c>
      <c r="NL53" s="3" t="s">
        <v>35151</v>
      </c>
      <c r="NM53" s="3"/>
      <c r="NN53" s="3"/>
      <c r="NO53" s="3"/>
      <c r="NP53" s="3"/>
      <c r="NQ53" s="3"/>
      <c r="NR53" s="3"/>
      <c r="NS53" s="3" t="s">
        <v>271</v>
      </c>
      <c r="NT53" s="3" t="s">
        <v>34442</v>
      </c>
      <c r="NU53" s="3" t="s">
        <v>34443</v>
      </c>
      <c r="NV53" s="3" t="s">
        <v>5763</v>
      </c>
      <c r="NW53" s="3" t="s">
        <v>35152</v>
      </c>
      <c r="NX53" s="3" t="s">
        <v>35153</v>
      </c>
      <c r="NY53" s="3" t="s">
        <v>5763</v>
      </c>
      <c r="NZ53" s="3" t="s">
        <v>35154</v>
      </c>
      <c r="OA53" s="3" t="s">
        <v>35155</v>
      </c>
      <c r="OB53" s="3" t="s">
        <v>5808</v>
      </c>
      <c r="OC53" s="3" t="s">
        <v>35156</v>
      </c>
      <c r="OD53" s="3" t="s">
        <v>35157</v>
      </c>
      <c r="OE53" s="3"/>
      <c r="OF53" s="3"/>
      <c r="OG53" s="3"/>
      <c r="OH53" s="3" t="s">
        <v>271</v>
      </c>
      <c r="OI53" s="3" t="s">
        <v>35158</v>
      </c>
      <c r="OJ53" s="3" t="s">
        <v>35159</v>
      </c>
      <c r="OK53" s="3" t="s">
        <v>5763</v>
      </c>
      <c r="OL53" s="3" t="s">
        <v>35160</v>
      </c>
      <c r="OM53" s="3" t="s">
        <v>35161</v>
      </c>
      <c r="ON53" s="3" t="s">
        <v>5808</v>
      </c>
      <c r="OO53" s="3" t="s">
        <v>31729</v>
      </c>
      <c r="OP53" s="3" t="s">
        <v>31730</v>
      </c>
      <c r="OQ53" s="3" t="s">
        <v>5808</v>
      </c>
      <c r="OR53" s="3" t="s">
        <v>31729</v>
      </c>
      <c r="OS53" s="3" t="s">
        <v>31730</v>
      </c>
      <c r="OT53" s="3" t="s">
        <v>5808</v>
      </c>
      <c r="OU53" s="3" t="s">
        <v>30715</v>
      </c>
      <c r="OV53" s="3" t="s">
        <v>30716</v>
      </c>
      <c r="OW53" s="3" t="s">
        <v>5763</v>
      </c>
      <c r="OX53" s="3" t="s">
        <v>35162</v>
      </c>
      <c r="OY53" s="3" t="s">
        <v>35163</v>
      </c>
      <c r="OZ53" s="3"/>
      <c r="PA53" s="3"/>
      <c r="PB53" s="3"/>
      <c r="PC53" s="3"/>
      <c r="PD53" s="3"/>
      <c r="PE53" s="3"/>
      <c r="PF53" s="3"/>
      <c r="PG53" s="3"/>
      <c r="PH53" s="3"/>
      <c r="PI53" s="3"/>
      <c r="PJ53" s="3"/>
      <c r="PK53" s="3"/>
      <c r="PL53" s="3" t="s">
        <v>5815</v>
      </c>
      <c r="PM53" s="3" t="s">
        <v>32898</v>
      </c>
      <c r="PN53" s="3" t="s">
        <v>32899</v>
      </c>
      <c r="PO53" s="3"/>
      <c r="PP53" s="3"/>
      <c r="PQ53" s="3"/>
      <c r="PR53" s="3"/>
      <c r="PS53" s="3"/>
      <c r="PT53" s="3"/>
      <c r="PU53" s="3"/>
      <c r="PV53" s="3"/>
      <c r="PW53" s="3"/>
      <c r="PX53" s="3" t="s">
        <v>5815</v>
      </c>
      <c r="PY53" s="3" t="s">
        <v>32898</v>
      </c>
      <c r="PZ53" s="3" t="s">
        <v>32899</v>
      </c>
      <c r="QA53" s="3"/>
      <c r="QB53" s="3"/>
      <c r="QC53" s="3"/>
      <c r="QD53" s="3"/>
      <c r="QE53" s="3"/>
      <c r="QF53" s="3"/>
      <c r="QG53" s="3"/>
      <c r="QH53" s="3"/>
      <c r="QI53" s="3"/>
      <c r="QJ53" s="3"/>
      <c r="QK53" s="3"/>
      <c r="QL53" s="3"/>
      <c r="QM53" s="3"/>
      <c r="QN53" s="3"/>
      <c r="QO53" s="3"/>
      <c r="QP53" s="3"/>
      <c r="QQ53" s="3"/>
      <c r="QR53" s="3"/>
      <c r="QS53" s="3"/>
      <c r="QT53" s="3"/>
      <c r="QU53" s="3"/>
      <c r="QV53" s="3" t="s">
        <v>286</v>
      </c>
      <c r="QW53" s="3" t="s">
        <v>35164</v>
      </c>
      <c r="QX53" s="3" t="s">
        <v>35165</v>
      </c>
      <c r="QY53" s="3" t="s">
        <v>5808</v>
      </c>
      <c r="QZ53" s="3" t="s">
        <v>35166</v>
      </c>
      <c r="RA53" s="3" t="s">
        <v>35167</v>
      </c>
      <c r="RB53" s="3" t="s">
        <v>5768</v>
      </c>
      <c r="RC53" s="3" t="s">
        <v>35168</v>
      </c>
      <c r="RD53" s="3" t="s">
        <v>35169</v>
      </c>
      <c r="RE53" s="3" t="s">
        <v>5808</v>
      </c>
      <c r="RF53" s="3" t="s">
        <v>35170</v>
      </c>
      <c r="RG53" s="3" t="s">
        <v>35171</v>
      </c>
      <c r="RH53" s="3" t="s">
        <v>5760</v>
      </c>
      <c r="RI53" s="3" t="s">
        <v>35172</v>
      </c>
      <c r="RJ53" s="3" t="s">
        <v>35173</v>
      </c>
      <c r="RK53" s="3" t="s">
        <v>5773</v>
      </c>
      <c r="RL53" s="3" t="s">
        <v>35174</v>
      </c>
      <c r="RM53" s="3" t="s">
        <v>35175</v>
      </c>
      <c r="RN53" s="3"/>
      <c r="RO53" s="3"/>
      <c r="RP53" s="3"/>
      <c r="RQ53" s="3"/>
      <c r="RR53" s="3"/>
      <c r="RS53" s="3"/>
      <c r="RT53" s="3"/>
      <c r="RU53" s="3"/>
      <c r="RV53" s="3"/>
      <c r="RW53" s="3"/>
      <c r="RX53" s="3"/>
      <c r="RY53" s="3"/>
      <c r="RZ53" s="3"/>
      <c r="SA53" s="3"/>
      <c r="SB53" s="3"/>
      <c r="SC53" s="3" t="s">
        <v>5768</v>
      </c>
      <c r="SD53" s="3" t="s">
        <v>35176</v>
      </c>
      <c r="SE53" s="3" t="s">
        <v>35177</v>
      </c>
      <c r="SF53" s="3" t="s">
        <v>5763</v>
      </c>
      <c r="SG53" s="3" t="s">
        <v>35178</v>
      </c>
      <c r="SH53" s="3" t="s">
        <v>35179</v>
      </c>
      <c r="SI53" s="3" t="s">
        <v>5763</v>
      </c>
      <c r="SJ53" s="3" t="s">
        <v>35180</v>
      </c>
      <c r="SK53" s="3" t="s">
        <v>35181</v>
      </c>
      <c r="SL53" s="3"/>
      <c r="SM53" s="3"/>
      <c r="SN53" s="3"/>
      <c r="SO53" s="3" t="s">
        <v>5768</v>
      </c>
      <c r="SP53" s="3" t="s">
        <v>35182</v>
      </c>
      <c r="SQ53" s="3" t="s">
        <v>35183</v>
      </c>
      <c r="SR53" s="3" t="s">
        <v>5850</v>
      </c>
      <c r="SS53" s="3" t="s">
        <v>35184</v>
      </c>
      <c r="ST53" s="3" t="s">
        <v>35185</v>
      </c>
      <c r="SU53" s="3" t="s">
        <v>5768</v>
      </c>
      <c r="SV53" s="3" t="s">
        <v>35186</v>
      </c>
      <c r="SW53" s="3" t="s">
        <v>35187</v>
      </c>
      <c r="SX53" s="3"/>
      <c r="SY53" s="3"/>
      <c r="SZ53" s="3"/>
      <c r="TA53" s="3"/>
      <c r="TB53" s="3"/>
      <c r="TC53" s="3"/>
      <c r="TD53" s="3" t="s">
        <v>5763</v>
      </c>
      <c r="TE53" s="3" t="s">
        <v>31735</v>
      </c>
      <c r="TF53" s="3" t="s">
        <v>31736</v>
      </c>
      <c r="TG53" s="3" t="s">
        <v>5760</v>
      </c>
      <c r="TH53" s="3" t="s">
        <v>35188</v>
      </c>
      <c r="TI53" s="3" t="s">
        <v>35189</v>
      </c>
      <c r="TJ53" s="3" t="s">
        <v>5773</v>
      </c>
      <c r="TK53" s="3" t="s">
        <v>34261</v>
      </c>
      <c r="TL53" s="3" t="s">
        <v>34262</v>
      </c>
      <c r="TM53" s="3"/>
      <c r="TN53" s="3"/>
      <c r="TO53" s="3"/>
      <c r="TP53" s="3" t="s">
        <v>5768</v>
      </c>
      <c r="TQ53" s="3" t="s">
        <v>30833</v>
      </c>
      <c r="TR53" s="3" t="s">
        <v>30834</v>
      </c>
      <c r="TS53" s="3" t="s">
        <v>5763</v>
      </c>
      <c r="TT53" s="3" t="s">
        <v>34271</v>
      </c>
      <c r="TU53" s="3" t="s">
        <v>34272</v>
      </c>
      <c r="TV53" s="3" t="s">
        <v>5808</v>
      </c>
      <c r="TW53" s="3" t="s">
        <v>35190</v>
      </c>
      <c r="TX53" s="3" t="s">
        <v>35191</v>
      </c>
      <c r="TY53" s="3" t="s">
        <v>5763</v>
      </c>
      <c r="TZ53" s="3" t="s">
        <v>34263</v>
      </c>
      <c r="UA53" s="3" t="s">
        <v>34264</v>
      </c>
      <c r="UB53" s="3"/>
      <c r="UC53" s="3"/>
      <c r="UD53" s="3"/>
      <c r="UE53" s="3" t="s">
        <v>5773</v>
      </c>
      <c r="UF53" s="3" t="s">
        <v>34508</v>
      </c>
      <c r="UG53" s="3" t="s">
        <v>34509</v>
      </c>
      <c r="UH53" s="3" t="s">
        <v>5760</v>
      </c>
      <c r="UI53" s="3" t="s">
        <v>35192</v>
      </c>
      <c r="UJ53" s="3" t="s">
        <v>35193</v>
      </c>
      <c r="UK53" s="3" t="s">
        <v>5773</v>
      </c>
      <c r="UL53" s="3" t="s">
        <v>35194</v>
      </c>
      <c r="UM53" s="3" t="s">
        <v>35195</v>
      </c>
      <c r="UN53" s="3" t="s">
        <v>5808</v>
      </c>
      <c r="UO53" s="3" t="s">
        <v>35196</v>
      </c>
      <c r="UP53" s="3" t="s">
        <v>35197</v>
      </c>
      <c r="UQ53" s="3" t="s">
        <v>5815</v>
      </c>
      <c r="UR53" s="3" t="s">
        <v>33050</v>
      </c>
      <c r="US53" s="3" t="s">
        <v>33051</v>
      </c>
      <c r="UT53" s="3" t="s">
        <v>271</v>
      </c>
      <c r="UU53" s="3" t="s">
        <v>35198</v>
      </c>
      <c r="UV53" s="3" t="s">
        <v>35199</v>
      </c>
      <c r="UW53" s="3" t="s">
        <v>5768</v>
      </c>
      <c r="UX53" s="3" t="s">
        <v>35200</v>
      </c>
      <c r="UY53" s="3" t="s">
        <v>35201</v>
      </c>
      <c r="UZ53" s="3" t="s">
        <v>5808</v>
      </c>
      <c r="VA53" s="3" t="s">
        <v>35202</v>
      </c>
      <c r="VB53" s="3" t="s">
        <v>35203</v>
      </c>
      <c r="VC53" s="3"/>
      <c r="VD53" s="3"/>
      <c r="VE53" s="3"/>
      <c r="VF53" s="3"/>
      <c r="VG53" s="3"/>
      <c r="VH53" s="3"/>
      <c r="VI53" s="3"/>
      <c r="VJ53" s="3"/>
      <c r="VK53" s="3"/>
      <c r="VL53" s="3" t="s">
        <v>271</v>
      </c>
      <c r="VM53" s="3" t="s">
        <v>35204</v>
      </c>
      <c r="VN53" s="3" t="s">
        <v>35205</v>
      </c>
      <c r="VO53" s="3" t="s">
        <v>271</v>
      </c>
      <c r="VP53" s="3" t="s">
        <v>35206</v>
      </c>
      <c r="VQ53" s="3" t="s">
        <v>35207</v>
      </c>
      <c r="VR53" s="3" t="s">
        <v>5760</v>
      </c>
      <c r="VS53" s="3" t="s">
        <v>35208</v>
      </c>
      <c r="VT53" s="3" t="s">
        <v>35209</v>
      </c>
      <c r="VU53" s="3" t="s">
        <v>5815</v>
      </c>
      <c r="VV53" s="3" t="s">
        <v>32898</v>
      </c>
      <c r="VW53" s="3" t="s">
        <v>32899</v>
      </c>
      <c r="VX53" s="3" t="s">
        <v>5763</v>
      </c>
      <c r="VY53" s="3" t="s">
        <v>35210</v>
      </c>
      <c r="VZ53" s="3" t="s">
        <v>35211</v>
      </c>
      <c r="WA53" s="3" t="s">
        <v>5808</v>
      </c>
      <c r="WB53" s="3" t="s">
        <v>30715</v>
      </c>
      <c r="WC53" s="3" t="s">
        <v>30716</v>
      </c>
      <c r="WD53" s="3" t="s">
        <v>5773</v>
      </c>
      <c r="WE53" s="3" t="s">
        <v>35212</v>
      </c>
      <c r="WF53" s="3" t="s">
        <v>35213</v>
      </c>
      <c r="WG53" s="3"/>
      <c r="WH53" s="3"/>
      <c r="WI53" s="3"/>
      <c r="WJ53" s="3"/>
      <c r="WK53" s="3"/>
      <c r="WL53" s="3"/>
      <c r="WM53" s="3"/>
      <c r="WN53" s="3"/>
      <c r="WO53" s="3"/>
      <c r="WP53" s="3"/>
      <c r="WQ53" s="3"/>
      <c r="WR53" s="3"/>
      <c r="WS53" s="3" t="s">
        <v>5763</v>
      </c>
      <c r="WT53" s="3" t="s">
        <v>35214</v>
      </c>
      <c r="WU53" s="3" t="s">
        <v>35215</v>
      </c>
      <c r="WV53" s="3" t="s">
        <v>271</v>
      </c>
      <c r="WW53" s="3" t="s">
        <v>35216</v>
      </c>
      <c r="WX53" s="3" t="s">
        <v>35217</v>
      </c>
      <c r="WY53" s="3" t="s">
        <v>5763</v>
      </c>
      <c r="WZ53" s="3" t="s">
        <v>35218</v>
      </c>
      <c r="XA53" s="3" t="s">
        <v>35219</v>
      </c>
      <c r="XB53" s="3" t="s">
        <v>5808</v>
      </c>
      <c r="XC53" s="3" t="s">
        <v>31729</v>
      </c>
      <c r="XD53" s="3" t="s">
        <v>31730</v>
      </c>
      <c r="XE53" s="3" t="s">
        <v>271</v>
      </c>
      <c r="XF53" s="3" t="s">
        <v>35220</v>
      </c>
      <c r="XG53" s="3" t="s">
        <v>35221</v>
      </c>
      <c r="XH53" s="3"/>
      <c r="XI53" s="3"/>
      <c r="XJ53" s="3"/>
      <c r="XK53" s="3" t="s">
        <v>5808</v>
      </c>
      <c r="XL53" s="3" t="s">
        <v>35222</v>
      </c>
      <c r="XM53" s="3" t="s">
        <v>35223</v>
      </c>
      <c r="XN53" s="3"/>
      <c r="XO53" s="3"/>
      <c r="XP53" s="3"/>
      <c r="XQ53" s="3"/>
      <c r="XR53" s="3"/>
      <c r="XS53" s="3"/>
      <c r="XT53" s="3"/>
      <c r="XU53" s="3"/>
      <c r="XV53" s="3"/>
      <c r="XW53" s="3" t="s">
        <v>271</v>
      </c>
      <c r="XX53" s="3" t="s">
        <v>6378</v>
      </c>
      <c r="XY53" s="3" t="s">
        <v>6379</v>
      </c>
      <c r="XZ53" s="3"/>
      <c r="YA53" s="3"/>
      <c r="YB53" s="3"/>
      <c r="YC53" s="3"/>
      <c r="YD53" s="3"/>
      <c r="YE53" s="3"/>
      <c r="YF53" s="3" t="s">
        <v>5760</v>
      </c>
      <c r="YG53" s="3" t="s">
        <v>35224</v>
      </c>
      <c r="YH53" s="3" t="s">
        <v>35225</v>
      </c>
      <c r="YI53" s="3" t="s">
        <v>271</v>
      </c>
      <c r="YJ53" s="3" t="s">
        <v>35226</v>
      </c>
      <c r="YK53" s="3" t="s">
        <v>35227</v>
      </c>
      <c r="YL53" s="3"/>
      <c r="YM53" s="3"/>
      <c r="YN53" s="3"/>
      <c r="YO53" s="3"/>
      <c r="YP53" s="3"/>
      <c r="YQ53" s="3"/>
      <c r="YR53" s="3"/>
      <c r="YS53" s="3"/>
      <c r="YT53" s="3"/>
      <c r="YU53" s="3" t="s">
        <v>5808</v>
      </c>
      <c r="YV53" s="3" t="s">
        <v>35228</v>
      </c>
      <c r="YW53" s="3" t="s">
        <v>35229</v>
      </c>
      <c r="YX53" s="3" t="s">
        <v>5773</v>
      </c>
      <c r="YY53" s="3" t="s">
        <v>35230</v>
      </c>
      <c r="YZ53" s="3" t="s">
        <v>35231</v>
      </c>
      <c r="ZA53" s="3"/>
      <c r="ZB53" s="3"/>
      <c r="ZC53" s="3"/>
      <c r="ZD53" s="3" t="s">
        <v>5808</v>
      </c>
      <c r="ZE53" s="3" t="s">
        <v>31928</v>
      </c>
      <c r="ZF53" s="3" t="s">
        <v>31929</v>
      </c>
      <c r="ZG53" s="3" t="s">
        <v>271</v>
      </c>
      <c r="ZH53" s="3" t="s">
        <v>6378</v>
      </c>
      <c r="ZI53" s="3" t="s">
        <v>6379</v>
      </c>
      <c r="ZJ53" s="3" t="s">
        <v>5760</v>
      </c>
      <c r="ZK53" s="3" t="s">
        <v>35232</v>
      </c>
      <c r="ZL53" s="3" t="s">
        <v>35233</v>
      </c>
      <c r="ZM53" s="3"/>
      <c r="ZN53" s="3"/>
      <c r="ZO53" s="3"/>
      <c r="ZP53" s="3"/>
      <c r="ZQ53" s="3"/>
      <c r="ZR53" s="3"/>
      <c r="ZS53" s="3" t="s">
        <v>5760</v>
      </c>
      <c r="ZT53" s="3" t="s">
        <v>35234</v>
      </c>
      <c r="ZU53" s="3" t="s">
        <v>35235</v>
      </c>
      <c r="ZV53" s="3"/>
      <c r="ZW53" s="3"/>
      <c r="ZX53" s="3"/>
      <c r="ZY53" s="3"/>
      <c r="ZZ53" s="3"/>
      <c r="AAA53" s="3"/>
      <c r="AAB53" s="3"/>
      <c r="AAC53" s="3"/>
      <c r="AAD53" s="3"/>
      <c r="AAE53" s="3" t="s">
        <v>5763</v>
      </c>
      <c r="AAF53" s="3" t="s">
        <v>35236</v>
      </c>
      <c r="AAG53" s="3" t="s">
        <v>35237</v>
      </c>
      <c r="AAH53" s="3" t="s">
        <v>5763</v>
      </c>
      <c r="AAI53" s="3" t="s">
        <v>35238</v>
      </c>
      <c r="AAJ53" s="3" t="s">
        <v>35239</v>
      </c>
      <c r="AAK53" s="3" t="s">
        <v>5768</v>
      </c>
      <c r="AAL53" s="3" t="s">
        <v>35240</v>
      </c>
      <c r="AAM53" s="3" t="s">
        <v>35241</v>
      </c>
      <c r="AAN53" s="3" t="s">
        <v>271</v>
      </c>
      <c r="AAO53" s="3" t="s">
        <v>35242</v>
      </c>
      <c r="AAP53" s="3" t="s">
        <v>35243</v>
      </c>
      <c r="AAQ53" s="3" t="s">
        <v>5773</v>
      </c>
      <c r="AAR53" s="3" t="s">
        <v>35244</v>
      </c>
      <c r="AAS53" s="3" t="s">
        <v>35245</v>
      </c>
      <c r="AAT53" s="3" t="s">
        <v>5763</v>
      </c>
      <c r="AAU53" s="3" t="s">
        <v>35246</v>
      </c>
      <c r="AAV53" s="3" t="s">
        <v>35247</v>
      </c>
      <c r="AAW53" s="3"/>
      <c r="AAX53" s="3"/>
      <c r="AAY53" s="3"/>
      <c r="AAZ53" s="3" t="s">
        <v>5808</v>
      </c>
      <c r="ABA53" s="3" t="s">
        <v>35248</v>
      </c>
      <c r="ABB53" s="3" t="s">
        <v>35249</v>
      </c>
      <c r="ABC53" s="3" t="s">
        <v>5763</v>
      </c>
      <c r="ABD53" s="3" t="s">
        <v>35250</v>
      </c>
      <c r="ABE53" s="3" t="s">
        <v>35251</v>
      </c>
      <c r="ABF53" s="3" t="s">
        <v>5808</v>
      </c>
      <c r="ABG53" s="3" t="s">
        <v>35252</v>
      </c>
      <c r="ABH53" s="3" t="s">
        <v>35253</v>
      </c>
      <c r="ABI53" s="3" t="s">
        <v>5808</v>
      </c>
      <c r="ABJ53" s="3" t="s">
        <v>35254</v>
      </c>
      <c r="ABK53" s="3" t="s">
        <v>35255</v>
      </c>
      <c r="ABL53" s="3" t="s">
        <v>5763</v>
      </c>
      <c r="ABM53" s="3" t="s">
        <v>35256</v>
      </c>
      <c r="ABN53" s="3" t="s">
        <v>35257</v>
      </c>
      <c r="ABO53" s="3" t="s">
        <v>5763</v>
      </c>
      <c r="ABP53" s="3" t="s">
        <v>35258</v>
      </c>
      <c r="ABQ53" s="3" t="s">
        <v>35259</v>
      </c>
      <c r="ABR53" s="3" t="s">
        <v>271</v>
      </c>
      <c r="ABS53" s="3" t="s">
        <v>35260</v>
      </c>
      <c r="ABT53" s="3" t="s">
        <v>35261</v>
      </c>
      <c r="ABU53" s="3"/>
      <c r="ABV53" s="3"/>
      <c r="ABW53" s="3"/>
      <c r="ABX53" s="3" t="s">
        <v>5763</v>
      </c>
      <c r="ABY53" s="3" t="s">
        <v>35262</v>
      </c>
      <c r="ABZ53" s="3" t="s">
        <v>35263</v>
      </c>
      <c r="ACA53" s="3" t="s">
        <v>5760</v>
      </c>
      <c r="ACB53" s="3" t="s">
        <v>35264</v>
      </c>
      <c r="ACC53" s="3" t="s">
        <v>35265</v>
      </c>
      <c r="ACD53" s="3" t="s">
        <v>5763</v>
      </c>
      <c r="ACE53" s="3" t="s">
        <v>35266</v>
      </c>
      <c r="ACF53" s="3" t="s">
        <v>35267</v>
      </c>
      <c r="ACG53" s="3"/>
      <c r="ACH53" s="3"/>
      <c r="ACI53" s="3"/>
      <c r="ACJ53" s="3"/>
      <c r="ACK53" s="3"/>
      <c r="ACL53" s="3"/>
      <c r="ACM53" s="3" t="s">
        <v>5768</v>
      </c>
      <c r="ACN53" s="3" t="s">
        <v>35268</v>
      </c>
      <c r="ACO53" s="3" t="s">
        <v>35269</v>
      </c>
      <c r="ACP53" s="3" t="s">
        <v>5760</v>
      </c>
      <c r="ACQ53" s="3" t="s">
        <v>35270</v>
      </c>
      <c r="ACR53" s="3" t="s">
        <v>35271</v>
      </c>
      <c r="ACS53" s="3"/>
      <c r="ACT53" s="3"/>
      <c r="ACU53" s="3"/>
      <c r="ACV53" s="3" t="s">
        <v>5763</v>
      </c>
      <c r="ACW53" s="3" t="s">
        <v>35272</v>
      </c>
      <c r="ACX53" s="3" t="s">
        <v>35273</v>
      </c>
      <c r="ACY53" s="3" t="s">
        <v>5808</v>
      </c>
      <c r="ACZ53" s="3" t="s">
        <v>35274</v>
      </c>
      <c r="ADA53" s="3" t="s">
        <v>35275</v>
      </c>
      <c r="ADB53" s="3" t="s">
        <v>5773</v>
      </c>
      <c r="ADC53" s="3" t="s">
        <v>35276</v>
      </c>
      <c r="ADD53" s="3" t="s">
        <v>35277</v>
      </c>
      <c r="ADE53" s="3" t="s">
        <v>5773</v>
      </c>
      <c r="ADF53" s="3" t="s">
        <v>35278</v>
      </c>
      <c r="ADG53" s="3" t="s">
        <v>35279</v>
      </c>
      <c r="ADH53" s="3"/>
      <c r="ADI53" s="3"/>
      <c r="ADJ53" s="3"/>
      <c r="ADK53" s="3" t="s">
        <v>5768</v>
      </c>
      <c r="ADL53" s="3" t="s">
        <v>35280</v>
      </c>
      <c r="ADM53" s="3" t="s">
        <v>35281</v>
      </c>
      <c r="ADN53" s="3" t="s">
        <v>271</v>
      </c>
      <c r="ADO53" s="3" t="s">
        <v>35282</v>
      </c>
      <c r="ADP53" s="3" t="s">
        <v>35283</v>
      </c>
      <c r="ADQ53" s="3" t="s">
        <v>271</v>
      </c>
      <c r="ADR53" s="3" t="s">
        <v>35284</v>
      </c>
      <c r="ADS53" s="3" t="s">
        <v>35285</v>
      </c>
      <c r="ADT53" s="3" t="s">
        <v>271</v>
      </c>
      <c r="ADU53" s="3" t="s">
        <v>35286</v>
      </c>
      <c r="ADV53" s="3" t="s">
        <v>35287</v>
      </c>
      <c r="ADW53" s="3" t="s">
        <v>5760</v>
      </c>
      <c r="ADX53" s="3" t="s">
        <v>35288</v>
      </c>
      <c r="ADY53" s="3" t="s">
        <v>35289</v>
      </c>
      <c r="ADZ53" s="3"/>
      <c r="AEA53" s="3"/>
      <c r="AEB53" s="3"/>
      <c r="AEC53" s="3" t="s">
        <v>5763</v>
      </c>
      <c r="AED53" s="3" t="s">
        <v>35290</v>
      </c>
      <c r="AEE53" s="3" t="s">
        <v>35291</v>
      </c>
      <c r="AEF53" s="3" t="s">
        <v>5760</v>
      </c>
      <c r="AEG53" s="3" t="s">
        <v>35292</v>
      </c>
      <c r="AEH53" s="3" t="s">
        <v>35293</v>
      </c>
      <c r="AEI53" s="3" t="s">
        <v>271</v>
      </c>
      <c r="AEJ53" s="3" t="s">
        <v>35294</v>
      </c>
      <c r="AEK53" s="3" t="s">
        <v>35295</v>
      </c>
      <c r="AEL53" s="3" t="s">
        <v>5760</v>
      </c>
      <c r="AEM53" s="3" t="s">
        <v>35296</v>
      </c>
      <c r="AEN53" s="3" t="s">
        <v>35297</v>
      </c>
      <c r="AEO53" s="3"/>
      <c r="AEP53" s="3"/>
      <c r="AEQ53" s="3"/>
      <c r="AER53" s="3" t="s">
        <v>271</v>
      </c>
      <c r="AES53" s="3" t="s">
        <v>35298</v>
      </c>
      <c r="AET53" s="3" t="s">
        <v>35299</v>
      </c>
      <c r="AEU53" s="3" t="s">
        <v>5760</v>
      </c>
      <c r="AEV53" s="3" t="s">
        <v>35300</v>
      </c>
      <c r="AEW53" s="3" t="s">
        <v>35301</v>
      </c>
      <c r="AEX53" s="3" t="s">
        <v>5808</v>
      </c>
      <c r="AEY53" s="3" t="s">
        <v>35302</v>
      </c>
      <c r="AEZ53" s="3" t="s">
        <v>35303</v>
      </c>
      <c r="AFA53" s="3"/>
      <c r="AFB53" s="3"/>
      <c r="AFC53" s="3"/>
      <c r="AFD53" s="3"/>
      <c r="AFE53" s="3"/>
      <c r="AFF53" s="3"/>
      <c r="AFG53" s="3"/>
      <c r="AFH53" s="3"/>
      <c r="AFI53" s="3"/>
      <c r="AFJ53" s="3" t="s">
        <v>271</v>
      </c>
      <c r="AFK53" s="3" t="s">
        <v>35304</v>
      </c>
      <c r="AFL53" s="3" t="s">
        <v>35305</v>
      </c>
      <c r="AFM53" s="3" t="s">
        <v>271</v>
      </c>
      <c r="AFN53" s="3" t="s">
        <v>35306</v>
      </c>
      <c r="AFO53" s="3" t="s">
        <v>35307</v>
      </c>
      <c r="AFP53" s="3" t="s">
        <v>5763</v>
      </c>
      <c r="AFQ53" s="3" t="s">
        <v>35308</v>
      </c>
      <c r="AFR53" s="3" t="s">
        <v>35309</v>
      </c>
      <c r="AFS53" s="3" t="s">
        <v>5815</v>
      </c>
      <c r="AFT53" s="3" t="s">
        <v>32898</v>
      </c>
      <c r="AFU53" s="3" t="s">
        <v>32899</v>
      </c>
      <c r="AFV53" s="3" t="s">
        <v>271</v>
      </c>
      <c r="AFW53" s="3" t="s">
        <v>6378</v>
      </c>
      <c r="AFX53" s="3" t="s">
        <v>6379</v>
      </c>
      <c r="AFY53" s="3" t="s">
        <v>271</v>
      </c>
      <c r="AFZ53" s="3" t="s">
        <v>34442</v>
      </c>
      <c r="AGA53" s="3" t="s">
        <v>34443</v>
      </c>
      <c r="AGB53" s="3" t="s">
        <v>5768</v>
      </c>
      <c r="AGC53" s="3" t="s">
        <v>35310</v>
      </c>
      <c r="AGD53" s="3" t="s">
        <v>35311</v>
      </c>
      <c r="AGE53" s="3" t="s">
        <v>5763</v>
      </c>
      <c r="AGF53" s="3" t="s">
        <v>35312</v>
      </c>
      <c r="AGG53" s="3" t="s">
        <v>35313</v>
      </c>
      <c r="AGH53" s="3" t="s">
        <v>5760</v>
      </c>
      <c r="AGI53" s="3" t="s">
        <v>35314</v>
      </c>
      <c r="AGJ53" s="3" t="s">
        <v>35315</v>
      </c>
      <c r="AGK53" s="3" t="s">
        <v>5808</v>
      </c>
      <c r="AGL53" s="3" t="s">
        <v>31729</v>
      </c>
      <c r="AGM53" s="3" t="s">
        <v>31730</v>
      </c>
      <c r="AGN53" s="3" t="s">
        <v>5773</v>
      </c>
      <c r="AGO53" s="3" t="s">
        <v>6793</v>
      </c>
      <c r="AGP53" s="3" t="s">
        <v>6794</v>
      </c>
      <c r="AGQ53" s="3" t="s">
        <v>271</v>
      </c>
      <c r="AGR53" s="3" t="s">
        <v>34442</v>
      </c>
      <c r="AGS53" s="3" t="s">
        <v>34443</v>
      </c>
      <c r="AGT53" s="3"/>
      <c r="AGU53" s="3"/>
      <c r="AGV53" s="3"/>
      <c r="AGW53" s="3"/>
      <c r="AGX53" s="3"/>
      <c r="AGY53" s="3"/>
      <c r="AGZ53" s="3"/>
      <c r="AHA53" s="3"/>
      <c r="AHB53" s="3"/>
      <c r="AHC53" s="3"/>
      <c r="AHD53" s="3"/>
      <c r="AHE53" s="3"/>
      <c r="AHF53" s="3" t="s">
        <v>5763</v>
      </c>
      <c r="AHG53" s="3" t="s">
        <v>35316</v>
      </c>
      <c r="AHH53" s="3" t="s">
        <v>35317</v>
      </c>
      <c r="AHI53" s="3" t="s">
        <v>5773</v>
      </c>
      <c r="AHJ53" s="3" t="s">
        <v>35318</v>
      </c>
      <c r="AHK53" s="3" t="s">
        <v>33367</v>
      </c>
      <c r="AHL53" s="3" t="s">
        <v>5760</v>
      </c>
      <c r="AHM53" s="3" t="s">
        <v>35319</v>
      </c>
      <c r="AHN53" s="3" t="s">
        <v>35320</v>
      </c>
      <c r="AHO53" s="3" t="s">
        <v>5773</v>
      </c>
      <c r="AHP53" s="3" t="s">
        <v>35318</v>
      </c>
      <c r="AHQ53" s="3" t="s">
        <v>33367</v>
      </c>
      <c r="AHR53" s="3" t="s">
        <v>271</v>
      </c>
      <c r="AHS53" s="3" t="s">
        <v>35321</v>
      </c>
      <c r="AHT53" s="3" t="s">
        <v>35322</v>
      </c>
      <c r="AHU53" s="3" t="s">
        <v>271</v>
      </c>
      <c r="AHV53" s="3" t="s">
        <v>35323</v>
      </c>
      <c r="AHW53" s="3" t="s">
        <v>35324</v>
      </c>
      <c r="AHX53" s="3" t="s">
        <v>5768</v>
      </c>
      <c r="AHY53" s="3" t="s">
        <v>35325</v>
      </c>
      <c r="AHZ53" s="3" t="s">
        <v>35326</v>
      </c>
      <c r="AIA53" s="3" t="s">
        <v>5773</v>
      </c>
      <c r="AIB53" s="3" t="s">
        <v>35327</v>
      </c>
      <c r="AIC53" s="3" t="s">
        <v>35328</v>
      </c>
      <c r="AID53" s="3" t="s">
        <v>5760</v>
      </c>
      <c r="AIE53" s="3" t="s">
        <v>35329</v>
      </c>
      <c r="AIF53" s="3" t="s">
        <v>35330</v>
      </c>
      <c r="AIG53" s="3" t="s">
        <v>5763</v>
      </c>
      <c r="AIH53" s="3" t="s">
        <v>35331</v>
      </c>
      <c r="AII53" s="3" t="s">
        <v>35332</v>
      </c>
      <c r="AIJ53" s="3" t="s">
        <v>5773</v>
      </c>
      <c r="AIK53" s="3" t="s">
        <v>35333</v>
      </c>
      <c r="AIL53" s="3" t="s">
        <v>35334</v>
      </c>
      <c r="AIM53" s="3" t="s">
        <v>5760</v>
      </c>
      <c r="AIN53" s="3" t="s">
        <v>35335</v>
      </c>
      <c r="AIO53" s="3" t="s">
        <v>35336</v>
      </c>
      <c r="AIP53" s="3" t="s">
        <v>5768</v>
      </c>
      <c r="AIQ53" s="3" t="s">
        <v>35337</v>
      </c>
      <c r="AIR53" s="3" t="s">
        <v>35338</v>
      </c>
      <c r="AIS53" s="3"/>
      <c r="AIT53" s="3"/>
      <c r="AIU53" s="3"/>
      <c r="AIV53" s="3" t="s">
        <v>5773</v>
      </c>
      <c r="AIW53" s="3" t="s">
        <v>30625</v>
      </c>
      <c r="AIX53" s="3" t="s">
        <v>30626</v>
      </c>
      <c r="AIY53" s="3" t="s">
        <v>5763</v>
      </c>
      <c r="AIZ53" s="3" t="s">
        <v>35339</v>
      </c>
      <c r="AJA53" s="3" t="s">
        <v>35340</v>
      </c>
      <c r="AJB53" s="3"/>
      <c r="AJC53" s="3"/>
      <c r="AJD53" s="3"/>
      <c r="AJE53" s="3"/>
      <c r="AJF53" s="3"/>
      <c r="AJG53" s="3"/>
      <c r="AJH53" s="3" t="s">
        <v>5763</v>
      </c>
      <c r="AJI53" s="3" t="s">
        <v>35341</v>
      </c>
      <c r="AJJ53" s="3" t="s">
        <v>35342</v>
      </c>
      <c r="AJK53" s="3"/>
      <c r="AJL53" s="3"/>
      <c r="AJM53" s="3"/>
      <c r="AJN53" s="3" t="s">
        <v>5768</v>
      </c>
      <c r="AJO53" s="3" t="s">
        <v>35343</v>
      </c>
      <c r="AJP53" s="3" t="s">
        <v>35344</v>
      </c>
      <c r="AJQ53" s="3"/>
      <c r="AJR53" s="3"/>
      <c r="AJS53" s="3"/>
      <c r="AJT53" s="3"/>
      <c r="AJU53" s="3"/>
      <c r="AJV53" s="3"/>
      <c r="AJW53" s="3" t="s">
        <v>5760</v>
      </c>
      <c r="AJX53" s="3" t="s">
        <v>35345</v>
      </c>
      <c r="AJY53" s="3" t="s">
        <v>35346</v>
      </c>
      <c r="AJZ53" s="3" t="s">
        <v>5763</v>
      </c>
      <c r="AKA53" s="3" t="s">
        <v>35347</v>
      </c>
      <c r="AKB53" s="3" t="s">
        <v>35348</v>
      </c>
      <c r="AKC53" s="3" t="s">
        <v>271</v>
      </c>
      <c r="AKD53" s="3" t="s">
        <v>35349</v>
      </c>
      <c r="AKE53" s="3" t="s">
        <v>35350</v>
      </c>
      <c r="AKF53" s="3"/>
      <c r="AKG53" s="3"/>
      <c r="AKH53" s="3"/>
      <c r="AKI53" s="3"/>
      <c r="AKJ53" s="3"/>
      <c r="AKK53" s="3"/>
      <c r="AKL53" s="3"/>
      <c r="AKM53" s="3"/>
      <c r="AKN53" s="3"/>
      <c r="AKO53" s="3" t="s">
        <v>5773</v>
      </c>
      <c r="AKP53" s="3" t="s">
        <v>35351</v>
      </c>
      <c r="AKQ53" s="3" t="s">
        <v>35352</v>
      </c>
      <c r="AKR53" s="3" t="s">
        <v>5808</v>
      </c>
      <c r="AKS53" s="3" t="s">
        <v>35353</v>
      </c>
      <c r="AKT53" s="3" t="s">
        <v>35354</v>
      </c>
      <c r="AKU53" s="3" t="s">
        <v>286</v>
      </c>
      <c r="AKV53" s="3" t="s">
        <v>35355</v>
      </c>
      <c r="AKW53" s="3" t="s">
        <v>35356</v>
      </c>
      <c r="AKX53" s="3" t="s">
        <v>5760</v>
      </c>
      <c r="AKY53" s="3" t="s">
        <v>35357</v>
      </c>
      <c r="AKZ53" s="3" t="s">
        <v>35358</v>
      </c>
      <c r="ALA53" s="3"/>
      <c r="ALB53" s="3"/>
      <c r="ALC53" s="3"/>
      <c r="ALD53" s="3" t="s">
        <v>5773</v>
      </c>
      <c r="ALE53" s="3" t="s">
        <v>35359</v>
      </c>
      <c r="ALF53" s="3" t="s">
        <v>35360</v>
      </c>
      <c r="ALG53" s="3"/>
      <c r="ALH53" s="3"/>
      <c r="ALI53" s="3"/>
      <c r="ALJ53" s="3" t="s">
        <v>271</v>
      </c>
      <c r="ALK53" s="3" t="s">
        <v>35361</v>
      </c>
      <c r="ALL53" s="3" t="s">
        <v>35362</v>
      </c>
      <c r="ALM53" s="3"/>
      <c r="ALN53" s="3"/>
      <c r="ALO53" s="3"/>
      <c r="ALP53" s="3" t="s">
        <v>5808</v>
      </c>
      <c r="ALQ53" s="3" t="s">
        <v>35363</v>
      </c>
      <c r="ALR53" s="3" t="s">
        <v>35364</v>
      </c>
      <c r="ALS53" s="3" t="s">
        <v>5763</v>
      </c>
      <c r="ALT53" s="3" t="s">
        <v>35365</v>
      </c>
      <c r="ALU53" s="3" t="s">
        <v>35366</v>
      </c>
      <c r="ALV53" s="3" t="s">
        <v>271</v>
      </c>
      <c r="ALW53" s="3" t="s">
        <v>35367</v>
      </c>
      <c r="ALX53" s="3" t="s">
        <v>35368</v>
      </c>
      <c r="ALY53" s="3"/>
      <c r="ALZ53" s="3"/>
      <c r="AMA53" s="3"/>
      <c r="AMB53" s="3" t="s">
        <v>5763</v>
      </c>
      <c r="AMC53" s="3" t="s">
        <v>35369</v>
      </c>
      <c r="AMD53" s="3" t="s">
        <v>35370</v>
      </c>
      <c r="AME53" s="3"/>
      <c r="AMF53" s="3"/>
      <c r="AMG53" s="3"/>
      <c r="AMH53" s="3" t="s">
        <v>271</v>
      </c>
      <c r="AMI53" s="3" t="s">
        <v>35371</v>
      </c>
      <c r="AMJ53" s="3" t="s">
        <v>35372</v>
      </c>
      <c r="AMK53" s="3" t="s">
        <v>5773</v>
      </c>
      <c r="AML53" s="3" t="s">
        <v>6793</v>
      </c>
      <c r="AMM53" s="3" t="s">
        <v>6794</v>
      </c>
      <c r="AMN53" s="3" t="s">
        <v>271</v>
      </c>
      <c r="AMO53" s="3" t="s">
        <v>35373</v>
      </c>
      <c r="AMP53" s="3" t="s">
        <v>35374</v>
      </c>
      <c r="AMQ53" s="3" t="s">
        <v>5773</v>
      </c>
      <c r="AMR53" s="3" t="s">
        <v>35375</v>
      </c>
      <c r="AMS53" s="3" t="s">
        <v>35376</v>
      </c>
      <c r="AMT53" s="3" t="s">
        <v>5773</v>
      </c>
      <c r="AMU53" s="3" t="s">
        <v>35377</v>
      </c>
      <c r="AMV53" s="3" t="s">
        <v>35378</v>
      </c>
      <c r="AMW53" s="3" t="s">
        <v>5808</v>
      </c>
      <c r="AMX53" s="3" t="s">
        <v>35379</v>
      </c>
      <c r="AMY53" s="3" t="s">
        <v>35380</v>
      </c>
      <c r="AMZ53" s="3" t="s">
        <v>5808</v>
      </c>
      <c r="ANA53" s="3" t="s">
        <v>35381</v>
      </c>
      <c r="ANB53" s="3" t="s">
        <v>35382</v>
      </c>
      <c r="ANC53" s="3"/>
      <c r="AND53" s="3"/>
      <c r="ANE53" s="3"/>
      <c r="ANF53" s="3" t="s">
        <v>5763</v>
      </c>
      <c r="ANG53" s="3" t="s">
        <v>32054</v>
      </c>
      <c r="ANH53" s="3" t="s">
        <v>32055</v>
      </c>
      <c r="ANI53" s="3" t="s">
        <v>5763</v>
      </c>
      <c r="ANJ53" s="3" t="s">
        <v>35383</v>
      </c>
      <c r="ANK53" s="3" t="s">
        <v>35384</v>
      </c>
      <c r="ANL53" s="3"/>
      <c r="ANM53" s="3"/>
      <c r="ANN53" s="3"/>
      <c r="ANO53" s="3" t="s">
        <v>5760</v>
      </c>
      <c r="ANP53" s="3" t="s">
        <v>35385</v>
      </c>
      <c r="ANQ53" s="3" t="s">
        <v>35386</v>
      </c>
      <c r="ANR53" s="3" t="s">
        <v>5760</v>
      </c>
      <c r="ANS53" s="3" t="s">
        <v>35387</v>
      </c>
      <c r="ANT53" s="3" t="s">
        <v>35388</v>
      </c>
      <c r="ANU53" s="3" t="s">
        <v>5760</v>
      </c>
      <c r="ANV53" s="3" t="s">
        <v>35389</v>
      </c>
      <c r="ANW53" s="3" t="s">
        <v>35390</v>
      </c>
      <c r="ANX53" s="3" t="s">
        <v>5808</v>
      </c>
      <c r="ANY53" s="3" t="s">
        <v>31729</v>
      </c>
      <c r="ANZ53" s="3" t="s">
        <v>31730</v>
      </c>
      <c r="AOA53" s="3"/>
      <c r="AOB53" s="3"/>
      <c r="AOC53" s="3"/>
      <c r="AOD53" s="3"/>
      <c r="AOE53" s="3"/>
      <c r="AOF53" s="3"/>
      <c r="AOG53" s="3"/>
      <c r="AOH53" s="3"/>
      <c r="AOI53" s="3"/>
      <c r="AOJ53" s="3"/>
      <c r="AOK53" s="3"/>
      <c r="AOL53" s="3"/>
      <c r="AOM53" s="3"/>
      <c r="AON53" s="3"/>
      <c r="AOO53" s="3"/>
      <c r="AOP53" s="3"/>
      <c r="AOQ53" s="3"/>
      <c r="AOR53" s="3"/>
      <c r="AOS53" s="3"/>
      <c r="AOT53" s="3"/>
      <c r="AOU53" s="3"/>
      <c r="AOV53" s="3" t="s">
        <v>5773</v>
      </c>
      <c r="AOW53" s="3" t="s">
        <v>35391</v>
      </c>
      <c r="AOX53" s="3" t="s">
        <v>35392</v>
      </c>
      <c r="AOY53" s="3" t="s">
        <v>5768</v>
      </c>
      <c r="AOZ53" s="3" t="s">
        <v>35393</v>
      </c>
      <c r="APA53" s="3" t="s">
        <v>35394</v>
      </c>
      <c r="APB53" s="3" t="s">
        <v>5768</v>
      </c>
      <c r="APC53" s="3" t="s">
        <v>35395</v>
      </c>
      <c r="APD53" s="3" t="s">
        <v>35396</v>
      </c>
      <c r="APE53" s="3" t="s">
        <v>5808</v>
      </c>
      <c r="APF53" s="3" t="s">
        <v>32078</v>
      </c>
      <c r="APG53" s="3" t="s">
        <v>32079</v>
      </c>
      <c r="APH53" s="3" t="s">
        <v>5808</v>
      </c>
      <c r="API53" s="3" t="s">
        <v>35397</v>
      </c>
      <c r="APJ53" s="3" t="s">
        <v>35398</v>
      </c>
      <c r="APK53" s="3" t="s">
        <v>5808</v>
      </c>
      <c r="APL53" s="3" t="s">
        <v>35399</v>
      </c>
      <c r="APM53" s="3" t="s">
        <v>35400</v>
      </c>
      <c r="APN53" s="3"/>
      <c r="APO53" s="3"/>
      <c r="APP53" s="3"/>
      <c r="APQ53" s="3" t="s">
        <v>5760</v>
      </c>
      <c r="APR53" s="3" t="s">
        <v>35401</v>
      </c>
      <c r="APS53" s="3" t="s">
        <v>35402</v>
      </c>
      <c r="APT53" s="3" t="s">
        <v>5760</v>
      </c>
      <c r="APU53" s="3" t="s">
        <v>35403</v>
      </c>
      <c r="APV53" s="3" t="s">
        <v>35404</v>
      </c>
      <c r="APW53" s="3" t="s">
        <v>5808</v>
      </c>
      <c r="APX53" s="3" t="s">
        <v>35405</v>
      </c>
      <c r="APY53" s="3" t="s">
        <v>35406</v>
      </c>
      <c r="APZ53" s="3" t="s">
        <v>5773</v>
      </c>
      <c r="AQA53" s="3" t="s">
        <v>35407</v>
      </c>
      <c r="AQB53" s="3" t="s">
        <v>35408</v>
      </c>
      <c r="AQC53" s="3" t="s">
        <v>5763</v>
      </c>
      <c r="AQD53" s="3" t="s">
        <v>35409</v>
      </c>
      <c r="AQE53" s="3" t="s">
        <v>35410</v>
      </c>
      <c r="AQF53" s="3" t="s">
        <v>5763</v>
      </c>
      <c r="AQG53" s="3" t="s">
        <v>35411</v>
      </c>
      <c r="AQH53" s="3" t="s">
        <v>35412</v>
      </c>
      <c r="AQI53" s="3" t="s">
        <v>5773</v>
      </c>
      <c r="AQJ53" s="3" t="s">
        <v>35413</v>
      </c>
      <c r="AQK53" s="3" t="s">
        <v>35414</v>
      </c>
      <c r="AQL53" s="3" t="s">
        <v>5763</v>
      </c>
      <c r="AQM53" s="3" t="s">
        <v>35415</v>
      </c>
      <c r="AQN53" s="3" t="s">
        <v>35416</v>
      </c>
      <c r="AQO53" s="3" t="s">
        <v>5760</v>
      </c>
      <c r="AQP53" s="3" t="s">
        <v>35417</v>
      </c>
      <c r="AQQ53" s="3" t="s">
        <v>35418</v>
      </c>
      <c r="AQR53" s="3" t="s">
        <v>5808</v>
      </c>
      <c r="AQS53" s="3" t="s">
        <v>35419</v>
      </c>
      <c r="AQT53" s="3" t="s">
        <v>35420</v>
      </c>
      <c r="AQU53" s="3" t="s">
        <v>5808</v>
      </c>
      <c r="AQV53" s="3" t="s">
        <v>35421</v>
      </c>
      <c r="AQW53" s="3" t="s">
        <v>35422</v>
      </c>
      <c r="AQX53" s="3" t="s">
        <v>5768</v>
      </c>
      <c r="AQY53" s="3" t="s">
        <v>35423</v>
      </c>
      <c r="AQZ53" s="3" t="s">
        <v>35424</v>
      </c>
      <c r="ARA53" s="3" t="s">
        <v>5808</v>
      </c>
      <c r="ARB53" s="3" t="s">
        <v>35425</v>
      </c>
      <c r="ARC53" s="3" t="s">
        <v>35426</v>
      </c>
      <c r="ARD53" s="3" t="s">
        <v>5768</v>
      </c>
      <c r="ARE53" s="3" t="s">
        <v>35427</v>
      </c>
      <c r="ARF53" s="3" t="s">
        <v>35428</v>
      </c>
      <c r="ARG53" s="3" t="s">
        <v>271</v>
      </c>
      <c r="ARH53" s="3" t="s">
        <v>6378</v>
      </c>
      <c r="ARI53" s="3" t="s">
        <v>6379</v>
      </c>
      <c r="ARJ53" s="3"/>
      <c r="ARK53" s="3"/>
      <c r="ARL53" s="3"/>
      <c r="ARM53" s="3"/>
      <c r="ARN53" s="3"/>
      <c r="ARO53" s="3"/>
      <c r="ARP53" s="3" t="s">
        <v>5763</v>
      </c>
      <c r="ARQ53" s="3" t="s">
        <v>32054</v>
      </c>
      <c r="ARR53" s="3" t="s">
        <v>32055</v>
      </c>
      <c r="ARS53" s="3" t="s">
        <v>5760</v>
      </c>
      <c r="ART53" s="3" t="s">
        <v>35429</v>
      </c>
      <c r="ARU53" s="3" t="s">
        <v>35430</v>
      </c>
      <c r="ARV53" s="3" t="s">
        <v>5763</v>
      </c>
      <c r="ARW53" s="3" t="s">
        <v>32054</v>
      </c>
      <c r="ARX53" s="3" t="s">
        <v>32055</v>
      </c>
      <c r="ARY53" s="3"/>
      <c r="ARZ53" s="3"/>
      <c r="ASA53" s="3"/>
      <c r="ASB53" s="3" t="s">
        <v>5808</v>
      </c>
      <c r="ASC53" s="3" t="s">
        <v>35431</v>
      </c>
      <c r="ASD53" s="3" t="s">
        <v>35432</v>
      </c>
      <c r="ASE53" s="3" t="s">
        <v>5773</v>
      </c>
      <c r="ASF53" s="3" t="s">
        <v>6630</v>
      </c>
      <c r="ASG53" s="3" t="s">
        <v>6631</v>
      </c>
      <c r="ASH53" s="3" t="s">
        <v>5808</v>
      </c>
      <c r="ASI53" s="3" t="s">
        <v>31729</v>
      </c>
      <c r="ASJ53" s="3" t="s">
        <v>31730</v>
      </c>
      <c r="ASK53" s="3" t="s">
        <v>5760</v>
      </c>
      <c r="ASL53" s="3" t="s">
        <v>35433</v>
      </c>
      <c r="ASM53" s="3" t="s">
        <v>35434</v>
      </c>
      <c r="ASN53" s="3" t="s">
        <v>5763</v>
      </c>
      <c r="ASO53" s="3" t="s">
        <v>35435</v>
      </c>
      <c r="ASP53" s="3" t="s">
        <v>35436</v>
      </c>
      <c r="ASQ53" s="3" t="s">
        <v>5763</v>
      </c>
      <c r="ASR53" s="3" t="s">
        <v>35437</v>
      </c>
      <c r="ASS53" s="3" t="s">
        <v>35438</v>
      </c>
      <c r="AST53" s="3" t="s">
        <v>5773</v>
      </c>
      <c r="ASU53" s="3" t="s">
        <v>35439</v>
      </c>
      <c r="ASV53" s="3" t="s">
        <v>35440</v>
      </c>
      <c r="ASW53" s="3" t="s">
        <v>5808</v>
      </c>
      <c r="ASX53" s="3" t="s">
        <v>35441</v>
      </c>
      <c r="ASY53" s="3" t="s">
        <v>35442</v>
      </c>
      <c r="ASZ53" s="3" t="s">
        <v>271</v>
      </c>
      <c r="ATA53" s="3" t="s">
        <v>35443</v>
      </c>
      <c r="ATB53" s="3" t="s">
        <v>35444</v>
      </c>
      <c r="ATC53" s="3" t="s">
        <v>5808</v>
      </c>
      <c r="ATD53" s="3" t="s">
        <v>35445</v>
      </c>
      <c r="ATE53" s="3" t="s">
        <v>35446</v>
      </c>
      <c r="ATF53" s="3"/>
      <c r="ATG53" s="3"/>
      <c r="ATH53" s="3"/>
      <c r="ATI53" s="3" t="s">
        <v>5768</v>
      </c>
      <c r="ATJ53" s="3" t="s">
        <v>35447</v>
      </c>
      <c r="ATK53" s="3" t="s">
        <v>35448</v>
      </c>
      <c r="ATL53" s="3" t="s">
        <v>5768</v>
      </c>
      <c r="ATM53" s="3" t="s">
        <v>35449</v>
      </c>
      <c r="ATN53" s="3" t="s">
        <v>35450</v>
      </c>
      <c r="ATO53" s="3"/>
      <c r="ATP53" s="3"/>
      <c r="ATQ53" s="3"/>
      <c r="ATR53" s="3" t="s">
        <v>5763</v>
      </c>
      <c r="ATS53" s="3" t="s">
        <v>35451</v>
      </c>
      <c r="ATT53" s="3" t="s">
        <v>35452</v>
      </c>
      <c r="ATU53" s="3" t="s">
        <v>5763</v>
      </c>
      <c r="ATV53" s="3" t="s">
        <v>35453</v>
      </c>
      <c r="ATW53" s="3" t="s">
        <v>35454</v>
      </c>
      <c r="ATX53" s="3" t="s">
        <v>5763</v>
      </c>
      <c r="ATY53" s="3" t="s">
        <v>35455</v>
      </c>
      <c r="ATZ53" s="3" t="s">
        <v>35456</v>
      </c>
      <c r="AUA53" s="3" t="s">
        <v>5808</v>
      </c>
      <c r="AUB53" s="3" t="s">
        <v>35457</v>
      </c>
      <c r="AUC53" s="3" t="s">
        <v>35458</v>
      </c>
      <c r="AUD53" s="3"/>
      <c r="AUE53" s="3"/>
      <c r="AUF53" s="3"/>
      <c r="AUG53" s="3" t="s">
        <v>5760</v>
      </c>
      <c r="AUH53" s="3" t="s">
        <v>35459</v>
      </c>
      <c r="AUI53" s="3" t="s">
        <v>35460</v>
      </c>
      <c r="AUJ53" s="3" t="s">
        <v>5808</v>
      </c>
      <c r="AUK53" s="3" t="s">
        <v>35461</v>
      </c>
      <c r="AUL53" s="3" t="s">
        <v>35462</v>
      </c>
      <c r="AUM53" s="3" t="s">
        <v>271</v>
      </c>
      <c r="AUN53" s="3" t="s">
        <v>35463</v>
      </c>
      <c r="AUO53" s="3" t="s">
        <v>35464</v>
      </c>
      <c r="AUP53" s="3" t="s">
        <v>5773</v>
      </c>
      <c r="AUQ53" s="3" t="s">
        <v>35465</v>
      </c>
      <c r="AUR53" s="3" t="s">
        <v>35466</v>
      </c>
      <c r="AUS53" s="3"/>
      <c r="AUT53" s="3"/>
      <c r="AUU53" s="3"/>
      <c r="AUV53" s="3" t="s">
        <v>5763</v>
      </c>
      <c r="AUW53" s="3" t="s">
        <v>35467</v>
      </c>
      <c r="AUX53" s="3" t="s">
        <v>35468</v>
      </c>
      <c r="AUY53" s="3" t="s">
        <v>271</v>
      </c>
      <c r="AUZ53" s="3" t="s">
        <v>35469</v>
      </c>
      <c r="AVA53" s="3" t="s">
        <v>35470</v>
      </c>
      <c r="AVB53" s="3" t="s">
        <v>5808</v>
      </c>
      <c r="AVC53" s="3" t="s">
        <v>35471</v>
      </c>
      <c r="AVD53" s="3" t="s">
        <v>35472</v>
      </c>
      <c r="AVE53" s="3" t="s">
        <v>5808</v>
      </c>
      <c r="AVF53" s="3" t="s">
        <v>31729</v>
      </c>
      <c r="AVG53" s="3" t="s">
        <v>31730</v>
      </c>
      <c r="AVH53" s="3" t="s">
        <v>5808</v>
      </c>
      <c r="AVI53" s="3" t="s">
        <v>35473</v>
      </c>
      <c r="AVJ53" s="3" t="s">
        <v>35474</v>
      </c>
      <c r="AVK53" s="3" t="s">
        <v>271</v>
      </c>
      <c r="AVL53" s="3" t="s">
        <v>35475</v>
      </c>
      <c r="AVM53" s="3" t="s">
        <v>35476</v>
      </c>
      <c r="AVN53" s="3" t="s">
        <v>271</v>
      </c>
      <c r="AVO53" s="3" t="s">
        <v>35477</v>
      </c>
      <c r="AVP53" s="3" t="s">
        <v>35478</v>
      </c>
      <c r="AVQ53" s="3"/>
      <c r="AVR53" s="3"/>
      <c r="AVS53" s="3"/>
      <c r="AVT53" s="3"/>
      <c r="AVU53" s="3"/>
      <c r="AVV53" s="3"/>
      <c r="AVW53" s="3"/>
      <c r="AVX53" s="3"/>
      <c r="AVY53" s="3"/>
      <c r="AVZ53" s="3"/>
      <c r="AWA53" s="3"/>
      <c r="AWB53" s="3"/>
      <c r="AWC53" s="3" t="s">
        <v>5808</v>
      </c>
      <c r="AWD53" s="3" t="s">
        <v>35479</v>
      </c>
      <c r="AWE53" s="3" t="s">
        <v>35480</v>
      </c>
      <c r="AWF53" s="3" t="s">
        <v>5763</v>
      </c>
      <c r="AWG53" s="3" t="s">
        <v>35481</v>
      </c>
      <c r="AWH53" s="3" t="s">
        <v>35482</v>
      </c>
      <c r="AWI53" s="3" t="s">
        <v>5760</v>
      </c>
      <c r="AWJ53" s="3" t="s">
        <v>35483</v>
      </c>
      <c r="AWK53" s="3" t="s">
        <v>35484</v>
      </c>
      <c r="AWL53" s="3" t="s">
        <v>271</v>
      </c>
      <c r="AWM53" s="3" t="s">
        <v>35485</v>
      </c>
      <c r="AWN53" s="3" t="s">
        <v>35486</v>
      </c>
      <c r="AWO53" s="3"/>
      <c r="AWP53" s="3"/>
      <c r="AWQ53" s="3"/>
      <c r="AWR53" s="3" t="s">
        <v>5763</v>
      </c>
      <c r="AWS53" s="3" t="s">
        <v>35487</v>
      </c>
      <c r="AWT53" s="3" t="s">
        <v>35488</v>
      </c>
      <c r="AWU53" s="3" t="s">
        <v>5808</v>
      </c>
      <c r="AWV53" s="3" t="s">
        <v>35489</v>
      </c>
      <c r="AWW53" s="3" t="s">
        <v>35490</v>
      </c>
      <c r="AWX53" s="3" t="s">
        <v>5808</v>
      </c>
      <c r="AWY53" s="3" t="s">
        <v>30715</v>
      </c>
      <c r="AWZ53" s="3" t="s">
        <v>30716</v>
      </c>
      <c r="AXA53" s="3" t="s">
        <v>5808</v>
      </c>
      <c r="AXB53" s="3" t="s">
        <v>30715</v>
      </c>
      <c r="AXC53" s="3" t="s">
        <v>30716</v>
      </c>
      <c r="AXD53" s="3"/>
      <c r="AXE53" s="3"/>
      <c r="AXF53" s="3"/>
      <c r="AXG53" s="3"/>
      <c r="AXH53" s="3"/>
      <c r="AXI53" s="3"/>
      <c r="AXJ53" s="3" t="s">
        <v>5760</v>
      </c>
      <c r="AXK53" s="3" t="s">
        <v>35491</v>
      </c>
      <c r="AXL53" s="3" t="s">
        <v>35492</v>
      </c>
      <c r="AXM53" s="3" t="s">
        <v>5763</v>
      </c>
      <c r="AXN53" s="3" t="s">
        <v>35493</v>
      </c>
      <c r="AXO53" s="3" t="s">
        <v>35494</v>
      </c>
      <c r="AXP53" s="3" t="s">
        <v>271</v>
      </c>
      <c r="AXQ53" s="3" t="s">
        <v>35495</v>
      </c>
      <c r="AXR53" s="3" t="s">
        <v>35496</v>
      </c>
      <c r="AXS53" s="3"/>
      <c r="AXT53" s="3"/>
      <c r="AXU53" s="3"/>
      <c r="AXV53" s="3" t="s">
        <v>5773</v>
      </c>
      <c r="AXW53" s="3" t="s">
        <v>35497</v>
      </c>
      <c r="AXX53" s="3" t="s">
        <v>35498</v>
      </c>
      <c r="AXY53" s="3" t="s">
        <v>5815</v>
      </c>
      <c r="AXZ53" s="3" t="s">
        <v>35499</v>
      </c>
      <c r="AYA53" s="3" t="s">
        <v>35500</v>
      </c>
      <c r="AYB53" s="3" t="s">
        <v>5808</v>
      </c>
      <c r="AYC53" s="3" t="s">
        <v>35501</v>
      </c>
      <c r="AYD53" s="3" t="s">
        <v>35502</v>
      </c>
      <c r="AYE53" s="3" t="s">
        <v>271</v>
      </c>
      <c r="AYF53" s="3" t="s">
        <v>31317</v>
      </c>
      <c r="AYG53" s="3" t="s">
        <v>31318</v>
      </c>
      <c r="AYH53" s="3" t="s">
        <v>5763</v>
      </c>
      <c r="AYI53" s="3" t="s">
        <v>33633</v>
      </c>
      <c r="AYJ53" s="3" t="s">
        <v>33634</v>
      </c>
      <c r="AYK53" s="3" t="s">
        <v>5768</v>
      </c>
      <c r="AYL53" s="3" t="s">
        <v>34342</v>
      </c>
      <c r="AYM53" s="3" t="s">
        <v>34343</v>
      </c>
      <c r="AYN53" s="3" t="s">
        <v>5808</v>
      </c>
      <c r="AYO53" s="3" t="s">
        <v>35222</v>
      </c>
      <c r="AYP53" s="3" t="s">
        <v>35223</v>
      </c>
      <c r="AYQ53" s="3" t="s">
        <v>5773</v>
      </c>
      <c r="AYR53" s="3" t="s">
        <v>35503</v>
      </c>
      <c r="AYS53" s="3" t="s">
        <v>35504</v>
      </c>
      <c r="AYT53" s="3"/>
      <c r="AYU53" s="3"/>
      <c r="AYV53" s="3"/>
      <c r="AYW53" s="3" t="s">
        <v>5773</v>
      </c>
      <c r="AYX53" s="3" t="s">
        <v>35505</v>
      </c>
      <c r="AYY53" s="3" t="s">
        <v>35506</v>
      </c>
      <c r="AYZ53" s="3"/>
      <c r="AZA53" s="3"/>
      <c r="AZB53" s="3"/>
      <c r="AZC53" s="3"/>
      <c r="AZD53" s="3"/>
      <c r="AZE53" s="3"/>
      <c r="AZF53" s="3" t="s">
        <v>271</v>
      </c>
      <c r="AZG53" s="3" t="s">
        <v>35507</v>
      </c>
      <c r="AZH53" s="3" t="s">
        <v>35508</v>
      </c>
      <c r="AZI53" s="3"/>
      <c r="AZJ53" s="3"/>
      <c r="AZK53" s="3"/>
      <c r="AZL53" s="3" t="s">
        <v>5763</v>
      </c>
      <c r="AZM53" s="3" t="s">
        <v>35509</v>
      </c>
      <c r="AZN53" s="3" t="s">
        <v>35510</v>
      </c>
      <c r="AZO53" s="3" t="s">
        <v>5808</v>
      </c>
      <c r="AZP53" s="3" t="s">
        <v>35511</v>
      </c>
      <c r="AZQ53" s="3" t="s">
        <v>35512</v>
      </c>
      <c r="AZR53" s="3" t="s">
        <v>5808</v>
      </c>
      <c r="AZS53" s="3" t="s">
        <v>35513</v>
      </c>
      <c r="AZT53" s="3" t="s">
        <v>35514</v>
      </c>
      <c r="AZU53" s="3" t="s">
        <v>5773</v>
      </c>
      <c r="AZV53" s="3" t="s">
        <v>35515</v>
      </c>
      <c r="AZW53" s="3" t="s">
        <v>35516</v>
      </c>
      <c r="AZX53" s="3" t="s">
        <v>5808</v>
      </c>
      <c r="AZY53" s="3" t="s">
        <v>35517</v>
      </c>
      <c r="AZZ53" s="3" t="s">
        <v>35518</v>
      </c>
      <c r="BAA53" s="3"/>
      <c r="BAB53" s="3"/>
      <c r="BAC53" s="3"/>
      <c r="BAD53" s="3" t="s">
        <v>271</v>
      </c>
      <c r="BAE53" s="3" t="s">
        <v>35519</v>
      </c>
      <c r="BAF53" s="3" t="s">
        <v>35520</v>
      </c>
      <c r="BAG53" s="3" t="s">
        <v>5763</v>
      </c>
      <c r="BAH53" s="3" t="s">
        <v>35521</v>
      </c>
      <c r="BAI53" s="3" t="s">
        <v>35522</v>
      </c>
      <c r="BAJ53" s="3"/>
      <c r="BAK53" s="3"/>
      <c r="BAL53" s="3"/>
      <c r="BAM53" s="3" t="s">
        <v>271</v>
      </c>
      <c r="BAN53" s="3" t="s">
        <v>35523</v>
      </c>
      <c r="BAO53" s="3" t="s">
        <v>35524</v>
      </c>
      <c r="BAP53" s="3" t="s">
        <v>5763</v>
      </c>
      <c r="BAQ53" s="3" t="s">
        <v>35525</v>
      </c>
      <c r="BAR53" s="3" t="s">
        <v>35526</v>
      </c>
      <c r="BAS53" s="3" t="s">
        <v>5763</v>
      </c>
      <c r="BAT53" s="3" t="s">
        <v>35527</v>
      </c>
      <c r="BAU53" s="3" t="s">
        <v>35528</v>
      </c>
      <c r="BAV53" s="3" t="s">
        <v>5808</v>
      </c>
      <c r="BAW53" s="3" t="s">
        <v>35529</v>
      </c>
      <c r="BAX53" s="3" t="s">
        <v>35530</v>
      </c>
      <c r="BAY53" s="3" t="s">
        <v>5768</v>
      </c>
      <c r="BAZ53" s="3" t="s">
        <v>35531</v>
      </c>
      <c r="BBA53" s="3" t="s">
        <v>35532</v>
      </c>
      <c r="BBB53" s="3"/>
      <c r="BBC53" s="3"/>
      <c r="BBD53" s="3"/>
      <c r="BBE53" s="3" t="s">
        <v>5768</v>
      </c>
      <c r="BBF53" s="3" t="s">
        <v>35533</v>
      </c>
      <c r="BBG53" s="3" t="s">
        <v>35534</v>
      </c>
      <c r="BBH53" s="3" t="s">
        <v>5763</v>
      </c>
      <c r="BBI53" s="3" t="s">
        <v>35535</v>
      </c>
      <c r="BBJ53" s="3" t="s">
        <v>35536</v>
      </c>
      <c r="BBK53" s="3" t="s">
        <v>5760</v>
      </c>
      <c r="BBL53" s="3" t="s">
        <v>6408</v>
      </c>
      <c r="BBM53" s="3" t="s">
        <v>6409</v>
      </c>
      <c r="BBN53" s="3"/>
      <c r="BBO53" s="3"/>
      <c r="BBP53" s="3"/>
      <c r="BBQ53" s="3" t="s">
        <v>5760</v>
      </c>
      <c r="BBR53" s="3" t="s">
        <v>35537</v>
      </c>
      <c r="BBS53" s="3" t="s">
        <v>35538</v>
      </c>
      <c r="BBT53" s="3" t="s">
        <v>5808</v>
      </c>
      <c r="BBU53" s="3" t="s">
        <v>35539</v>
      </c>
      <c r="BBV53" s="3" t="s">
        <v>35540</v>
      </c>
      <c r="BBW53" s="3" t="s">
        <v>271</v>
      </c>
      <c r="BBX53" s="3" t="s">
        <v>35541</v>
      </c>
      <c r="BBY53" s="3" t="s">
        <v>35542</v>
      </c>
      <c r="BBZ53" s="3" t="s">
        <v>5763</v>
      </c>
      <c r="BCA53" s="3" t="s">
        <v>35543</v>
      </c>
      <c r="BCB53" s="3" t="s">
        <v>35544</v>
      </c>
      <c r="BCC53" s="3" t="s">
        <v>5773</v>
      </c>
      <c r="BCD53" s="3" t="s">
        <v>35545</v>
      </c>
      <c r="BCE53" s="3" t="s">
        <v>35546</v>
      </c>
      <c r="BCF53" s="3"/>
      <c r="BCG53" s="3"/>
      <c r="BCH53" s="3"/>
      <c r="BCI53" s="3" t="s">
        <v>5808</v>
      </c>
      <c r="BCJ53" s="3" t="s">
        <v>35547</v>
      </c>
      <c r="BCK53" s="3" t="s">
        <v>35548</v>
      </c>
      <c r="BCL53" s="3"/>
      <c r="BCM53" s="3"/>
      <c r="BCN53" s="3"/>
      <c r="BCO53" s="3"/>
      <c r="BCP53" s="3"/>
      <c r="BCQ53" s="3"/>
      <c r="BCR53" s="3" t="s">
        <v>271</v>
      </c>
      <c r="BCS53" s="3" t="s">
        <v>35549</v>
      </c>
      <c r="BCT53" s="3" t="s">
        <v>35550</v>
      </c>
      <c r="BCU53" s="3"/>
      <c r="BCV53" s="3"/>
      <c r="BCW53" s="3"/>
      <c r="BCX53" s="3"/>
      <c r="BCY53" s="3"/>
      <c r="BCZ53" s="3"/>
      <c r="BDA53" s="3"/>
      <c r="BDB53" s="3"/>
      <c r="BDC53" s="3"/>
      <c r="BDD53" s="3" t="s">
        <v>5808</v>
      </c>
      <c r="BDE53" s="3" t="s">
        <v>35551</v>
      </c>
      <c r="BDF53" s="3" t="s">
        <v>35552</v>
      </c>
      <c r="BDG53" s="3" t="s">
        <v>5808</v>
      </c>
      <c r="BDH53" s="3" t="s">
        <v>35553</v>
      </c>
      <c r="BDI53" s="3" t="s">
        <v>35554</v>
      </c>
      <c r="BDJ53" s="3" t="s">
        <v>5950</v>
      </c>
      <c r="BDK53" s="3" t="s">
        <v>35555</v>
      </c>
      <c r="BDL53" s="3" t="s">
        <v>35556</v>
      </c>
      <c r="BDM53" s="3"/>
      <c r="BDN53" s="3"/>
      <c r="BDO53" s="3"/>
      <c r="BDP53" s="3"/>
      <c r="BDQ53" s="3"/>
      <c r="BDR53" s="3"/>
      <c r="BDS53" s="3"/>
      <c r="BDT53" s="3"/>
      <c r="BDU53" s="3"/>
      <c r="BDV53" s="3" t="s">
        <v>5773</v>
      </c>
      <c r="BDW53" s="3" t="s">
        <v>35557</v>
      </c>
      <c r="BDX53" s="3" t="s">
        <v>35558</v>
      </c>
      <c r="BDY53" s="3"/>
      <c r="BDZ53" s="3"/>
      <c r="BEA53" s="3"/>
      <c r="BEB53" s="3" t="s">
        <v>5760</v>
      </c>
      <c r="BEC53" s="3" t="s">
        <v>35559</v>
      </c>
      <c r="BED53" s="3" t="s">
        <v>35560</v>
      </c>
      <c r="BEE53" s="3" t="s">
        <v>5815</v>
      </c>
      <c r="BEF53" s="3" t="s">
        <v>32898</v>
      </c>
      <c r="BEG53" s="3" t="s">
        <v>32899</v>
      </c>
      <c r="BEH53" s="3" t="s">
        <v>5815</v>
      </c>
      <c r="BEI53" s="3" t="s">
        <v>32898</v>
      </c>
      <c r="BEJ53" s="3" t="s">
        <v>32899</v>
      </c>
      <c r="BEK53" s="3" t="s">
        <v>5815</v>
      </c>
      <c r="BEL53" s="3" t="s">
        <v>32898</v>
      </c>
      <c r="BEM53" s="3" t="s">
        <v>32899</v>
      </c>
      <c r="BEN53" s="3" t="s">
        <v>5808</v>
      </c>
      <c r="BEO53" s="3" t="s">
        <v>35561</v>
      </c>
      <c r="BEP53" s="3" t="s">
        <v>35562</v>
      </c>
      <c r="BEQ53" s="3" t="s">
        <v>5815</v>
      </c>
      <c r="BER53" s="3" t="s">
        <v>32898</v>
      </c>
      <c r="BES53" s="3" t="s">
        <v>32899</v>
      </c>
      <c r="BET53" s="3" t="s">
        <v>5808</v>
      </c>
      <c r="BEU53" s="3" t="s">
        <v>35563</v>
      </c>
      <c r="BEV53" s="3" t="s">
        <v>35564</v>
      </c>
      <c r="BEW53" s="3" t="s">
        <v>5763</v>
      </c>
      <c r="BEX53" s="3" t="s">
        <v>35565</v>
      </c>
      <c r="BEY53" s="3" t="s">
        <v>35566</v>
      </c>
      <c r="BEZ53" s="3" t="s">
        <v>5808</v>
      </c>
      <c r="BFA53" s="3" t="s">
        <v>31928</v>
      </c>
      <c r="BFB53" s="3" t="s">
        <v>31929</v>
      </c>
      <c r="BFC53" s="3" t="s">
        <v>5763</v>
      </c>
      <c r="BFD53" s="3" t="s">
        <v>32500</v>
      </c>
      <c r="BFE53" s="3" t="s">
        <v>32501</v>
      </c>
      <c r="BFF53" s="3" t="s">
        <v>5773</v>
      </c>
      <c r="BFG53" s="3" t="s">
        <v>35567</v>
      </c>
      <c r="BFH53" s="3" t="s">
        <v>35568</v>
      </c>
      <c r="BFI53" s="3"/>
      <c r="BFJ53" s="3"/>
      <c r="BFK53" s="3"/>
      <c r="BFL53" s="3"/>
      <c r="BFM53" s="3"/>
      <c r="BFN53" s="3"/>
      <c r="BFO53" s="3"/>
      <c r="BFP53" s="3"/>
      <c r="BFQ53" s="3"/>
      <c r="BFR53" s="3"/>
      <c r="BFS53" s="3"/>
      <c r="BFT53" s="3"/>
      <c r="BFU53" s="3" t="s">
        <v>5763</v>
      </c>
      <c r="BFV53" s="3" t="s">
        <v>35569</v>
      </c>
      <c r="BFW53" s="3" t="s">
        <v>35570</v>
      </c>
      <c r="BFX53" s="3"/>
      <c r="BFY53" s="3"/>
      <c r="BFZ53" s="3"/>
      <c r="BGA53" s="3"/>
      <c r="BGB53" s="3"/>
      <c r="BGC53" s="3"/>
      <c r="BGD53" s="3"/>
      <c r="BGE53" s="3"/>
      <c r="BGF53" s="3"/>
      <c r="BGG53" s="3"/>
      <c r="BGH53" s="3"/>
      <c r="BGI53" s="3"/>
      <c r="BGJ53" s="3" t="s">
        <v>271</v>
      </c>
      <c r="BGK53" s="3" t="s">
        <v>35571</v>
      </c>
      <c r="BGL53" s="3" t="s">
        <v>35572</v>
      </c>
      <c r="BGM53" s="3" t="s">
        <v>5763</v>
      </c>
      <c r="BGN53" s="3" t="s">
        <v>35573</v>
      </c>
      <c r="BGO53" s="3" t="s">
        <v>35574</v>
      </c>
      <c r="BGP53" s="3" t="s">
        <v>271</v>
      </c>
      <c r="BGQ53" s="3" t="s">
        <v>35575</v>
      </c>
      <c r="BGR53" s="3" t="s">
        <v>35576</v>
      </c>
      <c r="BGS53" s="3"/>
      <c r="BGT53" s="3"/>
      <c r="BGU53" s="3"/>
      <c r="BGV53" s="3" t="s">
        <v>5773</v>
      </c>
      <c r="BGW53" s="3" t="s">
        <v>6793</v>
      </c>
      <c r="BGX53" s="3" t="s">
        <v>6794</v>
      </c>
      <c r="BGY53" s="3" t="s">
        <v>5763</v>
      </c>
      <c r="BGZ53" s="3" t="s">
        <v>35577</v>
      </c>
      <c r="BHA53" s="3" t="s">
        <v>35578</v>
      </c>
      <c r="BHB53" s="3" t="s">
        <v>5768</v>
      </c>
      <c r="BHC53" s="3" t="s">
        <v>35579</v>
      </c>
      <c r="BHD53" s="3" t="s">
        <v>35580</v>
      </c>
      <c r="BHE53" s="3"/>
      <c r="BHF53" s="3"/>
      <c r="BHG53" s="3"/>
      <c r="BHH53" s="3" t="s">
        <v>5808</v>
      </c>
      <c r="BHI53" s="3" t="s">
        <v>33362</v>
      </c>
      <c r="BHJ53" s="3" t="s">
        <v>33363</v>
      </c>
      <c r="BHK53" s="3"/>
      <c r="BHL53" s="3"/>
      <c r="BHM53" s="3"/>
      <c r="BHN53" s="3"/>
      <c r="BHO53" s="3"/>
      <c r="BHP53" s="3"/>
      <c r="BHQ53" s="3"/>
      <c r="BHR53" s="3"/>
      <c r="BHS53" s="3"/>
      <c r="BHT53" s="3" t="s">
        <v>5773</v>
      </c>
      <c r="BHU53" s="3" t="s">
        <v>35581</v>
      </c>
      <c r="BHV53" s="3" t="s">
        <v>35582</v>
      </c>
      <c r="BHW53" s="3" t="s">
        <v>5768</v>
      </c>
      <c r="BHX53" s="3" t="s">
        <v>34813</v>
      </c>
      <c r="BHY53" s="3" t="s">
        <v>34814</v>
      </c>
      <c r="BHZ53" s="3"/>
      <c r="BIA53" s="3"/>
      <c r="BIB53" s="3"/>
      <c r="BIC53" s="3"/>
      <c r="BID53" s="3"/>
      <c r="BIE53" s="3"/>
      <c r="BIF53" s="3"/>
      <c r="BIG53" s="3"/>
      <c r="BIH53" s="3"/>
      <c r="BII53" s="3"/>
      <c r="BIJ53" s="3"/>
      <c r="BIK53" s="3"/>
      <c r="BIL53" s="3"/>
      <c r="BIM53" s="3"/>
      <c r="BIN53" s="3"/>
      <c r="BIO53" s="3"/>
      <c r="BIP53" s="3"/>
      <c r="BIQ53" s="3"/>
      <c r="BIR53" s="3"/>
      <c r="BIS53" s="3"/>
      <c r="BIT53" s="3"/>
      <c r="BIU53" s="3"/>
      <c r="BIV53" s="3"/>
      <c r="BIW53" s="3"/>
      <c r="BIX53" s="3"/>
      <c r="BIY53" s="3"/>
      <c r="BIZ53" s="3"/>
      <c r="BJA53" s="3"/>
      <c r="BJB53" s="3"/>
      <c r="BJC53" s="3"/>
      <c r="BJD53" s="3"/>
      <c r="BJE53" s="3"/>
      <c r="BJF53" s="3"/>
      <c r="BJG53" s="3"/>
      <c r="BJH53" s="3"/>
      <c r="BJI53" s="3"/>
      <c r="BJJ53" s="3" t="s">
        <v>5773</v>
      </c>
      <c r="BJK53" s="3" t="s">
        <v>34821</v>
      </c>
      <c r="BJL53" s="3" t="s">
        <v>34822</v>
      </c>
      <c r="BJM53" s="3" t="s">
        <v>5773</v>
      </c>
      <c r="BJN53" s="3" t="s">
        <v>35583</v>
      </c>
      <c r="BJO53" s="3" t="s">
        <v>35584</v>
      </c>
      <c r="BJP53" s="3"/>
      <c r="BJQ53" s="3"/>
      <c r="BJR53" s="3"/>
      <c r="BJS53" s="3"/>
      <c r="BJT53" s="3"/>
      <c r="BJU53" s="3"/>
      <c r="BJV53" s="3"/>
      <c r="BJW53" s="3"/>
      <c r="BJX53" s="3"/>
      <c r="BJY53" s="3" t="s">
        <v>5763</v>
      </c>
      <c r="BJZ53" s="3" t="s">
        <v>35585</v>
      </c>
      <c r="BKA53" s="3" t="s">
        <v>35586</v>
      </c>
      <c r="BKB53" s="3" t="s">
        <v>5808</v>
      </c>
      <c r="BKC53" s="3" t="s">
        <v>31729</v>
      </c>
      <c r="BKD53" s="3" t="s">
        <v>31730</v>
      </c>
      <c r="BKE53" s="3" t="s">
        <v>5760</v>
      </c>
      <c r="BKF53" s="3" t="s">
        <v>35587</v>
      </c>
      <c r="BKG53" s="3" t="s">
        <v>35588</v>
      </c>
      <c r="BKH53" s="3" t="s">
        <v>5808</v>
      </c>
      <c r="BKI53" s="3" t="s">
        <v>32078</v>
      </c>
      <c r="BKJ53" s="3" t="s">
        <v>32079</v>
      </c>
      <c r="BKK53" s="3" t="s">
        <v>286</v>
      </c>
      <c r="BKL53" s="3" t="s">
        <v>35589</v>
      </c>
      <c r="BKM53" s="3" t="s">
        <v>35590</v>
      </c>
      <c r="BKN53" s="3" t="s">
        <v>286</v>
      </c>
      <c r="BKO53" s="3" t="s">
        <v>35591</v>
      </c>
      <c r="BKP53" s="3" t="s">
        <v>35592</v>
      </c>
      <c r="BKQ53" s="3" t="s">
        <v>5808</v>
      </c>
      <c r="BKR53" s="3" t="s">
        <v>35593</v>
      </c>
      <c r="BKS53" s="3" t="s">
        <v>35594</v>
      </c>
      <c r="BKT53" s="3" t="s">
        <v>286</v>
      </c>
      <c r="BKU53" s="3" t="s">
        <v>35595</v>
      </c>
      <c r="BKV53" s="3" t="s">
        <v>35596</v>
      </c>
      <c r="BKW53" s="3" t="s">
        <v>5773</v>
      </c>
      <c r="BKX53" s="3" t="s">
        <v>35597</v>
      </c>
      <c r="BKY53" s="3" t="s">
        <v>35598</v>
      </c>
      <c r="BKZ53" s="3" t="s">
        <v>5763</v>
      </c>
      <c r="BLA53" s="3" t="s">
        <v>35599</v>
      </c>
      <c r="BLB53" s="3" t="s">
        <v>35600</v>
      </c>
      <c r="BLC53" s="3" t="s">
        <v>271</v>
      </c>
      <c r="BLD53" s="3" t="s">
        <v>35601</v>
      </c>
      <c r="BLE53" s="3" t="s">
        <v>35602</v>
      </c>
      <c r="BLF53" s="3" t="s">
        <v>5773</v>
      </c>
      <c r="BLG53" s="3" t="s">
        <v>35603</v>
      </c>
      <c r="BLH53" s="3" t="s">
        <v>35604</v>
      </c>
      <c r="BLI53" s="3" t="s">
        <v>5760</v>
      </c>
      <c r="BLJ53" s="3" t="s">
        <v>35605</v>
      </c>
      <c r="BLK53" s="3" t="s">
        <v>31080</v>
      </c>
      <c r="BLL53" s="3" t="s">
        <v>5773</v>
      </c>
      <c r="BLM53" s="3" t="s">
        <v>35606</v>
      </c>
      <c r="BLN53" s="3" t="s">
        <v>35607</v>
      </c>
      <c r="BLO53" s="3" t="s">
        <v>5773</v>
      </c>
      <c r="BLP53" s="3" t="s">
        <v>35608</v>
      </c>
      <c r="BLQ53" s="3" t="s">
        <v>35609</v>
      </c>
      <c r="BLR53" s="3" t="s">
        <v>271</v>
      </c>
      <c r="BLS53" s="3" t="s">
        <v>32252</v>
      </c>
      <c r="BLT53" s="3" t="s">
        <v>32253</v>
      </c>
      <c r="BLU53" s="3" t="s">
        <v>5763</v>
      </c>
      <c r="BLV53" s="3" t="s">
        <v>35610</v>
      </c>
      <c r="BLW53" s="3" t="s">
        <v>35611</v>
      </c>
      <c r="BLX53" s="3" t="s">
        <v>5950</v>
      </c>
      <c r="BLY53" s="3" t="s">
        <v>35612</v>
      </c>
      <c r="BLZ53" s="3" t="s">
        <v>35613</v>
      </c>
      <c r="BMA53" s="3" t="s">
        <v>5768</v>
      </c>
      <c r="BMB53" s="3" t="s">
        <v>35614</v>
      </c>
      <c r="BMC53" s="3" t="s">
        <v>35615</v>
      </c>
      <c r="BMD53" s="3" t="s">
        <v>5763</v>
      </c>
      <c r="BME53" s="3" t="s">
        <v>35616</v>
      </c>
      <c r="BMF53" s="3" t="s">
        <v>35617</v>
      </c>
      <c r="BMG53" s="3" t="s">
        <v>5768</v>
      </c>
      <c r="BMH53" s="3" t="s">
        <v>35618</v>
      </c>
      <c r="BMI53" s="3" t="s">
        <v>35619</v>
      </c>
      <c r="BMJ53" s="3" t="s">
        <v>5763</v>
      </c>
      <c r="BMK53" s="3" t="s">
        <v>35620</v>
      </c>
      <c r="BML53" s="3" t="s">
        <v>35621</v>
      </c>
      <c r="BMM53" s="3" t="s">
        <v>271</v>
      </c>
      <c r="BMN53" s="3" t="s">
        <v>33082</v>
      </c>
      <c r="BMO53" s="3" t="s">
        <v>33083</v>
      </c>
      <c r="BMP53" s="3"/>
      <c r="BMQ53" s="3"/>
      <c r="BMR53" s="3"/>
      <c r="BMS53" s="3" t="s">
        <v>5763</v>
      </c>
      <c r="BMT53" s="3" t="s">
        <v>35178</v>
      </c>
      <c r="BMU53" s="3" t="s">
        <v>35179</v>
      </c>
      <c r="BMV53" s="3" t="s">
        <v>5763</v>
      </c>
      <c r="BMW53" s="3" t="s">
        <v>35622</v>
      </c>
      <c r="BMX53" s="3" t="s">
        <v>35623</v>
      </c>
      <c r="BMY53" s="3" t="s">
        <v>286</v>
      </c>
      <c r="BMZ53" s="3" t="s">
        <v>35624</v>
      </c>
      <c r="BNA53" s="3" t="s">
        <v>35625</v>
      </c>
      <c r="BNB53" s="3"/>
      <c r="BNC53" s="3"/>
      <c r="BND53" s="3"/>
      <c r="BNE53" s="3" t="s">
        <v>5763</v>
      </c>
      <c r="BNF53" s="3" t="s">
        <v>6626</v>
      </c>
      <c r="BNG53" s="3" t="s">
        <v>6627</v>
      </c>
      <c r="BNH53" s="3" t="s">
        <v>5808</v>
      </c>
      <c r="BNI53" s="3" t="s">
        <v>35626</v>
      </c>
      <c r="BNJ53" s="3" t="s">
        <v>35627</v>
      </c>
      <c r="BNK53" s="3" t="s">
        <v>5768</v>
      </c>
      <c r="BNL53" s="3" t="s">
        <v>35628</v>
      </c>
      <c r="BNM53" s="3" t="s">
        <v>35629</v>
      </c>
      <c r="BNN53" s="3" t="s">
        <v>286</v>
      </c>
      <c r="BNO53" s="3" t="s">
        <v>35630</v>
      </c>
      <c r="BNP53" s="3" t="s">
        <v>35631</v>
      </c>
      <c r="BNQ53" s="3" t="s">
        <v>286</v>
      </c>
      <c r="BNR53" s="3" t="s">
        <v>35632</v>
      </c>
      <c r="BNS53" s="3" t="s">
        <v>35633</v>
      </c>
      <c r="BNT53" s="3" t="s">
        <v>5808</v>
      </c>
      <c r="BNU53" s="3" t="s">
        <v>35634</v>
      </c>
      <c r="BNV53" s="3" t="s">
        <v>35635</v>
      </c>
      <c r="BNW53" s="3"/>
      <c r="BNX53" s="3"/>
      <c r="BNY53" s="3"/>
      <c r="BNZ53" s="3" t="s">
        <v>5763</v>
      </c>
      <c r="BOA53" s="3" t="s">
        <v>35636</v>
      </c>
      <c r="BOB53" s="3" t="s">
        <v>35637</v>
      </c>
      <c r="BOC53" s="3" t="s">
        <v>5760</v>
      </c>
      <c r="BOD53" s="3" t="s">
        <v>35638</v>
      </c>
      <c r="BOE53" s="3" t="s">
        <v>35639</v>
      </c>
      <c r="BOF53" s="3" t="s">
        <v>5760</v>
      </c>
      <c r="BOG53" s="3" t="s">
        <v>35640</v>
      </c>
      <c r="BOH53" s="3" t="s">
        <v>35641</v>
      </c>
      <c r="BOI53" s="3" t="s">
        <v>5760</v>
      </c>
      <c r="BOJ53" s="3" t="s">
        <v>35642</v>
      </c>
      <c r="BOK53" s="3" t="s">
        <v>35643</v>
      </c>
      <c r="BOL53" s="3" t="s">
        <v>271</v>
      </c>
      <c r="BOM53" s="3" t="s">
        <v>35644</v>
      </c>
      <c r="BON53" s="3" t="s">
        <v>35645</v>
      </c>
      <c r="BOO53" s="3" t="s">
        <v>5808</v>
      </c>
      <c r="BOP53" s="3" t="s">
        <v>35646</v>
      </c>
      <c r="BOQ53" s="3" t="s">
        <v>35647</v>
      </c>
      <c r="BOR53" s="3" t="s">
        <v>5760</v>
      </c>
      <c r="BOS53" s="3" t="s">
        <v>33360</v>
      </c>
      <c r="BOT53" s="3" t="s">
        <v>33361</v>
      </c>
      <c r="BOU53" s="3" t="s">
        <v>5808</v>
      </c>
      <c r="BOV53" s="3" t="s">
        <v>30715</v>
      </c>
      <c r="BOW53" s="3" t="s">
        <v>30716</v>
      </c>
      <c r="BOX53" s="3" t="s">
        <v>5763</v>
      </c>
      <c r="BOY53" s="3" t="s">
        <v>35648</v>
      </c>
      <c r="BOZ53" s="3" t="s">
        <v>35649</v>
      </c>
      <c r="BPA53" s="3" t="s">
        <v>5760</v>
      </c>
      <c r="BPB53" s="3" t="s">
        <v>35650</v>
      </c>
      <c r="BPC53" s="3" t="s">
        <v>35651</v>
      </c>
      <c r="BPD53" s="3" t="s">
        <v>5808</v>
      </c>
      <c r="BPE53" s="3" t="s">
        <v>31729</v>
      </c>
      <c r="BPF53" s="3" t="s">
        <v>31730</v>
      </c>
      <c r="BPG53" s="3" t="s">
        <v>5808</v>
      </c>
      <c r="BPH53" s="3" t="s">
        <v>35652</v>
      </c>
      <c r="BPI53" s="3" t="s">
        <v>35653</v>
      </c>
      <c r="BPJ53" s="3" t="s">
        <v>5763</v>
      </c>
      <c r="BPK53" s="3" t="s">
        <v>35654</v>
      </c>
      <c r="BPL53" s="3" t="s">
        <v>35655</v>
      </c>
      <c r="BPM53" s="3" t="s">
        <v>5808</v>
      </c>
      <c r="BPN53" s="3" t="s">
        <v>31729</v>
      </c>
      <c r="BPO53" s="3" t="s">
        <v>31730</v>
      </c>
      <c r="BPP53" s="3" t="s">
        <v>5773</v>
      </c>
      <c r="BPQ53" s="3" t="s">
        <v>6793</v>
      </c>
      <c r="BPR53" s="3" t="s">
        <v>6794</v>
      </c>
      <c r="BPS53" s="3" t="s">
        <v>5773</v>
      </c>
      <c r="BPT53" s="3" t="s">
        <v>6793</v>
      </c>
      <c r="BPU53" s="3" t="s">
        <v>6794</v>
      </c>
      <c r="BPV53" s="3" t="s">
        <v>271</v>
      </c>
      <c r="BPW53" s="3" t="s">
        <v>35656</v>
      </c>
      <c r="BPX53" s="3" t="s">
        <v>35657</v>
      </c>
      <c r="BPY53" s="3"/>
      <c r="BPZ53" s="3"/>
      <c r="BQA53" s="3"/>
      <c r="BQB53" s="3"/>
      <c r="BQC53" s="3"/>
      <c r="BQD53" s="3"/>
      <c r="BQE53" s="3"/>
      <c r="BQF53" s="3"/>
      <c r="BQG53" s="3"/>
      <c r="BQH53" s="3" t="s">
        <v>5808</v>
      </c>
      <c r="BQI53" s="3" t="s">
        <v>35658</v>
      </c>
      <c r="BQJ53" s="3" t="s">
        <v>32227</v>
      </c>
      <c r="BQK53" s="3"/>
      <c r="BQL53" s="3"/>
      <c r="BQM53" s="3"/>
      <c r="BQN53" s="3" t="s">
        <v>5763</v>
      </c>
      <c r="BQO53" s="3" t="s">
        <v>35659</v>
      </c>
      <c r="BQP53" s="3" t="s">
        <v>35660</v>
      </c>
      <c r="BQQ53" s="3" t="s">
        <v>5773</v>
      </c>
      <c r="BQR53" s="3" t="s">
        <v>31589</v>
      </c>
      <c r="BQS53" s="3" t="s">
        <v>31590</v>
      </c>
      <c r="BQT53" s="3" t="s">
        <v>5808</v>
      </c>
      <c r="BQU53" s="3" t="s">
        <v>35661</v>
      </c>
      <c r="BQV53" s="3" t="s">
        <v>35662</v>
      </c>
      <c r="BQW53" s="3"/>
      <c r="BQX53" s="3"/>
      <c r="BQY53" s="3"/>
      <c r="BQZ53" s="3" t="s">
        <v>5763</v>
      </c>
      <c r="BRA53" s="3" t="s">
        <v>35663</v>
      </c>
      <c r="BRB53" s="3" t="s">
        <v>35664</v>
      </c>
      <c r="BRC53" s="3" t="s">
        <v>5773</v>
      </c>
      <c r="BRD53" s="3" t="s">
        <v>33528</v>
      </c>
      <c r="BRE53" s="3" t="s">
        <v>33529</v>
      </c>
      <c r="BRF53" s="3"/>
      <c r="BRG53" s="3"/>
      <c r="BRH53" s="3"/>
      <c r="BRI53" s="3"/>
      <c r="BRJ53" s="3"/>
      <c r="BRK53" s="3"/>
      <c r="BRL53" s="3" t="s">
        <v>271</v>
      </c>
      <c r="BRM53" s="3" t="s">
        <v>31601</v>
      </c>
      <c r="BRN53" s="3" t="s">
        <v>31602</v>
      </c>
      <c r="BRO53" s="3" t="s">
        <v>271</v>
      </c>
      <c r="BRP53" s="3" t="s">
        <v>35665</v>
      </c>
      <c r="BRQ53" s="3" t="s">
        <v>35666</v>
      </c>
      <c r="BRR53" s="3" t="s">
        <v>5773</v>
      </c>
      <c r="BRS53" s="3" t="s">
        <v>35667</v>
      </c>
      <c r="BRT53" s="3" t="s">
        <v>35668</v>
      </c>
      <c r="BRU53" s="3" t="s">
        <v>5773</v>
      </c>
      <c r="BRV53" s="3" t="s">
        <v>35669</v>
      </c>
      <c r="BRW53" s="3" t="s">
        <v>35670</v>
      </c>
      <c r="BRX53" s="3" t="s">
        <v>5768</v>
      </c>
      <c r="BRY53" s="3" t="s">
        <v>35671</v>
      </c>
      <c r="BRZ53" s="3" t="s">
        <v>35672</v>
      </c>
      <c r="BSA53" s="3"/>
      <c r="BSB53" s="3"/>
      <c r="BSC53" s="3"/>
      <c r="BSD53" s="3" t="s">
        <v>5773</v>
      </c>
      <c r="BSE53" s="3" t="s">
        <v>35673</v>
      </c>
      <c r="BSF53" s="3" t="s">
        <v>35674</v>
      </c>
      <c r="BSG53" s="3" t="s">
        <v>5768</v>
      </c>
      <c r="BSH53" s="3" t="s">
        <v>35675</v>
      </c>
      <c r="BSI53" s="3" t="s">
        <v>35676</v>
      </c>
      <c r="BSJ53" s="3" t="s">
        <v>286</v>
      </c>
      <c r="BSK53" s="3" t="s">
        <v>35677</v>
      </c>
      <c r="BSL53" s="3" t="s">
        <v>35678</v>
      </c>
      <c r="BSM53" s="3" t="s">
        <v>5760</v>
      </c>
      <c r="BSN53" s="3" t="s">
        <v>35679</v>
      </c>
      <c r="BSO53" s="3" t="s">
        <v>35680</v>
      </c>
      <c r="BSP53" s="3" t="s">
        <v>5763</v>
      </c>
      <c r="BSQ53" s="3" t="s">
        <v>31735</v>
      </c>
      <c r="BSR53" s="3" t="s">
        <v>31736</v>
      </c>
      <c r="BSS53" s="3" t="s">
        <v>5773</v>
      </c>
      <c r="BST53" s="3" t="s">
        <v>6793</v>
      </c>
      <c r="BSU53" s="3" t="s">
        <v>6794</v>
      </c>
      <c r="BSV53" s="3" t="s">
        <v>5763</v>
      </c>
      <c r="BSW53" s="3" t="s">
        <v>32984</v>
      </c>
      <c r="BSX53" s="3" t="s">
        <v>32985</v>
      </c>
      <c r="BSY53" s="3" t="s">
        <v>5763</v>
      </c>
      <c r="BSZ53" s="3" t="s">
        <v>32546</v>
      </c>
      <c r="BTA53" s="3" t="s">
        <v>32547</v>
      </c>
      <c r="BTB53" s="3"/>
      <c r="BTC53" s="3"/>
      <c r="BTD53" s="3"/>
      <c r="BTE53" s="3"/>
      <c r="BTF53" s="3"/>
      <c r="BTG53" s="3"/>
      <c r="BTH53" s="3" t="s">
        <v>5763</v>
      </c>
      <c r="BTI53" s="3" t="s">
        <v>35681</v>
      </c>
      <c r="BTJ53" s="3" t="s">
        <v>35682</v>
      </c>
      <c r="BTK53" s="3" t="s">
        <v>271</v>
      </c>
      <c r="BTL53" s="3" t="s">
        <v>31031</v>
      </c>
      <c r="BTM53" s="3" t="s">
        <v>31032</v>
      </c>
      <c r="BTN53" s="3" t="s">
        <v>5763</v>
      </c>
      <c r="BTO53" s="3" t="s">
        <v>35683</v>
      </c>
      <c r="BTP53" s="3" t="s">
        <v>35684</v>
      </c>
      <c r="BTQ53" s="3" t="s">
        <v>5773</v>
      </c>
      <c r="BTR53" s="3" t="s">
        <v>35685</v>
      </c>
      <c r="BTS53" s="3" t="s">
        <v>35686</v>
      </c>
      <c r="BTT53" s="3"/>
      <c r="BTU53" s="3"/>
      <c r="BTV53" s="3"/>
      <c r="BTW53" s="3" t="s">
        <v>5768</v>
      </c>
      <c r="BTX53" s="3" t="s">
        <v>35687</v>
      </c>
      <c r="BTY53" s="3" t="s">
        <v>35688</v>
      </c>
      <c r="BTZ53" s="3" t="s">
        <v>5808</v>
      </c>
      <c r="BUA53" s="3" t="s">
        <v>35689</v>
      </c>
      <c r="BUB53" s="3" t="s">
        <v>35690</v>
      </c>
      <c r="BUC53" s="3" t="s">
        <v>5760</v>
      </c>
      <c r="BUD53" s="3" t="s">
        <v>35691</v>
      </c>
      <c r="BUE53" s="3" t="s">
        <v>35692</v>
      </c>
      <c r="BUF53" s="3" t="s">
        <v>5773</v>
      </c>
      <c r="BUG53" s="3" t="s">
        <v>35693</v>
      </c>
      <c r="BUH53" s="3" t="s">
        <v>35694</v>
      </c>
      <c r="BUI53" s="3"/>
      <c r="BUJ53" s="3"/>
      <c r="BUK53" s="3"/>
      <c r="BUL53" s="3" t="s">
        <v>5763</v>
      </c>
      <c r="BUM53" s="3" t="s">
        <v>35695</v>
      </c>
      <c r="BUN53" s="3" t="s">
        <v>35696</v>
      </c>
      <c r="BUO53" s="3" t="s">
        <v>5773</v>
      </c>
      <c r="BUP53" s="3" t="s">
        <v>35697</v>
      </c>
      <c r="BUQ53" s="3" t="s">
        <v>35698</v>
      </c>
      <c r="BUR53" s="3" t="s">
        <v>5773</v>
      </c>
      <c r="BUS53" s="3" t="s">
        <v>35699</v>
      </c>
      <c r="BUT53" s="3" t="s">
        <v>35700</v>
      </c>
      <c r="BUU53" s="3" t="s">
        <v>5773</v>
      </c>
      <c r="BUV53" s="3" t="s">
        <v>35701</v>
      </c>
      <c r="BUW53" s="3" t="s">
        <v>35702</v>
      </c>
      <c r="BUX53" s="3"/>
      <c r="BUY53" s="3"/>
      <c r="BUZ53" s="3"/>
      <c r="BVA53" s="3"/>
      <c r="BVB53" s="3"/>
      <c r="BVC53" s="3"/>
      <c r="BVD53" s="3" t="s">
        <v>5773</v>
      </c>
      <c r="BVE53" s="3" t="s">
        <v>35703</v>
      </c>
      <c r="BVF53" s="3" t="s">
        <v>35704</v>
      </c>
      <c r="BVG53" s="3" t="s">
        <v>5773</v>
      </c>
      <c r="BVH53" s="3" t="s">
        <v>35705</v>
      </c>
      <c r="BVI53" s="3" t="s">
        <v>35706</v>
      </c>
      <c r="BVJ53" s="3" t="s">
        <v>5763</v>
      </c>
      <c r="BVK53" s="3" t="s">
        <v>35707</v>
      </c>
      <c r="BVL53" s="3" t="s">
        <v>35708</v>
      </c>
      <c r="BVM53" s="3" t="s">
        <v>5808</v>
      </c>
      <c r="BVN53" s="3" t="s">
        <v>35709</v>
      </c>
      <c r="BVO53" s="3" t="s">
        <v>35710</v>
      </c>
      <c r="BVP53" s="3"/>
      <c r="BVQ53" s="3"/>
      <c r="BVR53" s="3"/>
      <c r="BVS53" s="3" t="s">
        <v>5760</v>
      </c>
      <c r="BVT53" s="3" t="s">
        <v>35711</v>
      </c>
      <c r="BVU53" s="3" t="s">
        <v>35712</v>
      </c>
      <c r="BVV53" s="3" t="s">
        <v>5773</v>
      </c>
      <c r="BVW53" s="3" t="s">
        <v>35713</v>
      </c>
      <c r="BVX53" s="3" t="s">
        <v>35714</v>
      </c>
      <c r="BVY53" s="3" t="s">
        <v>5808</v>
      </c>
      <c r="BVZ53" s="3" t="s">
        <v>35715</v>
      </c>
      <c r="BWA53" s="3" t="s">
        <v>35716</v>
      </c>
      <c r="BWB53" s="3" t="s">
        <v>5763</v>
      </c>
      <c r="BWC53" s="3" t="s">
        <v>35717</v>
      </c>
      <c r="BWD53" s="3" t="s">
        <v>35718</v>
      </c>
      <c r="BWE53" s="3" t="s">
        <v>5760</v>
      </c>
      <c r="BWF53" s="3" t="s">
        <v>35719</v>
      </c>
      <c r="BWG53" s="3" t="s">
        <v>35720</v>
      </c>
      <c r="BWH53" s="3" t="s">
        <v>271</v>
      </c>
      <c r="BWI53" s="3" t="s">
        <v>34442</v>
      </c>
      <c r="BWJ53" s="3" t="s">
        <v>34443</v>
      </c>
      <c r="BWK53" s="3"/>
      <c r="BWL53" s="3"/>
      <c r="BWM53" s="3"/>
      <c r="BWN53" s="3"/>
      <c r="BWO53" s="3"/>
      <c r="BWP53" s="3"/>
      <c r="BWQ53" s="3" t="s">
        <v>5768</v>
      </c>
      <c r="BWR53" s="3" t="s">
        <v>35721</v>
      </c>
      <c r="BWS53" s="3" t="s">
        <v>35722</v>
      </c>
      <c r="BWT53" s="3" t="s">
        <v>5808</v>
      </c>
      <c r="BWU53" s="3" t="s">
        <v>35723</v>
      </c>
      <c r="BWV53" s="3" t="s">
        <v>35724</v>
      </c>
      <c r="BWW53" s="3" t="s">
        <v>5773</v>
      </c>
      <c r="BWX53" s="3" t="s">
        <v>35725</v>
      </c>
      <c r="BWY53" s="3" t="s">
        <v>35726</v>
      </c>
      <c r="BWZ53" s="3" t="s">
        <v>5808</v>
      </c>
      <c r="BXA53" s="3" t="s">
        <v>35727</v>
      </c>
      <c r="BXB53" s="3" t="s">
        <v>35728</v>
      </c>
      <c r="BXC53" s="3" t="s">
        <v>286</v>
      </c>
      <c r="BXD53" s="3" t="s">
        <v>35729</v>
      </c>
      <c r="BXE53" s="3" t="s">
        <v>35730</v>
      </c>
      <c r="BXF53" s="3" t="s">
        <v>5773</v>
      </c>
      <c r="BXG53" s="3" t="s">
        <v>35731</v>
      </c>
      <c r="BXH53" s="3" t="s">
        <v>35732</v>
      </c>
      <c r="BXI53" s="3" t="s">
        <v>5815</v>
      </c>
      <c r="BXJ53" s="3" t="s">
        <v>33050</v>
      </c>
      <c r="BXK53" s="3" t="s">
        <v>33051</v>
      </c>
      <c r="BXL53" s="3" t="s">
        <v>5768</v>
      </c>
      <c r="BXM53" s="3" t="s">
        <v>35733</v>
      </c>
      <c r="BXN53" s="3" t="s">
        <v>35734</v>
      </c>
      <c r="BXO53" s="3" t="s">
        <v>5760</v>
      </c>
      <c r="BXP53" s="3" t="s">
        <v>35735</v>
      </c>
      <c r="BXQ53" s="3" t="s">
        <v>35736</v>
      </c>
      <c r="BXR53" s="3" t="s">
        <v>286</v>
      </c>
      <c r="BXS53" s="3" t="s">
        <v>35737</v>
      </c>
      <c r="BXT53" s="3" t="s">
        <v>35738</v>
      </c>
      <c r="BXU53" s="3" t="s">
        <v>5950</v>
      </c>
      <c r="BXV53" s="3" t="s">
        <v>35739</v>
      </c>
      <c r="BXW53" s="3" t="s">
        <v>35740</v>
      </c>
      <c r="BXX53" s="3" t="s">
        <v>271</v>
      </c>
      <c r="BXY53" s="3" t="s">
        <v>35741</v>
      </c>
      <c r="BXZ53" s="3" t="s">
        <v>35742</v>
      </c>
      <c r="BYA53" s="3" t="s">
        <v>5773</v>
      </c>
      <c r="BYB53" s="3" t="s">
        <v>35743</v>
      </c>
      <c r="BYC53" s="3" t="s">
        <v>35744</v>
      </c>
      <c r="BYD53" s="3" t="s">
        <v>5950</v>
      </c>
      <c r="BYE53" s="3" t="s">
        <v>35745</v>
      </c>
      <c r="BYF53" s="3" t="s">
        <v>35746</v>
      </c>
      <c r="BYG53" s="3" t="s">
        <v>5763</v>
      </c>
      <c r="BYH53" s="3" t="s">
        <v>35747</v>
      </c>
      <c r="BYI53" s="3" t="s">
        <v>35748</v>
      </c>
      <c r="BYJ53" s="3" t="s">
        <v>271</v>
      </c>
      <c r="BYK53" s="3" t="s">
        <v>35749</v>
      </c>
      <c r="BYL53" s="3" t="s">
        <v>35750</v>
      </c>
      <c r="BYM53" s="3" t="s">
        <v>5763</v>
      </c>
      <c r="BYN53" s="3" t="s">
        <v>35751</v>
      </c>
      <c r="BYO53" s="3" t="s">
        <v>35752</v>
      </c>
    </row>
    <row r="54" spans="1:2017" ht="25.5" x14ac:dyDescent="0.25">
      <c r="A54" s="5" t="s">
        <v>6912</v>
      </c>
      <c r="B54" s="1" t="s">
        <v>6913</v>
      </c>
      <c r="C54" s="1" t="s">
        <v>6914</v>
      </c>
      <c r="D54" s="1" t="s">
        <v>6915</v>
      </c>
      <c r="E54" s="1" t="s">
        <v>6913</v>
      </c>
      <c r="F54" s="1" t="s">
        <v>6914</v>
      </c>
      <c r="G54" s="1" t="s">
        <v>6915</v>
      </c>
      <c r="H54" s="1" t="s">
        <v>6913</v>
      </c>
      <c r="I54" s="1" t="s">
        <v>6914</v>
      </c>
      <c r="J54" s="1" t="s">
        <v>6915</v>
      </c>
      <c r="K54" s="1" t="s">
        <v>6913</v>
      </c>
      <c r="L54" s="1" t="s">
        <v>6914</v>
      </c>
      <c r="M54" s="1" t="s">
        <v>6915</v>
      </c>
      <c r="N54" s="1" t="s">
        <v>6913</v>
      </c>
      <c r="O54" s="1" t="s">
        <v>6914</v>
      </c>
      <c r="P54" s="1" t="s">
        <v>6915</v>
      </c>
      <c r="Q54" s="1" t="s">
        <v>6913</v>
      </c>
      <c r="R54" s="1" t="s">
        <v>6914</v>
      </c>
      <c r="S54" s="1" t="s">
        <v>6915</v>
      </c>
      <c r="T54" s="1" t="s">
        <v>6913</v>
      </c>
      <c r="U54" s="1" t="s">
        <v>6914</v>
      </c>
      <c r="V54" s="1" t="s">
        <v>6915</v>
      </c>
      <c r="W54" s="1" t="s">
        <v>6913</v>
      </c>
      <c r="X54" s="1" t="s">
        <v>6914</v>
      </c>
      <c r="Y54" s="1" t="s">
        <v>6915</v>
      </c>
      <c r="Z54" s="1" t="s">
        <v>6913</v>
      </c>
      <c r="AA54" s="1" t="s">
        <v>6914</v>
      </c>
      <c r="AB54" s="1" t="s">
        <v>6915</v>
      </c>
      <c r="AC54" s="1" t="s">
        <v>6913</v>
      </c>
      <c r="AD54" s="1" t="s">
        <v>6914</v>
      </c>
      <c r="AE54" s="1" t="s">
        <v>6915</v>
      </c>
      <c r="AF54" s="1" t="s">
        <v>6913</v>
      </c>
      <c r="AG54" s="1" t="s">
        <v>6914</v>
      </c>
      <c r="AH54" s="1" t="s">
        <v>6915</v>
      </c>
      <c r="AI54" s="1" t="s">
        <v>6913</v>
      </c>
      <c r="AJ54" s="1" t="s">
        <v>6914</v>
      </c>
      <c r="AK54" s="1" t="s">
        <v>6915</v>
      </c>
      <c r="AL54" s="1" t="s">
        <v>6913</v>
      </c>
      <c r="AM54" s="1" t="s">
        <v>6914</v>
      </c>
      <c r="AN54" s="1" t="s">
        <v>6915</v>
      </c>
      <c r="AO54" s="1" t="s">
        <v>6913</v>
      </c>
      <c r="AP54" s="1" t="s">
        <v>6914</v>
      </c>
      <c r="AQ54" s="1" t="s">
        <v>6915</v>
      </c>
      <c r="AR54" s="1" t="s">
        <v>6913</v>
      </c>
      <c r="AS54" s="1" t="s">
        <v>6914</v>
      </c>
      <c r="AT54" s="1" t="s">
        <v>6915</v>
      </c>
      <c r="AU54" s="1" t="s">
        <v>6913</v>
      </c>
      <c r="AV54" s="1" t="s">
        <v>6914</v>
      </c>
      <c r="AW54" s="1" t="s">
        <v>6915</v>
      </c>
      <c r="AX54" s="1" t="s">
        <v>6913</v>
      </c>
      <c r="AY54" s="1" t="s">
        <v>6914</v>
      </c>
      <c r="AZ54" s="1" t="s">
        <v>6915</v>
      </c>
      <c r="BA54" s="1" t="s">
        <v>6913</v>
      </c>
      <c r="BB54" s="1" t="s">
        <v>6914</v>
      </c>
      <c r="BC54" s="1" t="s">
        <v>6915</v>
      </c>
      <c r="BD54" s="1" t="s">
        <v>6913</v>
      </c>
      <c r="BE54" s="1" t="s">
        <v>6914</v>
      </c>
      <c r="BF54" s="1" t="s">
        <v>6915</v>
      </c>
      <c r="BG54" s="1" t="s">
        <v>6913</v>
      </c>
      <c r="BH54" s="1" t="s">
        <v>6914</v>
      </c>
      <c r="BI54" s="1" t="s">
        <v>6915</v>
      </c>
      <c r="BJ54" s="1" t="s">
        <v>6913</v>
      </c>
      <c r="BK54" s="1" t="s">
        <v>6914</v>
      </c>
      <c r="BL54" s="1" t="s">
        <v>6915</v>
      </c>
      <c r="BM54" s="1" t="s">
        <v>6913</v>
      </c>
      <c r="BN54" s="1" t="s">
        <v>6914</v>
      </c>
      <c r="BO54" s="1" t="s">
        <v>6915</v>
      </c>
      <c r="BP54" s="1" t="s">
        <v>6913</v>
      </c>
      <c r="BQ54" s="1" t="s">
        <v>6914</v>
      </c>
      <c r="BR54" s="1" t="s">
        <v>6915</v>
      </c>
      <c r="BS54" s="1" t="s">
        <v>6913</v>
      </c>
      <c r="BT54" s="1" t="s">
        <v>6914</v>
      </c>
      <c r="BU54" s="1" t="s">
        <v>6915</v>
      </c>
      <c r="BV54" s="1" t="s">
        <v>6913</v>
      </c>
      <c r="BW54" s="1" t="s">
        <v>6914</v>
      </c>
      <c r="BX54" s="1" t="s">
        <v>6915</v>
      </c>
      <c r="BY54" s="1" t="s">
        <v>6913</v>
      </c>
      <c r="BZ54" s="1" t="s">
        <v>6914</v>
      </c>
      <c r="CA54" s="1" t="s">
        <v>6915</v>
      </c>
      <c r="CB54" s="1" t="s">
        <v>6913</v>
      </c>
      <c r="CC54" s="1" t="s">
        <v>6914</v>
      </c>
      <c r="CD54" s="1" t="s">
        <v>6915</v>
      </c>
      <c r="CE54" s="1" t="s">
        <v>6913</v>
      </c>
      <c r="CF54" s="1" t="s">
        <v>6914</v>
      </c>
      <c r="CG54" s="1" t="s">
        <v>6915</v>
      </c>
      <c r="CH54" s="1" t="s">
        <v>6913</v>
      </c>
      <c r="CI54" s="1" t="s">
        <v>6914</v>
      </c>
      <c r="CJ54" s="1" t="s">
        <v>6915</v>
      </c>
      <c r="CK54" s="1" t="s">
        <v>6913</v>
      </c>
      <c r="CL54" s="1" t="s">
        <v>6914</v>
      </c>
      <c r="CM54" s="1" t="s">
        <v>6915</v>
      </c>
      <c r="CN54" s="1" t="s">
        <v>6913</v>
      </c>
      <c r="CO54" s="1" t="s">
        <v>6914</v>
      </c>
      <c r="CP54" s="1" t="s">
        <v>6915</v>
      </c>
      <c r="CQ54" s="1" t="s">
        <v>6913</v>
      </c>
      <c r="CR54" s="1" t="s">
        <v>6914</v>
      </c>
      <c r="CS54" s="1" t="s">
        <v>6915</v>
      </c>
      <c r="CT54" s="1" t="s">
        <v>6913</v>
      </c>
      <c r="CU54" s="1" t="s">
        <v>6914</v>
      </c>
      <c r="CV54" s="1" t="s">
        <v>6915</v>
      </c>
      <c r="CW54" s="1" t="s">
        <v>6913</v>
      </c>
      <c r="CX54" s="1" t="s">
        <v>6914</v>
      </c>
      <c r="CY54" s="1" t="s">
        <v>6915</v>
      </c>
      <c r="CZ54" s="1" t="s">
        <v>6913</v>
      </c>
      <c r="DA54" s="1" t="s">
        <v>6914</v>
      </c>
      <c r="DB54" s="1" t="s">
        <v>6915</v>
      </c>
      <c r="DC54" s="1" t="s">
        <v>6913</v>
      </c>
      <c r="DD54" s="1" t="s">
        <v>6914</v>
      </c>
      <c r="DE54" s="1" t="s">
        <v>6915</v>
      </c>
      <c r="DF54" s="1" t="s">
        <v>6913</v>
      </c>
      <c r="DG54" s="1" t="s">
        <v>6914</v>
      </c>
      <c r="DH54" s="1" t="s">
        <v>6915</v>
      </c>
      <c r="DI54" s="1" t="s">
        <v>6913</v>
      </c>
      <c r="DJ54" s="1" t="s">
        <v>6914</v>
      </c>
      <c r="DK54" s="1" t="s">
        <v>6915</v>
      </c>
      <c r="DL54" s="1" t="s">
        <v>6913</v>
      </c>
      <c r="DM54" s="1" t="s">
        <v>6914</v>
      </c>
      <c r="DN54" s="1" t="s">
        <v>6915</v>
      </c>
      <c r="DO54" s="1" t="s">
        <v>6913</v>
      </c>
      <c r="DP54" s="1" t="s">
        <v>6914</v>
      </c>
      <c r="DQ54" s="1" t="s">
        <v>6915</v>
      </c>
      <c r="DR54" s="1" t="s">
        <v>6913</v>
      </c>
      <c r="DS54" s="1" t="s">
        <v>6914</v>
      </c>
      <c r="DT54" s="1" t="s">
        <v>6915</v>
      </c>
      <c r="DU54" s="1" t="s">
        <v>6913</v>
      </c>
      <c r="DV54" s="1" t="s">
        <v>6914</v>
      </c>
      <c r="DW54" s="1" t="s">
        <v>6915</v>
      </c>
      <c r="DX54" s="1" t="s">
        <v>6913</v>
      </c>
      <c r="DY54" s="1" t="s">
        <v>6914</v>
      </c>
      <c r="DZ54" s="1" t="s">
        <v>6915</v>
      </c>
      <c r="EA54" s="1" t="s">
        <v>6913</v>
      </c>
      <c r="EB54" s="1" t="s">
        <v>6914</v>
      </c>
      <c r="EC54" s="1" t="s">
        <v>6915</v>
      </c>
      <c r="ED54" s="1" t="s">
        <v>6913</v>
      </c>
      <c r="EE54" s="1" t="s">
        <v>6914</v>
      </c>
      <c r="EF54" s="1" t="s">
        <v>6915</v>
      </c>
      <c r="EG54" s="1" t="s">
        <v>6913</v>
      </c>
      <c r="EH54" s="1" t="s">
        <v>6914</v>
      </c>
      <c r="EI54" s="1" t="s">
        <v>6915</v>
      </c>
      <c r="EJ54" s="1" t="s">
        <v>6913</v>
      </c>
      <c r="EK54" s="1" t="s">
        <v>6914</v>
      </c>
      <c r="EL54" s="1" t="s">
        <v>6915</v>
      </c>
      <c r="EM54" s="1" t="s">
        <v>6913</v>
      </c>
      <c r="EN54" s="1" t="s">
        <v>6914</v>
      </c>
      <c r="EO54" s="1" t="s">
        <v>6915</v>
      </c>
      <c r="EP54" s="1" t="s">
        <v>6913</v>
      </c>
      <c r="EQ54" s="1" t="s">
        <v>6914</v>
      </c>
      <c r="ER54" s="1" t="s">
        <v>6915</v>
      </c>
      <c r="ES54" s="1" t="s">
        <v>6913</v>
      </c>
      <c r="ET54" s="1" t="s">
        <v>6914</v>
      </c>
      <c r="EU54" s="1" t="s">
        <v>6915</v>
      </c>
      <c r="EV54" s="1" t="s">
        <v>6913</v>
      </c>
      <c r="EW54" s="1" t="s">
        <v>6914</v>
      </c>
      <c r="EX54" s="1" t="s">
        <v>6915</v>
      </c>
      <c r="EY54" s="1" t="s">
        <v>6913</v>
      </c>
      <c r="EZ54" s="1" t="s">
        <v>6914</v>
      </c>
      <c r="FA54" s="1" t="s">
        <v>6915</v>
      </c>
      <c r="FB54" s="1" t="s">
        <v>6913</v>
      </c>
      <c r="FC54" s="1" t="s">
        <v>6914</v>
      </c>
      <c r="FD54" s="1" t="s">
        <v>6915</v>
      </c>
      <c r="FE54" s="1" t="s">
        <v>6913</v>
      </c>
      <c r="FF54" s="1" t="s">
        <v>6914</v>
      </c>
      <c r="FG54" s="1" t="s">
        <v>6915</v>
      </c>
      <c r="FH54" s="1" t="s">
        <v>6913</v>
      </c>
      <c r="FI54" s="1" t="s">
        <v>6914</v>
      </c>
      <c r="FJ54" s="1" t="s">
        <v>6915</v>
      </c>
      <c r="FK54" s="1" t="s">
        <v>6913</v>
      </c>
      <c r="FL54" s="1" t="s">
        <v>6914</v>
      </c>
      <c r="FM54" s="1" t="s">
        <v>6915</v>
      </c>
      <c r="FN54" s="1" t="s">
        <v>6913</v>
      </c>
      <c r="FO54" s="1" t="s">
        <v>6914</v>
      </c>
      <c r="FP54" s="1" t="s">
        <v>6915</v>
      </c>
      <c r="FQ54" s="1" t="s">
        <v>6913</v>
      </c>
      <c r="FR54" s="1" t="s">
        <v>6914</v>
      </c>
      <c r="FS54" s="1" t="s">
        <v>6915</v>
      </c>
      <c r="FT54" s="1" t="s">
        <v>6913</v>
      </c>
      <c r="FU54" s="1" t="s">
        <v>6914</v>
      </c>
      <c r="FV54" s="1" t="s">
        <v>6915</v>
      </c>
      <c r="FW54" s="1" t="s">
        <v>6913</v>
      </c>
      <c r="FX54" s="1" t="s">
        <v>6914</v>
      </c>
      <c r="FY54" s="1" t="s">
        <v>6915</v>
      </c>
      <c r="FZ54" s="1" t="s">
        <v>6913</v>
      </c>
      <c r="GA54" s="1" t="s">
        <v>6914</v>
      </c>
      <c r="GB54" s="1" t="s">
        <v>6915</v>
      </c>
      <c r="GC54" s="1" t="s">
        <v>6913</v>
      </c>
      <c r="GD54" s="1" t="s">
        <v>6914</v>
      </c>
      <c r="GE54" s="1" t="s">
        <v>6915</v>
      </c>
      <c r="GF54" s="1" t="s">
        <v>6913</v>
      </c>
      <c r="GG54" s="1" t="s">
        <v>6914</v>
      </c>
      <c r="GH54" s="1" t="s">
        <v>6915</v>
      </c>
      <c r="GI54" s="1" t="s">
        <v>6913</v>
      </c>
      <c r="GJ54" s="1" t="s">
        <v>6914</v>
      </c>
      <c r="GK54" s="1" t="s">
        <v>6915</v>
      </c>
      <c r="GL54" s="1" t="s">
        <v>6913</v>
      </c>
      <c r="GM54" s="1" t="s">
        <v>6914</v>
      </c>
      <c r="GN54" s="1" t="s">
        <v>6915</v>
      </c>
      <c r="GO54" s="1" t="s">
        <v>6913</v>
      </c>
      <c r="GP54" s="1" t="s">
        <v>6914</v>
      </c>
      <c r="GQ54" s="1" t="s">
        <v>6915</v>
      </c>
      <c r="GR54" s="1" t="s">
        <v>6913</v>
      </c>
      <c r="GS54" s="1" t="s">
        <v>6914</v>
      </c>
      <c r="GT54" s="1" t="s">
        <v>6915</v>
      </c>
      <c r="GU54" s="1" t="s">
        <v>6913</v>
      </c>
      <c r="GV54" s="1" t="s">
        <v>6914</v>
      </c>
      <c r="GW54" s="1" t="s">
        <v>6915</v>
      </c>
      <c r="GX54" s="1" t="s">
        <v>6913</v>
      </c>
      <c r="GY54" s="1" t="s">
        <v>6914</v>
      </c>
      <c r="GZ54" s="1" t="s">
        <v>6915</v>
      </c>
      <c r="HA54" s="1" t="s">
        <v>6913</v>
      </c>
      <c r="HB54" s="1" t="s">
        <v>6914</v>
      </c>
      <c r="HC54" s="1" t="s">
        <v>6915</v>
      </c>
      <c r="HD54" s="1" t="s">
        <v>6913</v>
      </c>
      <c r="HE54" s="1" t="s">
        <v>6914</v>
      </c>
      <c r="HF54" s="1" t="s">
        <v>6915</v>
      </c>
      <c r="HG54" s="1" t="s">
        <v>6913</v>
      </c>
      <c r="HH54" s="1" t="s">
        <v>6914</v>
      </c>
      <c r="HI54" s="1" t="s">
        <v>6915</v>
      </c>
      <c r="HJ54" s="1" t="s">
        <v>6913</v>
      </c>
      <c r="HK54" s="1" t="s">
        <v>6914</v>
      </c>
      <c r="HL54" s="1" t="s">
        <v>6915</v>
      </c>
      <c r="HM54" s="1" t="s">
        <v>6913</v>
      </c>
      <c r="HN54" s="1" t="s">
        <v>6914</v>
      </c>
      <c r="HO54" s="1" t="s">
        <v>6915</v>
      </c>
      <c r="HP54" s="1" t="s">
        <v>6913</v>
      </c>
      <c r="HQ54" s="1" t="s">
        <v>6914</v>
      </c>
      <c r="HR54" s="1" t="s">
        <v>6915</v>
      </c>
      <c r="HS54" s="1" t="s">
        <v>6913</v>
      </c>
      <c r="HT54" s="1" t="s">
        <v>6914</v>
      </c>
      <c r="HU54" s="1" t="s">
        <v>6915</v>
      </c>
      <c r="HV54" s="1" t="s">
        <v>6913</v>
      </c>
      <c r="HW54" s="1" t="s">
        <v>6914</v>
      </c>
      <c r="HX54" s="1" t="s">
        <v>6915</v>
      </c>
      <c r="HY54" s="1" t="s">
        <v>6913</v>
      </c>
      <c r="HZ54" s="1" t="s">
        <v>6914</v>
      </c>
      <c r="IA54" s="1" t="s">
        <v>6915</v>
      </c>
      <c r="IB54" s="1" t="s">
        <v>6913</v>
      </c>
      <c r="IC54" s="1" t="s">
        <v>6914</v>
      </c>
      <c r="ID54" s="1" t="s">
        <v>6915</v>
      </c>
      <c r="IE54" s="1" t="s">
        <v>6913</v>
      </c>
      <c r="IF54" s="1" t="s">
        <v>6914</v>
      </c>
      <c r="IG54" s="1" t="s">
        <v>6915</v>
      </c>
      <c r="IH54" s="1" t="s">
        <v>6913</v>
      </c>
      <c r="II54" s="1" t="s">
        <v>6914</v>
      </c>
      <c r="IJ54" s="1" t="s">
        <v>6915</v>
      </c>
      <c r="IK54" s="1" t="s">
        <v>6913</v>
      </c>
      <c r="IL54" s="1" t="s">
        <v>6914</v>
      </c>
      <c r="IM54" s="1" t="s">
        <v>6915</v>
      </c>
      <c r="IN54" s="1" t="s">
        <v>6913</v>
      </c>
      <c r="IO54" s="1" t="s">
        <v>6914</v>
      </c>
      <c r="IP54" s="1" t="s">
        <v>6915</v>
      </c>
      <c r="IQ54" s="1" t="s">
        <v>6913</v>
      </c>
      <c r="IR54" s="1" t="s">
        <v>6914</v>
      </c>
      <c r="IS54" s="1" t="s">
        <v>6915</v>
      </c>
      <c r="IT54" s="1" t="s">
        <v>6913</v>
      </c>
      <c r="IU54" s="1" t="s">
        <v>6914</v>
      </c>
      <c r="IV54" s="1" t="s">
        <v>6915</v>
      </c>
      <c r="IW54" s="1" t="s">
        <v>6913</v>
      </c>
      <c r="IX54" s="1" t="s">
        <v>6914</v>
      </c>
      <c r="IY54" s="1" t="s">
        <v>6915</v>
      </c>
      <c r="IZ54" s="1" t="s">
        <v>6913</v>
      </c>
      <c r="JA54" s="1" t="s">
        <v>6914</v>
      </c>
      <c r="JB54" s="1" t="s">
        <v>6915</v>
      </c>
      <c r="JC54" s="1" t="s">
        <v>6913</v>
      </c>
      <c r="JD54" s="1" t="s">
        <v>6914</v>
      </c>
      <c r="JE54" s="1" t="s">
        <v>6915</v>
      </c>
      <c r="JF54" s="1" t="s">
        <v>6913</v>
      </c>
      <c r="JG54" s="1" t="s">
        <v>6914</v>
      </c>
      <c r="JH54" s="1" t="s">
        <v>6915</v>
      </c>
      <c r="JI54" s="1" t="s">
        <v>6913</v>
      </c>
      <c r="JJ54" s="1" t="s">
        <v>6914</v>
      </c>
      <c r="JK54" s="1" t="s">
        <v>6915</v>
      </c>
      <c r="JL54" s="1" t="s">
        <v>6913</v>
      </c>
      <c r="JM54" s="1" t="s">
        <v>6914</v>
      </c>
      <c r="JN54" s="1" t="s">
        <v>6915</v>
      </c>
      <c r="JO54" s="1" t="s">
        <v>6913</v>
      </c>
      <c r="JP54" s="1" t="s">
        <v>6914</v>
      </c>
      <c r="JQ54" s="1" t="s">
        <v>6915</v>
      </c>
      <c r="JR54" s="1" t="s">
        <v>6913</v>
      </c>
      <c r="JS54" s="1" t="s">
        <v>6914</v>
      </c>
      <c r="JT54" s="1" t="s">
        <v>6915</v>
      </c>
      <c r="JU54" s="1" t="s">
        <v>6913</v>
      </c>
      <c r="JV54" s="1" t="s">
        <v>6914</v>
      </c>
      <c r="JW54" s="1" t="s">
        <v>6915</v>
      </c>
      <c r="JX54" s="1" t="s">
        <v>6913</v>
      </c>
      <c r="JY54" s="1" t="s">
        <v>6914</v>
      </c>
      <c r="JZ54" s="1" t="s">
        <v>6915</v>
      </c>
      <c r="KA54" s="1" t="s">
        <v>6913</v>
      </c>
      <c r="KB54" s="1" t="s">
        <v>6914</v>
      </c>
      <c r="KC54" s="1" t="s">
        <v>6915</v>
      </c>
      <c r="KD54" s="1" t="s">
        <v>6913</v>
      </c>
      <c r="KE54" s="1" t="s">
        <v>6914</v>
      </c>
      <c r="KF54" s="1" t="s">
        <v>6915</v>
      </c>
      <c r="KG54" s="1" t="s">
        <v>6913</v>
      </c>
      <c r="KH54" s="1" t="s">
        <v>6914</v>
      </c>
      <c r="KI54" s="1" t="s">
        <v>6915</v>
      </c>
      <c r="KJ54" s="1" t="s">
        <v>6913</v>
      </c>
      <c r="KK54" s="1" t="s">
        <v>6914</v>
      </c>
      <c r="KL54" s="1" t="s">
        <v>6915</v>
      </c>
      <c r="KM54" s="1" t="s">
        <v>6913</v>
      </c>
      <c r="KN54" s="1" t="s">
        <v>6914</v>
      </c>
      <c r="KO54" s="1" t="s">
        <v>6915</v>
      </c>
      <c r="KP54" s="1" t="s">
        <v>6913</v>
      </c>
      <c r="KQ54" s="1" t="s">
        <v>6914</v>
      </c>
      <c r="KR54" s="1" t="s">
        <v>6915</v>
      </c>
      <c r="KS54" s="1" t="s">
        <v>6913</v>
      </c>
      <c r="KT54" s="1" t="s">
        <v>6914</v>
      </c>
      <c r="KU54" s="1" t="s">
        <v>6915</v>
      </c>
      <c r="KV54" s="1" t="s">
        <v>6913</v>
      </c>
      <c r="KW54" s="1" t="s">
        <v>6914</v>
      </c>
      <c r="KX54" s="1" t="s">
        <v>6915</v>
      </c>
      <c r="KY54" s="1" t="s">
        <v>6913</v>
      </c>
      <c r="KZ54" s="1" t="s">
        <v>6914</v>
      </c>
      <c r="LA54" s="1" t="s">
        <v>6915</v>
      </c>
      <c r="LB54" s="1" t="s">
        <v>6913</v>
      </c>
      <c r="LC54" s="1" t="s">
        <v>6914</v>
      </c>
      <c r="LD54" s="1" t="s">
        <v>6915</v>
      </c>
      <c r="LE54" s="1" t="s">
        <v>6913</v>
      </c>
      <c r="LF54" s="1" t="s">
        <v>6914</v>
      </c>
      <c r="LG54" s="1" t="s">
        <v>6915</v>
      </c>
      <c r="LH54" s="1" t="s">
        <v>6913</v>
      </c>
      <c r="LI54" s="1" t="s">
        <v>6914</v>
      </c>
      <c r="LJ54" s="1" t="s">
        <v>6915</v>
      </c>
      <c r="LK54" s="1" t="s">
        <v>6913</v>
      </c>
      <c r="LL54" s="1" t="s">
        <v>6914</v>
      </c>
      <c r="LM54" s="1" t="s">
        <v>6915</v>
      </c>
      <c r="LN54" s="1" t="s">
        <v>6913</v>
      </c>
      <c r="LO54" s="1" t="s">
        <v>6914</v>
      </c>
      <c r="LP54" s="1" t="s">
        <v>6915</v>
      </c>
      <c r="LQ54" s="1" t="s">
        <v>6913</v>
      </c>
      <c r="LR54" s="1" t="s">
        <v>6914</v>
      </c>
      <c r="LS54" s="1" t="s">
        <v>6915</v>
      </c>
      <c r="LT54" s="1" t="s">
        <v>6913</v>
      </c>
      <c r="LU54" s="1" t="s">
        <v>6914</v>
      </c>
      <c r="LV54" s="1" t="s">
        <v>6915</v>
      </c>
      <c r="LW54" s="1" t="s">
        <v>6913</v>
      </c>
      <c r="LX54" s="1" t="s">
        <v>6914</v>
      </c>
      <c r="LY54" s="1" t="s">
        <v>6915</v>
      </c>
      <c r="LZ54" s="1" t="s">
        <v>6913</v>
      </c>
      <c r="MA54" s="1" t="s">
        <v>6914</v>
      </c>
      <c r="MB54" s="1" t="s">
        <v>6915</v>
      </c>
      <c r="MC54" s="1" t="s">
        <v>6913</v>
      </c>
      <c r="MD54" s="1" t="s">
        <v>6914</v>
      </c>
      <c r="ME54" s="1" t="s">
        <v>6915</v>
      </c>
      <c r="MF54" s="1" t="s">
        <v>6913</v>
      </c>
      <c r="MG54" s="1" t="s">
        <v>6914</v>
      </c>
      <c r="MH54" s="1" t="s">
        <v>6915</v>
      </c>
      <c r="MI54" s="1" t="s">
        <v>6913</v>
      </c>
      <c r="MJ54" s="1" t="s">
        <v>6914</v>
      </c>
      <c r="MK54" s="1" t="s">
        <v>6915</v>
      </c>
      <c r="ML54" s="1" t="s">
        <v>6913</v>
      </c>
      <c r="MM54" s="1" t="s">
        <v>6914</v>
      </c>
      <c r="MN54" s="1" t="s">
        <v>6915</v>
      </c>
      <c r="MO54" s="1" t="s">
        <v>6913</v>
      </c>
      <c r="MP54" s="1" t="s">
        <v>6914</v>
      </c>
      <c r="MQ54" s="1" t="s">
        <v>6915</v>
      </c>
      <c r="MR54" s="1" t="s">
        <v>6913</v>
      </c>
      <c r="MS54" s="1" t="s">
        <v>6914</v>
      </c>
      <c r="MT54" s="1" t="s">
        <v>6915</v>
      </c>
      <c r="MU54" s="1" t="s">
        <v>6913</v>
      </c>
      <c r="MV54" s="1" t="s">
        <v>6914</v>
      </c>
      <c r="MW54" s="1" t="s">
        <v>6915</v>
      </c>
      <c r="MX54" s="1" t="s">
        <v>6913</v>
      </c>
      <c r="MY54" s="1" t="s">
        <v>6914</v>
      </c>
      <c r="MZ54" s="1" t="s">
        <v>6915</v>
      </c>
      <c r="NA54" s="1" t="s">
        <v>6913</v>
      </c>
      <c r="NB54" s="1" t="s">
        <v>6914</v>
      </c>
      <c r="NC54" s="1" t="s">
        <v>6915</v>
      </c>
      <c r="ND54" s="1" t="s">
        <v>6913</v>
      </c>
      <c r="NE54" s="1" t="s">
        <v>6914</v>
      </c>
      <c r="NF54" s="1" t="s">
        <v>6915</v>
      </c>
      <c r="NG54" s="1" t="s">
        <v>6913</v>
      </c>
      <c r="NH54" s="1" t="s">
        <v>6914</v>
      </c>
      <c r="NI54" s="1" t="s">
        <v>6915</v>
      </c>
      <c r="NJ54" s="1" t="s">
        <v>6913</v>
      </c>
      <c r="NK54" s="1" t="s">
        <v>6914</v>
      </c>
      <c r="NL54" s="1" t="s">
        <v>6915</v>
      </c>
      <c r="NM54" s="1" t="s">
        <v>6913</v>
      </c>
      <c r="NN54" s="1" t="s">
        <v>6914</v>
      </c>
      <c r="NO54" s="1" t="s">
        <v>6915</v>
      </c>
      <c r="NP54" s="1" t="s">
        <v>6913</v>
      </c>
      <c r="NQ54" s="1" t="s">
        <v>6914</v>
      </c>
      <c r="NR54" s="1" t="s">
        <v>6915</v>
      </c>
      <c r="NS54" s="1" t="s">
        <v>6913</v>
      </c>
      <c r="NT54" s="1" t="s">
        <v>6914</v>
      </c>
      <c r="NU54" s="1" t="s">
        <v>6915</v>
      </c>
      <c r="NV54" s="1" t="s">
        <v>6913</v>
      </c>
      <c r="NW54" s="1" t="s">
        <v>6914</v>
      </c>
      <c r="NX54" s="1" t="s">
        <v>6915</v>
      </c>
      <c r="NY54" s="1" t="s">
        <v>6913</v>
      </c>
      <c r="NZ54" s="1" t="s">
        <v>6914</v>
      </c>
      <c r="OA54" s="1" t="s">
        <v>6915</v>
      </c>
      <c r="OB54" s="1" t="s">
        <v>6913</v>
      </c>
      <c r="OC54" s="1" t="s">
        <v>6914</v>
      </c>
      <c r="OD54" s="1" t="s">
        <v>6915</v>
      </c>
      <c r="OE54" s="1" t="s">
        <v>6913</v>
      </c>
      <c r="OF54" s="1" t="s">
        <v>6914</v>
      </c>
      <c r="OG54" s="1" t="s">
        <v>6915</v>
      </c>
      <c r="OH54" s="1" t="s">
        <v>6913</v>
      </c>
      <c r="OI54" s="1" t="s">
        <v>6914</v>
      </c>
      <c r="OJ54" s="1" t="s">
        <v>6915</v>
      </c>
      <c r="OK54" s="1" t="s">
        <v>6913</v>
      </c>
      <c r="OL54" s="1" t="s">
        <v>6914</v>
      </c>
      <c r="OM54" s="1" t="s">
        <v>6915</v>
      </c>
      <c r="ON54" s="1" t="s">
        <v>6913</v>
      </c>
      <c r="OO54" s="1" t="s">
        <v>6914</v>
      </c>
      <c r="OP54" s="1" t="s">
        <v>6915</v>
      </c>
      <c r="OQ54" s="1" t="s">
        <v>6913</v>
      </c>
      <c r="OR54" s="1" t="s">
        <v>6914</v>
      </c>
      <c r="OS54" s="1" t="s">
        <v>6915</v>
      </c>
      <c r="OT54" s="1" t="s">
        <v>6913</v>
      </c>
      <c r="OU54" s="1" t="s">
        <v>6914</v>
      </c>
      <c r="OV54" s="1" t="s">
        <v>6915</v>
      </c>
      <c r="OW54" s="1" t="s">
        <v>6913</v>
      </c>
      <c r="OX54" s="1" t="s">
        <v>6914</v>
      </c>
      <c r="OY54" s="1" t="s">
        <v>6915</v>
      </c>
      <c r="OZ54" s="1" t="s">
        <v>6913</v>
      </c>
      <c r="PA54" s="1" t="s">
        <v>6914</v>
      </c>
      <c r="PB54" s="1" t="s">
        <v>6915</v>
      </c>
      <c r="PC54" s="1" t="s">
        <v>6913</v>
      </c>
      <c r="PD54" s="1" t="s">
        <v>6914</v>
      </c>
      <c r="PE54" s="1" t="s">
        <v>6915</v>
      </c>
      <c r="PF54" s="1" t="s">
        <v>6913</v>
      </c>
      <c r="PG54" s="1" t="s">
        <v>6914</v>
      </c>
      <c r="PH54" s="1" t="s">
        <v>6915</v>
      </c>
      <c r="PI54" s="1" t="s">
        <v>6913</v>
      </c>
      <c r="PJ54" s="1" t="s">
        <v>6914</v>
      </c>
      <c r="PK54" s="1" t="s">
        <v>6915</v>
      </c>
      <c r="PL54" s="1" t="s">
        <v>6913</v>
      </c>
      <c r="PM54" s="1" t="s">
        <v>6914</v>
      </c>
      <c r="PN54" s="1" t="s">
        <v>6915</v>
      </c>
      <c r="PO54" s="1" t="s">
        <v>6913</v>
      </c>
      <c r="PP54" s="1" t="s">
        <v>6914</v>
      </c>
      <c r="PQ54" s="1" t="s">
        <v>6915</v>
      </c>
      <c r="PR54" s="1" t="s">
        <v>6913</v>
      </c>
      <c r="PS54" s="1" t="s">
        <v>6914</v>
      </c>
      <c r="PT54" s="1" t="s">
        <v>6915</v>
      </c>
      <c r="PU54" s="1" t="s">
        <v>6913</v>
      </c>
      <c r="PV54" s="1" t="s">
        <v>6914</v>
      </c>
      <c r="PW54" s="1" t="s">
        <v>6915</v>
      </c>
      <c r="PX54" s="1" t="s">
        <v>6913</v>
      </c>
      <c r="PY54" s="1" t="s">
        <v>6914</v>
      </c>
      <c r="PZ54" s="1" t="s">
        <v>6915</v>
      </c>
      <c r="QA54" s="1" t="s">
        <v>6913</v>
      </c>
      <c r="QB54" s="1" t="s">
        <v>6914</v>
      </c>
      <c r="QC54" s="1" t="s">
        <v>6915</v>
      </c>
      <c r="QD54" s="1" t="s">
        <v>6913</v>
      </c>
      <c r="QE54" s="1" t="s">
        <v>6914</v>
      </c>
      <c r="QF54" s="1" t="s">
        <v>6915</v>
      </c>
      <c r="QG54" s="1" t="s">
        <v>6913</v>
      </c>
      <c r="QH54" s="1" t="s">
        <v>6914</v>
      </c>
      <c r="QI54" s="1" t="s">
        <v>6915</v>
      </c>
      <c r="QJ54" s="1" t="s">
        <v>6913</v>
      </c>
      <c r="QK54" s="1" t="s">
        <v>6914</v>
      </c>
      <c r="QL54" s="1" t="s">
        <v>6915</v>
      </c>
      <c r="QM54" s="1" t="s">
        <v>6913</v>
      </c>
      <c r="QN54" s="1" t="s">
        <v>6914</v>
      </c>
      <c r="QO54" s="1" t="s">
        <v>6915</v>
      </c>
      <c r="QP54" s="1" t="s">
        <v>6913</v>
      </c>
      <c r="QQ54" s="1" t="s">
        <v>6914</v>
      </c>
      <c r="QR54" s="1" t="s">
        <v>6915</v>
      </c>
      <c r="QS54" s="1" t="s">
        <v>6913</v>
      </c>
      <c r="QT54" s="1" t="s">
        <v>6914</v>
      </c>
      <c r="QU54" s="1" t="s">
        <v>6915</v>
      </c>
      <c r="QV54" s="1" t="s">
        <v>6913</v>
      </c>
      <c r="QW54" s="1" t="s">
        <v>6914</v>
      </c>
      <c r="QX54" s="1" t="s">
        <v>6915</v>
      </c>
      <c r="QY54" s="1" t="s">
        <v>6913</v>
      </c>
      <c r="QZ54" s="1" t="s">
        <v>6914</v>
      </c>
      <c r="RA54" s="1" t="s">
        <v>6915</v>
      </c>
      <c r="RB54" s="1" t="s">
        <v>6913</v>
      </c>
      <c r="RC54" s="1" t="s">
        <v>6914</v>
      </c>
      <c r="RD54" s="1" t="s">
        <v>6915</v>
      </c>
      <c r="RE54" s="1" t="s">
        <v>6913</v>
      </c>
      <c r="RF54" s="1" t="s">
        <v>6914</v>
      </c>
      <c r="RG54" s="1" t="s">
        <v>6915</v>
      </c>
      <c r="RH54" s="1" t="s">
        <v>6913</v>
      </c>
      <c r="RI54" s="1" t="s">
        <v>6914</v>
      </c>
      <c r="RJ54" s="1" t="s">
        <v>6915</v>
      </c>
      <c r="RK54" s="1" t="s">
        <v>6913</v>
      </c>
      <c r="RL54" s="1" t="s">
        <v>6914</v>
      </c>
      <c r="RM54" s="1" t="s">
        <v>6915</v>
      </c>
      <c r="RN54" s="1" t="s">
        <v>6913</v>
      </c>
      <c r="RO54" s="1" t="s">
        <v>6914</v>
      </c>
      <c r="RP54" s="1" t="s">
        <v>6915</v>
      </c>
      <c r="RQ54" s="1" t="s">
        <v>6913</v>
      </c>
      <c r="RR54" s="1" t="s">
        <v>6914</v>
      </c>
      <c r="RS54" s="1" t="s">
        <v>6915</v>
      </c>
      <c r="RT54" s="1" t="s">
        <v>6913</v>
      </c>
      <c r="RU54" s="1" t="s">
        <v>6914</v>
      </c>
      <c r="RV54" s="1" t="s">
        <v>6915</v>
      </c>
      <c r="RW54" s="1" t="s">
        <v>6913</v>
      </c>
      <c r="RX54" s="1" t="s">
        <v>6914</v>
      </c>
      <c r="RY54" s="1" t="s">
        <v>6915</v>
      </c>
      <c r="RZ54" s="1" t="s">
        <v>6913</v>
      </c>
      <c r="SA54" s="1" t="s">
        <v>6914</v>
      </c>
      <c r="SB54" s="1" t="s">
        <v>6915</v>
      </c>
      <c r="SC54" s="1" t="s">
        <v>6913</v>
      </c>
      <c r="SD54" s="1" t="s">
        <v>6914</v>
      </c>
      <c r="SE54" s="1" t="s">
        <v>6915</v>
      </c>
      <c r="SF54" s="1" t="s">
        <v>6913</v>
      </c>
      <c r="SG54" s="1" t="s">
        <v>6914</v>
      </c>
      <c r="SH54" s="1" t="s">
        <v>6915</v>
      </c>
      <c r="SI54" s="1" t="s">
        <v>6913</v>
      </c>
      <c r="SJ54" s="1" t="s">
        <v>6914</v>
      </c>
      <c r="SK54" s="1" t="s">
        <v>6915</v>
      </c>
      <c r="SL54" s="1" t="s">
        <v>6913</v>
      </c>
      <c r="SM54" s="1" t="s">
        <v>6914</v>
      </c>
      <c r="SN54" s="1" t="s">
        <v>6915</v>
      </c>
      <c r="SO54" s="1" t="s">
        <v>6913</v>
      </c>
      <c r="SP54" s="1" t="s">
        <v>6914</v>
      </c>
      <c r="SQ54" s="1" t="s">
        <v>6915</v>
      </c>
      <c r="SR54" s="1" t="s">
        <v>6913</v>
      </c>
      <c r="SS54" s="1" t="s">
        <v>6914</v>
      </c>
      <c r="ST54" s="1" t="s">
        <v>6915</v>
      </c>
      <c r="SU54" s="1" t="s">
        <v>6913</v>
      </c>
      <c r="SV54" s="1" t="s">
        <v>6914</v>
      </c>
      <c r="SW54" s="1" t="s">
        <v>6915</v>
      </c>
      <c r="SX54" s="1" t="s">
        <v>6913</v>
      </c>
      <c r="SY54" s="1" t="s">
        <v>6914</v>
      </c>
      <c r="SZ54" s="1" t="s">
        <v>6915</v>
      </c>
      <c r="TA54" s="1" t="s">
        <v>6913</v>
      </c>
      <c r="TB54" s="1" t="s">
        <v>6914</v>
      </c>
      <c r="TC54" s="1" t="s">
        <v>6915</v>
      </c>
      <c r="TD54" s="1" t="s">
        <v>6913</v>
      </c>
      <c r="TE54" s="1" t="s">
        <v>6914</v>
      </c>
      <c r="TF54" s="1" t="s">
        <v>6915</v>
      </c>
      <c r="TG54" s="1" t="s">
        <v>6913</v>
      </c>
      <c r="TH54" s="1" t="s">
        <v>6914</v>
      </c>
      <c r="TI54" s="1" t="s">
        <v>6915</v>
      </c>
      <c r="TJ54" s="1" t="s">
        <v>6913</v>
      </c>
      <c r="TK54" s="1" t="s">
        <v>6914</v>
      </c>
      <c r="TL54" s="1" t="s">
        <v>6915</v>
      </c>
      <c r="TM54" s="1" t="s">
        <v>6913</v>
      </c>
      <c r="TN54" s="1" t="s">
        <v>6914</v>
      </c>
      <c r="TO54" s="1" t="s">
        <v>6915</v>
      </c>
      <c r="TP54" s="1" t="s">
        <v>6913</v>
      </c>
      <c r="TQ54" s="1" t="s">
        <v>6914</v>
      </c>
      <c r="TR54" s="1" t="s">
        <v>6915</v>
      </c>
      <c r="TS54" s="1" t="s">
        <v>6913</v>
      </c>
      <c r="TT54" s="1" t="s">
        <v>6914</v>
      </c>
      <c r="TU54" s="1" t="s">
        <v>6915</v>
      </c>
      <c r="TV54" s="1" t="s">
        <v>6913</v>
      </c>
      <c r="TW54" s="1" t="s">
        <v>6914</v>
      </c>
      <c r="TX54" s="1" t="s">
        <v>6915</v>
      </c>
      <c r="TY54" s="1" t="s">
        <v>6913</v>
      </c>
      <c r="TZ54" s="1" t="s">
        <v>6914</v>
      </c>
      <c r="UA54" s="1" t="s">
        <v>6915</v>
      </c>
      <c r="UB54" s="1" t="s">
        <v>6913</v>
      </c>
      <c r="UC54" s="1" t="s">
        <v>6914</v>
      </c>
      <c r="UD54" s="1" t="s">
        <v>6915</v>
      </c>
      <c r="UE54" s="1" t="s">
        <v>6913</v>
      </c>
      <c r="UF54" s="1" t="s">
        <v>6914</v>
      </c>
      <c r="UG54" s="1" t="s">
        <v>6915</v>
      </c>
      <c r="UH54" s="1" t="s">
        <v>6913</v>
      </c>
      <c r="UI54" s="1" t="s">
        <v>6914</v>
      </c>
      <c r="UJ54" s="1" t="s">
        <v>6915</v>
      </c>
      <c r="UK54" s="1" t="s">
        <v>6913</v>
      </c>
      <c r="UL54" s="1" t="s">
        <v>6914</v>
      </c>
      <c r="UM54" s="1" t="s">
        <v>6915</v>
      </c>
      <c r="UN54" s="1" t="s">
        <v>6913</v>
      </c>
      <c r="UO54" s="1" t="s">
        <v>6914</v>
      </c>
      <c r="UP54" s="1" t="s">
        <v>6915</v>
      </c>
      <c r="UQ54" s="1" t="s">
        <v>6913</v>
      </c>
      <c r="UR54" s="1" t="s">
        <v>6914</v>
      </c>
      <c r="US54" s="1" t="s">
        <v>6915</v>
      </c>
      <c r="UT54" s="1" t="s">
        <v>6913</v>
      </c>
      <c r="UU54" s="1" t="s">
        <v>6914</v>
      </c>
      <c r="UV54" s="1" t="s">
        <v>6915</v>
      </c>
      <c r="UW54" s="1" t="s">
        <v>6913</v>
      </c>
      <c r="UX54" s="1" t="s">
        <v>6914</v>
      </c>
      <c r="UY54" s="1" t="s">
        <v>6915</v>
      </c>
      <c r="UZ54" s="1" t="s">
        <v>6913</v>
      </c>
      <c r="VA54" s="1" t="s">
        <v>6914</v>
      </c>
      <c r="VB54" s="1" t="s">
        <v>6915</v>
      </c>
      <c r="VC54" s="1" t="s">
        <v>6913</v>
      </c>
      <c r="VD54" s="1" t="s">
        <v>6914</v>
      </c>
      <c r="VE54" s="1" t="s">
        <v>6915</v>
      </c>
      <c r="VF54" s="1" t="s">
        <v>6913</v>
      </c>
      <c r="VG54" s="1" t="s">
        <v>6914</v>
      </c>
      <c r="VH54" s="1" t="s">
        <v>6915</v>
      </c>
      <c r="VI54" s="1" t="s">
        <v>6913</v>
      </c>
      <c r="VJ54" s="1" t="s">
        <v>6914</v>
      </c>
      <c r="VK54" s="1" t="s">
        <v>6915</v>
      </c>
      <c r="VL54" s="1" t="s">
        <v>6913</v>
      </c>
      <c r="VM54" s="1" t="s">
        <v>6914</v>
      </c>
      <c r="VN54" s="1" t="s">
        <v>6915</v>
      </c>
      <c r="VO54" s="1" t="s">
        <v>6913</v>
      </c>
      <c r="VP54" s="1" t="s">
        <v>6914</v>
      </c>
      <c r="VQ54" s="1" t="s">
        <v>6915</v>
      </c>
      <c r="VR54" s="1" t="s">
        <v>6913</v>
      </c>
      <c r="VS54" s="1" t="s">
        <v>6914</v>
      </c>
      <c r="VT54" s="1" t="s">
        <v>6915</v>
      </c>
      <c r="VU54" s="1" t="s">
        <v>6913</v>
      </c>
      <c r="VV54" s="1" t="s">
        <v>6914</v>
      </c>
      <c r="VW54" s="1" t="s">
        <v>6915</v>
      </c>
      <c r="VX54" s="1" t="s">
        <v>6913</v>
      </c>
      <c r="VY54" s="1" t="s">
        <v>6914</v>
      </c>
      <c r="VZ54" s="1" t="s">
        <v>6915</v>
      </c>
      <c r="WA54" s="1" t="s">
        <v>6913</v>
      </c>
      <c r="WB54" s="1" t="s">
        <v>6914</v>
      </c>
      <c r="WC54" s="1" t="s">
        <v>6915</v>
      </c>
      <c r="WD54" s="1" t="s">
        <v>6913</v>
      </c>
      <c r="WE54" s="1" t="s">
        <v>6914</v>
      </c>
      <c r="WF54" s="1" t="s">
        <v>6915</v>
      </c>
      <c r="WG54" s="1" t="s">
        <v>6913</v>
      </c>
      <c r="WH54" s="1" t="s">
        <v>6914</v>
      </c>
      <c r="WI54" s="1" t="s">
        <v>6915</v>
      </c>
      <c r="WJ54" s="1" t="s">
        <v>6913</v>
      </c>
      <c r="WK54" s="1" t="s">
        <v>6914</v>
      </c>
      <c r="WL54" s="1" t="s">
        <v>6915</v>
      </c>
      <c r="WM54" s="1" t="s">
        <v>6913</v>
      </c>
      <c r="WN54" s="1" t="s">
        <v>6914</v>
      </c>
      <c r="WO54" s="1" t="s">
        <v>6915</v>
      </c>
      <c r="WP54" s="1" t="s">
        <v>6913</v>
      </c>
      <c r="WQ54" s="1" t="s">
        <v>6914</v>
      </c>
      <c r="WR54" s="1" t="s">
        <v>6915</v>
      </c>
      <c r="WS54" s="1" t="s">
        <v>6913</v>
      </c>
      <c r="WT54" s="1" t="s">
        <v>6914</v>
      </c>
      <c r="WU54" s="1" t="s">
        <v>6915</v>
      </c>
      <c r="WV54" s="1" t="s">
        <v>6913</v>
      </c>
      <c r="WW54" s="1" t="s">
        <v>6914</v>
      </c>
      <c r="WX54" s="1" t="s">
        <v>6915</v>
      </c>
      <c r="WY54" s="1" t="s">
        <v>6913</v>
      </c>
      <c r="WZ54" s="1" t="s">
        <v>6914</v>
      </c>
      <c r="XA54" s="1" t="s">
        <v>6915</v>
      </c>
      <c r="XB54" s="1" t="s">
        <v>6913</v>
      </c>
      <c r="XC54" s="1" t="s">
        <v>6914</v>
      </c>
      <c r="XD54" s="1" t="s">
        <v>6915</v>
      </c>
      <c r="XE54" s="1" t="s">
        <v>6913</v>
      </c>
      <c r="XF54" s="1" t="s">
        <v>6914</v>
      </c>
      <c r="XG54" s="1" t="s">
        <v>6915</v>
      </c>
      <c r="XH54" s="1" t="s">
        <v>6913</v>
      </c>
      <c r="XI54" s="1" t="s">
        <v>6914</v>
      </c>
      <c r="XJ54" s="1" t="s">
        <v>6915</v>
      </c>
      <c r="XK54" s="1" t="s">
        <v>6913</v>
      </c>
      <c r="XL54" s="1" t="s">
        <v>6914</v>
      </c>
      <c r="XM54" s="1" t="s">
        <v>6915</v>
      </c>
      <c r="XN54" s="1" t="s">
        <v>6913</v>
      </c>
      <c r="XO54" s="1" t="s">
        <v>6914</v>
      </c>
      <c r="XP54" s="1" t="s">
        <v>6915</v>
      </c>
      <c r="XQ54" s="1" t="s">
        <v>6913</v>
      </c>
      <c r="XR54" s="1" t="s">
        <v>6914</v>
      </c>
      <c r="XS54" s="1" t="s">
        <v>6915</v>
      </c>
      <c r="XT54" s="1" t="s">
        <v>6913</v>
      </c>
      <c r="XU54" s="1" t="s">
        <v>6914</v>
      </c>
      <c r="XV54" s="1" t="s">
        <v>6915</v>
      </c>
      <c r="XW54" s="1" t="s">
        <v>6913</v>
      </c>
      <c r="XX54" s="1" t="s">
        <v>6914</v>
      </c>
      <c r="XY54" s="1" t="s">
        <v>6915</v>
      </c>
      <c r="XZ54" s="1" t="s">
        <v>6913</v>
      </c>
      <c r="YA54" s="1" t="s">
        <v>6914</v>
      </c>
      <c r="YB54" s="1" t="s">
        <v>6915</v>
      </c>
      <c r="YC54" s="1" t="s">
        <v>6913</v>
      </c>
      <c r="YD54" s="1" t="s">
        <v>6914</v>
      </c>
      <c r="YE54" s="1" t="s">
        <v>6915</v>
      </c>
      <c r="YF54" s="1" t="s">
        <v>6913</v>
      </c>
      <c r="YG54" s="1" t="s">
        <v>6914</v>
      </c>
      <c r="YH54" s="1" t="s">
        <v>6915</v>
      </c>
      <c r="YI54" s="1" t="s">
        <v>6913</v>
      </c>
      <c r="YJ54" s="1" t="s">
        <v>6914</v>
      </c>
      <c r="YK54" s="1" t="s">
        <v>6915</v>
      </c>
      <c r="YL54" s="1" t="s">
        <v>6913</v>
      </c>
      <c r="YM54" s="1" t="s">
        <v>6914</v>
      </c>
      <c r="YN54" s="1" t="s">
        <v>6915</v>
      </c>
      <c r="YO54" s="1" t="s">
        <v>6913</v>
      </c>
      <c r="YP54" s="1" t="s">
        <v>6914</v>
      </c>
      <c r="YQ54" s="1" t="s">
        <v>6915</v>
      </c>
      <c r="YR54" s="1" t="s">
        <v>6913</v>
      </c>
      <c r="YS54" s="1" t="s">
        <v>6914</v>
      </c>
      <c r="YT54" s="1" t="s">
        <v>6915</v>
      </c>
      <c r="YU54" s="1" t="s">
        <v>6913</v>
      </c>
      <c r="YV54" s="1" t="s">
        <v>6914</v>
      </c>
      <c r="YW54" s="1" t="s">
        <v>6915</v>
      </c>
      <c r="YX54" s="1" t="s">
        <v>6913</v>
      </c>
      <c r="YY54" s="1" t="s">
        <v>6914</v>
      </c>
      <c r="YZ54" s="1" t="s">
        <v>6915</v>
      </c>
      <c r="ZA54" s="1" t="s">
        <v>6913</v>
      </c>
      <c r="ZB54" s="1" t="s">
        <v>6914</v>
      </c>
      <c r="ZC54" s="1" t="s">
        <v>6915</v>
      </c>
      <c r="ZD54" s="1" t="s">
        <v>6913</v>
      </c>
      <c r="ZE54" s="1" t="s">
        <v>6914</v>
      </c>
      <c r="ZF54" s="1" t="s">
        <v>6915</v>
      </c>
      <c r="ZG54" s="1" t="s">
        <v>6913</v>
      </c>
      <c r="ZH54" s="1" t="s">
        <v>6914</v>
      </c>
      <c r="ZI54" s="1" t="s">
        <v>6915</v>
      </c>
      <c r="ZJ54" s="1" t="s">
        <v>6913</v>
      </c>
      <c r="ZK54" s="1" t="s">
        <v>6914</v>
      </c>
      <c r="ZL54" s="1" t="s">
        <v>6915</v>
      </c>
      <c r="ZM54" s="1" t="s">
        <v>6913</v>
      </c>
      <c r="ZN54" s="1" t="s">
        <v>6914</v>
      </c>
      <c r="ZO54" s="1" t="s">
        <v>6915</v>
      </c>
      <c r="ZP54" s="1" t="s">
        <v>6913</v>
      </c>
      <c r="ZQ54" s="1" t="s">
        <v>6914</v>
      </c>
      <c r="ZR54" s="1" t="s">
        <v>6915</v>
      </c>
      <c r="ZS54" s="1" t="s">
        <v>6913</v>
      </c>
      <c r="ZT54" s="1" t="s">
        <v>6914</v>
      </c>
      <c r="ZU54" s="1" t="s">
        <v>6915</v>
      </c>
      <c r="ZV54" s="1" t="s">
        <v>6913</v>
      </c>
      <c r="ZW54" s="1" t="s">
        <v>6914</v>
      </c>
      <c r="ZX54" s="1" t="s">
        <v>6915</v>
      </c>
      <c r="ZY54" s="1" t="s">
        <v>6913</v>
      </c>
      <c r="ZZ54" s="1" t="s">
        <v>6914</v>
      </c>
      <c r="AAA54" s="1" t="s">
        <v>6915</v>
      </c>
      <c r="AAB54" s="1" t="s">
        <v>6913</v>
      </c>
      <c r="AAC54" s="1" t="s">
        <v>6914</v>
      </c>
      <c r="AAD54" s="1" t="s">
        <v>6915</v>
      </c>
      <c r="AAE54" s="1" t="s">
        <v>6913</v>
      </c>
      <c r="AAF54" s="1" t="s">
        <v>6914</v>
      </c>
      <c r="AAG54" s="1" t="s">
        <v>6915</v>
      </c>
      <c r="AAH54" s="1" t="s">
        <v>6913</v>
      </c>
      <c r="AAI54" s="1" t="s">
        <v>6914</v>
      </c>
      <c r="AAJ54" s="1" t="s">
        <v>6915</v>
      </c>
      <c r="AAK54" s="1" t="s">
        <v>6913</v>
      </c>
      <c r="AAL54" s="1" t="s">
        <v>6914</v>
      </c>
      <c r="AAM54" s="1" t="s">
        <v>6915</v>
      </c>
      <c r="AAN54" s="1" t="s">
        <v>6913</v>
      </c>
      <c r="AAO54" s="1" t="s">
        <v>6914</v>
      </c>
      <c r="AAP54" s="1" t="s">
        <v>6915</v>
      </c>
      <c r="AAQ54" s="1" t="s">
        <v>6913</v>
      </c>
      <c r="AAR54" s="1" t="s">
        <v>6914</v>
      </c>
      <c r="AAS54" s="1" t="s">
        <v>6915</v>
      </c>
      <c r="AAT54" s="1" t="s">
        <v>6913</v>
      </c>
      <c r="AAU54" s="1" t="s">
        <v>6914</v>
      </c>
      <c r="AAV54" s="1" t="s">
        <v>6915</v>
      </c>
      <c r="AAW54" s="1" t="s">
        <v>6913</v>
      </c>
      <c r="AAX54" s="1" t="s">
        <v>6914</v>
      </c>
      <c r="AAY54" s="1" t="s">
        <v>6915</v>
      </c>
      <c r="AAZ54" s="1" t="s">
        <v>6913</v>
      </c>
      <c r="ABA54" s="1" t="s">
        <v>6914</v>
      </c>
      <c r="ABB54" s="1" t="s">
        <v>6915</v>
      </c>
      <c r="ABC54" s="1" t="s">
        <v>6913</v>
      </c>
      <c r="ABD54" s="1" t="s">
        <v>6914</v>
      </c>
      <c r="ABE54" s="1" t="s">
        <v>6915</v>
      </c>
      <c r="ABF54" s="1" t="s">
        <v>6913</v>
      </c>
      <c r="ABG54" s="1" t="s">
        <v>6914</v>
      </c>
      <c r="ABH54" s="1" t="s">
        <v>6915</v>
      </c>
      <c r="ABI54" s="1" t="s">
        <v>6913</v>
      </c>
      <c r="ABJ54" s="1" t="s">
        <v>6914</v>
      </c>
      <c r="ABK54" s="1" t="s">
        <v>6915</v>
      </c>
      <c r="ABL54" s="1" t="s">
        <v>6913</v>
      </c>
      <c r="ABM54" s="1" t="s">
        <v>6914</v>
      </c>
      <c r="ABN54" s="1" t="s">
        <v>6915</v>
      </c>
      <c r="ABO54" s="1" t="s">
        <v>6913</v>
      </c>
      <c r="ABP54" s="1" t="s">
        <v>6914</v>
      </c>
      <c r="ABQ54" s="1" t="s">
        <v>6915</v>
      </c>
      <c r="ABR54" s="1" t="s">
        <v>6913</v>
      </c>
      <c r="ABS54" s="1" t="s">
        <v>6914</v>
      </c>
      <c r="ABT54" s="1" t="s">
        <v>6915</v>
      </c>
      <c r="ABU54" s="1" t="s">
        <v>6913</v>
      </c>
      <c r="ABV54" s="1" t="s">
        <v>6914</v>
      </c>
      <c r="ABW54" s="1" t="s">
        <v>6915</v>
      </c>
      <c r="ABX54" s="1" t="s">
        <v>6913</v>
      </c>
      <c r="ABY54" s="1" t="s">
        <v>6914</v>
      </c>
      <c r="ABZ54" s="1" t="s">
        <v>6915</v>
      </c>
      <c r="ACA54" s="1" t="s">
        <v>6913</v>
      </c>
      <c r="ACB54" s="1" t="s">
        <v>6914</v>
      </c>
      <c r="ACC54" s="1" t="s">
        <v>6915</v>
      </c>
      <c r="ACD54" s="1" t="s">
        <v>6913</v>
      </c>
      <c r="ACE54" s="1" t="s">
        <v>6914</v>
      </c>
      <c r="ACF54" s="1" t="s">
        <v>6915</v>
      </c>
      <c r="ACG54" s="1" t="s">
        <v>6913</v>
      </c>
      <c r="ACH54" s="1" t="s">
        <v>6914</v>
      </c>
      <c r="ACI54" s="1" t="s">
        <v>6915</v>
      </c>
      <c r="ACJ54" s="1" t="s">
        <v>6913</v>
      </c>
      <c r="ACK54" s="1" t="s">
        <v>6914</v>
      </c>
      <c r="ACL54" s="1" t="s">
        <v>6915</v>
      </c>
      <c r="ACM54" s="1" t="s">
        <v>6913</v>
      </c>
      <c r="ACN54" s="1" t="s">
        <v>6914</v>
      </c>
      <c r="ACO54" s="1" t="s">
        <v>6915</v>
      </c>
      <c r="ACP54" s="1" t="s">
        <v>6913</v>
      </c>
      <c r="ACQ54" s="1" t="s">
        <v>6914</v>
      </c>
      <c r="ACR54" s="1" t="s">
        <v>6915</v>
      </c>
      <c r="ACS54" s="1" t="s">
        <v>6913</v>
      </c>
      <c r="ACT54" s="1" t="s">
        <v>6914</v>
      </c>
      <c r="ACU54" s="1" t="s">
        <v>6915</v>
      </c>
      <c r="ACV54" s="1" t="s">
        <v>6913</v>
      </c>
      <c r="ACW54" s="1" t="s">
        <v>6914</v>
      </c>
      <c r="ACX54" s="1" t="s">
        <v>6915</v>
      </c>
      <c r="ACY54" s="1" t="s">
        <v>6913</v>
      </c>
      <c r="ACZ54" s="1" t="s">
        <v>6914</v>
      </c>
      <c r="ADA54" s="1" t="s">
        <v>6915</v>
      </c>
      <c r="ADB54" s="1" t="s">
        <v>6913</v>
      </c>
      <c r="ADC54" s="1" t="s">
        <v>6914</v>
      </c>
      <c r="ADD54" s="1" t="s">
        <v>6915</v>
      </c>
      <c r="ADE54" s="1" t="s">
        <v>6913</v>
      </c>
      <c r="ADF54" s="1" t="s">
        <v>6914</v>
      </c>
      <c r="ADG54" s="1" t="s">
        <v>6915</v>
      </c>
      <c r="ADH54" s="1" t="s">
        <v>6913</v>
      </c>
      <c r="ADI54" s="1" t="s">
        <v>6914</v>
      </c>
      <c r="ADJ54" s="1" t="s">
        <v>6915</v>
      </c>
      <c r="ADK54" s="1" t="s">
        <v>6913</v>
      </c>
      <c r="ADL54" s="1" t="s">
        <v>6914</v>
      </c>
      <c r="ADM54" s="1" t="s">
        <v>6915</v>
      </c>
      <c r="ADN54" s="1" t="s">
        <v>6913</v>
      </c>
      <c r="ADO54" s="1" t="s">
        <v>6914</v>
      </c>
      <c r="ADP54" s="1" t="s">
        <v>6915</v>
      </c>
      <c r="ADQ54" s="1" t="s">
        <v>6913</v>
      </c>
      <c r="ADR54" s="1" t="s">
        <v>6914</v>
      </c>
      <c r="ADS54" s="1" t="s">
        <v>6915</v>
      </c>
      <c r="ADT54" s="1" t="s">
        <v>6913</v>
      </c>
      <c r="ADU54" s="1" t="s">
        <v>6914</v>
      </c>
      <c r="ADV54" s="1" t="s">
        <v>6915</v>
      </c>
      <c r="ADW54" s="1" t="s">
        <v>6913</v>
      </c>
      <c r="ADX54" s="1" t="s">
        <v>6914</v>
      </c>
      <c r="ADY54" s="1" t="s">
        <v>6915</v>
      </c>
      <c r="ADZ54" s="1" t="s">
        <v>6913</v>
      </c>
      <c r="AEA54" s="1" t="s">
        <v>6914</v>
      </c>
      <c r="AEB54" s="1" t="s">
        <v>6915</v>
      </c>
      <c r="AEC54" s="1" t="s">
        <v>6913</v>
      </c>
      <c r="AED54" s="1" t="s">
        <v>6914</v>
      </c>
      <c r="AEE54" s="1" t="s">
        <v>6915</v>
      </c>
      <c r="AEF54" s="1" t="s">
        <v>6913</v>
      </c>
      <c r="AEG54" s="1" t="s">
        <v>6914</v>
      </c>
      <c r="AEH54" s="1" t="s">
        <v>6915</v>
      </c>
      <c r="AEI54" s="1" t="s">
        <v>6913</v>
      </c>
      <c r="AEJ54" s="1" t="s">
        <v>6914</v>
      </c>
      <c r="AEK54" s="1" t="s">
        <v>6915</v>
      </c>
      <c r="AEL54" s="1" t="s">
        <v>6913</v>
      </c>
      <c r="AEM54" s="1" t="s">
        <v>6914</v>
      </c>
      <c r="AEN54" s="1" t="s">
        <v>6915</v>
      </c>
      <c r="AEO54" s="1" t="s">
        <v>6913</v>
      </c>
      <c r="AEP54" s="1" t="s">
        <v>6914</v>
      </c>
      <c r="AEQ54" s="1" t="s">
        <v>6915</v>
      </c>
      <c r="AER54" s="1" t="s">
        <v>6913</v>
      </c>
      <c r="AES54" s="1" t="s">
        <v>6914</v>
      </c>
      <c r="AET54" s="1" t="s">
        <v>6915</v>
      </c>
      <c r="AEU54" s="1" t="s">
        <v>6913</v>
      </c>
      <c r="AEV54" s="1" t="s">
        <v>6914</v>
      </c>
      <c r="AEW54" s="1" t="s">
        <v>6915</v>
      </c>
      <c r="AEX54" s="1" t="s">
        <v>6913</v>
      </c>
      <c r="AEY54" s="1" t="s">
        <v>6914</v>
      </c>
      <c r="AEZ54" s="1" t="s">
        <v>6915</v>
      </c>
      <c r="AFA54" s="1" t="s">
        <v>6913</v>
      </c>
      <c r="AFB54" s="1" t="s">
        <v>6914</v>
      </c>
      <c r="AFC54" s="1" t="s">
        <v>6915</v>
      </c>
      <c r="AFD54" s="1" t="s">
        <v>6913</v>
      </c>
      <c r="AFE54" s="1" t="s">
        <v>6914</v>
      </c>
      <c r="AFF54" s="1" t="s">
        <v>6915</v>
      </c>
      <c r="AFG54" s="1" t="s">
        <v>6913</v>
      </c>
      <c r="AFH54" s="1" t="s">
        <v>6914</v>
      </c>
      <c r="AFI54" s="1" t="s">
        <v>6915</v>
      </c>
      <c r="AFJ54" s="1" t="s">
        <v>6913</v>
      </c>
      <c r="AFK54" s="1" t="s">
        <v>6914</v>
      </c>
      <c r="AFL54" s="1" t="s">
        <v>6915</v>
      </c>
      <c r="AFM54" s="1" t="s">
        <v>6913</v>
      </c>
      <c r="AFN54" s="1" t="s">
        <v>6914</v>
      </c>
      <c r="AFO54" s="1" t="s">
        <v>6915</v>
      </c>
      <c r="AFP54" s="1" t="s">
        <v>6913</v>
      </c>
      <c r="AFQ54" s="1" t="s">
        <v>6914</v>
      </c>
      <c r="AFR54" s="1" t="s">
        <v>6915</v>
      </c>
      <c r="AFS54" s="1" t="s">
        <v>6913</v>
      </c>
      <c r="AFT54" s="1" t="s">
        <v>6914</v>
      </c>
      <c r="AFU54" s="1" t="s">
        <v>6915</v>
      </c>
      <c r="AFV54" s="1" t="s">
        <v>6913</v>
      </c>
      <c r="AFW54" s="1" t="s">
        <v>6914</v>
      </c>
      <c r="AFX54" s="1" t="s">
        <v>6915</v>
      </c>
      <c r="AFY54" s="1" t="s">
        <v>6913</v>
      </c>
      <c r="AFZ54" s="1" t="s">
        <v>6914</v>
      </c>
      <c r="AGA54" s="1" t="s">
        <v>6915</v>
      </c>
      <c r="AGB54" s="1" t="s">
        <v>6913</v>
      </c>
      <c r="AGC54" s="1" t="s">
        <v>6914</v>
      </c>
      <c r="AGD54" s="1" t="s">
        <v>6915</v>
      </c>
      <c r="AGE54" s="1" t="s">
        <v>6913</v>
      </c>
      <c r="AGF54" s="1" t="s">
        <v>6914</v>
      </c>
      <c r="AGG54" s="1" t="s">
        <v>6915</v>
      </c>
      <c r="AGH54" s="1" t="s">
        <v>6913</v>
      </c>
      <c r="AGI54" s="1" t="s">
        <v>6914</v>
      </c>
      <c r="AGJ54" s="1" t="s">
        <v>6915</v>
      </c>
      <c r="AGK54" s="1" t="s">
        <v>6913</v>
      </c>
      <c r="AGL54" s="1" t="s">
        <v>6914</v>
      </c>
      <c r="AGM54" s="1" t="s">
        <v>6915</v>
      </c>
      <c r="AGN54" s="1" t="s">
        <v>6913</v>
      </c>
      <c r="AGO54" s="1" t="s">
        <v>6914</v>
      </c>
      <c r="AGP54" s="1" t="s">
        <v>6915</v>
      </c>
      <c r="AGQ54" s="1" t="s">
        <v>6913</v>
      </c>
      <c r="AGR54" s="1" t="s">
        <v>6914</v>
      </c>
      <c r="AGS54" s="1" t="s">
        <v>6915</v>
      </c>
      <c r="AGT54" s="1" t="s">
        <v>6913</v>
      </c>
      <c r="AGU54" s="1" t="s">
        <v>6914</v>
      </c>
      <c r="AGV54" s="1" t="s">
        <v>6915</v>
      </c>
      <c r="AGW54" s="1" t="s">
        <v>6913</v>
      </c>
      <c r="AGX54" s="1" t="s">
        <v>6914</v>
      </c>
      <c r="AGY54" s="1" t="s">
        <v>6915</v>
      </c>
      <c r="AGZ54" s="1" t="s">
        <v>6913</v>
      </c>
      <c r="AHA54" s="1" t="s">
        <v>6914</v>
      </c>
      <c r="AHB54" s="1" t="s">
        <v>6915</v>
      </c>
      <c r="AHC54" s="1" t="s">
        <v>6913</v>
      </c>
      <c r="AHD54" s="1" t="s">
        <v>6914</v>
      </c>
      <c r="AHE54" s="1" t="s">
        <v>6915</v>
      </c>
      <c r="AHF54" s="1" t="s">
        <v>6913</v>
      </c>
      <c r="AHG54" s="1" t="s">
        <v>6914</v>
      </c>
      <c r="AHH54" s="1" t="s">
        <v>6915</v>
      </c>
      <c r="AHI54" s="1" t="s">
        <v>6913</v>
      </c>
      <c r="AHJ54" s="1" t="s">
        <v>6914</v>
      </c>
      <c r="AHK54" s="1" t="s">
        <v>6915</v>
      </c>
      <c r="AHL54" s="1" t="s">
        <v>6913</v>
      </c>
      <c r="AHM54" s="1" t="s">
        <v>6914</v>
      </c>
      <c r="AHN54" s="1" t="s">
        <v>6915</v>
      </c>
      <c r="AHO54" s="1" t="s">
        <v>6913</v>
      </c>
      <c r="AHP54" s="1" t="s">
        <v>6914</v>
      </c>
      <c r="AHQ54" s="1" t="s">
        <v>6915</v>
      </c>
      <c r="AHR54" s="1" t="s">
        <v>6913</v>
      </c>
      <c r="AHS54" s="1" t="s">
        <v>6914</v>
      </c>
      <c r="AHT54" s="1" t="s">
        <v>6915</v>
      </c>
      <c r="AHU54" s="1" t="s">
        <v>6913</v>
      </c>
      <c r="AHV54" s="1" t="s">
        <v>6914</v>
      </c>
      <c r="AHW54" s="1" t="s">
        <v>6915</v>
      </c>
      <c r="AHX54" s="1" t="s">
        <v>6913</v>
      </c>
      <c r="AHY54" s="1" t="s">
        <v>6914</v>
      </c>
      <c r="AHZ54" s="1" t="s">
        <v>6915</v>
      </c>
      <c r="AIA54" s="1" t="s">
        <v>6913</v>
      </c>
      <c r="AIB54" s="1" t="s">
        <v>6914</v>
      </c>
      <c r="AIC54" s="1" t="s">
        <v>6915</v>
      </c>
      <c r="AID54" s="1" t="s">
        <v>6913</v>
      </c>
      <c r="AIE54" s="1" t="s">
        <v>6914</v>
      </c>
      <c r="AIF54" s="1" t="s">
        <v>6915</v>
      </c>
      <c r="AIG54" s="1" t="s">
        <v>6913</v>
      </c>
      <c r="AIH54" s="1" t="s">
        <v>6914</v>
      </c>
      <c r="AII54" s="1" t="s">
        <v>6915</v>
      </c>
      <c r="AIJ54" s="1" t="s">
        <v>6913</v>
      </c>
      <c r="AIK54" s="1" t="s">
        <v>6914</v>
      </c>
      <c r="AIL54" s="1" t="s">
        <v>6915</v>
      </c>
      <c r="AIM54" s="1" t="s">
        <v>6913</v>
      </c>
      <c r="AIN54" s="1" t="s">
        <v>6914</v>
      </c>
      <c r="AIO54" s="1" t="s">
        <v>6915</v>
      </c>
      <c r="AIP54" s="1" t="s">
        <v>6913</v>
      </c>
      <c r="AIQ54" s="1" t="s">
        <v>6914</v>
      </c>
      <c r="AIR54" s="1" t="s">
        <v>6915</v>
      </c>
      <c r="AIS54" s="1" t="s">
        <v>6913</v>
      </c>
      <c r="AIT54" s="1" t="s">
        <v>6914</v>
      </c>
      <c r="AIU54" s="1" t="s">
        <v>6915</v>
      </c>
      <c r="AIV54" s="1" t="s">
        <v>6913</v>
      </c>
      <c r="AIW54" s="1" t="s">
        <v>6914</v>
      </c>
      <c r="AIX54" s="1" t="s">
        <v>6915</v>
      </c>
      <c r="AIY54" s="1" t="s">
        <v>6913</v>
      </c>
      <c r="AIZ54" s="1" t="s">
        <v>6914</v>
      </c>
      <c r="AJA54" s="1" t="s">
        <v>6915</v>
      </c>
      <c r="AJB54" s="1" t="s">
        <v>6913</v>
      </c>
      <c r="AJC54" s="1" t="s">
        <v>6914</v>
      </c>
      <c r="AJD54" s="1" t="s">
        <v>6915</v>
      </c>
      <c r="AJE54" s="1" t="s">
        <v>6913</v>
      </c>
      <c r="AJF54" s="1" t="s">
        <v>6914</v>
      </c>
      <c r="AJG54" s="1" t="s">
        <v>6915</v>
      </c>
      <c r="AJH54" s="1" t="s">
        <v>6913</v>
      </c>
      <c r="AJI54" s="1" t="s">
        <v>6914</v>
      </c>
      <c r="AJJ54" s="1" t="s">
        <v>6915</v>
      </c>
      <c r="AJK54" s="1" t="s">
        <v>6913</v>
      </c>
      <c r="AJL54" s="1" t="s">
        <v>6914</v>
      </c>
      <c r="AJM54" s="1" t="s">
        <v>6915</v>
      </c>
      <c r="AJN54" s="1" t="s">
        <v>6913</v>
      </c>
      <c r="AJO54" s="1" t="s">
        <v>6914</v>
      </c>
      <c r="AJP54" s="1" t="s">
        <v>6915</v>
      </c>
      <c r="AJQ54" s="1" t="s">
        <v>6913</v>
      </c>
      <c r="AJR54" s="1" t="s">
        <v>6914</v>
      </c>
      <c r="AJS54" s="1" t="s">
        <v>6915</v>
      </c>
      <c r="AJT54" s="1" t="s">
        <v>6913</v>
      </c>
      <c r="AJU54" s="1" t="s">
        <v>6914</v>
      </c>
      <c r="AJV54" s="1" t="s">
        <v>6915</v>
      </c>
      <c r="AJW54" s="1" t="s">
        <v>6913</v>
      </c>
      <c r="AJX54" s="1" t="s">
        <v>6914</v>
      </c>
      <c r="AJY54" s="1" t="s">
        <v>6915</v>
      </c>
      <c r="AJZ54" s="1" t="s">
        <v>6913</v>
      </c>
      <c r="AKA54" s="1" t="s">
        <v>6914</v>
      </c>
      <c r="AKB54" s="1" t="s">
        <v>6915</v>
      </c>
      <c r="AKC54" s="1" t="s">
        <v>6913</v>
      </c>
      <c r="AKD54" s="1" t="s">
        <v>6914</v>
      </c>
      <c r="AKE54" s="1" t="s">
        <v>6915</v>
      </c>
      <c r="AKF54" s="1" t="s">
        <v>6913</v>
      </c>
      <c r="AKG54" s="1" t="s">
        <v>6914</v>
      </c>
      <c r="AKH54" s="1" t="s">
        <v>6915</v>
      </c>
      <c r="AKI54" s="1" t="s">
        <v>6913</v>
      </c>
      <c r="AKJ54" s="1" t="s">
        <v>6914</v>
      </c>
      <c r="AKK54" s="1" t="s">
        <v>6915</v>
      </c>
      <c r="AKL54" s="1" t="s">
        <v>6913</v>
      </c>
      <c r="AKM54" s="1" t="s">
        <v>6914</v>
      </c>
      <c r="AKN54" s="1" t="s">
        <v>6915</v>
      </c>
      <c r="AKO54" s="1" t="s">
        <v>6913</v>
      </c>
      <c r="AKP54" s="1" t="s">
        <v>6914</v>
      </c>
      <c r="AKQ54" s="1" t="s">
        <v>6915</v>
      </c>
      <c r="AKR54" s="1" t="s">
        <v>6913</v>
      </c>
      <c r="AKS54" s="1" t="s">
        <v>6914</v>
      </c>
      <c r="AKT54" s="1" t="s">
        <v>6915</v>
      </c>
      <c r="AKU54" s="1" t="s">
        <v>6913</v>
      </c>
      <c r="AKV54" s="1" t="s">
        <v>6914</v>
      </c>
      <c r="AKW54" s="1" t="s">
        <v>6915</v>
      </c>
      <c r="AKX54" s="1" t="s">
        <v>6913</v>
      </c>
      <c r="AKY54" s="1" t="s">
        <v>6914</v>
      </c>
      <c r="AKZ54" s="1" t="s">
        <v>6915</v>
      </c>
      <c r="ALA54" s="1" t="s">
        <v>6913</v>
      </c>
      <c r="ALB54" s="1" t="s">
        <v>6914</v>
      </c>
      <c r="ALC54" s="1" t="s">
        <v>6915</v>
      </c>
      <c r="ALD54" s="1" t="s">
        <v>6913</v>
      </c>
      <c r="ALE54" s="1" t="s">
        <v>6914</v>
      </c>
      <c r="ALF54" s="1" t="s">
        <v>6915</v>
      </c>
      <c r="ALG54" s="1" t="s">
        <v>6913</v>
      </c>
      <c r="ALH54" s="1" t="s">
        <v>6914</v>
      </c>
      <c r="ALI54" s="1" t="s">
        <v>6915</v>
      </c>
      <c r="ALJ54" s="1" t="s">
        <v>6913</v>
      </c>
      <c r="ALK54" s="1" t="s">
        <v>6914</v>
      </c>
      <c r="ALL54" s="1" t="s">
        <v>6915</v>
      </c>
      <c r="ALM54" s="1" t="s">
        <v>6913</v>
      </c>
      <c r="ALN54" s="1" t="s">
        <v>6914</v>
      </c>
      <c r="ALO54" s="1" t="s">
        <v>6915</v>
      </c>
      <c r="ALP54" s="1" t="s">
        <v>6913</v>
      </c>
      <c r="ALQ54" s="1" t="s">
        <v>6914</v>
      </c>
      <c r="ALR54" s="1" t="s">
        <v>6915</v>
      </c>
      <c r="ALS54" s="1" t="s">
        <v>6913</v>
      </c>
      <c r="ALT54" s="1" t="s">
        <v>6914</v>
      </c>
      <c r="ALU54" s="1" t="s">
        <v>6915</v>
      </c>
      <c r="ALV54" s="1" t="s">
        <v>6913</v>
      </c>
      <c r="ALW54" s="1" t="s">
        <v>6914</v>
      </c>
      <c r="ALX54" s="1" t="s">
        <v>6915</v>
      </c>
      <c r="ALY54" s="1" t="s">
        <v>6913</v>
      </c>
      <c r="ALZ54" s="1" t="s">
        <v>6914</v>
      </c>
      <c r="AMA54" s="1" t="s">
        <v>6915</v>
      </c>
      <c r="AMB54" s="1" t="s">
        <v>6913</v>
      </c>
      <c r="AMC54" s="1" t="s">
        <v>6914</v>
      </c>
      <c r="AMD54" s="1" t="s">
        <v>6915</v>
      </c>
      <c r="AME54" s="1" t="s">
        <v>6913</v>
      </c>
      <c r="AMF54" s="1" t="s">
        <v>6914</v>
      </c>
      <c r="AMG54" s="1" t="s">
        <v>6915</v>
      </c>
      <c r="AMH54" s="1" t="s">
        <v>6913</v>
      </c>
      <c r="AMI54" s="1" t="s">
        <v>6914</v>
      </c>
      <c r="AMJ54" s="1" t="s">
        <v>6915</v>
      </c>
      <c r="AMK54" s="1" t="s">
        <v>6913</v>
      </c>
      <c r="AML54" s="1" t="s">
        <v>6914</v>
      </c>
      <c r="AMM54" s="1" t="s">
        <v>6915</v>
      </c>
      <c r="AMN54" s="1" t="s">
        <v>6913</v>
      </c>
      <c r="AMO54" s="1" t="s">
        <v>6914</v>
      </c>
      <c r="AMP54" s="1" t="s">
        <v>6915</v>
      </c>
      <c r="AMQ54" s="1" t="s">
        <v>6913</v>
      </c>
      <c r="AMR54" s="1" t="s">
        <v>6914</v>
      </c>
      <c r="AMS54" s="1" t="s">
        <v>6915</v>
      </c>
      <c r="AMT54" s="1" t="s">
        <v>6913</v>
      </c>
      <c r="AMU54" s="1" t="s">
        <v>6914</v>
      </c>
      <c r="AMV54" s="1" t="s">
        <v>6915</v>
      </c>
      <c r="AMW54" s="1" t="s">
        <v>6913</v>
      </c>
      <c r="AMX54" s="1" t="s">
        <v>6914</v>
      </c>
      <c r="AMY54" s="1" t="s">
        <v>6915</v>
      </c>
      <c r="AMZ54" s="1" t="s">
        <v>6913</v>
      </c>
      <c r="ANA54" s="1" t="s">
        <v>6914</v>
      </c>
      <c r="ANB54" s="1" t="s">
        <v>6915</v>
      </c>
      <c r="ANC54" s="1" t="s">
        <v>6913</v>
      </c>
      <c r="AND54" s="1" t="s">
        <v>6914</v>
      </c>
      <c r="ANE54" s="1" t="s">
        <v>6915</v>
      </c>
      <c r="ANF54" s="1" t="s">
        <v>6913</v>
      </c>
      <c r="ANG54" s="1" t="s">
        <v>6914</v>
      </c>
      <c r="ANH54" s="1" t="s">
        <v>6915</v>
      </c>
      <c r="ANI54" s="1" t="s">
        <v>6913</v>
      </c>
      <c r="ANJ54" s="1" t="s">
        <v>6914</v>
      </c>
      <c r="ANK54" s="1" t="s">
        <v>6915</v>
      </c>
      <c r="ANL54" s="1" t="s">
        <v>6913</v>
      </c>
      <c r="ANM54" s="1" t="s">
        <v>6914</v>
      </c>
      <c r="ANN54" s="1" t="s">
        <v>6915</v>
      </c>
      <c r="ANO54" s="1" t="s">
        <v>6913</v>
      </c>
      <c r="ANP54" s="1" t="s">
        <v>6914</v>
      </c>
      <c r="ANQ54" s="1" t="s">
        <v>6915</v>
      </c>
      <c r="ANR54" s="1" t="s">
        <v>6913</v>
      </c>
      <c r="ANS54" s="1" t="s">
        <v>6914</v>
      </c>
      <c r="ANT54" s="1" t="s">
        <v>6915</v>
      </c>
      <c r="ANU54" s="1" t="s">
        <v>6913</v>
      </c>
      <c r="ANV54" s="1" t="s">
        <v>6914</v>
      </c>
      <c r="ANW54" s="1" t="s">
        <v>6915</v>
      </c>
      <c r="ANX54" s="1" t="s">
        <v>6913</v>
      </c>
      <c r="ANY54" s="1" t="s">
        <v>6914</v>
      </c>
      <c r="ANZ54" s="1" t="s">
        <v>6915</v>
      </c>
      <c r="AOA54" s="1" t="s">
        <v>6913</v>
      </c>
      <c r="AOB54" s="1" t="s">
        <v>6914</v>
      </c>
      <c r="AOC54" s="1" t="s">
        <v>6915</v>
      </c>
      <c r="AOD54" s="1" t="s">
        <v>6913</v>
      </c>
      <c r="AOE54" s="1" t="s">
        <v>6914</v>
      </c>
      <c r="AOF54" s="1" t="s">
        <v>6915</v>
      </c>
      <c r="AOG54" s="1" t="s">
        <v>6913</v>
      </c>
      <c r="AOH54" s="1" t="s">
        <v>6914</v>
      </c>
      <c r="AOI54" s="1" t="s">
        <v>6915</v>
      </c>
      <c r="AOJ54" s="1" t="s">
        <v>6913</v>
      </c>
      <c r="AOK54" s="1" t="s">
        <v>6914</v>
      </c>
      <c r="AOL54" s="1" t="s">
        <v>6915</v>
      </c>
      <c r="AOM54" s="1" t="s">
        <v>6913</v>
      </c>
      <c r="AON54" s="1" t="s">
        <v>6914</v>
      </c>
      <c r="AOO54" s="1" t="s">
        <v>6915</v>
      </c>
      <c r="AOP54" s="1" t="s">
        <v>6913</v>
      </c>
      <c r="AOQ54" s="1" t="s">
        <v>6914</v>
      </c>
      <c r="AOR54" s="1" t="s">
        <v>6915</v>
      </c>
      <c r="AOS54" s="1" t="s">
        <v>6913</v>
      </c>
      <c r="AOT54" s="1" t="s">
        <v>6914</v>
      </c>
      <c r="AOU54" s="1" t="s">
        <v>6915</v>
      </c>
      <c r="AOV54" s="1" t="s">
        <v>6913</v>
      </c>
      <c r="AOW54" s="1" t="s">
        <v>6914</v>
      </c>
      <c r="AOX54" s="1" t="s">
        <v>6915</v>
      </c>
      <c r="AOY54" s="1" t="s">
        <v>6913</v>
      </c>
      <c r="AOZ54" s="1" t="s">
        <v>6914</v>
      </c>
      <c r="APA54" s="1" t="s">
        <v>6915</v>
      </c>
      <c r="APB54" s="1" t="s">
        <v>6913</v>
      </c>
      <c r="APC54" s="1" t="s">
        <v>6914</v>
      </c>
      <c r="APD54" s="1" t="s">
        <v>6915</v>
      </c>
      <c r="APE54" s="1" t="s">
        <v>6913</v>
      </c>
      <c r="APF54" s="1" t="s">
        <v>6914</v>
      </c>
      <c r="APG54" s="1" t="s">
        <v>6915</v>
      </c>
      <c r="APH54" s="1" t="s">
        <v>6913</v>
      </c>
      <c r="API54" s="1" t="s">
        <v>6914</v>
      </c>
      <c r="APJ54" s="1" t="s">
        <v>6915</v>
      </c>
      <c r="APK54" s="1" t="s">
        <v>6913</v>
      </c>
      <c r="APL54" s="1" t="s">
        <v>6914</v>
      </c>
      <c r="APM54" s="1" t="s">
        <v>6915</v>
      </c>
      <c r="APN54" s="1" t="s">
        <v>6913</v>
      </c>
      <c r="APO54" s="1" t="s">
        <v>6914</v>
      </c>
      <c r="APP54" s="1" t="s">
        <v>6915</v>
      </c>
      <c r="APQ54" s="1" t="s">
        <v>6913</v>
      </c>
      <c r="APR54" s="1" t="s">
        <v>6914</v>
      </c>
      <c r="APS54" s="1" t="s">
        <v>6915</v>
      </c>
      <c r="APT54" s="1" t="s">
        <v>6913</v>
      </c>
      <c r="APU54" s="1" t="s">
        <v>6914</v>
      </c>
      <c r="APV54" s="1" t="s">
        <v>6915</v>
      </c>
      <c r="APW54" s="1" t="s">
        <v>6913</v>
      </c>
      <c r="APX54" s="1" t="s">
        <v>6914</v>
      </c>
      <c r="APY54" s="1" t="s">
        <v>6915</v>
      </c>
      <c r="APZ54" s="1" t="s">
        <v>6913</v>
      </c>
      <c r="AQA54" s="1" t="s">
        <v>6914</v>
      </c>
      <c r="AQB54" s="1" t="s">
        <v>6915</v>
      </c>
      <c r="AQC54" s="1" t="s">
        <v>6913</v>
      </c>
      <c r="AQD54" s="1" t="s">
        <v>6914</v>
      </c>
      <c r="AQE54" s="1" t="s">
        <v>6915</v>
      </c>
      <c r="AQF54" s="1" t="s">
        <v>6913</v>
      </c>
      <c r="AQG54" s="1" t="s">
        <v>6914</v>
      </c>
      <c r="AQH54" s="1" t="s">
        <v>6915</v>
      </c>
      <c r="AQI54" s="1" t="s">
        <v>6913</v>
      </c>
      <c r="AQJ54" s="1" t="s">
        <v>6914</v>
      </c>
      <c r="AQK54" s="1" t="s">
        <v>6915</v>
      </c>
      <c r="AQL54" s="1" t="s">
        <v>6913</v>
      </c>
      <c r="AQM54" s="1" t="s">
        <v>6914</v>
      </c>
      <c r="AQN54" s="1" t="s">
        <v>6915</v>
      </c>
      <c r="AQO54" s="1" t="s">
        <v>6913</v>
      </c>
      <c r="AQP54" s="1" t="s">
        <v>6914</v>
      </c>
      <c r="AQQ54" s="1" t="s">
        <v>6915</v>
      </c>
      <c r="AQR54" s="1" t="s">
        <v>6913</v>
      </c>
      <c r="AQS54" s="1" t="s">
        <v>6914</v>
      </c>
      <c r="AQT54" s="1" t="s">
        <v>6915</v>
      </c>
      <c r="AQU54" s="1" t="s">
        <v>6913</v>
      </c>
      <c r="AQV54" s="1" t="s">
        <v>6914</v>
      </c>
      <c r="AQW54" s="1" t="s">
        <v>6915</v>
      </c>
      <c r="AQX54" s="1" t="s">
        <v>6913</v>
      </c>
      <c r="AQY54" s="1" t="s">
        <v>6914</v>
      </c>
      <c r="AQZ54" s="1" t="s">
        <v>6915</v>
      </c>
      <c r="ARA54" s="1" t="s">
        <v>6913</v>
      </c>
      <c r="ARB54" s="1" t="s">
        <v>6914</v>
      </c>
      <c r="ARC54" s="1" t="s">
        <v>6915</v>
      </c>
      <c r="ARD54" s="1" t="s">
        <v>6913</v>
      </c>
      <c r="ARE54" s="1" t="s">
        <v>6914</v>
      </c>
      <c r="ARF54" s="1" t="s">
        <v>6915</v>
      </c>
      <c r="ARG54" s="1" t="s">
        <v>6913</v>
      </c>
      <c r="ARH54" s="1" t="s">
        <v>6914</v>
      </c>
      <c r="ARI54" s="1" t="s">
        <v>6915</v>
      </c>
      <c r="ARJ54" s="1" t="s">
        <v>6913</v>
      </c>
      <c r="ARK54" s="1" t="s">
        <v>6914</v>
      </c>
      <c r="ARL54" s="1" t="s">
        <v>6915</v>
      </c>
      <c r="ARM54" s="1" t="s">
        <v>6913</v>
      </c>
      <c r="ARN54" s="1" t="s">
        <v>6914</v>
      </c>
      <c r="ARO54" s="1" t="s">
        <v>6915</v>
      </c>
      <c r="ARP54" s="1" t="s">
        <v>6913</v>
      </c>
      <c r="ARQ54" s="1" t="s">
        <v>6914</v>
      </c>
      <c r="ARR54" s="1" t="s">
        <v>6915</v>
      </c>
      <c r="ARS54" s="1" t="s">
        <v>6913</v>
      </c>
      <c r="ART54" s="1" t="s">
        <v>6914</v>
      </c>
      <c r="ARU54" s="1" t="s">
        <v>6915</v>
      </c>
      <c r="ARV54" s="1" t="s">
        <v>6913</v>
      </c>
      <c r="ARW54" s="1" t="s">
        <v>6914</v>
      </c>
      <c r="ARX54" s="1" t="s">
        <v>6915</v>
      </c>
      <c r="ARY54" s="1" t="s">
        <v>6913</v>
      </c>
      <c r="ARZ54" s="1" t="s">
        <v>6914</v>
      </c>
      <c r="ASA54" s="1" t="s">
        <v>6915</v>
      </c>
      <c r="ASB54" s="1" t="s">
        <v>6913</v>
      </c>
      <c r="ASC54" s="1" t="s">
        <v>6914</v>
      </c>
      <c r="ASD54" s="1" t="s">
        <v>6915</v>
      </c>
      <c r="ASE54" s="1" t="s">
        <v>6913</v>
      </c>
      <c r="ASF54" s="1" t="s">
        <v>6914</v>
      </c>
      <c r="ASG54" s="1" t="s">
        <v>6915</v>
      </c>
      <c r="ASH54" s="1" t="s">
        <v>6913</v>
      </c>
      <c r="ASI54" s="1" t="s">
        <v>6914</v>
      </c>
      <c r="ASJ54" s="1" t="s">
        <v>6915</v>
      </c>
      <c r="ASK54" s="1" t="s">
        <v>6913</v>
      </c>
      <c r="ASL54" s="1" t="s">
        <v>6914</v>
      </c>
      <c r="ASM54" s="1" t="s">
        <v>6915</v>
      </c>
      <c r="ASN54" s="1" t="s">
        <v>6913</v>
      </c>
      <c r="ASO54" s="1" t="s">
        <v>6914</v>
      </c>
      <c r="ASP54" s="1" t="s">
        <v>6915</v>
      </c>
      <c r="ASQ54" s="1" t="s">
        <v>6913</v>
      </c>
      <c r="ASR54" s="1" t="s">
        <v>6914</v>
      </c>
      <c r="ASS54" s="1" t="s">
        <v>6915</v>
      </c>
      <c r="AST54" s="1" t="s">
        <v>6913</v>
      </c>
      <c r="ASU54" s="1" t="s">
        <v>6914</v>
      </c>
      <c r="ASV54" s="1" t="s">
        <v>6915</v>
      </c>
      <c r="ASW54" s="1" t="s">
        <v>6913</v>
      </c>
      <c r="ASX54" s="1" t="s">
        <v>6914</v>
      </c>
      <c r="ASY54" s="1" t="s">
        <v>6915</v>
      </c>
      <c r="ASZ54" s="1" t="s">
        <v>6913</v>
      </c>
      <c r="ATA54" s="1" t="s">
        <v>6914</v>
      </c>
      <c r="ATB54" s="1" t="s">
        <v>6915</v>
      </c>
      <c r="ATC54" s="1" t="s">
        <v>6913</v>
      </c>
      <c r="ATD54" s="1" t="s">
        <v>6914</v>
      </c>
      <c r="ATE54" s="1" t="s">
        <v>6915</v>
      </c>
      <c r="ATF54" s="1" t="s">
        <v>6913</v>
      </c>
      <c r="ATG54" s="1" t="s">
        <v>6914</v>
      </c>
      <c r="ATH54" s="1" t="s">
        <v>6915</v>
      </c>
      <c r="ATI54" s="1" t="s">
        <v>6913</v>
      </c>
      <c r="ATJ54" s="1" t="s">
        <v>6914</v>
      </c>
      <c r="ATK54" s="1" t="s">
        <v>6915</v>
      </c>
      <c r="ATL54" s="1" t="s">
        <v>6913</v>
      </c>
      <c r="ATM54" s="1" t="s">
        <v>6914</v>
      </c>
      <c r="ATN54" s="1" t="s">
        <v>6915</v>
      </c>
      <c r="ATO54" s="1" t="s">
        <v>6913</v>
      </c>
      <c r="ATP54" s="1" t="s">
        <v>6914</v>
      </c>
      <c r="ATQ54" s="1" t="s">
        <v>6915</v>
      </c>
      <c r="ATR54" s="1" t="s">
        <v>6913</v>
      </c>
      <c r="ATS54" s="1" t="s">
        <v>6914</v>
      </c>
      <c r="ATT54" s="1" t="s">
        <v>6915</v>
      </c>
      <c r="ATU54" s="1" t="s">
        <v>6913</v>
      </c>
      <c r="ATV54" s="1" t="s">
        <v>6914</v>
      </c>
      <c r="ATW54" s="1" t="s">
        <v>6915</v>
      </c>
      <c r="ATX54" s="1" t="s">
        <v>6913</v>
      </c>
      <c r="ATY54" s="1" t="s">
        <v>6914</v>
      </c>
      <c r="ATZ54" s="1" t="s">
        <v>6915</v>
      </c>
      <c r="AUA54" s="1" t="s">
        <v>6913</v>
      </c>
      <c r="AUB54" s="1" t="s">
        <v>6914</v>
      </c>
      <c r="AUC54" s="1" t="s">
        <v>6915</v>
      </c>
      <c r="AUD54" s="1" t="s">
        <v>6913</v>
      </c>
      <c r="AUE54" s="1" t="s">
        <v>6914</v>
      </c>
      <c r="AUF54" s="1" t="s">
        <v>6915</v>
      </c>
      <c r="AUG54" s="1" t="s">
        <v>6913</v>
      </c>
      <c r="AUH54" s="1" t="s">
        <v>6914</v>
      </c>
      <c r="AUI54" s="1" t="s">
        <v>6915</v>
      </c>
      <c r="AUJ54" s="1" t="s">
        <v>6913</v>
      </c>
      <c r="AUK54" s="1" t="s">
        <v>6914</v>
      </c>
      <c r="AUL54" s="1" t="s">
        <v>6915</v>
      </c>
      <c r="AUM54" s="1" t="s">
        <v>6913</v>
      </c>
      <c r="AUN54" s="1" t="s">
        <v>6914</v>
      </c>
      <c r="AUO54" s="1" t="s">
        <v>6915</v>
      </c>
      <c r="AUP54" s="1" t="s">
        <v>6913</v>
      </c>
      <c r="AUQ54" s="1" t="s">
        <v>6914</v>
      </c>
      <c r="AUR54" s="1" t="s">
        <v>6915</v>
      </c>
      <c r="AUS54" s="1" t="s">
        <v>6913</v>
      </c>
      <c r="AUT54" s="1" t="s">
        <v>6914</v>
      </c>
      <c r="AUU54" s="1" t="s">
        <v>6915</v>
      </c>
      <c r="AUV54" s="1" t="s">
        <v>6913</v>
      </c>
      <c r="AUW54" s="1" t="s">
        <v>6914</v>
      </c>
      <c r="AUX54" s="1" t="s">
        <v>6915</v>
      </c>
      <c r="AUY54" s="1" t="s">
        <v>6913</v>
      </c>
      <c r="AUZ54" s="1" t="s">
        <v>6914</v>
      </c>
      <c r="AVA54" s="1" t="s">
        <v>6915</v>
      </c>
      <c r="AVB54" s="1" t="s">
        <v>6913</v>
      </c>
      <c r="AVC54" s="1" t="s">
        <v>6914</v>
      </c>
      <c r="AVD54" s="1" t="s">
        <v>6915</v>
      </c>
      <c r="AVE54" s="1" t="s">
        <v>6913</v>
      </c>
      <c r="AVF54" s="1" t="s">
        <v>6914</v>
      </c>
      <c r="AVG54" s="1" t="s">
        <v>6915</v>
      </c>
      <c r="AVH54" s="1" t="s">
        <v>6913</v>
      </c>
      <c r="AVI54" s="1" t="s">
        <v>6914</v>
      </c>
      <c r="AVJ54" s="1" t="s">
        <v>6915</v>
      </c>
      <c r="AVK54" s="1" t="s">
        <v>6913</v>
      </c>
      <c r="AVL54" s="1" t="s">
        <v>6914</v>
      </c>
      <c r="AVM54" s="1" t="s">
        <v>6915</v>
      </c>
      <c r="AVN54" s="1" t="s">
        <v>6913</v>
      </c>
      <c r="AVO54" s="1" t="s">
        <v>6914</v>
      </c>
      <c r="AVP54" s="1" t="s">
        <v>6915</v>
      </c>
      <c r="AVQ54" s="1" t="s">
        <v>6913</v>
      </c>
      <c r="AVR54" s="1" t="s">
        <v>6914</v>
      </c>
      <c r="AVS54" s="1" t="s">
        <v>6915</v>
      </c>
      <c r="AVT54" s="1" t="s">
        <v>6913</v>
      </c>
      <c r="AVU54" s="1" t="s">
        <v>6914</v>
      </c>
      <c r="AVV54" s="1" t="s">
        <v>6915</v>
      </c>
      <c r="AVW54" s="1" t="s">
        <v>6913</v>
      </c>
      <c r="AVX54" s="1" t="s">
        <v>6914</v>
      </c>
      <c r="AVY54" s="1" t="s">
        <v>6915</v>
      </c>
      <c r="AVZ54" s="1" t="s">
        <v>6913</v>
      </c>
      <c r="AWA54" s="1" t="s">
        <v>6914</v>
      </c>
      <c r="AWB54" s="1" t="s">
        <v>6915</v>
      </c>
      <c r="AWC54" s="1" t="s">
        <v>6913</v>
      </c>
      <c r="AWD54" s="1" t="s">
        <v>6914</v>
      </c>
      <c r="AWE54" s="1" t="s">
        <v>6915</v>
      </c>
      <c r="AWF54" s="1" t="s">
        <v>6913</v>
      </c>
      <c r="AWG54" s="1" t="s">
        <v>6914</v>
      </c>
      <c r="AWH54" s="1" t="s">
        <v>6915</v>
      </c>
      <c r="AWI54" s="1" t="s">
        <v>6913</v>
      </c>
      <c r="AWJ54" s="1" t="s">
        <v>6914</v>
      </c>
      <c r="AWK54" s="1" t="s">
        <v>6915</v>
      </c>
      <c r="AWL54" s="1" t="s">
        <v>6913</v>
      </c>
      <c r="AWM54" s="1" t="s">
        <v>6914</v>
      </c>
      <c r="AWN54" s="1" t="s">
        <v>6915</v>
      </c>
      <c r="AWO54" s="1" t="s">
        <v>6913</v>
      </c>
      <c r="AWP54" s="1" t="s">
        <v>6914</v>
      </c>
      <c r="AWQ54" s="1" t="s">
        <v>6915</v>
      </c>
      <c r="AWR54" s="1" t="s">
        <v>6913</v>
      </c>
      <c r="AWS54" s="1" t="s">
        <v>6914</v>
      </c>
      <c r="AWT54" s="1" t="s">
        <v>6915</v>
      </c>
      <c r="AWU54" s="1" t="s">
        <v>6913</v>
      </c>
      <c r="AWV54" s="1" t="s">
        <v>6914</v>
      </c>
      <c r="AWW54" s="1" t="s">
        <v>6915</v>
      </c>
      <c r="AWX54" s="1" t="s">
        <v>6913</v>
      </c>
      <c r="AWY54" s="1" t="s">
        <v>6914</v>
      </c>
      <c r="AWZ54" s="1" t="s">
        <v>6915</v>
      </c>
      <c r="AXA54" s="1" t="s">
        <v>6913</v>
      </c>
      <c r="AXB54" s="1" t="s">
        <v>6914</v>
      </c>
      <c r="AXC54" s="1" t="s">
        <v>6915</v>
      </c>
      <c r="AXD54" s="1" t="s">
        <v>6913</v>
      </c>
      <c r="AXE54" s="1" t="s">
        <v>6914</v>
      </c>
      <c r="AXF54" s="1" t="s">
        <v>6915</v>
      </c>
      <c r="AXG54" s="1" t="s">
        <v>6913</v>
      </c>
      <c r="AXH54" s="1" t="s">
        <v>6914</v>
      </c>
      <c r="AXI54" s="1" t="s">
        <v>6915</v>
      </c>
      <c r="AXJ54" s="1" t="s">
        <v>6913</v>
      </c>
      <c r="AXK54" s="1" t="s">
        <v>6914</v>
      </c>
      <c r="AXL54" s="1" t="s">
        <v>6915</v>
      </c>
      <c r="AXM54" s="1" t="s">
        <v>6913</v>
      </c>
      <c r="AXN54" s="1" t="s">
        <v>6914</v>
      </c>
      <c r="AXO54" s="1" t="s">
        <v>6915</v>
      </c>
      <c r="AXP54" s="1" t="s">
        <v>6913</v>
      </c>
      <c r="AXQ54" s="1" t="s">
        <v>6914</v>
      </c>
      <c r="AXR54" s="1" t="s">
        <v>6915</v>
      </c>
      <c r="AXS54" s="1" t="s">
        <v>6913</v>
      </c>
      <c r="AXT54" s="1" t="s">
        <v>6914</v>
      </c>
      <c r="AXU54" s="1" t="s">
        <v>6915</v>
      </c>
      <c r="AXV54" s="1" t="s">
        <v>6913</v>
      </c>
      <c r="AXW54" s="1" t="s">
        <v>6914</v>
      </c>
      <c r="AXX54" s="1" t="s">
        <v>6915</v>
      </c>
      <c r="AXY54" s="1" t="s">
        <v>6913</v>
      </c>
      <c r="AXZ54" s="1" t="s">
        <v>6914</v>
      </c>
      <c r="AYA54" s="1" t="s">
        <v>6915</v>
      </c>
      <c r="AYB54" s="1" t="s">
        <v>6913</v>
      </c>
      <c r="AYC54" s="1" t="s">
        <v>6914</v>
      </c>
      <c r="AYD54" s="1" t="s">
        <v>6915</v>
      </c>
      <c r="AYE54" s="1" t="s">
        <v>6913</v>
      </c>
      <c r="AYF54" s="1" t="s">
        <v>6914</v>
      </c>
      <c r="AYG54" s="1" t="s">
        <v>6915</v>
      </c>
      <c r="AYH54" s="1" t="s">
        <v>6913</v>
      </c>
      <c r="AYI54" s="1" t="s">
        <v>6914</v>
      </c>
      <c r="AYJ54" s="1" t="s">
        <v>6915</v>
      </c>
      <c r="AYK54" s="1" t="s">
        <v>6913</v>
      </c>
      <c r="AYL54" s="1" t="s">
        <v>6914</v>
      </c>
      <c r="AYM54" s="1" t="s">
        <v>6915</v>
      </c>
      <c r="AYN54" s="1" t="s">
        <v>6913</v>
      </c>
      <c r="AYO54" s="1" t="s">
        <v>6914</v>
      </c>
      <c r="AYP54" s="1" t="s">
        <v>6915</v>
      </c>
      <c r="AYQ54" s="1" t="s">
        <v>6913</v>
      </c>
      <c r="AYR54" s="1" t="s">
        <v>6914</v>
      </c>
      <c r="AYS54" s="1" t="s">
        <v>6915</v>
      </c>
      <c r="AYT54" s="1" t="s">
        <v>6913</v>
      </c>
      <c r="AYU54" s="1" t="s">
        <v>6914</v>
      </c>
      <c r="AYV54" s="1" t="s">
        <v>6915</v>
      </c>
      <c r="AYW54" s="1" t="s">
        <v>6913</v>
      </c>
      <c r="AYX54" s="1" t="s">
        <v>6914</v>
      </c>
      <c r="AYY54" s="1" t="s">
        <v>6915</v>
      </c>
      <c r="AYZ54" s="1" t="s">
        <v>6913</v>
      </c>
      <c r="AZA54" s="1" t="s">
        <v>6914</v>
      </c>
      <c r="AZB54" s="1" t="s">
        <v>6915</v>
      </c>
      <c r="AZC54" s="1" t="s">
        <v>6913</v>
      </c>
      <c r="AZD54" s="1" t="s">
        <v>6914</v>
      </c>
      <c r="AZE54" s="1" t="s">
        <v>6915</v>
      </c>
      <c r="AZF54" s="1" t="s">
        <v>6913</v>
      </c>
      <c r="AZG54" s="1" t="s">
        <v>6914</v>
      </c>
      <c r="AZH54" s="1" t="s">
        <v>6915</v>
      </c>
      <c r="AZI54" s="1" t="s">
        <v>6913</v>
      </c>
      <c r="AZJ54" s="1" t="s">
        <v>6914</v>
      </c>
      <c r="AZK54" s="1" t="s">
        <v>6915</v>
      </c>
      <c r="AZL54" s="1" t="s">
        <v>6913</v>
      </c>
      <c r="AZM54" s="1" t="s">
        <v>6914</v>
      </c>
      <c r="AZN54" s="1" t="s">
        <v>6915</v>
      </c>
      <c r="AZO54" s="1" t="s">
        <v>6913</v>
      </c>
      <c r="AZP54" s="1" t="s">
        <v>6914</v>
      </c>
      <c r="AZQ54" s="1" t="s">
        <v>6915</v>
      </c>
      <c r="AZR54" s="1" t="s">
        <v>6913</v>
      </c>
      <c r="AZS54" s="1" t="s">
        <v>6914</v>
      </c>
      <c r="AZT54" s="1" t="s">
        <v>6915</v>
      </c>
      <c r="AZU54" s="1" t="s">
        <v>6913</v>
      </c>
      <c r="AZV54" s="1" t="s">
        <v>6914</v>
      </c>
      <c r="AZW54" s="1" t="s">
        <v>6915</v>
      </c>
      <c r="AZX54" s="1" t="s">
        <v>6913</v>
      </c>
      <c r="AZY54" s="1" t="s">
        <v>6914</v>
      </c>
      <c r="AZZ54" s="1" t="s">
        <v>6915</v>
      </c>
      <c r="BAA54" s="1" t="s">
        <v>6913</v>
      </c>
      <c r="BAB54" s="1" t="s">
        <v>6914</v>
      </c>
      <c r="BAC54" s="1" t="s">
        <v>6915</v>
      </c>
      <c r="BAD54" s="1" t="s">
        <v>6913</v>
      </c>
      <c r="BAE54" s="1" t="s">
        <v>6914</v>
      </c>
      <c r="BAF54" s="1" t="s">
        <v>6915</v>
      </c>
      <c r="BAG54" s="1" t="s">
        <v>6913</v>
      </c>
      <c r="BAH54" s="1" t="s">
        <v>6914</v>
      </c>
      <c r="BAI54" s="1" t="s">
        <v>6915</v>
      </c>
      <c r="BAJ54" s="1" t="s">
        <v>6913</v>
      </c>
      <c r="BAK54" s="1" t="s">
        <v>6914</v>
      </c>
      <c r="BAL54" s="1" t="s">
        <v>6915</v>
      </c>
      <c r="BAM54" s="1" t="s">
        <v>6913</v>
      </c>
      <c r="BAN54" s="1" t="s">
        <v>6914</v>
      </c>
      <c r="BAO54" s="1" t="s">
        <v>6915</v>
      </c>
      <c r="BAP54" s="1" t="s">
        <v>6913</v>
      </c>
      <c r="BAQ54" s="1" t="s">
        <v>6914</v>
      </c>
      <c r="BAR54" s="1" t="s">
        <v>6915</v>
      </c>
      <c r="BAS54" s="1" t="s">
        <v>6913</v>
      </c>
      <c r="BAT54" s="1" t="s">
        <v>6914</v>
      </c>
      <c r="BAU54" s="1" t="s">
        <v>6915</v>
      </c>
      <c r="BAV54" s="1" t="s">
        <v>6913</v>
      </c>
      <c r="BAW54" s="1" t="s">
        <v>6914</v>
      </c>
      <c r="BAX54" s="1" t="s">
        <v>6915</v>
      </c>
      <c r="BAY54" s="1" t="s">
        <v>6913</v>
      </c>
      <c r="BAZ54" s="1" t="s">
        <v>6914</v>
      </c>
      <c r="BBA54" s="1" t="s">
        <v>6915</v>
      </c>
      <c r="BBB54" s="1" t="s">
        <v>6913</v>
      </c>
      <c r="BBC54" s="1" t="s">
        <v>6914</v>
      </c>
      <c r="BBD54" s="1" t="s">
        <v>6915</v>
      </c>
      <c r="BBE54" s="1" t="s">
        <v>6913</v>
      </c>
      <c r="BBF54" s="1" t="s">
        <v>6914</v>
      </c>
      <c r="BBG54" s="1" t="s">
        <v>6915</v>
      </c>
      <c r="BBH54" s="1" t="s">
        <v>6913</v>
      </c>
      <c r="BBI54" s="1" t="s">
        <v>6914</v>
      </c>
      <c r="BBJ54" s="1" t="s">
        <v>6915</v>
      </c>
      <c r="BBK54" s="1" t="s">
        <v>6913</v>
      </c>
      <c r="BBL54" s="1" t="s">
        <v>6914</v>
      </c>
      <c r="BBM54" s="1" t="s">
        <v>6915</v>
      </c>
      <c r="BBN54" s="1" t="s">
        <v>6913</v>
      </c>
      <c r="BBO54" s="1" t="s">
        <v>6914</v>
      </c>
      <c r="BBP54" s="1" t="s">
        <v>6915</v>
      </c>
      <c r="BBQ54" s="1" t="s">
        <v>6913</v>
      </c>
      <c r="BBR54" s="1" t="s">
        <v>6914</v>
      </c>
      <c r="BBS54" s="1" t="s">
        <v>6915</v>
      </c>
      <c r="BBT54" s="1" t="s">
        <v>6913</v>
      </c>
      <c r="BBU54" s="1" t="s">
        <v>6914</v>
      </c>
      <c r="BBV54" s="1" t="s">
        <v>6915</v>
      </c>
      <c r="BBW54" s="1" t="s">
        <v>6913</v>
      </c>
      <c r="BBX54" s="1" t="s">
        <v>6914</v>
      </c>
      <c r="BBY54" s="1" t="s">
        <v>6915</v>
      </c>
      <c r="BBZ54" s="1" t="s">
        <v>6913</v>
      </c>
      <c r="BCA54" s="1" t="s">
        <v>6914</v>
      </c>
      <c r="BCB54" s="1" t="s">
        <v>6915</v>
      </c>
      <c r="BCC54" s="1" t="s">
        <v>6913</v>
      </c>
      <c r="BCD54" s="1" t="s">
        <v>6914</v>
      </c>
      <c r="BCE54" s="1" t="s">
        <v>6915</v>
      </c>
      <c r="BCF54" s="1" t="s">
        <v>6913</v>
      </c>
      <c r="BCG54" s="1" t="s">
        <v>6914</v>
      </c>
      <c r="BCH54" s="1" t="s">
        <v>6915</v>
      </c>
      <c r="BCI54" s="1" t="s">
        <v>6913</v>
      </c>
      <c r="BCJ54" s="1" t="s">
        <v>6914</v>
      </c>
      <c r="BCK54" s="1" t="s">
        <v>6915</v>
      </c>
      <c r="BCL54" s="1" t="s">
        <v>6913</v>
      </c>
      <c r="BCM54" s="1" t="s">
        <v>6914</v>
      </c>
      <c r="BCN54" s="1" t="s">
        <v>6915</v>
      </c>
      <c r="BCO54" s="1" t="s">
        <v>6913</v>
      </c>
      <c r="BCP54" s="1" t="s">
        <v>6914</v>
      </c>
      <c r="BCQ54" s="1" t="s">
        <v>6915</v>
      </c>
      <c r="BCR54" s="1" t="s">
        <v>6913</v>
      </c>
      <c r="BCS54" s="1" t="s">
        <v>6914</v>
      </c>
      <c r="BCT54" s="1" t="s">
        <v>6915</v>
      </c>
      <c r="BCU54" s="1" t="s">
        <v>6913</v>
      </c>
      <c r="BCV54" s="1" t="s">
        <v>6914</v>
      </c>
      <c r="BCW54" s="1" t="s">
        <v>6915</v>
      </c>
      <c r="BCX54" s="1" t="s">
        <v>6913</v>
      </c>
      <c r="BCY54" s="1" t="s">
        <v>6914</v>
      </c>
      <c r="BCZ54" s="1" t="s">
        <v>6915</v>
      </c>
      <c r="BDA54" s="1" t="s">
        <v>6913</v>
      </c>
      <c r="BDB54" s="1" t="s">
        <v>6914</v>
      </c>
      <c r="BDC54" s="1" t="s">
        <v>6915</v>
      </c>
      <c r="BDD54" s="1" t="s">
        <v>6913</v>
      </c>
      <c r="BDE54" s="1" t="s">
        <v>6914</v>
      </c>
      <c r="BDF54" s="1" t="s">
        <v>6915</v>
      </c>
      <c r="BDG54" s="1" t="s">
        <v>6913</v>
      </c>
      <c r="BDH54" s="1" t="s">
        <v>6914</v>
      </c>
      <c r="BDI54" s="1" t="s">
        <v>6915</v>
      </c>
      <c r="BDJ54" s="1" t="s">
        <v>6913</v>
      </c>
      <c r="BDK54" s="1" t="s">
        <v>6914</v>
      </c>
      <c r="BDL54" s="1" t="s">
        <v>6915</v>
      </c>
      <c r="BDM54" s="1" t="s">
        <v>6913</v>
      </c>
      <c r="BDN54" s="1" t="s">
        <v>6914</v>
      </c>
      <c r="BDO54" s="1" t="s">
        <v>6915</v>
      </c>
      <c r="BDP54" s="1" t="s">
        <v>6913</v>
      </c>
      <c r="BDQ54" s="1" t="s">
        <v>6914</v>
      </c>
      <c r="BDR54" s="1" t="s">
        <v>6915</v>
      </c>
      <c r="BDS54" s="1" t="s">
        <v>6913</v>
      </c>
      <c r="BDT54" s="1" t="s">
        <v>6914</v>
      </c>
      <c r="BDU54" s="1" t="s">
        <v>6915</v>
      </c>
      <c r="BDV54" s="1" t="s">
        <v>6913</v>
      </c>
      <c r="BDW54" s="1" t="s">
        <v>6914</v>
      </c>
      <c r="BDX54" s="1" t="s">
        <v>6915</v>
      </c>
      <c r="BDY54" s="1" t="s">
        <v>6913</v>
      </c>
      <c r="BDZ54" s="1" t="s">
        <v>6914</v>
      </c>
      <c r="BEA54" s="1" t="s">
        <v>6915</v>
      </c>
      <c r="BEB54" s="1" t="s">
        <v>6913</v>
      </c>
      <c r="BEC54" s="1" t="s">
        <v>6914</v>
      </c>
      <c r="BED54" s="1" t="s">
        <v>6915</v>
      </c>
      <c r="BEE54" s="1" t="s">
        <v>6913</v>
      </c>
      <c r="BEF54" s="1" t="s">
        <v>6914</v>
      </c>
      <c r="BEG54" s="1" t="s">
        <v>6915</v>
      </c>
      <c r="BEH54" s="1" t="s">
        <v>6913</v>
      </c>
      <c r="BEI54" s="1" t="s">
        <v>6914</v>
      </c>
      <c r="BEJ54" s="1" t="s">
        <v>6915</v>
      </c>
      <c r="BEK54" s="1" t="s">
        <v>6913</v>
      </c>
      <c r="BEL54" s="1" t="s">
        <v>6914</v>
      </c>
      <c r="BEM54" s="1" t="s">
        <v>6915</v>
      </c>
      <c r="BEN54" s="1" t="s">
        <v>6913</v>
      </c>
      <c r="BEO54" s="1" t="s">
        <v>6914</v>
      </c>
      <c r="BEP54" s="1" t="s">
        <v>6915</v>
      </c>
      <c r="BEQ54" s="1" t="s">
        <v>6913</v>
      </c>
      <c r="BER54" s="1" t="s">
        <v>6914</v>
      </c>
      <c r="BES54" s="1" t="s">
        <v>6915</v>
      </c>
      <c r="BET54" s="1" t="s">
        <v>6913</v>
      </c>
      <c r="BEU54" s="1" t="s">
        <v>6914</v>
      </c>
      <c r="BEV54" s="1" t="s">
        <v>6915</v>
      </c>
      <c r="BEW54" s="1" t="s">
        <v>6913</v>
      </c>
      <c r="BEX54" s="1" t="s">
        <v>6914</v>
      </c>
      <c r="BEY54" s="1" t="s">
        <v>6915</v>
      </c>
      <c r="BEZ54" s="1" t="s">
        <v>6913</v>
      </c>
      <c r="BFA54" s="1" t="s">
        <v>6914</v>
      </c>
      <c r="BFB54" s="1" t="s">
        <v>6915</v>
      </c>
      <c r="BFC54" s="1" t="s">
        <v>6913</v>
      </c>
      <c r="BFD54" s="1" t="s">
        <v>6914</v>
      </c>
      <c r="BFE54" s="1" t="s">
        <v>6915</v>
      </c>
      <c r="BFF54" s="1" t="s">
        <v>6913</v>
      </c>
      <c r="BFG54" s="1" t="s">
        <v>6914</v>
      </c>
      <c r="BFH54" s="1" t="s">
        <v>6915</v>
      </c>
      <c r="BFI54" s="1" t="s">
        <v>6913</v>
      </c>
      <c r="BFJ54" s="1" t="s">
        <v>6914</v>
      </c>
      <c r="BFK54" s="1" t="s">
        <v>6915</v>
      </c>
      <c r="BFL54" s="1" t="s">
        <v>6913</v>
      </c>
      <c r="BFM54" s="1" t="s">
        <v>6914</v>
      </c>
      <c r="BFN54" s="1" t="s">
        <v>6915</v>
      </c>
      <c r="BFO54" s="1" t="s">
        <v>6913</v>
      </c>
      <c r="BFP54" s="1" t="s">
        <v>6914</v>
      </c>
      <c r="BFQ54" s="1" t="s">
        <v>6915</v>
      </c>
      <c r="BFR54" s="1" t="s">
        <v>6913</v>
      </c>
      <c r="BFS54" s="1" t="s">
        <v>6914</v>
      </c>
      <c r="BFT54" s="1" t="s">
        <v>6915</v>
      </c>
      <c r="BFU54" s="1" t="s">
        <v>6913</v>
      </c>
      <c r="BFV54" s="1" t="s">
        <v>6914</v>
      </c>
      <c r="BFW54" s="1" t="s">
        <v>6915</v>
      </c>
      <c r="BFX54" s="1" t="s">
        <v>6913</v>
      </c>
      <c r="BFY54" s="1" t="s">
        <v>6914</v>
      </c>
      <c r="BFZ54" s="1" t="s">
        <v>6915</v>
      </c>
      <c r="BGA54" s="1" t="s">
        <v>6913</v>
      </c>
      <c r="BGB54" s="1" t="s">
        <v>6914</v>
      </c>
      <c r="BGC54" s="1" t="s">
        <v>6915</v>
      </c>
      <c r="BGD54" s="1" t="s">
        <v>6913</v>
      </c>
      <c r="BGE54" s="1" t="s">
        <v>6914</v>
      </c>
      <c r="BGF54" s="1" t="s">
        <v>6915</v>
      </c>
      <c r="BGG54" s="1" t="s">
        <v>6913</v>
      </c>
      <c r="BGH54" s="1" t="s">
        <v>6914</v>
      </c>
      <c r="BGI54" s="1" t="s">
        <v>6915</v>
      </c>
      <c r="BGJ54" s="1" t="s">
        <v>6913</v>
      </c>
      <c r="BGK54" s="1" t="s">
        <v>6914</v>
      </c>
      <c r="BGL54" s="1" t="s">
        <v>6915</v>
      </c>
      <c r="BGM54" s="1" t="s">
        <v>6913</v>
      </c>
      <c r="BGN54" s="1" t="s">
        <v>6914</v>
      </c>
      <c r="BGO54" s="1" t="s">
        <v>6915</v>
      </c>
      <c r="BGP54" s="1" t="s">
        <v>6913</v>
      </c>
      <c r="BGQ54" s="1" t="s">
        <v>6914</v>
      </c>
      <c r="BGR54" s="1" t="s">
        <v>6915</v>
      </c>
      <c r="BGS54" s="1" t="s">
        <v>6913</v>
      </c>
      <c r="BGT54" s="1" t="s">
        <v>6914</v>
      </c>
      <c r="BGU54" s="1" t="s">
        <v>6915</v>
      </c>
      <c r="BGV54" s="1" t="s">
        <v>6913</v>
      </c>
      <c r="BGW54" s="1" t="s">
        <v>6914</v>
      </c>
      <c r="BGX54" s="1" t="s">
        <v>6915</v>
      </c>
      <c r="BGY54" s="1" t="s">
        <v>6913</v>
      </c>
      <c r="BGZ54" s="1" t="s">
        <v>6914</v>
      </c>
      <c r="BHA54" s="1" t="s">
        <v>6915</v>
      </c>
      <c r="BHB54" s="1" t="s">
        <v>6913</v>
      </c>
      <c r="BHC54" s="1" t="s">
        <v>6914</v>
      </c>
      <c r="BHD54" s="1" t="s">
        <v>6915</v>
      </c>
      <c r="BHE54" s="1" t="s">
        <v>6913</v>
      </c>
      <c r="BHF54" s="1" t="s">
        <v>6914</v>
      </c>
      <c r="BHG54" s="1" t="s">
        <v>6915</v>
      </c>
      <c r="BHH54" s="1" t="s">
        <v>6913</v>
      </c>
      <c r="BHI54" s="1" t="s">
        <v>6914</v>
      </c>
      <c r="BHJ54" s="1" t="s">
        <v>6915</v>
      </c>
      <c r="BHK54" s="1" t="s">
        <v>6913</v>
      </c>
      <c r="BHL54" s="1" t="s">
        <v>6914</v>
      </c>
      <c r="BHM54" s="1" t="s">
        <v>6915</v>
      </c>
      <c r="BHN54" s="1" t="s">
        <v>6913</v>
      </c>
      <c r="BHO54" s="1" t="s">
        <v>6914</v>
      </c>
      <c r="BHP54" s="1" t="s">
        <v>6915</v>
      </c>
      <c r="BHQ54" s="1" t="s">
        <v>6913</v>
      </c>
      <c r="BHR54" s="1" t="s">
        <v>6914</v>
      </c>
      <c r="BHS54" s="1" t="s">
        <v>6915</v>
      </c>
      <c r="BHT54" s="1" t="s">
        <v>6913</v>
      </c>
      <c r="BHU54" s="1" t="s">
        <v>6914</v>
      </c>
      <c r="BHV54" s="1" t="s">
        <v>6915</v>
      </c>
      <c r="BHW54" s="1" t="s">
        <v>6913</v>
      </c>
      <c r="BHX54" s="1" t="s">
        <v>6914</v>
      </c>
      <c r="BHY54" s="1" t="s">
        <v>6915</v>
      </c>
      <c r="BHZ54" s="1" t="s">
        <v>6913</v>
      </c>
      <c r="BIA54" s="1" t="s">
        <v>6914</v>
      </c>
      <c r="BIB54" s="1" t="s">
        <v>6915</v>
      </c>
      <c r="BIC54" s="1" t="s">
        <v>6913</v>
      </c>
      <c r="BID54" s="1" t="s">
        <v>6914</v>
      </c>
      <c r="BIE54" s="1" t="s">
        <v>6915</v>
      </c>
      <c r="BIF54" s="1" t="s">
        <v>6913</v>
      </c>
      <c r="BIG54" s="1" t="s">
        <v>6914</v>
      </c>
      <c r="BIH54" s="1" t="s">
        <v>6915</v>
      </c>
      <c r="BII54" s="1" t="s">
        <v>6913</v>
      </c>
      <c r="BIJ54" s="1" t="s">
        <v>6914</v>
      </c>
      <c r="BIK54" s="1" t="s">
        <v>6915</v>
      </c>
      <c r="BIL54" s="1" t="s">
        <v>6913</v>
      </c>
      <c r="BIM54" s="1" t="s">
        <v>6914</v>
      </c>
      <c r="BIN54" s="1" t="s">
        <v>6915</v>
      </c>
      <c r="BIO54" s="1" t="s">
        <v>6913</v>
      </c>
      <c r="BIP54" s="1" t="s">
        <v>6914</v>
      </c>
      <c r="BIQ54" s="1" t="s">
        <v>6915</v>
      </c>
      <c r="BIR54" s="1" t="s">
        <v>6913</v>
      </c>
      <c r="BIS54" s="1" t="s">
        <v>6914</v>
      </c>
      <c r="BIT54" s="1" t="s">
        <v>6915</v>
      </c>
      <c r="BIU54" s="1" t="s">
        <v>6913</v>
      </c>
      <c r="BIV54" s="1" t="s">
        <v>6914</v>
      </c>
      <c r="BIW54" s="1" t="s">
        <v>6915</v>
      </c>
      <c r="BIX54" s="1" t="s">
        <v>6913</v>
      </c>
      <c r="BIY54" s="1" t="s">
        <v>6914</v>
      </c>
      <c r="BIZ54" s="1" t="s">
        <v>6915</v>
      </c>
      <c r="BJA54" s="1" t="s">
        <v>6913</v>
      </c>
      <c r="BJB54" s="1" t="s">
        <v>6914</v>
      </c>
      <c r="BJC54" s="1" t="s">
        <v>6915</v>
      </c>
      <c r="BJD54" s="1" t="s">
        <v>6913</v>
      </c>
      <c r="BJE54" s="1" t="s">
        <v>6914</v>
      </c>
      <c r="BJF54" s="1" t="s">
        <v>6915</v>
      </c>
      <c r="BJG54" s="1" t="s">
        <v>6913</v>
      </c>
      <c r="BJH54" s="1" t="s">
        <v>6914</v>
      </c>
      <c r="BJI54" s="1" t="s">
        <v>6915</v>
      </c>
      <c r="BJJ54" s="1" t="s">
        <v>6913</v>
      </c>
      <c r="BJK54" s="1" t="s">
        <v>6914</v>
      </c>
      <c r="BJL54" s="1" t="s">
        <v>6915</v>
      </c>
      <c r="BJM54" s="1" t="s">
        <v>6913</v>
      </c>
      <c r="BJN54" s="1" t="s">
        <v>6914</v>
      </c>
      <c r="BJO54" s="1" t="s">
        <v>6915</v>
      </c>
      <c r="BJP54" s="1" t="s">
        <v>6913</v>
      </c>
      <c r="BJQ54" s="1" t="s">
        <v>6914</v>
      </c>
      <c r="BJR54" s="1" t="s">
        <v>6915</v>
      </c>
      <c r="BJS54" s="1" t="s">
        <v>6913</v>
      </c>
      <c r="BJT54" s="1" t="s">
        <v>6914</v>
      </c>
      <c r="BJU54" s="1" t="s">
        <v>6915</v>
      </c>
      <c r="BJV54" s="1" t="s">
        <v>6913</v>
      </c>
      <c r="BJW54" s="1" t="s">
        <v>6914</v>
      </c>
      <c r="BJX54" s="1" t="s">
        <v>6915</v>
      </c>
      <c r="BJY54" s="1" t="s">
        <v>6913</v>
      </c>
      <c r="BJZ54" s="1" t="s">
        <v>6914</v>
      </c>
      <c r="BKA54" s="1" t="s">
        <v>6915</v>
      </c>
      <c r="BKB54" s="1" t="s">
        <v>6913</v>
      </c>
      <c r="BKC54" s="1" t="s">
        <v>6914</v>
      </c>
      <c r="BKD54" s="1" t="s">
        <v>6915</v>
      </c>
      <c r="BKE54" s="1" t="s">
        <v>6913</v>
      </c>
      <c r="BKF54" s="1" t="s">
        <v>6914</v>
      </c>
      <c r="BKG54" s="1" t="s">
        <v>6915</v>
      </c>
      <c r="BKH54" s="1" t="s">
        <v>6913</v>
      </c>
      <c r="BKI54" s="1" t="s">
        <v>6914</v>
      </c>
      <c r="BKJ54" s="1" t="s">
        <v>6915</v>
      </c>
      <c r="BKK54" s="1" t="s">
        <v>6913</v>
      </c>
      <c r="BKL54" s="1" t="s">
        <v>6914</v>
      </c>
      <c r="BKM54" s="1" t="s">
        <v>6915</v>
      </c>
      <c r="BKN54" s="1" t="s">
        <v>6913</v>
      </c>
      <c r="BKO54" s="1" t="s">
        <v>6914</v>
      </c>
      <c r="BKP54" s="1" t="s">
        <v>6915</v>
      </c>
      <c r="BKQ54" s="1" t="s">
        <v>6913</v>
      </c>
      <c r="BKR54" s="1" t="s">
        <v>6914</v>
      </c>
      <c r="BKS54" s="1" t="s">
        <v>6915</v>
      </c>
      <c r="BKT54" s="1" t="s">
        <v>6913</v>
      </c>
      <c r="BKU54" s="1" t="s">
        <v>6914</v>
      </c>
      <c r="BKV54" s="1" t="s">
        <v>6915</v>
      </c>
      <c r="BKW54" s="1" t="s">
        <v>6913</v>
      </c>
      <c r="BKX54" s="1" t="s">
        <v>6914</v>
      </c>
      <c r="BKY54" s="1" t="s">
        <v>6915</v>
      </c>
      <c r="BKZ54" s="1" t="s">
        <v>6913</v>
      </c>
      <c r="BLA54" s="1" t="s">
        <v>6914</v>
      </c>
      <c r="BLB54" s="1" t="s">
        <v>6915</v>
      </c>
      <c r="BLC54" s="1" t="s">
        <v>6913</v>
      </c>
      <c r="BLD54" s="1" t="s">
        <v>6914</v>
      </c>
      <c r="BLE54" s="1" t="s">
        <v>6915</v>
      </c>
      <c r="BLF54" s="1" t="s">
        <v>6913</v>
      </c>
      <c r="BLG54" s="1" t="s">
        <v>6914</v>
      </c>
      <c r="BLH54" s="1" t="s">
        <v>6915</v>
      </c>
      <c r="BLI54" s="1" t="s">
        <v>6913</v>
      </c>
      <c r="BLJ54" s="1" t="s">
        <v>6914</v>
      </c>
      <c r="BLK54" s="1" t="s">
        <v>6915</v>
      </c>
      <c r="BLL54" s="1" t="s">
        <v>6913</v>
      </c>
      <c r="BLM54" s="1" t="s">
        <v>6914</v>
      </c>
      <c r="BLN54" s="1" t="s">
        <v>6915</v>
      </c>
      <c r="BLO54" s="1" t="s">
        <v>6913</v>
      </c>
      <c r="BLP54" s="1" t="s">
        <v>6914</v>
      </c>
      <c r="BLQ54" s="1" t="s">
        <v>6915</v>
      </c>
      <c r="BLR54" s="1" t="s">
        <v>6913</v>
      </c>
      <c r="BLS54" s="1" t="s">
        <v>6914</v>
      </c>
      <c r="BLT54" s="1" t="s">
        <v>6915</v>
      </c>
      <c r="BLU54" s="1" t="s">
        <v>6913</v>
      </c>
      <c r="BLV54" s="1" t="s">
        <v>6914</v>
      </c>
      <c r="BLW54" s="1" t="s">
        <v>6915</v>
      </c>
      <c r="BLX54" s="1" t="s">
        <v>6913</v>
      </c>
      <c r="BLY54" s="1" t="s">
        <v>6914</v>
      </c>
      <c r="BLZ54" s="1" t="s">
        <v>6915</v>
      </c>
      <c r="BMA54" s="1" t="s">
        <v>6913</v>
      </c>
      <c r="BMB54" s="1" t="s">
        <v>6914</v>
      </c>
      <c r="BMC54" s="1" t="s">
        <v>6915</v>
      </c>
      <c r="BMD54" s="1" t="s">
        <v>6913</v>
      </c>
      <c r="BME54" s="1" t="s">
        <v>6914</v>
      </c>
      <c r="BMF54" s="1" t="s">
        <v>6915</v>
      </c>
      <c r="BMG54" s="1" t="s">
        <v>6913</v>
      </c>
      <c r="BMH54" s="1" t="s">
        <v>6914</v>
      </c>
      <c r="BMI54" s="1" t="s">
        <v>6915</v>
      </c>
      <c r="BMJ54" s="1" t="s">
        <v>6913</v>
      </c>
      <c r="BMK54" s="1" t="s">
        <v>6914</v>
      </c>
      <c r="BML54" s="1" t="s">
        <v>6915</v>
      </c>
      <c r="BMM54" s="1" t="s">
        <v>6913</v>
      </c>
      <c r="BMN54" s="1" t="s">
        <v>6914</v>
      </c>
      <c r="BMO54" s="1" t="s">
        <v>6915</v>
      </c>
      <c r="BMP54" s="1" t="s">
        <v>6913</v>
      </c>
      <c r="BMQ54" s="1" t="s">
        <v>6914</v>
      </c>
      <c r="BMR54" s="1" t="s">
        <v>6915</v>
      </c>
      <c r="BMS54" s="1" t="s">
        <v>6913</v>
      </c>
      <c r="BMT54" s="1" t="s">
        <v>6914</v>
      </c>
      <c r="BMU54" s="1" t="s">
        <v>6915</v>
      </c>
      <c r="BMV54" s="1" t="s">
        <v>6913</v>
      </c>
      <c r="BMW54" s="1" t="s">
        <v>6914</v>
      </c>
      <c r="BMX54" s="1" t="s">
        <v>6915</v>
      </c>
      <c r="BMY54" s="1" t="s">
        <v>6913</v>
      </c>
      <c r="BMZ54" s="1" t="s">
        <v>6914</v>
      </c>
      <c r="BNA54" s="1" t="s">
        <v>6915</v>
      </c>
      <c r="BNB54" s="1" t="s">
        <v>6913</v>
      </c>
      <c r="BNC54" s="1" t="s">
        <v>6914</v>
      </c>
      <c r="BND54" s="1" t="s">
        <v>6915</v>
      </c>
      <c r="BNE54" s="1" t="s">
        <v>6913</v>
      </c>
      <c r="BNF54" s="1" t="s">
        <v>6914</v>
      </c>
      <c r="BNG54" s="1" t="s">
        <v>6915</v>
      </c>
      <c r="BNH54" s="1" t="s">
        <v>6913</v>
      </c>
      <c r="BNI54" s="1" t="s">
        <v>6914</v>
      </c>
      <c r="BNJ54" s="1" t="s">
        <v>6915</v>
      </c>
      <c r="BNK54" s="1" t="s">
        <v>6913</v>
      </c>
      <c r="BNL54" s="1" t="s">
        <v>6914</v>
      </c>
      <c r="BNM54" s="1" t="s">
        <v>6915</v>
      </c>
      <c r="BNN54" s="1" t="s">
        <v>6913</v>
      </c>
      <c r="BNO54" s="1" t="s">
        <v>6914</v>
      </c>
      <c r="BNP54" s="1" t="s">
        <v>6915</v>
      </c>
      <c r="BNQ54" s="1" t="s">
        <v>6913</v>
      </c>
      <c r="BNR54" s="1" t="s">
        <v>6914</v>
      </c>
      <c r="BNS54" s="1" t="s">
        <v>6915</v>
      </c>
      <c r="BNT54" s="1" t="s">
        <v>6913</v>
      </c>
      <c r="BNU54" s="1" t="s">
        <v>6914</v>
      </c>
      <c r="BNV54" s="1" t="s">
        <v>6915</v>
      </c>
      <c r="BNW54" s="1" t="s">
        <v>6913</v>
      </c>
      <c r="BNX54" s="1" t="s">
        <v>6914</v>
      </c>
      <c r="BNY54" s="1" t="s">
        <v>6915</v>
      </c>
      <c r="BNZ54" s="1" t="s">
        <v>6913</v>
      </c>
      <c r="BOA54" s="1" t="s">
        <v>6914</v>
      </c>
      <c r="BOB54" s="1" t="s">
        <v>6915</v>
      </c>
      <c r="BOC54" s="1" t="s">
        <v>6913</v>
      </c>
      <c r="BOD54" s="1" t="s">
        <v>6914</v>
      </c>
      <c r="BOE54" s="1" t="s">
        <v>6915</v>
      </c>
      <c r="BOF54" s="1" t="s">
        <v>6913</v>
      </c>
      <c r="BOG54" s="1" t="s">
        <v>6914</v>
      </c>
      <c r="BOH54" s="1" t="s">
        <v>6915</v>
      </c>
      <c r="BOI54" s="1" t="s">
        <v>6913</v>
      </c>
      <c r="BOJ54" s="1" t="s">
        <v>6914</v>
      </c>
      <c r="BOK54" s="1" t="s">
        <v>6915</v>
      </c>
      <c r="BOL54" s="1" t="s">
        <v>6913</v>
      </c>
      <c r="BOM54" s="1" t="s">
        <v>6914</v>
      </c>
      <c r="BON54" s="1" t="s">
        <v>6915</v>
      </c>
      <c r="BOO54" s="1" t="s">
        <v>6913</v>
      </c>
      <c r="BOP54" s="1" t="s">
        <v>6914</v>
      </c>
      <c r="BOQ54" s="1" t="s">
        <v>6915</v>
      </c>
      <c r="BOR54" s="1" t="s">
        <v>6913</v>
      </c>
      <c r="BOS54" s="1" t="s">
        <v>6914</v>
      </c>
      <c r="BOT54" s="1" t="s">
        <v>6915</v>
      </c>
      <c r="BOU54" s="1" t="s">
        <v>6913</v>
      </c>
      <c r="BOV54" s="1" t="s">
        <v>6914</v>
      </c>
      <c r="BOW54" s="1" t="s">
        <v>6915</v>
      </c>
      <c r="BOX54" s="1" t="s">
        <v>6913</v>
      </c>
      <c r="BOY54" s="1" t="s">
        <v>6914</v>
      </c>
      <c r="BOZ54" s="1" t="s">
        <v>6915</v>
      </c>
      <c r="BPA54" s="1" t="s">
        <v>6913</v>
      </c>
      <c r="BPB54" s="1" t="s">
        <v>6914</v>
      </c>
      <c r="BPC54" s="1" t="s">
        <v>6915</v>
      </c>
      <c r="BPD54" s="1" t="s">
        <v>6913</v>
      </c>
      <c r="BPE54" s="1" t="s">
        <v>6914</v>
      </c>
      <c r="BPF54" s="1" t="s">
        <v>6915</v>
      </c>
      <c r="BPG54" s="1" t="s">
        <v>6913</v>
      </c>
      <c r="BPH54" s="1" t="s">
        <v>6914</v>
      </c>
      <c r="BPI54" s="1" t="s">
        <v>6915</v>
      </c>
      <c r="BPJ54" s="1" t="s">
        <v>6913</v>
      </c>
      <c r="BPK54" s="1" t="s">
        <v>6914</v>
      </c>
      <c r="BPL54" s="1" t="s">
        <v>6915</v>
      </c>
      <c r="BPM54" s="1" t="s">
        <v>6913</v>
      </c>
      <c r="BPN54" s="1" t="s">
        <v>6914</v>
      </c>
      <c r="BPO54" s="1" t="s">
        <v>6915</v>
      </c>
      <c r="BPP54" s="1" t="s">
        <v>6913</v>
      </c>
      <c r="BPQ54" s="1" t="s">
        <v>6914</v>
      </c>
      <c r="BPR54" s="1" t="s">
        <v>6915</v>
      </c>
      <c r="BPS54" s="1" t="s">
        <v>6913</v>
      </c>
      <c r="BPT54" s="1" t="s">
        <v>6914</v>
      </c>
      <c r="BPU54" s="1" t="s">
        <v>6915</v>
      </c>
      <c r="BPV54" s="1" t="s">
        <v>6913</v>
      </c>
      <c r="BPW54" s="1" t="s">
        <v>6914</v>
      </c>
      <c r="BPX54" s="1" t="s">
        <v>6915</v>
      </c>
      <c r="BPY54" s="1" t="s">
        <v>6913</v>
      </c>
      <c r="BPZ54" s="1" t="s">
        <v>6914</v>
      </c>
      <c r="BQA54" s="1" t="s">
        <v>6915</v>
      </c>
      <c r="BQB54" s="1" t="s">
        <v>6913</v>
      </c>
      <c r="BQC54" s="1" t="s">
        <v>6914</v>
      </c>
      <c r="BQD54" s="1" t="s">
        <v>6915</v>
      </c>
      <c r="BQE54" s="1" t="s">
        <v>6913</v>
      </c>
      <c r="BQF54" s="1" t="s">
        <v>6914</v>
      </c>
      <c r="BQG54" s="1" t="s">
        <v>6915</v>
      </c>
      <c r="BQH54" s="1" t="s">
        <v>6913</v>
      </c>
      <c r="BQI54" s="1" t="s">
        <v>6914</v>
      </c>
      <c r="BQJ54" s="1" t="s">
        <v>6915</v>
      </c>
      <c r="BQK54" s="1" t="s">
        <v>6913</v>
      </c>
      <c r="BQL54" s="1" t="s">
        <v>6914</v>
      </c>
      <c r="BQM54" s="1" t="s">
        <v>6915</v>
      </c>
      <c r="BQN54" s="1" t="s">
        <v>6913</v>
      </c>
      <c r="BQO54" s="1" t="s">
        <v>6914</v>
      </c>
      <c r="BQP54" s="1" t="s">
        <v>6915</v>
      </c>
      <c r="BQQ54" s="1" t="s">
        <v>6913</v>
      </c>
      <c r="BQR54" s="1" t="s">
        <v>6914</v>
      </c>
      <c r="BQS54" s="1" t="s">
        <v>6915</v>
      </c>
      <c r="BQT54" s="1" t="s">
        <v>6913</v>
      </c>
      <c r="BQU54" s="1" t="s">
        <v>6914</v>
      </c>
      <c r="BQV54" s="1" t="s">
        <v>6915</v>
      </c>
      <c r="BQW54" s="1" t="s">
        <v>6913</v>
      </c>
      <c r="BQX54" s="1" t="s">
        <v>6914</v>
      </c>
      <c r="BQY54" s="1" t="s">
        <v>6915</v>
      </c>
      <c r="BQZ54" s="1" t="s">
        <v>6913</v>
      </c>
      <c r="BRA54" s="1" t="s">
        <v>6914</v>
      </c>
      <c r="BRB54" s="1" t="s">
        <v>6915</v>
      </c>
      <c r="BRC54" s="1" t="s">
        <v>6913</v>
      </c>
      <c r="BRD54" s="1" t="s">
        <v>6914</v>
      </c>
      <c r="BRE54" s="1" t="s">
        <v>6915</v>
      </c>
      <c r="BRF54" s="1" t="s">
        <v>6913</v>
      </c>
      <c r="BRG54" s="1" t="s">
        <v>6914</v>
      </c>
      <c r="BRH54" s="1" t="s">
        <v>6915</v>
      </c>
      <c r="BRI54" s="1" t="s">
        <v>6913</v>
      </c>
      <c r="BRJ54" s="1" t="s">
        <v>6914</v>
      </c>
      <c r="BRK54" s="1" t="s">
        <v>6915</v>
      </c>
      <c r="BRL54" s="1" t="s">
        <v>6913</v>
      </c>
      <c r="BRM54" s="1" t="s">
        <v>6914</v>
      </c>
      <c r="BRN54" s="1" t="s">
        <v>6915</v>
      </c>
      <c r="BRO54" s="1" t="s">
        <v>6913</v>
      </c>
      <c r="BRP54" s="1" t="s">
        <v>6914</v>
      </c>
      <c r="BRQ54" s="1" t="s">
        <v>6915</v>
      </c>
      <c r="BRR54" s="1" t="s">
        <v>6913</v>
      </c>
      <c r="BRS54" s="1" t="s">
        <v>6914</v>
      </c>
      <c r="BRT54" s="1" t="s">
        <v>6915</v>
      </c>
      <c r="BRU54" s="1" t="s">
        <v>6913</v>
      </c>
      <c r="BRV54" s="1" t="s">
        <v>6914</v>
      </c>
      <c r="BRW54" s="1" t="s">
        <v>6915</v>
      </c>
      <c r="BRX54" s="1" t="s">
        <v>6913</v>
      </c>
      <c r="BRY54" s="1" t="s">
        <v>6914</v>
      </c>
      <c r="BRZ54" s="1" t="s">
        <v>6915</v>
      </c>
      <c r="BSA54" s="1" t="s">
        <v>6913</v>
      </c>
      <c r="BSB54" s="1" t="s">
        <v>6914</v>
      </c>
      <c r="BSC54" s="1" t="s">
        <v>6915</v>
      </c>
      <c r="BSD54" s="1" t="s">
        <v>6913</v>
      </c>
      <c r="BSE54" s="1" t="s">
        <v>6914</v>
      </c>
      <c r="BSF54" s="1" t="s">
        <v>6915</v>
      </c>
      <c r="BSG54" s="1" t="s">
        <v>6913</v>
      </c>
      <c r="BSH54" s="1" t="s">
        <v>6914</v>
      </c>
      <c r="BSI54" s="1" t="s">
        <v>6915</v>
      </c>
      <c r="BSJ54" s="1" t="s">
        <v>6913</v>
      </c>
      <c r="BSK54" s="1" t="s">
        <v>6914</v>
      </c>
      <c r="BSL54" s="1" t="s">
        <v>6915</v>
      </c>
      <c r="BSM54" s="1" t="s">
        <v>6913</v>
      </c>
      <c r="BSN54" s="1" t="s">
        <v>6914</v>
      </c>
      <c r="BSO54" s="1" t="s">
        <v>6915</v>
      </c>
      <c r="BSP54" s="1" t="s">
        <v>6913</v>
      </c>
      <c r="BSQ54" s="1" t="s">
        <v>6914</v>
      </c>
      <c r="BSR54" s="1" t="s">
        <v>6915</v>
      </c>
      <c r="BSS54" s="1" t="s">
        <v>6913</v>
      </c>
      <c r="BST54" s="1" t="s">
        <v>6914</v>
      </c>
      <c r="BSU54" s="1" t="s">
        <v>6915</v>
      </c>
      <c r="BSV54" s="1" t="s">
        <v>6913</v>
      </c>
      <c r="BSW54" s="1" t="s">
        <v>6914</v>
      </c>
      <c r="BSX54" s="1" t="s">
        <v>6915</v>
      </c>
      <c r="BSY54" s="1" t="s">
        <v>6913</v>
      </c>
      <c r="BSZ54" s="1" t="s">
        <v>6914</v>
      </c>
      <c r="BTA54" s="1" t="s">
        <v>6915</v>
      </c>
      <c r="BTB54" s="1" t="s">
        <v>6913</v>
      </c>
      <c r="BTC54" s="1" t="s">
        <v>6914</v>
      </c>
      <c r="BTD54" s="1" t="s">
        <v>6915</v>
      </c>
      <c r="BTE54" s="1" t="s">
        <v>6913</v>
      </c>
      <c r="BTF54" s="1" t="s">
        <v>6914</v>
      </c>
      <c r="BTG54" s="1" t="s">
        <v>6915</v>
      </c>
      <c r="BTH54" s="1" t="s">
        <v>6913</v>
      </c>
      <c r="BTI54" s="1" t="s">
        <v>6914</v>
      </c>
      <c r="BTJ54" s="1" t="s">
        <v>6915</v>
      </c>
      <c r="BTK54" s="1" t="s">
        <v>6913</v>
      </c>
      <c r="BTL54" s="1" t="s">
        <v>6914</v>
      </c>
      <c r="BTM54" s="1" t="s">
        <v>6915</v>
      </c>
      <c r="BTN54" s="1" t="s">
        <v>6913</v>
      </c>
      <c r="BTO54" s="1" t="s">
        <v>6914</v>
      </c>
      <c r="BTP54" s="1" t="s">
        <v>6915</v>
      </c>
      <c r="BTQ54" s="1" t="s">
        <v>6913</v>
      </c>
      <c r="BTR54" s="1" t="s">
        <v>6914</v>
      </c>
      <c r="BTS54" s="1" t="s">
        <v>6915</v>
      </c>
      <c r="BTT54" s="1" t="s">
        <v>6913</v>
      </c>
      <c r="BTU54" s="1" t="s">
        <v>6914</v>
      </c>
      <c r="BTV54" s="1" t="s">
        <v>6915</v>
      </c>
      <c r="BTW54" s="1" t="s">
        <v>6913</v>
      </c>
      <c r="BTX54" s="1" t="s">
        <v>6914</v>
      </c>
      <c r="BTY54" s="1" t="s">
        <v>6915</v>
      </c>
      <c r="BTZ54" s="1" t="s">
        <v>6913</v>
      </c>
      <c r="BUA54" s="1" t="s">
        <v>6914</v>
      </c>
      <c r="BUB54" s="1" t="s">
        <v>6915</v>
      </c>
      <c r="BUC54" s="1" t="s">
        <v>6913</v>
      </c>
      <c r="BUD54" s="1" t="s">
        <v>6914</v>
      </c>
      <c r="BUE54" s="1" t="s">
        <v>6915</v>
      </c>
      <c r="BUF54" s="1" t="s">
        <v>6913</v>
      </c>
      <c r="BUG54" s="1" t="s">
        <v>6914</v>
      </c>
      <c r="BUH54" s="1" t="s">
        <v>6915</v>
      </c>
      <c r="BUI54" s="1" t="s">
        <v>6913</v>
      </c>
      <c r="BUJ54" s="1" t="s">
        <v>6914</v>
      </c>
      <c r="BUK54" s="1" t="s">
        <v>6915</v>
      </c>
      <c r="BUL54" s="1" t="s">
        <v>6913</v>
      </c>
      <c r="BUM54" s="1" t="s">
        <v>6914</v>
      </c>
      <c r="BUN54" s="1" t="s">
        <v>6915</v>
      </c>
      <c r="BUO54" s="1" t="s">
        <v>6913</v>
      </c>
      <c r="BUP54" s="1" t="s">
        <v>6914</v>
      </c>
      <c r="BUQ54" s="1" t="s">
        <v>6915</v>
      </c>
      <c r="BUR54" s="1" t="s">
        <v>6913</v>
      </c>
      <c r="BUS54" s="1" t="s">
        <v>6914</v>
      </c>
      <c r="BUT54" s="1" t="s">
        <v>6915</v>
      </c>
      <c r="BUU54" s="1" t="s">
        <v>6913</v>
      </c>
      <c r="BUV54" s="1" t="s">
        <v>6914</v>
      </c>
      <c r="BUW54" s="1" t="s">
        <v>6915</v>
      </c>
      <c r="BUX54" s="1" t="s">
        <v>6913</v>
      </c>
      <c r="BUY54" s="1" t="s">
        <v>6914</v>
      </c>
      <c r="BUZ54" s="1" t="s">
        <v>6915</v>
      </c>
      <c r="BVA54" s="1" t="s">
        <v>6913</v>
      </c>
      <c r="BVB54" s="1" t="s">
        <v>6914</v>
      </c>
      <c r="BVC54" s="1" t="s">
        <v>6915</v>
      </c>
      <c r="BVD54" s="1" t="s">
        <v>6913</v>
      </c>
      <c r="BVE54" s="1" t="s">
        <v>6914</v>
      </c>
      <c r="BVF54" s="1" t="s">
        <v>6915</v>
      </c>
      <c r="BVG54" s="1" t="s">
        <v>6913</v>
      </c>
      <c r="BVH54" s="1" t="s">
        <v>6914</v>
      </c>
      <c r="BVI54" s="1" t="s">
        <v>6915</v>
      </c>
      <c r="BVJ54" s="1" t="s">
        <v>6913</v>
      </c>
      <c r="BVK54" s="1" t="s">
        <v>6914</v>
      </c>
      <c r="BVL54" s="1" t="s">
        <v>6915</v>
      </c>
      <c r="BVM54" s="1" t="s">
        <v>6913</v>
      </c>
      <c r="BVN54" s="1" t="s">
        <v>6914</v>
      </c>
      <c r="BVO54" s="1" t="s">
        <v>6915</v>
      </c>
      <c r="BVP54" s="1" t="s">
        <v>6913</v>
      </c>
      <c r="BVQ54" s="1" t="s">
        <v>6914</v>
      </c>
      <c r="BVR54" s="1" t="s">
        <v>6915</v>
      </c>
      <c r="BVS54" s="1" t="s">
        <v>6913</v>
      </c>
      <c r="BVT54" s="1" t="s">
        <v>6914</v>
      </c>
      <c r="BVU54" s="1" t="s">
        <v>6915</v>
      </c>
      <c r="BVV54" s="1" t="s">
        <v>6913</v>
      </c>
      <c r="BVW54" s="1" t="s">
        <v>6914</v>
      </c>
      <c r="BVX54" s="1" t="s">
        <v>6915</v>
      </c>
      <c r="BVY54" s="1" t="s">
        <v>6913</v>
      </c>
      <c r="BVZ54" s="1" t="s">
        <v>6914</v>
      </c>
      <c r="BWA54" s="1" t="s">
        <v>6915</v>
      </c>
      <c r="BWB54" s="1" t="s">
        <v>6913</v>
      </c>
      <c r="BWC54" s="1" t="s">
        <v>6914</v>
      </c>
      <c r="BWD54" s="1" t="s">
        <v>6915</v>
      </c>
      <c r="BWE54" s="1" t="s">
        <v>6913</v>
      </c>
      <c r="BWF54" s="1" t="s">
        <v>6914</v>
      </c>
      <c r="BWG54" s="1" t="s">
        <v>6915</v>
      </c>
      <c r="BWH54" s="1" t="s">
        <v>6913</v>
      </c>
      <c r="BWI54" s="1" t="s">
        <v>6914</v>
      </c>
      <c r="BWJ54" s="1" t="s">
        <v>6915</v>
      </c>
      <c r="BWK54" s="1" t="s">
        <v>6913</v>
      </c>
      <c r="BWL54" s="1" t="s">
        <v>6914</v>
      </c>
      <c r="BWM54" s="1" t="s">
        <v>6915</v>
      </c>
      <c r="BWN54" s="1" t="s">
        <v>6913</v>
      </c>
      <c r="BWO54" s="1" t="s">
        <v>6914</v>
      </c>
      <c r="BWP54" s="1" t="s">
        <v>6915</v>
      </c>
      <c r="BWQ54" s="1" t="s">
        <v>6913</v>
      </c>
      <c r="BWR54" s="1" t="s">
        <v>6914</v>
      </c>
      <c r="BWS54" s="1" t="s">
        <v>6915</v>
      </c>
      <c r="BWT54" s="1" t="s">
        <v>6913</v>
      </c>
      <c r="BWU54" s="1" t="s">
        <v>6914</v>
      </c>
      <c r="BWV54" s="1" t="s">
        <v>6915</v>
      </c>
      <c r="BWW54" s="1" t="s">
        <v>6913</v>
      </c>
      <c r="BWX54" s="1" t="s">
        <v>6914</v>
      </c>
      <c r="BWY54" s="1" t="s">
        <v>6915</v>
      </c>
      <c r="BWZ54" s="1" t="s">
        <v>6913</v>
      </c>
      <c r="BXA54" s="1" t="s">
        <v>6914</v>
      </c>
      <c r="BXB54" s="1" t="s">
        <v>6915</v>
      </c>
      <c r="BXC54" s="1" t="s">
        <v>6913</v>
      </c>
      <c r="BXD54" s="1" t="s">
        <v>6914</v>
      </c>
      <c r="BXE54" s="1" t="s">
        <v>6915</v>
      </c>
      <c r="BXF54" s="1" t="s">
        <v>6913</v>
      </c>
      <c r="BXG54" s="1" t="s">
        <v>6914</v>
      </c>
      <c r="BXH54" s="1" t="s">
        <v>6915</v>
      </c>
      <c r="BXI54" s="1" t="s">
        <v>6913</v>
      </c>
      <c r="BXJ54" s="1" t="s">
        <v>6914</v>
      </c>
      <c r="BXK54" s="1" t="s">
        <v>6915</v>
      </c>
      <c r="BXL54" s="1" t="s">
        <v>6913</v>
      </c>
      <c r="BXM54" s="1" t="s">
        <v>6914</v>
      </c>
      <c r="BXN54" s="1" t="s">
        <v>6915</v>
      </c>
      <c r="BXO54" s="1" t="s">
        <v>6913</v>
      </c>
      <c r="BXP54" s="1" t="s">
        <v>6914</v>
      </c>
      <c r="BXQ54" s="1" t="s">
        <v>6915</v>
      </c>
      <c r="BXR54" s="1" t="s">
        <v>6913</v>
      </c>
      <c r="BXS54" s="1" t="s">
        <v>6914</v>
      </c>
      <c r="BXT54" s="1" t="s">
        <v>6915</v>
      </c>
      <c r="BXU54" s="1" t="s">
        <v>6913</v>
      </c>
      <c r="BXV54" s="1" t="s">
        <v>6914</v>
      </c>
      <c r="BXW54" s="1" t="s">
        <v>6915</v>
      </c>
      <c r="BXX54" s="1" t="s">
        <v>6913</v>
      </c>
      <c r="BXY54" s="1" t="s">
        <v>6914</v>
      </c>
      <c r="BXZ54" s="1" t="s">
        <v>6915</v>
      </c>
      <c r="BYA54" s="1" t="s">
        <v>6913</v>
      </c>
      <c r="BYB54" s="1" t="s">
        <v>6914</v>
      </c>
      <c r="BYC54" s="1" t="s">
        <v>6915</v>
      </c>
      <c r="BYD54" s="1" t="s">
        <v>6913</v>
      </c>
      <c r="BYE54" s="1" t="s">
        <v>6914</v>
      </c>
      <c r="BYF54" s="1" t="s">
        <v>6915</v>
      </c>
      <c r="BYG54" s="1" t="s">
        <v>6913</v>
      </c>
      <c r="BYH54" s="1" t="s">
        <v>6914</v>
      </c>
      <c r="BYI54" s="1" t="s">
        <v>6915</v>
      </c>
      <c r="BYJ54" s="1" t="s">
        <v>6913</v>
      </c>
      <c r="BYK54" s="1" t="s">
        <v>6914</v>
      </c>
      <c r="BYL54" s="1" t="s">
        <v>6915</v>
      </c>
      <c r="BYM54" s="1" t="s">
        <v>6913</v>
      </c>
      <c r="BYN54" s="1" t="s">
        <v>6914</v>
      </c>
      <c r="BYO54" s="1" t="s">
        <v>6915</v>
      </c>
    </row>
    <row r="55" spans="1:2017" ht="89.25" x14ac:dyDescent="0.25">
      <c r="A55" s="6"/>
      <c r="B55" s="3" t="s">
        <v>6922</v>
      </c>
      <c r="C55" s="3" t="s">
        <v>35753</v>
      </c>
      <c r="D55" s="3" t="s">
        <v>35754</v>
      </c>
      <c r="E55" s="3" t="s">
        <v>6940</v>
      </c>
      <c r="F55" s="3" t="s">
        <v>35755</v>
      </c>
      <c r="G55" s="3" t="s">
        <v>35756</v>
      </c>
      <c r="H55" s="3" t="s">
        <v>6922</v>
      </c>
      <c r="I55" s="3" t="s">
        <v>35757</v>
      </c>
      <c r="J55" s="3" t="s">
        <v>35758</v>
      </c>
      <c r="K55" s="3" t="s">
        <v>6919</v>
      </c>
      <c r="L55" s="3" t="s">
        <v>35759</v>
      </c>
      <c r="M55" s="3" t="s">
        <v>35760</v>
      </c>
      <c r="N55" s="3" t="s">
        <v>6922</v>
      </c>
      <c r="O55" s="3" t="s">
        <v>35761</v>
      </c>
      <c r="P55" s="3" t="s">
        <v>35762</v>
      </c>
      <c r="Q55" s="3" t="s">
        <v>6922</v>
      </c>
      <c r="R55" s="3" t="s">
        <v>35763</v>
      </c>
      <c r="S55" s="3" t="s">
        <v>35764</v>
      </c>
      <c r="T55" s="3" t="s">
        <v>6922</v>
      </c>
      <c r="U55" s="3" t="s">
        <v>7563</v>
      </c>
      <c r="V55" s="3" t="s">
        <v>7564</v>
      </c>
      <c r="W55" s="3" t="s">
        <v>6919</v>
      </c>
      <c r="X55" s="3" t="s">
        <v>35765</v>
      </c>
      <c r="Y55" s="3" t="s">
        <v>35766</v>
      </c>
      <c r="Z55" s="3" t="s">
        <v>6916</v>
      </c>
      <c r="AA55" s="3" t="s">
        <v>7004</v>
      </c>
      <c r="AB55" s="3" t="s">
        <v>7005</v>
      </c>
      <c r="AC55" s="3" t="s">
        <v>6919</v>
      </c>
      <c r="AD55" s="3" t="s">
        <v>35767</v>
      </c>
      <c r="AE55" s="3" t="s">
        <v>35768</v>
      </c>
      <c r="AF55" s="3" t="s">
        <v>6922</v>
      </c>
      <c r="AG55" s="3" t="s">
        <v>35769</v>
      </c>
      <c r="AH55" s="3" t="s">
        <v>35770</v>
      </c>
      <c r="AI55" s="3" t="s">
        <v>6922</v>
      </c>
      <c r="AJ55" s="3" t="s">
        <v>35771</v>
      </c>
      <c r="AK55" s="3" t="s">
        <v>35772</v>
      </c>
      <c r="AL55" s="3" t="s">
        <v>6922</v>
      </c>
      <c r="AM55" s="3" t="s">
        <v>35773</v>
      </c>
      <c r="AN55" s="3" t="s">
        <v>35774</v>
      </c>
      <c r="AO55" s="3" t="s">
        <v>6919</v>
      </c>
      <c r="AP55" s="3" t="s">
        <v>35775</v>
      </c>
      <c r="AQ55" s="3" t="s">
        <v>35776</v>
      </c>
      <c r="AR55" s="3" t="s">
        <v>6916</v>
      </c>
      <c r="AS55" s="3" t="s">
        <v>35777</v>
      </c>
      <c r="AT55" s="3" t="s">
        <v>35778</v>
      </c>
      <c r="AU55" s="3" t="s">
        <v>6922</v>
      </c>
      <c r="AV55" s="3" t="s">
        <v>35779</v>
      </c>
      <c r="AW55" s="3" t="s">
        <v>35780</v>
      </c>
      <c r="AX55" s="3" t="s">
        <v>6922</v>
      </c>
      <c r="AY55" s="3" t="s">
        <v>35781</v>
      </c>
      <c r="AZ55" s="3" t="s">
        <v>35782</v>
      </c>
      <c r="BA55" s="3" t="s">
        <v>6922</v>
      </c>
      <c r="BB55" s="3" t="s">
        <v>35783</v>
      </c>
      <c r="BC55" s="3" t="s">
        <v>35784</v>
      </c>
      <c r="BD55" s="3" t="s">
        <v>7071</v>
      </c>
      <c r="BE55" s="3" t="s">
        <v>35785</v>
      </c>
      <c r="BF55" s="3" t="s">
        <v>35786</v>
      </c>
      <c r="BG55" s="3" t="s">
        <v>6922</v>
      </c>
      <c r="BH55" s="3" t="s">
        <v>35787</v>
      </c>
      <c r="BI55" s="3" t="s">
        <v>35788</v>
      </c>
      <c r="BJ55" s="3" t="s">
        <v>6922</v>
      </c>
      <c r="BK55" s="3" t="s">
        <v>35789</v>
      </c>
      <c r="BL55" s="3" t="s">
        <v>35790</v>
      </c>
      <c r="BM55" s="3" t="s">
        <v>6916</v>
      </c>
      <c r="BN55" s="3" t="s">
        <v>35791</v>
      </c>
      <c r="BO55" s="3" t="s">
        <v>35792</v>
      </c>
      <c r="BP55" s="3" t="s">
        <v>6935</v>
      </c>
      <c r="BQ55" s="3" t="s">
        <v>35793</v>
      </c>
      <c r="BR55" s="3" t="s">
        <v>35794</v>
      </c>
      <c r="BS55" s="3" t="s">
        <v>6922</v>
      </c>
      <c r="BT55" s="3" t="s">
        <v>7563</v>
      </c>
      <c r="BU55" s="3" t="s">
        <v>7564</v>
      </c>
      <c r="BV55" s="3" t="s">
        <v>6935</v>
      </c>
      <c r="BW55" s="3" t="s">
        <v>35795</v>
      </c>
      <c r="BX55" s="3" t="s">
        <v>35796</v>
      </c>
      <c r="BY55" s="3" t="s">
        <v>6922</v>
      </c>
      <c r="BZ55" s="3" t="s">
        <v>35797</v>
      </c>
      <c r="CA55" s="3" t="s">
        <v>35798</v>
      </c>
      <c r="CB55" s="3" t="s">
        <v>6922</v>
      </c>
      <c r="CC55" s="3" t="s">
        <v>35799</v>
      </c>
      <c r="CD55" s="3" t="s">
        <v>35800</v>
      </c>
      <c r="CE55" s="3" t="s">
        <v>6916</v>
      </c>
      <c r="CF55" s="3" t="s">
        <v>35801</v>
      </c>
      <c r="CG55" s="3" t="s">
        <v>35802</v>
      </c>
      <c r="CH55" s="3" t="s">
        <v>6922</v>
      </c>
      <c r="CI55" s="3" t="s">
        <v>35803</v>
      </c>
      <c r="CJ55" s="3" t="s">
        <v>35804</v>
      </c>
      <c r="CK55" s="3" t="s">
        <v>6919</v>
      </c>
      <c r="CL55" s="3" t="s">
        <v>35805</v>
      </c>
      <c r="CM55" s="3" t="s">
        <v>35806</v>
      </c>
      <c r="CN55" s="3" t="s">
        <v>6922</v>
      </c>
      <c r="CO55" s="3" t="s">
        <v>35807</v>
      </c>
      <c r="CP55" s="3" t="s">
        <v>35808</v>
      </c>
      <c r="CQ55" s="3" t="s">
        <v>6919</v>
      </c>
      <c r="CR55" s="3" t="s">
        <v>35809</v>
      </c>
      <c r="CS55" s="3" t="s">
        <v>35810</v>
      </c>
      <c r="CT55" s="3" t="s">
        <v>6919</v>
      </c>
      <c r="CU55" s="3" t="s">
        <v>35811</v>
      </c>
      <c r="CV55" s="3" t="s">
        <v>35812</v>
      </c>
      <c r="CW55" s="3" t="s">
        <v>6916</v>
      </c>
      <c r="CX55" s="3" t="s">
        <v>35813</v>
      </c>
      <c r="CY55" s="3" t="s">
        <v>35814</v>
      </c>
      <c r="CZ55" s="3" t="s">
        <v>6916</v>
      </c>
      <c r="DA55" s="3" t="s">
        <v>35815</v>
      </c>
      <c r="DB55" s="3" t="s">
        <v>35816</v>
      </c>
      <c r="DC55" s="3" t="s">
        <v>6922</v>
      </c>
      <c r="DD55" s="3" t="s">
        <v>35817</v>
      </c>
      <c r="DE55" s="3" t="s">
        <v>35818</v>
      </c>
      <c r="DF55" s="3" t="s">
        <v>6922</v>
      </c>
      <c r="DG55" s="3" t="s">
        <v>35819</v>
      </c>
      <c r="DH55" s="3" t="s">
        <v>35820</v>
      </c>
      <c r="DI55" s="3" t="s">
        <v>6916</v>
      </c>
      <c r="DJ55" s="3" t="s">
        <v>35821</v>
      </c>
      <c r="DK55" s="3" t="s">
        <v>35822</v>
      </c>
      <c r="DL55" s="3" t="s">
        <v>6919</v>
      </c>
      <c r="DM55" s="3" t="s">
        <v>35823</v>
      </c>
      <c r="DN55" s="3" t="s">
        <v>35824</v>
      </c>
      <c r="DO55" s="3" t="s">
        <v>6916</v>
      </c>
      <c r="DP55" s="3" t="s">
        <v>35825</v>
      </c>
      <c r="DQ55" s="3" t="s">
        <v>35826</v>
      </c>
      <c r="DR55" s="3" t="s">
        <v>6922</v>
      </c>
      <c r="DS55" s="3" t="s">
        <v>35827</v>
      </c>
      <c r="DT55" s="3" t="s">
        <v>35828</v>
      </c>
      <c r="DU55" s="3" t="s">
        <v>6922</v>
      </c>
      <c r="DV55" s="3" t="s">
        <v>35829</v>
      </c>
      <c r="DW55" s="3" t="s">
        <v>35830</v>
      </c>
      <c r="DX55" s="3" t="s">
        <v>6919</v>
      </c>
      <c r="DY55" s="3" t="s">
        <v>35831</v>
      </c>
      <c r="DZ55" s="3" t="s">
        <v>35832</v>
      </c>
      <c r="EA55" s="3" t="s">
        <v>6919</v>
      </c>
      <c r="EB55" s="3" t="s">
        <v>29878</v>
      </c>
      <c r="EC55" s="3" t="s">
        <v>35833</v>
      </c>
      <c r="ED55" s="3" t="s">
        <v>6922</v>
      </c>
      <c r="EE55" s="3" t="s">
        <v>35834</v>
      </c>
      <c r="EF55" s="3" t="s">
        <v>35835</v>
      </c>
      <c r="EG55" s="3" t="s">
        <v>6922</v>
      </c>
      <c r="EH55" s="3" t="s">
        <v>7252</v>
      </c>
      <c r="EI55" s="3" t="s">
        <v>7253</v>
      </c>
      <c r="EJ55" s="3" t="s">
        <v>6919</v>
      </c>
      <c r="EK55" s="3" t="s">
        <v>35836</v>
      </c>
      <c r="EL55" s="3" t="s">
        <v>35837</v>
      </c>
      <c r="EM55" s="3" t="s">
        <v>6922</v>
      </c>
      <c r="EN55" s="3" t="s">
        <v>35838</v>
      </c>
      <c r="EO55" s="3" t="s">
        <v>35839</v>
      </c>
      <c r="EP55" s="3" t="s">
        <v>6916</v>
      </c>
      <c r="EQ55" s="3" t="s">
        <v>35840</v>
      </c>
      <c r="ER55" s="3" t="s">
        <v>35841</v>
      </c>
      <c r="ES55" s="3" t="s">
        <v>6916</v>
      </c>
      <c r="ET55" s="3" t="s">
        <v>35842</v>
      </c>
      <c r="EU55" s="3" t="s">
        <v>35843</v>
      </c>
      <c r="EV55" s="3" t="s">
        <v>6919</v>
      </c>
      <c r="EW55" s="3" t="s">
        <v>8746</v>
      </c>
      <c r="EX55" s="3" t="s">
        <v>35844</v>
      </c>
      <c r="EY55" s="3" t="s">
        <v>6922</v>
      </c>
      <c r="EZ55" s="3" t="s">
        <v>35799</v>
      </c>
      <c r="FA55" s="3" t="s">
        <v>35800</v>
      </c>
      <c r="FB55" s="3" t="s">
        <v>6916</v>
      </c>
      <c r="FC55" s="3" t="s">
        <v>35845</v>
      </c>
      <c r="FD55" s="3" t="s">
        <v>35846</v>
      </c>
      <c r="FE55" s="3" t="s">
        <v>6935</v>
      </c>
      <c r="FF55" s="3" t="s">
        <v>35847</v>
      </c>
      <c r="FG55" s="3" t="s">
        <v>35848</v>
      </c>
      <c r="FH55" s="3" t="s">
        <v>6919</v>
      </c>
      <c r="FI55" s="3" t="s">
        <v>35849</v>
      </c>
      <c r="FJ55" s="3" t="s">
        <v>35850</v>
      </c>
      <c r="FK55" s="3" t="s">
        <v>6916</v>
      </c>
      <c r="FL55" s="3" t="s">
        <v>35851</v>
      </c>
      <c r="FM55" s="3" t="s">
        <v>35852</v>
      </c>
      <c r="FN55" s="3" t="s">
        <v>6919</v>
      </c>
      <c r="FO55" s="3" t="s">
        <v>35853</v>
      </c>
      <c r="FP55" s="3" t="s">
        <v>35854</v>
      </c>
      <c r="FQ55" s="3" t="s">
        <v>6919</v>
      </c>
      <c r="FR55" s="3" t="s">
        <v>35855</v>
      </c>
      <c r="FS55" s="3" t="s">
        <v>35856</v>
      </c>
      <c r="FT55" s="3" t="s">
        <v>6922</v>
      </c>
      <c r="FU55" s="3" t="s">
        <v>35857</v>
      </c>
      <c r="FV55" s="3" t="s">
        <v>35858</v>
      </c>
      <c r="FW55" s="3" t="s">
        <v>6935</v>
      </c>
      <c r="FX55" s="3" t="s">
        <v>35859</v>
      </c>
      <c r="FY55" s="3" t="s">
        <v>35860</v>
      </c>
      <c r="FZ55" s="3" t="s">
        <v>6922</v>
      </c>
      <c r="GA55" s="3" t="s">
        <v>35861</v>
      </c>
      <c r="GB55" s="3" t="s">
        <v>35862</v>
      </c>
      <c r="GC55" s="3" t="s">
        <v>6922</v>
      </c>
      <c r="GD55" s="3" t="s">
        <v>35863</v>
      </c>
      <c r="GE55" s="3" t="s">
        <v>35864</v>
      </c>
      <c r="GF55" s="3" t="s">
        <v>6916</v>
      </c>
      <c r="GG55" s="3" t="s">
        <v>35865</v>
      </c>
      <c r="GH55" s="3" t="s">
        <v>35866</v>
      </c>
      <c r="GI55" s="3" t="s">
        <v>6935</v>
      </c>
      <c r="GJ55" s="3" t="s">
        <v>35867</v>
      </c>
      <c r="GK55" s="3" t="s">
        <v>35868</v>
      </c>
      <c r="GL55" s="3" t="s">
        <v>6919</v>
      </c>
      <c r="GM55" s="3" t="s">
        <v>35869</v>
      </c>
      <c r="GN55" s="3" t="s">
        <v>35870</v>
      </c>
      <c r="GO55" s="3" t="s">
        <v>6916</v>
      </c>
      <c r="GP55" s="3" t="s">
        <v>35871</v>
      </c>
      <c r="GQ55" s="3" t="s">
        <v>35872</v>
      </c>
      <c r="GR55" s="3" t="s">
        <v>6922</v>
      </c>
      <c r="GS55" s="3" t="s">
        <v>35873</v>
      </c>
      <c r="GT55" s="3" t="s">
        <v>35874</v>
      </c>
      <c r="GU55" s="3" t="s">
        <v>6922</v>
      </c>
      <c r="GV55" s="3" t="s">
        <v>35875</v>
      </c>
      <c r="GW55" s="3" t="s">
        <v>35876</v>
      </c>
      <c r="GX55" s="3" t="s">
        <v>6919</v>
      </c>
      <c r="GY55" s="3" t="s">
        <v>35877</v>
      </c>
      <c r="GZ55" s="3" t="s">
        <v>35878</v>
      </c>
      <c r="HA55" s="3" t="s">
        <v>6922</v>
      </c>
      <c r="HB55" s="3" t="s">
        <v>35879</v>
      </c>
      <c r="HC55" s="3" t="s">
        <v>35880</v>
      </c>
      <c r="HD55" s="3" t="s">
        <v>6922</v>
      </c>
      <c r="HE55" s="3" t="s">
        <v>7563</v>
      </c>
      <c r="HF55" s="3" t="s">
        <v>7564</v>
      </c>
      <c r="HG55" s="3" t="s">
        <v>6916</v>
      </c>
      <c r="HH55" s="3" t="s">
        <v>35881</v>
      </c>
      <c r="HI55" s="3" t="s">
        <v>35882</v>
      </c>
      <c r="HJ55" s="3" t="s">
        <v>6935</v>
      </c>
      <c r="HK55" s="3" t="s">
        <v>5413</v>
      </c>
      <c r="HL55" s="3" t="s">
        <v>7669</v>
      </c>
      <c r="HM55" s="3" t="s">
        <v>6916</v>
      </c>
      <c r="HN55" s="3" t="s">
        <v>35883</v>
      </c>
      <c r="HO55" s="3" t="s">
        <v>35884</v>
      </c>
      <c r="HP55" s="3" t="s">
        <v>6922</v>
      </c>
      <c r="HQ55" s="3" t="s">
        <v>7563</v>
      </c>
      <c r="HR55" s="3" t="s">
        <v>7564</v>
      </c>
      <c r="HS55" s="3" t="s">
        <v>6922</v>
      </c>
      <c r="HT55" s="3" t="s">
        <v>7563</v>
      </c>
      <c r="HU55" s="3" t="s">
        <v>7564</v>
      </c>
      <c r="HV55" s="3" t="s">
        <v>6922</v>
      </c>
      <c r="HW55" s="3" t="s">
        <v>35885</v>
      </c>
      <c r="HX55" s="3" t="s">
        <v>35886</v>
      </c>
      <c r="HY55" s="3" t="s">
        <v>6922</v>
      </c>
      <c r="HZ55" s="3" t="s">
        <v>35887</v>
      </c>
      <c r="IA55" s="3" t="s">
        <v>35888</v>
      </c>
      <c r="IB55" s="3" t="s">
        <v>6922</v>
      </c>
      <c r="IC55" s="3" t="s">
        <v>35889</v>
      </c>
      <c r="ID55" s="3" t="s">
        <v>35890</v>
      </c>
      <c r="IE55" s="3" t="s">
        <v>6916</v>
      </c>
      <c r="IF55" s="3" t="s">
        <v>35891</v>
      </c>
      <c r="IG55" s="3" t="s">
        <v>35892</v>
      </c>
      <c r="IH55" s="3" t="s">
        <v>6919</v>
      </c>
      <c r="II55" s="3" t="s">
        <v>35893</v>
      </c>
      <c r="IJ55" s="3" t="s">
        <v>35894</v>
      </c>
      <c r="IK55" s="3" t="s">
        <v>6922</v>
      </c>
      <c r="IL55" s="3" t="s">
        <v>35895</v>
      </c>
      <c r="IM55" s="3" t="s">
        <v>35896</v>
      </c>
      <c r="IN55" s="3" t="s">
        <v>6922</v>
      </c>
      <c r="IO55" s="3" t="s">
        <v>35897</v>
      </c>
      <c r="IP55" s="3" t="s">
        <v>35898</v>
      </c>
      <c r="IQ55" s="3" t="s">
        <v>6916</v>
      </c>
      <c r="IR55" s="3" t="s">
        <v>35899</v>
      </c>
      <c r="IS55" s="3" t="s">
        <v>35900</v>
      </c>
      <c r="IT55" s="3" t="s">
        <v>6922</v>
      </c>
      <c r="IU55" s="3" t="s">
        <v>35901</v>
      </c>
      <c r="IV55" s="3" t="s">
        <v>35902</v>
      </c>
      <c r="IW55" s="3" t="s">
        <v>6935</v>
      </c>
      <c r="IX55" s="3" t="s">
        <v>35903</v>
      </c>
      <c r="IY55" s="3" t="s">
        <v>35904</v>
      </c>
      <c r="IZ55" s="3" t="s">
        <v>6922</v>
      </c>
      <c r="JA55" s="3" t="s">
        <v>35905</v>
      </c>
      <c r="JB55" s="3" t="s">
        <v>35906</v>
      </c>
      <c r="JC55" s="3" t="s">
        <v>6935</v>
      </c>
      <c r="JD55" s="3" t="s">
        <v>35907</v>
      </c>
      <c r="JE55" s="3" t="s">
        <v>35908</v>
      </c>
      <c r="JF55" s="3" t="s">
        <v>6922</v>
      </c>
      <c r="JG55" s="3" t="s">
        <v>35909</v>
      </c>
      <c r="JH55" s="3" t="s">
        <v>35910</v>
      </c>
      <c r="JI55" s="3" t="s">
        <v>6919</v>
      </c>
      <c r="JJ55" s="3" t="s">
        <v>35911</v>
      </c>
      <c r="JK55" s="3" t="s">
        <v>35912</v>
      </c>
      <c r="JL55" s="3" t="s">
        <v>6935</v>
      </c>
      <c r="JM55" s="3" t="s">
        <v>35913</v>
      </c>
      <c r="JN55" s="3" t="s">
        <v>35914</v>
      </c>
      <c r="JO55" s="3" t="s">
        <v>7071</v>
      </c>
      <c r="JP55" s="3" t="s">
        <v>35915</v>
      </c>
      <c r="JQ55" s="3" t="s">
        <v>35916</v>
      </c>
      <c r="JR55" s="3" t="s">
        <v>6935</v>
      </c>
      <c r="JS55" s="3" t="s">
        <v>35917</v>
      </c>
      <c r="JT55" s="3" t="s">
        <v>35918</v>
      </c>
      <c r="JU55" s="3" t="s">
        <v>6916</v>
      </c>
      <c r="JV55" s="3" t="s">
        <v>35919</v>
      </c>
      <c r="JW55" s="3" t="s">
        <v>35920</v>
      </c>
      <c r="JX55" s="3" t="s">
        <v>6922</v>
      </c>
      <c r="JY55" s="3" t="s">
        <v>35921</v>
      </c>
      <c r="JZ55" s="3" t="s">
        <v>35922</v>
      </c>
      <c r="KA55" s="3" t="s">
        <v>6916</v>
      </c>
      <c r="KB55" s="3" t="s">
        <v>35923</v>
      </c>
      <c r="KC55" s="3" t="s">
        <v>35924</v>
      </c>
      <c r="KD55" s="3" t="s">
        <v>6916</v>
      </c>
      <c r="KE55" s="3" t="s">
        <v>35925</v>
      </c>
      <c r="KF55" s="3" t="s">
        <v>35926</v>
      </c>
      <c r="KG55" s="3" t="s">
        <v>6922</v>
      </c>
      <c r="KH55" s="3" t="s">
        <v>35927</v>
      </c>
      <c r="KI55" s="3" t="s">
        <v>35928</v>
      </c>
      <c r="KJ55" s="3" t="s">
        <v>6916</v>
      </c>
      <c r="KK55" s="3" t="s">
        <v>35929</v>
      </c>
      <c r="KL55" s="3" t="s">
        <v>35930</v>
      </c>
      <c r="KM55" s="3" t="s">
        <v>6916</v>
      </c>
      <c r="KN55" s="3" t="s">
        <v>35931</v>
      </c>
      <c r="KO55" s="3" t="s">
        <v>35932</v>
      </c>
      <c r="KP55" s="3" t="s">
        <v>6922</v>
      </c>
      <c r="KQ55" s="3" t="s">
        <v>35933</v>
      </c>
      <c r="KR55" s="3" t="s">
        <v>35934</v>
      </c>
      <c r="KS55" s="3" t="s">
        <v>6916</v>
      </c>
      <c r="KT55" s="3" t="s">
        <v>35935</v>
      </c>
      <c r="KU55" s="3" t="s">
        <v>35936</v>
      </c>
      <c r="KV55" s="3" t="s">
        <v>6922</v>
      </c>
      <c r="KW55" s="3" t="s">
        <v>35937</v>
      </c>
      <c r="KX55" s="3" t="s">
        <v>35938</v>
      </c>
      <c r="KY55" s="3" t="s">
        <v>6922</v>
      </c>
      <c r="KZ55" s="3" t="s">
        <v>35939</v>
      </c>
      <c r="LA55" s="3" t="s">
        <v>35940</v>
      </c>
      <c r="LB55" s="3" t="s">
        <v>6922</v>
      </c>
      <c r="LC55" s="3" t="s">
        <v>35941</v>
      </c>
      <c r="LD55" s="3" t="s">
        <v>35942</v>
      </c>
      <c r="LE55" s="3" t="s">
        <v>6922</v>
      </c>
      <c r="LF55" s="3" t="s">
        <v>35943</v>
      </c>
      <c r="LG55" s="3" t="s">
        <v>35944</v>
      </c>
      <c r="LH55" s="3" t="s">
        <v>6922</v>
      </c>
      <c r="LI55" s="3" t="s">
        <v>35945</v>
      </c>
      <c r="LJ55" s="3" t="s">
        <v>35946</v>
      </c>
      <c r="LK55" s="3" t="s">
        <v>6922</v>
      </c>
      <c r="LL55" s="3" t="s">
        <v>35947</v>
      </c>
      <c r="LM55" s="3" t="s">
        <v>35948</v>
      </c>
      <c r="LN55" s="3" t="s">
        <v>6922</v>
      </c>
      <c r="LO55" s="3" t="s">
        <v>35949</v>
      </c>
      <c r="LP55" s="3" t="s">
        <v>35950</v>
      </c>
      <c r="LQ55" s="3" t="s">
        <v>6919</v>
      </c>
      <c r="LR55" s="3" t="s">
        <v>28970</v>
      </c>
      <c r="LS55" s="3" t="s">
        <v>35951</v>
      </c>
      <c r="LT55" s="3" t="s">
        <v>6922</v>
      </c>
      <c r="LU55" s="3" t="s">
        <v>7252</v>
      </c>
      <c r="LV55" s="3" t="s">
        <v>7253</v>
      </c>
      <c r="LW55" s="3" t="s">
        <v>6922</v>
      </c>
      <c r="LX55" s="3" t="s">
        <v>35952</v>
      </c>
      <c r="LY55" s="3" t="s">
        <v>35953</v>
      </c>
      <c r="LZ55" s="3" t="s">
        <v>6922</v>
      </c>
      <c r="MA55" s="3" t="s">
        <v>35952</v>
      </c>
      <c r="MB55" s="3" t="s">
        <v>35953</v>
      </c>
      <c r="MC55" s="3" t="s">
        <v>6922</v>
      </c>
      <c r="MD55" s="3" t="s">
        <v>35952</v>
      </c>
      <c r="ME55" s="3" t="s">
        <v>35953</v>
      </c>
      <c r="MF55" s="3" t="s">
        <v>6919</v>
      </c>
      <c r="MG55" s="3" t="s">
        <v>25563</v>
      </c>
      <c r="MH55" s="3" t="s">
        <v>35954</v>
      </c>
      <c r="MI55" s="3" t="s">
        <v>6919</v>
      </c>
      <c r="MJ55" s="3" t="s">
        <v>35955</v>
      </c>
      <c r="MK55" s="3" t="s">
        <v>35956</v>
      </c>
      <c r="ML55" s="3" t="s">
        <v>6919</v>
      </c>
      <c r="MM55" s="3" t="s">
        <v>35957</v>
      </c>
      <c r="MN55" s="3" t="s">
        <v>35958</v>
      </c>
      <c r="MO55" s="3" t="s">
        <v>6916</v>
      </c>
      <c r="MP55" s="3" t="s">
        <v>35959</v>
      </c>
      <c r="MQ55" s="3" t="s">
        <v>35960</v>
      </c>
      <c r="MR55" s="3" t="s">
        <v>6922</v>
      </c>
      <c r="MS55" s="3" t="s">
        <v>35961</v>
      </c>
      <c r="MT55" s="3" t="s">
        <v>35962</v>
      </c>
      <c r="MU55" s="3" t="s">
        <v>6922</v>
      </c>
      <c r="MV55" s="3" t="s">
        <v>35963</v>
      </c>
      <c r="MW55" s="3" t="s">
        <v>35964</v>
      </c>
      <c r="MX55" s="3" t="s">
        <v>6916</v>
      </c>
      <c r="MY55" s="3" t="s">
        <v>35965</v>
      </c>
      <c r="MZ55" s="3" t="s">
        <v>35966</v>
      </c>
      <c r="NA55" s="3" t="s">
        <v>6919</v>
      </c>
      <c r="NB55" s="3" t="s">
        <v>35967</v>
      </c>
      <c r="NC55" s="3" t="s">
        <v>35968</v>
      </c>
      <c r="ND55" s="3" t="s">
        <v>6922</v>
      </c>
      <c r="NE55" s="3" t="s">
        <v>35969</v>
      </c>
      <c r="NF55" s="3" t="s">
        <v>35970</v>
      </c>
      <c r="NG55" s="3" t="s">
        <v>6919</v>
      </c>
      <c r="NH55" s="3" t="s">
        <v>35971</v>
      </c>
      <c r="NI55" s="3" t="s">
        <v>35972</v>
      </c>
      <c r="NJ55" s="3" t="s">
        <v>6919</v>
      </c>
      <c r="NK55" s="3" t="s">
        <v>35973</v>
      </c>
      <c r="NL55" s="3" t="s">
        <v>35974</v>
      </c>
      <c r="NM55" s="3" t="s">
        <v>6922</v>
      </c>
      <c r="NN55" s="3" t="s">
        <v>35975</v>
      </c>
      <c r="NO55" s="3" t="s">
        <v>35976</v>
      </c>
      <c r="NP55" s="3" t="s">
        <v>6922</v>
      </c>
      <c r="NQ55" s="3" t="s">
        <v>35952</v>
      </c>
      <c r="NR55" s="3" t="s">
        <v>35953</v>
      </c>
      <c r="NS55" s="3" t="s">
        <v>6922</v>
      </c>
      <c r="NT55" s="3" t="s">
        <v>35952</v>
      </c>
      <c r="NU55" s="3" t="s">
        <v>35953</v>
      </c>
      <c r="NV55" s="3" t="s">
        <v>6919</v>
      </c>
      <c r="NW55" s="3" t="s">
        <v>35977</v>
      </c>
      <c r="NX55" s="3" t="s">
        <v>35978</v>
      </c>
      <c r="NY55" s="3" t="s">
        <v>6922</v>
      </c>
      <c r="NZ55" s="3" t="s">
        <v>35979</v>
      </c>
      <c r="OA55" s="3" t="s">
        <v>35980</v>
      </c>
      <c r="OB55" s="3" t="s">
        <v>7071</v>
      </c>
      <c r="OC55" s="3" t="s">
        <v>35981</v>
      </c>
      <c r="OD55" s="3" t="s">
        <v>35982</v>
      </c>
      <c r="OE55" s="3" t="s">
        <v>6935</v>
      </c>
      <c r="OF55" s="3" t="s">
        <v>35983</v>
      </c>
      <c r="OG55" s="3" t="s">
        <v>35984</v>
      </c>
      <c r="OH55" s="3" t="s">
        <v>6922</v>
      </c>
      <c r="OI55" s="3" t="s">
        <v>35985</v>
      </c>
      <c r="OJ55" s="3" t="s">
        <v>35986</v>
      </c>
      <c r="OK55" s="3" t="s">
        <v>7071</v>
      </c>
      <c r="OL55" s="3" t="s">
        <v>35987</v>
      </c>
      <c r="OM55" s="3" t="s">
        <v>35988</v>
      </c>
      <c r="ON55" s="3" t="s">
        <v>6922</v>
      </c>
      <c r="OO55" s="3" t="s">
        <v>7563</v>
      </c>
      <c r="OP55" s="3" t="s">
        <v>7564</v>
      </c>
      <c r="OQ55" s="3" t="s">
        <v>6916</v>
      </c>
      <c r="OR55" s="3" t="s">
        <v>7004</v>
      </c>
      <c r="OS55" s="3" t="s">
        <v>7005</v>
      </c>
      <c r="OT55" s="3" t="s">
        <v>6935</v>
      </c>
      <c r="OU55" s="3" t="s">
        <v>35989</v>
      </c>
      <c r="OV55" s="3" t="s">
        <v>35990</v>
      </c>
      <c r="OW55" s="3" t="s">
        <v>6916</v>
      </c>
      <c r="OX55" s="3" t="s">
        <v>35991</v>
      </c>
      <c r="OY55" s="3" t="s">
        <v>35992</v>
      </c>
      <c r="OZ55" s="3" t="s">
        <v>6922</v>
      </c>
      <c r="PA55" s="3" t="s">
        <v>35993</v>
      </c>
      <c r="PB55" s="3" t="s">
        <v>35994</v>
      </c>
      <c r="PC55" s="3" t="s">
        <v>6922</v>
      </c>
      <c r="PD55" s="3" t="s">
        <v>35995</v>
      </c>
      <c r="PE55" s="3" t="s">
        <v>35996</v>
      </c>
      <c r="PF55" s="3" t="s">
        <v>6919</v>
      </c>
      <c r="PG55" s="3" t="s">
        <v>35997</v>
      </c>
      <c r="PH55" s="3" t="s">
        <v>35998</v>
      </c>
      <c r="PI55" s="3" t="s">
        <v>6922</v>
      </c>
      <c r="PJ55" s="3" t="s">
        <v>35999</v>
      </c>
      <c r="PK55" s="3" t="s">
        <v>36000</v>
      </c>
      <c r="PL55" s="3" t="s">
        <v>6922</v>
      </c>
      <c r="PM55" s="3" t="s">
        <v>36001</v>
      </c>
      <c r="PN55" s="3" t="s">
        <v>36002</v>
      </c>
      <c r="PO55" s="3" t="s">
        <v>6919</v>
      </c>
      <c r="PP55" s="3" t="s">
        <v>36003</v>
      </c>
      <c r="PQ55" s="3" t="s">
        <v>36004</v>
      </c>
      <c r="PR55" s="3" t="s">
        <v>6922</v>
      </c>
      <c r="PS55" s="3" t="s">
        <v>36005</v>
      </c>
      <c r="PT55" s="3" t="s">
        <v>36006</v>
      </c>
      <c r="PU55" s="3" t="s">
        <v>6919</v>
      </c>
      <c r="PV55" s="3" t="s">
        <v>36007</v>
      </c>
      <c r="PW55" s="3" t="s">
        <v>36008</v>
      </c>
      <c r="PX55" s="3" t="s">
        <v>6919</v>
      </c>
      <c r="PY55" s="3" t="s">
        <v>36009</v>
      </c>
      <c r="PZ55" s="3" t="s">
        <v>36010</v>
      </c>
      <c r="QA55" s="3" t="s">
        <v>7071</v>
      </c>
      <c r="QB55" s="3" t="s">
        <v>36011</v>
      </c>
      <c r="QC55" s="3" t="s">
        <v>36012</v>
      </c>
      <c r="QD55" s="3" t="s">
        <v>6916</v>
      </c>
      <c r="QE55" s="3" t="s">
        <v>36013</v>
      </c>
      <c r="QF55" s="3" t="s">
        <v>36014</v>
      </c>
      <c r="QG55" s="3" t="s">
        <v>6916</v>
      </c>
      <c r="QH55" s="3" t="s">
        <v>36015</v>
      </c>
      <c r="QI55" s="3" t="s">
        <v>36016</v>
      </c>
      <c r="QJ55" s="3" t="s">
        <v>7071</v>
      </c>
      <c r="QK55" s="3" t="s">
        <v>36017</v>
      </c>
      <c r="QL55" s="3" t="s">
        <v>36018</v>
      </c>
      <c r="QM55" s="3" t="s">
        <v>6919</v>
      </c>
      <c r="QN55" s="3" t="s">
        <v>36019</v>
      </c>
      <c r="QO55" s="3" t="s">
        <v>36020</v>
      </c>
      <c r="QP55" s="3" t="s">
        <v>6922</v>
      </c>
      <c r="QQ55" s="3" t="s">
        <v>36021</v>
      </c>
      <c r="QR55" s="3" t="s">
        <v>36022</v>
      </c>
      <c r="QS55" s="3" t="s">
        <v>6919</v>
      </c>
      <c r="QT55" s="3" t="s">
        <v>36023</v>
      </c>
      <c r="QU55" s="3" t="s">
        <v>36024</v>
      </c>
      <c r="QV55" s="3" t="s">
        <v>6922</v>
      </c>
      <c r="QW55" s="3" t="s">
        <v>36025</v>
      </c>
      <c r="QX55" s="3" t="s">
        <v>36026</v>
      </c>
      <c r="QY55" s="3" t="s">
        <v>6922</v>
      </c>
      <c r="QZ55" s="3" t="s">
        <v>36027</v>
      </c>
      <c r="RA55" s="3" t="s">
        <v>36028</v>
      </c>
      <c r="RB55" s="3" t="s">
        <v>6919</v>
      </c>
      <c r="RC55" s="3" t="s">
        <v>36029</v>
      </c>
      <c r="RD55" s="3" t="s">
        <v>36030</v>
      </c>
      <c r="RE55" s="3" t="s">
        <v>6922</v>
      </c>
      <c r="RF55" s="3" t="s">
        <v>36031</v>
      </c>
      <c r="RG55" s="3" t="s">
        <v>36032</v>
      </c>
      <c r="RH55" s="3" t="s">
        <v>6922</v>
      </c>
      <c r="RI55" s="3" t="s">
        <v>36033</v>
      </c>
      <c r="RJ55" s="3" t="s">
        <v>36034</v>
      </c>
      <c r="RK55" s="3" t="s">
        <v>6922</v>
      </c>
      <c r="RL55" s="3" t="s">
        <v>36035</v>
      </c>
      <c r="RM55" s="3" t="s">
        <v>36036</v>
      </c>
      <c r="RN55" s="3" t="s">
        <v>7071</v>
      </c>
      <c r="RO55" s="3" t="s">
        <v>36037</v>
      </c>
      <c r="RP55" s="3" t="s">
        <v>36038</v>
      </c>
      <c r="RQ55" s="3" t="s">
        <v>6916</v>
      </c>
      <c r="RR55" s="3" t="s">
        <v>36039</v>
      </c>
      <c r="RS55" s="3" t="s">
        <v>36040</v>
      </c>
      <c r="RT55" s="3" t="s">
        <v>6919</v>
      </c>
      <c r="RU55" s="3" t="s">
        <v>36041</v>
      </c>
      <c r="RV55" s="3" t="s">
        <v>36042</v>
      </c>
      <c r="RW55" s="3" t="s">
        <v>6919</v>
      </c>
      <c r="RX55" s="3" t="s">
        <v>36043</v>
      </c>
      <c r="RY55" s="3" t="s">
        <v>36044</v>
      </c>
      <c r="RZ55" s="3" t="s">
        <v>6919</v>
      </c>
      <c r="SA55" s="3" t="s">
        <v>36045</v>
      </c>
      <c r="SB55" s="3" t="s">
        <v>36046</v>
      </c>
      <c r="SC55" s="3" t="s">
        <v>6919</v>
      </c>
      <c r="SD55" s="3" t="s">
        <v>36047</v>
      </c>
      <c r="SE55" s="3" t="s">
        <v>36048</v>
      </c>
      <c r="SF55" s="3" t="s">
        <v>6922</v>
      </c>
      <c r="SG55" s="3" t="s">
        <v>36049</v>
      </c>
      <c r="SH55" s="3" t="s">
        <v>36050</v>
      </c>
      <c r="SI55" s="3" t="s">
        <v>6940</v>
      </c>
      <c r="SJ55" s="3" t="s">
        <v>36051</v>
      </c>
      <c r="SK55" s="3" t="s">
        <v>36052</v>
      </c>
      <c r="SL55" s="3" t="s">
        <v>6922</v>
      </c>
      <c r="SM55" s="3" t="s">
        <v>36053</v>
      </c>
      <c r="SN55" s="3" t="s">
        <v>36054</v>
      </c>
      <c r="SO55" s="3" t="s">
        <v>6916</v>
      </c>
      <c r="SP55" s="3" t="s">
        <v>36055</v>
      </c>
      <c r="SQ55" s="3" t="s">
        <v>36056</v>
      </c>
      <c r="SR55" s="3" t="s">
        <v>6922</v>
      </c>
      <c r="SS55" s="3" t="s">
        <v>36057</v>
      </c>
      <c r="ST55" s="3" t="s">
        <v>36058</v>
      </c>
      <c r="SU55" s="3" t="s">
        <v>6916</v>
      </c>
      <c r="SV55" s="3" t="s">
        <v>36055</v>
      </c>
      <c r="SW55" s="3" t="s">
        <v>36056</v>
      </c>
      <c r="SX55" s="3" t="s">
        <v>6922</v>
      </c>
      <c r="SY55" s="3" t="s">
        <v>36059</v>
      </c>
      <c r="SZ55" s="3" t="s">
        <v>36060</v>
      </c>
      <c r="TA55" s="3" t="s">
        <v>6922</v>
      </c>
      <c r="TB55" s="3" t="s">
        <v>36061</v>
      </c>
      <c r="TC55" s="3" t="s">
        <v>36062</v>
      </c>
      <c r="TD55" s="3" t="s">
        <v>6922</v>
      </c>
      <c r="TE55" s="3" t="s">
        <v>36063</v>
      </c>
      <c r="TF55" s="3" t="s">
        <v>36064</v>
      </c>
      <c r="TG55" s="3" t="s">
        <v>6922</v>
      </c>
      <c r="TH55" s="3" t="s">
        <v>36065</v>
      </c>
      <c r="TI55" s="3" t="s">
        <v>36066</v>
      </c>
      <c r="TJ55" s="3" t="s">
        <v>6919</v>
      </c>
      <c r="TK55" s="3" t="s">
        <v>36067</v>
      </c>
      <c r="TL55" s="3" t="s">
        <v>36068</v>
      </c>
      <c r="TM55" s="3" t="s">
        <v>6922</v>
      </c>
      <c r="TN55" s="3" t="s">
        <v>36069</v>
      </c>
      <c r="TO55" s="3" t="s">
        <v>36070</v>
      </c>
      <c r="TP55" s="3" t="s">
        <v>6935</v>
      </c>
      <c r="TQ55" s="3" t="s">
        <v>36071</v>
      </c>
      <c r="TR55" s="3" t="s">
        <v>36072</v>
      </c>
      <c r="TS55" s="3" t="s">
        <v>6916</v>
      </c>
      <c r="TT55" s="3" t="s">
        <v>36073</v>
      </c>
      <c r="TU55" s="3" t="s">
        <v>36074</v>
      </c>
      <c r="TV55" s="3" t="s">
        <v>6916</v>
      </c>
      <c r="TW55" s="3" t="s">
        <v>36075</v>
      </c>
      <c r="TX55" s="3" t="s">
        <v>36076</v>
      </c>
      <c r="TY55" s="3" t="s">
        <v>6922</v>
      </c>
      <c r="TZ55" s="3" t="s">
        <v>36077</v>
      </c>
      <c r="UA55" s="3" t="s">
        <v>36078</v>
      </c>
      <c r="UB55" s="3" t="s">
        <v>7071</v>
      </c>
      <c r="UC55" s="3" t="s">
        <v>36079</v>
      </c>
      <c r="UD55" s="3" t="s">
        <v>36080</v>
      </c>
      <c r="UE55" s="3" t="s">
        <v>6935</v>
      </c>
      <c r="UF55" s="3" t="s">
        <v>36081</v>
      </c>
      <c r="UG55" s="3" t="s">
        <v>36082</v>
      </c>
      <c r="UH55" s="3" t="s">
        <v>6935</v>
      </c>
      <c r="UI55" s="3" t="s">
        <v>36083</v>
      </c>
      <c r="UJ55" s="3" t="s">
        <v>36084</v>
      </c>
      <c r="UK55" s="3" t="s">
        <v>6935</v>
      </c>
      <c r="UL55" s="3" t="s">
        <v>36085</v>
      </c>
      <c r="UM55" s="3" t="s">
        <v>36086</v>
      </c>
      <c r="UN55" s="3" t="s">
        <v>6919</v>
      </c>
      <c r="UO55" s="3" t="s">
        <v>36087</v>
      </c>
      <c r="UP55" s="3" t="s">
        <v>36088</v>
      </c>
      <c r="UQ55" s="3" t="s">
        <v>6919</v>
      </c>
      <c r="UR55" s="3" t="s">
        <v>36089</v>
      </c>
      <c r="US55" s="3" t="s">
        <v>36090</v>
      </c>
      <c r="UT55" s="3" t="s">
        <v>6922</v>
      </c>
      <c r="UU55" s="3" t="s">
        <v>36091</v>
      </c>
      <c r="UV55" s="3" t="s">
        <v>36092</v>
      </c>
      <c r="UW55" s="3" t="s">
        <v>6919</v>
      </c>
      <c r="UX55" s="3" t="s">
        <v>36093</v>
      </c>
      <c r="UY55" s="3" t="s">
        <v>36094</v>
      </c>
      <c r="UZ55" s="3" t="s">
        <v>6919</v>
      </c>
      <c r="VA55" s="3" t="s">
        <v>36095</v>
      </c>
      <c r="VB55" s="3" t="s">
        <v>36096</v>
      </c>
      <c r="VC55" s="3" t="s">
        <v>6922</v>
      </c>
      <c r="VD55" s="3" t="s">
        <v>36097</v>
      </c>
      <c r="VE55" s="3" t="s">
        <v>36098</v>
      </c>
      <c r="VF55" s="3" t="s">
        <v>6922</v>
      </c>
      <c r="VG55" s="3" t="s">
        <v>36099</v>
      </c>
      <c r="VH55" s="3" t="s">
        <v>36100</v>
      </c>
      <c r="VI55" s="3" t="s">
        <v>6922</v>
      </c>
      <c r="VJ55" s="3" t="s">
        <v>36101</v>
      </c>
      <c r="VK55" s="3" t="s">
        <v>36102</v>
      </c>
      <c r="VL55" s="3" t="s">
        <v>6919</v>
      </c>
      <c r="VM55" s="3" t="s">
        <v>36103</v>
      </c>
      <c r="VN55" s="3" t="s">
        <v>36104</v>
      </c>
      <c r="VO55" s="3" t="s">
        <v>6922</v>
      </c>
      <c r="VP55" s="3" t="s">
        <v>36105</v>
      </c>
      <c r="VQ55" s="3" t="s">
        <v>36106</v>
      </c>
      <c r="VR55" s="3" t="s">
        <v>6919</v>
      </c>
      <c r="VS55" s="3" t="s">
        <v>36107</v>
      </c>
      <c r="VT55" s="3" t="s">
        <v>36108</v>
      </c>
      <c r="VU55" s="3" t="s">
        <v>6922</v>
      </c>
      <c r="VV55" s="3" t="s">
        <v>35952</v>
      </c>
      <c r="VW55" s="3" t="s">
        <v>35953</v>
      </c>
      <c r="VX55" s="3" t="s">
        <v>6922</v>
      </c>
      <c r="VY55" s="3" t="s">
        <v>36109</v>
      </c>
      <c r="VZ55" s="3" t="s">
        <v>36110</v>
      </c>
      <c r="WA55" s="3" t="s">
        <v>6919</v>
      </c>
      <c r="WB55" s="3" t="s">
        <v>36111</v>
      </c>
      <c r="WC55" s="3" t="s">
        <v>36112</v>
      </c>
      <c r="WD55" s="3" t="s">
        <v>6919</v>
      </c>
      <c r="WE55" s="3" t="s">
        <v>36113</v>
      </c>
      <c r="WF55" s="3" t="s">
        <v>36114</v>
      </c>
      <c r="WG55" s="3" t="s">
        <v>6922</v>
      </c>
      <c r="WH55" s="3" t="s">
        <v>36115</v>
      </c>
      <c r="WI55" s="3" t="s">
        <v>36116</v>
      </c>
      <c r="WJ55" s="3" t="s">
        <v>6919</v>
      </c>
      <c r="WK55" s="3" t="s">
        <v>25729</v>
      </c>
      <c r="WL55" s="3" t="s">
        <v>36117</v>
      </c>
      <c r="WM55" s="3" t="s">
        <v>6922</v>
      </c>
      <c r="WN55" s="3" t="s">
        <v>36118</v>
      </c>
      <c r="WO55" s="3" t="s">
        <v>36119</v>
      </c>
      <c r="WP55" s="3" t="s">
        <v>6922</v>
      </c>
      <c r="WQ55" s="3" t="s">
        <v>36120</v>
      </c>
      <c r="WR55" s="3" t="s">
        <v>36121</v>
      </c>
      <c r="WS55" s="3" t="s">
        <v>6919</v>
      </c>
      <c r="WT55" s="3" t="s">
        <v>36122</v>
      </c>
      <c r="WU55" s="3" t="s">
        <v>36123</v>
      </c>
      <c r="WV55" s="3" t="s">
        <v>6916</v>
      </c>
      <c r="WW55" s="3" t="s">
        <v>36124</v>
      </c>
      <c r="WX55" s="3" t="s">
        <v>36125</v>
      </c>
      <c r="WY55" s="3" t="s">
        <v>6922</v>
      </c>
      <c r="WZ55" s="3" t="s">
        <v>36126</v>
      </c>
      <c r="XA55" s="3" t="s">
        <v>36127</v>
      </c>
      <c r="XB55" s="3" t="s">
        <v>6922</v>
      </c>
      <c r="XC55" s="3" t="s">
        <v>7252</v>
      </c>
      <c r="XD55" s="3" t="s">
        <v>7253</v>
      </c>
      <c r="XE55" s="3" t="s">
        <v>6922</v>
      </c>
      <c r="XF55" s="3" t="s">
        <v>36128</v>
      </c>
      <c r="XG55" s="3" t="s">
        <v>36129</v>
      </c>
      <c r="XH55" s="3" t="s">
        <v>6916</v>
      </c>
      <c r="XI55" s="3" t="s">
        <v>7004</v>
      </c>
      <c r="XJ55" s="3" t="s">
        <v>7005</v>
      </c>
      <c r="XK55" s="3" t="s">
        <v>6916</v>
      </c>
      <c r="XL55" s="3" t="s">
        <v>7004</v>
      </c>
      <c r="XM55" s="3" t="s">
        <v>7005</v>
      </c>
      <c r="XN55" s="3" t="s">
        <v>6919</v>
      </c>
      <c r="XO55" s="3" t="s">
        <v>36130</v>
      </c>
      <c r="XP55" s="3" t="s">
        <v>36131</v>
      </c>
      <c r="XQ55" s="3" t="s">
        <v>6922</v>
      </c>
      <c r="XR55" s="3" t="s">
        <v>36132</v>
      </c>
      <c r="XS55" s="3" t="s">
        <v>36133</v>
      </c>
      <c r="XT55" s="3" t="s">
        <v>6922</v>
      </c>
      <c r="XU55" s="3" t="s">
        <v>36134</v>
      </c>
      <c r="XV55" s="3" t="s">
        <v>36135</v>
      </c>
      <c r="XW55" s="3" t="s">
        <v>6922</v>
      </c>
      <c r="XX55" s="3" t="s">
        <v>36136</v>
      </c>
      <c r="XY55" s="3" t="s">
        <v>36137</v>
      </c>
      <c r="XZ55" s="3" t="s">
        <v>6919</v>
      </c>
      <c r="YA55" s="3" t="s">
        <v>36138</v>
      </c>
      <c r="YB55" s="3" t="s">
        <v>36139</v>
      </c>
      <c r="YC55" s="3" t="s">
        <v>6919</v>
      </c>
      <c r="YD55" s="3" t="s">
        <v>36140</v>
      </c>
      <c r="YE55" s="3" t="s">
        <v>36141</v>
      </c>
      <c r="YF55" s="3" t="s">
        <v>6922</v>
      </c>
      <c r="YG55" s="3" t="s">
        <v>36142</v>
      </c>
      <c r="YH55" s="3" t="s">
        <v>36143</v>
      </c>
      <c r="YI55" s="3" t="s">
        <v>6922</v>
      </c>
      <c r="YJ55" s="3" t="s">
        <v>36144</v>
      </c>
      <c r="YK55" s="3" t="s">
        <v>36145</v>
      </c>
      <c r="YL55" s="3" t="s">
        <v>6916</v>
      </c>
      <c r="YM55" s="3" t="s">
        <v>36146</v>
      </c>
      <c r="YN55" s="3" t="s">
        <v>36147</v>
      </c>
      <c r="YO55" s="3" t="s">
        <v>6922</v>
      </c>
      <c r="YP55" s="3" t="s">
        <v>36148</v>
      </c>
      <c r="YQ55" s="3" t="s">
        <v>36149</v>
      </c>
      <c r="YR55" s="3" t="s">
        <v>6922</v>
      </c>
      <c r="YS55" s="3" t="s">
        <v>7563</v>
      </c>
      <c r="YT55" s="3" t="s">
        <v>7564</v>
      </c>
      <c r="YU55" s="3" t="s">
        <v>6935</v>
      </c>
      <c r="YV55" s="3" t="s">
        <v>36150</v>
      </c>
      <c r="YW55" s="3" t="s">
        <v>36151</v>
      </c>
      <c r="YX55" s="3" t="s">
        <v>6919</v>
      </c>
      <c r="YY55" s="3" t="s">
        <v>36152</v>
      </c>
      <c r="YZ55" s="3" t="s">
        <v>36153</v>
      </c>
      <c r="ZA55" s="3" t="s">
        <v>6916</v>
      </c>
      <c r="ZB55" s="3" t="s">
        <v>36154</v>
      </c>
      <c r="ZC55" s="3" t="s">
        <v>36155</v>
      </c>
      <c r="ZD55" s="3" t="s">
        <v>6919</v>
      </c>
      <c r="ZE55" s="3" t="s">
        <v>36156</v>
      </c>
      <c r="ZF55" s="3" t="s">
        <v>36157</v>
      </c>
      <c r="ZG55" s="3" t="s">
        <v>6922</v>
      </c>
      <c r="ZH55" s="3" t="s">
        <v>36158</v>
      </c>
      <c r="ZI55" s="3" t="s">
        <v>36159</v>
      </c>
      <c r="ZJ55" s="3" t="s">
        <v>6922</v>
      </c>
      <c r="ZK55" s="3" t="s">
        <v>36160</v>
      </c>
      <c r="ZL55" s="3" t="s">
        <v>36161</v>
      </c>
      <c r="ZM55" s="3" t="s">
        <v>6935</v>
      </c>
      <c r="ZN55" s="3" t="s">
        <v>36162</v>
      </c>
      <c r="ZO55" s="3" t="s">
        <v>36163</v>
      </c>
      <c r="ZP55" s="3" t="s">
        <v>7071</v>
      </c>
      <c r="ZQ55" s="3" t="s">
        <v>36164</v>
      </c>
      <c r="ZR55" s="3" t="s">
        <v>36165</v>
      </c>
      <c r="ZS55" s="3" t="s">
        <v>6919</v>
      </c>
      <c r="ZT55" s="3" t="s">
        <v>36166</v>
      </c>
      <c r="ZU55" s="3" t="s">
        <v>36167</v>
      </c>
      <c r="ZV55" s="3" t="s">
        <v>6922</v>
      </c>
      <c r="ZW55" s="3" t="s">
        <v>36168</v>
      </c>
      <c r="ZX55" s="3" t="s">
        <v>36169</v>
      </c>
      <c r="ZY55" s="3" t="s">
        <v>6922</v>
      </c>
      <c r="ZZ55" s="3" t="s">
        <v>36170</v>
      </c>
      <c r="AAA55" s="3" t="s">
        <v>36171</v>
      </c>
      <c r="AAB55" s="3" t="s">
        <v>6916</v>
      </c>
      <c r="AAC55" s="3" t="s">
        <v>36172</v>
      </c>
      <c r="AAD55" s="3" t="s">
        <v>36173</v>
      </c>
      <c r="AAE55" s="3" t="s">
        <v>6922</v>
      </c>
      <c r="AAF55" s="3" t="s">
        <v>36174</v>
      </c>
      <c r="AAG55" s="3" t="s">
        <v>36175</v>
      </c>
      <c r="AAH55" s="3" t="s">
        <v>6919</v>
      </c>
      <c r="AAI55" s="3" t="s">
        <v>36176</v>
      </c>
      <c r="AAJ55" s="3" t="s">
        <v>36177</v>
      </c>
      <c r="AAK55" s="3" t="s">
        <v>6922</v>
      </c>
      <c r="AAL55" s="3" t="s">
        <v>36178</v>
      </c>
      <c r="AAM55" s="3" t="s">
        <v>36179</v>
      </c>
      <c r="AAN55" s="3" t="s">
        <v>6922</v>
      </c>
      <c r="AAO55" s="3" t="s">
        <v>36180</v>
      </c>
      <c r="AAP55" s="3" t="s">
        <v>36181</v>
      </c>
      <c r="AAQ55" s="3" t="s">
        <v>6922</v>
      </c>
      <c r="AAR55" s="3" t="s">
        <v>36182</v>
      </c>
      <c r="AAS55" s="3" t="s">
        <v>36183</v>
      </c>
      <c r="AAT55" s="3" t="s">
        <v>6919</v>
      </c>
      <c r="AAU55" s="3" t="s">
        <v>36184</v>
      </c>
      <c r="AAV55" s="3" t="s">
        <v>36185</v>
      </c>
      <c r="AAW55" s="3" t="s">
        <v>6916</v>
      </c>
      <c r="AAX55" s="3" t="s">
        <v>36172</v>
      </c>
      <c r="AAY55" s="3" t="s">
        <v>36173</v>
      </c>
      <c r="AAZ55" s="3" t="s">
        <v>6922</v>
      </c>
      <c r="ABA55" s="3" t="s">
        <v>36186</v>
      </c>
      <c r="ABB55" s="3" t="s">
        <v>36187</v>
      </c>
      <c r="ABC55" s="3" t="s">
        <v>6919</v>
      </c>
      <c r="ABD55" s="3" t="s">
        <v>36188</v>
      </c>
      <c r="ABE55" s="3" t="s">
        <v>36189</v>
      </c>
      <c r="ABF55" s="3" t="s">
        <v>7071</v>
      </c>
      <c r="ABG55" s="3" t="s">
        <v>36190</v>
      </c>
      <c r="ABH55" s="3" t="s">
        <v>36191</v>
      </c>
      <c r="ABI55" s="3" t="s">
        <v>6919</v>
      </c>
      <c r="ABJ55" s="3" t="s">
        <v>36192</v>
      </c>
      <c r="ABK55" s="3" t="s">
        <v>36193</v>
      </c>
      <c r="ABL55" s="3" t="s">
        <v>6935</v>
      </c>
      <c r="ABM55" s="3" t="s">
        <v>36194</v>
      </c>
      <c r="ABN55" s="3" t="s">
        <v>36195</v>
      </c>
      <c r="ABO55" s="3" t="s">
        <v>6919</v>
      </c>
      <c r="ABP55" s="3" t="s">
        <v>36196</v>
      </c>
      <c r="ABQ55" s="3" t="s">
        <v>36197</v>
      </c>
      <c r="ABR55" s="3" t="s">
        <v>7071</v>
      </c>
      <c r="ABS55" s="3" t="s">
        <v>36198</v>
      </c>
      <c r="ABT55" s="3" t="s">
        <v>36199</v>
      </c>
      <c r="ABU55" s="3" t="s">
        <v>7071</v>
      </c>
      <c r="ABV55" s="3" t="s">
        <v>36200</v>
      </c>
      <c r="ABW55" s="3" t="s">
        <v>36201</v>
      </c>
      <c r="ABX55" s="3" t="s">
        <v>6922</v>
      </c>
      <c r="ABY55" s="3" t="s">
        <v>36202</v>
      </c>
      <c r="ABZ55" s="3" t="s">
        <v>36203</v>
      </c>
      <c r="ACA55" s="3" t="s">
        <v>6922</v>
      </c>
      <c r="ACB55" s="3" t="s">
        <v>36204</v>
      </c>
      <c r="ACC55" s="3" t="s">
        <v>36205</v>
      </c>
      <c r="ACD55" s="3" t="s">
        <v>6922</v>
      </c>
      <c r="ACE55" s="3" t="s">
        <v>36206</v>
      </c>
      <c r="ACF55" s="3" t="s">
        <v>36207</v>
      </c>
      <c r="ACG55" s="3" t="s">
        <v>6922</v>
      </c>
      <c r="ACH55" s="3" t="s">
        <v>36208</v>
      </c>
      <c r="ACI55" s="3" t="s">
        <v>36209</v>
      </c>
      <c r="ACJ55" s="3" t="s">
        <v>6922</v>
      </c>
      <c r="ACK55" s="3" t="s">
        <v>36210</v>
      </c>
      <c r="ACL55" s="3" t="s">
        <v>36211</v>
      </c>
      <c r="ACM55" s="3" t="s">
        <v>6922</v>
      </c>
      <c r="ACN55" s="3" t="s">
        <v>36212</v>
      </c>
      <c r="ACO55" s="3" t="s">
        <v>36213</v>
      </c>
      <c r="ACP55" s="3" t="s">
        <v>6922</v>
      </c>
      <c r="ACQ55" s="3" t="s">
        <v>36214</v>
      </c>
      <c r="ACR55" s="3" t="s">
        <v>36215</v>
      </c>
      <c r="ACS55" s="3" t="s">
        <v>6922</v>
      </c>
      <c r="ACT55" s="3" t="s">
        <v>36216</v>
      </c>
      <c r="ACU55" s="3" t="s">
        <v>36217</v>
      </c>
      <c r="ACV55" s="3" t="s">
        <v>6922</v>
      </c>
      <c r="ACW55" s="3" t="s">
        <v>36218</v>
      </c>
      <c r="ACX55" s="3" t="s">
        <v>36219</v>
      </c>
      <c r="ACY55" s="3" t="s">
        <v>6919</v>
      </c>
      <c r="ACZ55" s="3" t="s">
        <v>36220</v>
      </c>
      <c r="ADA55" s="3" t="s">
        <v>36221</v>
      </c>
      <c r="ADB55" s="3" t="s">
        <v>6919</v>
      </c>
      <c r="ADC55" s="3" t="s">
        <v>25833</v>
      </c>
      <c r="ADD55" s="3" t="s">
        <v>36222</v>
      </c>
      <c r="ADE55" s="3" t="s">
        <v>6922</v>
      </c>
      <c r="ADF55" s="3" t="s">
        <v>36223</v>
      </c>
      <c r="ADG55" s="3" t="s">
        <v>36224</v>
      </c>
      <c r="ADH55" s="3" t="s">
        <v>6919</v>
      </c>
      <c r="ADI55" s="3" t="s">
        <v>36225</v>
      </c>
      <c r="ADJ55" s="3" t="s">
        <v>36226</v>
      </c>
      <c r="ADK55" s="3" t="s">
        <v>6919</v>
      </c>
      <c r="ADL55" s="3" t="s">
        <v>36227</v>
      </c>
      <c r="ADM55" s="3" t="s">
        <v>36228</v>
      </c>
      <c r="ADN55" s="3" t="s">
        <v>6922</v>
      </c>
      <c r="ADO55" s="3" t="s">
        <v>36229</v>
      </c>
      <c r="ADP55" s="3" t="s">
        <v>36230</v>
      </c>
      <c r="ADQ55" s="3" t="s">
        <v>6919</v>
      </c>
      <c r="ADR55" s="3" t="s">
        <v>36231</v>
      </c>
      <c r="ADS55" s="3" t="s">
        <v>36232</v>
      </c>
      <c r="ADT55" s="3" t="s">
        <v>6916</v>
      </c>
      <c r="ADU55" s="3" t="s">
        <v>36233</v>
      </c>
      <c r="ADV55" s="3" t="s">
        <v>36234</v>
      </c>
      <c r="ADW55" s="3" t="s">
        <v>6922</v>
      </c>
      <c r="ADX55" s="3" t="s">
        <v>36235</v>
      </c>
      <c r="ADY55" s="3" t="s">
        <v>36236</v>
      </c>
      <c r="ADZ55" s="3" t="s">
        <v>6922</v>
      </c>
      <c r="AEA55" s="3" t="s">
        <v>36237</v>
      </c>
      <c r="AEB55" s="3" t="s">
        <v>36238</v>
      </c>
      <c r="AEC55" s="3" t="s">
        <v>6919</v>
      </c>
      <c r="AED55" s="3" t="s">
        <v>36239</v>
      </c>
      <c r="AEE55" s="3" t="s">
        <v>36240</v>
      </c>
      <c r="AEF55" s="3" t="s">
        <v>6922</v>
      </c>
      <c r="AEG55" s="3" t="s">
        <v>36241</v>
      </c>
      <c r="AEH55" s="3" t="s">
        <v>36242</v>
      </c>
      <c r="AEI55" s="3" t="s">
        <v>6916</v>
      </c>
      <c r="AEJ55" s="3" t="s">
        <v>36243</v>
      </c>
      <c r="AEK55" s="3" t="s">
        <v>36244</v>
      </c>
      <c r="AEL55" s="3" t="s">
        <v>6922</v>
      </c>
      <c r="AEM55" s="3" t="s">
        <v>36245</v>
      </c>
      <c r="AEN55" s="3" t="s">
        <v>36246</v>
      </c>
      <c r="AEO55" s="3" t="s">
        <v>6922</v>
      </c>
      <c r="AEP55" s="3" t="s">
        <v>35952</v>
      </c>
      <c r="AEQ55" s="3" t="s">
        <v>35953</v>
      </c>
      <c r="AER55" s="3" t="s">
        <v>6919</v>
      </c>
      <c r="AES55" s="3" t="s">
        <v>36247</v>
      </c>
      <c r="AET55" s="3" t="s">
        <v>36248</v>
      </c>
      <c r="AEU55" s="3" t="s">
        <v>6919</v>
      </c>
      <c r="AEV55" s="3" t="s">
        <v>36249</v>
      </c>
      <c r="AEW55" s="3" t="s">
        <v>36250</v>
      </c>
      <c r="AEX55" s="3" t="s">
        <v>6919</v>
      </c>
      <c r="AEY55" s="3" t="s">
        <v>36251</v>
      </c>
      <c r="AEZ55" s="3" t="s">
        <v>36252</v>
      </c>
      <c r="AFA55" s="3" t="s">
        <v>6919</v>
      </c>
      <c r="AFB55" s="3" t="s">
        <v>36253</v>
      </c>
      <c r="AFC55" s="3" t="s">
        <v>36254</v>
      </c>
      <c r="AFD55" s="3" t="s">
        <v>6919</v>
      </c>
      <c r="AFE55" s="3" t="s">
        <v>36255</v>
      </c>
      <c r="AFF55" s="3" t="s">
        <v>36256</v>
      </c>
      <c r="AFG55" s="3" t="s">
        <v>6935</v>
      </c>
      <c r="AFH55" s="3" t="s">
        <v>36257</v>
      </c>
      <c r="AFI55" s="3" t="s">
        <v>36258</v>
      </c>
      <c r="AFJ55" s="3" t="s">
        <v>6922</v>
      </c>
      <c r="AFK55" s="3" t="s">
        <v>36259</v>
      </c>
      <c r="AFL55" s="3" t="s">
        <v>36260</v>
      </c>
      <c r="AFM55" s="3" t="s">
        <v>6919</v>
      </c>
      <c r="AFN55" s="3" t="s">
        <v>36261</v>
      </c>
      <c r="AFO55" s="3" t="s">
        <v>36262</v>
      </c>
      <c r="AFP55" s="3" t="s">
        <v>6922</v>
      </c>
      <c r="AFQ55" s="3" t="s">
        <v>36263</v>
      </c>
      <c r="AFR55" s="3" t="s">
        <v>36264</v>
      </c>
      <c r="AFS55" s="3" t="s">
        <v>6922</v>
      </c>
      <c r="AFT55" s="3" t="s">
        <v>7252</v>
      </c>
      <c r="AFU55" s="3" t="s">
        <v>7253</v>
      </c>
      <c r="AFV55" s="3" t="s">
        <v>6922</v>
      </c>
      <c r="AFW55" s="3" t="s">
        <v>35952</v>
      </c>
      <c r="AFX55" s="3" t="s">
        <v>35953</v>
      </c>
      <c r="AFY55" s="3" t="s">
        <v>6922</v>
      </c>
      <c r="AFZ55" s="3" t="s">
        <v>7563</v>
      </c>
      <c r="AGA55" s="3" t="s">
        <v>7564</v>
      </c>
      <c r="AGB55" s="3" t="s">
        <v>6916</v>
      </c>
      <c r="AGC55" s="3" t="s">
        <v>36265</v>
      </c>
      <c r="AGD55" s="3" t="s">
        <v>36266</v>
      </c>
      <c r="AGE55" s="3" t="s">
        <v>6922</v>
      </c>
      <c r="AGF55" s="3" t="s">
        <v>36267</v>
      </c>
      <c r="AGG55" s="3" t="s">
        <v>36268</v>
      </c>
      <c r="AGH55" s="3" t="s">
        <v>6922</v>
      </c>
      <c r="AGI55" s="3" t="s">
        <v>36269</v>
      </c>
      <c r="AGJ55" s="3" t="s">
        <v>36270</v>
      </c>
      <c r="AGK55" s="3" t="s">
        <v>6922</v>
      </c>
      <c r="AGL55" s="3" t="s">
        <v>36271</v>
      </c>
      <c r="AGM55" s="3" t="s">
        <v>36272</v>
      </c>
      <c r="AGN55" s="3" t="s">
        <v>6922</v>
      </c>
      <c r="AGO55" s="3" t="s">
        <v>7252</v>
      </c>
      <c r="AGP55" s="3" t="s">
        <v>7253</v>
      </c>
      <c r="AGQ55" s="3" t="s">
        <v>6922</v>
      </c>
      <c r="AGR55" s="3" t="s">
        <v>7563</v>
      </c>
      <c r="AGS55" s="3" t="s">
        <v>7564</v>
      </c>
      <c r="AGT55" s="3" t="s">
        <v>6916</v>
      </c>
      <c r="AGU55" s="3" t="s">
        <v>36273</v>
      </c>
      <c r="AGV55" s="3" t="s">
        <v>36274</v>
      </c>
      <c r="AGW55" s="3" t="s">
        <v>6919</v>
      </c>
      <c r="AGX55" s="3" t="s">
        <v>36275</v>
      </c>
      <c r="AGY55" s="3" t="s">
        <v>36276</v>
      </c>
      <c r="AGZ55" s="3" t="s">
        <v>6916</v>
      </c>
      <c r="AHA55" s="3" t="s">
        <v>36277</v>
      </c>
      <c r="AHB55" s="3" t="s">
        <v>36278</v>
      </c>
      <c r="AHC55" s="3" t="s">
        <v>6916</v>
      </c>
      <c r="AHD55" s="3" t="s">
        <v>36279</v>
      </c>
      <c r="AHE55" s="3" t="s">
        <v>36280</v>
      </c>
      <c r="AHF55" s="3" t="s">
        <v>7071</v>
      </c>
      <c r="AHG55" s="3" t="s">
        <v>36281</v>
      </c>
      <c r="AHH55" s="3" t="s">
        <v>36282</v>
      </c>
      <c r="AHI55" s="3" t="s">
        <v>6919</v>
      </c>
      <c r="AHJ55" s="3" t="s">
        <v>36283</v>
      </c>
      <c r="AHK55" s="3" t="s">
        <v>36284</v>
      </c>
      <c r="AHL55" s="3" t="s">
        <v>7071</v>
      </c>
      <c r="AHM55" s="3" t="s">
        <v>36285</v>
      </c>
      <c r="AHN55" s="3" t="s">
        <v>36286</v>
      </c>
      <c r="AHO55" s="3" t="s">
        <v>6922</v>
      </c>
      <c r="AHP55" s="3" t="s">
        <v>36287</v>
      </c>
      <c r="AHQ55" s="3" t="s">
        <v>36288</v>
      </c>
      <c r="AHR55" s="3" t="s">
        <v>6935</v>
      </c>
      <c r="AHS55" s="3" t="s">
        <v>36289</v>
      </c>
      <c r="AHT55" s="3" t="s">
        <v>36290</v>
      </c>
      <c r="AHU55" s="3" t="s">
        <v>6922</v>
      </c>
      <c r="AHV55" s="3" t="s">
        <v>36291</v>
      </c>
      <c r="AHW55" s="3" t="s">
        <v>36292</v>
      </c>
      <c r="AHX55" s="3" t="s">
        <v>6922</v>
      </c>
      <c r="AHY55" s="3" t="s">
        <v>36293</v>
      </c>
      <c r="AHZ55" s="3" t="s">
        <v>36294</v>
      </c>
      <c r="AIA55" s="3" t="s">
        <v>7071</v>
      </c>
      <c r="AIB55" s="3" t="s">
        <v>36295</v>
      </c>
      <c r="AIC55" s="3" t="s">
        <v>36296</v>
      </c>
      <c r="AID55" s="3" t="s">
        <v>7071</v>
      </c>
      <c r="AIE55" s="3" t="s">
        <v>36297</v>
      </c>
      <c r="AIF55" s="3" t="s">
        <v>36298</v>
      </c>
      <c r="AIG55" s="3" t="s">
        <v>6922</v>
      </c>
      <c r="AIH55" s="3" t="s">
        <v>36299</v>
      </c>
      <c r="AII55" s="3" t="s">
        <v>36300</v>
      </c>
      <c r="AIJ55" s="3" t="s">
        <v>7071</v>
      </c>
      <c r="AIK55" s="3" t="s">
        <v>36301</v>
      </c>
      <c r="AIL55" s="3" t="s">
        <v>36302</v>
      </c>
      <c r="AIM55" s="3" t="s">
        <v>6916</v>
      </c>
      <c r="AIN55" s="3" t="s">
        <v>36303</v>
      </c>
      <c r="AIO55" s="3" t="s">
        <v>36304</v>
      </c>
      <c r="AIP55" s="3" t="s">
        <v>6922</v>
      </c>
      <c r="AIQ55" s="3" t="s">
        <v>36305</v>
      </c>
      <c r="AIR55" s="3" t="s">
        <v>36306</v>
      </c>
      <c r="AIS55" s="3" t="s">
        <v>6922</v>
      </c>
      <c r="AIT55" s="3" t="s">
        <v>36307</v>
      </c>
      <c r="AIU55" s="3" t="s">
        <v>36308</v>
      </c>
      <c r="AIV55" s="3" t="s">
        <v>6922</v>
      </c>
      <c r="AIW55" s="3" t="s">
        <v>36309</v>
      </c>
      <c r="AIX55" s="3" t="s">
        <v>36310</v>
      </c>
      <c r="AIY55" s="3" t="s">
        <v>6922</v>
      </c>
      <c r="AIZ55" s="3" t="s">
        <v>36311</v>
      </c>
      <c r="AJA55" s="3" t="s">
        <v>36312</v>
      </c>
      <c r="AJB55" s="3" t="s">
        <v>6922</v>
      </c>
      <c r="AJC55" s="3" t="s">
        <v>36313</v>
      </c>
      <c r="AJD55" s="3" t="s">
        <v>36314</v>
      </c>
      <c r="AJE55" s="3" t="s">
        <v>6919</v>
      </c>
      <c r="AJF55" s="3" t="s">
        <v>36315</v>
      </c>
      <c r="AJG55" s="3" t="s">
        <v>36316</v>
      </c>
      <c r="AJH55" s="3" t="s">
        <v>6919</v>
      </c>
      <c r="AJI55" s="3" t="s">
        <v>36317</v>
      </c>
      <c r="AJJ55" s="3" t="s">
        <v>36318</v>
      </c>
      <c r="AJK55" s="3" t="s">
        <v>6922</v>
      </c>
      <c r="AJL55" s="3" t="s">
        <v>36319</v>
      </c>
      <c r="AJM55" s="3" t="s">
        <v>36320</v>
      </c>
      <c r="AJN55" s="3" t="s">
        <v>6919</v>
      </c>
      <c r="AJO55" s="3" t="s">
        <v>36321</v>
      </c>
      <c r="AJP55" s="3" t="s">
        <v>36322</v>
      </c>
      <c r="AJQ55" s="3" t="s">
        <v>6922</v>
      </c>
      <c r="AJR55" s="3" t="s">
        <v>36323</v>
      </c>
      <c r="AJS55" s="3" t="s">
        <v>36324</v>
      </c>
      <c r="AJT55" s="3" t="s">
        <v>6922</v>
      </c>
      <c r="AJU55" s="3" t="s">
        <v>36325</v>
      </c>
      <c r="AJV55" s="3" t="s">
        <v>7810</v>
      </c>
      <c r="AJW55" s="3" t="s">
        <v>6916</v>
      </c>
      <c r="AJX55" s="3" t="s">
        <v>36326</v>
      </c>
      <c r="AJY55" s="3" t="s">
        <v>36327</v>
      </c>
      <c r="AJZ55" s="3" t="s">
        <v>6922</v>
      </c>
      <c r="AKA55" s="3" t="s">
        <v>36328</v>
      </c>
      <c r="AKB55" s="3" t="s">
        <v>36329</v>
      </c>
      <c r="AKC55" s="3" t="s">
        <v>6922</v>
      </c>
      <c r="AKD55" s="3" t="s">
        <v>36330</v>
      </c>
      <c r="AKE55" s="3" t="s">
        <v>36331</v>
      </c>
      <c r="AKF55" s="3" t="s">
        <v>6919</v>
      </c>
      <c r="AKG55" s="3" t="s">
        <v>36332</v>
      </c>
      <c r="AKH55" s="3" t="s">
        <v>36333</v>
      </c>
      <c r="AKI55" s="3" t="s">
        <v>6919</v>
      </c>
      <c r="AKJ55" s="3" t="s">
        <v>36334</v>
      </c>
      <c r="AKK55" s="3" t="s">
        <v>36335</v>
      </c>
      <c r="AKL55" s="3" t="s">
        <v>6922</v>
      </c>
      <c r="AKM55" s="3" t="s">
        <v>36336</v>
      </c>
      <c r="AKN55" s="3" t="s">
        <v>36337</v>
      </c>
      <c r="AKO55" s="3" t="s">
        <v>6919</v>
      </c>
      <c r="AKP55" s="3" t="s">
        <v>36338</v>
      </c>
      <c r="AKQ55" s="3" t="s">
        <v>36339</v>
      </c>
      <c r="AKR55" s="3" t="s">
        <v>6922</v>
      </c>
      <c r="AKS55" s="3" t="s">
        <v>36340</v>
      </c>
      <c r="AKT55" s="3" t="s">
        <v>36341</v>
      </c>
      <c r="AKU55" s="3" t="s">
        <v>6916</v>
      </c>
      <c r="AKV55" s="3" t="s">
        <v>36342</v>
      </c>
      <c r="AKW55" s="3" t="s">
        <v>36343</v>
      </c>
      <c r="AKX55" s="3" t="s">
        <v>6922</v>
      </c>
      <c r="AKY55" s="3" t="s">
        <v>36344</v>
      </c>
      <c r="AKZ55" s="3" t="s">
        <v>36345</v>
      </c>
      <c r="ALA55" s="3" t="s">
        <v>6916</v>
      </c>
      <c r="ALB55" s="3" t="s">
        <v>36346</v>
      </c>
      <c r="ALC55" s="3" t="s">
        <v>36347</v>
      </c>
      <c r="ALD55" s="3" t="s">
        <v>6916</v>
      </c>
      <c r="ALE55" s="3" t="s">
        <v>36348</v>
      </c>
      <c r="ALF55" s="3" t="s">
        <v>36349</v>
      </c>
      <c r="ALG55" s="3" t="s">
        <v>6916</v>
      </c>
      <c r="ALH55" s="3" t="s">
        <v>36350</v>
      </c>
      <c r="ALI55" s="3" t="s">
        <v>36351</v>
      </c>
      <c r="ALJ55" s="3" t="s">
        <v>6919</v>
      </c>
      <c r="ALK55" s="3" t="s">
        <v>36352</v>
      </c>
      <c r="ALL55" s="3" t="s">
        <v>36353</v>
      </c>
      <c r="ALM55" s="3" t="s">
        <v>6922</v>
      </c>
      <c r="ALN55" s="3" t="s">
        <v>36354</v>
      </c>
      <c r="ALO55" s="3" t="s">
        <v>36355</v>
      </c>
      <c r="ALP55" s="3" t="s">
        <v>6922</v>
      </c>
      <c r="ALQ55" s="3" t="s">
        <v>36356</v>
      </c>
      <c r="ALR55" s="3" t="s">
        <v>36357</v>
      </c>
      <c r="ALS55" s="3" t="s">
        <v>6940</v>
      </c>
      <c r="ALT55" s="3" t="s">
        <v>36358</v>
      </c>
      <c r="ALU55" s="3" t="s">
        <v>36359</v>
      </c>
      <c r="ALV55" s="3" t="s">
        <v>6922</v>
      </c>
      <c r="ALW55" s="3" t="s">
        <v>36360</v>
      </c>
      <c r="ALX55" s="3" t="s">
        <v>36361</v>
      </c>
      <c r="ALY55" s="3" t="s">
        <v>6922</v>
      </c>
      <c r="ALZ55" s="3" t="s">
        <v>36362</v>
      </c>
      <c r="AMA55" s="3" t="s">
        <v>36363</v>
      </c>
      <c r="AMB55" s="3" t="s">
        <v>6916</v>
      </c>
      <c r="AMC55" s="3" t="s">
        <v>36364</v>
      </c>
      <c r="AMD55" s="3" t="s">
        <v>36365</v>
      </c>
      <c r="AME55" s="3" t="s">
        <v>6922</v>
      </c>
      <c r="AMF55" s="3" t="s">
        <v>36366</v>
      </c>
      <c r="AMG55" s="3" t="s">
        <v>36367</v>
      </c>
      <c r="AMH55" s="3" t="s">
        <v>6922</v>
      </c>
      <c r="AMI55" s="3" t="s">
        <v>36368</v>
      </c>
      <c r="AMJ55" s="3" t="s">
        <v>36369</v>
      </c>
      <c r="AMK55" s="3" t="s">
        <v>6922</v>
      </c>
      <c r="AML55" s="3" t="s">
        <v>7563</v>
      </c>
      <c r="AMM55" s="3" t="s">
        <v>7564</v>
      </c>
      <c r="AMN55" s="3" t="s">
        <v>6922</v>
      </c>
      <c r="AMO55" s="3" t="s">
        <v>36370</v>
      </c>
      <c r="AMP55" s="3" t="s">
        <v>36371</v>
      </c>
      <c r="AMQ55" s="3" t="s">
        <v>6922</v>
      </c>
      <c r="AMR55" s="3" t="s">
        <v>36372</v>
      </c>
      <c r="AMS55" s="3" t="s">
        <v>36373</v>
      </c>
      <c r="AMT55" s="3" t="s">
        <v>6919</v>
      </c>
      <c r="AMU55" s="3" t="s">
        <v>36374</v>
      </c>
      <c r="AMV55" s="3" t="s">
        <v>36375</v>
      </c>
      <c r="AMW55" s="3" t="s">
        <v>6916</v>
      </c>
      <c r="AMX55" s="3" t="s">
        <v>36376</v>
      </c>
      <c r="AMY55" s="3" t="s">
        <v>36377</v>
      </c>
      <c r="AMZ55" s="3" t="s">
        <v>6922</v>
      </c>
      <c r="ANA55" s="3" t="s">
        <v>36378</v>
      </c>
      <c r="ANB55" s="3" t="s">
        <v>36379</v>
      </c>
      <c r="ANC55" s="3" t="s">
        <v>6919</v>
      </c>
      <c r="AND55" s="3" t="s">
        <v>36380</v>
      </c>
      <c r="ANE55" s="3" t="s">
        <v>36381</v>
      </c>
      <c r="ANF55" s="3" t="s">
        <v>6922</v>
      </c>
      <c r="ANG55" s="3" t="s">
        <v>36382</v>
      </c>
      <c r="ANH55" s="3" t="s">
        <v>36383</v>
      </c>
      <c r="ANI55" s="3" t="s">
        <v>6922</v>
      </c>
      <c r="ANJ55" s="3" t="s">
        <v>36384</v>
      </c>
      <c r="ANK55" s="3" t="s">
        <v>36385</v>
      </c>
      <c r="ANL55" s="3" t="s">
        <v>6919</v>
      </c>
      <c r="ANM55" s="3" t="s">
        <v>36386</v>
      </c>
      <c r="ANN55" s="3" t="s">
        <v>36387</v>
      </c>
      <c r="ANO55" s="3" t="s">
        <v>6919</v>
      </c>
      <c r="ANP55" s="3" t="s">
        <v>36388</v>
      </c>
      <c r="ANQ55" s="3" t="s">
        <v>36389</v>
      </c>
      <c r="ANR55" s="3" t="s">
        <v>6922</v>
      </c>
      <c r="ANS55" s="3" t="s">
        <v>36390</v>
      </c>
      <c r="ANT55" s="3" t="s">
        <v>36391</v>
      </c>
      <c r="ANU55" s="3" t="s">
        <v>6919</v>
      </c>
      <c r="ANV55" s="3" t="s">
        <v>36392</v>
      </c>
      <c r="ANW55" s="3" t="s">
        <v>36393</v>
      </c>
      <c r="ANX55" s="3" t="s">
        <v>6922</v>
      </c>
      <c r="ANY55" s="3" t="s">
        <v>35952</v>
      </c>
      <c r="ANZ55" s="3" t="s">
        <v>35953</v>
      </c>
      <c r="AOA55" s="3" t="s">
        <v>6922</v>
      </c>
      <c r="AOB55" s="3" t="s">
        <v>36394</v>
      </c>
      <c r="AOC55" s="3" t="s">
        <v>36395</v>
      </c>
      <c r="AOD55" s="3" t="s">
        <v>6919</v>
      </c>
      <c r="AOE55" s="3" t="s">
        <v>36396</v>
      </c>
      <c r="AOF55" s="3" t="s">
        <v>36397</v>
      </c>
      <c r="AOG55" s="3" t="s">
        <v>6922</v>
      </c>
      <c r="AOH55" s="3" t="s">
        <v>7563</v>
      </c>
      <c r="AOI55" s="3" t="s">
        <v>7564</v>
      </c>
      <c r="AOJ55" s="3" t="s">
        <v>7071</v>
      </c>
      <c r="AOK55" s="3" t="s">
        <v>36398</v>
      </c>
      <c r="AOL55" s="3" t="s">
        <v>36399</v>
      </c>
      <c r="AOM55" s="3" t="s">
        <v>6935</v>
      </c>
      <c r="AON55" s="3" t="s">
        <v>36400</v>
      </c>
      <c r="AOO55" s="3" t="s">
        <v>36401</v>
      </c>
      <c r="AOP55" s="3" t="s">
        <v>6916</v>
      </c>
      <c r="AOQ55" s="3" t="s">
        <v>36402</v>
      </c>
      <c r="AOR55" s="3" t="s">
        <v>36403</v>
      </c>
      <c r="AOS55" s="3" t="s">
        <v>7071</v>
      </c>
      <c r="AOT55" s="3" t="s">
        <v>36404</v>
      </c>
      <c r="AOU55" s="3" t="s">
        <v>36405</v>
      </c>
      <c r="AOV55" s="3" t="s">
        <v>6916</v>
      </c>
      <c r="AOW55" s="3" t="s">
        <v>36406</v>
      </c>
      <c r="AOX55" s="3" t="s">
        <v>36407</v>
      </c>
      <c r="AOY55" s="3" t="s">
        <v>6922</v>
      </c>
      <c r="AOZ55" s="3" t="s">
        <v>36408</v>
      </c>
      <c r="APA55" s="3" t="s">
        <v>36409</v>
      </c>
      <c r="APB55" s="3" t="s">
        <v>6919</v>
      </c>
      <c r="APC55" s="3" t="s">
        <v>36410</v>
      </c>
      <c r="APD55" s="3" t="s">
        <v>36411</v>
      </c>
      <c r="APE55" s="3" t="s">
        <v>6922</v>
      </c>
      <c r="APF55" s="3" t="s">
        <v>7563</v>
      </c>
      <c r="APG55" s="3" t="s">
        <v>7564</v>
      </c>
      <c r="APH55" s="3" t="s">
        <v>6919</v>
      </c>
      <c r="API55" s="3" t="s">
        <v>32350</v>
      </c>
      <c r="APJ55" s="3" t="s">
        <v>36412</v>
      </c>
      <c r="APK55" s="3" t="s">
        <v>6919</v>
      </c>
      <c r="APL55" s="3" t="s">
        <v>36413</v>
      </c>
      <c r="APM55" s="3" t="s">
        <v>36414</v>
      </c>
      <c r="APN55" s="3" t="s">
        <v>6916</v>
      </c>
      <c r="APO55" s="3" t="s">
        <v>7004</v>
      </c>
      <c r="APP55" s="3" t="s">
        <v>7005</v>
      </c>
      <c r="APQ55" s="3" t="s">
        <v>6919</v>
      </c>
      <c r="APR55" s="3" t="s">
        <v>36415</v>
      </c>
      <c r="APS55" s="3" t="s">
        <v>36416</v>
      </c>
      <c r="APT55" s="3" t="s">
        <v>6922</v>
      </c>
      <c r="APU55" s="3" t="s">
        <v>36417</v>
      </c>
      <c r="APV55" s="3" t="s">
        <v>36418</v>
      </c>
      <c r="APW55" s="3" t="s">
        <v>6922</v>
      </c>
      <c r="APX55" s="3" t="s">
        <v>36419</v>
      </c>
      <c r="APY55" s="3" t="s">
        <v>36420</v>
      </c>
      <c r="APZ55" s="3" t="s">
        <v>6916</v>
      </c>
      <c r="AQA55" s="3" t="s">
        <v>36421</v>
      </c>
      <c r="AQB55" s="3" t="s">
        <v>36422</v>
      </c>
      <c r="AQC55" s="3" t="s">
        <v>6922</v>
      </c>
      <c r="AQD55" s="3" t="s">
        <v>36423</v>
      </c>
      <c r="AQE55" s="3" t="s">
        <v>36424</v>
      </c>
      <c r="AQF55" s="3" t="s">
        <v>6919</v>
      </c>
      <c r="AQG55" s="3" t="s">
        <v>36425</v>
      </c>
      <c r="AQH55" s="3" t="s">
        <v>36426</v>
      </c>
      <c r="AQI55" s="3" t="s">
        <v>6919</v>
      </c>
      <c r="AQJ55" s="3" t="s">
        <v>36427</v>
      </c>
      <c r="AQK55" s="3" t="s">
        <v>36428</v>
      </c>
      <c r="AQL55" s="3" t="s">
        <v>6922</v>
      </c>
      <c r="AQM55" s="3" t="s">
        <v>36429</v>
      </c>
      <c r="AQN55" s="3" t="s">
        <v>36430</v>
      </c>
      <c r="AQO55" s="3" t="s">
        <v>6922</v>
      </c>
      <c r="AQP55" s="3" t="s">
        <v>36431</v>
      </c>
      <c r="AQQ55" s="3" t="s">
        <v>36432</v>
      </c>
      <c r="AQR55" s="3" t="s">
        <v>6916</v>
      </c>
      <c r="AQS55" s="3" t="s">
        <v>36433</v>
      </c>
      <c r="AQT55" s="3" t="s">
        <v>36434</v>
      </c>
      <c r="AQU55" s="3" t="s">
        <v>6919</v>
      </c>
      <c r="AQV55" s="3" t="s">
        <v>36435</v>
      </c>
      <c r="AQW55" s="3" t="s">
        <v>36436</v>
      </c>
      <c r="AQX55" s="3" t="s">
        <v>6919</v>
      </c>
      <c r="AQY55" s="3" t="s">
        <v>36437</v>
      </c>
      <c r="AQZ55" s="3" t="s">
        <v>36438</v>
      </c>
      <c r="ARA55" s="3" t="s">
        <v>7071</v>
      </c>
      <c r="ARB55" s="3" t="s">
        <v>36439</v>
      </c>
      <c r="ARC55" s="3" t="s">
        <v>36440</v>
      </c>
      <c r="ARD55" s="3" t="s">
        <v>6922</v>
      </c>
      <c r="ARE55" s="3" t="s">
        <v>36441</v>
      </c>
      <c r="ARF55" s="3" t="s">
        <v>36442</v>
      </c>
      <c r="ARG55" s="3" t="s">
        <v>6922</v>
      </c>
      <c r="ARH55" s="3" t="s">
        <v>36443</v>
      </c>
      <c r="ARI55" s="3" t="s">
        <v>36444</v>
      </c>
      <c r="ARJ55" s="3" t="s">
        <v>6922</v>
      </c>
      <c r="ARK55" s="3" t="s">
        <v>36445</v>
      </c>
      <c r="ARL55" s="3" t="s">
        <v>36446</v>
      </c>
      <c r="ARM55" s="3" t="s">
        <v>6922</v>
      </c>
      <c r="ARN55" s="3" t="s">
        <v>36447</v>
      </c>
      <c r="ARO55" s="3" t="s">
        <v>36448</v>
      </c>
      <c r="ARP55" s="3" t="s">
        <v>6919</v>
      </c>
      <c r="ARQ55" s="3" t="s">
        <v>36449</v>
      </c>
      <c r="ARR55" s="3" t="s">
        <v>36450</v>
      </c>
      <c r="ARS55" s="3" t="s">
        <v>6919</v>
      </c>
      <c r="ART55" s="3" t="s">
        <v>36451</v>
      </c>
      <c r="ARU55" s="3" t="s">
        <v>36452</v>
      </c>
      <c r="ARV55" s="3" t="s">
        <v>6919</v>
      </c>
      <c r="ARW55" s="3" t="s">
        <v>35759</v>
      </c>
      <c r="ARX55" s="3" t="s">
        <v>35760</v>
      </c>
      <c r="ARY55" s="3" t="s">
        <v>7071</v>
      </c>
      <c r="ARZ55" s="3" t="s">
        <v>36453</v>
      </c>
      <c r="ASA55" s="3" t="s">
        <v>36454</v>
      </c>
      <c r="ASB55" s="3" t="s">
        <v>6919</v>
      </c>
      <c r="ASC55" s="3" t="s">
        <v>36455</v>
      </c>
      <c r="ASD55" s="3" t="s">
        <v>36456</v>
      </c>
      <c r="ASE55" s="3" t="s">
        <v>6922</v>
      </c>
      <c r="ASF55" s="3" t="s">
        <v>7563</v>
      </c>
      <c r="ASG55" s="3" t="s">
        <v>7564</v>
      </c>
      <c r="ASH55" s="3" t="s">
        <v>6922</v>
      </c>
      <c r="ASI55" s="3" t="s">
        <v>35952</v>
      </c>
      <c r="ASJ55" s="3" t="s">
        <v>35953</v>
      </c>
      <c r="ASK55" s="3" t="s">
        <v>6919</v>
      </c>
      <c r="ASL55" s="3" t="s">
        <v>36457</v>
      </c>
      <c r="ASM55" s="3" t="s">
        <v>36458</v>
      </c>
      <c r="ASN55" s="3" t="s">
        <v>6935</v>
      </c>
      <c r="ASO55" s="3" t="s">
        <v>36459</v>
      </c>
      <c r="ASP55" s="3" t="s">
        <v>36460</v>
      </c>
      <c r="ASQ55" s="3" t="s">
        <v>6919</v>
      </c>
      <c r="ASR55" s="3" t="s">
        <v>36461</v>
      </c>
      <c r="ASS55" s="3" t="s">
        <v>36462</v>
      </c>
      <c r="AST55" s="3" t="s">
        <v>6922</v>
      </c>
      <c r="ASU55" s="3" t="s">
        <v>36463</v>
      </c>
      <c r="ASV55" s="3" t="s">
        <v>36464</v>
      </c>
      <c r="ASW55" s="3" t="s">
        <v>6935</v>
      </c>
      <c r="ASX55" s="3" t="s">
        <v>36465</v>
      </c>
      <c r="ASY55" s="3" t="s">
        <v>36466</v>
      </c>
      <c r="ASZ55" s="3" t="s">
        <v>6922</v>
      </c>
      <c r="ATA55" s="3" t="s">
        <v>36467</v>
      </c>
      <c r="ATB55" s="3" t="s">
        <v>36468</v>
      </c>
      <c r="ATC55" s="3" t="s">
        <v>6919</v>
      </c>
      <c r="ATD55" s="3" t="s">
        <v>36469</v>
      </c>
      <c r="ATE55" s="3" t="s">
        <v>36470</v>
      </c>
      <c r="ATF55" s="3" t="s">
        <v>6922</v>
      </c>
      <c r="ATG55" s="3" t="s">
        <v>36471</v>
      </c>
      <c r="ATH55" s="3" t="s">
        <v>36472</v>
      </c>
      <c r="ATI55" s="3" t="s">
        <v>6916</v>
      </c>
      <c r="ATJ55" s="3" t="s">
        <v>36473</v>
      </c>
      <c r="ATK55" s="3" t="s">
        <v>36474</v>
      </c>
      <c r="ATL55" s="3" t="s">
        <v>6922</v>
      </c>
      <c r="ATM55" s="3" t="s">
        <v>36471</v>
      </c>
      <c r="ATN55" s="3" t="s">
        <v>36472</v>
      </c>
      <c r="ATO55" s="3" t="s">
        <v>6922</v>
      </c>
      <c r="ATP55" s="3" t="s">
        <v>36475</v>
      </c>
      <c r="ATQ55" s="3" t="s">
        <v>36476</v>
      </c>
      <c r="ATR55" s="3" t="s">
        <v>6922</v>
      </c>
      <c r="ATS55" s="3" t="s">
        <v>36477</v>
      </c>
      <c r="ATT55" s="3" t="s">
        <v>36478</v>
      </c>
      <c r="ATU55" s="3" t="s">
        <v>6922</v>
      </c>
      <c r="ATV55" s="3" t="s">
        <v>36479</v>
      </c>
      <c r="ATW55" s="3" t="s">
        <v>36480</v>
      </c>
      <c r="ATX55" s="3" t="s">
        <v>6922</v>
      </c>
      <c r="ATY55" s="3" t="s">
        <v>36481</v>
      </c>
      <c r="ATZ55" s="3" t="s">
        <v>36482</v>
      </c>
      <c r="AUA55" s="3" t="s">
        <v>6922</v>
      </c>
      <c r="AUB55" s="3" t="s">
        <v>36483</v>
      </c>
      <c r="AUC55" s="3" t="s">
        <v>36484</v>
      </c>
      <c r="AUD55" s="3" t="s">
        <v>6919</v>
      </c>
      <c r="AUE55" s="3" t="s">
        <v>36485</v>
      </c>
      <c r="AUF55" s="3" t="s">
        <v>36486</v>
      </c>
      <c r="AUG55" s="3" t="s">
        <v>6922</v>
      </c>
      <c r="AUH55" s="3" t="s">
        <v>36487</v>
      </c>
      <c r="AUI55" s="3" t="s">
        <v>36488</v>
      </c>
      <c r="AUJ55" s="3" t="s">
        <v>6922</v>
      </c>
      <c r="AUK55" s="3" t="s">
        <v>36489</v>
      </c>
      <c r="AUL55" s="3" t="s">
        <v>36490</v>
      </c>
      <c r="AUM55" s="3" t="s">
        <v>6922</v>
      </c>
      <c r="AUN55" s="3" t="s">
        <v>36491</v>
      </c>
      <c r="AUO55" s="3" t="s">
        <v>36492</v>
      </c>
      <c r="AUP55" s="3" t="s">
        <v>6919</v>
      </c>
      <c r="AUQ55" s="3" t="s">
        <v>27270</v>
      </c>
      <c r="AUR55" s="3" t="s">
        <v>36493</v>
      </c>
      <c r="AUS55" s="3" t="s">
        <v>6922</v>
      </c>
      <c r="AUT55" s="3" t="s">
        <v>36494</v>
      </c>
      <c r="AUU55" s="3" t="s">
        <v>36495</v>
      </c>
      <c r="AUV55" s="3" t="s">
        <v>6916</v>
      </c>
      <c r="AUW55" s="3" t="s">
        <v>36496</v>
      </c>
      <c r="AUX55" s="3" t="s">
        <v>36497</v>
      </c>
      <c r="AUY55" s="3" t="s">
        <v>6916</v>
      </c>
      <c r="AUZ55" s="3" t="s">
        <v>36498</v>
      </c>
      <c r="AVA55" s="3" t="s">
        <v>36499</v>
      </c>
      <c r="AVB55" s="3" t="s">
        <v>6916</v>
      </c>
      <c r="AVC55" s="3" t="s">
        <v>36500</v>
      </c>
      <c r="AVD55" s="3" t="s">
        <v>36501</v>
      </c>
      <c r="AVE55" s="3" t="s">
        <v>6922</v>
      </c>
      <c r="AVF55" s="3" t="s">
        <v>7809</v>
      </c>
      <c r="AVG55" s="3" t="s">
        <v>7810</v>
      </c>
      <c r="AVH55" s="3" t="s">
        <v>6919</v>
      </c>
      <c r="AVI55" s="3" t="s">
        <v>36502</v>
      </c>
      <c r="AVJ55" s="3" t="s">
        <v>36503</v>
      </c>
      <c r="AVK55" s="3" t="s">
        <v>6919</v>
      </c>
      <c r="AVL55" s="3" t="s">
        <v>36504</v>
      </c>
      <c r="AVM55" s="3" t="s">
        <v>36505</v>
      </c>
      <c r="AVN55" s="3" t="s">
        <v>6922</v>
      </c>
      <c r="AVO55" s="3" t="s">
        <v>36506</v>
      </c>
      <c r="AVP55" s="3" t="s">
        <v>36507</v>
      </c>
      <c r="AVQ55" s="3" t="s">
        <v>6922</v>
      </c>
      <c r="AVR55" s="3" t="s">
        <v>36508</v>
      </c>
      <c r="AVS55" s="3" t="s">
        <v>36509</v>
      </c>
      <c r="AVT55" s="3" t="s">
        <v>6922</v>
      </c>
      <c r="AVU55" s="3" t="s">
        <v>36510</v>
      </c>
      <c r="AVV55" s="3" t="s">
        <v>36511</v>
      </c>
      <c r="AVW55" s="3" t="s">
        <v>6935</v>
      </c>
      <c r="AVX55" s="3" t="s">
        <v>36512</v>
      </c>
      <c r="AVY55" s="3" t="s">
        <v>36513</v>
      </c>
      <c r="AVZ55" s="3" t="s">
        <v>6919</v>
      </c>
      <c r="AWA55" s="3" t="s">
        <v>36514</v>
      </c>
      <c r="AWB55" s="3" t="s">
        <v>36515</v>
      </c>
      <c r="AWC55" s="3" t="s">
        <v>6919</v>
      </c>
      <c r="AWD55" s="3" t="s">
        <v>36516</v>
      </c>
      <c r="AWE55" s="3" t="s">
        <v>36517</v>
      </c>
      <c r="AWF55" s="3" t="s">
        <v>6919</v>
      </c>
      <c r="AWG55" s="3" t="s">
        <v>36518</v>
      </c>
      <c r="AWH55" s="3" t="s">
        <v>36519</v>
      </c>
      <c r="AWI55" s="3" t="s">
        <v>6919</v>
      </c>
      <c r="AWJ55" s="3" t="s">
        <v>36520</v>
      </c>
      <c r="AWK55" s="3" t="s">
        <v>36521</v>
      </c>
      <c r="AWL55" s="3" t="s">
        <v>6922</v>
      </c>
      <c r="AWM55" s="3" t="s">
        <v>36522</v>
      </c>
      <c r="AWN55" s="3" t="s">
        <v>36523</v>
      </c>
      <c r="AWO55" s="3" t="s">
        <v>6919</v>
      </c>
      <c r="AWP55" s="3" t="s">
        <v>36524</v>
      </c>
      <c r="AWQ55" s="3" t="s">
        <v>36525</v>
      </c>
      <c r="AWR55" s="3" t="s">
        <v>6922</v>
      </c>
      <c r="AWS55" s="3" t="s">
        <v>36526</v>
      </c>
      <c r="AWT55" s="3" t="s">
        <v>36527</v>
      </c>
      <c r="AWU55" s="3" t="s">
        <v>6919</v>
      </c>
      <c r="AWV55" s="3" t="s">
        <v>36528</v>
      </c>
      <c r="AWW55" s="3" t="s">
        <v>36529</v>
      </c>
      <c r="AWX55" s="3" t="s">
        <v>6922</v>
      </c>
      <c r="AWY55" s="3" t="s">
        <v>35952</v>
      </c>
      <c r="AWZ55" s="3" t="s">
        <v>35953</v>
      </c>
      <c r="AXA55" s="3" t="s">
        <v>6922</v>
      </c>
      <c r="AXB55" s="3" t="s">
        <v>35952</v>
      </c>
      <c r="AXC55" s="3" t="s">
        <v>35953</v>
      </c>
      <c r="AXD55" s="3" t="s">
        <v>6922</v>
      </c>
      <c r="AXE55" s="3" t="s">
        <v>36530</v>
      </c>
      <c r="AXF55" s="3" t="s">
        <v>36531</v>
      </c>
      <c r="AXG55" s="3" t="s">
        <v>6922</v>
      </c>
      <c r="AXH55" s="3" t="s">
        <v>36532</v>
      </c>
      <c r="AXI55" s="3" t="s">
        <v>36533</v>
      </c>
      <c r="AXJ55" s="3" t="s">
        <v>6935</v>
      </c>
      <c r="AXK55" s="3" t="s">
        <v>36534</v>
      </c>
      <c r="AXL55" s="3" t="s">
        <v>36535</v>
      </c>
      <c r="AXM55" s="3" t="s">
        <v>6922</v>
      </c>
      <c r="AXN55" s="3" t="s">
        <v>36536</v>
      </c>
      <c r="AXO55" s="3" t="s">
        <v>36537</v>
      </c>
      <c r="AXP55" s="3" t="s">
        <v>6922</v>
      </c>
      <c r="AXQ55" s="3" t="s">
        <v>36538</v>
      </c>
      <c r="AXR55" s="3" t="s">
        <v>36539</v>
      </c>
      <c r="AXS55" s="3" t="s">
        <v>6916</v>
      </c>
      <c r="AXT55" s="3" t="s">
        <v>36540</v>
      </c>
      <c r="AXU55" s="3" t="s">
        <v>36541</v>
      </c>
      <c r="AXV55" s="3" t="s">
        <v>6922</v>
      </c>
      <c r="AXW55" s="3" t="s">
        <v>36542</v>
      </c>
      <c r="AXX55" s="3" t="s">
        <v>36543</v>
      </c>
      <c r="AXY55" s="3" t="s">
        <v>6919</v>
      </c>
      <c r="AXZ55" s="3" t="s">
        <v>36544</v>
      </c>
      <c r="AYA55" s="3" t="s">
        <v>36545</v>
      </c>
      <c r="AYB55" s="3" t="s">
        <v>6919</v>
      </c>
      <c r="AYC55" s="3" t="s">
        <v>36546</v>
      </c>
      <c r="AYD55" s="3" t="s">
        <v>36547</v>
      </c>
      <c r="AYE55" s="3" t="s">
        <v>6922</v>
      </c>
      <c r="AYF55" s="3" t="s">
        <v>36548</v>
      </c>
      <c r="AYG55" s="3" t="s">
        <v>36549</v>
      </c>
      <c r="AYH55" s="3" t="s">
        <v>7071</v>
      </c>
      <c r="AYI55" s="3" t="s">
        <v>36550</v>
      </c>
      <c r="AYJ55" s="3" t="s">
        <v>36551</v>
      </c>
      <c r="AYK55" s="3" t="s">
        <v>6922</v>
      </c>
      <c r="AYL55" s="3" t="s">
        <v>36552</v>
      </c>
      <c r="AYM55" s="3" t="s">
        <v>36553</v>
      </c>
      <c r="AYN55" s="3" t="s">
        <v>6922</v>
      </c>
      <c r="AYO55" s="3" t="s">
        <v>36554</v>
      </c>
      <c r="AYP55" s="3" t="s">
        <v>36555</v>
      </c>
      <c r="AYQ55" s="3" t="s">
        <v>6922</v>
      </c>
      <c r="AYR55" s="3" t="s">
        <v>7834</v>
      </c>
      <c r="AYS55" s="3" t="s">
        <v>7835</v>
      </c>
      <c r="AYT55" s="3" t="s">
        <v>6922</v>
      </c>
      <c r="AYU55" s="3" t="s">
        <v>36556</v>
      </c>
      <c r="AYV55" s="3" t="s">
        <v>36557</v>
      </c>
      <c r="AYW55" s="3" t="s">
        <v>7071</v>
      </c>
      <c r="AYX55" s="3" t="s">
        <v>36558</v>
      </c>
      <c r="AYY55" s="3" t="s">
        <v>36559</v>
      </c>
      <c r="AYZ55" s="3" t="s">
        <v>7071</v>
      </c>
      <c r="AZA55" s="3" t="s">
        <v>36560</v>
      </c>
      <c r="AZB55" s="3" t="s">
        <v>36561</v>
      </c>
      <c r="AZC55" s="3" t="s">
        <v>6935</v>
      </c>
      <c r="AZD55" s="3" t="s">
        <v>36562</v>
      </c>
      <c r="AZE55" s="3" t="s">
        <v>36563</v>
      </c>
      <c r="AZF55" s="3" t="s">
        <v>6919</v>
      </c>
      <c r="AZG55" s="3" t="s">
        <v>36564</v>
      </c>
      <c r="AZH55" s="3" t="s">
        <v>36565</v>
      </c>
      <c r="AZI55" s="3" t="s">
        <v>6916</v>
      </c>
      <c r="AZJ55" s="3" t="s">
        <v>36566</v>
      </c>
      <c r="AZK55" s="3" t="s">
        <v>36567</v>
      </c>
      <c r="AZL55" s="3" t="s">
        <v>6916</v>
      </c>
      <c r="AZM55" s="3" t="s">
        <v>36568</v>
      </c>
      <c r="AZN55" s="3" t="s">
        <v>36569</v>
      </c>
      <c r="AZO55" s="3" t="s">
        <v>6919</v>
      </c>
      <c r="AZP55" s="3" t="s">
        <v>36570</v>
      </c>
      <c r="AZQ55" s="3" t="s">
        <v>36571</v>
      </c>
      <c r="AZR55" s="3" t="s">
        <v>6916</v>
      </c>
      <c r="AZS55" s="3" t="s">
        <v>36572</v>
      </c>
      <c r="AZT55" s="3" t="s">
        <v>36573</v>
      </c>
      <c r="AZU55" s="3" t="s">
        <v>6922</v>
      </c>
      <c r="AZV55" s="3" t="s">
        <v>36574</v>
      </c>
      <c r="AZW55" s="3" t="s">
        <v>36575</v>
      </c>
      <c r="AZX55" s="3" t="s">
        <v>6935</v>
      </c>
      <c r="AZY55" s="3" t="s">
        <v>36576</v>
      </c>
      <c r="AZZ55" s="3" t="s">
        <v>36577</v>
      </c>
      <c r="BAA55" s="3" t="s">
        <v>6916</v>
      </c>
      <c r="BAB55" s="3" t="s">
        <v>36578</v>
      </c>
      <c r="BAC55" s="3" t="s">
        <v>36579</v>
      </c>
      <c r="BAD55" s="3" t="s">
        <v>6922</v>
      </c>
      <c r="BAE55" s="3" t="s">
        <v>36580</v>
      </c>
      <c r="BAF55" s="3" t="s">
        <v>36581</v>
      </c>
      <c r="BAG55" s="3" t="s">
        <v>6919</v>
      </c>
      <c r="BAH55" s="3" t="s">
        <v>36582</v>
      </c>
      <c r="BAI55" s="3" t="s">
        <v>36583</v>
      </c>
      <c r="BAJ55" s="3" t="s">
        <v>6922</v>
      </c>
      <c r="BAK55" s="3" t="s">
        <v>36584</v>
      </c>
      <c r="BAL55" s="3" t="s">
        <v>36585</v>
      </c>
      <c r="BAM55" s="3" t="s">
        <v>6922</v>
      </c>
      <c r="BAN55" s="3" t="s">
        <v>36586</v>
      </c>
      <c r="BAO55" s="3" t="s">
        <v>36587</v>
      </c>
      <c r="BAP55" s="3" t="s">
        <v>6922</v>
      </c>
      <c r="BAQ55" s="3" t="s">
        <v>36588</v>
      </c>
      <c r="BAR55" s="3" t="s">
        <v>36589</v>
      </c>
      <c r="BAS55" s="3" t="s">
        <v>6919</v>
      </c>
      <c r="BAT55" s="3" t="s">
        <v>36590</v>
      </c>
      <c r="BAU55" s="3" t="s">
        <v>36591</v>
      </c>
      <c r="BAV55" s="3" t="s">
        <v>6922</v>
      </c>
      <c r="BAW55" s="3" t="s">
        <v>36592</v>
      </c>
      <c r="BAX55" s="3" t="s">
        <v>36593</v>
      </c>
      <c r="BAY55" s="3" t="s">
        <v>6922</v>
      </c>
      <c r="BAZ55" s="3" t="s">
        <v>36594</v>
      </c>
      <c r="BBA55" s="3" t="s">
        <v>36595</v>
      </c>
      <c r="BBB55" s="3" t="s">
        <v>6922</v>
      </c>
      <c r="BBC55" s="3" t="s">
        <v>36596</v>
      </c>
      <c r="BBD55" s="3" t="s">
        <v>36597</v>
      </c>
      <c r="BBE55" s="3" t="s">
        <v>6916</v>
      </c>
      <c r="BBF55" s="3" t="s">
        <v>36598</v>
      </c>
      <c r="BBG55" s="3" t="s">
        <v>36599</v>
      </c>
      <c r="BBH55" s="3" t="s">
        <v>6922</v>
      </c>
      <c r="BBI55" s="3" t="s">
        <v>36600</v>
      </c>
      <c r="BBJ55" s="3" t="s">
        <v>36601</v>
      </c>
      <c r="BBK55" s="3" t="s">
        <v>6922</v>
      </c>
      <c r="BBL55" s="3" t="s">
        <v>36602</v>
      </c>
      <c r="BBM55" s="3" t="s">
        <v>36603</v>
      </c>
      <c r="BBN55" s="3" t="s">
        <v>6922</v>
      </c>
      <c r="BBO55" s="3" t="s">
        <v>36604</v>
      </c>
      <c r="BBP55" s="3" t="s">
        <v>36605</v>
      </c>
      <c r="BBQ55" s="3" t="s">
        <v>6916</v>
      </c>
      <c r="BBR55" s="3" t="s">
        <v>7004</v>
      </c>
      <c r="BBS55" s="3" t="s">
        <v>7005</v>
      </c>
      <c r="BBT55" s="3" t="s">
        <v>6919</v>
      </c>
      <c r="BBU55" s="3" t="s">
        <v>36606</v>
      </c>
      <c r="BBV55" s="3" t="s">
        <v>36607</v>
      </c>
      <c r="BBW55" s="3" t="s">
        <v>6916</v>
      </c>
      <c r="BBX55" s="3" t="s">
        <v>36608</v>
      </c>
      <c r="BBY55" s="3" t="s">
        <v>36609</v>
      </c>
      <c r="BBZ55" s="3" t="s">
        <v>6919</v>
      </c>
      <c r="BCA55" s="3" t="s">
        <v>36610</v>
      </c>
      <c r="BCB55" s="3" t="s">
        <v>36611</v>
      </c>
      <c r="BCC55" s="3" t="s">
        <v>6919</v>
      </c>
      <c r="BCD55" s="3" t="s">
        <v>36612</v>
      </c>
      <c r="BCE55" s="3" t="s">
        <v>36613</v>
      </c>
      <c r="BCF55" s="3" t="s">
        <v>6922</v>
      </c>
      <c r="BCG55" s="3" t="s">
        <v>36614</v>
      </c>
      <c r="BCH55" s="3" t="s">
        <v>36615</v>
      </c>
      <c r="BCI55" s="3" t="s">
        <v>6919</v>
      </c>
      <c r="BCJ55" s="3" t="s">
        <v>36616</v>
      </c>
      <c r="BCK55" s="3" t="s">
        <v>36617</v>
      </c>
      <c r="BCL55" s="3" t="s">
        <v>6922</v>
      </c>
      <c r="BCM55" s="3" t="s">
        <v>36614</v>
      </c>
      <c r="BCN55" s="3" t="s">
        <v>36615</v>
      </c>
      <c r="BCO55" s="3" t="s">
        <v>6919</v>
      </c>
      <c r="BCP55" s="3" t="s">
        <v>36618</v>
      </c>
      <c r="BCQ55" s="3" t="s">
        <v>36619</v>
      </c>
      <c r="BCR55" s="3" t="s">
        <v>6919</v>
      </c>
      <c r="BCS55" s="3" t="s">
        <v>36620</v>
      </c>
      <c r="BCT55" s="3" t="s">
        <v>36621</v>
      </c>
      <c r="BCU55" s="3" t="s">
        <v>6935</v>
      </c>
      <c r="BCV55" s="3" t="s">
        <v>36622</v>
      </c>
      <c r="BCW55" s="3" t="s">
        <v>36623</v>
      </c>
      <c r="BCX55" s="3" t="s">
        <v>6935</v>
      </c>
      <c r="BCY55" s="3" t="s">
        <v>36624</v>
      </c>
      <c r="BCZ55" s="3" t="s">
        <v>36625</v>
      </c>
      <c r="BDA55" s="3" t="s">
        <v>6935</v>
      </c>
      <c r="BDB55" s="3" t="s">
        <v>36626</v>
      </c>
      <c r="BDC55" s="3" t="s">
        <v>36627</v>
      </c>
      <c r="BDD55" s="3" t="s">
        <v>6935</v>
      </c>
      <c r="BDE55" s="3" t="s">
        <v>36628</v>
      </c>
      <c r="BDF55" s="3" t="s">
        <v>36629</v>
      </c>
      <c r="BDG55" s="3" t="s">
        <v>7071</v>
      </c>
      <c r="BDH55" s="3" t="s">
        <v>36630</v>
      </c>
      <c r="BDI55" s="3" t="s">
        <v>36631</v>
      </c>
      <c r="BDJ55" s="3" t="s">
        <v>6916</v>
      </c>
      <c r="BDK55" s="3" t="s">
        <v>36632</v>
      </c>
      <c r="BDL55" s="3" t="s">
        <v>36633</v>
      </c>
      <c r="BDM55" s="3" t="s">
        <v>6922</v>
      </c>
      <c r="BDN55" s="3" t="s">
        <v>36634</v>
      </c>
      <c r="BDO55" s="3" t="s">
        <v>36635</v>
      </c>
      <c r="BDP55" s="3" t="s">
        <v>7071</v>
      </c>
      <c r="BDQ55" s="3" t="s">
        <v>36636</v>
      </c>
      <c r="BDR55" s="3" t="s">
        <v>36637</v>
      </c>
      <c r="BDS55" s="3" t="s">
        <v>6922</v>
      </c>
      <c r="BDT55" s="3" t="s">
        <v>36638</v>
      </c>
      <c r="BDU55" s="3" t="s">
        <v>36639</v>
      </c>
      <c r="BDV55" s="3" t="s">
        <v>6922</v>
      </c>
      <c r="BDW55" s="3" t="s">
        <v>36640</v>
      </c>
      <c r="BDX55" s="3" t="s">
        <v>36641</v>
      </c>
      <c r="BDY55" s="3" t="s">
        <v>6916</v>
      </c>
      <c r="BDZ55" s="3" t="s">
        <v>36642</v>
      </c>
      <c r="BEA55" s="3" t="s">
        <v>36643</v>
      </c>
      <c r="BEB55" s="3" t="s">
        <v>6922</v>
      </c>
      <c r="BEC55" s="3" t="s">
        <v>36644</v>
      </c>
      <c r="BED55" s="3" t="s">
        <v>36645</v>
      </c>
      <c r="BEE55" s="3" t="s">
        <v>6922</v>
      </c>
      <c r="BEF55" s="3" t="s">
        <v>7252</v>
      </c>
      <c r="BEG55" s="3" t="s">
        <v>7253</v>
      </c>
      <c r="BEH55" s="3" t="s">
        <v>6922</v>
      </c>
      <c r="BEI55" s="3" t="s">
        <v>35952</v>
      </c>
      <c r="BEJ55" s="3" t="s">
        <v>35953</v>
      </c>
      <c r="BEK55" s="3" t="s">
        <v>6922</v>
      </c>
      <c r="BEL55" s="3" t="s">
        <v>35952</v>
      </c>
      <c r="BEM55" s="3" t="s">
        <v>35953</v>
      </c>
      <c r="BEN55" s="3" t="s">
        <v>6916</v>
      </c>
      <c r="BEO55" s="3" t="s">
        <v>36646</v>
      </c>
      <c r="BEP55" s="3" t="s">
        <v>36647</v>
      </c>
      <c r="BEQ55" s="3" t="s">
        <v>6922</v>
      </c>
      <c r="BER55" s="3" t="s">
        <v>36648</v>
      </c>
      <c r="BES55" s="3" t="s">
        <v>36649</v>
      </c>
      <c r="BET55" s="3" t="s">
        <v>6919</v>
      </c>
      <c r="BEU55" s="3" t="s">
        <v>36650</v>
      </c>
      <c r="BEV55" s="3" t="s">
        <v>36651</v>
      </c>
      <c r="BEW55" s="3" t="s">
        <v>6916</v>
      </c>
      <c r="BEX55" s="3" t="s">
        <v>36652</v>
      </c>
      <c r="BEY55" s="3" t="s">
        <v>36653</v>
      </c>
      <c r="BEZ55" s="3" t="s">
        <v>6922</v>
      </c>
      <c r="BFA55" s="3" t="s">
        <v>36654</v>
      </c>
      <c r="BFB55" s="3" t="s">
        <v>36655</v>
      </c>
      <c r="BFC55" s="3" t="s">
        <v>6919</v>
      </c>
      <c r="BFD55" s="3" t="s">
        <v>36656</v>
      </c>
      <c r="BFE55" s="3" t="s">
        <v>36657</v>
      </c>
      <c r="BFF55" s="3" t="s">
        <v>6916</v>
      </c>
      <c r="BFG55" s="3" t="s">
        <v>36658</v>
      </c>
      <c r="BFH55" s="3" t="s">
        <v>36659</v>
      </c>
      <c r="BFI55" s="3" t="s">
        <v>6916</v>
      </c>
      <c r="BFJ55" s="3" t="s">
        <v>36660</v>
      </c>
      <c r="BFK55" s="3" t="s">
        <v>36661</v>
      </c>
      <c r="BFL55" s="3" t="s">
        <v>6922</v>
      </c>
      <c r="BFM55" s="3" t="s">
        <v>36662</v>
      </c>
      <c r="BFN55" s="3" t="s">
        <v>36663</v>
      </c>
      <c r="BFO55" s="3" t="s">
        <v>6916</v>
      </c>
      <c r="BFP55" s="3" t="s">
        <v>36664</v>
      </c>
      <c r="BFQ55" s="3" t="s">
        <v>36665</v>
      </c>
      <c r="BFR55" s="3" t="s">
        <v>6922</v>
      </c>
      <c r="BFS55" s="3" t="s">
        <v>36666</v>
      </c>
      <c r="BFT55" s="3" t="s">
        <v>36667</v>
      </c>
      <c r="BFU55" s="3" t="s">
        <v>6919</v>
      </c>
      <c r="BFV55" s="3" t="s">
        <v>36668</v>
      </c>
      <c r="BFW55" s="3" t="s">
        <v>36669</v>
      </c>
      <c r="BFX55" s="3" t="s">
        <v>6919</v>
      </c>
      <c r="BFY55" s="3" t="s">
        <v>36670</v>
      </c>
      <c r="BFZ55" s="3" t="s">
        <v>36671</v>
      </c>
      <c r="BGA55" s="3" t="s">
        <v>6922</v>
      </c>
      <c r="BGB55" s="3" t="s">
        <v>36672</v>
      </c>
      <c r="BGC55" s="3" t="s">
        <v>36673</v>
      </c>
      <c r="BGD55" s="3" t="s">
        <v>6922</v>
      </c>
      <c r="BGE55" s="3" t="s">
        <v>36674</v>
      </c>
      <c r="BGF55" s="3" t="s">
        <v>36675</v>
      </c>
      <c r="BGG55" s="3" t="s">
        <v>6919</v>
      </c>
      <c r="BGH55" s="3" t="s">
        <v>28552</v>
      </c>
      <c r="BGI55" s="3" t="s">
        <v>36676</v>
      </c>
      <c r="BGJ55" s="3" t="s">
        <v>6919</v>
      </c>
      <c r="BGK55" s="3" t="s">
        <v>36677</v>
      </c>
      <c r="BGL55" s="3" t="s">
        <v>36678</v>
      </c>
      <c r="BGM55" s="3" t="s">
        <v>6922</v>
      </c>
      <c r="BGN55" s="3" t="s">
        <v>36679</v>
      </c>
      <c r="BGO55" s="3" t="s">
        <v>36680</v>
      </c>
      <c r="BGP55" s="3" t="s">
        <v>7071</v>
      </c>
      <c r="BGQ55" s="3" t="s">
        <v>36681</v>
      </c>
      <c r="BGR55" s="3" t="s">
        <v>36682</v>
      </c>
      <c r="BGS55" s="3" t="s">
        <v>6922</v>
      </c>
      <c r="BGT55" s="3" t="s">
        <v>36683</v>
      </c>
      <c r="BGU55" s="3" t="s">
        <v>36684</v>
      </c>
      <c r="BGV55" s="3" t="s">
        <v>6922</v>
      </c>
      <c r="BGW55" s="3" t="s">
        <v>7252</v>
      </c>
      <c r="BGX55" s="3" t="s">
        <v>7253</v>
      </c>
      <c r="BGY55" s="3" t="s">
        <v>6922</v>
      </c>
      <c r="BGZ55" s="3" t="s">
        <v>36685</v>
      </c>
      <c r="BHA55" s="3" t="s">
        <v>36686</v>
      </c>
      <c r="BHB55" s="3" t="s">
        <v>7071</v>
      </c>
      <c r="BHC55" s="3" t="s">
        <v>36687</v>
      </c>
      <c r="BHD55" s="3" t="s">
        <v>36688</v>
      </c>
      <c r="BHE55" s="3" t="s">
        <v>6919</v>
      </c>
      <c r="BHF55" s="3" t="s">
        <v>36689</v>
      </c>
      <c r="BHG55" s="3" t="s">
        <v>36690</v>
      </c>
      <c r="BHH55" s="3" t="s">
        <v>6919</v>
      </c>
      <c r="BHI55" s="3" t="s">
        <v>36691</v>
      </c>
      <c r="BHJ55" s="3" t="s">
        <v>36692</v>
      </c>
      <c r="BHK55" s="3" t="s">
        <v>6935</v>
      </c>
      <c r="BHL55" s="3" t="s">
        <v>36693</v>
      </c>
      <c r="BHM55" s="3" t="s">
        <v>36694</v>
      </c>
      <c r="BHN55" s="3" t="s">
        <v>6919</v>
      </c>
      <c r="BHO55" s="3" t="s">
        <v>36695</v>
      </c>
      <c r="BHP55" s="3" t="s">
        <v>36696</v>
      </c>
      <c r="BHQ55" s="3" t="s">
        <v>6922</v>
      </c>
      <c r="BHR55" s="3" t="s">
        <v>36552</v>
      </c>
      <c r="BHS55" s="3" t="s">
        <v>36553</v>
      </c>
      <c r="BHT55" s="3" t="s">
        <v>6922</v>
      </c>
      <c r="BHU55" s="3" t="s">
        <v>36697</v>
      </c>
      <c r="BHV55" s="3" t="s">
        <v>36698</v>
      </c>
      <c r="BHW55" s="3" t="s">
        <v>6935</v>
      </c>
      <c r="BHX55" s="3" t="s">
        <v>36699</v>
      </c>
      <c r="BHY55" s="3" t="s">
        <v>36700</v>
      </c>
      <c r="BHZ55" s="3" t="s">
        <v>6919</v>
      </c>
      <c r="BIA55" s="3" t="s">
        <v>36701</v>
      </c>
      <c r="BIB55" s="3" t="s">
        <v>36702</v>
      </c>
      <c r="BIC55" s="3" t="s">
        <v>6916</v>
      </c>
      <c r="BID55" s="3" t="s">
        <v>36703</v>
      </c>
      <c r="BIE55" s="3" t="s">
        <v>36704</v>
      </c>
      <c r="BIF55" s="3" t="s">
        <v>6919</v>
      </c>
      <c r="BIG55" s="3" t="s">
        <v>36705</v>
      </c>
      <c r="BIH55" s="3" t="s">
        <v>36706</v>
      </c>
      <c r="BII55" s="3" t="s">
        <v>6935</v>
      </c>
      <c r="BIJ55" s="3" t="s">
        <v>36707</v>
      </c>
      <c r="BIK55" s="3" t="s">
        <v>36708</v>
      </c>
      <c r="BIL55" s="3" t="s">
        <v>6919</v>
      </c>
      <c r="BIM55" s="3" t="s">
        <v>36709</v>
      </c>
      <c r="BIN55" s="3" t="s">
        <v>36710</v>
      </c>
      <c r="BIO55" s="3" t="s">
        <v>6935</v>
      </c>
      <c r="BIP55" s="3" t="s">
        <v>36711</v>
      </c>
      <c r="BIQ55" s="3" t="s">
        <v>36712</v>
      </c>
      <c r="BIR55" s="3" t="s">
        <v>6935</v>
      </c>
      <c r="BIS55" s="3" t="s">
        <v>36711</v>
      </c>
      <c r="BIT55" s="3" t="s">
        <v>36712</v>
      </c>
      <c r="BIU55" s="3" t="s">
        <v>6935</v>
      </c>
      <c r="BIV55" s="3" t="s">
        <v>36713</v>
      </c>
      <c r="BIW55" s="3" t="s">
        <v>36714</v>
      </c>
      <c r="BIX55" s="3" t="s">
        <v>6935</v>
      </c>
      <c r="BIY55" s="3" t="s">
        <v>36715</v>
      </c>
      <c r="BIZ55" s="3" t="s">
        <v>36716</v>
      </c>
      <c r="BJA55" s="3" t="s">
        <v>6935</v>
      </c>
      <c r="BJB55" s="3" t="s">
        <v>36717</v>
      </c>
      <c r="BJC55" s="3" t="s">
        <v>36718</v>
      </c>
      <c r="BJD55" s="3" t="s">
        <v>6919</v>
      </c>
      <c r="BJE55" s="3" t="s">
        <v>36719</v>
      </c>
      <c r="BJF55" s="3" t="s">
        <v>36720</v>
      </c>
      <c r="BJG55" s="3" t="s">
        <v>6916</v>
      </c>
      <c r="BJH55" s="3" t="s">
        <v>36721</v>
      </c>
      <c r="BJI55" s="3" t="s">
        <v>36722</v>
      </c>
      <c r="BJJ55" s="3" t="s">
        <v>6919</v>
      </c>
      <c r="BJK55" s="3" t="s">
        <v>36723</v>
      </c>
      <c r="BJL55" s="3" t="s">
        <v>36724</v>
      </c>
      <c r="BJM55" s="3" t="s">
        <v>6922</v>
      </c>
      <c r="BJN55" s="3" t="s">
        <v>36725</v>
      </c>
      <c r="BJO55" s="3" t="s">
        <v>36726</v>
      </c>
      <c r="BJP55" s="3" t="s">
        <v>6919</v>
      </c>
      <c r="BJQ55" s="3" t="s">
        <v>36727</v>
      </c>
      <c r="BJR55" s="3" t="s">
        <v>36728</v>
      </c>
      <c r="BJS55" s="3" t="s">
        <v>6919</v>
      </c>
      <c r="BJT55" s="3" t="s">
        <v>36723</v>
      </c>
      <c r="BJU55" s="3" t="s">
        <v>36724</v>
      </c>
      <c r="BJV55" s="3" t="s">
        <v>6919</v>
      </c>
      <c r="BJW55" s="3" t="s">
        <v>36729</v>
      </c>
      <c r="BJX55" s="3" t="s">
        <v>36730</v>
      </c>
      <c r="BJY55" s="3" t="s">
        <v>7071</v>
      </c>
      <c r="BJZ55" s="3" t="s">
        <v>36731</v>
      </c>
      <c r="BKA55" s="3" t="s">
        <v>36732</v>
      </c>
      <c r="BKB55" s="3" t="s">
        <v>6922</v>
      </c>
      <c r="BKC55" s="3" t="s">
        <v>7563</v>
      </c>
      <c r="BKD55" s="3" t="s">
        <v>7564</v>
      </c>
      <c r="BKE55" s="3" t="s">
        <v>6916</v>
      </c>
      <c r="BKF55" s="3" t="s">
        <v>36733</v>
      </c>
      <c r="BKG55" s="3" t="s">
        <v>36734</v>
      </c>
      <c r="BKH55" s="3" t="s">
        <v>6922</v>
      </c>
      <c r="BKI55" s="3" t="s">
        <v>36735</v>
      </c>
      <c r="BKJ55" s="3" t="s">
        <v>36736</v>
      </c>
      <c r="BKK55" s="3" t="s">
        <v>6919</v>
      </c>
      <c r="BKL55" s="3" t="s">
        <v>36737</v>
      </c>
      <c r="BKM55" s="3" t="s">
        <v>36738</v>
      </c>
      <c r="BKN55" s="3" t="s">
        <v>6922</v>
      </c>
      <c r="BKO55" s="3" t="s">
        <v>36739</v>
      </c>
      <c r="BKP55" s="3" t="s">
        <v>36740</v>
      </c>
      <c r="BKQ55" s="3" t="s">
        <v>6922</v>
      </c>
      <c r="BKR55" s="3" t="s">
        <v>36741</v>
      </c>
      <c r="BKS55" s="3" t="s">
        <v>36742</v>
      </c>
      <c r="BKT55" s="3" t="s">
        <v>6916</v>
      </c>
      <c r="BKU55" s="3" t="s">
        <v>36743</v>
      </c>
      <c r="BKV55" s="3" t="s">
        <v>36744</v>
      </c>
      <c r="BKW55" s="3" t="s">
        <v>6922</v>
      </c>
      <c r="BKX55" s="3" t="s">
        <v>36745</v>
      </c>
      <c r="BKY55" s="3" t="s">
        <v>36746</v>
      </c>
      <c r="BKZ55" s="3" t="s">
        <v>6922</v>
      </c>
      <c r="BLA55" s="3" t="s">
        <v>36747</v>
      </c>
      <c r="BLB55" s="3" t="s">
        <v>36748</v>
      </c>
      <c r="BLC55" s="3" t="s">
        <v>6916</v>
      </c>
      <c r="BLD55" s="3" t="s">
        <v>36749</v>
      </c>
      <c r="BLE55" s="3" t="s">
        <v>36750</v>
      </c>
      <c r="BLF55" s="3" t="s">
        <v>6919</v>
      </c>
      <c r="BLG55" s="3" t="s">
        <v>36751</v>
      </c>
      <c r="BLH55" s="3" t="s">
        <v>36752</v>
      </c>
      <c r="BLI55" s="3" t="s">
        <v>6922</v>
      </c>
      <c r="BLJ55" s="3" t="s">
        <v>36725</v>
      </c>
      <c r="BLK55" s="3" t="s">
        <v>36726</v>
      </c>
      <c r="BLL55" s="3" t="s">
        <v>6919</v>
      </c>
      <c r="BLM55" s="3" t="s">
        <v>36753</v>
      </c>
      <c r="BLN55" s="3" t="s">
        <v>36754</v>
      </c>
      <c r="BLO55" s="3" t="s">
        <v>6919</v>
      </c>
      <c r="BLP55" s="3" t="s">
        <v>36755</v>
      </c>
      <c r="BLQ55" s="3" t="s">
        <v>36756</v>
      </c>
      <c r="BLR55" s="3" t="s">
        <v>6919</v>
      </c>
      <c r="BLS55" s="3" t="s">
        <v>36757</v>
      </c>
      <c r="BLT55" s="3" t="s">
        <v>36758</v>
      </c>
      <c r="BLU55" s="3" t="s">
        <v>6922</v>
      </c>
      <c r="BLV55" s="3" t="s">
        <v>36759</v>
      </c>
      <c r="BLW55" s="3" t="s">
        <v>36760</v>
      </c>
      <c r="BLX55" s="3" t="s">
        <v>6922</v>
      </c>
      <c r="BLY55" s="3" t="s">
        <v>36761</v>
      </c>
      <c r="BLZ55" s="3" t="s">
        <v>36762</v>
      </c>
      <c r="BMA55" s="3" t="s">
        <v>6922</v>
      </c>
      <c r="BMB55" s="3" t="s">
        <v>36763</v>
      </c>
      <c r="BMC55" s="3" t="s">
        <v>36764</v>
      </c>
      <c r="BMD55" s="3" t="s">
        <v>6935</v>
      </c>
      <c r="BME55" s="3" t="s">
        <v>36765</v>
      </c>
      <c r="BMF55" s="3" t="s">
        <v>36766</v>
      </c>
      <c r="BMG55" s="3" t="s">
        <v>6922</v>
      </c>
      <c r="BMH55" s="3" t="s">
        <v>36767</v>
      </c>
      <c r="BMI55" s="3" t="s">
        <v>36768</v>
      </c>
      <c r="BMJ55" s="3" t="s">
        <v>6922</v>
      </c>
      <c r="BMK55" s="3" t="s">
        <v>36769</v>
      </c>
      <c r="BML55" s="3" t="s">
        <v>36770</v>
      </c>
      <c r="BMM55" s="3" t="s">
        <v>6916</v>
      </c>
      <c r="BMN55" s="3" t="s">
        <v>36771</v>
      </c>
      <c r="BMO55" s="3" t="s">
        <v>36772</v>
      </c>
      <c r="BMP55" s="3" t="s">
        <v>6916</v>
      </c>
      <c r="BMQ55" s="3" t="s">
        <v>7004</v>
      </c>
      <c r="BMR55" s="3" t="s">
        <v>7005</v>
      </c>
      <c r="BMS55" s="3" t="s">
        <v>6919</v>
      </c>
      <c r="BMT55" s="3" t="s">
        <v>36773</v>
      </c>
      <c r="BMU55" s="3" t="s">
        <v>36774</v>
      </c>
      <c r="BMV55" s="3" t="s">
        <v>6935</v>
      </c>
      <c r="BMW55" s="3" t="s">
        <v>36775</v>
      </c>
      <c r="BMX55" s="3" t="s">
        <v>36776</v>
      </c>
      <c r="BMY55" s="3" t="s">
        <v>6919</v>
      </c>
      <c r="BMZ55" s="3" t="s">
        <v>36777</v>
      </c>
      <c r="BNA55" s="3" t="s">
        <v>36778</v>
      </c>
      <c r="BNB55" s="3" t="s">
        <v>7071</v>
      </c>
      <c r="BNC55" s="3" t="s">
        <v>36779</v>
      </c>
      <c r="BND55" s="3" t="s">
        <v>36780</v>
      </c>
      <c r="BNE55" s="3" t="s">
        <v>6919</v>
      </c>
      <c r="BNF55" s="3" t="s">
        <v>6968</v>
      </c>
      <c r="BNG55" s="3" t="s">
        <v>6969</v>
      </c>
      <c r="BNH55" s="3" t="s">
        <v>6919</v>
      </c>
      <c r="BNI55" s="3" t="s">
        <v>36781</v>
      </c>
      <c r="BNJ55" s="3" t="s">
        <v>36782</v>
      </c>
      <c r="BNK55" s="3" t="s">
        <v>6916</v>
      </c>
      <c r="BNL55" s="3" t="s">
        <v>36783</v>
      </c>
      <c r="BNM55" s="3" t="s">
        <v>36784</v>
      </c>
      <c r="BNN55" s="3" t="s">
        <v>7071</v>
      </c>
      <c r="BNO55" s="3" t="s">
        <v>36785</v>
      </c>
      <c r="BNP55" s="3" t="s">
        <v>36786</v>
      </c>
      <c r="BNQ55" s="3" t="s">
        <v>6919</v>
      </c>
      <c r="BNR55" s="3" t="s">
        <v>36787</v>
      </c>
      <c r="BNS55" s="3" t="s">
        <v>36788</v>
      </c>
      <c r="BNT55" s="3" t="s">
        <v>7071</v>
      </c>
      <c r="BNU55" s="3" t="s">
        <v>36789</v>
      </c>
      <c r="BNV55" s="3" t="s">
        <v>36790</v>
      </c>
      <c r="BNW55" s="3" t="s">
        <v>6922</v>
      </c>
      <c r="BNX55" s="3" t="s">
        <v>36791</v>
      </c>
      <c r="BNY55" s="3" t="s">
        <v>36792</v>
      </c>
      <c r="BNZ55" s="3" t="s">
        <v>6919</v>
      </c>
      <c r="BOA55" s="3" t="s">
        <v>36793</v>
      </c>
      <c r="BOB55" s="3" t="s">
        <v>36794</v>
      </c>
      <c r="BOC55" s="3" t="s">
        <v>6916</v>
      </c>
      <c r="BOD55" s="3" t="s">
        <v>36795</v>
      </c>
      <c r="BOE55" s="3" t="s">
        <v>36796</v>
      </c>
      <c r="BOF55" s="3" t="s">
        <v>6919</v>
      </c>
      <c r="BOG55" s="3" t="s">
        <v>36797</v>
      </c>
      <c r="BOH55" s="3" t="s">
        <v>36798</v>
      </c>
      <c r="BOI55" s="3" t="s">
        <v>6919</v>
      </c>
      <c r="BOJ55" s="3" t="s">
        <v>36799</v>
      </c>
      <c r="BOK55" s="3" t="s">
        <v>36800</v>
      </c>
      <c r="BOL55" s="3" t="s">
        <v>6922</v>
      </c>
      <c r="BOM55" s="3" t="s">
        <v>36801</v>
      </c>
      <c r="BON55" s="3" t="s">
        <v>36802</v>
      </c>
      <c r="BOO55" s="3" t="s">
        <v>6919</v>
      </c>
      <c r="BOP55" s="3" t="s">
        <v>36803</v>
      </c>
      <c r="BOQ55" s="3" t="s">
        <v>36804</v>
      </c>
      <c r="BOR55" s="3" t="s">
        <v>6922</v>
      </c>
      <c r="BOS55" s="3" t="s">
        <v>7563</v>
      </c>
      <c r="BOT55" s="3" t="s">
        <v>7564</v>
      </c>
      <c r="BOU55" s="3" t="s">
        <v>6922</v>
      </c>
      <c r="BOV55" s="3" t="s">
        <v>36805</v>
      </c>
      <c r="BOW55" s="3" t="s">
        <v>36806</v>
      </c>
      <c r="BOX55" s="3" t="s">
        <v>6919</v>
      </c>
      <c r="BOY55" s="3" t="s">
        <v>30417</v>
      </c>
      <c r="BOZ55" s="3" t="s">
        <v>36807</v>
      </c>
      <c r="BPA55" s="3" t="s">
        <v>6919</v>
      </c>
      <c r="BPB55" s="3" t="s">
        <v>27568</v>
      </c>
      <c r="BPC55" s="3" t="s">
        <v>36808</v>
      </c>
      <c r="BPD55" s="3" t="s">
        <v>6922</v>
      </c>
      <c r="BPE55" s="3" t="s">
        <v>7563</v>
      </c>
      <c r="BPF55" s="3" t="s">
        <v>7564</v>
      </c>
      <c r="BPG55" s="3" t="s">
        <v>6916</v>
      </c>
      <c r="BPH55" s="3" t="s">
        <v>36809</v>
      </c>
      <c r="BPI55" s="3" t="s">
        <v>36810</v>
      </c>
      <c r="BPJ55" s="3" t="s">
        <v>6922</v>
      </c>
      <c r="BPK55" s="3" t="s">
        <v>36811</v>
      </c>
      <c r="BPL55" s="3" t="s">
        <v>36812</v>
      </c>
      <c r="BPM55" s="3" t="s">
        <v>6922</v>
      </c>
      <c r="BPN55" s="3" t="s">
        <v>7563</v>
      </c>
      <c r="BPO55" s="3" t="s">
        <v>7564</v>
      </c>
      <c r="BPP55" s="3" t="s">
        <v>7071</v>
      </c>
      <c r="BPQ55" s="3" t="s">
        <v>36813</v>
      </c>
      <c r="BPR55" s="3" t="s">
        <v>36814</v>
      </c>
      <c r="BPS55" s="3" t="s">
        <v>6922</v>
      </c>
      <c r="BPT55" s="3" t="s">
        <v>7563</v>
      </c>
      <c r="BPU55" s="3" t="s">
        <v>7564</v>
      </c>
      <c r="BPV55" s="3" t="s">
        <v>7071</v>
      </c>
      <c r="BPW55" s="3" t="s">
        <v>36815</v>
      </c>
      <c r="BPX55" s="3" t="s">
        <v>36816</v>
      </c>
      <c r="BPY55" s="3" t="s">
        <v>6919</v>
      </c>
      <c r="BPZ55" s="3" t="s">
        <v>25445</v>
      </c>
      <c r="BQA55" s="3" t="s">
        <v>36817</v>
      </c>
      <c r="BQB55" s="3" t="s">
        <v>6916</v>
      </c>
      <c r="BQC55" s="3" t="s">
        <v>36818</v>
      </c>
      <c r="BQD55" s="3" t="s">
        <v>36819</v>
      </c>
      <c r="BQE55" s="3" t="s">
        <v>6922</v>
      </c>
      <c r="BQF55" s="3" t="s">
        <v>36820</v>
      </c>
      <c r="BQG55" s="3" t="s">
        <v>36821</v>
      </c>
      <c r="BQH55" s="3" t="s">
        <v>6916</v>
      </c>
      <c r="BQI55" s="3" t="s">
        <v>36822</v>
      </c>
      <c r="BQJ55" s="3" t="s">
        <v>36823</v>
      </c>
      <c r="BQK55" s="3" t="s">
        <v>6916</v>
      </c>
      <c r="BQL55" s="3" t="s">
        <v>36824</v>
      </c>
      <c r="BQM55" s="3" t="s">
        <v>36825</v>
      </c>
      <c r="BQN55" s="3" t="s">
        <v>6919</v>
      </c>
      <c r="BQO55" s="3" t="s">
        <v>36826</v>
      </c>
      <c r="BQP55" s="3" t="s">
        <v>36827</v>
      </c>
      <c r="BQQ55" s="3" t="s">
        <v>6919</v>
      </c>
      <c r="BQR55" s="3" t="s">
        <v>36828</v>
      </c>
      <c r="BQS55" s="3" t="s">
        <v>36829</v>
      </c>
      <c r="BQT55" s="3" t="s">
        <v>6922</v>
      </c>
      <c r="BQU55" s="3" t="s">
        <v>36830</v>
      </c>
      <c r="BQV55" s="3" t="s">
        <v>36831</v>
      </c>
      <c r="BQW55" s="3" t="s">
        <v>6935</v>
      </c>
      <c r="BQX55" s="3" t="s">
        <v>36832</v>
      </c>
      <c r="BQY55" s="3" t="s">
        <v>36833</v>
      </c>
      <c r="BQZ55" s="3" t="s">
        <v>6916</v>
      </c>
      <c r="BRA55" s="3" t="s">
        <v>36433</v>
      </c>
      <c r="BRB55" s="3" t="s">
        <v>36434</v>
      </c>
      <c r="BRC55" s="3" t="s">
        <v>6922</v>
      </c>
      <c r="BRD55" s="3" t="s">
        <v>36834</v>
      </c>
      <c r="BRE55" s="3" t="s">
        <v>36835</v>
      </c>
      <c r="BRF55" s="3" t="s">
        <v>6919</v>
      </c>
      <c r="BRG55" s="3" t="s">
        <v>36836</v>
      </c>
      <c r="BRH55" s="3" t="s">
        <v>36837</v>
      </c>
      <c r="BRI55" s="3" t="s">
        <v>6922</v>
      </c>
      <c r="BRJ55" s="3" t="s">
        <v>36838</v>
      </c>
      <c r="BRK55" s="3" t="s">
        <v>36839</v>
      </c>
      <c r="BRL55" s="3" t="s">
        <v>7071</v>
      </c>
      <c r="BRM55" s="3" t="s">
        <v>36840</v>
      </c>
      <c r="BRN55" s="3" t="s">
        <v>36841</v>
      </c>
      <c r="BRO55" s="3" t="s">
        <v>6922</v>
      </c>
      <c r="BRP55" s="3" t="s">
        <v>36842</v>
      </c>
      <c r="BRQ55" s="3" t="s">
        <v>36843</v>
      </c>
      <c r="BRR55" s="3" t="s">
        <v>6916</v>
      </c>
      <c r="BRS55" s="3" t="s">
        <v>36844</v>
      </c>
      <c r="BRT55" s="3" t="s">
        <v>36845</v>
      </c>
      <c r="BRU55" s="3" t="s">
        <v>6919</v>
      </c>
      <c r="BRV55" s="3" t="s">
        <v>36846</v>
      </c>
      <c r="BRW55" s="3" t="s">
        <v>36847</v>
      </c>
      <c r="BRX55" s="3" t="s">
        <v>6916</v>
      </c>
      <c r="BRY55" s="3" t="s">
        <v>36848</v>
      </c>
      <c r="BRZ55" s="3" t="s">
        <v>36849</v>
      </c>
      <c r="BSA55" s="3" t="s">
        <v>6922</v>
      </c>
      <c r="BSB55" s="3" t="s">
        <v>36850</v>
      </c>
      <c r="BSC55" s="3" t="s">
        <v>36851</v>
      </c>
      <c r="BSD55" s="3" t="s">
        <v>6922</v>
      </c>
      <c r="BSE55" s="3" t="s">
        <v>7563</v>
      </c>
      <c r="BSF55" s="3" t="s">
        <v>7564</v>
      </c>
      <c r="BSG55" s="3" t="s">
        <v>6916</v>
      </c>
      <c r="BSH55" s="3" t="s">
        <v>7004</v>
      </c>
      <c r="BSI55" s="3" t="s">
        <v>7005</v>
      </c>
      <c r="BSJ55" s="3" t="s">
        <v>6919</v>
      </c>
      <c r="BSK55" s="3" t="s">
        <v>36852</v>
      </c>
      <c r="BSL55" s="3" t="s">
        <v>36853</v>
      </c>
      <c r="BSM55" s="3" t="s">
        <v>6922</v>
      </c>
      <c r="BSN55" s="3" t="s">
        <v>36854</v>
      </c>
      <c r="BSO55" s="3" t="s">
        <v>36855</v>
      </c>
      <c r="BSP55" s="3" t="s">
        <v>6919</v>
      </c>
      <c r="BSQ55" s="3" t="s">
        <v>36856</v>
      </c>
      <c r="BSR55" s="3" t="s">
        <v>36857</v>
      </c>
      <c r="BSS55" s="3" t="s">
        <v>6935</v>
      </c>
      <c r="BST55" s="3" t="s">
        <v>6996</v>
      </c>
      <c r="BSU55" s="3" t="s">
        <v>6997</v>
      </c>
      <c r="BSV55" s="3" t="s">
        <v>7071</v>
      </c>
      <c r="BSW55" s="3" t="s">
        <v>36858</v>
      </c>
      <c r="BSX55" s="3" t="s">
        <v>36859</v>
      </c>
      <c r="BSY55" s="3" t="s">
        <v>6935</v>
      </c>
      <c r="BSZ55" s="3" t="s">
        <v>36860</v>
      </c>
      <c r="BTA55" s="3" t="s">
        <v>36861</v>
      </c>
      <c r="BTB55" s="3" t="s">
        <v>6935</v>
      </c>
      <c r="BTC55" s="3" t="s">
        <v>36862</v>
      </c>
      <c r="BTD55" s="3" t="s">
        <v>36863</v>
      </c>
      <c r="BTE55" s="3" t="s">
        <v>6916</v>
      </c>
      <c r="BTF55" s="3" t="s">
        <v>36864</v>
      </c>
      <c r="BTG55" s="3" t="s">
        <v>36865</v>
      </c>
      <c r="BTH55" s="3" t="s">
        <v>6916</v>
      </c>
      <c r="BTI55" s="3" t="s">
        <v>36866</v>
      </c>
      <c r="BTJ55" s="3" t="s">
        <v>36867</v>
      </c>
      <c r="BTK55" s="3" t="s">
        <v>6935</v>
      </c>
      <c r="BTL55" s="3" t="s">
        <v>36868</v>
      </c>
      <c r="BTM55" s="3" t="s">
        <v>36869</v>
      </c>
      <c r="BTN55" s="3" t="s">
        <v>6919</v>
      </c>
      <c r="BTO55" s="3" t="s">
        <v>36870</v>
      </c>
      <c r="BTP55" s="3" t="s">
        <v>36871</v>
      </c>
      <c r="BTQ55" s="3" t="s">
        <v>6922</v>
      </c>
      <c r="BTR55" s="3" t="s">
        <v>36872</v>
      </c>
      <c r="BTS55" s="3" t="s">
        <v>36873</v>
      </c>
      <c r="BTT55" s="3" t="s">
        <v>6922</v>
      </c>
      <c r="BTU55" s="3" t="s">
        <v>36874</v>
      </c>
      <c r="BTV55" s="3" t="s">
        <v>36875</v>
      </c>
      <c r="BTW55" s="3" t="s">
        <v>6916</v>
      </c>
      <c r="BTX55" s="3" t="s">
        <v>36876</v>
      </c>
      <c r="BTY55" s="3" t="s">
        <v>36877</v>
      </c>
      <c r="BTZ55" s="3" t="s">
        <v>6922</v>
      </c>
      <c r="BUA55" s="3" t="s">
        <v>36878</v>
      </c>
      <c r="BUB55" s="3" t="s">
        <v>36879</v>
      </c>
      <c r="BUC55" s="3" t="s">
        <v>6922</v>
      </c>
      <c r="BUD55" s="3" t="s">
        <v>36880</v>
      </c>
      <c r="BUE55" s="3" t="s">
        <v>36881</v>
      </c>
      <c r="BUF55" s="3" t="s">
        <v>6922</v>
      </c>
      <c r="BUG55" s="3" t="s">
        <v>36882</v>
      </c>
      <c r="BUH55" s="3" t="s">
        <v>36883</v>
      </c>
      <c r="BUI55" s="3" t="s">
        <v>6922</v>
      </c>
      <c r="BUJ55" s="3" t="s">
        <v>36884</v>
      </c>
      <c r="BUK55" s="3" t="s">
        <v>36885</v>
      </c>
      <c r="BUL55" s="3" t="s">
        <v>6922</v>
      </c>
      <c r="BUM55" s="3" t="s">
        <v>36886</v>
      </c>
      <c r="BUN55" s="3" t="s">
        <v>36887</v>
      </c>
      <c r="BUO55" s="3" t="s">
        <v>6922</v>
      </c>
      <c r="BUP55" s="3" t="s">
        <v>36888</v>
      </c>
      <c r="BUQ55" s="3" t="s">
        <v>36889</v>
      </c>
      <c r="BUR55" s="3" t="s">
        <v>6922</v>
      </c>
      <c r="BUS55" s="3" t="s">
        <v>36890</v>
      </c>
      <c r="BUT55" s="3" t="s">
        <v>36891</v>
      </c>
      <c r="BUU55" s="3" t="s">
        <v>6922</v>
      </c>
      <c r="BUV55" s="3" t="s">
        <v>36892</v>
      </c>
      <c r="BUW55" s="3" t="s">
        <v>36893</v>
      </c>
      <c r="BUX55" s="3" t="s">
        <v>6922</v>
      </c>
      <c r="BUY55" s="3" t="s">
        <v>36894</v>
      </c>
      <c r="BUZ55" s="3" t="s">
        <v>36895</v>
      </c>
      <c r="BVA55" s="3" t="s">
        <v>6922</v>
      </c>
      <c r="BVB55" s="3" t="s">
        <v>36896</v>
      </c>
      <c r="BVC55" s="3" t="s">
        <v>36897</v>
      </c>
      <c r="BVD55" s="3" t="s">
        <v>6922</v>
      </c>
      <c r="BVE55" s="3" t="s">
        <v>36898</v>
      </c>
      <c r="BVF55" s="3" t="s">
        <v>36899</v>
      </c>
      <c r="BVG55" s="3" t="s">
        <v>6922</v>
      </c>
      <c r="BVH55" s="3" t="s">
        <v>36900</v>
      </c>
      <c r="BVI55" s="3" t="s">
        <v>36901</v>
      </c>
      <c r="BVJ55" s="3" t="s">
        <v>6922</v>
      </c>
      <c r="BVK55" s="3" t="s">
        <v>36902</v>
      </c>
      <c r="BVL55" s="3" t="s">
        <v>36903</v>
      </c>
      <c r="BVM55" s="3" t="s">
        <v>6919</v>
      </c>
      <c r="BVN55" s="3" t="s">
        <v>36904</v>
      </c>
      <c r="BVO55" s="3" t="s">
        <v>36905</v>
      </c>
      <c r="BVP55" s="3" t="s">
        <v>6922</v>
      </c>
      <c r="BVQ55" s="3" t="s">
        <v>36906</v>
      </c>
      <c r="BVR55" s="3" t="s">
        <v>36907</v>
      </c>
      <c r="BVS55" s="3" t="s">
        <v>6922</v>
      </c>
      <c r="BVT55" s="3" t="s">
        <v>36908</v>
      </c>
      <c r="BVU55" s="3" t="s">
        <v>36909</v>
      </c>
      <c r="BVV55" s="3" t="s">
        <v>6922</v>
      </c>
      <c r="BVW55" s="3" t="s">
        <v>36910</v>
      </c>
      <c r="BVX55" s="3" t="s">
        <v>36911</v>
      </c>
      <c r="BVY55" s="3" t="s">
        <v>6919</v>
      </c>
      <c r="BVZ55" s="3" t="s">
        <v>36912</v>
      </c>
      <c r="BWA55" s="3" t="s">
        <v>36913</v>
      </c>
      <c r="BWB55" s="3" t="s">
        <v>6922</v>
      </c>
      <c r="BWC55" s="3" t="s">
        <v>36914</v>
      </c>
      <c r="BWD55" s="3" t="s">
        <v>36915</v>
      </c>
      <c r="BWE55" s="3" t="s">
        <v>6922</v>
      </c>
      <c r="BWF55" s="3" t="s">
        <v>36916</v>
      </c>
      <c r="BWG55" s="3" t="s">
        <v>36917</v>
      </c>
      <c r="BWH55" s="3" t="s">
        <v>6922</v>
      </c>
      <c r="BWI55" s="3" t="s">
        <v>35952</v>
      </c>
      <c r="BWJ55" s="3" t="s">
        <v>35953</v>
      </c>
      <c r="BWK55" s="3" t="s">
        <v>6922</v>
      </c>
      <c r="BWL55" s="3" t="s">
        <v>36918</v>
      </c>
      <c r="BWM55" s="3" t="s">
        <v>36919</v>
      </c>
      <c r="BWN55" s="3" t="s">
        <v>6922</v>
      </c>
      <c r="BWO55" s="3" t="s">
        <v>36920</v>
      </c>
      <c r="BWP55" s="3" t="s">
        <v>36921</v>
      </c>
      <c r="BWQ55" s="3" t="s">
        <v>6922</v>
      </c>
      <c r="BWR55" s="3" t="s">
        <v>36922</v>
      </c>
      <c r="BWS55" s="3" t="s">
        <v>36923</v>
      </c>
      <c r="BWT55" s="3" t="s">
        <v>6919</v>
      </c>
      <c r="BWU55" s="3" t="s">
        <v>36924</v>
      </c>
      <c r="BWV55" s="3" t="s">
        <v>36925</v>
      </c>
      <c r="BWW55" s="3" t="s">
        <v>6916</v>
      </c>
      <c r="BWX55" s="3" t="s">
        <v>36926</v>
      </c>
      <c r="BWY55" s="3" t="s">
        <v>36927</v>
      </c>
      <c r="BWZ55" s="3" t="s">
        <v>6916</v>
      </c>
      <c r="BXA55" s="3" t="s">
        <v>36928</v>
      </c>
      <c r="BXB55" s="3" t="s">
        <v>36929</v>
      </c>
      <c r="BXC55" s="3" t="s">
        <v>6919</v>
      </c>
      <c r="BXD55" s="3" t="s">
        <v>36930</v>
      </c>
      <c r="BXE55" s="3" t="s">
        <v>36931</v>
      </c>
      <c r="BXF55" s="3" t="s">
        <v>6919</v>
      </c>
      <c r="BXG55" s="3" t="s">
        <v>36932</v>
      </c>
      <c r="BXH55" s="3" t="s">
        <v>36933</v>
      </c>
      <c r="BXI55" s="3" t="s">
        <v>6922</v>
      </c>
      <c r="BXJ55" s="3" t="s">
        <v>7563</v>
      </c>
      <c r="BXK55" s="3" t="s">
        <v>7564</v>
      </c>
      <c r="BXL55" s="3" t="s">
        <v>6919</v>
      </c>
      <c r="BXM55" s="3" t="s">
        <v>36934</v>
      </c>
      <c r="BXN55" s="3" t="s">
        <v>36935</v>
      </c>
      <c r="BXO55" s="3" t="s">
        <v>6922</v>
      </c>
      <c r="BXP55" s="3" t="s">
        <v>36936</v>
      </c>
      <c r="BXQ55" s="3" t="s">
        <v>36937</v>
      </c>
      <c r="BXR55" s="3" t="s">
        <v>6935</v>
      </c>
      <c r="BXS55" s="3" t="s">
        <v>36938</v>
      </c>
      <c r="BXT55" s="3" t="s">
        <v>36939</v>
      </c>
      <c r="BXU55" s="3" t="s">
        <v>6922</v>
      </c>
      <c r="BXV55" s="3" t="s">
        <v>36940</v>
      </c>
      <c r="BXW55" s="3" t="s">
        <v>36941</v>
      </c>
      <c r="BXX55" s="3" t="s">
        <v>6922</v>
      </c>
      <c r="BXY55" s="3" t="s">
        <v>36942</v>
      </c>
      <c r="BXZ55" s="3" t="s">
        <v>36943</v>
      </c>
      <c r="BYA55" s="3" t="s">
        <v>6922</v>
      </c>
      <c r="BYB55" s="3" t="s">
        <v>36944</v>
      </c>
      <c r="BYC55" s="3" t="s">
        <v>36945</v>
      </c>
      <c r="BYD55" s="3" t="s">
        <v>6922</v>
      </c>
      <c r="BYE55" s="3" t="s">
        <v>36946</v>
      </c>
      <c r="BYF55" s="3" t="s">
        <v>36947</v>
      </c>
      <c r="BYG55" s="3" t="s">
        <v>6922</v>
      </c>
      <c r="BYH55" s="3" t="s">
        <v>36948</v>
      </c>
      <c r="BYI55" s="3" t="s">
        <v>36949</v>
      </c>
      <c r="BYJ55" s="3" t="s">
        <v>6922</v>
      </c>
      <c r="BYK55" s="3" t="s">
        <v>36950</v>
      </c>
      <c r="BYL55" s="3" t="s">
        <v>36951</v>
      </c>
      <c r="BYM55" s="3" t="s">
        <v>6940</v>
      </c>
      <c r="BYN55" s="3" t="s">
        <v>36952</v>
      </c>
      <c r="BYO55" s="3" t="s">
        <v>36953</v>
      </c>
    </row>
    <row r="56" spans="1:2017" ht="89.25" x14ac:dyDescent="0.25">
      <c r="A56" s="6"/>
      <c r="B56" s="3" t="s">
        <v>6935</v>
      </c>
      <c r="C56" s="3" t="s">
        <v>36954</v>
      </c>
      <c r="D56" s="3" t="s">
        <v>36955</v>
      </c>
      <c r="E56" s="3" t="s">
        <v>6935</v>
      </c>
      <c r="F56" s="3" t="s">
        <v>36956</v>
      </c>
      <c r="G56" s="3" t="s">
        <v>36957</v>
      </c>
      <c r="H56" s="3" t="s">
        <v>6916</v>
      </c>
      <c r="I56" s="3" t="s">
        <v>36958</v>
      </c>
      <c r="J56" s="3" t="s">
        <v>36959</v>
      </c>
      <c r="K56" s="3" t="s">
        <v>6916</v>
      </c>
      <c r="L56" s="3" t="s">
        <v>36960</v>
      </c>
      <c r="M56" s="3" t="s">
        <v>36961</v>
      </c>
      <c r="N56" s="3" t="s">
        <v>6916</v>
      </c>
      <c r="O56" s="3" t="s">
        <v>36962</v>
      </c>
      <c r="P56" s="3" t="s">
        <v>36963</v>
      </c>
      <c r="Q56" s="3" t="s">
        <v>6916</v>
      </c>
      <c r="R56" s="3" t="s">
        <v>36964</v>
      </c>
      <c r="S56" s="3" t="s">
        <v>36965</v>
      </c>
      <c r="T56" s="3" t="s">
        <v>6922</v>
      </c>
      <c r="U56" s="3" t="s">
        <v>36966</v>
      </c>
      <c r="V56" s="3" t="s">
        <v>36967</v>
      </c>
      <c r="W56" s="3" t="s">
        <v>6919</v>
      </c>
      <c r="X56" s="3" t="s">
        <v>36968</v>
      </c>
      <c r="Y56" s="3" t="s">
        <v>36969</v>
      </c>
      <c r="Z56" s="3" t="s">
        <v>6922</v>
      </c>
      <c r="AA56" s="3" t="s">
        <v>35952</v>
      </c>
      <c r="AB56" s="3" t="s">
        <v>35953</v>
      </c>
      <c r="AC56" s="3" t="s">
        <v>6916</v>
      </c>
      <c r="AD56" s="3" t="s">
        <v>36970</v>
      </c>
      <c r="AE56" s="3" t="s">
        <v>36971</v>
      </c>
      <c r="AF56" s="3" t="s">
        <v>6919</v>
      </c>
      <c r="AG56" s="3" t="s">
        <v>36972</v>
      </c>
      <c r="AH56" s="3" t="s">
        <v>36973</v>
      </c>
      <c r="AI56" s="3" t="s">
        <v>6919</v>
      </c>
      <c r="AJ56" s="3" t="s">
        <v>36974</v>
      </c>
      <c r="AK56" s="3" t="s">
        <v>36975</v>
      </c>
      <c r="AL56" s="3" t="s">
        <v>6919</v>
      </c>
      <c r="AM56" s="3" t="s">
        <v>36976</v>
      </c>
      <c r="AN56" s="3" t="s">
        <v>36977</v>
      </c>
      <c r="AO56" s="3" t="s">
        <v>6919</v>
      </c>
      <c r="AP56" s="3" t="s">
        <v>36978</v>
      </c>
      <c r="AQ56" s="3" t="s">
        <v>36979</v>
      </c>
      <c r="AR56" s="3" t="s">
        <v>6922</v>
      </c>
      <c r="AS56" s="3" t="s">
        <v>36980</v>
      </c>
      <c r="AT56" s="3" t="s">
        <v>36981</v>
      </c>
      <c r="AU56" s="3" t="s">
        <v>6916</v>
      </c>
      <c r="AV56" s="3" t="s">
        <v>36982</v>
      </c>
      <c r="AW56" s="3" t="s">
        <v>36983</v>
      </c>
      <c r="AX56" s="3" t="s">
        <v>6919</v>
      </c>
      <c r="AY56" s="3" t="s">
        <v>36984</v>
      </c>
      <c r="AZ56" s="3" t="s">
        <v>36985</v>
      </c>
      <c r="BA56" s="3" t="s">
        <v>7071</v>
      </c>
      <c r="BB56" s="3" t="s">
        <v>36986</v>
      </c>
      <c r="BC56" s="3" t="s">
        <v>36987</v>
      </c>
      <c r="BD56" s="3" t="s">
        <v>6922</v>
      </c>
      <c r="BE56" s="3" t="s">
        <v>36988</v>
      </c>
      <c r="BF56" s="3" t="s">
        <v>36989</v>
      </c>
      <c r="BG56" s="3" t="s">
        <v>6935</v>
      </c>
      <c r="BH56" s="3" t="s">
        <v>7447</v>
      </c>
      <c r="BI56" s="3" t="s">
        <v>7448</v>
      </c>
      <c r="BJ56" s="3" t="s">
        <v>6935</v>
      </c>
      <c r="BK56" s="3" t="s">
        <v>36990</v>
      </c>
      <c r="BL56" s="3" t="s">
        <v>36991</v>
      </c>
      <c r="BM56" s="3" t="s">
        <v>6922</v>
      </c>
      <c r="BN56" s="3" t="s">
        <v>36992</v>
      </c>
      <c r="BO56" s="3" t="s">
        <v>36993</v>
      </c>
      <c r="BP56" s="3" t="s">
        <v>6922</v>
      </c>
      <c r="BQ56" s="3" t="s">
        <v>36994</v>
      </c>
      <c r="BR56" s="3" t="s">
        <v>36995</v>
      </c>
      <c r="BS56" s="3" t="s">
        <v>6922</v>
      </c>
      <c r="BT56" s="3" t="s">
        <v>35952</v>
      </c>
      <c r="BU56" s="3" t="s">
        <v>35953</v>
      </c>
      <c r="BV56" s="3" t="s">
        <v>6922</v>
      </c>
      <c r="BW56" s="3" t="s">
        <v>36996</v>
      </c>
      <c r="BX56" s="3" t="s">
        <v>36997</v>
      </c>
      <c r="BY56" s="3" t="s">
        <v>6916</v>
      </c>
      <c r="BZ56" s="3" t="s">
        <v>36998</v>
      </c>
      <c r="CA56" s="3" t="s">
        <v>36999</v>
      </c>
      <c r="CB56" s="3" t="s">
        <v>6919</v>
      </c>
      <c r="CC56" s="3" t="s">
        <v>37000</v>
      </c>
      <c r="CD56" s="3" t="s">
        <v>37001</v>
      </c>
      <c r="CE56" s="3" t="s">
        <v>6916</v>
      </c>
      <c r="CF56" s="3" t="s">
        <v>37002</v>
      </c>
      <c r="CG56" s="3" t="s">
        <v>37003</v>
      </c>
      <c r="CH56" s="3" t="s">
        <v>6919</v>
      </c>
      <c r="CI56" s="3" t="s">
        <v>37004</v>
      </c>
      <c r="CJ56" s="3" t="s">
        <v>37005</v>
      </c>
      <c r="CK56" s="3" t="s">
        <v>6919</v>
      </c>
      <c r="CL56" s="3" t="s">
        <v>37006</v>
      </c>
      <c r="CM56" s="3" t="s">
        <v>37007</v>
      </c>
      <c r="CN56" s="3" t="s">
        <v>6919</v>
      </c>
      <c r="CO56" s="3" t="s">
        <v>25417</v>
      </c>
      <c r="CP56" s="3" t="s">
        <v>37008</v>
      </c>
      <c r="CQ56" s="3" t="s">
        <v>6922</v>
      </c>
      <c r="CR56" s="3" t="s">
        <v>37009</v>
      </c>
      <c r="CS56" s="3" t="s">
        <v>37010</v>
      </c>
      <c r="CT56" s="3" t="s">
        <v>6922</v>
      </c>
      <c r="CU56" s="3" t="s">
        <v>37011</v>
      </c>
      <c r="CV56" s="3" t="s">
        <v>37012</v>
      </c>
      <c r="CW56" s="3" t="s">
        <v>6922</v>
      </c>
      <c r="CX56" s="3" t="s">
        <v>37013</v>
      </c>
      <c r="CY56" s="3" t="s">
        <v>37014</v>
      </c>
      <c r="CZ56" s="3" t="s">
        <v>6919</v>
      </c>
      <c r="DA56" s="3" t="s">
        <v>37015</v>
      </c>
      <c r="DB56" s="3" t="s">
        <v>37016</v>
      </c>
      <c r="DC56" s="3" t="s">
        <v>6916</v>
      </c>
      <c r="DD56" s="3" t="s">
        <v>37017</v>
      </c>
      <c r="DE56" s="3" t="s">
        <v>37018</v>
      </c>
      <c r="DF56" s="3" t="s">
        <v>6919</v>
      </c>
      <c r="DG56" s="3" t="s">
        <v>37019</v>
      </c>
      <c r="DH56" s="3" t="s">
        <v>37020</v>
      </c>
      <c r="DI56" s="3" t="s">
        <v>6922</v>
      </c>
      <c r="DJ56" s="3" t="s">
        <v>37021</v>
      </c>
      <c r="DK56" s="3" t="s">
        <v>37022</v>
      </c>
      <c r="DL56" s="3" t="s">
        <v>6922</v>
      </c>
      <c r="DM56" s="3" t="s">
        <v>37023</v>
      </c>
      <c r="DN56" s="3" t="s">
        <v>37024</v>
      </c>
      <c r="DO56" s="3" t="s">
        <v>6916</v>
      </c>
      <c r="DP56" s="3" t="s">
        <v>37025</v>
      </c>
      <c r="DQ56" s="3" t="s">
        <v>37026</v>
      </c>
      <c r="DR56" s="3" t="s">
        <v>6919</v>
      </c>
      <c r="DS56" s="3" t="s">
        <v>37027</v>
      </c>
      <c r="DT56" s="3" t="s">
        <v>37028</v>
      </c>
      <c r="DU56" s="3" t="s">
        <v>6919</v>
      </c>
      <c r="DV56" s="3" t="s">
        <v>37029</v>
      </c>
      <c r="DW56" s="3" t="s">
        <v>37030</v>
      </c>
      <c r="DX56" s="3" t="s">
        <v>6916</v>
      </c>
      <c r="DY56" s="3" t="s">
        <v>37031</v>
      </c>
      <c r="DZ56" s="3" t="s">
        <v>37032</v>
      </c>
      <c r="EA56" s="3" t="s">
        <v>6922</v>
      </c>
      <c r="EB56" s="3" t="s">
        <v>37033</v>
      </c>
      <c r="EC56" s="3" t="s">
        <v>37034</v>
      </c>
      <c r="ED56" s="3" t="s">
        <v>6919</v>
      </c>
      <c r="EE56" s="3" t="s">
        <v>25445</v>
      </c>
      <c r="EF56" s="3" t="s">
        <v>36817</v>
      </c>
      <c r="EG56" s="3" t="s">
        <v>6916</v>
      </c>
      <c r="EH56" s="3" t="s">
        <v>37035</v>
      </c>
      <c r="EI56" s="3" t="s">
        <v>37036</v>
      </c>
      <c r="EJ56" s="3" t="s">
        <v>6922</v>
      </c>
      <c r="EK56" s="3" t="s">
        <v>37037</v>
      </c>
      <c r="EL56" s="3" t="s">
        <v>37038</v>
      </c>
      <c r="EM56" s="3" t="s">
        <v>6916</v>
      </c>
      <c r="EN56" s="3" t="s">
        <v>7004</v>
      </c>
      <c r="EO56" s="3" t="s">
        <v>7005</v>
      </c>
      <c r="EP56" s="3" t="s">
        <v>6919</v>
      </c>
      <c r="EQ56" s="3" t="s">
        <v>36689</v>
      </c>
      <c r="ER56" s="3" t="s">
        <v>36690</v>
      </c>
      <c r="ES56" s="3" t="s">
        <v>6919</v>
      </c>
      <c r="ET56" s="3" t="s">
        <v>36689</v>
      </c>
      <c r="EU56" s="3" t="s">
        <v>36690</v>
      </c>
      <c r="EV56" s="3" t="s">
        <v>6919</v>
      </c>
      <c r="EW56" s="3" t="s">
        <v>37039</v>
      </c>
      <c r="EX56" s="3" t="s">
        <v>37040</v>
      </c>
      <c r="EY56" s="3" t="s">
        <v>6919</v>
      </c>
      <c r="EZ56" s="3" t="s">
        <v>37000</v>
      </c>
      <c r="FA56" s="3" t="s">
        <v>37001</v>
      </c>
      <c r="FB56" s="3" t="s">
        <v>7071</v>
      </c>
      <c r="FC56" s="3" t="s">
        <v>37041</v>
      </c>
      <c r="FD56" s="3" t="s">
        <v>37042</v>
      </c>
      <c r="FE56" s="3" t="s">
        <v>6922</v>
      </c>
      <c r="FF56" s="3" t="s">
        <v>37043</v>
      </c>
      <c r="FG56" s="3" t="s">
        <v>37044</v>
      </c>
      <c r="FH56" s="3" t="s">
        <v>6922</v>
      </c>
      <c r="FI56" s="3" t="s">
        <v>37045</v>
      </c>
      <c r="FJ56" s="3" t="s">
        <v>37046</v>
      </c>
      <c r="FK56" s="3" t="s">
        <v>6919</v>
      </c>
      <c r="FL56" s="3" t="s">
        <v>6947</v>
      </c>
      <c r="FM56" s="3" t="s">
        <v>6948</v>
      </c>
      <c r="FN56" s="3" t="s">
        <v>6919</v>
      </c>
      <c r="FO56" s="3" t="s">
        <v>37047</v>
      </c>
      <c r="FP56" s="3" t="s">
        <v>37048</v>
      </c>
      <c r="FQ56" s="3" t="s">
        <v>6935</v>
      </c>
      <c r="FR56" s="3" t="s">
        <v>37049</v>
      </c>
      <c r="FS56" s="3" t="s">
        <v>37050</v>
      </c>
      <c r="FT56" s="3" t="s">
        <v>6916</v>
      </c>
      <c r="FU56" s="3" t="s">
        <v>37051</v>
      </c>
      <c r="FV56" s="3" t="s">
        <v>37052</v>
      </c>
      <c r="FW56" s="3" t="s">
        <v>6919</v>
      </c>
      <c r="FX56" s="3" t="s">
        <v>37053</v>
      </c>
      <c r="FY56" s="3" t="s">
        <v>37054</v>
      </c>
      <c r="FZ56" s="3" t="s">
        <v>6935</v>
      </c>
      <c r="GA56" s="3" t="s">
        <v>37055</v>
      </c>
      <c r="GB56" s="3" t="s">
        <v>37056</v>
      </c>
      <c r="GC56" s="3" t="s">
        <v>6916</v>
      </c>
      <c r="GD56" s="3" t="s">
        <v>37057</v>
      </c>
      <c r="GE56" s="3" t="s">
        <v>37058</v>
      </c>
      <c r="GF56" s="3" t="s">
        <v>6919</v>
      </c>
      <c r="GG56" s="3" t="s">
        <v>37059</v>
      </c>
      <c r="GH56" s="3" t="s">
        <v>37060</v>
      </c>
      <c r="GI56" s="3" t="s">
        <v>6919</v>
      </c>
      <c r="GJ56" s="3" t="s">
        <v>37061</v>
      </c>
      <c r="GK56" s="3" t="s">
        <v>37062</v>
      </c>
      <c r="GL56" s="3" t="s">
        <v>6922</v>
      </c>
      <c r="GM56" s="3" t="s">
        <v>37063</v>
      </c>
      <c r="GN56" s="3" t="s">
        <v>37064</v>
      </c>
      <c r="GO56" s="3" t="s">
        <v>6922</v>
      </c>
      <c r="GP56" s="3" t="s">
        <v>37065</v>
      </c>
      <c r="GQ56" s="3" t="s">
        <v>37066</v>
      </c>
      <c r="GR56" s="3" t="s">
        <v>6922</v>
      </c>
      <c r="GS56" s="3" t="s">
        <v>37067</v>
      </c>
      <c r="GT56" s="3" t="s">
        <v>37068</v>
      </c>
      <c r="GU56" s="3" t="s">
        <v>6916</v>
      </c>
      <c r="GV56" s="3" t="s">
        <v>37069</v>
      </c>
      <c r="GW56" s="3" t="s">
        <v>37070</v>
      </c>
      <c r="GX56" s="3" t="s">
        <v>6916</v>
      </c>
      <c r="GY56" s="3" t="s">
        <v>37071</v>
      </c>
      <c r="GZ56" s="3" t="s">
        <v>37072</v>
      </c>
      <c r="HA56" s="3" t="s">
        <v>6916</v>
      </c>
      <c r="HB56" s="3" t="s">
        <v>37073</v>
      </c>
      <c r="HC56" s="3" t="s">
        <v>37074</v>
      </c>
      <c r="HD56" s="3" t="s">
        <v>6916</v>
      </c>
      <c r="HE56" s="3" t="s">
        <v>7004</v>
      </c>
      <c r="HF56" s="3" t="s">
        <v>7005</v>
      </c>
      <c r="HG56" s="3" t="s">
        <v>6940</v>
      </c>
      <c r="HH56" s="3" t="s">
        <v>37075</v>
      </c>
      <c r="HI56" s="3" t="s">
        <v>37076</v>
      </c>
      <c r="HJ56" s="3" t="s">
        <v>6919</v>
      </c>
      <c r="HK56" s="3" t="s">
        <v>37077</v>
      </c>
      <c r="HL56" s="3" t="s">
        <v>37078</v>
      </c>
      <c r="HM56" s="3" t="s">
        <v>7071</v>
      </c>
      <c r="HN56" s="3" t="s">
        <v>36858</v>
      </c>
      <c r="HO56" s="3" t="s">
        <v>36859</v>
      </c>
      <c r="HP56" s="3" t="s">
        <v>6922</v>
      </c>
      <c r="HQ56" s="3" t="s">
        <v>7809</v>
      </c>
      <c r="HR56" s="3" t="s">
        <v>7810</v>
      </c>
      <c r="HS56" s="3" t="s">
        <v>6922</v>
      </c>
      <c r="HT56" s="3" t="s">
        <v>7809</v>
      </c>
      <c r="HU56" s="3" t="s">
        <v>7810</v>
      </c>
      <c r="HV56" s="3" t="s">
        <v>6922</v>
      </c>
      <c r="HW56" s="3" t="s">
        <v>7563</v>
      </c>
      <c r="HX56" s="3" t="s">
        <v>7564</v>
      </c>
      <c r="HY56" s="3" t="s">
        <v>6916</v>
      </c>
      <c r="HZ56" s="3" t="s">
        <v>37079</v>
      </c>
      <c r="IA56" s="3" t="s">
        <v>37080</v>
      </c>
      <c r="IB56" s="3" t="s">
        <v>6935</v>
      </c>
      <c r="IC56" s="3" t="s">
        <v>37081</v>
      </c>
      <c r="ID56" s="3" t="s">
        <v>37082</v>
      </c>
      <c r="IE56" s="3" t="s">
        <v>6922</v>
      </c>
      <c r="IF56" s="3" t="s">
        <v>36069</v>
      </c>
      <c r="IG56" s="3" t="s">
        <v>36070</v>
      </c>
      <c r="IH56" s="3" t="s">
        <v>6922</v>
      </c>
      <c r="II56" s="3" t="s">
        <v>37083</v>
      </c>
      <c r="IJ56" s="3" t="s">
        <v>37084</v>
      </c>
      <c r="IK56" s="3" t="s">
        <v>6919</v>
      </c>
      <c r="IL56" s="3" t="s">
        <v>26270</v>
      </c>
      <c r="IM56" s="3" t="s">
        <v>37085</v>
      </c>
      <c r="IN56" s="3" t="s">
        <v>6916</v>
      </c>
      <c r="IO56" s="3" t="s">
        <v>37086</v>
      </c>
      <c r="IP56" s="3" t="s">
        <v>37087</v>
      </c>
      <c r="IQ56" s="3" t="s">
        <v>6922</v>
      </c>
      <c r="IR56" s="3" t="s">
        <v>37088</v>
      </c>
      <c r="IS56" s="3" t="s">
        <v>37089</v>
      </c>
      <c r="IT56" s="3" t="s">
        <v>6916</v>
      </c>
      <c r="IU56" s="3" t="s">
        <v>37090</v>
      </c>
      <c r="IV56" s="3" t="s">
        <v>37091</v>
      </c>
      <c r="IW56" s="3" t="s">
        <v>6922</v>
      </c>
      <c r="IX56" s="3" t="s">
        <v>37092</v>
      </c>
      <c r="IY56" s="3" t="s">
        <v>37093</v>
      </c>
      <c r="IZ56" s="3" t="s">
        <v>6922</v>
      </c>
      <c r="JA56" s="3" t="s">
        <v>37094</v>
      </c>
      <c r="JB56" s="3" t="s">
        <v>37095</v>
      </c>
      <c r="JC56" s="3" t="s">
        <v>6922</v>
      </c>
      <c r="JD56" s="3" t="s">
        <v>37096</v>
      </c>
      <c r="JE56" s="3" t="s">
        <v>37097</v>
      </c>
      <c r="JF56" s="3" t="s">
        <v>6919</v>
      </c>
      <c r="JG56" s="3" t="s">
        <v>37098</v>
      </c>
      <c r="JH56" s="3" t="s">
        <v>37099</v>
      </c>
      <c r="JI56" s="3" t="s">
        <v>6922</v>
      </c>
      <c r="JJ56" s="3" t="s">
        <v>37100</v>
      </c>
      <c r="JK56" s="3" t="s">
        <v>37101</v>
      </c>
      <c r="JL56" s="3" t="s">
        <v>6916</v>
      </c>
      <c r="JM56" s="3" t="s">
        <v>37102</v>
      </c>
      <c r="JN56" s="3" t="s">
        <v>37103</v>
      </c>
      <c r="JO56" s="3" t="s">
        <v>6922</v>
      </c>
      <c r="JP56" s="3" t="s">
        <v>37104</v>
      </c>
      <c r="JQ56" s="3" t="s">
        <v>37105</v>
      </c>
      <c r="JR56" s="3" t="s">
        <v>6922</v>
      </c>
      <c r="JS56" s="3" t="s">
        <v>37106</v>
      </c>
      <c r="JT56" s="3" t="s">
        <v>37107</v>
      </c>
      <c r="JU56" s="3" t="s">
        <v>6916</v>
      </c>
      <c r="JV56" s="3" t="s">
        <v>37108</v>
      </c>
      <c r="JW56" s="3" t="s">
        <v>37109</v>
      </c>
      <c r="JX56" s="3" t="s">
        <v>6919</v>
      </c>
      <c r="JY56" s="3" t="s">
        <v>37110</v>
      </c>
      <c r="JZ56" s="3" t="s">
        <v>37111</v>
      </c>
      <c r="KA56" s="3" t="s">
        <v>6935</v>
      </c>
      <c r="KB56" s="3" t="s">
        <v>37112</v>
      </c>
      <c r="KC56" s="3" t="s">
        <v>37113</v>
      </c>
      <c r="KD56" s="3" t="s">
        <v>6919</v>
      </c>
      <c r="KE56" s="3" t="s">
        <v>37114</v>
      </c>
      <c r="KF56" s="3" t="s">
        <v>37115</v>
      </c>
      <c r="KG56" s="3" t="s">
        <v>6916</v>
      </c>
      <c r="KH56" s="3" t="s">
        <v>37116</v>
      </c>
      <c r="KI56" s="3" t="s">
        <v>37117</v>
      </c>
      <c r="KJ56" s="3" t="s">
        <v>6922</v>
      </c>
      <c r="KK56" s="3" t="s">
        <v>37118</v>
      </c>
      <c r="KL56" s="3" t="s">
        <v>37119</v>
      </c>
      <c r="KM56" s="3" t="s">
        <v>6922</v>
      </c>
      <c r="KN56" s="3" t="s">
        <v>37120</v>
      </c>
      <c r="KO56" s="3" t="s">
        <v>37121</v>
      </c>
      <c r="KP56" s="3" t="s">
        <v>6919</v>
      </c>
      <c r="KQ56" s="3" t="s">
        <v>37122</v>
      </c>
      <c r="KR56" s="3" t="s">
        <v>37123</v>
      </c>
      <c r="KS56" s="3" t="s">
        <v>6922</v>
      </c>
      <c r="KT56" s="3" t="s">
        <v>37124</v>
      </c>
      <c r="KU56" s="3" t="s">
        <v>37125</v>
      </c>
      <c r="KV56" s="3" t="s">
        <v>6916</v>
      </c>
      <c r="KW56" s="3" t="s">
        <v>37126</v>
      </c>
      <c r="KX56" s="3" t="s">
        <v>37127</v>
      </c>
      <c r="KY56" s="3" t="s">
        <v>6922</v>
      </c>
      <c r="KZ56" s="3" t="s">
        <v>37128</v>
      </c>
      <c r="LA56" s="3" t="s">
        <v>37129</v>
      </c>
      <c r="LB56" s="3" t="s">
        <v>6922</v>
      </c>
      <c r="LC56" s="3" t="s">
        <v>37130</v>
      </c>
      <c r="LD56" s="3" t="s">
        <v>37131</v>
      </c>
      <c r="LE56" s="3" t="s">
        <v>6916</v>
      </c>
      <c r="LF56" s="3" t="s">
        <v>37132</v>
      </c>
      <c r="LG56" s="3" t="s">
        <v>37133</v>
      </c>
      <c r="LH56" s="3" t="s">
        <v>6919</v>
      </c>
      <c r="LI56" s="3" t="s">
        <v>37134</v>
      </c>
      <c r="LJ56" s="3" t="s">
        <v>37135</v>
      </c>
      <c r="LK56" s="3" t="s">
        <v>6919</v>
      </c>
      <c r="LL56" s="3" t="s">
        <v>29942</v>
      </c>
      <c r="LM56" s="3" t="s">
        <v>37136</v>
      </c>
      <c r="LN56" s="3" t="s">
        <v>6922</v>
      </c>
      <c r="LO56" s="3" t="s">
        <v>37137</v>
      </c>
      <c r="LP56" s="3" t="s">
        <v>37138</v>
      </c>
      <c r="LQ56" s="3" t="s">
        <v>6922</v>
      </c>
      <c r="LR56" s="3" t="s">
        <v>37139</v>
      </c>
      <c r="LS56" s="3" t="s">
        <v>37140</v>
      </c>
      <c r="LT56" s="3" t="s">
        <v>7071</v>
      </c>
      <c r="LU56" s="3" t="s">
        <v>37141</v>
      </c>
      <c r="LV56" s="3" t="s">
        <v>37142</v>
      </c>
      <c r="LW56" s="3" t="s">
        <v>6919</v>
      </c>
      <c r="LX56" s="3" t="s">
        <v>36225</v>
      </c>
      <c r="LY56" s="3" t="s">
        <v>36226</v>
      </c>
      <c r="LZ56" s="3" t="s">
        <v>6919</v>
      </c>
      <c r="MA56" s="3" t="s">
        <v>36225</v>
      </c>
      <c r="MB56" s="3" t="s">
        <v>36226</v>
      </c>
      <c r="MC56" s="3" t="s">
        <v>6919</v>
      </c>
      <c r="MD56" s="3" t="s">
        <v>36225</v>
      </c>
      <c r="ME56" s="3" t="s">
        <v>36226</v>
      </c>
      <c r="MF56" s="3" t="s">
        <v>6916</v>
      </c>
      <c r="MG56" s="3" t="s">
        <v>37143</v>
      </c>
      <c r="MH56" s="3" t="s">
        <v>37144</v>
      </c>
      <c r="MI56" s="3" t="s">
        <v>6919</v>
      </c>
      <c r="MJ56" s="3" t="s">
        <v>37145</v>
      </c>
      <c r="MK56" s="3" t="s">
        <v>37146</v>
      </c>
      <c r="ML56" s="3" t="s">
        <v>6916</v>
      </c>
      <c r="MM56" s="3" t="s">
        <v>37147</v>
      </c>
      <c r="MN56" s="3" t="s">
        <v>37148</v>
      </c>
      <c r="MO56" s="3" t="s">
        <v>6919</v>
      </c>
      <c r="MP56" s="3" t="s">
        <v>37149</v>
      </c>
      <c r="MQ56" s="3" t="s">
        <v>37150</v>
      </c>
      <c r="MR56" s="3" t="s">
        <v>6916</v>
      </c>
      <c r="MS56" s="3" t="s">
        <v>37151</v>
      </c>
      <c r="MT56" s="3" t="s">
        <v>37152</v>
      </c>
      <c r="MU56" s="3" t="s">
        <v>6922</v>
      </c>
      <c r="MV56" s="3" t="s">
        <v>37153</v>
      </c>
      <c r="MW56" s="3" t="s">
        <v>37154</v>
      </c>
      <c r="MX56" s="3" t="s">
        <v>6922</v>
      </c>
      <c r="MY56" s="3" t="s">
        <v>37155</v>
      </c>
      <c r="MZ56" s="3" t="s">
        <v>37156</v>
      </c>
      <c r="NA56" s="3" t="s">
        <v>6922</v>
      </c>
      <c r="NB56" s="3" t="s">
        <v>37157</v>
      </c>
      <c r="NC56" s="3" t="s">
        <v>37158</v>
      </c>
      <c r="ND56" s="3" t="s">
        <v>6916</v>
      </c>
      <c r="NE56" s="3" t="s">
        <v>37159</v>
      </c>
      <c r="NF56" s="3" t="s">
        <v>37160</v>
      </c>
      <c r="NG56" s="3" t="s">
        <v>6922</v>
      </c>
      <c r="NH56" s="3" t="s">
        <v>37161</v>
      </c>
      <c r="NI56" s="3" t="s">
        <v>37162</v>
      </c>
      <c r="NJ56" s="3" t="s">
        <v>6922</v>
      </c>
      <c r="NK56" s="3" t="s">
        <v>37163</v>
      </c>
      <c r="NL56" s="3" t="s">
        <v>37164</v>
      </c>
      <c r="NM56" s="3" t="s">
        <v>6916</v>
      </c>
      <c r="NN56" s="3" t="s">
        <v>37165</v>
      </c>
      <c r="NO56" s="3" t="s">
        <v>37166</v>
      </c>
      <c r="NP56" s="3" t="s">
        <v>6919</v>
      </c>
      <c r="NQ56" s="3" t="s">
        <v>36225</v>
      </c>
      <c r="NR56" s="3" t="s">
        <v>36226</v>
      </c>
      <c r="NS56" s="3" t="s">
        <v>6922</v>
      </c>
      <c r="NT56" s="3" t="s">
        <v>36271</v>
      </c>
      <c r="NU56" s="3" t="s">
        <v>36272</v>
      </c>
      <c r="NV56" s="3" t="s">
        <v>6916</v>
      </c>
      <c r="NW56" s="3" t="s">
        <v>37167</v>
      </c>
      <c r="NX56" s="3" t="s">
        <v>37168</v>
      </c>
      <c r="NY56" s="3" t="s">
        <v>6919</v>
      </c>
      <c r="NZ56" s="3" t="s">
        <v>37169</v>
      </c>
      <c r="OA56" s="3" t="s">
        <v>37170</v>
      </c>
      <c r="OB56" s="3" t="s">
        <v>6919</v>
      </c>
      <c r="OC56" s="3" t="s">
        <v>37171</v>
      </c>
      <c r="OD56" s="3" t="s">
        <v>37172</v>
      </c>
      <c r="OE56" s="3" t="s">
        <v>6919</v>
      </c>
      <c r="OF56" s="3" t="s">
        <v>37173</v>
      </c>
      <c r="OG56" s="3" t="s">
        <v>37174</v>
      </c>
      <c r="OH56" s="3" t="s">
        <v>6922</v>
      </c>
      <c r="OI56" s="3" t="s">
        <v>37175</v>
      </c>
      <c r="OJ56" s="3" t="s">
        <v>37176</v>
      </c>
      <c r="OK56" s="3" t="s">
        <v>7071</v>
      </c>
      <c r="OL56" s="3" t="s">
        <v>37177</v>
      </c>
      <c r="OM56" s="3" t="s">
        <v>37178</v>
      </c>
      <c r="ON56" s="3" t="s">
        <v>6916</v>
      </c>
      <c r="OO56" s="3" t="s">
        <v>7004</v>
      </c>
      <c r="OP56" s="3" t="s">
        <v>7005</v>
      </c>
      <c r="OQ56" s="3" t="s">
        <v>7071</v>
      </c>
      <c r="OR56" s="3" t="s">
        <v>36079</v>
      </c>
      <c r="OS56" s="3" t="s">
        <v>36080</v>
      </c>
      <c r="OT56" s="3" t="s">
        <v>6919</v>
      </c>
      <c r="OU56" s="3" t="s">
        <v>37179</v>
      </c>
      <c r="OV56" s="3" t="s">
        <v>37180</v>
      </c>
      <c r="OW56" s="3" t="s">
        <v>6919</v>
      </c>
      <c r="OX56" s="3" t="s">
        <v>37181</v>
      </c>
      <c r="OY56" s="3" t="s">
        <v>37182</v>
      </c>
      <c r="OZ56" s="3" t="s">
        <v>6919</v>
      </c>
      <c r="PA56" s="3" t="s">
        <v>5768</v>
      </c>
      <c r="PB56" s="3" t="s">
        <v>37183</v>
      </c>
      <c r="PC56" s="3" t="s">
        <v>6919</v>
      </c>
      <c r="PD56" s="3" t="s">
        <v>37184</v>
      </c>
      <c r="PE56" s="3" t="s">
        <v>37185</v>
      </c>
      <c r="PF56" s="3" t="s">
        <v>6919</v>
      </c>
      <c r="PG56" s="3" t="s">
        <v>37186</v>
      </c>
      <c r="PH56" s="3" t="s">
        <v>37187</v>
      </c>
      <c r="PI56" s="3" t="s">
        <v>6919</v>
      </c>
      <c r="PJ56" s="3" t="s">
        <v>37188</v>
      </c>
      <c r="PK56" s="3" t="s">
        <v>37189</v>
      </c>
      <c r="PL56" s="3" t="s">
        <v>6916</v>
      </c>
      <c r="PM56" s="3" t="s">
        <v>37190</v>
      </c>
      <c r="PN56" s="3" t="s">
        <v>37191</v>
      </c>
      <c r="PO56" s="3" t="s">
        <v>6922</v>
      </c>
      <c r="PP56" s="3" t="s">
        <v>37192</v>
      </c>
      <c r="PQ56" s="3" t="s">
        <v>37193</v>
      </c>
      <c r="PR56" s="3" t="s">
        <v>6916</v>
      </c>
      <c r="PS56" s="3" t="s">
        <v>37194</v>
      </c>
      <c r="PT56" s="3" t="s">
        <v>37195</v>
      </c>
      <c r="PU56" s="3" t="s">
        <v>6922</v>
      </c>
      <c r="PV56" s="3" t="s">
        <v>37196</v>
      </c>
      <c r="PW56" s="3" t="s">
        <v>37197</v>
      </c>
      <c r="PX56" s="3" t="s">
        <v>6919</v>
      </c>
      <c r="PY56" s="3" t="s">
        <v>37198</v>
      </c>
      <c r="PZ56" s="3" t="s">
        <v>37199</v>
      </c>
      <c r="QA56" s="3" t="s">
        <v>6919</v>
      </c>
      <c r="QB56" s="3" t="s">
        <v>37200</v>
      </c>
      <c r="QC56" s="3" t="s">
        <v>37201</v>
      </c>
      <c r="QD56" s="3" t="s">
        <v>6922</v>
      </c>
      <c r="QE56" s="3" t="s">
        <v>37202</v>
      </c>
      <c r="QF56" s="3" t="s">
        <v>37203</v>
      </c>
      <c r="QG56" s="3" t="s">
        <v>6922</v>
      </c>
      <c r="QH56" s="3" t="s">
        <v>37204</v>
      </c>
      <c r="QI56" s="3" t="s">
        <v>37205</v>
      </c>
      <c r="QJ56" s="3" t="s">
        <v>6916</v>
      </c>
      <c r="QK56" s="3" t="s">
        <v>37206</v>
      </c>
      <c r="QL56" s="3" t="s">
        <v>37207</v>
      </c>
      <c r="QM56" s="3" t="s">
        <v>6916</v>
      </c>
      <c r="QN56" s="3" t="s">
        <v>36433</v>
      </c>
      <c r="QO56" s="3" t="s">
        <v>36434</v>
      </c>
      <c r="QP56" s="3" t="s">
        <v>6919</v>
      </c>
      <c r="QQ56" s="3" t="s">
        <v>37208</v>
      </c>
      <c r="QR56" s="3" t="s">
        <v>37209</v>
      </c>
      <c r="QS56" s="3" t="s">
        <v>6922</v>
      </c>
      <c r="QT56" s="3" t="s">
        <v>37210</v>
      </c>
      <c r="QU56" s="3" t="s">
        <v>37211</v>
      </c>
      <c r="QV56" s="3" t="s">
        <v>6922</v>
      </c>
      <c r="QW56" s="3" t="s">
        <v>37212</v>
      </c>
      <c r="QX56" s="3" t="s">
        <v>37213</v>
      </c>
      <c r="QY56" s="3" t="s">
        <v>7071</v>
      </c>
      <c r="QZ56" s="3" t="s">
        <v>37214</v>
      </c>
      <c r="RA56" s="3" t="s">
        <v>37215</v>
      </c>
      <c r="RB56" s="3" t="s">
        <v>6922</v>
      </c>
      <c r="RC56" s="3" t="s">
        <v>37216</v>
      </c>
      <c r="RD56" s="3" t="s">
        <v>37217</v>
      </c>
      <c r="RE56" s="3" t="s">
        <v>6919</v>
      </c>
      <c r="RF56" s="3" t="s">
        <v>37218</v>
      </c>
      <c r="RG56" s="3" t="s">
        <v>37219</v>
      </c>
      <c r="RH56" s="3" t="s">
        <v>6919</v>
      </c>
      <c r="RI56" s="3" t="s">
        <v>37220</v>
      </c>
      <c r="RJ56" s="3" t="s">
        <v>37221</v>
      </c>
      <c r="RK56" s="3" t="s">
        <v>7071</v>
      </c>
      <c r="RL56" s="3" t="s">
        <v>37222</v>
      </c>
      <c r="RM56" s="3" t="s">
        <v>37223</v>
      </c>
      <c r="RN56" s="3" t="s">
        <v>6922</v>
      </c>
      <c r="RO56" s="3" t="s">
        <v>37224</v>
      </c>
      <c r="RP56" s="3" t="s">
        <v>37225</v>
      </c>
      <c r="RQ56" s="3" t="s">
        <v>6922</v>
      </c>
      <c r="RR56" s="3" t="s">
        <v>37226</v>
      </c>
      <c r="RS56" s="3" t="s">
        <v>37227</v>
      </c>
      <c r="RT56" s="3" t="s">
        <v>6916</v>
      </c>
      <c r="RU56" s="3" t="s">
        <v>37228</v>
      </c>
      <c r="RV56" s="3" t="s">
        <v>37229</v>
      </c>
      <c r="RW56" s="3" t="s">
        <v>6922</v>
      </c>
      <c r="RX56" s="3" t="s">
        <v>37230</v>
      </c>
      <c r="RY56" s="3" t="s">
        <v>37231</v>
      </c>
      <c r="RZ56" s="3" t="s">
        <v>6919</v>
      </c>
      <c r="SA56" s="3" t="s">
        <v>37232</v>
      </c>
      <c r="SB56" s="3" t="s">
        <v>37233</v>
      </c>
      <c r="SC56" s="3" t="s">
        <v>6935</v>
      </c>
      <c r="SD56" s="3" t="s">
        <v>37234</v>
      </c>
      <c r="SE56" s="3" t="s">
        <v>37235</v>
      </c>
      <c r="SF56" s="3" t="s">
        <v>6916</v>
      </c>
      <c r="SG56" s="3" t="s">
        <v>37236</v>
      </c>
      <c r="SH56" s="3" t="s">
        <v>37237</v>
      </c>
      <c r="SI56" s="3" t="s">
        <v>7071</v>
      </c>
      <c r="SJ56" s="3" t="s">
        <v>37238</v>
      </c>
      <c r="SK56" s="3" t="s">
        <v>37239</v>
      </c>
      <c r="SL56" s="3" t="s">
        <v>6919</v>
      </c>
      <c r="SM56" s="3" t="s">
        <v>37240</v>
      </c>
      <c r="SN56" s="3" t="s">
        <v>37241</v>
      </c>
      <c r="SO56" s="3" t="s">
        <v>6919</v>
      </c>
      <c r="SP56" s="3" t="s">
        <v>37242</v>
      </c>
      <c r="SQ56" s="3" t="s">
        <v>37243</v>
      </c>
      <c r="SR56" s="3" t="s">
        <v>6919</v>
      </c>
      <c r="SS56" s="3" t="s">
        <v>37244</v>
      </c>
      <c r="ST56" s="3" t="s">
        <v>37245</v>
      </c>
      <c r="SU56" s="3" t="s">
        <v>6919</v>
      </c>
      <c r="SV56" s="3" t="s">
        <v>37242</v>
      </c>
      <c r="SW56" s="3" t="s">
        <v>37243</v>
      </c>
      <c r="SX56" s="3" t="s">
        <v>6922</v>
      </c>
      <c r="SY56" s="3" t="s">
        <v>36049</v>
      </c>
      <c r="SZ56" s="3" t="s">
        <v>36050</v>
      </c>
      <c r="TA56" s="3" t="s">
        <v>6935</v>
      </c>
      <c r="TB56" s="3" t="s">
        <v>36862</v>
      </c>
      <c r="TC56" s="3" t="s">
        <v>36863</v>
      </c>
      <c r="TD56" s="3" t="s">
        <v>6922</v>
      </c>
      <c r="TE56" s="3" t="s">
        <v>36996</v>
      </c>
      <c r="TF56" s="3" t="s">
        <v>36997</v>
      </c>
      <c r="TG56" s="3" t="s">
        <v>6919</v>
      </c>
      <c r="TH56" s="3" t="s">
        <v>37246</v>
      </c>
      <c r="TI56" s="3" t="s">
        <v>37247</v>
      </c>
      <c r="TJ56" s="3" t="s">
        <v>6922</v>
      </c>
      <c r="TK56" s="3" t="s">
        <v>37248</v>
      </c>
      <c r="TL56" s="3" t="s">
        <v>37249</v>
      </c>
      <c r="TM56" s="3" t="s">
        <v>6916</v>
      </c>
      <c r="TN56" s="3" t="s">
        <v>37250</v>
      </c>
      <c r="TO56" s="3" t="s">
        <v>37251</v>
      </c>
      <c r="TP56" s="3" t="s">
        <v>6916</v>
      </c>
      <c r="TQ56" s="3" t="s">
        <v>37252</v>
      </c>
      <c r="TR56" s="3" t="s">
        <v>37253</v>
      </c>
      <c r="TS56" s="3" t="s">
        <v>6922</v>
      </c>
      <c r="TT56" s="3" t="s">
        <v>37254</v>
      </c>
      <c r="TU56" s="3" t="s">
        <v>37255</v>
      </c>
      <c r="TV56" s="3" t="s">
        <v>6922</v>
      </c>
      <c r="TW56" s="3" t="s">
        <v>36061</v>
      </c>
      <c r="TX56" s="3" t="s">
        <v>36062</v>
      </c>
      <c r="TY56" s="3" t="s">
        <v>6919</v>
      </c>
      <c r="TZ56" s="3" t="s">
        <v>37256</v>
      </c>
      <c r="UA56" s="3" t="s">
        <v>37257</v>
      </c>
      <c r="UB56" s="3" t="s">
        <v>6922</v>
      </c>
      <c r="UC56" s="3" t="s">
        <v>37258</v>
      </c>
      <c r="UD56" s="3" t="s">
        <v>37259</v>
      </c>
      <c r="UE56" s="3" t="s">
        <v>7071</v>
      </c>
      <c r="UF56" s="3" t="s">
        <v>37260</v>
      </c>
      <c r="UG56" s="3" t="s">
        <v>37261</v>
      </c>
      <c r="UH56" s="3" t="s">
        <v>6916</v>
      </c>
      <c r="UI56" s="3" t="s">
        <v>37262</v>
      </c>
      <c r="UJ56" s="3" t="s">
        <v>37263</v>
      </c>
      <c r="UK56" s="3" t="s">
        <v>6922</v>
      </c>
      <c r="UL56" s="3" t="s">
        <v>37264</v>
      </c>
      <c r="UM56" s="3" t="s">
        <v>37265</v>
      </c>
      <c r="UN56" s="3" t="s">
        <v>6922</v>
      </c>
      <c r="UO56" s="3" t="s">
        <v>37266</v>
      </c>
      <c r="UP56" s="3" t="s">
        <v>37267</v>
      </c>
      <c r="UQ56" s="3" t="s">
        <v>6919</v>
      </c>
      <c r="UR56" s="3" t="s">
        <v>29108</v>
      </c>
      <c r="US56" s="3" t="s">
        <v>37268</v>
      </c>
      <c r="UT56" s="3" t="s">
        <v>6916</v>
      </c>
      <c r="UU56" s="3" t="s">
        <v>37269</v>
      </c>
      <c r="UV56" s="3" t="s">
        <v>37270</v>
      </c>
      <c r="UW56" s="3" t="s">
        <v>6922</v>
      </c>
      <c r="UX56" s="3" t="s">
        <v>37271</v>
      </c>
      <c r="UY56" s="3" t="s">
        <v>37272</v>
      </c>
      <c r="UZ56" s="3" t="s">
        <v>6916</v>
      </c>
      <c r="VA56" s="3" t="s">
        <v>37273</v>
      </c>
      <c r="VB56" s="3" t="s">
        <v>37274</v>
      </c>
      <c r="VC56" s="3" t="s">
        <v>6922</v>
      </c>
      <c r="VD56" s="3" t="s">
        <v>37275</v>
      </c>
      <c r="VE56" s="3" t="s">
        <v>37276</v>
      </c>
      <c r="VF56" s="3" t="s">
        <v>6919</v>
      </c>
      <c r="VG56" s="3" t="s">
        <v>37277</v>
      </c>
      <c r="VH56" s="3" t="s">
        <v>37278</v>
      </c>
      <c r="VI56" s="3" t="s">
        <v>6922</v>
      </c>
      <c r="VJ56" s="3" t="s">
        <v>37279</v>
      </c>
      <c r="VK56" s="3" t="s">
        <v>37280</v>
      </c>
      <c r="VL56" s="3" t="s">
        <v>6919</v>
      </c>
      <c r="VM56" s="3" t="s">
        <v>37281</v>
      </c>
      <c r="VN56" s="3" t="s">
        <v>37282</v>
      </c>
      <c r="VO56" s="3" t="s">
        <v>6922</v>
      </c>
      <c r="VP56" s="3" t="s">
        <v>37283</v>
      </c>
      <c r="VQ56" s="3" t="s">
        <v>37284</v>
      </c>
      <c r="VR56" s="3" t="s">
        <v>6922</v>
      </c>
      <c r="VS56" s="3" t="s">
        <v>37285</v>
      </c>
      <c r="VT56" s="3" t="s">
        <v>37286</v>
      </c>
      <c r="VU56" s="3" t="s">
        <v>6922</v>
      </c>
      <c r="VV56" s="3" t="s">
        <v>7252</v>
      </c>
      <c r="VW56" s="3" t="s">
        <v>7253</v>
      </c>
      <c r="VX56" s="3" t="s">
        <v>6919</v>
      </c>
      <c r="VY56" s="3" t="s">
        <v>37287</v>
      </c>
      <c r="VZ56" s="3" t="s">
        <v>37288</v>
      </c>
      <c r="WA56" s="3" t="s">
        <v>6922</v>
      </c>
      <c r="WB56" s="3" t="s">
        <v>37289</v>
      </c>
      <c r="WC56" s="3" t="s">
        <v>37290</v>
      </c>
      <c r="WD56" s="3" t="s">
        <v>6919</v>
      </c>
      <c r="WE56" s="3" t="s">
        <v>26908</v>
      </c>
      <c r="WF56" s="3" t="s">
        <v>37291</v>
      </c>
      <c r="WG56" s="3" t="s">
        <v>6919</v>
      </c>
      <c r="WH56" s="3" t="s">
        <v>37292</v>
      </c>
      <c r="WI56" s="3" t="s">
        <v>37293</v>
      </c>
      <c r="WJ56" s="3" t="s">
        <v>6922</v>
      </c>
      <c r="WK56" s="3" t="s">
        <v>37294</v>
      </c>
      <c r="WL56" s="3" t="s">
        <v>37295</v>
      </c>
      <c r="WM56" s="3" t="s">
        <v>6919</v>
      </c>
      <c r="WN56" s="3" t="s">
        <v>37296</v>
      </c>
      <c r="WO56" s="3" t="s">
        <v>37297</v>
      </c>
      <c r="WP56" s="3" t="s">
        <v>6916</v>
      </c>
      <c r="WQ56" s="3" t="s">
        <v>37298</v>
      </c>
      <c r="WR56" s="3" t="s">
        <v>37299</v>
      </c>
      <c r="WS56" s="3" t="s">
        <v>6922</v>
      </c>
      <c r="WT56" s="3" t="s">
        <v>37300</v>
      </c>
      <c r="WU56" s="3" t="s">
        <v>37301</v>
      </c>
      <c r="WV56" s="3" t="s">
        <v>6919</v>
      </c>
      <c r="WW56" s="3" t="s">
        <v>37302</v>
      </c>
      <c r="WX56" s="3" t="s">
        <v>37303</v>
      </c>
      <c r="WY56" s="3" t="s">
        <v>6916</v>
      </c>
      <c r="WZ56" s="3" t="s">
        <v>37304</v>
      </c>
      <c r="XA56" s="3" t="s">
        <v>37305</v>
      </c>
      <c r="XB56" s="3" t="s">
        <v>6916</v>
      </c>
      <c r="XC56" s="3" t="s">
        <v>37035</v>
      </c>
      <c r="XD56" s="3" t="s">
        <v>37036</v>
      </c>
      <c r="XE56" s="3" t="s">
        <v>6916</v>
      </c>
      <c r="XF56" s="3" t="s">
        <v>37306</v>
      </c>
      <c r="XG56" s="3" t="s">
        <v>37307</v>
      </c>
      <c r="XH56" s="3" t="s">
        <v>6935</v>
      </c>
      <c r="XI56" s="3" t="s">
        <v>37308</v>
      </c>
      <c r="XJ56" s="3" t="s">
        <v>37309</v>
      </c>
      <c r="XK56" s="3" t="s">
        <v>6919</v>
      </c>
      <c r="XL56" s="3" t="s">
        <v>37310</v>
      </c>
      <c r="XM56" s="3" t="s">
        <v>37311</v>
      </c>
      <c r="XN56" s="3" t="s">
        <v>6922</v>
      </c>
      <c r="XO56" s="3" t="s">
        <v>37312</v>
      </c>
      <c r="XP56" s="3" t="s">
        <v>37313</v>
      </c>
      <c r="XQ56" s="3" t="s">
        <v>6919</v>
      </c>
      <c r="XR56" s="3" t="s">
        <v>37314</v>
      </c>
      <c r="XS56" s="3" t="s">
        <v>37315</v>
      </c>
      <c r="XT56" s="3" t="s">
        <v>6935</v>
      </c>
      <c r="XU56" s="3" t="s">
        <v>37316</v>
      </c>
      <c r="XV56" s="3" t="s">
        <v>37317</v>
      </c>
      <c r="XW56" s="3" t="s">
        <v>6916</v>
      </c>
      <c r="XX56" s="3" t="s">
        <v>37318</v>
      </c>
      <c r="XY56" s="3" t="s">
        <v>37319</v>
      </c>
      <c r="XZ56" s="3" t="s">
        <v>6922</v>
      </c>
      <c r="YA56" s="3" t="s">
        <v>37320</v>
      </c>
      <c r="YB56" s="3" t="s">
        <v>37321</v>
      </c>
      <c r="YC56" s="3" t="s">
        <v>6922</v>
      </c>
      <c r="YD56" s="3" t="s">
        <v>37322</v>
      </c>
      <c r="YE56" s="3" t="s">
        <v>37323</v>
      </c>
      <c r="YF56" s="3" t="s">
        <v>6935</v>
      </c>
      <c r="YG56" s="3" t="s">
        <v>37324</v>
      </c>
      <c r="YH56" s="3" t="s">
        <v>37325</v>
      </c>
      <c r="YI56" s="3" t="s">
        <v>6919</v>
      </c>
      <c r="YJ56" s="3" t="s">
        <v>37326</v>
      </c>
      <c r="YK56" s="3" t="s">
        <v>37327</v>
      </c>
      <c r="YL56" s="3" t="s">
        <v>6922</v>
      </c>
      <c r="YM56" s="3" t="s">
        <v>37328</v>
      </c>
      <c r="YN56" s="3" t="s">
        <v>37329</v>
      </c>
      <c r="YO56" s="3" t="s">
        <v>6922</v>
      </c>
      <c r="YP56" s="3" t="s">
        <v>37330</v>
      </c>
      <c r="YQ56" s="3" t="s">
        <v>37331</v>
      </c>
      <c r="YR56" s="3" t="s">
        <v>6916</v>
      </c>
      <c r="YS56" s="3" t="s">
        <v>7004</v>
      </c>
      <c r="YT56" s="3" t="s">
        <v>7005</v>
      </c>
      <c r="YU56" s="3" t="s">
        <v>6922</v>
      </c>
      <c r="YV56" s="3" t="s">
        <v>37332</v>
      </c>
      <c r="YW56" s="3" t="s">
        <v>37333</v>
      </c>
      <c r="YX56" s="3" t="s">
        <v>6916</v>
      </c>
      <c r="YY56" s="3" t="s">
        <v>37334</v>
      </c>
      <c r="YZ56" s="3" t="s">
        <v>37335</v>
      </c>
      <c r="ZA56" s="3" t="s">
        <v>6922</v>
      </c>
      <c r="ZB56" s="3" t="s">
        <v>37336</v>
      </c>
      <c r="ZC56" s="3" t="s">
        <v>37337</v>
      </c>
      <c r="ZD56" s="3" t="s">
        <v>6919</v>
      </c>
      <c r="ZE56" s="3" t="s">
        <v>37338</v>
      </c>
      <c r="ZF56" s="3" t="s">
        <v>37339</v>
      </c>
      <c r="ZG56" s="3" t="s">
        <v>6919</v>
      </c>
      <c r="ZH56" s="3" t="s">
        <v>37340</v>
      </c>
      <c r="ZI56" s="3" t="s">
        <v>37341</v>
      </c>
      <c r="ZJ56" s="3" t="s">
        <v>6919</v>
      </c>
      <c r="ZK56" s="3" t="s">
        <v>37342</v>
      </c>
      <c r="ZL56" s="3" t="s">
        <v>37343</v>
      </c>
      <c r="ZM56" s="3" t="s">
        <v>6922</v>
      </c>
      <c r="ZN56" s="3" t="s">
        <v>37344</v>
      </c>
      <c r="ZO56" s="3" t="s">
        <v>37345</v>
      </c>
      <c r="ZP56" s="3" t="s">
        <v>6916</v>
      </c>
      <c r="ZQ56" s="3" t="s">
        <v>37346</v>
      </c>
      <c r="ZR56" s="3" t="s">
        <v>37347</v>
      </c>
      <c r="ZS56" s="3" t="s">
        <v>6916</v>
      </c>
      <c r="ZT56" s="3" t="s">
        <v>37348</v>
      </c>
      <c r="ZU56" s="3" t="s">
        <v>37349</v>
      </c>
      <c r="ZV56" s="3" t="s">
        <v>6922</v>
      </c>
      <c r="ZW56" s="3" t="s">
        <v>37350</v>
      </c>
      <c r="ZX56" s="3" t="s">
        <v>37351</v>
      </c>
      <c r="ZY56" s="3" t="s">
        <v>6916</v>
      </c>
      <c r="ZZ56" s="3" t="s">
        <v>37352</v>
      </c>
      <c r="AAA56" s="3" t="s">
        <v>37353</v>
      </c>
      <c r="AAB56" s="3" t="s">
        <v>7071</v>
      </c>
      <c r="AAC56" s="3" t="s">
        <v>37354</v>
      </c>
      <c r="AAD56" s="3" t="s">
        <v>37355</v>
      </c>
      <c r="AAE56" s="3" t="s">
        <v>6922</v>
      </c>
      <c r="AAF56" s="3" t="s">
        <v>37356</v>
      </c>
      <c r="AAG56" s="3" t="s">
        <v>37357</v>
      </c>
      <c r="AAH56" s="3" t="s">
        <v>6919</v>
      </c>
      <c r="AAI56" s="3" t="s">
        <v>37358</v>
      </c>
      <c r="AAJ56" s="3" t="s">
        <v>37359</v>
      </c>
      <c r="AAK56" s="3" t="s">
        <v>6935</v>
      </c>
      <c r="AAL56" s="3" t="s">
        <v>37360</v>
      </c>
      <c r="AAM56" s="3" t="s">
        <v>37361</v>
      </c>
      <c r="AAN56" s="3" t="s">
        <v>7071</v>
      </c>
      <c r="AAO56" s="3" t="s">
        <v>37362</v>
      </c>
      <c r="AAP56" s="3" t="s">
        <v>37363</v>
      </c>
      <c r="AAQ56" s="3" t="s">
        <v>6919</v>
      </c>
      <c r="AAR56" s="3" t="s">
        <v>37364</v>
      </c>
      <c r="AAS56" s="3" t="s">
        <v>37365</v>
      </c>
      <c r="AAT56" s="3" t="s">
        <v>7071</v>
      </c>
      <c r="AAU56" s="3" t="s">
        <v>37366</v>
      </c>
      <c r="AAV56" s="3" t="s">
        <v>37367</v>
      </c>
      <c r="AAW56" s="3" t="s">
        <v>6922</v>
      </c>
      <c r="AAX56" s="3" t="s">
        <v>7252</v>
      </c>
      <c r="AAY56" s="3" t="s">
        <v>7253</v>
      </c>
      <c r="AAZ56" s="3" t="s">
        <v>6916</v>
      </c>
      <c r="ABA56" s="3" t="s">
        <v>37368</v>
      </c>
      <c r="ABB56" s="3" t="s">
        <v>37369</v>
      </c>
      <c r="ABC56" s="3" t="s">
        <v>6922</v>
      </c>
      <c r="ABD56" s="3" t="s">
        <v>37370</v>
      </c>
      <c r="ABE56" s="3" t="s">
        <v>37371</v>
      </c>
      <c r="ABF56" s="3" t="s">
        <v>6922</v>
      </c>
      <c r="ABG56" s="3" t="s">
        <v>37372</v>
      </c>
      <c r="ABH56" s="3" t="s">
        <v>37373</v>
      </c>
      <c r="ABI56" s="3" t="s">
        <v>6916</v>
      </c>
      <c r="ABJ56" s="3" t="s">
        <v>37374</v>
      </c>
      <c r="ABK56" s="3" t="s">
        <v>37375</v>
      </c>
      <c r="ABL56" s="3" t="s">
        <v>6922</v>
      </c>
      <c r="ABM56" s="3" t="s">
        <v>37376</v>
      </c>
      <c r="ABN56" s="3" t="s">
        <v>37377</v>
      </c>
      <c r="ABO56" s="3" t="s">
        <v>6916</v>
      </c>
      <c r="ABP56" s="3" t="s">
        <v>37378</v>
      </c>
      <c r="ABQ56" s="3" t="s">
        <v>37379</v>
      </c>
      <c r="ABR56" s="3" t="s">
        <v>6922</v>
      </c>
      <c r="ABS56" s="3" t="s">
        <v>37380</v>
      </c>
      <c r="ABT56" s="3" t="s">
        <v>37381</v>
      </c>
      <c r="ABU56" s="3" t="s">
        <v>6919</v>
      </c>
      <c r="ABV56" s="3" t="s">
        <v>37382</v>
      </c>
      <c r="ABW56" s="3" t="s">
        <v>37383</v>
      </c>
      <c r="ABX56" s="3" t="s">
        <v>6919</v>
      </c>
      <c r="ABY56" s="3" t="s">
        <v>37384</v>
      </c>
      <c r="ABZ56" s="3" t="s">
        <v>37385</v>
      </c>
      <c r="ACA56" s="3" t="s">
        <v>6916</v>
      </c>
      <c r="ACB56" s="3" t="s">
        <v>37386</v>
      </c>
      <c r="ACC56" s="3" t="s">
        <v>37387</v>
      </c>
      <c r="ACD56" s="3" t="s">
        <v>6916</v>
      </c>
      <c r="ACE56" s="3" t="s">
        <v>37388</v>
      </c>
      <c r="ACF56" s="3" t="s">
        <v>37389</v>
      </c>
      <c r="ACG56" s="3" t="s">
        <v>7071</v>
      </c>
      <c r="ACH56" s="3" t="s">
        <v>37390</v>
      </c>
      <c r="ACI56" s="3" t="s">
        <v>37391</v>
      </c>
      <c r="ACJ56" s="3" t="s">
        <v>6919</v>
      </c>
      <c r="ACK56" s="3" t="s">
        <v>37392</v>
      </c>
      <c r="ACL56" s="3" t="s">
        <v>37393</v>
      </c>
      <c r="ACM56" s="3" t="s">
        <v>6922</v>
      </c>
      <c r="ACN56" s="3" t="s">
        <v>37394</v>
      </c>
      <c r="ACO56" s="3" t="s">
        <v>37395</v>
      </c>
      <c r="ACP56" s="3" t="s">
        <v>6919</v>
      </c>
      <c r="ACQ56" s="3" t="s">
        <v>37396</v>
      </c>
      <c r="ACR56" s="3" t="s">
        <v>37397</v>
      </c>
      <c r="ACS56" s="3" t="s">
        <v>6922</v>
      </c>
      <c r="ACT56" s="3" t="s">
        <v>37398</v>
      </c>
      <c r="ACU56" s="3" t="s">
        <v>37399</v>
      </c>
      <c r="ACV56" s="3" t="s">
        <v>6919</v>
      </c>
      <c r="ACW56" s="3" t="s">
        <v>37400</v>
      </c>
      <c r="ACX56" s="3" t="s">
        <v>37401</v>
      </c>
      <c r="ACY56" s="3" t="s">
        <v>6919</v>
      </c>
      <c r="ACZ56" s="3" t="s">
        <v>29198</v>
      </c>
      <c r="ADA56" s="3" t="s">
        <v>37402</v>
      </c>
      <c r="ADB56" s="3" t="s">
        <v>6916</v>
      </c>
      <c r="ADC56" s="3" t="s">
        <v>37403</v>
      </c>
      <c r="ADD56" s="3" t="s">
        <v>37404</v>
      </c>
      <c r="ADE56" s="3" t="s">
        <v>6922</v>
      </c>
      <c r="ADF56" s="3" t="s">
        <v>37405</v>
      </c>
      <c r="ADG56" s="3" t="s">
        <v>37406</v>
      </c>
      <c r="ADH56" s="3" t="s">
        <v>6922</v>
      </c>
      <c r="ADI56" s="3" t="s">
        <v>35952</v>
      </c>
      <c r="ADJ56" s="3" t="s">
        <v>35953</v>
      </c>
      <c r="ADK56" s="3" t="s">
        <v>6916</v>
      </c>
      <c r="ADL56" s="3" t="s">
        <v>37407</v>
      </c>
      <c r="ADM56" s="3" t="s">
        <v>37408</v>
      </c>
      <c r="ADN56" s="3" t="s">
        <v>6919</v>
      </c>
      <c r="ADO56" s="3" t="s">
        <v>36616</v>
      </c>
      <c r="ADP56" s="3" t="s">
        <v>36617</v>
      </c>
      <c r="ADQ56" s="3" t="s">
        <v>6922</v>
      </c>
      <c r="ADR56" s="3" t="s">
        <v>37409</v>
      </c>
      <c r="ADS56" s="3" t="s">
        <v>37410</v>
      </c>
      <c r="ADT56" s="3" t="s">
        <v>6922</v>
      </c>
      <c r="ADU56" s="3" t="s">
        <v>37411</v>
      </c>
      <c r="ADV56" s="3" t="s">
        <v>37412</v>
      </c>
      <c r="ADW56" s="3" t="s">
        <v>6919</v>
      </c>
      <c r="ADX56" s="3" t="s">
        <v>37413</v>
      </c>
      <c r="ADY56" s="3" t="s">
        <v>37414</v>
      </c>
      <c r="ADZ56" s="3" t="s">
        <v>6919</v>
      </c>
      <c r="AEA56" s="3" t="s">
        <v>37415</v>
      </c>
      <c r="AEB56" s="3" t="s">
        <v>37416</v>
      </c>
      <c r="AEC56" s="3" t="s">
        <v>6922</v>
      </c>
      <c r="AED56" s="3" t="s">
        <v>25851</v>
      </c>
      <c r="AEE56" s="3" t="s">
        <v>37417</v>
      </c>
      <c r="AEF56" s="3" t="s">
        <v>6919</v>
      </c>
      <c r="AEG56" s="3" t="s">
        <v>37418</v>
      </c>
      <c r="AEH56" s="3" t="s">
        <v>37419</v>
      </c>
      <c r="AEI56" s="3" t="s">
        <v>6919</v>
      </c>
      <c r="AEJ56" s="3" t="s">
        <v>28152</v>
      </c>
      <c r="AEK56" s="3" t="s">
        <v>37420</v>
      </c>
      <c r="AEL56" s="3" t="s">
        <v>6919</v>
      </c>
      <c r="AEM56" s="3" t="s">
        <v>37421</v>
      </c>
      <c r="AEN56" s="3" t="s">
        <v>37422</v>
      </c>
      <c r="AEO56" s="3" t="s">
        <v>6919</v>
      </c>
      <c r="AEP56" s="3" t="s">
        <v>36225</v>
      </c>
      <c r="AEQ56" s="3" t="s">
        <v>36226</v>
      </c>
      <c r="AER56" s="3" t="s">
        <v>6919</v>
      </c>
      <c r="AES56" s="3" t="s">
        <v>37423</v>
      </c>
      <c r="AET56" s="3" t="s">
        <v>37424</v>
      </c>
      <c r="AEU56" s="3" t="s">
        <v>6919</v>
      </c>
      <c r="AEV56" s="3" t="s">
        <v>37425</v>
      </c>
      <c r="AEW56" s="3" t="s">
        <v>37426</v>
      </c>
      <c r="AEX56" s="3" t="s">
        <v>6922</v>
      </c>
      <c r="AEY56" s="3" t="s">
        <v>37427</v>
      </c>
      <c r="AEZ56" s="3" t="s">
        <v>37428</v>
      </c>
      <c r="AFA56" s="3" t="s">
        <v>6919</v>
      </c>
      <c r="AFB56" s="3" t="s">
        <v>25865</v>
      </c>
      <c r="AFC56" s="3" t="s">
        <v>37429</v>
      </c>
      <c r="AFD56" s="3" t="s">
        <v>6916</v>
      </c>
      <c r="AFE56" s="3" t="s">
        <v>37430</v>
      </c>
      <c r="AFF56" s="3" t="s">
        <v>37431</v>
      </c>
      <c r="AFG56" s="3" t="s">
        <v>6916</v>
      </c>
      <c r="AFH56" s="3" t="s">
        <v>37432</v>
      </c>
      <c r="AFI56" s="3" t="s">
        <v>37433</v>
      </c>
      <c r="AFJ56" s="3" t="s">
        <v>6916</v>
      </c>
      <c r="AFK56" s="3" t="s">
        <v>37434</v>
      </c>
      <c r="AFL56" s="3" t="s">
        <v>37435</v>
      </c>
      <c r="AFM56" s="3" t="s">
        <v>6916</v>
      </c>
      <c r="AFN56" s="3" t="s">
        <v>37436</v>
      </c>
      <c r="AFO56" s="3" t="s">
        <v>37437</v>
      </c>
      <c r="AFP56" s="3" t="s">
        <v>6919</v>
      </c>
      <c r="AFQ56" s="3" t="s">
        <v>37438</v>
      </c>
      <c r="AFR56" s="3" t="s">
        <v>37439</v>
      </c>
      <c r="AFS56" s="3" t="s">
        <v>7071</v>
      </c>
      <c r="AFT56" s="3" t="s">
        <v>36813</v>
      </c>
      <c r="AFU56" s="3" t="s">
        <v>36814</v>
      </c>
      <c r="AFV56" s="3" t="s">
        <v>6919</v>
      </c>
      <c r="AFW56" s="3" t="s">
        <v>36225</v>
      </c>
      <c r="AFX56" s="3" t="s">
        <v>36226</v>
      </c>
      <c r="AFY56" s="3" t="s">
        <v>6922</v>
      </c>
      <c r="AFZ56" s="3" t="s">
        <v>36271</v>
      </c>
      <c r="AGA56" s="3" t="s">
        <v>36272</v>
      </c>
      <c r="AGB56" s="3" t="s">
        <v>6922</v>
      </c>
      <c r="AGC56" s="3" t="s">
        <v>37440</v>
      </c>
      <c r="AGD56" s="3" t="s">
        <v>37441</v>
      </c>
      <c r="AGE56" s="3" t="s">
        <v>6916</v>
      </c>
      <c r="AGF56" s="3" t="s">
        <v>37442</v>
      </c>
      <c r="AGG56" s="3" t="s">
        <v>37443</v>
      </c>
      <c r="AGH56" s="3" t="s">
        <v>6922</v>
      </c>
      <c r="AGI56" s="3" t="s">
        <v>37444</v>
      </c>
      <c r="AGJ56" s="3" t="s">
        <v>37445</v>
      </c>
      <c r="AGK56" s="3" t="s">
        <v>6935</v>
      </c>
      <c r="AGL56" s="3" t="s">
        <v>37446</v>
      </c>
      <c r="AGM56" s="3" t="s">
        <v>37447</v>
      </c>
      <c r="AGN56" s="3" t="s">
        <v>7071</v>
      </c>
      <c r="AGO56" s="3" t="s">
        <v>37141</v>
      </c>
      <c r="AGP56" s="3" t="s">
        <v>37142</v>
      </c>
      <c r="AGQ56" s="3" t="s">
        <v>6922</v>
      </c>
      <c r="AGR56" s="3" t="s">
        <v>36271</v>
      </c>
      <c r="AGS56" s="3" t="s">
        <v>36272</v>
      </c>
      <c r="AGT56" s="3" t="s">
        <v>6922</v>
      </c>
      <c r="AGU56" s="3" t="s">
        <v>37448</v>
      </c>
      <c r="AGV56" s="3" t="s">
        <v>37449</v>
      </c>
      <c r="AGW56" s="3" t="s">
        <v>6935</v>
      </c>
      <c r="AGX56" s="3" t="s">
        <v>37450</v>
      </c>
      <c r="AGY56" s="3" t="s">
        <v>37451</v>
      </c>
      <c r="AGZ56" s="3" t="s">
        <v>6922</v>
      </c>
      <c r="AHA56" s="3" t="s">
        <v>37452</v>
      </c>
      <c r="AHB56" s="3" t="s">
        <v>37453</v>
      </c>
      <c r="AHC56" s="3" t="s">
        <v>6935</v>
      </c>
      <c r="AHD56" s="3" t="s">
        <v>37454</v>
      </c>
      <c r="AHE56" s="3" t="s">
        <v>37455</v>
      </c>
      <c r="AHF56" s="3" t="s">
        <v>6935</v>
      </c>
      <c r="AHG56" s="3" t="s">
        <v>37456</v>
      </c>
      <c r="AHH56" s="3" t="s">
        <v>37457</v>
      </c>
      <c r="AHI56" s="3" t="s">
        <v>6940</v>
      </c>
      <c r="AHJ56" s="3" t="s">
        <v>37458</v>
      </c>
      <c r="AHK56" s="3" t="s">
        <v>37459</v>
      </c>
      <c r="AHL56" s="3" t="s">
        <v>6922</v>
      </c>
      <c r="AHM56" s="3" t="s">
        <v>37452</v>
      </c>
      <c r="AHN56" s="3" t="s">
        <v>37453</v>
      </c>
      <c r="AHO56" s="3" t="s">
        <v>6935</v>
      </c>
      <c r="AHP56" s="3" t="s">
        <v>37460</v>
      </c>
      <c r="AHQ56" s="3" t="s">
        <v>37461</v>
      </c>
      <c r="AHR56" s="3" t="s">
        <v>6940</v>
      </c>
      <c r="AHS56" s="3" t="s">
        <v>37462</v>
      </c>
      <c r="AHT56" s="3" t="s">
        <v>37463</v>
      </c>
      <c r="AHU56" s="3" t="s">
        <v>6940</v>
      </c>
      <c r="AHV56" s="3" t="s">
        <v>37464</v>
      </c>
      <c r="AHW56" s="3" t="s">
        <v>37465</v>
      </c>
      <c r="AHX56" s="3" t="s">
        <v>6919</v>
      </c>
      <c r="AHY56" s="3" t="s">
        <v>37466</v>
      </c>
      <c r="AHZ56" s="3" t="s">
        <v>37467</v>
      </c>
      <c r="AIA56" s="3" t="s">
        <v>6919</v>
      </c>
      <c r="AIB56" s="3" t="s">
        <v>37468</v>
      </c>
      <c r="AIC56" s="3" t="s">
        <v>37469</v>
      </c>
      <c r="AID56" s="3" t="s">
        <v>6922</v>
      </c>
      <c r="AIE56" s="3" t="s">
        <v>37470</v>
      </c>
      <c r="AIF56" s="3" t="s">
        <v>37471</v>
      </c>
      <c r="AIG56" s="3" t="s">
        <v>6919</v>
      </c>
      <c r="AIH56" s="3" t="s">
        <v>37472</v>
      </c>
      <c r="AII56" s="3" t="s">
        <v>37473</v>
      </c>
      <c r="AIJ56" s="3" t="s">
        <v>6922</v>
      </c>
      <c r="AIK56" s="3" t="s">
        <v>37474</v>
      </c>
      <c r="AIL56" s="3" t="s">
        <v>37475</v>
      </c>
      <c r="AIM56" s="3" t="s">
        <v>6922</v>
      </c>
      <c r="AIN56" s="3" t="s">
        <v>37476</v>
      </c>
      <c r="AIO56" s="3" t="s">
        <v>37477</v>
      </c>
      <c r="AIP56" s="3" t="s">
        <v>6916</v>
      </c>
      <c r="AIQ56" s="3" t="s">
        <v>37478</v>
      </c>
      <c r="AIR56" s="3" t="s">
        <v>37479</v>
      </c>
      <c r="AIS56" s="3" t="s">
        <v>6919</v>
      </c>
      <c r="AIT56" s="3" t="s">
        <v>37480</v>
      </c>
      <c r="AIU56" s="3" t="s">
        <v>37481</v>
      </c>
      <c r="AIV56" s="3" t="s">
        <v>6919</v>
      </c>
      <c r="AIW56" s="3" t="s">
        <v>37482</v>
      </c>
      <c r="AIX56" s="3" t="s">
        <v>37483</v>
      </c>
      <c r="AIY56" s="3" t="s">
        <v>6935</v>
      </c>
      <c r="AIZ56" s="3" t="s">
        <v>37484</v>
      </c>
      <c r="AJA56" s="3" t="s">
        <v>37485</v>
      </c>
      <c r="AJB56" s="3" t="s">
        <v>6916</v>
      </c>
      <c r="AJC56" s="3" t="s">
        <v>37486</v>
      </c>
      <c r="AJD56" s="3" t="s">
        <v>37487</v>
      </c>
      <c r="AJE56" s="3" t="s">
        <v>6922</v>
      </c>
      <c r="AJF56" s="3" t="s">
        <v>37488</v>
      </c>
      <c r="AJG56" s="3" t="s">
        <v>37489</v>
      </c>
      <c r="AJH56" s="3" t="s">
        <v>6916</v>
      </c>
      <c r="AJI56" s="3" t="s">
        <v>37490</v>
      </c>
      <c r="AJJ56" s="3" t="s">
        <v>37491</v>
      </c>
      <c r="AJK56" s="3" t="s">
        <v>6922</v>
      </c>
      <c r="AJL56" s="3" t="s">
        <v>37492</v>
      </c>
      <c r="AJM56" s="3" t="s">
        <v>37493</v>
      </c>
      <c r="AJN56" s="3" t="s">
        <v>6916</v>
      </c>
      <c r="AJO56" s="3" t="s">
        <v>37494</v>
      </c>
      <c r="AJP56" s="3" t="s">
        <v>37495</v>
      </c>
      <c r="AJQ56" s="3" t="s">
        <v>6916</v>
      </c>
      <c r="AJR56" s="3" t="s">
        <v>37496</v>
      </c>
      <c r="AJS56" s="3" t="s">
        <v>37497</v>
      </c>
      <c r="AJT56" s="3" t="s">
        <v>6919</v>
      </c>
      <c r="AJU56" s="3" t="s">
        <v>37498</v>
      </c>
      <c r="AJV56" s="3" t="s">
        <v>37499</v>
      </c>
      <c r="AJW56" s="3" t="s">
        <v>6916</v>
      </c>
      <c r="AJX56" s="3" t="s">
        <v>37500</v>
      </c>
      <c r="AJY56" s="3" t="s">
        <v>37501</v>
      </c>
      <c r="AJZ56" s="3" t="s">
        <v>6919</v>
      </c>
      <c r="AKA56" s="3" t="s">
        <v>37502</v>
      </c>
      <c r="AKB56" s="3" t="s">
        <v>37503</v>
      </c>
      <c r="AKC56" s="3" t="s">
        <v>6919</v>
      </c>
      <c r="AKD56" s="3" t="s">
        <v>37504</v>
      </c>
      <c r="AKE56" s="3" t="s">
        <v>37505</v>
      </c>
      <c r="AKF56" s="3" t="s">
        <v>6919</v>
      </c>
      <c r="AKG56" s="3" t="s">
        <v>37506</v>
      </c>
      <c r="AKH56" s="3" t="s">
        <v>37507</v>
      </c>
      <c r="AKI56" s="3" t="s">
        <v>6919</v>
      </c>
      <c r="AKJ56" s="3" t="s">
        <v>37508</v>
      </c>
      <c r="AKK56" s="3" t="s">
        <v>37509</v>
      </c>
      <c r="AKL56" s="3" t="s">
        <v>6916</v>
      </c>
      <c r="AKM56" s="3" t="s">
        <v>37510</v>
      </c>
      <c r="AKN56" s="3" t="s">
        <v>37511</v>
      </c>
      <c r="AKO56" s="3" t="s">
        <v>6922</v>
      </c>
      <c r="AKP56" s="3" t="s">
        <v>37512</v>
      </c>
      <c r="AKQ56" s="3" t="s">
        <v>37513</v>
      </c>
      <c r="AKR56" s="3" t="s">
        <v>6919</v>
      </c>
      <c r="AKS56" s="3" t="s">
        <v>37514</v>
      </c>
      <c r="AKT56" s="3" t="s">
        <v>37515</v>
      </c>
      <c r="AKU56" s="3" t="s">
        <v>6935</v>
      </c>
      <c r="AKV56" s="3" t="s">
        <v>37516</v>
      </c>
      <c r="AKW56" s="3" t="s">
        <v>37517</v>
      </c>
      <c r="AKX56" s="3" t="s">
        <v>6922</v>
      </c>
      <c r="AKY56" s="3" t="s">
        <v>37518</v>
      </c>
      <c r="AKZ56" s="3" t="s">
        <v>37519</v>
      </c>
      <c r="ALA56" s="3" t="s">
        <v>6935</v>
      </c>
      <c r="ALB56" s="3" t="s">
        <v>37520</v>
      </c>
      <c r="ALC56" s="3" t="s">
        <v>37521</v>
      </c>
      <c r="ALD56" s="3" t="s">
        <v>6919</v>
      </c>
      <c r="ALE56" s="3" t="s">
        <v>37522</v>
      </c>
      <c r="ALF56" s="3" t="s">
        <v>37523</v>
      </c>
      <c r="ALG56" s="3" t="s">
        <v>6922</v>
      </c>
      <c r="ALH56" s="3" t="s">
        <v>37524</v>
      </c>
      <c r="ALI56" s="3" t="s">
        <v>37525</v>
      </c>
      <c r="ALJ56" s="3" t="s">
        <v>6922</v>
      </c>
      <c r="ALK56" s="3" t="s">
        <v>37526</v>
      </c>
      <c r="ALL56" s="3" t="s">
        <v>37527</v>
      </c>
      <c r="ALM56" s="3" t="s">
        <v>7071</v>
      </c>
      <c r="ALN56" s="3" t="s">
        <v>37528</v>
      </c>
      <c r="ALO56" s="3" t="s">
        <v>37529</v>
      </c>
      <c r="ALP56" s="3" t="s">
        <v>6916</v>
      </c>
      <c r="ALQ56" s="3" t="s">
        <v>37530</v>
      </c>
      <c r="ALR56" s="3" t="s">
        <v>37531</v>
      </c>
      <c r="ALS56" s="3" t="s">
        <v>6916</v>
      </c>
      <c r="ALT56" s="3" t="s">
        <v>37532</v>
      </c>
      <c r="ALU56" s="3" t="s">
        <v>37533</v>
      </c>
      <c r="ALV56" s="3" t="s">
        <v>6916</v>
      </c>
      <c r="ALW56" s="3" t="s">
        <v>37534</v>
      </c>
      <c r="ALX56" s="3" t="s">
        <v>37535</v>
      </c>
      <c r="ALY56" s="3" t="s">
        <v>6922</v>
      </c>
      <c r="ALZ56" s="3" t="s">
        <v>37536</v>
      </c>
      <c r="AMA56" s="3" t="s">
        <v>37537</v>
      </c>
      <c r="AMB56" s="3" t="s">
        <v>6919</v>
      </c>
      <c r="AMC56" s="3" t="s">
        <v>37538</v>
      </c>
      <c r="AMD56" s="3" t="s">
        <v>37539</v>
      </c>
      <c r="AME56" s="3" t="s">
        <v>6919</v>
      </c>
      <c r="AMF56" s="3" t="s">
        <v>37540</v>
      </c>
      <c r="AMG56" s="3" t="s">
        <v>37541</v>
      </c>
      <c r="AMH56" s="3" t="s">
        <v>6919</v>
      </c>
      <c r="AMI56" s="3" t="s">
        <v>37542</v>
      </c>
      <c r="AMJ56" s="3" t="s">
        <v>37543</v>
      </c>
      <c r="AMK56" s="3" t="s">
        <v>6922</v>
      </c>
      <c r="AML56" s="3" t="s">
        <v>7252</v>
      </c>
      <c r="AMM56" s="3" t="s">
        <v>7253</v>
      </c>
      <c r="AMN56" s="3" t="s">
        <v>6922</v>
      </c>
      <c r="AMO56" s="3" t="s">
        <v>37544</v>
      </c>
      <c r="AMP56" s="3" t="s">
        <v>37545</v>
      </c>
      <c r="AMQ56" s="3" t="s">
        <v>6919</v>
      </c>
      <c r="AMR56" s="3" t="s">
        <v>37546</v>
      </c>
      <c r="AMS56" s="3" t="s">
        <v>37547</v>
      </c>
      <c r="AMT56" s="3" t="s">
        <v>6919</v>
      </c>
      <c r="AMU56" s="3" t="s">
        <v>37548</v>
      </c>
      <c r="AMV56" s="3" t="s">
        <v>37549</v>
      </c>
      <c r="AMW56" s="3" t="s">
        <v>6916</v>
      </c>
      <c r="AMX56" s="3" t="s">
        <v>37550</v>
      </c>
      <c r="AMY56" s="3" t="s">
        <v>37551</v>
      </c>
      <c r="AMZ56" s="3" t="s">
        <v>6919</v>
      </c>
      <c r="ANA56" s="3" t="s">
        <v>37552</v>
      </c>
      <c r="ANB56" s="3" t="s">
        <v>37553</v>
      </c>
      <c r="ANC56" s="3" t="s">
        <v>6922</v>
      </c>
      <c r="AND56" s="3" t="s">
        <v>37554</v>
      </c>
      <c r="ANE56" s="3" t="s">
        <v>37555</v>
      </c>
      <c r="ANF56" s="3" t="s">
        <v>6916</v>
      </c>
      <c r="ANG56" s="3" t="s">
        <v>37556</v>
      </c>
      <c r="ANH56" s="3" t="s">
        <v>37557</v>
      </c>
      <c r="ANI56" s="3" t="s">
        <v>6916</v>
      </c>
      <c r="ANJ56" s="3" t="s">
        <v>37558</v>
      </c>
      <c r="ANK56" s="3" t="s">
        <v>37559</v>
      </c>
      <c r="ANL56" s="3" t="s">
        <v>6922</v>
      </c>
      <c r="ANM56" s="3" t="s">
        <v>37560</v>
      </c>
      <c r="ANN56" s="3" t="s">
        <v>37561</v>
      </c>
      <c r="ANO56" s="3" t="s">
        <v>6919</v>
      </c>
      <c r="ANP56" s="3" t="s">
        <v>37562</v>
      </c>
      <c r="ANQ56" s="3" t="s">
        <v>37563</v>
      </c>
      <c r="ANR56" s="3" t="s">
        <v>6916</v>
      </c>
      <c r="ANS56" s="3" t="s">
        <v>37564</v>
      </c>
      <c r="ANT56" s="3" t="s">
        <v>37565</v>
      </c>
      <c r="ANU56" s="3" t="s">
        <v>6919</v>
      </c>
      <c r="ANV56" s="3" t="s">
        <v>37566</v>
      </c>
      <c r="ANW56" s="3" t="s">
        <v>37567</v>
      </c>
      <c r="ANX56" s="3" t="s">
        <v>6919</v>
      </c>
      <c r="ANY56" s="3" t="s">
        <v>36225</v>
      </c>
      <c r="ANZ56" s="3" t="s">
        <v>36226</v>
      </c>
      <c r="AOA56" s="3" t="s">
        <v>6919</v>
      </c>
      <c r="AOB56" s="3" t="s">
        <v>37568</v>
      </c>
      <c r="AOC56" s="3" t="s">
        <v>37569</v>
      </c>
      <c r="AOD56" s="3" t="s">
        <v>6922</v>
      </c>
      <c r="AOE56" s="3" t="s">
        <v>37570</v>
      </c>
      <c r="AOF56" s="3" t="s">
        <v>37571</v>
      </c>
      <c r="AOG56" s="3" t="s">
        <v>6922</v>
      </c>
      <c r="AOH56" s="3" t="s">
        <v>7252</v>
      </c>
      <c r="AOI56" s="3" t="s">
        <v>7253</v>
      </c>
      <c r="AOJ56" s="3" t="s">
        <v>6922</v>
      </c>
      <c r="AOK56" s="3" t="s">
        <v>37572</v>
      </c>
      <c r="AOL56" s="3" t="s">
        <v>37573</v>
      </c>
      <c r="AOM56" s="3" t="s">
        <v>6935</v>
      </c>
      <c r="AON56" s="3" t="s">
        <v>37574</v>
      </c>
      <c r="AOO56" s="3" t="s">
        <v>37575</v>
      </c>
      <c r="AOP56" s="3" t="s">
        <v>6935</v>
      </c>
      <c r="AOQ56" s="3" t="s">
        <v>37454</v>
      </c>
      <c r="AOR56" s="3" t="s">
        <v>37455</v>
      </c>
      <c r="AOS56" s="3" t="s">
        <v>6916</v>
      </c>
      <c r="AOT56" s="3" t="s">
        <v>37576</v>
      </c>
      <c r="AOU56" s="3" t="s">
        <v>37577</v>
      </c>
      <c r="AOV56" s="3" t="s">
        <v>7071</v>
      </c>
      <c r="AOW56" s="3" t="s">
        <v>37578</v>
      </c>
      <c r="AOX56" s="3" t="s">
        <v>37579</v>
      </c>
      <c r="AOY56" s="3" t="s">
        <v>6922</v>
      </c>
      <c r="AOZ56" s="3" t="s">
        <v>37580</v>
      </c>
      <c r="APA56" s="3" t="s">
        <v>37581</v>
      </c>
      <c r="APB56" s="3" t="s">
        <v>6922</v>
      </c>
      <c r="APC56" s="3" t="s">
        <v>37582</v>
      </c>
      <c r="APD56" s="3" t="s">
        <v>37583</v>
      </c>
      <c r="APE56" s="3" t="s">
        <v>6916</v>
      </c>
      <c r="APF56" s="3" t="s">
        <v>37584</v>
      </c>
      <c r="APG56" s="3" t="s">
        <v>37585</v>
      </c>
      <c r="APH56" s="3" t="s">
        <v>6922</v>
      </c>
      <c r="API56" s="3" t="s">
        <v>37586</v>
      </c>
      <c r="APJ56" s="3" t="s">
        <v>37587</v>
      </c>
      <c r="APK56" s="3" t="s">
        <v>6919</v>
      </c>
      <c r="APL56" s="3" t="s">
        <v>37588</v>
      </c>
      <c r="APM56" s="3" t="s">
        <v>37589</v>
      </c>
      <c r="APN56" s="3" t="s">
        <v>7071</v>
      </c>
      <c r="APO56" s="3" t="s">
        <v>37590</v>
      </c>
      <c r="APP56" s="3" t="s">
        <v>37591</v>
      </c>
      <c r="APQ56" s="3" t="s">
        <v>6922</v>
      </c>
      <c r="APR56" s="3" t="s">
        <v>37592</v>
      </c>
      <c r="APS56" s="3" t="s">
        <v>37593</v>
      </c>
      <c r="APT56" s="3" t="s">
        <v>6919</v>
      </c>
      <c r="APU56" s="3" t="s">
        <v>37594</v>
      </c>
      <c r="APV56" s="3" t="s">
        <v>37595</v>
      </c>
      <c r="APW56" s="3" t="s">
        <v>6919</v>
      </c>
      <c r="APX56" s="3" t="s">
        <v>37596</v>
      </c>
      <c r="APY56" s="3" t="s">
        <v>37597</v>
      </c>
      <c r="APZ56" s="3" t="s">
        <v>6922</v>
      </c>
      <c r="AQA56" s="3" t="s">
        <v>37598</v>
      </c>
      <c r="AQB56" s="3" t="s">
        <v>37599</v>
      </c>
      <c r="AQC56" s="3" t="s">
        <v>6916</v>
      </c>
      <c r="AQD56" s="3" t="s">
        <v>37600</v>
      </c>
      <c r="AQE56" s="3" t="s">
        <v>37601</v>
      </c>
      <c r="AQF56" s="3" t="s">
        <v>6919</v>
      </c>
      <c r="AQG56" s="3" t="s">
        <v>37602</v>
      </c>
      <c r="AQH56" s="3" t="s">
        <v>37603</v>
      </c>
      <c r="AQI56" s="3" t="s">
        <v>6919</v>
      </c>
      <c r="AQJ56" s="3" t="s">
        <v>37604</v>
      </c>
      <c r="AQK56" s="3" t="s">
        <v>37605</v>
      </c>
      <c r="AQL56" s="3" t="s">
        <v>6916</v>
      </c>
      <c r="AQM56" s="3" t="s">
        <v>37606</v>
      </c>
      <c r="AQN56" s="3" t="s">
        <v>37607</v>
      </c>
      <c r="AQO56" s="3" t="s">
        <v>6916</v>
      </c>
      <c r="AQP56" s="3" t="s">
        <v>37608</v>
      </c>
      <c r="AQQ56" s="3" t="s">
        <v>37609</v>
      </c>
      <c r="AQR56" s="3" t="s">
        <v>6922</v>
      </c>
      <c r="AQS56" s="3" t="s">
        <v>37610</v>
      </c>
      <c r="AQT56" s="3" t="s">
        <v>37611</v>
      </c>
      <c r="AQU56" s="3" t="s">
        <v>6922</v>
      </c>
      <c r="AQV56" s="3" t="s">
        <v>37612</v>
      </c>
      <c r="AQW56" s="3" t="s">
        <v>37613</v>
      </c>
      <c r="AQX56" s="3" t="s">
        <v>6919</v>
      </c>
      <c r="AQY56" s="3" t="s">
        <v>37614</v>
      </c>
      <c r="AQZ56" s="3" t="s">
        <v>37615</v>
      </c>
      <c r="ARA56" s="3" t="s">
        <v>6922</v>
      </c>
      <c r="ARB56" s="3" t="s">
        <v>37616</v>
      </c>
      <c r="ARC56" s="3" t="s">
        <v>37617</v>
      </c>
      <c r="ARD56" s="3" t="s">
        <v>6922</v>
      </c>
      <c r="ARE56" s="3" t="s">
        <v>37618</v>
      </c>
      <c r="ARF56" s="3" t="s">
        <v>37619</v>
      </c>
      <c r="ARG56" s="3" t="s">
        <v>6919</v>
      </c>
      <c r="ARH56" s="3" t="s">
        <v>37620</v>
      </c>
      <c r="ARI56" s="3" t="s">
        <v>37621</v>
      </c>
      <c r="ARJ56" s="3" t="s">
        <v>7071</v>
      </c>
      <c r="ARK56" s="3" t="s">
        <v>37622</v>
      </c>
      <c r="ARL56" s="3" t="s">
        <v>37623</v>
      </c>
      <c r="ARM56" s="3" t="s">
        <v>7071</v>
      </c>
      <c r="ARN56" s="3" t="s">
        <v>37624</v>
      </c>
      <c r="ARO56" s="3" t="s">
        <v>37625</v>
      </c>
      <c r="ARP56" s="3" t="s">
        <v>6922</v>
      </c>
      <c r="ARQ56" s="3" t="s">
        <v>7563</v>
      </c>
      <c r="ARR56" s="3" t="s">
        <v>7564</v>
      </c>
      <c r="ARS56" s="3" t="s">
        <v>6922</v>
      </c>
      <c r="ART56" s="3" t="s">
        <v>37626</v>
      </c>
      <c r="ARU56" s="3" t="s">
        <v>37627</v>
      </c>
      <c r="ARV56" s="3" t="s">
        <v>6922</v>
      </c>
      <c r="ARW56" s="3" t="s">
        <v>36966</v>
      </c>
      <c r="ARX56" s="3" t="s">
        <v>36967</v>
      </c>
      <c r="ARY56" s="3" t="s">
        <v>6919</v>
      </c>
      <c r="ARZ56" s="3" t="s">
        <v>37628</v>
      </c>
      <c r="ASA56" s="3" t="s">
        <v>37629</v>
      </c>
      <c r="ASB56" s="3" t="s">
        <v>6919</v>
      </c>
      <c r="ASC56" s="3" t="s">
        <v>37630</v>
      </c>
      <c r="ASD56" s="3" t="s">
        <v>37631</v>
      </c>
      <c r="ASE56" s="3" t="s">
        <v>6922</v>
      </c>
      <c r="ASF56" s="3" t="s">
        <v>7809</v>
      </c>
      <c r="ASG56" s="3" t="s">
        <v>7810</v>
      </c>
      <c r="ASH56" s="3" t="s">
        <v>6922</v>
      </c>
      <c r="ASI56" s="3" t="s">
        <v>7809</v>
      </c>
      <c r="ASJ56" s="3" t="s">
        <v>7810</v>
      </c>
      <c r="ASK56" s="3" t="s">
        <v>6919</v>
      </c>
      <c r="ASL56" s="3" t="s">
        <v>37632</v>
      </c>
      <c r="ASM56" s="3" t="s">
        <v>37633</v>
      </c>
      <c r="ASN56" s="3" t="s">
        <v>6922</v>
      </c>
      <c r="ASO56" s="3" t="s">
        <v>37634</v>
      </c>
      <c r="ASP56" s="3" t="s">
        <v>37635</v>
      </c>
      <c r="ASQ56" s="3" t="s">
        <v>6919</v>
      </c>
      <c r="ASR56" s="3" t="s">
        <v>37636</v>
      </c>
      <c r="ASS56" s="3" t="s">
        <v>37637</v>
      </c>
      <c r="AST56" s="3" t="s">
        <v>6935</v>
      </c>
      <c r="ASU56" s="3" t="s">
        <v>37638</v>
      </c>
      <c r="ASV56" s="3" t="s">
        <v>37639</v>
      </c>
      <c r="ASW56" s="3" t="s">
        <v>6916</v>
      </c>
      <c r="ASX56" s="3" t="s">
        <v>37640</v>
      </c>
      <c r="ASY56" s="3" t="s">
        <v>37641</v>
      </c>
      <c r="ASZ56" s="3" t="s">
        <v>6916</v>
      </c>
      <c r="ATA56" s="3" t="s">
        <v>37642</v>
      </c>
      <c r="ATB56" s="3" t="s">
        <v>37643</v>
      </c>
      <c r="ATC56" s="3" t="s">
        <v>6919</v>
      </c>
      <c r="ATD56" s="3" t="s">
        <v>37644</v>
      </c>
      <c r="ATE56" s="3" t="s">
        <v>37645</v>
      </c>
      <c r="ATF56" s="3" t="s">
        <v>6919</v>
      </c>
      <c r="ATG56" s="3" t="s">
        <v>7983</v>
      </c>
      <c r="ATH56" s="3" t="s">
        <v>7984</v>
      </c>
      <c r="ATI56" s="3" t="s">
        <v>6922</v>
      </c>
      <c r="ATJ56" s="3" t="s">
        <v>37646</v>
      </c>
      <c r="ATK56" s="3" t="s">
        <v>37647</v>
      </c>
      <c r="ATL56" s="3" t="s">
        <v>6919</v>
      </c>
      <c r="ATM56" s="3" t="s">
        <v>37648</v>
      </c>
      <c r="ATN56" s="3" t="s">
        <v>37649</v>
      </c>
      <c r="ATO56" s="3" t="s">
        <v>6916</v>
      </c>
      <c r="ATP56" s="3" t="s">
        <v>37650</v>
      </c>
      <c r="ATQ56" s="3" t="s">
        <v>37651</v>
      </c>
      <c r="ATR56" s="3" t="s">
        <v>6916</v>
      </c>
      <c r="ATS56" s="3" t="s">
        <v>37652</v>
      </c>
      <c r="ATT56" s="3" t="s">
        <v>37653</v>
      </c>
      <c r="ATU56" s="3" t="s">
        <v>6916</v>
      </c>
      <c r="ATV56" s="3" t="s">
        <v>37654</v>
      </c>
      <c r="ATW56" s="3" t="s">
        <v>37655</v>
      </c>
      <c r="ATX56" s="3" t="s">
        <v>6922</v>
      </c>
      <c r="ATY56" s="3" t="s">
        <v>37656</v>
      </c>
      <c r="ATZ56" s="3" t="s">
        <v>37657</v>
      </c>
      <c r="AUA56" s="3" t="s">
        <v>6916</v>
      </c>
      <c r="AUB56" s="3" t="s">
        <v>37658</v>
      </c>
      <c r="AUC56" s="3" t="s">
        <v>37659</v>
      </c>
      <c r="AUD56" s="3" t="s">
        <v>6922</v>
      </c>
      <c r="AUE56" s="3" t="s">
        <v>37660</v>
      </c>
      <c r="AUF56" s="3" t="s">
        <v>37661</v>
      </c>
      <c r="AUG56" s="3" t="s">
        <v>6919</v>
      </c>
      <c r="AUH56" s="3" t="s">
        <v>37662</v>
      </c>
      <c r="AUI56" s="3" t="s">
        <v>37663</v>
      </c>
      <c r="AUJ56" s="3" t="s">
        <v>6916</v>
      </c>
      <c r="AUK56" s="3" t="s">
        <v>37664</v>
      </c>
      <c r="AUL56" s="3" t="s">
        <v>37665</v>
      </c>
      <c r="AUM56" s="3" t="s">
        <v>6922</v>
      </c>
      <c r="AUN56" s="3" t="s">
        <v>37666</v>
      </c>
      <c r="AUO56" s="3" t="s">
        <v>37667</v>
      </c>
      <c r="AUP56" s="3" t="s">
        <v>6922</v>
      </c>
      <c r="AUQ56" s="3" t="s">
        <v>37668</v>
      </c>
      <c r="AUR56" s="3" t="s">
        <v>37669</v>
      </c>
      <c r="AUS56" s="3" t="s">
        <v>6922</v>
      </c>
      <c r="AUT56" s="3" t="s">
        <v>37670</v>
      </c>
      <c r="AUU56" s="3" t="s">
        <v>37671</v>
      </c>
      <c r="AUV56" s="3" t="s">
        <v>6919</v>
      </c>
      <c r="AUW56" s="3" t="s">
        <v>37672</v>
      </c>
      <c r="AUX56" s="3" t="s">
        <v>37673</v>
      </c>
      <c r="AUY56" s="3" t="s">
        <v>6922</v>
      </c>
      <c r="AUZ56" s="3" t="s">
        <v>37674</v>
      </c>
      <c r="AVA56" s="3" t="s">
        <v>37675</v>
      </c>
      <c r="AVB56" s="3" t="s">
        <v>6916</v>
      </c>
      <c r="AVC56" s="3" t="s">
        <v>37558</v>
      </c>
      <c r="AVD56" s="3" t="s">
        <v>37559</v>
      </c>
      <c r="AVE56" s="3" t="s">
        <v>6922</v>
      </c>
      <c r="AVF56" s="3" t="s">
        <v>7252</v>
      </c>
      <c r="AVG56" s="3" t="s">
        <v>7253</v>
      </c>
      <c r="AVH56" s="3" t="s">
        <v>6922</v>
      </c>
      <c r="AVI56" s="3" t="s">
        <v>37676</v>
      </c>
      <c r="AVJ56" s="3" t="s">
        <v>37677</v>
      </c>
      <c r="AVK56" s="3" t="s">
        <v>6922</v>
      </c>
      <c r="AVL56" s="3" t="s">
        <v>37678</v>
      </c>
      <c r="AVM56" s="3" t="s">
        <v>37679</v>
      </c>
      <c r="AVN56" s="3" t="s">
        <v>6919</v>
      </c>
      <c r="AVO56" s="3" t="s">
        <v>37680</v>
      </c>
      <c r="AVP56" s="3" t="s">
        <v>37681</v>
      </c>
      <c r="AVQ56" s="3" t="s">
        <v>6919</v>
      </c>
      <c r="AVR56" s="3" t="s">
        <v>37682</v>
      </c>
      <c r="AVS56" s="3" t="s">
        <v>37683</v>
      </c>
      <c r="AVT56" s="3" t="s">
        <v>6919</v>
      </c>
      <c r="AVU56" s="3" t="s">
        <v>37684</v>
      </c>
      <c r="AVV56" s="3" t="s">
        <v>37685</v>
      </c>
      <c r="AVW56" s="3" t="s">
        <v>6919</v>
      </c>
      <c r="AVX56" s="3" t="s">
        <v>37686</v>
      </c>
      <c r="AVY56" s="3" t="s">
        <v>37687</v>
      </c>
      <c r="AVZ56" s="3" t="s">
        <v>6922</v>
      </c>
      <c r="AWA56" s="3" t="s">
        <v>37688</v>
      </c>
      <c r="AWB56" s="3" t="s">
        <v>37689</v>
      </c>
      <c r="AWC56" s="3" t="s">
        <v>6922</v>
      </c>
      <c r="AWD56" s="3" t="s">
        <v>37690</v>
      </c>
      <c r="AWE56" s="3" t="s">
        <v>37691</v>
      </c>
      <c r="AWF56" s="3" t="s">
        <v>6919</v>
      </c>
      <c r="AWG56" s="3" t="s">
        <v>37692</v>
      </c>
      <c r="AWH56" s="3" t="s">
        <v>37693</v>
      </c>
      <c r="AWI56" s="3" t="s">
        <v>6916</v>
      </c>
      <c r="AWJ56" s="3" t="s">
        <v>37694</v>
      </c>
      <c r="AWK56" s="3" t="s">
        <v>37695</v>
      </c>
      <c r="AWL56" s="3" t="s">
        <v>6919</v>
      </c>
      <c r="AWM56" s="3" t="s">
        <v>37696</v>
      </c>
      <c r="AWN56" s="3" t="s">
        <v>37697</v>
      </c>
      <c r="AWO56" s="3" t="s">
        <v>6922</v>
      </c>
      <c r="AWP56" s="3" t="s">
        <v>37698</v>
      </c>
      <c r="AWQ56" s="3" t="s">
        <v>37699</v>
      </c>
      <c r="AWR56" s="3" t="s">
        <v>6916</v>
      </c>
      <c r="AWS56" s="3" t="s">
        <v>37700</v>
      </c>
      <c r="AWT56" s="3" t="s">
        <v>37701</v>
      </c>
      <c r="AWU56" s="3" t="s">
        <v>6916</v>
      </c>
      <c r="AWV56" s="3" t="s">
        <v>37702</v>
      </c>
      <c r="AWW56" s="3" t="s">
        <v>37703</v>
      </c>
      <c r="AWX56" s="3" t="s">
        <v>6919</v>
      </c>
      <c r="AWY56" s="3" t="s">
        <v>36225</v>
      </c>
      <c r="AWZ56" s="3" t="s">
        <v>36226</v>
      </c>
      <c r="AXA56" s="3" t="s">
        <v>6919</v>
      </c>
      <c r="AXB56" s="3" t="s">
        <v>36225</v>
      </c>
      <c r="AXC56" s="3" t="s">
        <v>36226</v>
      </c>
      <c r="AXD56" s="3" t="s">
        <v>6919</v>
      </c>
      <c r="AXE56" s="3" t="s">
        <v>37704</v>
      </c>
      <c r="AXF56" s="3" t="s">
        <v>37705</v>
      </c>
      <c r="AXG56" s="3" t="s">
        <v>6919</v>
      </c>
      <c r="AXH56" s="3" t="s">
        <v>37706</v>
      </c>
      <c r="AXI56" s="3" t="s">
        <v>37707</v>
      </c>
      <c r="AXJ56" s="3" t="s">
        <v>6919</v>
      </c>
      <c r="AXK56" s="3" t="s">
        <v>37708</v>
      </c>
      <c r="AXL56" s="3" t="s">
        <v>37709</v>
      </c>
      <c r="AXM56" s="3" t="s">
        <v>6916</v>
      </c>
      <c r="AXN56" s="3" t="s">
        <v>37710</v>
      </c>
      <c r="AXO56" s="3" t="s">
        <v>37711</v>
      </c>
      <c r="AXP56" s="3" t="s">
        <v>6922</v>
      </c>
      <c r="AXQ56" s="3" t="s">
        <v>37712</v>
      </c>
      <c r="AXR56" s="3" t="s">
        <v>37713</v>
      </c>
      <c r="AXS56" s="3" t="s">
        <v>6916</v>
      </c>
      <c r="AXT56" s="3" t="s">
        <v>37714</v>
      </c>
      <c r="AXU56" s="3" t="s">
        <v>37715</v>
      </c>
      <c r="AXV56" s="3" t="s">
        <v>6919</v>
      </c>
      <c r="AXW56" s="3" t="s">
        <v>37716</v>
      </c>
      <c r="AXX56" s="3" t="s">
        <v>37717</v>
      </c>
      <c r="AXY56" s="3" t="s">
        <v>6916</v>
      </c>
      <c r="AXZ56" s="3" t="s">
        <v>37718</v>
      </c>
      <c r="AYA56" s="3" t="s">
        <v>37719</v>
      </c>
      <c r="AYB56" s="3" t="s">
        <v>6916</v>
      </c>
      <c r="AYC56" s="3" t="s">
        <v>37720</v>
      </c>
      <c r="AYD56" s="3" t="s">
        <v>37721</v>
      </c>
      <c r="AYE56" s="3" t="s">
        <v>6916</v>
      </c>
      <c r="AYF56" s="3" t="s">
        <v>37722</v>
      </c>
      <c r="AYG56" s="3" t="s">
        <v>37723</v>
      </c>
      <c r="AYH56" s="3" t="s">
        <v>6916</v>
      </c>
      <c r="AYI56" s="3" t="s">
        <v>37724</v>
      </c>
      <c r="AYJ56" s="3" t="s">
        <v>37725</v>
      </c>
      <c r="AYK56" s="3" t="s">
        <v>7071</v>
      </c>
      <c r="AYL56" s="3" t="s">
        <v>37726</v>
      </c>
      <c r="AYM56" s="3" t="s">
        <v>37727</v>
      </c>
      <c r="AYN56" s="3" t="s">
        <v>6935</v>
      </c>
      <c r="AYO56" s="3" t="s">
        <v>37728</v>
      </c>
      <c r="AYP56" s="3" t="s">
        <v>37729</v>
      </c>
      <c r="AYQ56" s="3" t="s">
        <v>6916</v>
      </c>
      <c r="AYR56" s="3" t="s">
        <v>7004</v>
      </c>
      <c r="AYS56" s="3" t="s">
        <v>7005</v>
      </c>
      <c r="AYT56" s="3" t="s">
        <v>6919</v>
      </c>
      <c r="AYU56" s="3" t="s">
        <v>37730</v>
      </c>
      <c r="AYV56" s="3" t="s">
        <v>37731</v>
      </c>
      <c r="AYW56" s="3" t="s">
        <v>6916</v>
      </c>
      <c r="AYX56" s="3" t="s">
        <v>37732</v>
      </c>
      <c r="AYY56" s="3" t="s">
        <v>37733</v>
      </c>
      <c r="AYZ56" s="3" t="s">
        <v>6916</v>
      </c>
      <c r="AZA56" s="3" t="s">
        <v>37734</v>
      </c>
      <c r="AZB56" s="3" t="s">
        <v>37735</v>
      </c>
      <c r="AZC56" s="3" t="s">
        <v>6922</v>
      </c>
      <c r="AZD56" s="3" t="s">
        <v>36638</v>
      </c>
      <c r="AZE56" s="3" t="s">
        <v>36639</v>
      </c>
      <c r="AZF56" s="3" t="s">
        <v>7071</v>
      </c>
      <c r="AZG56" s="3" t="s">
        <v>37736</v>
      </c>
      <c r="AZH56" s="3" t="s">
        <v>37737</v>
      </c>
      <c r="AZI56" s="3" t="s">
        <v>6935</v>
      </c>
      <c r="AZJ56" s="3" t="s">
        <v>37454</v>
      </c>
      <c r="AZK56" s="3" t="s">
        <v>37455</v>
      </c>
      <c r="AZL56" s="3" t="s">
        <v>6919</v>
      </c>
      <c r="AZM56" s="3" t="s">
        <v>37738</v>
      </c>
      <c r="AZN56" s="3" t="s">
        <v>37739</v>
      </c>
      <c r="AZO56" s="3" t="s">
        <v>6922</v>
      </c>
      <c r="AZP56" s="3" t="s">
        <v>7410</v>
      </c>
      <c r="AZQ56" s="3" t="s">
        <v>7411</v>
      </c>
      <c r="AZR56" s="3" t="s">
        <v>6935</v>
      </c>
      <c r="AZS56" s="3" t="s">
        <v>37740</v>
      </c>
      <c r="AZT56" s="3" t="s">
        <v>37741</v>
      </c>
      <c r="AZU56" s="3" t="s">
        <v>6919</v>
      </c>
      <c r="AZV56" s="3" t="s">
        <v>37742</v>
      </c>
      <c r="AZW56" s="3" t="s">
        <v>37743</v>
      </c>
      <c r="AZX56" s="3" t="s">
        <v>6919</v>
      </c>
      <c r="AZY56" s="3" t="s">
        <v>37744</v>
      </c>
      <c r="AZZ56" s="3" t="s">
        <v>37745</v>
      </c>
      <c r="BAA56" s="3" t="s">
        <v>6919</v>
      </c>
      <c r="BAB56" s="3" t="s">
        <v>37746</v>
      </c>
      <c r="BAC56" s="3" t="s">
        <v>37747</v>
      </c>
      <c r="BAD56" s="3" t="s">
        <v>6919</v>
      </c>
      <c r="BAE56" s="3" t="s">
        <v>37748</v>
      </c>
      <c r="BAF56" s="3" t="s">
        <v>37749</v>
      </c>
      <c r="BAG56" s="3" t="s">
        <v>6916</v>
      </c>
      <c r="BAH56" s="3" t="s">
        <v>37750</v>
      </c>
      <c r="BAI56" s="3" t="s">
        <v>37751</v>
      </c>
      <c r="BAJ56" s="3" t="s">
        <v>6916</v>
      </c>
      <c r="BAK56" s="3" t="s">
        <v>37752</v>
      </c>
      <c r="BAL56" s="3" t="s">
        <v>37753</v>
      </c>
      <c r="BAM56" s="3" t="s">
        <v>6922</v>
      </c>
      <c r="BAN56" s="3" t="s">
        <v>37754</v>
      </c>
      <c r="BAO56" s="3" t="s">
        <v>37755</v>
      </c>
      <c r="BAP56" s="3" t="s">
        <v>6922</v>
      </c>
      <c r="BAQ56" s="3" t="s">
        <v>37756</v>
      </c>
      <c r="BAR56" s="3" t="s">
        <v>37757</v>
      </c>
      <c r="BAS56" s="3" t="s">
        <v>6922</v>
      </c>
      <c r="BAT56" s="3" t="s">
        <v>37758</v>
      </c>
      <c r="BAU56" s="3" t="s">
        <v>37759</v>
      </c>
      <c r="BAV56" s="3" t="s">
        <v>6922</v>
      </c>
      <c r="BAW56" s="3" t="s">
        <v>37760</v>
      </c>
      <c r="BAX56" s="3" t="s">
        <v>37761</v>
      </c>
      <c r="BAY56" s="3" t="s">
        <v>6935</v>
      </c>
      <c r="BAZ56" s="3" t="s">
        <v>37762</v>
      </c>
      <c r="BBA56" s="3" t="s">
        <v>37763</v>
      </c>
      <c r="BBB56" s="3" t="s">
        <v>6922</v>
      </c>
      <c r="BBC56" s="3" t="s">
        <v>37764</v>
      </c>
      <c r="BBD56" s="3" t="s">
        <v>37765</v>
      </c>
      <c r="BBE56" s="3" t="s">
        <v>6922</v>
      </c>
      <c r="BBF56" s="3" t="s">
        <v>37766</v>
      </c>
      <c r="BBG56" s="3" t="s">
        <v>37767</v>
      </c>
      <c r="BBH56" s="3" t="s">
        <v>6919</v>
      </c>
      <c r="BBI56" s="3" t="s">
        <v>37768</v>
      </c>
      <c r="BBJ56" s="3" t="s">
        <v>37769</v>
      </c>
      <c r="BBK56" s="3" t="s">
        <v>6922</v>
      </c>
      <c r="BBL56" s="3" t="s">
        <v>37770</v>
      </c>
      <c r="BBM56" s="3" t="s">
        <v>37771</v>
      </c>
      <c r="BBN56" s="3" t="s">
        <v>6916</v>
      </c>
      <c r="BBO56" s="3" t="s">
        <v>37772</v>
      </c>
      <c r="BBP56" s="3" t="s">
        <v>37773</v>
      </c>
      <c r="BBQ56" s="3" t="s">
        <v>6922</v>
      </c>
      <c r="BBR56" s="3" t="s">
        <v>35952</v>
      </c>
      <c r="BBS56" s="3" t="s">
        <v>35953</v>
      </c>
      <c r="BBT56" s="3" t="s">
        <v>6916</v>
      </c>
      <c r="BBU56" s="3" t="s">
        <v>37774</v>
      </c>
      <c r="BBV56" s="3" t="s">
        <v>37775</v>
      </c>
      <c r="BBW56" s="3" t="s">
        <v>6919</v>
      </c>
      <c r="BBX56" s="3" t="s">
        <v>37776</v>
      </c>
      <c r="BBY56" s="3" t="s">
        <v>37777</v>
      </c>
      <c r="BBZ56" s="3" t="s">
        <v>6916</v>
      </c>
      <c r="BCA56" s="3" t="s">
        <v>37778</v>
      </c>
      <c r="BCB56" s="3" t="s">
        <v>37779</v>
      </c>
      <c r="BCC56" s="3" t="s">
        <v>6922</v>
      </c>
      <c r="BCD56" s="3" t="s">
        <v>37780</v>
      </c>
      <c r="BCE56" s="3" t="s">
        <v>37781</v>
      </c>
      <c r="BCF56" s="3" t="s">
        <v>6919</v>
      </c>
      <c r="BCG56" s="3" t="s">
        <v>37782</v>
      </c>
      <c r="BCH56" s="3" t="s">
        <v>37783</v>
      </c>
      <c r="BCI56" s="3" t="s">
        <v>6919</v>
      </c>
      <c r="BCJ56" s="3" t="s">
        <v>37784</v>
      </c>
      <c r="BCK56" s="3" t="s">
        <v>37785</v>
      </c>
      <c r="BCL56" s="3" t="s">
        <v>6919</v>
      </c>
      <c r="BCM56" s="3" t="s">
        <v>37786</v>
      </c>
      <c r="BCN56" s="3" t="s">
        <v>37787</v>
      </c>
      <c r="BCO56" s="3" t="s">
        <v>6916</v>
      </c>
      <c r="BCP56" s="3" t="s">
        <v>37788</v>
      </c>
      <c r="BCQ56" s="3" t="s">
        <v>37789</v>
      </c>
      <c r="BCR56" s="3" t="s">
        <v>6919</v>
      </c>
      <c r="BCS56" s="3" t="s">
        <v>37790</v>
      </c>
      <c r="BCT56" s="3" t="s">
        <v>37791</v>
      </c>
      <c r="BCU56" s="3" t="s">
        <v>6916</v>
      </c>
      <c r="BCV56" s="3" t="s">
        <v>37792</v>
      </c>
      <c r="BCW56" s="3" t="s">
        <v>37793</v>
      </c>
      <c r="BCX56" s="3" t="s">
        <v>6919</v>
      </c>
      <c r="BCY56" s="3" t="s">
        <v>37794</v>
      </c>
      <c r="BCZ56" s="3" t="s">
        <v>37795</v>
      </c>
      <c r="BDA56" s="3" t="s">
        <v>6922</v>
      </c>
      <c r="BDB56" s="3" t="s">
        <v>37796</v>
      </c>
      <c r="BDC56" s="3" t="s">
        <v>37797</v>
      </c>
      <c r="BDD56" s="3" t="s">
        <v>6916</v>
      </c>
      <c r="BDE56" s="3" t="s">
        <v>37798</v>
      </c>
      <c r="BDF56" s="3" t="s">
        <v>37799</v>
      </c>
      <c r="BDG56" s="3" t="s">
        <v>7071</v>
      </c>
      <c r="BDH56" s="3" t="s">
        <v>37800</v>
      </c>
      <c r="BDI56" s="3" t="s">
        <v>37801</v>
      </c>
      <c r="BDJ56" s="3" t="s">
        <v>6919</v>
      </c>
      <c r="BDK56" s="3" t="s">
        <v>37802</v>
      </c>
      <c r="BDL56" s="3" t="s">
        <v>37803</v>
      </c>
      <c r="BDM56" s="3" t="s">
        <v>7071</v>
      </c>
      <c r="BDN56" s="3" t="s">
        <v>37804</v>
      </c>
      <c r="BDO56" s="3" t="s">
        <v>37805</v>
      </c>
      <c r="BDP56" s="3" t="s">
        <v>6922</v>
      </c>
      <c r="BDQ56" s="3" t="s">
        <v>37806</v>
      </c>
      <c r="BDR56" s="3" t="s">
        <v>37807</v>
      </c>
      <c r="BDS56" s="3" t="s">
        <v>6919</v>
      </c>
      <c r="BDT56" s="3" t="s">
        <v>37808</v>
      </c>
      <c r="BDU56" s="3" t="s">
        <v>37809</v>
      </c>
      <c r="BDV56" s="3" t="s">
        <v>7071</v>
      </c>
      <c r="BDW56" s="3" t="s">
        <v>37810</v>
      </c>
      <c r="BDX56" s="3" t="s">
        <v>37811</v>
      </c>
      <c r="BDY56" s="3" t="s">
        <v>6919</v>
      </c>
      <c r="BDZ56" s="3" t="s">
        <v>37812</v>
      </c>
      <c r="BEA56" s="3" t="s">
        <v>37813</v>
      </c>
      <c r="BEB56" s="3" t="s">
        <v>6916</v>
      </c>
      <c r="BEC56" s="3" t="s">
        <v>37814</v>
      </c>
      <c r="BED56" s="3" t="s">
        <v>37815</v>
      </c>
      <c r="BEE56" s="3" t="s">
        <v>7071</v>
      </c>
      <c r="BEF56" s="3" t="s">
        <v>37141</v>
      </c>
      <c r="BEG56" s="3" t="s">
        <v>37142</v>
      </c>
      <c r="BEH56" s="3" t="s">
        <v>6922</v>
      </c>
      <c r="BEI56" s="3" t="s">
        <v>7252</v>
      </c>
      <c r="BEJ56" s="3" t="s">
        <v>7253</v>
      </c>
      <c r="BEK56" s="3" t="s">
        <v>6922</v>
      </c>
      <c r="BEL56" s="3" t="s">
        <v>7252</v>
      </c>
      <c r="BEM56" s="3" t="s">
        <v>7253</v>
      </c>
      <c r="BEN56" s="3" t="s">
        <v>6919</v>
      </c>
      <c r="BEO56" s="3" t="s">
        <v>37816</v>
      </c>
      <c r="BEP56" s="3" t="s">
        <v>37817</v>
      </c>
      <c r="BEQ56" s="3" t="s">
        <v>6919</v>
      </c>
      <c r="BER56" s="3" t="s">
        <v>37818</v>
      </c>
      <c r="BES56" s="3" t="s">
        <v>37819</v>
      </c>
      <c r="BET56" s="3" t="s">
        <v>6922</v>
      </c>
      <c r="BEU56" s="3" t="s">
        <v>37820</v>
      </c>
      <c r="BEV56" s="3" t="s">
        <v>37821</v>
      </c>
      <c r="BEW56" s="3" t="s">
        <v>6916</v>
      </c>
      <c r="BEX56" s="3" t="s">
        <v>37822</v>
      </c>
      <c r="BEY56" s="3" t="s">
        <v>37823</v>
      </c>
      <c r="BEZ56" s="3" t="s">
        <v>6919</v>
      </c>
      <c r="BFA56" s="3" t="s">
        <v>37824</v>
      </c>
      <c r="BFB56" s="3" t="s">
        <v>37825</v>
      </c>
      <c r="BFC56" s="3" t="s">
        <v>6922</v>
      </c>
      <c r="BFD56" s="3" t="s">
        <v>7961</v>
      </c>
      <c r="BFE56" s="3" t="s">
        <v>7962</v>
      </c>
      <c r="BFF56" s="3" t="s">
        <v>6919</v>
      </c>
      <c r="BFG56" s="3" t="s">
        <v>37826</v>
      </c>
      <c r="BFH56" s="3" t="s">
        <v>37827</v>
      </c>
      <c r="BFI56" s="3" t="s">
        <v>6919</v>
      </c>
      <c r="BFJ56" s="3" t="s">
        <v>37828</v>
      </c>
      <c r="BFK56" s="3" t="s">
        <v>37829</v>
      </c>
      <c r="BFL56" s="3" t="s">
        <v>6922</v>
      </c>
      <c r="BFM56" s="3" t="s">
        <v>37830</v>
      </c>
      <c r="BFN56" s="3" t="s">
        <v>37831</v>
      </c>
      <c r="BFO56" s="3" t="s">
        <v>6919</v>
      </c>
      <c r="BFP56" s="3" t="s">
        <v>37832</v>
      </c>
      <c r="BFQ56" s="3" t="s">
        <v>37833</v>
      </c>
      <c r="BFR56" s="3" t="s">
        <v>6916</v>
      </c>
      <c r="BFS56" s="3" t="s">
        <v>37834</v>
      </c>
      <c r="BFT56" s="3" t="s">
        <v>37835</v>
      </c>
      <c r="BFU56" s="3" t="s">
        <v>6919</v>
      </c>
      <c r="BFV56" s="3" t="s">
        <v>37836</v>
      </c>
      <c r="BFW56" s="3" t="s">
        <v>37837</v>
      </c>
      <c r="BFX56" s="3" t="s">
        <v>6919</v>
      </c>
      <c r="BFY56" s="3" t="s">
        <v>37838</v>
      </c>
      <c r="BFZ56" s="3" t="s">
        <v>37839</v>
      </c>
      <c r="BGA56" s="3" t="s">
        <v>6919</v>
      </c>
      <c r="BGB56" s="3" t="s">
        <v>37840</v>
      </c>
      <c r="BGC56" s="3" t="s">
        <v>37841</v>
      </c>
      <c r="BGD56" s="3" t="s">
        <v>6919</v>
      </c>
      <c r="BGE56" s="3" t="s">
        <v>37842</v>
      </c>
      <c r="BGF56" s="3" t="s">
        <v>37843</v>
      </c>
      <c r="BGG56" s="3" t="s">
        <v>6922</v>
      </c>
      <c r="BGH56" s="3" t="s">
        <v>37844</v>
      </c>
      <c r="BGI56" s="3" t="s">
        <v>37845</v>
      </c>
      <c r="BGJ56" s="3" t="s">
        <v>6922</v>
      </c>
      <c r="BGK56" s="3" t="s">
        <v>37846</v>
      </c>
      <c r="BGL56" s="3" t="s">
        <v>37847</v>
      </c>
      <c r="BGM56" s="3" t="s">
        <v>6919</v>
      </c>
      <c r="BGN56" s="3" t="s">
        <v>37848</v>
      </c>
      <c r="BGO56" s="3" t="s">
        <v>37849</v>
      </c>
      <c r="BGP56" s="3" t="s">
        <v>6919</v>
      </c>
      <c r="BGQ56" s="3" t="s">
        <v>28558</v>
      </c>
      <c r="BGR56" s="3" t="s">
        <v>37850</v>
      </c>
      <c r="BGS56" s="3" t="s">
        <v>6922</v>
      </c>
      <c r="BGT56" s="3" t="s">
        <v>37851</v>
      </c>
      <c r="BGU56" s="3" t="s">
        <v>37852</v>
      </c>
      <c r="BGV56" s="3" t="s">
        <v>6916</v>
      </c>
      <c r="BGW56" s="3" t="s">
        <v>37035</v>
      </c>
      <c r="BGX56" s="3" t="s">
        <v>37036</v>
      </c>
      <c r="BGY56" s="3" t="s">
        <v>6916</v>
      </c>
      <c r="BGZ56" s="3" t="s">
        <v>7004</v>
      </c>
      <c r="BHA56" s="3" t="s">
        <v>7005</v>
      </c>
      <c r="BHB56" s="3" t="s">
        <v>6919</v>
      </c>
      <c r="BHC56" s="3" t="s">
        <v>36225</v>
      </c>
      <c r="BHD56" s="3" t="s">
        <v>36226</v>
      </c>
      <c r="BHE56" s="3" t="s">
        <v>6922</v>
      </c>
      <c r="BHF56" s="3" t="s">
        <v>37853</v>
      </c>
      <c r="BHG56" s="3" t="s">
        <v>37854</v>
      </c>
      <c r="BHH56" s="3" t="s">
        <v>6935</v>
      </c>
      <c r="BHI56" s="3" t="s">
        <v>36562</v>
      </c>
      <c r="BHJ56" s="3" t="s">
        <v>36563</v>
      </c>
      <c r="BHK56" s="3" t="s">
        <v>7071</v>
      </c>
      <c r="BHL56" s="3" t="s">
        <v>37855</v>
      </c>
      <c r="BHM56" s="3" t="s">
        <v>37856</v>
      </c>
      <c r="BHN56" s="3" t="s">
        <v>6922</v>
      </c>
      <c r="BHO56" s="3" t="s">
        <v>37857</v>
      </c>
      <c r="BHP56" s="3" t="s">
        <v>37858</v>
      </c>
      <c r="BHQ56" s="3" t="s">
        <v>7071</v>
      </c>
      <c r="BHR56" s="3" t="s">
        <v>37726</v>
      </c>
      <c r="BHS56" s="3" t="s">
        <v>37727</v>
      </c>
      <c r="BHT56" s="3" t="s">
        <v>6919</v>
      </c>
      <c r="BHU56" s="3" t="s">
        <v>37859</v>
      </c>
      <c r="BHV56" s="3" t="s">
        <v>37860</v>
      </c>
      <c r="BHW56" s="3" t="s">
        <v>6916</v>
      </c>
      <c r="BHX56" s="3" t="s">
        <v>37861</v>
      </c>
      <c r="BHY56" s="3" t="s">
        <v>37862</v>
      </c>
      <c r="BHZ56" s="3" t="s">
        <v>6919</v>
      </c>
      <c r="BIA56" s="3" t="s">
        <v>37863</v>
      </c>
      <c r="BIB56" s="3" t="s">
        <v>37864</v>
      </c>
      <c r="BIC56" s="3" t="s">
        <v>6916</v>
      </c>
      <c r="BID56" s="3" t="s">
        <v>37865</v>
      </c>
      <c r="BIE56" s="3" t="s">
        <v>37866</v>
      </c>
      <c r="BIF56" s="3" t="s">
        <v>6916</v>
      </c>
      <c r="BIG56" s="3" t="s">
        <v>37867</v>
      </c>
      <c r="BIH56" s="3" t="s">
        <v>37868</v>
      </c>
      <c r="BII56" s="3" t="s">
        <v>6916</v>
      </c>
      <c r="BIJ56" s="3" t="s">
        <v>37869</v>
      </c>
      <c r="BIK56" s="3" t="s">
        <v>37870</v>
      </c>
      <c r="BIL56" s="3" t="s">
        <v>6919</v>
      </c>
      <c r="BIM56" s="3" t="s">
        <v>37746</v>
      </c>
      <c r="BIN56" s="3" t="s">
        <v>37747</v>
      </c>
      <c r="BIO56" s="3" t="s">
        <v>6922</v>
      </c>
      <c r="BIP56" s="3" t="s">
        <v>36747</v>
      </c>
      <c r="BIQ56" s="3" t="s">
        <v>36748</v>
      </c>
      <c r="BIR56" s="3" t="s">
        <v>6916</v>
      </c>
      <c r="BIS56" s="3" t="s">
        <v>37640</v>
      </c>
      <c r="BIT56" s="3" t="s">
        <v>37641</v>
      </c>
      <c r="BIU56" s="3" t="s">
        <v>6916</v>
      </c>
      <c r="BIV56" s="3" t="s">
        <v>37640</v>
      </c>
      <c r="BIW56" s="3" t="s">
        <v>37641</v>
      </c>
      <c r="BIX56" s="3" t="s">
        <v>6922</v>
      </c>
      <c r="BIY56" s="3" t="s">
        <v>37871</v>
      </c>
      <c r="BIZ56" s="3" t="s">
        <v>37872</v>
      </c>
      <c r="BJA56" s="3" t="s">
        <v>6916</v>
      </c>
      <c r="BJB56" s="3" t="s">
        <v>37873</v>
      </c>
      <c r="BJC56" s="3" t="s">
        <v>37874</v>
      </c>
      <c r="BJD56" s="3" t="s">
        <v>6916</v>
      </c>
      <c r="BJE56" s="3" t="s">
        <v>37875</v>
      </c>
      <c r="BJF56" s="3" t="s">
        <v>37876</v>
      </c>
      <c r="BJG56" s="3" t="s">
        <v>6919</v>
      </c>
      <c r="BJH56" s="3" t="s">
        <v>37877</v>
      </c>
      <c r="BJI56" s="3" t="s">
        <v>37878</v>
      </c>
      <c r="BJJ56" s="3" t="s">
        <v>6922</v>
      </c>
      <c r="BJK56" s="3" t="s">
        <v>37879</v>
      </c>
      <c r="BJL56" s="3" t="s">
        <v>37880</v>
      </c>
      <c r="BJM56" s="3" t="s">
        <v>6916</v>
      </c>
      <c r="BJN56" s="3" t="s">
        <v>37881</v>
      </c>
      <c r="BJO56" s="3" t="s">
        <v>37882</v>
      </c>
      <c r="BJP56" s="3" t="s">
        <v>6916</v>
      </c>
      <c r="BJQ56" s="3" t="s">
        <v>37883</v>
      </c>
      <c r="BJR56" s="3" t="s">
        <v>37884</v>
      </c>
      <c r="BJS56" s="3" t="s">
        <v>6922</v>
      </c>
      <c r="BJT56" s="3" t="s">
        <v>37879</v>
      </c>
      <c r="BJU56" s="3" t="s">
        <v>37880</v>
      </c>
      <c r="BJV56" s="3" t="s">
        <v>6919</v>
      </c>
      <c r="BJW56" s="3" t="s">
        <v>37885</v>
      </c>
      <c r="BJX56" s="3" t="s">
        <v>37886</v>
      </c>
      <c r="BJY56" s="3" t="s">
        <v>6919</v>
      </c>
      <c r="BJZ56" s="3" t="s">
        <v>37887</v>
      </c>
      <c r="BKA56" s="3" t="s">
        <v>37888</v>
      </c>
      <c r="BKB56" s="3" t="s">
        <v>6916</v>
      </c>
      <c r="BKC56" s="3" t="s">
        <v>7004</v>
      </c>
      <c r="BKD56" s="3" t="s">
        <v>7005</v>
      </c>
      <c r="BKE56" s="3" t="s">
        <v>7071</v>
      </c>
      <c r="BKF56" s="3" t="s">
        <v>37889</v>
      </c>
      <c r="BKG56" s="3" t="s">
        <v>37890</v>
      </c>
      <c r="BKH56" s="3" t="s">
        <v>6916</v>
      </c>
      <c r="BKI56" s="3" t="s">
        <v>37891</v>
      </c>
      <c r="BKJ56" s="3" t="s">
        <v>37892</v>
      </c>
      <c r="BKK56" s="3" t="s">
        <v>6922</v>
      </c>
      <c r="BKL56" s="3" t="s">
        <v>37893</v>
      </c>
      <c r="BKM56" s="3" t="s">
        <v>37894</v>
      </c>
      <c r="BKN56" s="3" t="s">
        <v>6919</v>
      </c>
      <c r="BKO56" s="3" t="s">
        <v>37895</v>
      </c>
      <c r="BKP56" s="3" t="s">
        <v>37896</v>
      </c>
      <c r="BKQ56" s="3" t="s">
        <v>6919</v>
      </c>
      <c r="BKR56" s="3" t="s">
        <v>37897</v>
      </c>
      <c r="BKS56" s="3" t="s">
        <v>37898</v>
      </c>
      <c r="BKT56" s="3" t="s">
        <v>6922</v>
      </c>
      <c r="BKU56" s="3" t="s">
        <v>37893</v>
      </c>
      <c r="BKV56" s="3" t="s">
        <v>37894</v>
      </c>
      <c r="BKW56" s="3" t="s">
        <v>6919</v>
      </c>
      <c r="BKX56" s="3" t="s">
        <v>37899</v>
      </c>
      <c r="BKY56" s="3" t="s">
        <v>37900</v>
      </c>
      <c r="BKZ56" s="3" t="s">
        <v>6922</v>
      </c>
      <c r="BLA56" s="3" t="s">
        <v>37901</v>
      </c>
      <c r="BLB56" s="3" t="s">
        <v>37902</v>
      </c>
      <c r="BLC56" s="3" t="s">
        <v>6922</v>
      </c>
      <c r="BLD56" s="3" t="s">
        <v>37903</v>
      </c>
      <c r="BLE56" s="3" t="s">
        <v>37904</v>
      </c>
      <c r="BLF56" s="3" t="s">
        <v>6919</v>
      </c>
      <c r="BLG56" s="3" t="s">
        <v>37905</v>
      </c>
      <c r="BLH56" s="3" t="s">
        <v>37906</v>
      </c>
      <c r="BLI56" s="3" t="s">
        <v>6916</v>
      </c>
      <c r="BLJ56" s="3" t="s">
        <v>37907</v>
      </c>
      <c r="BLK56" s="3" t="s">
        <v>37908</v>
      </c>
      <c r="BLL56" s="3" t="s">
        <v>6922</v>
      </c>
      <c r="BLM56" s="3" t="s">
        <v>37909</v>
      </c>
      <c r="BLN56" s="3" t="s">
        <v>37910</v>
      </c>
      <c r="BLO56" s="3" t="s">
        <v>6919</v>
      </c>
      <c r="BLP56" s="3" t="s">
        <v>37911</v>
      </c>
      <c r="BLQ56" s="3" t="s">
        <v>37912</v>
      </c>
      <c r="BLR56" s="3" t="s">
        <v>6922</v>
      </c>
      <c r="BLS56" s="3" t="s">
        <v>37913</v>
      </c>
      <c r="BLT56" s="3" t="s">
        <v>37914</v>
      </c>
      <c r="BLU56" s="3" t="s">
        <v>6922</v>
      </c>
      <c r="BLV56" s="3" t="s">
        <v>37915</v>
      </c>
      <c r="BLW56" s="3" t="s">
        <v>37916</v>
      </c>
      <c r="BLX56" s="3" t="s">
        <v>6922</v>
      </c>
      <c r="BLY56" s="3" t="s">
        <v>37917</v>
      </c>
      <c r="BLZ56" s="3" t="s">
        <v>37918</v>
      </c>
      <c r="BMA56" s="3" t="s">
        <v>6919</v>
      </c>
      <c r="BMB56" s="3" t="s">
        <v>37919</v>
      </c>
      <c r="BMC56" s="3" t="s">
        <v>37920</v>
      </c>
      <c r="BMD56" s="3" t="s">
        <v>6922</v>
      </c>
      <c r="BME56" s="3" t="s">
        <v>37921</v>
      </c>
      <c r="BMF56" s="3" t="s">
        <v>37922</v>
      </c>
      <c r="BMG56" s="3" t="s">
        <v>6922</v>
      </c>
      <c r="BMH56" s="3" t="s">
        <v>37923</v>
      </c>
      <c r="BMI56" s="3" t="s">
        <v>37924</v>
      </c>
      <c r="BMJ56" s="3" t="s">
        <v>6922</v>
      </c>
      <c r="BMK56" s="3" t="s">
        <v>37925</v>
      </c>
      <c r="BML56" s="3" t="s">
        <v>37926</v>
      </c>
      <c r="BMM56" s="3" t="s">
        <v>6922</v>
      </c>
      <c r="BMN56" s="3" t="s">
        <v>37927</v>
      </c>
      <c r="BMO56" s="3" t="s">
        <v>37928</v>
      </c>
      <c r="BMP56" s="3" t="s">
        <v>6922</v>
      </c>
      <c r="BMQ56" s="3" t="s">
        <v>7563</v>
      </c>
      <c r="BMR56" s="3" t="s">
        <v>7564</v>
      </c>
      <c r="BMS56" s="3" t="s">
        <v>7071</v>
      </c>
      <c r="BMT56" s="3" t="s">
        <v>37929</v>
      </c>
      <c r="BMU56" s="3" t="s">
        <v>37930</v>
      </c>
      <c r="BMV56" s="3" t="s">
        <v>6922</v>
      </c>
      <c r="BMW56" s="3" t="s">
        <v>37931</v>
      </c>
      <c r="BMX56" s="3" t="s">
        <v>37932</v>
      </c>
      <c r="BMY56" s="3" t="s">
        <v>7071</v>
      </c>
      <c r="BMZ56" s="3" t="s">
        <v>37933</v>
      </c>
      <c r="BNA56" s="3" t="s">
        <v>37934</v>
      </c>
      <c r="BNB56" s="3" t="s">
        <v>6916</v>
      </c>
      <c r="BNC56" s="3" t="s">
        <v>37935</v>
      </c>
      <c r="BND56" s="3" t="s">
        <v>37936</v>
      </c>
      <c r="BNE56" s="3" t="s">
        <v>6919</v>
      </c>
      <c r="BNF56" s="3" t="s">
        <v>7248</v>
      </c>
      <c r="BNG56" s="3" t="s">
        <v>7249</v>
      </c>
      <c r="BNH56" s="3" t="s">
        <v>6922</v>
      </c>
      <c r="BNI56" s="3" t="s">
        <v>37937</v>
      </c>
      <c r="BNJ56" s="3" t="s">
        <v>37938</v>
      </c>
      <c r="BNK56" s="3" t="s">
        <v>6922</v>
      </c>
      <c r="BNL56" s="3" t="s">
        <v>37939</v>
      </c>
      <c r="BNM56" s="3" t="s">
        <v>37940</v>
      </c>
      <c r="BNN56" s="3" t="s">
        <v>6919</v>
      </c>
      <c r="BNO56" s="3" t="s">
        <v>27544</v>
      </c>
      <c r="BNP56" s="3" t="s">
        <v>37941</v>
      </c>
      <c r="BNQ56" s="3" t="s">
        <v>6916</v>
      </c>
      <c r="BNR56" s="3" t="s">
        <v>37942</v>
      </c>
      <c r="BNS56" s="3" t="s">
        <v>37943</v>
      </c>
      <c r="BNT56" s="3" t="s">
        <v>6919</v>
      </c>
      <c r="BNU56" s="3" t="s">
        <v>37944</v>
      </c>
      <c r="BNV56" s="3" t="s">
        <v>37945</v>
      </c>
      <c r="BNW56" s="3" t="s">
        <v>6919</v>
      </c>
      <c r="BNX56" s="3" t="s">
        <v>37946</v>
      </c>
      <c r="BNY56" s="3" t="s">
        <v>37947</v>
      </c>
      <c r="BNZ56" s="3" t="s">
        <v>6922</v>
      </c>
      <c r="BOA56" s="3" t="s">
        <v>37948</v>
      </c>
      <c r="BOB56" s="3" t="s">
        <v>37949</v>
      </c>
      <c r="BOC56" s="3" t="s">
        <v>6916</v>
      </c>
      <c r="BOD56" s="3" t="s">
        <v>37950</v>
      </c>
      <c r="BOE56" s="3" t="s">
        <v>37951</v>
      </c>
      <c r="BOF56" s="3" t="s">
        <v>6919</v>
      </c>
      <c r="BOG56" s="3" t="s">
        <v>37952</v>
      </c>
      <c r="BOH56" s="3" t="s">
        <v>37953</v>
      </c>
      <c r="BOI56" s="3" t="s">
        <v>6916</v>
      </c>
      <c r="BOJ56" s="3" t="s">
        <v>37954</v>
      </c>
      <c r="BOK56" s="3" t="s">
        <v>37955</v>
      </c>
      <c r="BOL56" s="3" t="s">
        <v>6916</v>
      </c>
      <c r="BOM56" s="3" t="s">
        <v>37956</v>
      </c>
      <c r="BON56" s="3" t="s">
        <v>37957</v>
      </c>
      <c r="BOO56" s="3" t="s">
        <v>6916</v>
      </c>
      <c r="BOP56" s="3" t="s">
        <v>37958</v>
      </c>
      <c r="BOQ56" s="3" t="s">
        <v>37959</v>
      </c>
      <c r="BOR56" s="3" t="s">
        <v>6922</v>
      </c>
      <c r="BOS56" s="3" t="s">
        <v>7252</v>
      </c>
      <c r="BOT56" s="3" t="s">
        <v>7253</v>
      </c>
      <c r="BOU56" s="3" t="s">
        <v>6919</v>
      </c>
      <c r="BOV56" s="3" t="s">
        <v>37960</v>
      </c>
      <c r="BOW56" s="3" t="s">
        <v>37961</v>
      </c>
      <c r="BOX56" s="3" t="s">
        <v>6922</v>
      </c>
      <c r="BOY56" s="3" t="s">
        <v>37962</v>
      </c>
      <c r="BOZ56" s="3" t="s">
        <v>37963</v>
      </c>
      <c r="BPA56" s="3" t="s">
        <v>6916</v>
      </c>
      <c r="BPB56" s="3" t="s">
        <v>37964</v>
      </c>
      <c r="BPC56" s="3" t="s">
        <v>37965</v>
      </c>
      <c r="BPD56" s="3" t="s">
        <v>6922</v>
      </c>
      <c r="BPE56" s="3" t="s">
        <v>7252</v>
      </c>
      <c r="BPF56" s="3" t="s">
        <v>7253</v>
      </c>
      <c r="BPG56" s="3" t="s">
        <v>6935</v>
      </c>
      <c r="BPH56" s="3" t="s">
        <v>37966</v>
      </c>
      <c r="BPI56" s="3" t="s">
        <v>37967</v>
      </c>
      <c r="BPJ56" s="3" t="s">
        <v>6935</v>
      </c>
      <c r="BPK56" s="3" t="s">
        <v>37968</v>
      </c>
      <c r="BPL56" s="3" t="s">
        <v>37969</v>
      </c>
      <c r="BPM56" s="3" t="s">
        <v>6922</v>
      </c>
      <c r="BPN56" s="3" t="s">
        <v>36271</v>
      </c>
      <c r="BPO56" s="3" t="s">
        <v>36272</v>
      </c>
      <c r="BPP56" s="3" t="s">
        <v>6916</v>
      </c>
      <c r="BPQ56" s="3" t="s">
        <v>37035</v>
      </c>
      <c r="BPR56" s="3" t="s">
        <v>37036</v>
      </c>
      <c r="BPS56" s="3" t="s">
        <v>6922</v>
      </c>
      <c r="BPT56" s="3" t="s">
        <v>7252</v>
      </c>
      <c r="BPU56" s="3" t="s">
        <v>7253</v>
      </c>
      <c r="BPV56" s="3" t="s">
        <v>6916</v>
      </c>
      <c r="BPW56" s="3" t="s">
        <v>37970</v>
      </c>
      <c r="BPX56" s="3" t="s">
        <v>37971</v>
      </c>
      <c r="BPY56" s="3" t="s">
        <v>6922</v>
      </c>
      <c r="BPZ56" s="3" t="s">
        <v>35834</v>
      </c>
      <c r="BQA56" s="3" t="s">
        <v>35835</v>
      </c>
      <c r="BQB56" s="3" t="s">
        <v>6935</v>
      </c>
      <c r="BQC56" s="3" t="s">
        <v>37972</v>
      </c>
      <c r="BQD56" s="3" t="s">
        <v>37973</v>
      </c>
      <c r="BQE56" s="3" t="s">
        <v>6919</v>
      </c>
      <c r="BQF56" s="3" t="s">
        <v>37974</v>
      </c>
      <c r="BQG56" s="3" t="s">
        <v>37975</v>
      </c>
      <c r="BQH56" s="3" t="s">
        <v>6922</v>
      </c>
      <c r="BQI56" s="3" t="s">
        <v>37976</v>
      </c>
      <c r="BQJ56" s="3" t="s">
        <v>37977</v>
      </c>
      <c r="BQK56" s="3" t="s">
        <v>6922</v>
      </c>
      <c r="BQL56" s="3" t="s">
        <v>37978</v>
      </c>
      <c r="BQM56" s="3" t="s">
        <v>37979</v>
      </c>
      <c r="BQN56" s="3" t="s">
        <v>6916</v>
      </c>
      <c r="BQO56" s="3" t="s">
        <v>37980</v>
      </c>
      <c r="BQP56" s="3" t="s">
        <v>37981</v>
      </c>
      <c r="BQQ56" s="3" t="s">
        <v>6919</v>
      </c>
      <c r="BQR56" s="3" t="s">
        <v>37982</v>
      </c>
      <c r="BQS56" s="3" t="s">
        <v>37983</v>
      </c>
      <c r="BQT56" s="3" t="s">
        <v>6919</v>
      </c>
      <c r="BQU56" s="3" t="s">
        <v>37984</v>
      </c>
      <c r="BQV56" s="3" t="s">
        <v>37985</v>
      </c>
      <c r="BQW56" s="3" t="s">
        <v>6919</v>
      </c>
      <c r="BQX56" s="3" t="s">
        <v>37986</v>
      </c>
      <c r="BQY56" s="3" t="s">
        <v>37987</v>
      </c>
      <c r="BQZ56" s="3" t="s">
        <v>6919</v>
      </c>
      <c r="BRA56" s="3" t="s">
        <v>37988</v>
      </c>
      <c r="BRB56" s="3" t="s">
        <v>37989</v>
      </c>
      <c r="BRC56" s="3" t="s">
        <v>6922</v>
      </c>
      <c r="BRD56" s="3" t="s">
        <v>37990</v>
      </c>
      <c r="BRE56" s="3" t="s">
        <v>37991</v>
      </c>
      <c r="BRF56" s="3" t="s">
        <v>6922</v>
      </c>
      <c r="BRG56" s="3" t="s">
        <v>37992</v>
      </c>
      <c r="BRH56" s="3" t="s">
        <v>37993</v>
      </c>
      <c r="BRI56" s="3" t="s">
        <v>6935</v>
      </c>
      <c r="BRJ56" s="3" t="s">
        <v>37994</v>
      </c>
      <c r="BRK56" s="3" t="s">
        <v>37995</v>
      </c>
      <c r="BRL56" s="3" t="s">
        <v>6919</v>
      </c>
      <c r="BRM56" s="3" t="s">
        <v>37996</v>
      </c>
      <c r="BRN56" s="3" t="s">
        <v>37997</v>
      </c>
      <c r="BRO56" s="3" t="s">
        <v>6922</v>
      </c>
      <c r="BRP56" s="3" t="s">
        <v>37998</v>
      </c>
      <c r="BRQ56" s="3" t="s">
        <v>37999</v>
      </c>
      <c r="BRR56" s="3" t="s">
        <v>6922</v>
      </c>
      <c r="BRS56" s="3" t="s">
        <v>38000</v>
      </c>
      <c r="BRT56" s="3" t="s">
        <v>38001</v>
      </c>
      <c r="BRU56" s="3" t="s">
        <v>6916</v>
      </c>
      <c r="BRV56" s="3" t="s">
        <v>38002</v>
      </c>
      <c r="BRW56" s="3" t="s">
        <v>38003</v>
      </c>
      <c r="BRX56" s="3" t="s">
        <v>6919</v>
      </c>
      <c r="BRY56" s="3" t="s">
        <v>38004</v>
      </c>
      <c r="BRZ56" s="3" t="s">
        <v>38005</v>
      </c>
      <c r="BSA56" s="3" t="s">
        <v>7071</v>
      </c>
      <c r="BSB56" s="3" t="s">
        <v>38006</v>
      </c>
      <c r="BSC56" s="3" t="s">
        <v>38007</v>
      </c>
      <c r="BSD56" s="3" t="s">
        <v>6922</v>
      </c>
      <c r="BSE56" s="3" t="s">
        <v>36966</v>
      </c>
      <c r="BSF56" s="3" t="s">
        <v>36967</v>
      </c>
      <c r="BSG56" s="3" t="s">
        <v>6922</v>
      </c>
      <c r="BSH56" s="3" t="s">
        <v>7563</v>
      </c>
      <c r="BSI56" s="3" t="s">
        <v>7564</v>
      </c>
      <c r="BSJ56" s="3" t="s">
        <v>7071</v>
      </c>
      <c r="BSK56" s="3" t="s">
        <v>38008</v>
      </c>
      <c r="BSL56" s="3" t="s">
        <v>38009</v>
      </c>
      <c r="BSM56" s="3" t="s">
        <v>7071</v>
      </c>
      <c r="BSN56" s="3" t="s">
        <v>38010</v>
      </c>
      <c r="BSO56" s="3" t="s">
        <v>38011</v>
      </c>
      <c r="BSP56" s="3" t="s">
        <v>6922</v>
      </c>
      <c r="BSQ56" s="3" t="s">
        <v>35769</v>
      </c>
      <c r="BSR56" s="3" t="s">
        <v>35770</v>
      </c>
      <c r="BSS56" s="3" t="s">
        <v>6922</v>
      </c>
      <c r="BST56" s="3" t="s">
        <v>7252</v>
      </c>
      <c r="BSU56" s="3" t="s">
        <v>7253</v>
      </c>
      <c r="BSV56" s="3" t="s">
        <v>6935</v>
      </c>
      <c r="BSW56" s="3" t="s">
        <v>38012</v>
      </c>
      <c r="BSX56" s="3" t="s">
        <v>38013</v>
      </c>
      <c r="BSY56" s="3" t="s">
        <v>6922</v>
      </c>
      <c r="BSZ56" s="3" t="s">
        <v>38014</v>
      </c>
      <c r="BTA56" s="3" t="s">
        <v>38015</v>
      </c>
      <c r="BTB56" s="3" t="s">
        <v>6916</v>
      </c>
      <c r="BTC56" s="3" t="s">
        <v>38016</v>
      </c>
      <c r="BTD56" s="3" t="s">
        <v>38017</v>
      </c>
      <c r="BTE56" s="3" t="s">
        <v>6922</v>
      </c>
      <c r="BTF56" s="3" t="s">
        <v>38018</v>
      </c>
      <c r="BTG56" s="3" t="s">
        <v>38019</v>
      </c>
      <c r="BTH56" s="3" t="s">
        <v>6935</v>
      </c>
      <c r="BTI56" s="3" t="s">
        <v>38020</v>
      </c>
      <c r="BTJ56" s="3" t="s">
        <v>38021</v>
      </c>
      <c r="BTK56" s="3" t="s">
        <v>6935</v>
      </c>
      <c r="BTL56" s="3" t="s">
        <v>38022</v>
      </c>
      <c r="BTM56" s="3" t="s">
        <v>38023</v>
      </c>
      <c r="BTN56" s="3" t="s">
        <v>6919</v>
      </c>
      <c r="BTO56" s="3" t="s">
        <v>38024</v>
      </c>
      <c r="BTP56" s="3" t="s">
        <v>38025</v>
      </c>
      <c r="BTQ56" s="3" t="s">
        <v>6922</v>
      </c>
      <c r="BTR56" s="3" t="s">
        <v>38026</v>
      </c>
      <c r="BTS56" s="3" t="s">
        <v>38027</v>
      </c>
      <c r="BTT56" s="3" t="s">
        <v>6919</v>
      </c>
      <c r="BTU56" s="3" t="s">
        <v>38028</v>
      </c>
      <c r="BTV56" s="3" t="s">
        <v>38029</v>
      </c>
      <c r="BTW56" s="3" t="s">
        <v>6922</v>
      </c>
      <c r="BTX56" s="3" t="s">
        <v>38030</v>
      </c>
      <c r="BTY56" s="3" t="s">
        <v>38031</v>
      </c>
      <c r="BTZ56" s="3" t="s">
        <v>6916</v>
      </c>
      <c r="BUA56" s="3" t="s">
        <v>38032</v>
      </c>
      <c r="BUB56" s="3" t="s">
        <v>38033</v>
      </c>
      <c r="BUC56" s="3" t="s">
        <v>6919</v>
      </c>
      <c r="BUD56" s="3" t="s">
        <v>38034</v>
      </c>
      <c r="BUE56" s="3" t="s">
        <v>38035</v>
      </c>
      <c r="BUF56" s="3" t="s">
        <v>6919</v>
      </c>
      <c r="BUG56" s="3" t="s">
        <v>38036</v>
      </c>
      <c r="BUH56" s="3" t="s">
        <v>38037</v>
      </c>
      <c r="BUI56" s="3" t="s">
        <v>6916</v>
      </c>
      <c r="BUJ56" s="3" t="s">
        <v>38038</v>
      </c>
      <c r="BUK56" s="3" t="s">
        <v>38039</v>
      </c>
      <c r="BUL56" s="3" t="s">
        <v>6919</v>
      </c>
      <c r="BUM56" s="3" t="s">
        <v>38040</v>
      </c>
      <c r="BUN56" s="3" t="s">
        <v>38041</v>
      </c>
      <c r="BUO56" s="3" t="s">
        <v>6922</v>
      </c>
      <c r="BUP56" s="3" t="s">
        <v>38042</v>
      </c>
      <c r="BUQ56" s="3" t="s">
        <v>38043</v>
      </c>
      <c r="BUR56" s="3" t="s">
        <v>6922</v>
      </c>
      <c r="BUS56" s="3" t="s">
        <v>38044</v>
      </c>
      <c r="BUT56" s="3" t="s">
        <v>38045</v>
      </c>
      <c r="BUU56" s="3" t="s">
        <v>6916</v>
      </c>
      <c r="BUV56" s="3" t="s">
        <v>38046</v>
      </c>
      <c r="BUW56" s="3" t="s">
        <v>38047</v>
      </c>
      <c r="BUX56" s="3" t="s">
        <v>6919</v>
      </c>
      <c r="BUY56" s="3" t="s">
        <v>27654</v>
      </c>
      <c r="BUZ56" s="3" t="s">
        <v>38048</v>
      </c>
      <c r="BVA56" s="3" t="s">
        <v>6919</v>
      </c>
      <c r="BVB56" s="3" t="s">
        <v>38049</v>
      </c>
      <c r="BVC56" s="3" t="s">
        <v>38050</v>
      </c>
      <c r="BVD56" s="3" t="s">
        <v>6919</v>
      </c>
      <c r="BVE56" s="3" t="s">
        <v>38051</v>
      </c>
      <c r="BVF56" s="3" t="s">
        <v>38052</v>
      </c>
      <c r="BVG56" s="3" t="s">
        <v>6919</v>
      </c>
      <c r="BVH56" s="3" t="s">
        <v>38053</v>
      </c>
      <c r="BVI56" s="3" t="s">
        <v>38054</v>
      </c>
      <c r="BVJ56" s="3" t="s">
        <v>6919</v>
      </c>
      <c r="BVK56" s="3" t="s">
        <v>38055</v>
      </c>
      <c r="BVL56" s="3" t="s">
        <v>38056</v>
      </c>
      <c r="BVM56" s="3" t="s">
        <v>6916</v>
      </c>
      <c r="BVN56" s="3" t="s">
        <v>38057</v>
      </c>
      <c r="BVO56" s="3" t="s">
        <v>38058</v>
      </c>
      <c r="BVP56" s="3" t="s">
        <v>6935</v>
      </c>
      <c r="BVQ56" s="3" t="s">
        <v>38059</v>
      </c>
      <c r="BVR56" s="3" t="s">
        <v>38060</v>
      </c>
      <c r="BVS56" s="3" t="s">
        <v>6919</v>
      </c>
      <c r="BVT56" s="3" t="s">
        <v>38061</v>
      </c>
      <c r="BVU56" s="3" t="s">
        <v>38062</v>
      </c>
      <c r="BVV56" s="3" t="s">
        <v>6919</v>
      </c>
      <c r="BVW56" s="3" t="s">
        <v>38063</v>
      </c>
      <c r="BVX56" s="3" t="s">
        <v>38064</v>
      </c>
      <c r="BVY56" s="3" t="s">
        <v>6922</v>
      </c>
      <c r="BVZ56" s="3" t="s">
        <v>38065</v>
      </c>
      <c r="BWA56" s="3" t="s">
        <v>38066</v>
      </c>
      <c r="BWB56" s="3" t="s">
        <v>6922</v>
      </c>
      <c r="BWC56" s="3" t="s">
        <v>38067</v>
      </c>
      <c r="BWD56" s="3" t="s">
        <v>38068</v>
      </c>
      <c r="BWE56" s="3" t="s">
        <v>6922</v>
      </c>
      <c r="BWF56" s="3" t="s">
        <v>38069</v>
      </c>
      <c r="BWG56" s="3" t="s">
        <v>38070</v>
      </c>
      <c r="BWH56" s="3" t="s">
        <v>6922</v>
      </c>
      <c r="BWI56" s="3" t="s">
        <v>36271</v>
      </c>
      <c r="BWJ56" s="3" t="s">
        <v>36272</v>
      </c>
      <c r="BWK56" s="3" t="s">
        <v>6916</v>
      </c>
      <c r="BWL56" s="3" t="s">
        <v>38071</v>
      </c>
      <c r="BWM56" s="3" t="s">
        <v>38072</v>
      </c>
      <c r="BWN56" s="3" t="s">
        <v>6922</v>
      </c>
      <c r="BWO56" s="3" t="s">
        <v>38073</v>
      </c>
      <c r="BWP56" s="3" t="s">
        <v>38074</v>
      </c>
      <c r="BWQ56" s="3" t="s">
        <v>6919</v>
      </c>
      <c r="BWR56" s="3" t="s">
        <v>38075</v>
      </c>
      <c r="BWS56" s="3" t="s">
        <v>38076</v>
      </c>
      <c r="BWT56" s="3" t="s">
        <v>6922</v>
      </c>
      <c r="BWU56" s="3" t="s">
        <v>38077</v>
      </c>
      <c r="BWV56" s="3" t="s">
        <v>38078</v>
      </c>
      <c r="BWW56" s="3" t="s">
        <v>6922</v>
      </c>
      <c r="BWX56" s="3" t="s">
        <v>38079</v>
      </c>
      <c r="BWY56" s="3" t="s">
        <v>38080</v>
      </c>
      <c r="BWZ56" s="3" t="s">
        <v>6919</v>
      </c>
      <c r="BXA56" s="3" t="s">
        <v>38081</v>
      </c>
      <c r="BXB56" s="3" t="s">
        <v>38082</v>
      </c>
      <c r="BXC56" s="3" t="s">
        <v>6919</v>
      </c>
      <c r="BXD56" s="3" t="s">
        <v>38083</v>
      </c>
      <c r="BXE56" s="3" t="s">
        <v>38084</v>
      </c>
      <c r="BXF56" s="3" t="s">
        <v>6916</v>
      </c>
      <c r="BXG56" s="3" t="s">
        <v>38085</v>
      </c>
      <c r="BXH56" s="3" t="s">
        <v>38086</v>
      </c>
      <c r="BXI56" s="3" t="s">
        <v>6922</v>
      </c>
      <c r="BXJ56" s="3" t="s">
        <v>7252</v>
      </c>
      <c r="BXK56" s="3" t="s">
        <v>7253</v>
      </c>
      <c r="BXL56" s="3" t="s">
        <v>7071</v>
      </c>
      <c r="BXM56" s="3" t="s">
        <v>38087</v>
      </c>
      <c r="BXN56" s="3" t="s">
        <v>38088</v>
      </c>
      <c r="BXO56" s="3" t="s">
        <v>6916</v>
      </c>
      <c r="BXP56" s="3" t="s">
        <v>38089</v>
      </c>
      <c r="BXQ56" s="3" t="s">
        <v>38090</v>
      </c>
      <c r="BXR56" s="3" t="s">
        <v>6919</v>
      </c>
      <c r="BXS56" s="3" t="s">
        <v>38091</v>
      </c>
      <c r="BXT56" s="3" t="s">
        <v>38092</v>
      </c>
      <c r="BXU56" s="3" t="s">
        <v>6922</v>
      </c>
      <c r="BXV56" s="3" t="s">
        <v>38093</v>
      </c>
      <c r="BXW56" s="3" t="s">
        <v>38094</v>
      </c>
      <c r="BXX56" s="3" t="s">
        <v>6916</v>
      </c>
      <c r="BXY56" s="3" t="s">
        <v>38095</v>
      </c>
      <c r="BXZ56" s="3" t="s">
        <v>38096</v>
      </c>
      <c r="BYA56" s="3" t="s">
        <v>6916</v>
      </c>
      <c r="BYB56" s="3" t="s">
        <v>38097</v>
      </c>
      <c r="BYC56" s="3" t="s">
        <v>38098</v>
      </c>
      <c r="BYD56" s="3" t="s">
        <v>6916</v>
      </c>
      <c r="BYE56" s="3" t="s">
        <v>38099</v>
      </c>
      <c r="BYF56" s="3" t="s">
        <v>38100</v>
      </c>
      <c r="BYG56" s="3" t="s">
        <v>6919</v>
      </c>
      <c r="BYH56" s="3" t="s">
        <v>38101</v>
      </c>
      <c r="BYI56" s="3" t="s">
        <v>38102</v>
      </c>
      <c r="BYJ56" s="3" t="s">
        <v>6922</v>
      </c>
      <c r="BYK56" s="3" t="s">
        <v>38103</v>
      </c>
      <c r="BYL56" s="3" t="s">
        <v>38104</v>
      </c>
      <c r="BYM56" s="3" t="s">
        <v>6919</v>
      </c>
      <c r="BYN56" s="3" t="s">
        <v>38105</v>
      </c>
      <c r="BYO56" s="3" t="s">
        <v>38106</v>
      </c>
    </row>
    <row r="57" spans="1:2017" ht="89.25" x14ac:dyDescent="0.25">
      <c r="A57" s="6"/>
      <c r="B57" s="3" t="s">
        <v>6919</v>
      </c>
      <c r="C57" s="3" t="s">
        <v>38107</v>
      </c>
      <c r="D57" s="3" t="s">
        <v>38108</v>
      </c>
      <c r="E57" s="3" t="s">
        <v>6922</v>
      </c>
      <c r="F57" s="3" t="s">
        <v>38109</v>
      </c>
      <c r="G57" s="3" t="s">
        <v>38110</v>
      </c>
      <c r="H57" s="3" t="s">
        <v>6916</v>
      </c>
      <c r="I57" s="3" t="s">
        <v>38111</v>
      </c>
      <c r="J57" s="3" t="s">
        <v>38112</v>
      </c>
      <c r="K57" s="3" t="s">
        <v>6922</v>
      </c>
      <c r="L57" s="3" t="s">
        <v>38113</v>
      </c>
      <c r="M57" s="3" t="s">
        <v>38114</v>
      </c>
      <c r="N57" s="3" t="s">
        <v>6922</v>
      </c>
      <c r="O57" s="3" t="s">
        <v>35757</v>
      </c>
      <c r="P57" s="3" t="s">
        <v>35758</v>
      </c>
      <c r="Q57" s="3" t="s">
        <v>6919</v>
      </c>
      <c r="R57" s="3" t="s">
        <v>36723</v>
      </c>
      <c r="S57" s="3" t="s">
        <v>36724</v>
      </c>
      <c r="T57" s="3" t="s">
        <v>6916</v>
      </c>
      <c r="U57" s="3" t="s">
        <v>7004</v>
      </c>
      <c r="V57" s="3" t="s">
        <v>7005</v>
      </c>
      <c r="W57" s="3" t="s">
        <v>6922</v>
      </c>
      <c r="X57" s="3" t="s">
        <v>38115</v>
      </c>
      <c r="Y57" s="3" t="s">
        <v>38116</v>
      </c>
      <c r="Z57" s="3" t="s">
        <v>6922</v>
      </c>
      <c r="AA57" s="3" t="s">
        <v>36966</v>
      </c>
      <c r="AB57" s="3" t="s">
        <v>36967</v>
      </c>
      <c r="AC57" s="3" t="s">
        <v>6919</v>
      </c>
      <c r="AD57" s="3" t="s">
        <v>38117</v>
      </c>
      <c r="AE57" s="3" t="s">
        <v>38118</v>
      </c>
      <c r="AF57" s="3" t="s">
        <v>6919</v>
      </c>
      <c r="AG57" s="3" t="s">
        <v>36856</v>
      </c>
      <c r="AH57" s="3" t="s">
        <v>36857</v>
      </c>
      <c r="AI57" s="3" t="s">
        <v>6919</v>
      </c>
      <c r="AJ57" s="3" t="s">
        <v>38119</v>
      </c>
      <c r="AK57" s="3" t="s">
        <v>38120</v>
      </c>
      <c r="AL57" s="3" t="s">
        <v>6919</v>
      </c>
      <c r="AM57" s="3" t="s">
        <v>38121</v>
      </c>
      <c r="AN57" s="3" t="s">
        <v>38122</v>
      </c>
      <c r="AO57" s="3" t="s">
        <v>6922</v>
      </c>
      <c r="AP57" s="3" t="s">
        <v>38123</v>
      </c>
      <c r="AQ57" s="3" t="s">
        <v>38124</v>
      </c>
      <c r="AR57" s="3" t="s">
        <v>7071</v>
      </c>
      <c r="AS57" s="3" t="s">
        <v>38125</v>
      </c>
      <c r="AT57" s="3" t="s">
        <v>38126</v>
      </c>
      <c r="AU57" s="3" t="s">
        <v>7071</v>
      </c>
      <c r="AV57" s="3" t="s">
        <v>35785</v>
      </c>
      <c r="AW57" s="3" t="s">
        <v>35786</v>
      </c>
      <c r="AX57" s="3" t="s">
        <v>6916</v>
      </c>
      <c r="AY57" s="3" t="s">
        <v>36982</v>
      </c>
      <c r="AZ57" s="3" t="s">
        <v>36983</v>
      </c>
      <c r="BA57" s="3" t="s">
        <v>6919</v>
      </c>
      <c r="BB57" s="3" t="s">
        <v>38127</v>
      </c>
      <c r="BC57" s="3" t="s">
        <v>38128</v>
      </c>
      <c r="BD57" s="3" t="s">
        <v>6916</v>
      </c>
      <c r="BE57" s="3" t="s">
        <v>38129</v>
      </c>
      <c r="BF57" s="3" t="s">
        <v>38130</v>
      </c>
      <c r="BG57" s="3" t="s">
        <v>6922</v>
      </c>
      <c r="BH57" s="3" t="s">
        <v>35779</v>
      </c>
      <c r="BI57" s="3" t="s">
        <v>35780</v>
      </c>
      <c r="BJ57" s="3" t="s">
        <v>6916</v>
      </c>
      <c r="BK57" s="3" t="s">
        <v>38131</v>
      </c>
      <c r="BL57" s="3" t="s">
        <v>38132</v>
      </c>
      <c r="BM57" s="3" t="s">
        <v>6916</v>
      </c>
      <c r="BN57" s="3" t="s">
        <v>38133</v>
      </c>
      <c r="BO57" s="3" t="s">
        <v>38134</v>
      </c>
      <c r="BP57" s="3" t="s">
        <v>6919</v>
      </c>
      <c r="BQ57" s="3" t="s">
        <v>38135</v>
      </c>
      <c r="BR57" s="3" t="s">
        <v>38136</v>
      </c>
      <c r="BS57" s="3" t="s">
        <v>6919</v>
      </c>
      <c r="BT57" s="3" t="s">
        <v>36225</v>
      </c>
      <c r="BU57" s="3" t="s">
        <v>36226</v>
      </c>
      <c r="BV57" s="3" t="s">
        <v>6935</v>
      </c>
      <c r="BW57" s="3" t="s">
        <v>38137</v>
      </c>
      <c r="BX57" s="3" t="s">
        <v>38138</v>
      </c>
      <c r="BY57" s="3" t="s">
        <v>6916</v>
      </c>
      <c r="BZ57" s="3" t="s">
        <v>38139</v>
      </c>
      <c r="CA57" s="3" t="s">
        <v>38140</v>
      </c>
      <c r="CB57" s="3" t="s">
        <v>6919</v>
      </c>
      <c r="CC57" s="3" t="s">
        <v>38141</v>
      </c>
      <c r="CD57" s="3" t="s">
        <v>38142</v>
      </c>
      <c r="CE57" s="3" t="s">
        <v>6916</v>
      </c>
      <c r="CF57" s="3" t="s">
        <v>38143</v>
      </c>
      <c r="CG57" s="3" t="s">
        <v>38144</v>
      </c>
      <c r="CH57" s="3" t="s">
        <v>6922</v>
      </c>
      <c r="CI57" s="3" t="s">
        <v>38145</v>
      </c>
      <c r="CJ57" s="3" t="s">
        <v>38146</v>
      </c>
      <c r="CK57" s="3" t="s">
        <v>6916</v>
      </c>
      <c r="CL57" s="3" t="s">
        <v>38147</v>
      </c>
      <c r="CM57" s="3" t="s">
        <v>38148</v>
      </c>
      <c r="CN57" s="3" t="s">
        <v>6916</v>
      </c>
      <c r="CO57" s="3" t="s">
        <v>38149</v>
      </c>
      <c r="CP57" s="3" t="s">
        <v>38150</v>
      </c>
      <c r="CQ57" s="3" t="s">
        <v>6916</v>
      </c>
      <c r="CR57" s="3" t="s">
        <v>38151</v>
      </c>
      <c r="CS57" s="3" t="s">
        <v>38152</v>
      </c>
      <c r="CT57" s="3" t="s">
        <v>6916</v>
      </c>
      <c r="CU57" s="3" t="s">
        <v>38153</v>
      </c>
      <c r="CV57" s="3" t="s">
        <v>38154</v>
      </c>
      <c r="CW57" s="3" t="s">
        <v>6922</v>
      </c>
      <c r="CX57" s="3" t="s">
        <v>38155</v>
      </c>
      <c r="CY57" s="3" t="s">
        <v>38156</v>
      </c>
      <c r="CZ57" s="3" t="s">
        <v>6916</v>
      </c>
      <c r="DA57" s="3" t="s">
        <v>38157</v>
      </c>
      <c r="DB57" s="3" t="s">
        <v>38158</v>
      </c>
      <c r="DC57" s="3" t="s">
        <v>6922</v>
      </c>
      <c r="DD57" s="3" t="s">
        <v>38159</v>
      </c>
      <c r="DE57" s="3" t="s">
        <v>38160</v>
      </c>
      <c r="DF57" s="3" t="s">
        <v>6922</v>
      </c>
      <c r="DG57" s="3" t="s">
        <v>38161</v>
      </c>
      <c r="DH57" s="3" t="s">
        <v>38162</v>
      </c>
      <c r="DI57" s="3" t="s">
        <v>6919</v>
      </c>
      <c r="DJ57" s="3" t="s">
        <v>38163</v>
      </c>
      <c r="DK57" s="3" t="s">
        <v>38164</v>
      </c>
      <c r="DL57" s="3" t="s">
        <v>6922</v>
      </c>
      <c r="DM57" s="3" t="s">
        <v>38165</v>
      </c>
      <c r="DN57" s="3" t="s">
        <v>38166</v>
      </c>
      <c r="DO57" s="3" t="s">
        <v>6919</v>
      </c>
      <c r="DP57" s="3" t="s">
        <v>38167</v>
      </c>
      <c r="DQ57" s="3" t="s">
        <v>38168</v>
      </c>
      <c r="DR57" s="3" t="s">
        <v>6919</v>
      </c>
      <c r="DS57" s="3" t="s">
        <v>38169</v>
      </c>
      <c r="DT57" s="3" t="s">
        <v>38170</v>
      </c>
      <c r="DU57" s="3" t="s">
        <v>6916</v>
      </c>
      <c r="DV57" s="3" t="s">
        <v>38171</v>
      </c>
      <c r="DW57" s="3" t="s">
        <v>38172</v>
      </c>
      <c r="DX57" s="3" t="s">
        <v>7071</v>
      </c>
      <c r="DY57" s="3" t="s">
        <v>38173</v>
      </c>
      <c r="DZ57" s="3" t="s">
        <v>38174</v>
      </c>
      <c r="EA57" s="3" t="s">
        <v>6916</v>
      </c>
      <c r="EB57" s="3" t="s">
        <v>38175</v>
      </c>
      <c r="EC57" s="3" t="s">
        <v>38176</v>
      </c>
      <c r="ED57" s="3" t="s">
        <v>6922</v>
      </c>
      <c r="EE57" s="3" t="s">
        <v>38177</v>
      </c>
      <c r="EF57" s="3" t="s">
        <v>38178</v>
      </c>
      <c r="EG57" s="3" t="s">
        <v>6940</v>
      </c>
      <c r="EH57" s="3" t="s">
        <v>38179</v>
      </c>
      <c r="EI57" s="3" t="s">
        <v>38180</v>
      </c>
      <c r="EJ57" s="3" t="s">
        <v>6916</v>
      </c>
      <c r="EK57" s="3" t="s">
        <v>38181</v>
      </c>
      <c r="EL57" s="3" t="s">
        <v>38182</v>
      </c>
      <c r="EM57" s="3" t="s">
        <v>6919</v>
      </c>
      <c r="EN57" s="3" t="s">
        <v>36225</v>
      </c>
      <c r="EO57" s="3" t="s">
        <v>36226</v>
      </c>
      <c r="EP57" s="3" t="s">
        <v>6916</v>
      </c>
      <c r="EQ57" s="3" t="s">
        <v>38183</v>
      </c>
      <c r="ER57" s="3" t="s">
        <v>38184</v>
      </c>
      <c r="ES57" s="3" t="s">
        <v>6922</v>
      </c>
      <c r="ET57" s="3" t="s">
        <v>38185</v>
      </c>
      <c r="EU57" s="3" t="s">
        <v>38186</v>
      </c>
      <c r="EV57" s="3" t="s">
        <v>6922</v>
      </c>
      <c r="EW57" s="3" t="s">
        <v>38187</v>
      </c>
      <c r="EX57" s="3" t="s">
        <v>38188</v>
      </c>
      <c r="EY57" s="3" t="s">
        <v>6916</v>
      </c>
      <c r="EZ57" s="3" t="s">
        <v>38189</v>
      </c>
      <c r="FA57" s="3" t="s">
        <v>38190</v>
      </c>
      <c r="FB57" s="3" t="s">
        <v>6922</v>
      </c>
      <c r="FC57" s="3" t="s">
        <v>38191</v>
      </c>
      <c r="FD57" s="3" t="s">
        <v>38192</v>
      </c>
      <c r="FE57" s="3" t="s">
        <v>6919</v>
      </c>
      <c r="FF57" s="3" t="s">
        <v>38193</v>
      </c>
      <c r="FG57" s="3" t="s">
        <v>38194</v>
      </c>
      <c r="FH57" s="3" t="s">
        <v>6919</v>
      </c>
      <c r="FI57" s="3" t="s">
        <v>38195</v>
      </c>
      <c r="FJ57" s="3" t="s">
        <v>38196</v>
      </c>
      <c r="FK57" s="3" t="s">
        <v>6919</v>
      </c>
      <c r="FL57" s="3" t="s">
        <v>38197</v>
      </c>
      <c r="FM57" s="3" t="s">
        <v>38198</v>
      </c>
      <c r="FN57" s="3" t="s">
        <v>6922</v>
      </c>
      <c r="FO57" s="3" t="s">
        <v>38199</v>
      </c>
      <c r="FP57" s="3" t="s">
        <v>38200</v>
      </c>
      <c r="FQ57" s="3" t="s">
        <v>6919</v>
      </c>
      <c r="FR57" s="3" t="s">
        <v>38201</v>
      </c>
      <c r="FS57" s="3" t="s">
        <v>38202</v>
      </c>
      <c r="FT57" s="3" t="s">
        <v>6935</v>
      </c>
      <c r="FU57" s="3" t="s">
        <v>38203</v>
      </c>
      <c r="FV57" s="3" t="s">
        <v>38204</v>
      </c>
      <c r="FW57" s="3" t="s">
        <v>6916</v>
      </c>
      <c r="FX57" s="3" t="s">
        <v>38205</v>
      </c>
      <c r="FY57" s="3" t="s">
        <v>38206</v>
      </c>
      <c r="FZ57" s="3" t="s">
        <v>6922</v>
      </c>
      <c r="GA57" s="3" t="s">
        <v>38207</v>
      </c>
      <c r="GB57" s="3" t="s">
        <v>38208</v>
      </c>
      <c r="GC57" s="3" t="s">
        <v>6940</v>
      </c>
      <c r="GD57" s="3" t="s">
        <v>38209</v>
      </c>
      <c r="GE57" s="3" t="s">
        <v>38210</v>
      </c>
      <c r="GF57" s="3" t="s">
        <v>6935</v>
      </c>
      <c r="GG57" s="3" t="s">
        <v>38211</v>
      </c>
      <c r="GH57" s="3" t="s">
        <v>38212</v>
      </c>
      <c r="GI57" s="3" t="s">
        <v>6922</v>
      </c>
      <c r="GJ57" s="3" t="s">
        <v>38213</v>
      </c>
      <c r="GK57" s="3" t="s">
        <v>38214</v>
      </c>
      <c r="GL57" s="3" t="s">
        <v>6935</v>
      </c>
      <c r="GM57" s="3" t="s">
        <v>38215</v>
      </c>
      <c r="GN57" s="3" t="s">
        <v>38216</v>
      </c>
      <c r="GO57" s="3" t="s">
        <v>6935</v>
      </c>
      <c r="GP57" s="3" t="s">
        <v>38217</v>
      </c>
      <c r="GQ57" s="3" t="s">
        <v>38218</v>
      </c>
      <c r="GR57" s="3" t="s">
        <v>6919</v>
      </c>
      <c r="GS57" s="3" t="s">
        <v>28902</v>
      </c>
      <c r="GT57" s="3" t="s">
        <v>38219</v>
      </c>
      <c r="GU57" s="3" t="s">
        <v>6935</v>
      </c>
      <c r="GV57" s="3" t="s">
        <v>38220</v>
      </c>
      <c r="GW57" s="3" t="s">
        <v>38221</v>
      </c>
      <c r="GX57" s="3" t="s">
        <v>6922</v>
      </c>
      <c r="GY57" s="3" t="s">
        <v>38222</v>
      </c>
      <c r="GZ57" s="3" t="s">
        <v>38223</v>
      </c>
      <c r="HA57" s="3" t="s">
        <v>6922</v>
      </c>
      <c r="HB57" s="3" t="s">
        <v>38224</v>
      </c>
      <c r="HC57" s="3" t="s">
        <v>38225</v>
      </c>
      <c r="HD57" s="3" t="s">
        <v>6922</v>
      </c>
      <c r="HE57" s="3" t="s">
        <v>7809</v>
      </c>
      <c r="HF57" s="3" t="s">
        <v>7810</v>
      </c>
      <c r="HG57" s="3" t="s">
        <v>6922</v>
      </c>
      <c r="HH57" s="3" t="s">
        <v>38226</v>
      </c>
      <c r="HI57" s="3" t="s">
        <v>38227</v>
      </c>
      <c r="HJ57" s="3" t="s">
        <v>7071</v>
      </c>
      <c r="HK57" s="3" t="s">
        <v>38228</v>
      </c>
      <c r="HL57" s="3" t="s">
        <v>38229</v>
      </c>
      <c r="HM57" s="3" t="s">
        <v>6919</v>
      </c>
      <c r="HN57" s="3" t="s">
        <v>38230</v>
      </c>
      <c r="HO57" s="3" t="s">
        <v>38231</v>
      </c>
      <c r="HP57" s="3" t="s">
        <v>6922</v>
      </c>
      <c r="HQ57" s="3" t="s">
        <v>7252</v>
      </c>
      <c r="HR57" s="3" t="s">
        <v>7253</v>
      </c>
      <c r="HS57" s="3" t="s">
        <v>6922</v>
      </c>
      <c r="HT57" s="3" t="s">
        <v>7252</v>
      </c>
      <c r="HU57" s="3" t="s">
        <v>7253</v>
      </c>
      <c r="HV57" s="3" t="s">
        <v>7071</v>
      </c>
      <c r="HW57" s="3" t="s">
        <v>38232</v>
      </c>
      <c r="HX57" s="3" t="s">
        <v>38233</v>
      </c>
      <c r="HY57" s="3" t="s">
        <v>7071</v>
      </c>
      <c r="HZ57" s="3" t="s">
        <v>35785</v>
      </c>
      <c r="IA57" s="3" t="s">
        <v>35786</v>
      </c>
      <c r="IB57" s="3" t="s">
        <v>6922</v>
      </c>
      <c r="IC57" s="3" t="s">
        <v>38234</v>
      </c>
      <c r="ID57" s="3" t="s">
        <v>38235</v>
      </c>
      <c r="IE57" s="3" t="s">
        <v>6922</v>
      </c>
      <c r="IF57" s="3" t="s">
        <v>38236</v>
      </c>
      <c r="IG57" s="3" t="s">
        <v>38237</v>
      </c>
      <c r="IH57" s="3" t="s">
        <v>6922</v>
      </c>
      <c r="II57" s="3" t="s">
        <v>38238</v>
      </c>
      <c r="IJ57" s="3" t="s">
        <v>38239</v>
      </c>
      <c r="IK57" s="3" t="s">
        <v>6922</v>
      </c>
      <c r="IL57" s="3" t="s">
        <v>36654</v>
      </c>
      <c r="IM57" s="3" t="s">
        <v>36655</v>
      </c>
      <c r="IN57" s="3" t="s">
        <v>6919</v>
      </c>
      <c r="IO57" s="3" t="s">
        <v>7344</v>
      </c>
      <c r="IP57" s="3" t="s">
        <v>7345</v>
      </c>
      <c r="IQ57" s="3" t="s">
        <v>6916</v>
      </c>
      <c r="IR57" s="3" t="s">
        <v>38240</v>
      </c>
      <c r="IS57" s="3" t="s">
        <v>38241</v>
      </c>
      <c r="IT57" s="3" t="s">
        <v>6919</v>
      </c>
      <c r="IU57" s="3" t="s">
        <v>38242</v>
      </c>
      <c r="IV57" s="3" t="s">
        <v>38243</v>
      </c>
      <c r="IW57" s="3" t="s">
        <v>6922</v>
      </c>
      <c r="IX57" s="3" t="s">
        <v>38244</v>
      </c>
      <c r="IY57" s="3" t="s">
        <v>38245</v>
      </c>
      <c r="IZ57" s="3" t="s">
        <v>6922</v>
      </c>
      <c r="JA57" s="3" t="s">
        <v>38246</v>
      </c>
      <c r="JB57" s="3" t="s">
        <v>38247</v>
      </c>
      <c r="JC57" s="3" t="s">
        <v>6922</v>
      </c>
      <c r="JD57" s="3" t="s">
        <v>38248</v>
      </c>
      <c r="JE57" s="3" t="s">
        <v>38249</v>
      </c>
      <c r="JF57" s="3" t="s">
        <v>6935</v>
      </c>
      <c r="JG57" s="3" t="s">
        <v>38250</v>
      </c>
      <c r="JH57" s="3" t="s">
        <v>38251</v>
      </c>
      <c r="JI57" s="3" t="s">
        <v>6922</v>
      </c>
      <c r="JJ57" s="3" t="s">
        <v>38252</v>
      </c>
      <c r="JK57" s="3" t="s">
        <v>38253</v>
      </c>
      <c r="JL57" s="3" t="s">
        <v>6922</v>
      </c>
      <c r="JM57" s="3" t="s">
        <v>38254</v>
      </c>
      <c r="JN57" s="3" t="s">
        <v>38255</v>
      </c>
      <c r="JO57" s="3" t="s">
        <v>6935</v>
      </c>
      <c r="JP57" s="3" t="s">
        <v>38256</v>
      </c>
      <c r="JQ57" s="3" t="s">
        <v>38257</v>
      </c>
      <c r="JR57" s="3" t="s">
        <v>6922</v>
      </c>
      <c r="JS57" s="3" t="s">
        <v>38258</v>
      </c>
      <c r="JT57" s="3" t="s">
        <v>38259</v>
      </c>
      <c r="JU57" s="3" t="s">
        <v>6940</v>
      </c>
      <c r="JV57" s="3" t="s">
        <v>38260</v>
      </c>
      <c r="JW57" s="3" t="s">
        <v>38261</v>
      </c>
      <c r="JX57" s="3" t="s">
        <v>6919</v>
      </c>
      <c r="JY57" s="3" t="s">
        <v>38262</v>
      </c>
      <c r="JZ57" s="3" t="s">
        <v>38263</v>
      </c>
      <c r="KA57" s="3" t="s">
        <v>6935</v>
      </c>
      <c r="KB57" s="3" t="s">
        <v>38264</v>
      </c>
      <c r="KC57" s="3" t="s">
        <v>38265</v>
      </c>
      <c r="KD57" s="3" t="s">
        <v>6922</v>
      </c>
      <c r="KE57" s="3" t="s">
        <v>38266</v>
      </c>
      <c r="KF57" s="3" t="s">
        <v>38267</v>
      </c>
      <c r="KG57" s="3" t="s">
        <v>6919</v>
      </c>
      <c r="KH57" s="3" t="s">
        <v>38268</v>
      </c>
      <c r="KI57" s="3" t="s">
        <v>38269</v>
      </c>
      <c r="KJ57" s="3" t="s">
        <v>6919</v>
      </c>
      <c r="KK57" s="3" t="s">
        <v>38270</v>
      </c>
      <c r="KL57" s="3" t="s">
        <v>38271</v>
      </c>
      <c r="KM57" s="3" t="s">
        <v>6922</v>
      </c>
      <c r="KN57" s="3" t="s">
        <v>38272</v>
      </c>
      <c r="KO57" s="3" t="s">
        <v>38273</v>
      </c>
      <c r="KP57" s="3" t="s">
        <v>6922</v>
      </c>
      <c r="KQ57" s="3" t="s">
        <v>38274</v>
      </c>
      <c r="KR57" s="3" t="s">
        <v>38275</v>
      </c>
      <c r="KS57" s="3" t="s">
        <v>6922</v>
      </c>
      <c r="KT57" s="3" t="s">
        <v>38276</v>
      </c>
      <c r="KU57" s="3" t="s">
        <v>38277</v>
      </c>
      <c r="KV57" s="3" t="s">
        <v>6919</v>
      </c>
      <c r="KW57" s="3" t="s">
        <v>28956</v>
      </c>
      <c r="KX57" s="3" t="s">
        <v>38278</v>
      </c>
      <c r="KY57" s="3" t="s">
        <v>6919</v>
      </c>
      <c r="KZ57" s="3" t="s">
        <v>28958</v>
      </c>
      <c r="LA57" s="3" t="s">
        <v>38279</v>
      </c>
      <c r="LB57" s="3" t="s">
        <v>6916</v>
      </c>
      <c r="LC57" s="3" t="s">
        <v>38280</v>
      </c>
      <c r="LD57" s="3" t="s">
        <v>38281</v>
      </c>
      <c r="LE57" s="3" t="s">
        <v>6922</v>
      </c>
      <c r="LF57" s="3" t="s">
        <v>38282</v>
      </c>
      <c r="LG57" s="3" t="s">
        <v>38283</v>
      </c>
      <c r="LH57" s="3" t="s">
        <v>6916</v>
      </c>
      <c r="LI57" s="3" t="s">
        <v>38284</v>
      </c>
      <c r="LJ57" s="3" t="s">
        <v>38285</v>
      </c>
      <c r="LK57" s="3" t="s">
        <v>6916</v>
      </c>
      <c r="LL57" s="3" t="s">
        <v>38286</v>
      </c>
      <c r="LM57" s="3" t="s">
        <v>38287</v>
      </c>
      <c r="LN57" s="3" t="s">
        <v>6919</v>
      </c>
      <c r="LO57" s="3" t="s">
        <v>38288</v>
      </c>
      <c r="LP57" s="3" t="s">
        <v>38289</v>
      </c>
      <c r="LQ57" s="3" t="s">
        <v>6916</v>
      </c>
      <c r="LR57" s="3" t="s">
        <v>38290</v>
      </c>
      <c r="LS57" s="3" t="s">
        <v>38291</v>
      </c>
      <c r="LT57" s="3" t="s">
        <v>6916</v>
      </c>
      <c r="LU57" s="3" t="s">
        <v>37035</v>
      </c>
      <c r="LV57" s="3" t="s">
        <v>37036</v>
      </c>
      <c r="LW57" s="3" t="s">
        <v>7071</v>
      </c>
      <c r="LX57" s="3" t="s">
        <v>38292</v>
      </c>
      <c r="LY57" s="3" t="s">
        <v>38293</v>
      </c>
      <c r="LZ57" s="3" t="s">
        <v>6922</v>
      </c>
      <c r="MA57" s="3" t="s">
        <v>7563</v>
      </c>
      <c r="MB57" s="3" t="s">
        <v>7564</v>
      </c>
      <c r="MC57" s="3" t="s">
        <v>6922</v>
      </c>
      <c r="MD57" s="3" t="s">
        <v>7563</v>
      </c>
      <c r="ME57" s="3" t="s">
        <v>7564</v>
      </c>
      <c r="MF57" s="3" t="s">
        <v>6916</v>
      </c>
      <c r="MG57" s="3" t="s">
        <v>38294</v>
      </c>
      <c r="MH57" s="3" t="s">
        <v>38295</v>
      </c>
      <c r="MI57" s="3" t="s">
        <v>6916</v>
      </c>
      <c r="MJ57" s="3" t="s">
        <v>38296</v>
      </c>
      <c r="MK57" s="3" t="s">
        <v>38297</v>
      </c>
      <c r="ML57" s="3" t="s">
        <v>6916</v>
      </c>
      <c r="MM57" s="3" t="s">
        <v>38298</v>
      </c>
      <c r="MN57" s="3" t="s">
        <v>38299</v>
      </c>
      <c r="MO57" s="3" t="s">
        <v>6922</v>
      </c>
      <c r="MP57" s="3" t="s">
        <v>38300</v>
      </c>
      <c r="MQ57" s="3" t="s">
        <v>38301</v>
      </c>
      <c r="MR57" s="3" t="s">
        <v>6916</v>
      </c>
      <c r="MS57" s="3" t="s">
        <v>38302</v>
      </c>
      <c r="MT57" s="3" t="s">
        <v>38303</v>
      </c>
      <c r="MU57" s="3" t="s">
        <v>6919</v>
      </c>
      <c r="MV57" s="3" t="s">
        <v>38304</v>
      </c>
      <c r="MW57" s="3" t="s">
        <v>38305</v>
      </c>
      <c r="MX57" s="3" t="s">
        <v>6919</v>
      </c>
      <c r="MY57" s="3" t="s">
        <v>38306</v>
      </c>
      <c r="MZ57" s="3" t="s">
        <v>38307</v>
      </c>
      <c r="NA57" s="3" t="s">
        <v>6916</v>
      </c>
      <c r="NB57" s="3" t="s">
        <v>38308</v>
      </c>
      <c r="NC57" s="3" t="s">
        <v>38309</v>
      </c>
      <c r="ND57" s="3" t="s">
        <v>6922</v>
      </c>
      <c r="NE57" s="3" t="s">
        <v>38310</v>
      </c>
      <c r="NF57" s="3" t="s">
        <v>38311</v>
      </c>
      <c r="NG57" s="3" t="s">
        <v>6922</v>
      </c>
      <c r="NH57" s="3" t="s">
        <v>29956</v>
      </c>
      <c r="NI57" s="3" t="s">
        <v>38312</v>
      </c>
      <c r="NJ57" s="3" t="s">
        <v>6922</v>
      </c>
      <c r="NK57" s="3" t="s">
        <v>38313</v>
      </c>
      <c r="NL57" s="3" t="s">
        <v>38314</v>
      </c>
      <c r="NM57" s="3" t="s">
        <v>6922</v>
      </c>
      <c r="NN57" s="3" t="s">
        <v>38315</v>
      </c>
      <c r="NO57" s="3" t="s">
        <v>38316</v>
      </c>
      <c r="NP57" s="3" t="s">
        <v>6922</v>
      </c>
      <c r="NQ57" s="3" t="s">
        <v>7563</v>
      </c>
      <c r="NR57" s="3" t="s">
        <v>7564</v>
      </c>
      <c r="NS57" s="3" t="s">
        <v>6940</v>
      </c>
      <c r="NT57" s="3" t="s">
        <v>38179</v>
      </c>
      <c r="NU57" s="3" t="s">
        <v>38180</v>
      </c>
      <c r="NV57" s="3" t="s">
        <v>6922</v>
      </c>
      <c r="NW57" s="3" t="s">
        <v>38317</v>
      </c>
      <c r="NX57" s="3" t="s">
        <v>38318</v>
      </c>
      <c r="NY57" s="3" t="s">
        <v>6916</v>
      </c>
      <c r="NZ57" s="3" t="s">
        <v>38319</v>
      </c>
      <c r="OA57" s="3" t="s">
        <v>38320</v>
      </c>
      <c r="OB57" s="3" t="s">
        <v>6922</v>
      </c>
      <c r="OC57" s="3" t="s">
        <v>38321</v>
      </c>
      <c r="OD57" s="3" t="s">
        <v>38322</v>
      </c>
      <c r="OE57" s="3" t="s">
        <v>6922</v>
      </c>
      <c r="OF57" s="3" t="s">
        <v>38323</v>
      </c>
      <c r="OG57" s="3" t="s">
        <v>38324</v>
      </c>
      <c r="OH57" s="3" t="s">
        <v>7071</v>
      </c>
      <c r="OI57" s="3" t="s">
        <v>38325</v>
      </c>
      <c r="OJ57" s="3" t="s">
        <v>38326</v>
      </c>
      <c r="OK57" s="3" t="s">
        <v>6922</v>
      </c>
      <c r="OL57" s="3" t="s">
        <v>38327</v>
      </c>
      <c r="OM57" s="3" t="s">
        <v>38328</v>
      </c>
      <c r="ON57" s="3" t="s">
        <v>6922</v>
      </c>
      <c r="OO57" s="3" t="s">
        <v>7809</v>
      </c>
      <c r="OP57" s="3" t="s">
        <v>7810</v>
      </c>
      <c r="OQ57" s="3" t="s">
        <v>6919</v>
      </c>
      <c r="OR57" s="3" t="s">
        <v>38329</v>
      </c>
      <c r="OS57" s="3" t="s">
        <v>38330</v>
      </c>
      <c r="OT57" s="3" t="s">
        <v>6919</v>
      </c>
      <c r="OU57" s="3" t="s">
        <v>38331</v>
      </c>
      <c r="OV57" s="3" t="s">
        <v>38332</v>
      </c>
      <c r="OW57" s="3" t="s">
        <v>6922</v>
      </c>
      <c r="OX57" s="3" t="s">
        <v>38333</v>
      </c>
      <c r="OY57" s="3" t="s">
        <v>38334</v>
      </c>
      <c r="OZ57" s="3" t="s">
        <v>6922</v>
      </c>
      <c r="PA57" s="3" t="s">
        <v>38335</v>
      </c>
      <c r="PB57" s="3" t="s">
        <v>38336</v>
      </c>
      <c r="PC57" s="3" t="s">
        <v>6919</v>
      </c>
      <c r="PD57" s="3" t="s">
        <v>38337</v>
      </c>
      <c r="PE57" s="3" t="s">
        <v>38338</v>
      </c>
      <c r="PF57" s="3" t="s">
        <v>6916</v>
      </c>
      <c r="PG57" s="3" t="s">
        <v>38339</v>
      </c>
      <c r="PH57" s="3" t="s">
        <v>38340</v>
      </c>
      <c r="PI57" s="3" t="s">
        <v>6916</v>
      </c>
      <c r="PJ57" s="3" t="s">
        <v>38341</v>
      </c>
      <c r="PK57" s="3" t="s">
        <v>38342</v>
      </c>
      <c r="PL57" s="3" t="s">
        <v>7071</v>
      </c>
      <c r="PM57" s="3" t="s">
        <v>38343</v>
      </c>
      <c r="PN57" s="3" t="s">
        <v>38344</v>
      </c>
      <c r="PO57" s="3" t="s">
        <v>7071</v>
      </c>
      <c r="PP57" s="3" t="s">
        <v>38345</v>
      </c>
      <c r="PQ57" s="3" t="s">
        <v>38346</v>
      </c>
      <c r="PR57" s="3" t="s">
        <v>6922</v>
      </c>
      <c r="PS57" s="3" t="s">
        <v>38347</v>
      </c>
      <c r="PT57" s="3" t="s">
        <v>38348</v>
      </c>
      <c r="PU57" s="3" t="s">
        <v>6922</v>
      </c>
      <c r="PV57" s="3" t="s">
        <v>38349</v>
      </c>
      <c r="PW57" s="3" t="s">
        <v>38350</v>
      </c>
      <c r="PX57" s="3" t="s">
        <v>7071</v>
      </c>
      <c r="PY57" s="3" t="s">
        <v>38351</v>
      </c>
      <c r="PZ57" s="3" t="s">
        <v>38352</v>
      </c>
      <c r="QA57" s="3" t="s">
        <v>6922</v>
      </c>
      <c r="QB57" s="3" t="s">
        <v>38353</v>
      </c>
      <c r="QC57" s="3" t="s">
        <v>38354</v>
      </c>
      <c r="QD57" s="3" t="s">
        <v>6935</v>
      </c>
      <c r="QE57" s="3" t="s">
        <v>38355</v>
      </c>
      <c r="QF57" s="3" t="s">
        <v>38356</v>
      </c>
      <c r="QG57" s="3" t="s">
        <v>6922</v>
      </c>
      <c r="QH57" s="3" t="s">
        <v>38357</v>
      </c>
      <c r="QI57" s="3" t="s">
        <v>38358</v>
      </c>
      <c r="QJ57" s="3" t="s">
        <v>6919</v>
      </c>
      <c r="QK57" s="3" t="s">
        <v>38359</v>
      </c>
      <c r="QL57" s="3" t="s">
        <v>38360</v>
      </c>
      <c r="QM57" s="3" t="s">
        <v>6922</v>
      </c>
      <c r="QN57" s="3" t="s">
        <v>38361</v>
      </c>
      <c r="QO57" s="3" t="s">
        <v>38362</v>
      </c>
      <c r="QP57" s="3" t="s">
        <v>6922</v>
      </c>
      <c r="QQ57" s="3" t="s">
        <v>38363</v>
      </c>
      <c r="QR57" s="3" t="s">
        <v>38364</v>
      </c>
      <c r="QS57" s="3" t="s">
        <v>6919</v>
      </c>
      <c r="QT57" s="3" t="s">
        <v>38365</v>
      </c>
      <c r="QU57" s="3" t="s">
        <v>38366</v>
      </c>
      <c r="QV57" s="3" t="s">
        <v>6916</v>
      </c>
      <c r="QW57" s="3" t="s">
        <v>38367</v>
      </c>
      <c r="QX57" s="3" t="s">
        <v>38368</v>
      </c>
      <c r="QY57" s="3" t="s">
        <v>6922</v>
      </c>
      <c r="QZ57" s="3" t="s">
        <v>38369</v>
      </c>
      <c r="RA57" s="3" t="s">
        <v>38370</v>
      </c>
      <c r="RB57" s="3" t="s">
        <v>6922</v>
      </c>
      <c r="RC57" s="3" t="s">
        <v>38371</v>
      </c>
      <c r="RD57" s="3" t="s">
        <v>38372</v>
      </c>
      <c r="RE57" s="3" t="s">
        <v>6922</v>
      </c>
      <c r="RF57" s="3" t="s">
        <v>38373</v>
      </c>
      <c r="RG57" s="3" t="s">
        <v>38374</v>
      </c>
      <c r="RH57" s="3" t="s">
        <v>6922</v>
      </c>
      <c r="RI57" s="3" t="s">
        <v>38375</v>
      </c>
      <c r="RJ57" s="3" t="s">
        <v>38376</v>
      </c>
      <c r="RK57" s="3" t="s">
        <v>6919</v>
      </c>
      <c r="RL57" s="3" t="s">
        <v>38377</v>
      </c>
      <c r="RM57" s="3" t="s">
        <v>38378</v>
      </c>
      <c r="RN57" s="3" t="s">
        <v>6916</v>
      </c>
      <c r="RO57" s="3" t="s">
        <v>38379</v>
      </c>
      <c r="RP57" s="3" t="s">
        <v>38380</v>
      </c>
      <c r="RQ57" s="3" t="s">
        <v>6922</v>
      </c>
      <c r="RR57" s="3" t="s">
        <v>38381</v>
      </c>
      <c r="RS57" s="3" t="s">
        <v>38382</v>
      </c>
      <c r="RT57" s="3" t="s">
        <v>6919</v>
      </c>
      <c r="RU57" s="3" t="s">
        <v>38383</v>
      </c>
      <c r="RV57" s="3" t="s">
        <v>38384</v>
      </c>
      <c r="RW57" s="3" t="s">
        <v>6922</v>
      </c>
      <c r="RX57" s="3" t="s">
        <v>35875</v>
      </c>
      <c r="RY57" s="3" t="s">
        <v>35876</v>
      </c>
      <c r="RZ57" s="3" t="s">
        <v>6935</v>
      </c>
      <c r="SA57" s="3" t="s">
        <v>38385</v>
      </c>
      <c r="SB57" s="3" t="s">
        <v>38386</v>
      </c>
      <c r="SC57" s="3" t="s">
        <v>6922</v>
      </c>
      <c r="SD57" s="3" t="s">
        <v>38387</v>
      </c>
      <c r="SE57" s="3" t="s">
        <v>38388</v>
      </c>
      <c r="SF57" s="3" t="s">
        <v>6919</v>
      </c>
      <c r="SG57" s="3" t="s">
        <v>38389</v>
      </c>
      <c r="SH57" s="3" t="s">
        <v>38390</v>
      </c>
      <c r="SI57" s="3" t="s">
        <v>6922</v>
      </c>
      <c r="SJ57" s="3" t="s">
        <v>38391</v>
      </c>
      <c r="SK57" s="3" t="s">
        <v>38392</v>
      </c>
      <c r="SL57" s="3" t="s">
        <v>6935</v>
      </c>
      <c r="SM57" s="3" t="s">
        <v>38393</v>
      </c>
      <c r="SN57" s="3" t="s">
        <v>38394</v>
      </c>
      <c r="SO57" s="3" t="s">
        <v>6935</v>
      </c>
      <c r="SP57" s="3" t="s">
        <v>38395</v>
      </c>
      <c r="SQ57" s="3" t="s">
        <v>38396</v>
      </c>
      <c r="SR57" s="3" t="s">
        <v>6919</v>
      </c>
      <c r="SS57" s="3" t="s">
        <v>38397</v>
      </c>
      <c r="ST57" s="3" t="s">
        <v>38398</v>
      </c>
      <c r="SU57" s="3" t="s">
        <v>6922</v>
      </c>
      <c r="SV57" s="3" t="s">
        <v>38399</v>
      </c>
      <c r="SW57" s="3" t="s">
        <v>38400</v>
      </c>
      <c r="SX57" s="3" t="s">
        <v>6916</v>
      </c>
      <c r="SY57" s="3" t="s">
        <v>38401</v>
      </c>
      <c r="SZ57" s="3" t="s">
        <v>38402</v>
      </c>
      <c r="TA57" s="3" t="s">
        <v>6916</v>
      </c>
      <c r="TB57" s="3" t="s">
        <v>38016</v>
      </c>
      <c r="TC57" s="3" t="s">
        <v>38017</v>
      </c>
      <c r="TD57" s="3" t="s">
        <v>6919</v>
      </c>
      <c r="TE57" s="3" t="s">
        <v>38403</v>
      </c>
      <c r="TF57" s="3" t="s">
        <v>38404</v>
      </c>
      <c r="TG57" s="3" t="s">
        <v>6922</v>
      </c>
      <c r="TH57" s="3" t="s">
        <v>38236</v>
      </c>
      <c r="TI57" s="3" t="s">
        <v>38237</v>
      </c>
      <c r="TJ57" s="3" t="s">
        <v>6916</v>
      </c>
      <c r="TK57" s="3" t="s">
        <v>35891</v>
      </c>
      <c r="TL57" s="3" t="s">
        <v>35892</v>
      </c>
      <c r="TM57" s="3" t="s">
        <v>6922</v>
      </c>
      <c r="TN57" s="3" t="s">
        <v>38405</v>
      </c>
      <c r="TO57" s="3" t="s">
        <v>38406</v>
      </c>
      <c r="TP57" s="3" t="s">
        <v>6922</v>
      </c>
      <c r="TQ57" s="3" t="s">
        <v>38407</v>
      </c>
      <c r="TR57" s="3" t="s">
        <v>38408</v>
      </c>
      <c r="TS57" s="3" t="s">
        <v>6916</v>
      </c>
      <c r="TT57" s="3" t="s">
        <v>38409</v>
      </c>
      <c r="TU57" s="3" t="s">
        <v>38410</v>
      </c>
      <c r="TV57" s="3" t="s">
        <v>6919</v>
      </c>
      <c r="TW57" s="3" t="s">
        <v>38411</v>
      </c>
      <c r="TX57" s="3" t="s">
        <v>38412</v>
      </c>
      <c r="TY57" s="3" t="s">
        <v>6919</v>
      </c>
      <c r="TZ57" s="3" t="s">
        <v>38413</v>
      </c>
      <c r="UA57" s="3" t="s">
        <v>38414</v>
      </c>
      <c r="UB57" s="3" t="s">
        <v>6919</v>
      </c>
      <c r="UC57" s="3" t="s">
        <v>38329</v>
      </c>
      <c r="UD57" s="3" t="s">
        <v>38330</v>
      </c>
      <c r="UE57" s="3" t="s">
        <v>6916</v>
      </c>
      <c r="UF57" s="3" t="s">
        <v>38415</v>
      </c>
      <c r="UG57" s="3" t="s">
        <v>38416</v>
      </c>
      <c r="UH57" s="3" t="s">
        <v>6922</v>
      </c>
      <c r="UI57" s="3" t="s">
        <v>38417</v>
      </c>
      <c r="UJ57" s="3" t="s">
        <v>38418</v>
      </c>
      <c r="UK57" s="3" t="s">
        <v>6919</v>
      </c>
      <c r="UL57" s="3" t="s">
        <v>38419</v>
      </c>
      <c r="UM57" s="3" t="s">
        <v>38420</v>
      </c>
      <c r="UN57" s="3" t="s">
        <v>6919</v>
      </c>
      <c r="UO57" s="3" t="s">
        <v>38421</v>
      </c>
      <c r="UP57" s="3" t="s">
        <v>38422</v>
      </c>
      <c r="UQ57" s="3" t="s">
        <v>6916</v>
      </c>
      <c r="UR57" s="3" t="s">
        <v>38423</v>
      </c>
      <c r="US57" s="3" t="s">
        <v>38424</v>
      </c>
      <c r="UT57" s="3" t="s">
        <v>6919</v>
      </c>
      <c r="UU57" s="3" t="s">
        <v>38425</v>
      </c>
      <c r="UV57" s="3" t="s">
        <v>38426</v>
      </c>
      <c r="UW57" s="3" t="s">
        <v>6916</v>
      </c>
      <c r="UX57" s="3" t="s">
        <v>38427</v>
      </c>
      <c r="UY57" s="3" t="s">
        <v>38428</v>
      </c>
      <c r="UZ57" s="3" t="s">
        <v>6922</v>
      </c>
      <c r="VA57" s="3" t="s">
        <v>38429</v>
      </c>
      <c r="VB57" s="3" t="s">
        <v>38430</v>
      </c>
      <c r="VC57" s="3" t="s">
        <v>6919</v>
      </c>
      <c r="VD57" s="3" t="s">
        <v>38431</v>
      </c>
      <c r="VE57" s="3" t="s">
        <v>38432</v>
      </c>
      <c r="VF57" s="3" t="s">
        <v>6922</v>
      </c>
      <c r="VG57" s="3" t="s">
        <v>38433</v>
      </c>
      <c r="VH57" s="3" t="s">
        <v>38434</v>
      </c>
      <c r="VI57" s="3" t="s">
        <v>6919</v>
      </c>
      <c r="VJ57" s="3" t="s">
        <v>38435</v>
      </c>
      <c r="VK57" s="3" t="s">
        <v>38436</v>
      </c>
      <c r="VL57" s="3" t="s">
        <v>6916</v>
      </c>
      <c r="VM57" s="3" t="s">
        <v>38437</v>
      </c>
      <c r="VN57" s="3" t="s">
        <v>38438</v>
      </c>
      <c r="VO57" s="3" t="s">
        <v>6919</v>
      </c>
      <c r="VP57" s="3" t="s">
        <v>38439</v>
      </c>
      <c r="VQ57" s="3" t="s">
        <v>38440</v>
      </c>
      <c r="VR57" s="3" t="s">
        <v>6922</v>
      </c>
      <c r="VS57" s="3" t="s">
        <v>38441</v>
      </c>
      <c r="VT57" s="3" t="s">
        <v>38442</v>
      </c>
      <c r="VU57" s="3" t="s">
        <v>7071</v>
      </c>
      <c r="VV57" s="3" t="s">
        <v>37141</v>
      </c>
      <c r="VW57" s="3" t="s">
        <v>37142</v>
      </c>
      <c r="VX57" s="3" t="s">
        <v>6916</v>
      </c>
      <c r="VY57" s="3" t="s">
        <v>38443</v>
      </c>
      <c r="VZ57" s="3" t="s">
        <v>38444</v>
      </c>
      <c r="WA57" s="3" t="s">
        <v>6935</v>
      </c>
      <c r="WB57" s="3" t="s">
        <v>38445</v>
      </c>
      <c r="WC57" s="3" t="s">
        <v>38446</v>
      </c>
      <c r="WD57" s="3" t="s">
        <v>6916</v>
      </c>
      <c r="WE57" s="3" t="s">
        <v>38447</v>
      </c>
      <c r="WF57" s="3" t="s">
        <v>38448</v>
      </c>
      <c r="WG57" s="3" t="s">
        <v>6922</v>
      </c>
      <c r="WH57" s="3" t="s">
        <v>38449</v>
      </c>
      <c r="WI57" s="3" t="s">
        <v>38450</v>
      </c>
      <c r="WJ57" s="3" t="s">
        <v>6919</v>
      </c>
      <c r="WK57" s="3" t="s">
        <v>38451</v>
      </c>
      <c r="WL57" s="3" t="s">
        <v>38452</v>
      </c>
      <c r="WM57" s="3" t="s">
        <v>6916</v>
      </c>
      <c r="WN57" s="3" t="s">
        <v>38453</v>
      </c>
      <c r="WO57" s="3" t="s">
        <v>38454</v>
      </c>
      <c r="WP57" s="3" t="s">
        <v>6919</v>
      </c>
      <c r="WQ57" s="3" t="s">
        <v>38455</v>
      </c>
      <c r="WR57" s="3" t="s">
        <v>38456</v>
      </c>
      <c r="WS57" s="3" t="s">
        <v>6922</v>
      </c>
      <c r="WT57" s="3" t="s">
        <v>38457</v>
      </c>
      <c r="WU57" s="3" t="s">
        <v>38458</v>
      </c>
      <c r="WV57" s="3" t="s">
        <v>6919</v>
      </c>
      <c r="WW57" s="3" t="s">
        <v>38459</v>
      </c>
      <c r="WX57" s="3" t="s">
        <v>38460</v>
      </c>
      <c r="WY57" s="3" t="s">
        <v>6916</v>
      </c>
      <c r="WZ57" s="3" t="s">
        <v>38461</v>
      </c>
      <c r="XA57" s="3" t="s">
        <v>38462</v>
      </c>
      <c r="XB57" s="3" t="s">
        <v>6940</v>
      </c>
      <c r="XC57" s="3" t="s">
        <v>38179</v>
      </c>
      <c r="XD57" s="3" t="s">
        <v>38180</v>
      </c>
      <c r="XE57" s="3" t="s">
        <v>6919</v>
      </c>
      <c r="XF57" s="3" t="s">
        <v>38463</v>
      </c>
      <c r="XG57" s="3" t="s">
        <v>38464</v>
      </c>
      <c r="XH57" s="3" t="s">
        <v>6922</v>
      </c>
      <c r="XI57" s="3" t="s">
        <v>38465</v>
      </c>
      <c r="XJ57" s="3" t="s">
        <v>38466</v>
      </c>
      <c r="XK57" s="3" t="s">
        <v>6916</v>
      </c>
      <c r="XL57" s="3" t="s">
        <v>36346</v>
      </c>
      <c r="XM57" s="3" t="s">
        <v>36347</v>
      </c>
      <c r="XN57" s="3" t="s">
        <v>6919</v>
      </c>
      <c r="XO57" s="3" t="s">
        <v>38467</v>
      </c>
      <c r="XP57" s="3" t="s">
        <v>38468</v>
      </c>
      <c r="XQ57" s="3" t="s">
        <v>6916</v>
      </c>
      <c r="XR57" s="3" t="s">
        <v>38469</v>
      </c>
      <c r="XS57" s="3" t="s">
        <v>38470</v>
      </c>
      <c r="XT57" s="3" t="s">
        <v>6922</v>
      </c>
      <c r="XU57" s="3" t="s">
        <v>38471</v>
      </c>
      <c r="XV57" s="3" t="s">
        <v>38472</v>
      </c>
      <c r="XW57" s="3" t="s">
        <v>6919</v>
      </c>
      <c r="XX57" s="3" t="s">
        <v>38473</v>
      </c>
      <c r="XY57" s="3" t="s">
        <v>38474</v>
      </c>
      <c r="XZ57" s="3" t="s">
        <v>6919</v>
      </c>
      <c r="YA57" s="3" t="s">
        <v>38475</v>
      </c>
      <c r="YB57" s="3" t="s">
        <v>38476</v>
      </c>
      <c r="YC57" s="3" t="s">
        <v>6919</v>
      </c>
      <c r="YD57" s="3" t="s">
        <v>38477</v>
      </c>
      <c r="YE57" s="3" t="s">
        <v>38478</v>
      </c>
      <c r="YF57" s="3" t="s">
        <v>6919</v>
      </c>
      <c r="YG57" s="3" t="s">
        <v>38479</v>
      </c>
      <c r="YH57" s="3" t="s">
        <v>38480</v>
      </c>
      <c r="YI57" s="3" t="s">
        <v>6919</v>
      </c>
      <c r="YJ57" s="3" t="s">
        <v>38481</v>
      </c>
      <c r="YK57" s="3" t="s">
        <v>38482</v>
      </c>
      <c r="YL57" s="3" t="s">
        <v>6919</v>
      </c>
      <c r="YM57" s="3" t="s">
        <v>38483</v>
      </c>
      <c r="YN57" s="3" t="s">
        <v>38484</v>
      </c>
      <c r="YO57" s="3" t="s">
        <v>6919</v>
      </c>
      <c r="YP57" s="3" t="s">
        <v>38485</v>
      </c>
      <c r="YQ57" s="3" t="s">
        <v>38486</v>
      </c>
      <c r="YR57" s="3" t="s">
        <v>6922</v>
      </c>
      <c r="YS57" s="3" t="s">
        <v>36966</v>
      </c>
      <c r="YT57" s="3" t="s">
        <v>36967</v>
      </c>
      <c r="YU57" s="3" t="s">
        <v>6922</v>
      </c>
      <c r="YV57" s="3" t="s">
        <v>38487</v>
      </c>
      <c r="YW57" s="3" t="s">
        <v>38488</v>
      </c>
      <c r="YX57" s="3" t="s">
        <v>6916</v>
      </c>
      <c r="YY57" s="3" t="s">
        <v>38489</v>
      </c>
      <c r="YZ57" s="3" t="s">
        <v>38490</v>
      </c>
      <c r="ZA57" s="3" t="s">
        <v>6919</v>
      </c>
      <c r="ZB57" s="3" t="s">
        <v>38491</v>
      </c>
      <c r="ZC57" s="3" t="s">
        <v>38492</v>
      </c>
      <c r="ZD57" s="3" t="s">
        <v>6922</v>
      </c>
      <c r="ZE57" s="3" t="s">
        <v>38493</v>
      </c>
      <c r="ZF57" s="3" t="s">
        <v>38494</v>
      </c>
      <c r="ZG57" s="3" t="s">
        <v>6922</v>
      </c>
      <c r="ZH57" s="3" t="s">
        <v>38495</v>
      </c>
      <c r="ZI57" s="3" t="s">
        <v>38496</v>
      </c>
      <c r="ZJ57" s="3" t="s">
        <v>6922</v>
      </c>
      <c r="ZK57" s="3" t="s">
        <v>38497</v>
      </c>
      <c r="ZL57" s="3" t="s">
        <v>38498</v>
      </c>
      <c r="ZM57" s="3" t="s">
        <v>6919</v>
      </c>
      <c r="ZN57" s="3" t="s">
        <v>38499</v>
      </c>
      <c r="ZO57" s="3" t="s">
        <v>38500</v>
      </c>
      <c r="ZP57" s="3" t="s">
        <v>6919</v>
      </c>
      <c r="ZQ57" s="3" t="s">
        <v>38501</v>
      </c>
      <c r="ZR57" s="3" t="s">
        <v>38502</v>
      </c>
      <c r="ZS57" s="3" t="s">
        <v>6922</v>
      </c>
      <c r="ZT57" s="3" t="s">
        <v>38503</v>
      </c>
      <c r="ZU57" s="3" t="s">
        <v>38504</v>
      </c>
      <c r="ZV57" s="3" t="s">
        <v>7071</v>
      </c>
      <c r="ZW57" s="3" t="s">
        <v>38505</v>
      </c>
      <c r="ZX57" s="3" t="s">
        <v>38506</v>
      </c>
      <c r="ZY57" s="3" t="s">
        <v>6919</v>
      </c>
      <c r="ZZ57" s="3" t="s">
        <v>38507</v>
      </c>
      <c r="AAA57" s="3" t="s">
        <v>38508</v>
      </c>
      <c r="AAB57" s="3" t="s">
        <v>6916</v>
      </c>
      <c r="AAC57" s="3" t="s">
        <v>38509</v>
      </c>
      <c r="AAD57" s="3" t="s">
        <v>38510</v>
      </c>
      <c r="AAE57" s="3" t="s">
        <v>6922</v>
      </c>
      <c r="AAF57" s="3" t="s">
        <v>38511</v>
      </c>
      <c r="AAG57" s="3" t="s">
        <v>38512</v>
      </c>
      <c r="AAH57" s="3" t="s">
        <v>6922</v>
      </c>
      <c r="AAI57" s="3" t="s">
        <v>38513</v>
      </c>
      <c r="AAJ57" s="3" t="s">
        <v>38514</v>
      </c>
      <c r="AAK57" s="3" t="s">
        <v>6919</v>
      </c>
      <c r="AAL57" s="3" t="s">
        <v>38515</v>
      </c>
      <c r="AAM57" s="3" t="s">
        <v>38516</v>
      </c>
      <c r="AAN57" s="3" t="s">
        <v>6922</v>
      </c>
      <c r="AAO57" s="3" t="s">
        <v>38517</v>
      </c>
      <c r="AAP57" s="3" t="s">
        <v>38518</v>
      </c>
      <c r="AAQ57" s="3" t="s">
        <v>6935</v>
      </c>
      <c r="AAR57" s="3" t="s">
        <v>38519</v>
      </c>
      <c r="AAS57" s="3" t="s">
        <v>38520</v>
      </c>
      <c r="AAT57" s="3" t="s">
        <v>6919</v>
      </c>
      <c r="AAU57" s="3" t="s">
        <v>38521</v>
      </c>
      <c r="AAV57" s="3" t="s">
        <v>38522</v>
      </c>
      <c r="AAW57" s="3" t="s">
        <v>6922</v>
      </c>
      <c r="AAX57" s="3" t="s">
        <v>7563</v>
      </c>
      <c r="AAY57" s="3" t="s">
        <v>7564</v>
      </c>
      <c r="AAZ57" s="3" t="s">
        <v>6919</v>
      </c>
      <c r="ABA57" s="3" t="s">
        <v>38523</v>
      </c>
      <c r="ABB57" s="3" t="s">
        <v>38524</v>
      </c>
      <c r="ABC57" s="3" t="s">
        <v>6916</v>
      </c>
      <c r="ABD57" s="3" t="s">
        <v>38525</v>
      </c>
      <c r="ABE57" s="3" t="s">
        <v>38526</v>
      </c>
      <c r="ABF57" s="3" t="s">
        <v>6935</v>
      </c>
      <c r="ABG57" s="3" t="s">
        <v>38527</v>
      </c>
      <c r="ABH57" s="3" t="s">
        <v>38528</v>
      </c>
      <c r="ABI57" s="3" t="s">
        <v>6922</v>
      </c>
      <c r="ABJ57" s="3" t="s">
        <v>6963</v>
      </c>
      <c r="ABK57" s="3" t="s">
        <v>6964</v>
      </c>
      <c r="ABL57" s="3" t="s">
        <v>6919</v>
      </c>
      <c r="ABM57" s="3" t="s">
        <v>38529</v>
      </c>
      <c r="ABN57" s="3" t="s">
        <v>38530</v>
      </c>
      <c r="ABO57" s="3" t="s">
        <v>6922</v>
      </c>
      <c r="ABP57" s="3" t="s">
        <v>7231</v>
      </c>
      <c r="ABQ57" s="3" t="s">
        <v>7232</v>
      </c>
      <c r="ABR57" s="3" t="s">
        <v>6922</v>
      </c>
      <c r="ABS57" s="3" t="s">
        <v>38531</v>
      </c>
      <c r="ABT57" s="3" t="s">
        <v>38532</v>
      </c>
      <c r="ABU57" s="3" t="s">
        <v>7071</v>
      </c>
      <c r="ABV57" s="3" t="s">
        <v>38533</v>
      </c>
      <c r="ABW57" s="3" t="s">
        <v>38534</v>
      </c>
      <c r="ABX57" s="3" t="s">
        <v>6922</v>
      </c>
      <c r="ABY57" s="3" t="s">
        <v>38535</v>
      </c>
      <c r="ABZ57" s="3" t="s">
        <v>38536</v>
      </c>
      <c r="ACA57" s="3" t="s">
        <v>6919</v>
      </c>
      <c r="ACB57" s="3" t="s">
        <v>38537</v>
      </c>
      <c r="ACC57" s="3" t="s">
        <v>38538</v>
      </c>
      <c r="ACD57" s="3" t="s">
        <v>6922</v>
      </c>
      <c r="ACE57" s="3" t="s">
        <v>38539</v>
      </c>
      <c r="ACF57" s="3" t="s">
        <v>38540</v>
      </c>
      <c r="ACG57" s="3" t="s">
        <v>6922</v>
      </c>
      <c r="ACH57" s="3" t="s">
        <v>38541</v>
      </c>
      <c r="ACI57" s="3" t="s">
        <v>38542</v>
      </c>
      <c r="ACJ57" s="3" t="s">
        <v>6922</v>
      </c>
      <c r="ACK57" s="3" t="s">
        <v>38543</v>
      </c>
      <c r="ACL57" s="3" t="s">
        <v>38544</v>
      </c>
      <c r="ACM57" s="3" t="s">
        <v>6922</v>
      </c>
      <c r="ACN57" s="3" t="s">
        <v>38545</v>
      </c>
      <c r="ACO57" s="3" t="s">
        <v>38546</v>
      </c>
      <c r="ACP57" s="3" t="s">
        <v>6919</v>
      </c>
      <c r="ACQ57" s="3" t="s">
        <v>38547</v>
      </c>
      <c r="ACR57" s="3" t="s">
        <v>38548</v>
      </c>
      <c r="ACS57" s="3" t="s">
        <v>6919</v>
      </c>
      <c r="ACT57" s="3" t="s">
        <v>38549</v>
      </c>
      <c r="ACU57" s="3" t="s">
        <v>38550</v>
      </c>
      <c r="ACV57" s="3" t="s">
        <v>6922</v>
      </c>
      <c r="ACW57" s="3" t="s">
        <v>38551</v>
      </c>
      <c r="ACX57" s="3" t="s">
        <v>38552</v>
      </c>
      <c r="ACY57" s="3" t="s">
        <v>6922</v>
      </c>
      <c r="ACZ57" s="3" t="s">
        <v>38553</v>
      </c>
      <c r="ADA57" s="3" t="s">
        <v>38554</v>
      </c>
      <c r="ADB57" s="3" t="s">
        <v>6922</v>
      </c>
      <c r="ADC57" s="3" t="s">
        <v>38555</v>
      </c>
      <c r="ADD57" s="3" t="s">
        <v>38556</v>
      </c>
      <c r="ADE57" s="3" t="s">
        <v>6919</v>
      </c>
      <c r="ADF57" s="3" t="s">
        <v>38557</v>
      </c>
      <c r="ADG57" s="3" t="s">
        <v>38558</v>
      </c>
      <c r="ADH57" s="3" t="s">
        <v>7071</v>
      </c>
      <c r="ADI57" s="3" t="s">
        <v>38292</v>
      </c>
      <c r="ADJ57" s="3" t="s">
        <v>38293</v>
      </c>
      <c r="ADK57" s="3" t="s">
        <v>6919</v>
      </c>
      <c r="ADL57" s="3" t="s">
        <v>38559</v>
      </c>
      <c r="ADM57" s="3" t="s">
        <v>38560</v>
      </c>
      <c r="ADN57" s="3" t="s">
        <v>6916</v>
      </c>
      <c r="ADO57" s="3" t="s">
        <v>38561</v>
      </c>
      <c r="ADP57" s="3" t="s">
        <v>38562</v>
      </c>
      <c r="ADQ57" s="3" t="s">
        <v>6916</v>
      </c>
      <c r="ADR57" s="3" t="s">
        <v>38563</v>
      </c>
      <c r="ADS57" s="3" t="s">
        <v>38564</v>
      </c>
      <c r="ADT57" s="3" t="s">
        <v>6922</v>
      </c>
      <c r="ADU57" s="3" t="s">
        <v>38565</v>
      </c>
      <c r="ADV57" s="3" t="s">
        <v>38566</v>
      </c>
      <c r="ADW57" s="3" t="s">
        <v>6919</v>
      </c>
      <c r="ADX57" s="3" t="s">
        <v>29212</v>
      </c>
      <c r="ADY57" s="3" t="s">
        <v>38567</v>
      </c>
      <c r="ADZ57" s="3" t="s">
        <v>6916</v>
      </c>
      <c r="AEA57" s="3" t="s">
        <v>38568</v>
      </c>
      <c r="AEB57" s="3" t="s">
        <v>38569</v>
      </c>
      <c r="AEC57" s="3" t="s">
        <v>6922</v>
      </c>
      <c r="AED57" s="3" t="s">
        <v>38570</v>
      </c>
      <c r="AEE57" s="3" t="s">
        <v>38571</v>
      </c>
      <c r="AEF57" s="3" t="s">
        <v>6916</v>
      </c>
      <c r="AEG57" s="3" t="s">
        <v>38572</v>
      </c>
      <c r="AEH57" s="3" t="s">
        <v>38573</v>
      </c>
      <c r="AEI57" s="3" t="s">
        <v>6922</v>
      </c>
      <c r="AEJ57" s="3" t="s">
        <v>38574</v>
      </c>
      <c r="AEK57" s="3" t="s">
        <v>38575</v>
      </c>
      <c r="AEL57" s="3" t="s">
        <v>6922</v>
      </c>
      <c r="AEM57" s="3" t="s">
        <v>38576</v>
      </c>
      <c r="AEN57" s="3" t="s">
        <v>38577</v>
      </c>
      <c r="AEO57" s="3" t="s">
        <v>6922</v>
      </c>
      <c r="AEP57" s="3" t="s">
        <v>7563</v>
      </c>
      <c r="AEQ57" s="3" t="s">
        <v>7564</v>
      </c>
      <c r="AER57" s="3" t="s">
        <v>6922</v>
      </c>
      <c r="AES57" s="3" t="s">
        <v>38578</v>
      </c>
      <c r="AET57" s="3" t="s">
        <v>38579</v>
      </c>
      <c r="AEU57" s="3" t="s">
        <v>6919</v>
      </c>
      <c r="AEV57" s="3" t="s">
        <v>38580</v>
      </c>
      <c r="AEW57" s="3" t="s">
        <v>38581</v>
      </c>
      <c r="AEX57" s="3" t="s">
        <v>6916</v>
      </c>
      <c r="AEY57" s="3" t="s">
        <v>38582</v>
      </c>
      <c r="AEZ57" s="3" t="s">
        <v>38583</v>
      </c>
      <c r="AFA57" s="3" t="s">
        <v>6922</v>
      </c>
      <c r="AFB57" s="3" t="s">
        <v>38584</v>
      </c>
      <c r="AFC57" s="3" t="s">
        <v>38585</v>
      </c>
      <c r="AFD57" s="3" t="s">
        <v>6922</v>
      </c>
      <c r="AFE57" s="3" t="s">
        <v>38586</v>
      </c>
      <c r="AFF57" s="3" t="s">
        <v>38587</v>
      </c>
      <c r="AFG57" s="3" t="s">
        <v>6922</v>
      </c>
      <c r="AFH57" s="3" t="s">
        <v>38588</v>
      </c>
      <c r="AFI57" s="3" t="s">
        <v>38589</v>
      </c>
      <c r="AFJ57" s="3" t="s">
        <v>6922</v>
      </c>
      <c r="AFK57" s="3" t="s">
        <v>38590</v>
      </c>
      <c r="AFL57" s="3" t="s">
        <v>38591</v>
      </c>
      <c r="AFM57" s="3" t="s">
        <v>6919</v>
      </c>
      <c r="AFN57" s="3" t="s">
        <v>38592</v>
      </c>
      <c r="AFO57" s="3" t="s">
        <v>38593</v>
      </c>
      <c r="AFP57" s="3" t="s">
        <v>6922</v>
      </c>
      <c r="AFQ57" s="3" t="s">
        <v>38594</v>
      </c>
      <c r="AFR57" s="3" t="s">
        <v>38595</v>
      </c>
      <c r="AFS57" s="3" t="s">
        <v>7071</v>
      </c>
      <c r="AFT57" s="3" t="s">
        <v>37141</v>
      </c>
      <c r="AFU57" s="3" t="s">
        <v>37142</v>
      </c>
      <c r="AFV57" s="3" t="s">
        <v>6922</v>
      </c>
      <c r="AFW57" s="3" t="s">
        <v>7563</v>
      </c>
      <c r="AFX57" s="3" t="s">
        <v>7564</v>
      </c>
      <c r="AFY57" s="3" t="s">
        <v>6940</v>
      </c>
      <c r="AFZ57" s="3" t="s">
        <v>38179</v>
      </c>
      <c r="AGA57" s="3" t="s">
        <v>38180</v>
      </c>
      <c r="AGB57" s="3" t="s">
        <v>6922</v>
      </c>
      <c r="AGC57" s="3" t="s">
        <v>38596</v>
      </c>
      <c r="AGD57" s="3" t="s">
        <v>38597</v>
      </c>
      <c r="AGE57" s="3" t="s">
        <v>6922</v>
      </c>
      <c r="AGF57" s="3" t="s">
        <v>38598</v>
      </c>
      <c r="AGG57" s="3" t="s">
        <v>38599</v>
      </c>
      <c r="AGH57" s="3" t="s">
        <v>6922</v>
      </c>
      <c r="AGI57" s="3" t="s">
        <v>38600</v>
      </c>
      <c r="AGJ57" s="3" t="s">
        <v>38601</v>
      </c>
      <c r="AGK57" s="3" t="s">
        <v>6940</v>
      </c>
      <c r="AGL57" s="3" t="s">
        <v>38179</v>
      </c>
      <c r="AGM57" s="3" t="s">
        <v>38180</v>
      </c>
      <c r="AGN57" s="3" t="s">
        <v>6916</v>
      </c>
      <c r="AGO57" s="3" t="s">
        <v>37035</v>
      </c>
      <c r="AGP57" s="3" t="s">
        <v>37036</v>
      </c>
      <c r="AGQ57" s="3" t="s">
        <v>6919</v>
      </c>
      <c r="AGR57" s="3" t="s">
        <v>38602</v>
      </c>
      <c r="AGS57" s="3" t="s">
        <v>38603</v>
      </c>
      <c r="AGT57" s="3" t="s">
        <v>6922</v>
      </c>
      <c r="AGU57" s="3" t="s">
        <v>38604</v>
      </c>
      <c r="AGV57" s="3" t="s">
        <v>38605</v>
      </c>
      <c r="AGW57" s="3" t="s">
        <v>6922</v>
      </c>
      <c r="AGX57" s="3" t="s">
        <v>38606</v>
      </c>
      <c r="AGY57" s="3" t="s">
        <v>38607</v>
      </c>
      <c r="AGZ57" s="3" t="s">
        <v>7071</v>
      </c>
      <c r="AHA57" s="3" t="s">
        <v>36285</v>
      </c>
      <c r="AHB57" s="3" t="s">
        <v>36286</v>
      </c>
      <c r="AHC57" s="3" t="s">
        <v>6919</v>
      </c>
      <c r="AHD57" s="3" t="s">
        <v>38608</v>
      </c>
      <c r="AHE57" s="3" t="s">
        <v>38609</v>
      </c>
      <c r="AHF57" s="3" t="s">
        <v>6940</v>
      </c>
      <c r="AHG57" s="3" t="s">
        <v>38610</v>
      </c>
      <c r="AHH57" s="3" t="s">
        <v>38611</v>
      </c>
      <c r="AHI57" s="3" t="s">
        <v>6919</v>
      </c>
      <c r="AHJ57" s="3" t="s">
        <v>38612</v>
      </c>
      <c r="AHK57" s="3" t="s">
        <v>38613</v>
      </c>
      <c r="AHL57" s="3" t="s">
        <v>6919</v>
      </c>
      <c r="AHM57" s="3" t="s">
        <v>38614</v>
      </c>
      <c r="AHN57" s="3" t="s">
        <v>38615</v>
      </c>
      <c r="AHO57" s="3" t="s">
        <v>6919</v>
      </c>
      <c r="AHP57" s="3" t="s">
        <v>38616</v>
      </c>
      <c r="AHQ57" s="3" t="s">
        <v>38617</v>
      </c>
      <c r="AHR57" s="3" t="s">
        <v>6922</v>
      </c>
      <c r="AHS57" s="3" t="s">
        <v>38618</v>
      </c>
      <c r="AHT57" s="3" t="s">
        <v>38619</v>
      </c>
      <c r="AHU57" s="3" t="s">
        <v>6919</v>
      </c>
      <c r="AHV57" s="3" t="s">
        <v>38620</v>
      </c>
      <c r="AHW57" s="3" t="s">
        <v>38332</v>
      </c>
      <c r="AHX57" s="3" t="s">
        <v>7071</v>
      </c>
      <c r="AHY57" s="3" t="s">
        <v>38621</v>
      </c>
      <c r="AHZ57" s="3" t="s">
        <v>38622</v>
      </c>
      <c r="AIA57" s="3" t="s">
        <v>6916</v>
      </c>
      <c r="AIB57" s="3" t="s">
        <v>38623</v>
      </c>
      <c r="AIC57" s="3" t="s">
        <v>38624</v>
      </c>
      <c r="AID57" s="3" t="s">
        <v>6919</v>
      </c>
      <c r="AIE57" s="3" t="s">
        <v>38625</v>
      </c>
      <c r="AIF57" s="3" t="s">
        <v>38626</v>
      </c>
      <c r="AIG57" s="3" t="s">
        <v>6916</v>
      </c>
      <c r="AIH57" s="3" t="s">
        <v>38627</v>
      </c>
      <c r="AII57" s="3" t="s">
        <v>38628</v>
      </c>
      <c r="AIJ57" s="3" t="s">
        <v>6916</v>
      </c>
      <c r="AIK57" s="3" t="s">
        <v>38629</v>
      </c>
      <c r="AIL57" s="3" t="s">
        <v>38630</v>
      </c>
      <c r="AIM57" s="3" t="s">
        <v>6919</v>
      </c>
      <c r="AIN57" s="3" t="s">
        <v>38631</v>
      </c>
      <c r="AIO57" s="3" t="s">
        <v>38632</v>
      </c>
      <c r="AIP57" s="3" t="s">
        <v>6922</v>
      </c>
      <c r="AIQ57" s="3" t="s">
        <v>38633</v>
      </c>
      <c r="AIR57" s="3" t="s">
        <v>38634</v>
      </c>
      <c r="AIS57" s="3" t="s">
        <v>6916</v>
      </c>
      <c r="AIT57" s="3" t="s">
        <v>38635</v>
      </c>
      <c r="AIU57" s="3" t="s">
        <v>38636</v>
      </c>
      <c r="AIV57" s="3" t="s">
        <v>6916</v>
      </c>
      <c r="AIW57" s="3" t="s">
        <v>38637</v>
      </c>
      <c r="AIX57" s="3" t="s">
        <v>38638</v>
      </c>
      <c r="AIY57" s="3" t="s">
        <v>6922</v>
      </c>
      <c r="AIZ57" s="3" t="s">
        <v>38639</v>
      </c>
      <c r="AJA57" s="3" t="s">
        <v>38640</v>
      </c>
      <c r="AJB57" s="3" t="s">
        <v>6935</v>
      </c>
      <c r="AJC57" s="3" t="s">
        <v>38641</v>
      </c>
      <c r="AJD57" s="3" t="s">
        <v>38642</v>
      </c>
      <c r="AJE57" s="3" t="s">
        <v>6916</v>
      </c>
      <c r="AJF57" s="3" t="s">
        <v>38643</v>
      </c>
      <c r="AJG57" s="3" t="s">
        <v>38644</v>
      </c>
      <c r="AJH57" s="3" t="s">
        <v>6922</v>
      </c>
      <c r="AJI57" s="3" t="s">
        <v>38645</v>
      </c>
      <c r="AJJ57" s="3" t="s">
        <v>38646</v>
      </c>
      <c r="AJK57" s="3" t="s">
        <v>6919</v>
      </c>
      <c r="AJL57" s="3" t="s">
        <v>38647</v>
      </c>
      <c r="AJM57" s="3" t="s">
        <v>38648</v>
      </c>
      <c r="AJN57" s="3" t="s">
        <v>6922</v>
      </c>
      <c r="AJO57" s="3" t="s">
        <v>38649</v>
      </c>
      <c r="AJP57" s="3" t="s">
        <v>38650</v>
      </c>
      <c r="AJQ57" s="3" t="s">
        <v>6919</v>
      </c>
      <c r="AJR57" s="3" t="s">
        <v>38651</v>
      </c>
      <c r="AJS57" s="3" t="s">
        <v>38652</v>
      </c>
      <c r="AJT57" s="3" t="s">
        <v>6919</v>
      </c>
      <c r="AJU57" s="3" t="s">
        <v>38653</v>
      </c>
      <c r="AJV57" s="3" t="s">
        <v>38654</v>
      </c>
      <c r="AJW57" s="3" t="s">
        <v>6919</v>
      </c>
      <c r="AJX57" s="3" t="s">
        <v>38655</v>
      </c>
      <c r="AJY57" s="3" t="s">
        <v>38656</v>
      </c>
      <c r="AJZ57" s="3" t="s">
        <v>6916</v>
      </c>
      <c r="AKA57" s="3" t="s">
        <v>38657</v>
      </c>
      <c r="AKB57" s="3" t="s">
        <v>38658</v>
      </c>
      <c r="AKC57" s="3" t="s">
        <v>6922</v>
      </c>
      <c r="AKD57" s="3" t="s">
        <v>38659</v>
      </c>
      <c r="AKE57" s="3" t="s">
        <v>38660</v>
      </c>
      <c r="AKF57" s="3" t="s">
        <v>6916</v>
      </c>
      <c r="AKG57" s="3" t="s">
        <v>38661</v>
      </c>
      <c r="AKH57" s="3" t="s">
        <v>38662</v>
      </c>
      <c r="AKI57" s="3" t="s">
        <v>6922</v>
      </c>
      <c r="AKJ57" s="3" t="s">
        <v>38663</v>
      </c>
      <c r="AKK57" s="3" t="s">
        <v>38664</v>
      </c>
      <c r="AKL57" s="3" t="s">
        <v>6916</v>
      </c>
      <c r="AKM57" s="3" t="s">
        <v>38665</v>
      </c>
      <c r="AKN57" s="3" t="s">
        <v>38666</v>
      </c>
      <c r="AKO57" s="3" t="s">
        <v>6919</v>
      </c>
      <c r="AKP57" s="3" t="s">
        <v>38667</v>
      </c>
      <c r="AKQ57" s="3" t="s">
        <v>38668</v>
      </c>
      <c r="AKR57" s="3" t="s">
        <v>6916</v>
      </c>
      <c r="AKS57" s="3" t="s">
        <v>38669</v>
      </c>
      <c r="AKT57" s="3" t="s">
        <v>38670</v>
      </c>
      <c r="AKU57" s="3" t="s">
        <v>6919</v>
      </c>
      <c r="AKV57" s="3" t="s">
        <v>38671</v>
      </c>
      <c r="AKW57" s="3" t="s">
        <v>38672</v>
      </c>
      <c r="AKX57" s="3" t="s">
        <v>6935</v>
      </c>
      <c r="AKY57" s="3" t="s">
        <v>38673</v>
      </c>
      <c r="AKZ57" s="3" t="s">
        <v>38674</v>
      </c>
      <c r="ALA57" s="3" t="s">
        <v>6922</v>
      </c>
      <c r="ALB57" s="3" t="s">
        <v>38675</v>
      </c>
      <c r="ALC57" s="3" t="s">
        <v>38676</v>
      </c>
      <c r="ALD57" s="3" t="s">
        <v>6919</v>
      </c>
      <c r="ALE57" s="3" t="s">
        <v>38677</v>
      </c>
      <c r="ALF57" s="3" t="s">
        <v>38678</v>
      </c>
      <c r="ALG57" s="3" t="s">
        <v>6922</v>
      </c>
      <c r="ALH57" s="3" t="s">
        <v>38679</v>
      </c>
      <c r="ALI57" s="3" t="s">
        <v>38680</v>
      </c>
      <c r="ALJ57" s="3" t="s">
        <v>6922</v>
      </c>
      <c r="ALK57" s="3" t="s">
        <v>38681</v>
      </c>
      <c r="ALL57" s="3" t="s">
        <v>38682</v>
      </c>
      <c r="ALM57" s="3" t="s">
        <v>6922</v>
      </c>
      <c r="ALN57" s="3" t="s">
        <v>38683</v>
      </c>
      <c r="ALO57" s="3" t="s">
        <v>38684</v>
      </c>
      <c r="ALP57" s="3" t="s">
        <v>6940</v>
      </c>
      <c r="ALQ57" s="3" t="s">
        <v>38685</v>
      </c>
      <c r="ALR57" s="3" t="s">
        <v>38686</v>
      </c>
      <c r="ALS57" s="3" t="s">
        <v>6922</v>
      </c>
      <c r="ALT57" s="3" t="s">
        <v>38687</v>
      </c>
      <c r="ALU57" s="3" t="s">
        <v>38688</v>
      </c>
      <c r="ALV57" s="3" t="s">
        <v>6919</v>
      </c>
      <c r="ALW57" s="3" t="s">
        <v>38689</v>
      </c>
      <c r="ALX57" s="3" t="s">
        <v>38690</v>
      </c>
      <c r="ALY57" s="3" t="s">
        <v>6916</v>
      </c>
      <c r="ALZ57" s="3" t="s">
        <v>38691</v>
      </c>
      <c r="AMA57" s="3" t="s">
        <v>38692</v>
      </c>
      <c r="AMB57" s="3" t="s">
        <v>6922</v>
      </c>
      <c r="AMC57" s="3" t="s">
        <v>38693</v>
      </c>
      <c r="AMD57" s="3" t="s">
        <v>38694</v>
      </c>
      <c r="AME57" s="3" t="s">
        <v>6922</v>
      </c>
      <c r="AMF57" s="3" t="s">
        <v>38695</v>
      </c>
      <c r="AMG57" s="3" t="s">
        <v>38696</v>
      </c>
      <c r="AMH57" s="3" t="s">
        <v>6922</v>
      </c>
      <c r="AMI57" s="3" t="s">
        <v>38697</v>
      </c>
      <c r="AMJ57" s="3" t="s">
        <v>38698</v>
      </c>
      <c r="AMK57" s="3" t="s">
        <v>6916</v>
      </c>
      <c r="AML57" s="3" t="s">
        <v>37035</v>
      </c>
      <c r="AMM57" s="3" t="s">
        <v>37036</v>
      </c>
      <c r="AMN57" s="3" t="s">
        <v>6916</v>
      </c>
      <c r="AMO57" s="3" t="s">
        <v>38699</v>
      </c>
      <c r="AMP57" s="3" t="s">
        <v>38700</v>
      </c>
      <c r="AMQ57" s="3" t="s">
        <v>6922</v>
      </c>
      <c r="AMR57" s="3" t="s">
        <v>38701</v>
      </c>
      <c r="AMS57" s="3" t="s">
        <v>38702</v>
      </c>
      <c r="AMT57" s="3" t="s">
        <v>6916</v>
      </c>
      <c r="AMU57" s="3" t="s">
        <v>38703</v>
      </c>
      <c r="AMV57" s="3" t="s">
        <v>38704</v>
      </c>
      <c r="AMW57" s="3" t="s">
        <v>6922</v>
      </c>
      <c r="AMX57" s="3" t="s">
        <v>38705</v>
      </c>
      <c r="AMY57" s="3" t="s">
        <v>38706</v>
      </c>
      <c r="AMZ57" s="3" t="s">
        <v>6916</v>
      </c>
      <c r="ANA57" s="3" t="s">
        <v>38707</v>
      </c>
      <c r="ANB57" s="3" t="s">
        <v>38708</v>
      </c>
      <c r="ANC57" s="3" t="s">
        <v>6922</v>
      </c>
      <c r="AND57" s="3" t="s">
        <v>38709</v>
      </c>
      <c r="ANE57" s="3" t="s">
        <v>38710</v>
      </c>
      <c r="ANF57" s="3" t="s">
        <v>6922</v>
      </c>
      <c r="ANG57" s="3" t="s">
        <v>38711</v>
      </c>
      <c r="ANH57" s="3" t="s">
        <v>38712</v>
      </c>
      <c r="ANI57" s="3" t="s">
        <v>6919</v>
      </c>
      <c r="ANJ57" s="3" t="s">
        <v>38713</v>
      </c>
      <c r="ANK57" s="3" t="s">
        <v>38714</v>
      </c>
      <c r="ANL57" s="3" t="s">
        <v>6922</v>
      </c>
      <c r="ANM57" s="3" t="s">
        <v>38715</v>
      </c>
      <c r="ANN57" s="3" t="s">
        <v>38716</v>
      </c>
      <c r="ANO57" s="3" t="s">
        <v>6916</v>
      </c>
      <c r="ANP57" s="3" t="s">
        <v>38717</v>
      </c>
      <c r="ANQ57" s="3" t="s">
        <v>38718</v>
      </c>
      <c r="ANR57" s="3" t="s">
        <v>6919</v>
      </c>
      <c r="ANS57" s="3" t="s">
        <v>38719</v>
      </c>
      <c r="ANT57" s="3" t="s">
        <v>38720</v>
      </c>
      <c r="ANU57" s="3" t="s">
        <v>6916</v>
      </c>
      <c r="ANV57" s="3" t="s">
        <v>38721</v>
      </c>
      <c r="ANW57" s="3" t="s">
        <v>38722</v>
      </c>
      <c r="ANX57" s="3" t="s">
        <v>6922</v>
      </c>
      <c r="ANY57" s="3" t="s">
        <v>7563</v>
      </c>
      <c r="ANZ57" s="3" t="s">
        <v>7564</v>
      </c>
      <c r="AOA57" s="3" t="s">
        <v>6922</v>
      </c>
      <c r="AOB57" s="3" t="s">
        <v>38723</v>
      </c>
      <c r="AOC57" s="3" t="s">
        <v>38724</v>
      </c>
      <c r="AOD57" s="3" t="s">
        <v>6922</v>
      </c>
      <c r="AOE57" s="3" t="s">
        <v>38725</v>
      </c>
      <c r="AOF57" s="3" t="s">
        <v>38726</v>
      </c>
      <c r="AOG57" s="3" t="s">
        <v>7071</v>
      </c>
      <c r="AOH57" s="3" t="s">
        <v>37141</v>
      </c>
      <c r="AOI57" s="3" t="s">
        <v>37142</v>
      </c>
      <c r="AOJ57" s="3" t="s">
        <v>6916</v>
      </c>
      <c r="AOK57" s="3" t="s">
        <v>38727</v>
      </c>
      <c r="AOL57" s="3" t="s">
        <v>38728</v>
      </c>
      <c r="AOM57" s="3" t="s">
        <v>6940</v>
      </c>
      <c r="AON57" s="3" t="s">
        <v>38729</v>
      </c>
      <c r="AOO57" s="3" t="s">
        <v>38730</v>
      </c>
      <c r="AOP57" s="3" t="s">
        <v>6919</v>
      </c>
      <c r="AOQ57" s="3" t="s">
        <v>38731</v>
      </c>
      <c r="AOR57" s="3" t="s">
        <v>38732</v>
      </c>
      <c r="AOS57" s="3" t="s">
        <v>6935</v>
      </c>
      <c r="AOT57" s="3" t="s">
        <v>37454</v>
      </c>
      <c r="AOU57" s="3" t="s">
        <v>37455</v>
      </c>
      <c r="AOV57" s="3" t="s">
        <v>6935</v>
      </c>
      <c r="AOW57" s="3" t="s">
        <v>38733</v>
      </c>
      <c r="AOX57" s="3" t="s">
        <v>38734</v>
      </c>
      <c r="AOY57" s="3" t="s">
        <v>6919</v>
      </c>
      <c r="AOZ57" s="3" t="s">
        <v>38735</v>
      </c>
      <c r="APA57" s="3" t="s">
        <v>38736</v>
      </c>
      <c r="APB57" s="3" t="s">
        <v>7071</v>
      </c>
      <c r="APC57" s="3" t="s">
        <v>38737</v>
      </c>
      <c r="APD57" s="3" t="s">
        <v>38738</v>
      </c>
      <c r="APE57" s="3" t="s">
        <v>6922</v>
      </c>
      <c r="APF57" s="3" t="s">
        <v>38739</v>
      </c>
      <c r="APG57" s="3" t="s">
        <v>38740</v>
      </c>
      <c r="APH57" s="3" t="s">
        <v>6919</v>
      </c>
      <c r="API57" s="3" t="s">
        <v>38741</v>
      </c>
      <c r="APJ57" s="3" t="s">
        <v>38742</v>
      </c>
      <c r="APK57" s="3" t="s">
        <v>6922</v>
      </c>
      <c r="APL57" s="3" t="s">
        <v>38743</v>
      </c>
      <c r="APM57" s="3" t="s">
        <v>38744</v>
      </c>
      <c r="APN57" s="3" t="s">
        <v>6922</v>
      </c>
      <c r="APO57" s="3" t="s">
        <v>38745</v>
      </c>
      <c r="APP57" s="3" t="s">
        <v>38746</v>
      </c>
      <c r="APQ57" s="3" t="s">
        <v>6919</v>
      </c>
      <c r="APR57" s="3" t="s">
        <v>38747</v>
      </c>
      <c r="APS57" s="3" t="s">
        <v>38748</v>
      </c>
      <c r="APT57" s="3" t="s">
        <v>6940</v>
      </c>
      <c r="APU57" s="3" t="s">
        <v>38749</v>
      </c>
      <c r="APV57" s="3" t="s">
        <v>38750</v>
      </c>
      <c r="APW57" s="3" t="s">
        <v>6916</v>
      </c>
      <c r="APX57" s="3" t="s">
        <v>38751</v>
      </c>
      <c r="APY57" s="3" t="s">
        <v>38752</v>
      </c>
      <c r="APZ57" s="3" t="s">
        <v>6919</v>
      </c>
      <c r="AQA57" s="3" t="s">
        <v>38753</v>
      </c>
      <c r="AQB57" s="3" t="s">
        <v>38754</v>
      </c>
      <c r="AQC57" s="3" t="s">
        <v>6919</v>
      </c>
      <c r="AQD57" s="3" t="s">
        <v>38755</v>
      </c>
      <c r="AQE57" s="3" t="s">
        <v>38756</v>
      </c>
      <c r="AQF57" s="3" t="s">
        <v>6916</v>
      </c>
      <c r="AQG57" s="3" t="s">
        <v>38757</v>
      </c>
      <c r="AQH57" s="3" t="s">
        <v>38758</v>
      </c>
      <c r="AQI57" s="3" t="s">
        <v>6935</v>
      </c>
      <c r="AQJ57" s="3" t="s">
        <v>38759</v>
      </c>
      <c r="AQK57" s="3" t="s">
        <v>38760</v>
      </c>
      <c r="AQL57" s="3" t="s">
        <v>6922</v>
      </c>
      <c r="AQM57" s="3" t="s">
        <v>38761</v>
      </c>
      <c r="AQN57" s="3" t="s">
        <v>38762</v>
      </c>
      <c r="AQO57" s="3" t="s">
        <v>6916</v>
      </c>
      <c r="AQP57" s="3" t="s">
        <v>38763</v>
      </c>
      <c r="AQQ57" s="3" t="s">
        <v>38764</v>
      </c>
      <c r="AQR57" s="3" t="s">
        <v>6919</v>
      </c>
      <c r="AQS57" s="3" t="s">
        <v>38765</v>
      </c>
      <c r="AQT57" s="3" t="s">
        <v>38766</v>
      </c>
      <c r="AQU57" s="3" t="s">
        <v>6919</v>
      </c>
      <c r="AQV57" s="3" t="s">
        <v>38767</v>
      </c>
      <c r="AQW57" s="3" t="s">
        <v>38768</v>
      </c>
      <c r="AQX57" s="3" t="s">
        <v>6919</v>
      </c>
      <c r="AQY57" s="3" t="s">
        <v>38769</v>
      </c>
      <c r="AQZ57" s="3" t="s">
        <v>38770</v>
      </c>
      <c r="ARA57" s="3" t="s">
        <v>6916</v>
      </c>
      <c r="ARB57" s="3" t="s">
        <v>38771</v>
      </c>
      <c r="ARC57" s="3" t="s">
        <v>38772</v>
      </c>
      <c r="ARD57" s="3" t="s">
        <v>6919</v>
      </c>
      <c r="ARE57" s="3" t="s">
        <v>38773</v>
      </c>
      <c r="ARF57" s="3" t="s">
        <v>38774</v>
      </c>
      <c r="ARG57" s="3" t="s">
        <v>6919</v>
      </c>
      <c r="ARH57" s="3" t="s">
        <v>36045</v>
      </c>
      <c r="ARI57" s="3" t="s">
        <v>36046</v>
      </c>
      <c r="ARJ57" s="3" t="s">
        <v>6916</v>
      </c>
      <c r="ARK57" s="3" t="s">
        <v>38775</v>
      </c>
      <c r="ARL57" s="3" t="s">
        <v>38776</v>
      </c>
      <c r="ARM57" s="3" t="s">
        <v>6935</v>
      </c>
      <c r="ARN57" s="3" t="s">
        <v>38777</v>
      </c>
      <c r="ARO57" s="3" t="s">
        <v>38778</v>
      </c>
      <c r="ARP57" s="3" t="s">
        <v>6916</v>
      </c>
      <c r="ARQ57" s="3" t="s">
        <v>7004</v>
      </c>
      <c r="ARR57" s="3" t="s">
        <v>7005</v>
      </c>
      <c r="ARS57" s="3" t="s">
        <v>6922</v>
      </c>
      <c r="ART57" s="3" t="s">
        <v>38779</v>
      </c>
      <c r="ARU57" s="3" t="s">
        <v>38780</v>
      </c>
      <c r="ARV57" s="3" t="s">
        <v>6922</v>
      </c>
      <c r="ARW57" s="3" t="s">
        <v>38113</v>
      </c>
      <c r="ARX57" s="3" t="s">
        <v>38114</v>
      </c>
      <c r="ARY57" s="3" t="s">
        <v>6916</v>
      </c>
      <c r="ARZ57" s="3" t="s">
        <v>38781</v>
      </c>
      <c r="ASA57" s="3" t="s">
        <v>38782</v>
      </c>
      <c r="ASB57" s="3" t="s">
        <v>6935</v>
      </c>
      <c r="ASC57" s="3" t="s">
        <v>38783</v>
      </c>
      <c r="ASD57" s="3" t="s">
        <v>38784</v>
      </c>
      <c r="ASE57" s="3" t="s">
        <v>6922</v>
      </c>
      <c r="ASF57" s="3" t="s">
        <v>7252</v>
      </c>
      <c r="ASG57" s="3" t="s">
        <v>7253</v>
      </c>
      <c r="ASH57" s="3" t="s">
        <v>6919</v>
      </c>
      <c r="ASI57" s="3" t="s">
        <v>38602</v>
      </c>
      <c r="ASJ57" s="3" t="s">
        <v>38603</v>
      </c>
      <c r="ASK57" s="3" t="s">
        <v>6919</v>
      </c>
      <c r="ASL57" s="3" t="s">
        <v>38785</v>
      </c>
      <c r="ASM57" s="3" t="s">
        <v>38786</v>
      </c>
      <c r="ASN57" s="3" t="s">
        <v>6935</v>
      </c>
      <c r="ASO57" s="3" t="s">
        <v>38787</v>
      </c>
      <c r="ASP57" s="3" t="s">
        <v>38788</v>
      </c>
      <c r="ASQ57" s="3" t="s">
        <v>6922</v>
      </c>
      <c r="ASR57" s="3" t="s">
        <v>38789</v>
      </c>
      <c r="ASS57" s="3" t="s">
        <v>38790</v>
      </c>
      <c r="AST57" s="3" t="s">
        <v>6916</v>
      </c>
      <c r="ASU57" s="3" t="s">
        <v>38791</v>
      </c>
      <c r="ASV57" s="3" t="s">
        <v>38792</v>
      </c>
      <c r="ASW57" s="3" t="s">
        <v>6919</v>
      </c>
      <c r="ASX57" s="3" t="s">
        <v>6668</v>
      </c>
      <c r="ASY57" s="3" t="s">
        <v>38793</v>
      </c>
      <c r="ASZ57" s="3" t="s">
        <v>6919</v>
      </c>
      <c r="ATA57" s="3" t="s">
        <v>38794</v>
      </c>
      <c r="ATB57" s="3" t="s">
        <v>38795</v>
      </c>
      <c r="ATC57" s="3" t="s">
        <v>6919</v>
      </c>
      <c r="ATD57" s="3" t="s">
        <v>38796</v>
      </c>
      <c r="ATE57" s="3" t="s">
        <v>7984</v>
      </c>
      <c r="ATF57" s="3" t="s">
        <v>6916</v>
      </c>
      <c r="ATG57" s="3" t="s">
        <v>38797</v>
      </c>
      <c r="ATH57" s="3" t="s">
        <v>38798</v>
      </c>
      <c r="ATI57" s="3" t="s">
        <v>6919</v>
      </c>
      <c r="ATJ57" s="3" t="s">
        <v>38799</v>
      </c>
      <c r="ATK57" s="3" t="s">
        <v>38800</v>
      </c>
      <c r="ATL57" s="3" t="s">
        <v>6940</v>
      </c>
      <c r="ATM57" s="3" t="s">
        <v>38801</v>
      </c>
      <c r="ATN57" s="3" t="s">
        <v>38802</v>
      </c>
      <c r="ATO57" s="3" t="s">
        <v>6919</v>
      </c>
      <c r="ATP57" s="3" t="s">
        <v>36469</v>
      </c>
      <c r="ATQ57" s="3" t="s">
        <v>36470</v>
      </c>
      <c r="ATR57" s="3" t="s">
        <v>6935</v>
      </c>
      <c r="ATS57" s="3" t="s">
        <v>38803</v>
      </c>
      <c r="ATT57" s="3" t="s">
        <v>38804</v>
      </c>
      <c r="ATU57" s="3" t="s">
        <v>6919</v>
      </c>
      <c r="ATV57" s="3" t="s">
        <v>38805</v>
      </c>
      <c r="ATW57" s="3" t="s">
        <v>38806</v>
      </c>
      <c r="ATX57" s="3" t="s">
        <v>6919</v>
      </c>
      <c r="ATY57" s="3" t="s">
        <v>38807</v>
      </c>
      <c r="ATZ57" s="3" t="s">
        <v>38808</v>
      </c>
      <c r="AUA57" s="3" t="s">
        <v>6919</v>
      </c>
      <c r="AUB57" s="3" t="s">
        <v>38809</v>
      </c>
      <c r="AUC57" s="3" t="s">
        <v>38810</v>
      </c>
      <c r="AUD57" s="3" t="s">
        <v>6919</v>
      </c>
      <c r="AUE57" s="3" t="s">
        <v>38811</v>
      </c>
      <c r="AUF57" s="3" t="s">
        <v>38812</v>
      </c>
      <c r="AUG57" s="3" t="s">
        <v>6916</v>
      </c>
      <c r="AUH57" s="3" t="s">
        <v>38813</v>
      </c>
      <c r="AUI57" s="3" t="s">
        <v>38814</v>
      </c>
      <c r="AUJ57" s="3" t="s">
        <v>6919</v>
      </c>
      <c r="AUK57" s="3" t="s">
        <v>38815</v>
      </c>
      <c r="AUL57" s="3" t="s">
        <v>38816</v>
      </c>
      <c r="AUM57" s="3" t="s">
        <v>6919</v>
      </c>
      <c r="AUN57" s="3" t="s">
        <v>38817</v>
      </c>
      <c r="AUO57" s="3" t="s">
        <v>38818</v>
      </c>
      <c r="AUP57" s="3" t="s">
        <v>6916</v>
      </c>
      <c r="AUQ57" s="3" t="s">
        <v>38819</v>
      </c>
      <c r="AUR57" s="3" t="s">
        <v>38820</v>
      </c>
      <c r="AUS57" s="3" t="s">
        <v>6919</v>
      </c>
      <c r="AUT57" s="3" t="s">
        <v>38821</v>
      </c>
      <c r="AUU57" s="3" t="s">
        <v>38822</v>
      </c>
      <c r="AUV57" s="3" t="s">
        <v>6922</v>
      </c>
      <c r="AUW57" s="3" t="s">
        <v>38823</v>
      </c>
      <c r="AUX57" s="3" t="s">
        <v>38824</v>
      </c>
      <c r="AUY57" s="3" t="s">
        <v>6922</v>
      </c>
      <c r="AUZ57" s="3" t="s">
        <v>38825</v>
      </c>
      <c r="AVA57" s="3" t="s">
        <v>38826</v>
      </c>
      <c r="AVB57" s="3" t="s">
        <v>6919</v>
      </c>
      <c r="AVC57" s="3" t="s">
        <v>38827</v>
      </c>
      <c r="AVD57" s="3" t="s">
        <v>38828</v>
      </c>
      <c r="AVE57" s="3" t="s">
        <v>7071</v>
      </c>
      <c r="AVF57" s="3" t="s">
        <v>37141</v>
      </c>
      <c r="AVG57" s="3" t="s">
        <v>37142</v>
      </c>
      <c r="AVH57" s="3" t="s">
        <v>6922</v>
      </c>
      <c r="AVI57" s="3" t="s">
        <v>38829</v>
      </c>
      <c r="AVJ57" s="3" t="s">
        <v>38830</v>
      </c>
      <c r="AVK57" s="3" t="s">
        <v>6922</v>
      </c>
      <c r="AVL57" s="3" t="s">
        <v>38831</v>
      </c>
      <c r="AVM57" s="3" t="s">
        <v>38832</v>
      </c>
      <c r="AVN57" s="3" t="s">
        <v>6916</v>
      </c>
      <c r="AVO57" s="3" t="s">
        <v>38833</v>
      </c>
      <c r="AVP57" s="3" t="s">
        <v>38834</v>
      </c>
      <c r="AVQ57" s="3" t="s">
        <v>6916</v>
      </c>
      <c r="AVR57" s="3" t="s">
        <v>38835</v>
      </c>
      <c r="AVS57" s="3" t="s">
        <v>38836</v>
      </c>
      <c r="AVT57" s="3" t="s">
        <v>6919</v>
      </c>
      <c r="AVU57" s="3" t="s">
        <v>38837</v>
      </c>
      <c r="AVV57" s="3" t="s">
        <v>38838</v>
      </c>
      <c r="AVW57" s="3" t="s">
        <v>6916</v>
      </c>
      <c r="AVX57" s="3" t="s">
        <v>38839</v>
      </c>
      <c r="AVY57" s="3" t="s">
        <v>38840</v>
      </c>
      <c r="AVZ57" s="3" t="s">
        <v>6919</v>
      </c>
      <c r="AWA57" s="3" t="s">
        <v>38841</v>
      </c>
      <c r="AWB57" s="3" t="s">
        <v>38842</v>
      </c>
      <c r="AWC57" s="3" t="s">
        <v>6922</v>
      </c>
      <c r="AWD57" s="3" t="s">
        <v>38843</v>
      </c>
      <c r="AWE57" s="3" t="s">
        <v>38844</v>
      </c>
      <c r="AWF57" s="3" t="s">
        <v>6916</v>
      </c>
      <c r="AWG57" s="3" t="s">
        <v>38845</v>
      </c>
      <c r="AWH57" s="3" t="s">
        <v>38846</v>
      </c>
      <c r="AWI57" s="3" t="s">
        <v>6922</v>
      </c>
      <c r="AWJ57" s="3" t="s">
        <v>38847</v>
      </c>
      <c r="AWK57" s="3" t="s">
        <v>38848</v>
      </c>
      <c r="AWL57" s="3" t="s">
        <v>6916</v>
      </c>
      <c r="AWM57" s="3" t="s">
        <v>38849</v>
      </c>
      <c r="AWN57" s="3" t="s">
        <v>38850</v>
      </c>
      <c r="AWO57" s="3" t="s">
        <v>6916</v>
      </c>
      <c r="AWP57" s="3" t="s">
        <v>38851</v>
      </c>
      <c r="AWQ57" s="3" t="s">
        <v>38852</v>
      </c>
      <c r="AWR57" s="3" t="s">
        <v>6919</v>
      </c>
      <c r="AWS57" s="3" t="s">
        <v>38853</v>
      </c>
      <c r="AWT57" s="3" t="s">
        <v>38854</v>
      </c>
      <c r="AWU57" s="3" t="s">
        <v>6919</v>
      </c>
      <c r="AWV57" s="3" t="s">
        <v>38855</v>
      </c>
      <c r="AWW57" s="3" t="s">
        <v>38856</v>
      </c>
      <c r="AWX57" s="3" t="s">
        <v>6922</v>
      </c>
      <c r="AWY57" s="3" t="s">
        <v>7563</v>
      </c>
      <c r="AWZ57" s="3" t="s">
        <v>7564</v>
      </c>
      <c r="AXA57" s="3" t="s">
        <v>6922</v>
      </c>
      <c r="AXB57" s="3" t="s">
        <v>7563</v>
      </c>
      <c r="AXC57" s="3" t="s">
        <v>7564</v>
      </c>
      <c r="AXD57" s="3" t="s">
        <v>6916</v>
      </c>
      <c r="AXE57" s="3" t="s">
        <v>38857</v>
      </c>
      <c r="AXF57" s="3" t="s">
        <v>38858</v>
      </c>
      <c r="AXG57" s="3" t="s">
        <v>6922</v>
      </c>
      <c r="AXH57" s="3" t="s">
        <v>38859</v>
      </c>
      <c r="AXI57" s="3" t="s">
        <v>38860</v>
      </c>
      <c r="AXJ57" s="3" t="s">
        <v>6916</v>
      </c>
      <c r="AXK57" s="3" t="s">
        <v>38861</v>
      </c>
      <c r="AXL57" s="3" t="s">
        <v>38862</v>
      </c>
      <c r="AXM57" s="3" t="s">
        <v>6922</v>
      </c>
      <c r="AXN57" s="3" t="s">
        <v>38863</v>
      </c>
      <c r="AXO57" s="3" t="s">
        <v>38864</v>
      </c>
      <c r="AXP57" s="3" t="s">
        <v>6919</v>
      </c>
      <c r="AXQ57" s="3" t="s">
        <v>34680</v>
      </c>
      <c r="AXR57" s="3" t="s">
        <v>38865</v>
      </c>
      <c r="AXS57" s="3" t="s">
        <v>6922</v>
      </c>
      <c r="AXT57" s="3" t="s">
        <v>38866</v>
      </c>
      <c r="AXU57" s="3" t="s">
        <v>38867</v>
      </c>
      <c r="AXV57" s="3" t="s">
        <v>6916</v>
      </c>
      <c r="AXW57" s="3" t="s">
        <v>38868</v>
      </c>
      <c r="AXX57" s="3" t="s">
        <v>38869</v>
      </c>
      <c r="AXY57" s="3" t="s">
        <v>7071</v>
      </c>
      <c r="AXZ57" s="3" t="s">
        <v>38870</v>
      </c>
      <c r="AYA57" s="3" t="s">
        <v>38871</v>
      </c>
      <c r="AYB57" s="3" t="s">
        <v>6922</v>
      </c>
      <c r="AYC57" s="3" t="s">
        <v>38872</v>
      </c>
      <c r="AYD57" s="3" t="s">
        <v>38873</v>
      </c>
      <c r="AYE57" s="3" t="s">
        <v>6919</v>
      </c>
      <c r="AYF57" s="3" t="s">
        <v>38874</v>
      </c>
      <c r="AYG57" s="3" t="s">
        <v>38875</v>
      </c>
      <c r="AYH57" s="3" t="s">
        <v>6919</v>
      </c>
      <c r="AYI57" s="3" t="s">
        <v>38876</v>
      </c>
      <c r="AYJ57" s="3" t="s">
        <v>38877</v>
      </c>
      <c r="AYK57" s="3" t="s">
        <v>7071</v>
      </c>
      <c r="AYL57" s="3" t="s">
        <v>37855</v>
      </c>
      <c r="AYM57" s="3" t="s">
        <v>37856</v>
      </c>
      <c r="AYN57" s="3" t="s">
        <v>6919</v>
      </c>
      <c r="AYO57" s="3" t="s">
        <v>38878</v>
      </c>
      <c r="AYP57" s="3" t="s">
        <v>38879</v>
      </c>
      <c r="AYQ57" s="3" t="s">
        <v>6922</v>
      </c>
      <c r="AYR57" s="3" t="s">
        <v>36554</v>
      </c>
      <c r="AYS57" s="3" t="s">
        <v>36555</v>
      </c>
      <c r="AYT57" s="3" t="s">
        <v>6916</v>
      </c>
      <c r="AYU57" s="3" t="s">
        <v>38880</v>
      </c>
      <c r="AYV57" s="3" t="s">
        <v>38881</v>
      </c>
      <c r="AYW57" s="3" t="s">
        <v>6919</v>
      </c>
      <c r="AYX57" s="3" t="s">
        <v>38882</v>
      </c>
      <c r="AYY57" s="3" t="s">
        <v>38883</v>
      </c>
      <c r="AYZ57" s="3" t="s">
        <v>6922</v>
      </c>
      <c r="AZA57" s="3" t="s">
        <v>38884</v>
      </c>
      <c r="AZB57" s="3" t="s">
        <v>38885</v>
      </c>
      <c r="AZC57" s="3" t="s">
        <v>6922</v>
      </c>
      <c r="AZD57" s="3" t="s">
        <v>38886</v>
      </c>
      <c r="AZE57" s="3" t="s">
        <v>38887</v>
      </c>
      <c r="AZF57" s="3" t="s">
        <v>6919</v>
      </c>
      <c r="AZG57" s="3" t="s">
        <v>38888</v>
      </c>
      <c r="AZH57" s="3" t="s">
        <v>38889</v>
      </c>
      <c r="AZI57" s="3" t="s">
        <v>6919</v>
      </c>
      <c r="AZJ57" s="3" t="s">
        <v>38890</v>
      </c>
      <c r="AZK57" s="3" t="s">
        <v>38891</v>
      </c>
      <c r="AZL57" s="3" t="s">
        <v>6935</v>
      </c>
      <c r="AZM57" s="3" t="s">
        <v>38892</v>
      </c>
      <c r="AZN57" s="3" t="s">
        <v>38893</v>
      </c>
      <c r="AZO57" s="3" t="s">
        <v>6919</v>
      </c>
      <c r="AZP57" s="3" t="s">
        <v>7137</v>
      </c>
      <c r="AZQ57" s="3" t="s">
        <v>7138</v>
      </c>
      <c r="AZR57" s="3" t="s">
        <v>6922</v>
      </c>
      <c r="AZS57" s="3" t="s">
        <v>38894</v>
      </c>
      <c r="AZT57" s="3" t="s">
        <v>38895</v>
      </c>
      <c r="AZU57" s="3" t="s">
        <v>6916</v>
      </c>
      <c r="AZV57" s="3" t="s">
        <v>38896</v>
      </c>
      <c r="AZW57" s="3" t="s">
        <v>38897</v>
      </c>
      <c r="AZX57" s="3" t="s">
        <v>6922</v>
      </c>
      <c r="AZY57" s="3" t="s">
        <v>38898</v>
      </c>
      <c r="AZZ57" s="3" t="s">
        <v>38899</v>
      </c>
      <c r="BAA57" s="3" t="s">
        <v>6919</v>
      </c>
      <c r="BAB57" s="3" t="s">
        <v>38900</v>
      </c>
      <c r="BAC57" s="3" t="s">
        <v>38901</v>
      </c>
      <c r="BAD57" s="3" t="s">
        <v>6916</v>
      </c>
      <c r="BAE57" s="3" t="s">
        <v>38902</v>
      </c>
      <c r="BAF57" s="3" t="s">
        <v>38903</v>
      </c>
      <c r="BAG57" s="3" t="s">
        <v>6922</v>
      </c>
      <c r="BAH57" s="3" t="s">
        <v>38904</v>
      </c>
      <c r="BAI57" s="3" t="s">
        <v>38905</v>
      </c>
      <c r="BAJ57" s="3" t="s">
        <v>6919</v>
      </c>
      <c r="BAK57" s="3" t="s">
        <v>38906</v>
      </c>
      <c r="BAL57" s="3" t="s">
        <v>38907</v>
      </c>
      <c r="BAM57" s="3" t="s">
        <v>6919</v>
      </c>
      <c r="BAN57" s="3" t="s">
        <v>38908</v>
      </c>
      <c r="BAO57" s="3" t="s">
        <v>38909</v>
      </c>
      <c r="BAP57" s="3" t="s">
        <v>6919</v>
      </c>
      <c r="BAQ57" s="3" t="s">
        <v>38910</v>
      </c>
      <c r="BAR57" s="3" t="s">
        <v>38911</v>
      </c>
      <c r="BAS57" s="3" t="s">
        <v>6919</v>
      </c>
      <c r="BAT57" s="3" t="s">
        <v>38912</v>
      </c>
      <c r="BAU57" s="3" t="s">
        <v>38913</v>
      </c>
      <c r="BAV57" s="3" t="s">
        <v>6919</v>
      </c>
      <c r="BAW57" s="3" t="s">
        <v>38914</v>
      </c>
      <c r="BAX57" s="3" t="s">
        <v>38915</v>
      </c>
      <c r="BAY57" s="3" t="s">
        <v>6919</v>
      </c>
      <c r="BAZ57" s="3" t="s">
        <v>38916</v>
      </c>
      <c r="BBA57" s="3" t="s">
        <v>38917</v>
      </c>
      <c r="BBB57" s="3" t="s">
        <v>6916</v>
      </c>
      <c r="BBC57" s="3" t="s">
        <v>38918</v>
      </c>
      <c r="BBD57" s="3" t="s">
        <v>38919</v>
      </c>
      <c r="BBE57" s="3" t="s">
        <v>6919</v>
      </c>
      <c r="BBF57" s="3" t="s">
        <v>38920</v>
      </c>
      <c r="BBG57" s="3" t="s">
        <v>38921</v>
      </c>
      <c r="BBH57" s="3" t="s">
        <v>6919</v>
      </c>
      <c r="BBI57" s="3" t="s">
        <v>38922</v>
      </c>
      <c r="BBJ57" s="3" t="s">
        <v>38923</v>
      </c>
      <c r="BBK57" s="3" t="s">
        <v>6919</v>
      </c>
      <c r="BBL57" s="3" t="s">
        <v>38924</v>
      </c>
      <c r="BBM57" s="3" t="s">
        <v>38925</v>
      </c>
      <c r="BBN57" s="3" t="s">
        <v>6916</v>
      </c>
      <c r="BBO57" s="3" t="s">
        <v>38926</v>
      </c>
      <c r="BBP57" s="3" t="s">
        <v>38927</v>
      </c>
      <c r="BBQ57" s="3" t="s">
        <v>6922</v>
      </c>
      <c r="BBR57" s="3" t="s">
        <v>7563</v>
      </c>
      <c r="BBS57" s="3" t="s">
        <v>7564</v>
      </c>
      <c r="BBT57" s="3" t="s">
        <v>6922</v>
      </c>
      <c r="BBU57" s="3" t="s">
        <v>38928</v>
      </c>
      <c r="BBV57" s="3" t="s">
        <v>38929</v>
      </c>
      <c r="BBW57" s="3" t="s">
        <v>6919</v>
      </c>
      <c r="BBX57" s="3" t="s">
        <v>38930</v>
      </c>
      <c r="BBY57" s="3" t="s">
        <v>38931</v>
      </c>
      <c r="BBZ57" s="3" t="s">
        <v>6922</v>
      </c>
      <c r="BCA57" s="3" t="s">
        <v>38932</v>
      </c>
      <c r="BCB57" s="3" t="s">
        <v>38933</v>
      </c>
      <c r="BCC57" s="3" t="s">
        <v>6919</v>
      </c>
      <c r="BCD57" s="3" t="s">
        <v>38934</v>
      </c>
      <c r="BCE57" s="3" t="s">
        <v>38935</v>
      </c>
      <c r="BCF57" s="3" t="s">
        <v>6935</v>
      </c>
      <c r="BCG57" s="3" t="s">
        <v>38936</v>
      </c>
      <c r="BCH57" s="3" t="s">
        <v>38937</v>
      </c>
      <c r="BCI57" s="3" t="s">
        <v>6919</v>
      </c>
      <c r="BCJ57" s="3" t="s">
        <v>38938</v>
      </c>
      <c r="BCK57" s="3" t="s">
        <v>38939</v>
      </c>
      <c r="BCL57" s="3" t="s">
        <v>6935</v>
      </c>
      <c r="BCM57" s="3" t="s">
        <v>38940</v>
      </c>
      <c r="BCN57" s="3" t="s">
        <v>38941</v>
      </c>
      <c r="BCO57" s="3" t="s">
        <v>6922</v>
      </c>
      <c r="BCP57" s="3" t="s">
        <v>38942</v>
      </c>
      <c r="BCQ57" s="3" t="s">
        <v>38943</v>
      </c>
      <c r="BCR57" s="3" t="s">
        <v>6922</v>
      </c>
      <c r="BCS57" s="3" t="s">
        <v>38944</v>
      </c>
      <c r="BCT57" s="3" t="s">
        <v>38945</v>
      </c>
      <c r="BCU57" s="3" t="s">
        <v>6922</v>
      </c>
      <c r="BCV57" s="3" t="s">
        <v>38946</v>
      </c>
      <c r="BCW57" s="3" t="s">
        <v>38947</v>
      </c>
      <c r="BCX57" s="3" t="s">
        <v>6916</v>
      </c>
      <c r="BCY57" s="3" t="s">
        <v>38948</v>
      </c>
      <c r="BCZ57" s="3" t="s">
        <v>38949</v>
      </c>
      <c r="BDA57" s="3" t="s">
        <v>6916</v>
      </c>
      <c r="BDB57" s="3" t="s">
        <v>38950</v>
      </c>
      <c r="BDC57" s="3" t="s">
        <v>38951</v>
      </c>
      <c r="BDD57" s="3" t="s">
        <v>6940</v>
      </c>
      <c r="BDE57" s="3" t="s">
        <v>38952</v>
      </c>
      <c r="BDF57" s="3" t="s">
        <v>38953</v>
      </c>
      <c r="BDG57" s="3" t="s">
        <v>6916</v>
      </c>
      <c r="BDH57" s="3" t="s">
        <v>38954</v>
      </c>
      <c r="BDI57" s="3" t="s">
        <v>38955</v>
      </c>
      <c r="BDJ57" s="3" t="s">
        <v>7071</v>
      </c>
      <c r="BDK57" s="3" t="s">
        <v>38956</v>
      </c>
      <c r="BDL57" s="3" t="s">
        <v>38957</v>
      </c>
      <c r="BDM57" s="3" t="s">
        <v>6935</v>
      </c>
      <c r="BDN57" s="3" t="s">
        <v>38958</v>
      </c>
      <c r="BDO57" s="3" t="s">
        <v>38959</v>
      </c>
      <c r="BDP57" s="3" t="s">
        <v>6919</v>
      </c>
      <c r="BDQ57" s="3" t="s">
        <v>28518</v>
      </c>
      <c r="BDR57" s="3" t="s">
        <v>38960</v>
      </c>
      <c r="BDS57" s="3" t="s">
        <v>6916</v>
      </c>
      <c r="BDT57" s="3" t="s">
        <v>38961</v>
      </c>
      <c r="BDU57" s="3" t="s">
        <v>38962</v>
      </c>
      <c r="BDV57" s="3" t="s">
        <v>6940</v>
      </c>
      <c r="BDW57" s="3" t="s">
        <v>38963</v>
      </c>
      <c r="BDX57" s="3" t="s">
        <v>38964</v>
      </c>
      <c r="BDY57" s="3" t="s">
        <v>7071</v>
      </c>
      <c r="BDZ57" s="3" t="s">
        <v>38965</v>
      </c>
      <c r="BEA57" s="3" t="s">
        <v>38966</v>
      </c>
      <c r="BEB57" s="3" t="s">
        <v>6935</v>
      </c>
      <c r="BEC57" s="3" t="s">
        <v>38967</v>
      </c>
      <c r="BED57" s="3" t="s">
        <v>38968</v>
      </c>
      <c r="BEE57" s="3" t="s">
        <v>6916</v>
      </c>
      <c r="BEF57" s="3" t="s">
        <v>37035</v>
      </c>
      <c r="BEG57" s="3" t="s">
        <v>37036</v>
      </c>
      <c r="BEH57" s="3" t="s">
        <v>6916</v>
      </c>
      <c r="BEI57" s="3" t="s">
        <v>37035</v>
      </c>
      <c r="BEJ57" s="3" t="s">
        <v>37036</v>
      </c>
      <c r="BEK57" s="3" t="s">
        <v>6916</v>
      </c>
      <c r="BEL57" s="3" t="s">
        <v>37035</v>
      </c>
      <c r="BEM57" s="3" t="s">
        <v>37036</v>
      </c>
      <c r="BEN57" s="3" t="s">
        <v>6922</v>
      </c>
      <c r="BEO57" s="3" t="s">
        <v>38969</v>
      </c>
      <c r="BEP57" s="3" t="s">
        <v>38970</v>
      </c>
      <c r="BEQ57" s="3" t="s">
        <v>6919</v>
      </c>
      <c r="BER57" s="3" t="s">
        <v>38971</v>
      </c>
      <c r="BES57" s="3" t="s">
        <v>38972</v>
      </c>
      <c r="BET57" s="3" t="s">
        <v>6916</v>
      </c>
      <c r="BEU57" s="3" t="s">
        <v>38973</v>
      </c>
      <c r="BEV57" s="3" t="s">
        <v>38974</v>
      </c>
      <c r="BEW57" s="3" t="s">
        <v>6919</v>
      </c>
      <c r="BEX57" s="3" t="s">
        <v>30324</v>
      </c>
      <c r="BEY57" s="3" t="s">
        <v>38975</v>
      </c>
      <c r="BEZ57" s="3" t="s">
        <v>6922</v>
      </c>
      <c r="BFA57" s="3" t="s">
        <v>38976</v>
      </c>
      <c r="BFB57" s="3" t="s">
        <v>38977</v>
      </c>
      <c r="BFC57" s="3" t="s">
        <v>6922</v>
      </c>
      <c r="BFD57" s="3" t="s">
        <v>38978</v>
      </c>
      <c r="BFE57" s="3" t="s">
        <v>38979</v>
      </c>
      <c r="BFF57" s="3" t="s">
        <v>6922</v>
      </c>
      <c r="BFG57" s="3" t="s">
        <v>38980</v>
      </c>
      <c r="BFH57" s="3" t="s">
        <v>38981</v>
      </c>
      <c r="BFI57" s="3" t="s">
        <v>6922</v>
      </c>
      <c r="BFJ57" s="3" t="s">
        <v>38982</v>
      </c>
      <c r="BFK57" s="3" t="s">
        <v>38983</v>
      </c>
      <c r="BFL57" s="3" t="s">
        <v>6919</v>
      </c>
      <c r="BFM57" s="3" t="s">
        <v>38984</v>
      </c>
      <c r="BFN57" s="3" t="s">
        <v>38985</v>
      </c>
      <c r="BFO57" s="3" t="s">
        <v>6922</v>
      </c>
      <c r="BFP57" s="3" t="s">
        <v>38986</v>
      </c>
      <c r="BFQ57" s="3" t="s">
        <v>38987</v>
      </c>
      <c r="BFR57" s="3" t="s">
        <v>6922</v>
      </c>
      <c r="BFS57" s="3" t="s">
        <v>38988</v>
      </c>
      <c r="BFT57" s="3" t="s">
        <v>38989</v>
      </c>
      <c r="BFU57" s="3" t="s">
        <v>6922</v>
      </c>
      <c r="BFV57" s="3" t="s">
        <v>38990</v>
      </c>
      <c r="BFW57" s="3" t="s">
        <v>38991</v>
      </c>
      <c r="BFX57" s="3" t="s">
        <v>6922</v>
      </c>
      <c r="BFY57" s="3" t="s">
        <v>38992</v>
      </c>
      <c r="BFZ57" s="3" t="s">
        <v>38993</v>
      </c>
      <c r="BGA57" s="3" t="s">
        <v>6922</v>
      </c>
      <c r="BGB57" s="3" t="s">
        <v>38994</v>
      </c>
      <c r="BGC57" s="3" t="s">
        <v>38995</v>
      </c>
      <c r="BGD57" s="3" t="s">
        <v>6922</v>
      </c>
      <c r="BGE57" s="3" t="s">
        <v>38996</v>
      </c>
      <c r="BGF57" s="3" t="s">
        <v>38997</v>
      </c>
      <c r="BGG57" s="3" t="s">
        <v>6919</v>
      </c>
      <c r="BGH57" s="3" t="s">
        <v>38998</v>
      </c>
      <c r="BGI57" s="3" t="s">
        <v>38999</v>
      </c>
      <c r="BGJ57" s="3" t="s">
        <v>6922</v>
      </c>
      <c r="BGK57" s="3" t="s">
        <v>39000</v>
      </c>
      <c r="BGL57" s="3" t="s">
        <v>39001</v>
      </c>
      <c r="BGM57" s="3" t="s">
        <v>6922</v>
      </c>
      <c r="BGN57" s="3" t="s">
        <v>39002</v>
      </c>
      <c r="BGO57" s="3" t="s">
        <v>39003</v>
      </c>
      <c r="BGP57" s="3" t="s">
        <v>6922</v>
      </c>
      <c r="BGQ57" s="3" t="s">
        <v>39004</v>
      </c>
      <c r="BGR57" s="3" t="s">
        <v>39005</v>
      </c>
      <c r="BGS57" s="3" t="s">
        <v>6919</v>
      </c>
      <c r="BGT57" s="3" t="s">
        <v>39006</v>
      </c>
      <c r="BGU57" s="3" t="s">
        <v>39007</v>
      </c>
      <c r="BGV57" s="3" t="s">
        <v>6940</v>
      </c>
      <c r="BGW57" s="3" t="s">
        <v>38179</v>
      </c>
      <c r="BGX57" s="3" t="s">
        <v>38180</v>
      </c>
      <c r="BGY57" s="3" t="s">
        <v>6919</v>
      </c>
      <c r="BGZ57" s="3" t="s">
        <v>39008</v>
      </c>
      <c r="BHA57" s="3" t="s">
        <v>39009</v>
      </c>
      <c r="BHB57" s="3" t="s">
        <v>6922</v>
      </c>
      <c r="BHC57" s="3" t="s">
        <v>39010</v>
      </c>
      <c r="BHD57" s="3" t="s">
        <v>39011</v>
      </c>
      <c r="BHE57" s="3" t="s">
        <v>6916</v>
      </c>
      <c r="BHF57" s="3" t="s">
        <v>39012</v>
      </c>
      <c r="BHG57" s="3" t="s">
        <v>39013</v>
      </c>
      <c r="BHH57" s="3" t="s">
        <v>6916</v>
      </c>
      <c r="BHI57" s="3" t="s">
        <v>36273</v>
      </c>
      <c r="BHJ57" s="3" t="s">
        <v>36274</v>
      </c>
      <c r="BHK57" s="3" t="s">
        <v>6919</v>
      </c>
      <c r="BHL57" s="3" t="s">
        <v>39014</v>
      </c>
      <c r="BHM57" s="3" t="s">
        <v>39015</v>
      </c>
      <c r="BHN57" s="3" t="s">
        <v>6919</v>
      </c>
      <c r="BHO57" s="3" t="s">
        <v>39016</v>
      </c>
      <c r="BHP57" s="3" t="s">
        <v>39017</v>
      </c>
      <c r="BHQ57" s="3" t="s">
        <v>6919</v>
      </c>
      <c r="BHR57" s="3" t="s">
        <v>39018</v>
      </c>
      <c r="BHS57" s="3" t="s">
        <v>39019</v>
      </c>
      <c r="BHT57" s="3" t="s">
        <v>6922</v>
      </c>
      <c r="BHU57" s="3" t="s">
        <v>39020</v>
      </c>
      <c r="BHV57" s="3" t="s">
        <v>39021</v>
      </c>
      <c r="BHW57" s="3" t="s">
        <v>6922</v>
      </c>
      <c r="BHX57" s="3" t="s">
        <v>39022</v>
      </c>
      <c r="BHY57" s="3" t="s">
        <v>39023</v>
      </c>
      <c r="BHZ57" s="3" t="s">
        <v>6922</v>
      </c>
      <c r="BIA57" s="3" t="s">
        <v>39024</v>
      </c>
      <c r="BIB57" s="3" t="s">
        <v>39025</v>
      </c>
      <c r="BIC57" s="3" t="s">
        <v>6922</v>
      </c>
      <c r="BID57" s="3" t="s">
        <v>39026</v>
      </c>
      <c r="BIE57" s="3" t="s">
        <v>39027</v>
      </c>
      <c r="BIF57" s="3" t="s">
        <v>6922</v>
      </c>
      <c r="BIG57" s="3" t="s">
        <v>39028</v>
      </c>
      <c r="BIH57" s="3" t="s">
        <v>39029</v>
      </c>
      <c r="BII57" s="3" t="s">
        <v>6922</v>
      </c>
      <c r="BIJ57" s="3" t="s">
        <v>39030</v>
      </c>
      <c r="BIK57" s="3" t="s">
        <v>39031</v>
      </c>
      <c r="BIL57" s="3" t="s">
        <v>6916</v>
      </c>
      <c r="BIM57" s="3" t="s">
        <v>39032</v>
      </c>
      <c r="BIN57" s="3" t="s">
        <v>39033</v>
      </c>
      <c r="BIO57" s="3" t="s">
        <v>6922</v>
      </c>
      <c r="BIP57" s="3" t="s">
        <v>37901</v>
      </c>
      <c r="BIQ57" s="3" t="s">
        <v>37902</v>
      </c>
      <c r="BIR57" s="3" t="s">
        <v>6919</v>
      </c>
      <c r="BIS57" s="3" t="s">
        <v>39034</v>
      </c>
      <c r="BIT57" s="3" t="s">
        <v>39035</v>
      </c>
      <c r="BIU57" s="3" t="s">
        <v>6919</v>
      </c>
      <c r="BIV57" s="3" t="s">
        <v>39036</v>
      </c>
      <c r="BIW57" s="3" t="s">
        <v>39037</v>
      </c>
      <c r="BIX57" s="3" t="s">
        <v>6916</v>
      </c>
      <c r="BIY57" s="3" t="s">
        <v>39038</v>
      </c>
      <c r="BIZ57" s="3" t="s">
        <v>39039</v>
      </c>
      <c r="BJA57" s="3" t="s">
        <v>6922</v>
      </c>
      <c r="BJB57" s="3" t="s">
        <v>39040</v>
      </c>
      <c r="BJC57" s="3" t="s">
        <v>39041</v>
      </c>
      <c r="BJD57" s="3" t="s">
        <v>6935</v>
      </c>
      <c r="BJE57" s="3" t="s">
        <v>39042</v>
      </c>
      <c r="BJF57" s="3" t="s">
        <v>39043</v>
      </c>
      <c r="BJG57" s="3" t="s">
        <v>6919</v>
      </c>
      <c r="BJH57" s="3" t="s">
        <v>39044</v>
      </c>
      <c r="BJI57" s="3" t="s">
        <v>39045</v>
      </c>
      <c r="BJJ57" s="3" t="s">
        <v>6922</v>
      </c>
      <c r="BJK57" s="3" t="s">
        <v>39046</v>
      </c>
      <c r="BJL57" s="3" t="s">
        <v>39047</v>
      </c>
      <c r="BJM57" s="3" t="s">
        <v>6916</v>
      </c>
      <c r="BJN57" s="3" t="s">
        <v>37907</v>
      </c>
      <c r="BJO57" s="3" t="s">
        <v>37908</v>
      </c>
      <c r="BJP57" s="3" t="s">
        <v>6922</v>
      </c>
      <c r="BJQ57" s="3" t="s">
        <v>39048</v>
      </c>
      <c r="BJR57" s="3" t="s">
        <v>39049</v>
      </c>
      <c r="BJS57" s="3" t="s">
        <v>6919</v>
      </c>
      <c r="BJT57" s="3" t="s">
        <v>36727</v>
      </c>
      <c r="BJU57" s="3" t="s">
        <v>36728</v>
      </c>
      <c r="BJV57" s="3" t="s">
        <v>6922</v>
      </c>
      <c r="BJW57" s="3" t="s">
        <v>37879</v>
      </c>
      <c r="BJX57" s="3" t="s">
        <v>37880</v>
      </c>
      <c r="BJY57" s="3" t="s">
        <v>6919</v>
      </c>
      <c r="BJZ57" s="3" t="s">
        <v>39050</v>
      </c>
      <c r="BKA57" s="3" t="s">
        <v>39051</v>
      </c>
      <c r="BKB57" s="3" t="s">
        <v>6922</v>
      </c>
      <c r="BKC57" s="3" t="s">
        <v>35952</v>
      </c>
      <c r="BKD57" s="3" t="s">
        <v>35953</v>
      </c>
      <c r="BKE57" s="3" t="s">
        <v>6919</v>
      </c>
      <c r="BKF57" s="3" t="s">
        <v>39052</v>
      </c>
      <c r="BKG57" s="3" t="s">
        <v>39053</v>
      </c>
      <c r="BKH57" s="3" t="s">
        <v>6922</v>
      </c>
      <c r="BKI57" s="3" t="s">
        <v>39054</v>
      </c>
      <c r="BKJ57" s="3" t="s">
        <v>39055</v>
      </c>
      <c r="BKK57" s="3" t="s">
        <v>6919</v>
      </c>
      <c r="BKL57" s="3" t="s">
        <v>39056</v>
      </c>
      <c r="BKM57" s="3" t="s">
        <v>39057</v>
      </c>
      <c r="BKN57" s="3" t="s">
        <v>6940</v>
      </c>
      <c r="BKO57" s="3" t="s">
        <v>39058</v>
      </c>
      <c r="BKP57" s="3" t="s">
        <v>39059</v>
      </c>
      <c r="BKQ57" s="3" t="s">
        <v>6919</v>
      </c>
      <c r="BKR57" s="3" t="s">
        <v>39060</v>
      </c>
      <c r="BKS57" s="3" t="s">
        <v>39061</v>
      </c>
      <c r="BKT57" s="3" t="s">
        <v>6919</v>
      </c>
      <c r="BKU57" s="3" t="s">
        <v>36729</v>
      </c>
      <c r="BKV57" s="3" t="s">
        <v>36730</v>
      </c>
      <c r="BKW57" s="3" t="s">
        <v>6919</v>
      </c>
      <c r="BKX57" s="3" t="s">
        <v>39062</v>
      </c>
      <c r="BKY57" s="3" t="s">
        <v>39063</v>
      </c>
      <c r="BKZ57" s="3" t="s">
        <v>6935</v>
      </c>
      <c r="BLA57" s="3" t="s">
        <v>36711</v>
      </c>
      <c r="BLB57" s="3" t="s">
        <v>36712</v>
      </c>
      <c r="BLC57" s="3" t="s">
        <v>6922</v>
      </c>
      <c r="BLD57" s="3" t="s">
        <v>39064</v>
      </c>
      <c r="BLE57" s="3" t="s">
        <v>39065</v>
      </c>
      <c r="BLF57" s="3" t="s">
        <v>6922</v>
      </c>
      <c r="BLG57" s="3" t="s">
        <v>39066</v>
      </c>
      <c r="BLH57" s="3" t="s">
        <v>39067</v>
      </c>
      <c r="BLI57" s="3" t="s">
        <v>6922</v>
      </c>
      <c r="BLJ57" s="3" t="s">
        <v>39046</v>
      </c>
      <c r="BLK57" s="3" t="s">
        <v>39047</v>
      </c>
      <c r="BLL57" s="3" t="s">
        <v>6919</v>
      </c>
      <c r="BLM57" s="3" t="s">
        <v>39068</v>
      </c>
      <c r="BLN57" s="3" t="s">
        <v>39069</v>
      </c>
      <c r="BLO57" s="3" t="s">
        <v>6922</v>
      </c>
      <c r="BLP57" s="3" t="s">
        <v>39070</v>
      </c>
      <c r="BLQ57" s="3" t="s">
        <v>39071</v>
      </c>
      <c r="BLR57" s="3" t="s">
        <v>6916</v>
      </c>
      <c r="BLS57" s="3" t="s">
        <v>39072</v>
      </c>
      <c r="BLT57" s="3" t="s">
        <v>39073</v>
      </c>
      <c r="BLU57" s="3" t="s">
        <v>7071</v>
      </c>
      <c r="BLV57" s="3" t="s">
        <v>39074</v>
      </c>
      <c r="BLW57" s="3" t="s">
        <v>39075</v>
      </c>
      <c r="BLX57" s="3" t="s">
        <v>7071</v>
      </c>
      <c r="BLY57" s="3" t="s">
        <v>39076</v>
      </c>
      <c r="BLZ57" s="3" t="s">
        <v>39077</v>
      </c>
      <c r="BMA57" s="3" t="s">
        <v>6922</v>
      </c>
      <c r="BMB57" s="3" t="s">
        <v>39078</v>
      </c>
      <c r="BMC57" s="3" t="s">
        <v>39079</v>
      </c>
      <c r="BMD57" s="3" t="s">
        <v>6916</v>
      </c>
      <c r="BME57" s="3" t="s">
        <v>39080</v>
      </c>
      <c r="BMF57" s="3" t="s">
        <v>39081</v>
      </c>
      <c r="BMG57" s="3" t="s">
        <v>6922</v>
      </c>
      <c r="BMH57" s="3" t="s">
        <v>39082</v>
      </c>
      <c r="BMI57" s="3" t="s">
        <v>39083</v>
      </c>
      <c r="BMJ57" s="3" t="s">
        <v>6922</v>
      </c>
      <c r="BMK57" s="3" t="s">
        <v>39084</v>
      </c>
      <c r="BML57" s="3" t="s">
        <v>39085</v>
      </c>
      <c r="BMM57" s="3" t="s">
        <v>6935</v>
      </c>
      <c r="BMN57" s="3" t="s">
        <v>35983</v>
      </c>
      <c r="BMO57" s="3" t="s">
        <v>35984</v>
      </c>
      <c r="BMP57" s="3" t="s">
        <v>6922</v>
      </c>
      <c r="BMQ57" s="3" t="s">
        <v>35952</v>
      </c>
      <c r="BMR57" s="3" t="s">
        <v>35953</v>
      </c>
      <c r="BMS57" s="3" t="s">
        <v>6922</v>
      </c>
      <c r="BMT57" s="3" t="s">
        <v>39086</v>
      </c>
      <c r="BMU57" s="3" t="s">
        <v>39087</v>
      </c>
      <c r="BMV57" s="3" t="s">
        <v>6916</v>
      </c>
      <c r="BMW57" s="3" t="s">
        <v>39088</v>
      </c>
      <c r="BMX57" s="3" t="s">
        <v>39089</v>
      </c>
      <c r="BMY57" s="3" t="s">
        <v>6922</v>
      </c>
      <c r="BMZ57" s="3" t="s">
        <v>39090</v>
      </c>
      <c r="BNA57" s="3" t="s">
        <v>39091</v>
      </c>
      <c r="BNB57" s="3" t="s">
        <v>6922</v>
      </c>
      <c r="BNC57" s="3" t="s">
        <v>36061</v>
      </c>
      <c r="BND57" s="3" t="s">
        <v>36062</v>
      </c>
      <c r="BNE57" s="3" t="s">
        <v>6922</v>
      </c>
      <c r="BNF57" s="3" t="s">
        <v>7527</v>
      </c>
      <c r="BNG57" s="3" t="s">
        <v>7528</v>
      </c>
      <c r="BNH57" s="3" t="s">
        <v>6922</v>
      </c>
      <c r="BNI57" s="3" t="s">
        <v>39092</v>
      </c>
      <c r="BNJ57" s="3" t="s">
        <v>39093</v>
      </c>
      <c r="BNK57" s="3" t="s">
        <v>6919</v>
      </c>
      <c r="BNL57" s="3" t="s">
        <v>39094</v>
      </c>
      <c r="BNM57" s="3" t="s">
        <v>39095</v>
      </c>
      <c r="BNN57" s="3" t="s">
        <v>6916</v>
      </c>
      <c r="BNO57" s="3" t="s">
        <v>39096</v>
      </c>
      <c r="BNP57" s="3" t="s">
        <v>39097</v>
      </c>
      <c r="BNQ57" s="3" t="s">
        <v>6922</v>
      </c>
      <c r="BNR57" s="3" t="s">
        <v>39098</v>
      </c>
      <c r="BNS57" s="3" t="s">
        <v>39099</v>
      </c>
      <c r="BNT57" s="3" t="s">
        <v>6916</v>
      </c>
      <c r="BNU57" s="3" t="s">
        <v>39100</v>
      </c>
      <c r="BNV57" s="3" t="s">
        <v>39101</v>
      </c>
      <c r="BNW57" s="3" t="s">
        <v>6922</v>
      </c>
      <c r="BNX57" s="3" t="s">
        <v>39102</v>
      </c>
      <c r="BNY57" s="3" t="s">
        <v>39103</v>
      </c>
      <c r="BNZ57" s="3" t="s">
        <v>6919</v>
      </c>
      <c r="BOA57" s="3" t="s">
        <v>39104</v>
      </c>
      <c r="BOB57" s="3" t="s">
        <v>39105</v>
      </c>
      <c r="BOC57" s="3" t="s">
        <v>6919</v>
      </c>
      <c r="BOD57" s="3" t="s">
        <v>26404</v>
      </c>
      <c r="BOE57" s="3" t="s">
        <v>39106</v>
      </c>
      <c r="BOF57" s="3" t="s">
        <v>6922</v>
      </c>
      <c r="BOG57" s="3" t="s">
        <v>39107</v>
      </c>
      <c r="BOH57" s="3" t="s">
        <v>39108</v>
      </c>
      <c r="BOI57" s="3" t="s">
        <v>6916</v>
      </c>
      <c r="BOJ57" s="3" t="s">
        <v>39109</v>
      </c>
      <c r="BOK57" s="3" t="s">
        <v>39110</v>
      </c>
      <c r="BOL57" s="3" t="s">
        <v>6919</v>
      </c>
      <c r="BOM57" s="3" t="s">
        <v>39111</v>
      </c>
      <c r="BON57" s="3" t="s">
        <v>39112</v>
      </c>
      <c r="BOO57" s="3" t="s">
        <v>6922</v>
      </c>
      <c r="BOP57" s="3" t="s">
        <v>39113</v>
      </c>
      <c r="BOQ57" s="3" t="s">
        <v>39114</v>
      </c>
      <c r="BOR57" s="3" t="s">
        <v>7071</v>
      </c>
      <c r="BOS57" s="3" t="s">
        <v>36813</v>
      </c>
      <c r="BOT57" s="3" t="s">
        <v>36814</v>
      </c>
      <c r="BOU57" s="3" t="s">
        <v>6916</v>
      </c>
      <c r="BOV57" s="3" t="s">
        <v>39115</v>
      </c>
      <c r="BOW57" s="3" t="s">
        <v>39116</v>
      </c>
      <c r="BOX57" s="3" t="s">
        <v>6916</v>
      </c>
      <c r="BOY57" s="3" t="s">
        <v>39117</v>
      </c>
      <c r="BOZ57" s="3" t="s">
        <v>39118</v>
      </c>
      <c r="BPA57" s="3" t="s">
        <v>6935</v>
      </c>
      <c r="BPB57" s="3" t="s">
        <v>39119</v>
      </c>
      <c r="BPC57" s="3" t="s">
        <v>39120</v>
      </c>
      <c r="BPD57" s="3" t="s">
        <v>7071</v>
      </c>
      <c r="BPE57" s="3" t="s">
        <v>37141</v>
      </c>
      <c r="BPF57" s="3" t="s">
        <v>37142</v>
      </c>
      <c r="BPG57" s="3" t="s">
        <v>6922</v>
      </c>
      <c r="BPH57" s="3" t="s">
        <v>39121</v>
      </c>
      <c r="BPI57" s="3" t="s">
        <v>39122</v>
      </c>
      <c r="BPJ57" s="3" t="s">
        <v>6919</v>
      </c>
      <c r="BPK57" s="3" t="s">
        <v>39123</v>
      </c>
      <c r="BPL57" s="3" t="s">
        <v>39124</v>
      </c>
      <c r="BPM57" s="3" t="s">
        <v>6940</v>
      </c>
      <c r="BPN57" s="3" t="s">
        <v>38179</v>
      </c>
      <c r="BPO57" s="3" t="s">
        <v>38180</v>
      </c>
      <c r="BPP57" s="3" t="s">
        <v>6922</v>
      </c>
      <c r="BPQ57" s="3" t="s">
        <v>36271</v>
      </c>
      <c r="BPR57" s="3" t="s">
        <v>36272</v>
      </c>
      <c r="BPS57" s="3" t="s">
        <v>6916</v>
      </c>
      <c r="BPT57" s="3" t="s">
        <v>37035</v>
      </c>
      <c r="BPU57" s="3" t="s">
        <v>37036</v>
      </c>
      <c r="BPV57" s="3" t="s">
        <v>6922</v>
      </c>
      <c r="BPW57" s="3" t="s">
        <v>39125</v>
      </c>
      <c r="BPX57" s="3" t="s">
        <v>39126</v>
      </c>
      <c r="BPY57" s="3" t="s">
        <v>6922</v>
      </c>
      <c r="BPZ57" s="3" t="s">
        <v>38177</v>
      </c>
      <c r="BQA57" s="3" t="s">
        <v>38178</v>
      </c>
      <c r="BQB57" s="3" t="s">
        <v>6919</v>
      </c>
      <c r="BQC57" s="3" t="s">
        <v>39127</v>
      </c>
      <c r="BQD57" s="3" t="s">
        <v>39128</v>
      </c>
      <c r="BQE57" s="3" t="s">
        <v>6919</v>
      </c>
      <c r="BQF57" s="3" t="s">
        <v>39129</v>
      </c>
      <c r="BQG57" s="3" t="s">
        <v>39130</v>
      </c>
      <c r="BQH57" s="3" t="s">
        <v>6919</v>
      </c>
      <c r="BQI57" s="3" t="s">
        <v>39131</v>
      </c>
      <c r="BQJ57" s="3" t="s">
        <v>39132</v>
      </c>
      <c r="BQK57" s="3" t="s">
        <v>6919</v>
      </c>
      <c r="BQL57" s="3" t="s">
        <v>39133</v>
      </c>
      <c r="BQM57" s="3" t="s">
        <v>39134</v>
      </c>
      <c r="BQN57" s="3" t="s">
        <v>6919</v>
      </c>
      <c r="BQO57" s="3" t="s">
        <v>39135</v>
      </c>
      <c r="BQP57" s="3" t="s">
        <v>39136</v>
      </c>
      <c r="BQQ57" s="3" t="s">
        <v>6922</v>
      </c>
      <c r="BQR57" s="3" t="s">
        <v>39137</v>
      </c>
      <c r="BQS57" s="3" t="s">
        <v>39138</v>
      </c>
      <c r="BQT57" s="3" t="s">
        <v>6916</v>
      </c>
      <c r="BQU57" s="3" t="s">
        <v>39139</v>
      </c>
      <c r="BQV57" s="3" t="s">
        <v>39140</v>
      </c>
      <c r="BQW57" s="3" t="s">
        <v>6916</v>
      </c>
      <c r="BQX57" s="3" t="s">
        <v>39141</v>
      </c>
      <c r="BQY57" s="3" t="s">
        <v>39142</v>
      </c>
      <c r="BQZ57" s="3" t="s">
        <v>6935</v>
      </c>
      <c r="BRA57" s="3" t="s">
        <v>39143</v>
      </c>
      <c r="BRB57" s="3" t="s">
        <v>39144</v>
      </c>
      <c r="BRC57" s="3" t="s">
        <v>6916</v>
      </c>
      <c r="BRD57" s="3" t="s">
        <v>39145</v>
      </c>
      <c r="BRE57" s="3" t="s">
        <v>39146</v>
      </c>
      <c r="BRF57" s="3" t="s">
        <v>6916</v>
      </c>
      <c r="BRG57" s="3" t="s">
        <v>39147</v>
      </c>
      <c r="BRH57" s="3" t="s">
        <v>39148</v>
      </c>
      <c r="BRI57" s="3" t="s">
        <v>6916</v>
      </c>
      <c r="BRJ57" s="3" t="s">
        <v>39149</v>
      </c>
      <c r="BRK57" s="3" t="s">
        <v>39150</v>
      </c>
      <c r="BRL57" s="3" t="s">
        <v>6916</v>
      </c>
      <c r="BRM57" s="3" t="s">
        <v>39151</v>
      </c>
      <c r="BRN57" s="3" t="s">
        <v>39152</v>
      </c>
      <c r="BRO57" s="3" t="s">
        <v>6916</v>
      </c>
      <c r="BRP57" s="3" t="s">
        <v>39153</v>
      </c>
      <c r="BRQ57" s="3" t="s">
        <v>39154</v>
      </c>
      <c r="BRR57" s="3" t="s">
        <v>6922</v>
      </c>
      <c r="BRS57" s="3" t="s">
        <v>39155</v>
      </c>
      <c r="BRT57" s="3" t="s">
        <v>39156</v>
      </c>
      <c r="BRU57" s="3" t="s">
        <v>6916</v>
      </c>
      <c r="BRV57" s="3" t="s">
        <v>39157</v>
      </c>
      <c r="BRW57" s="3" t="s">
        <v>39158</v>
      </c>
      <c r="BRX57" s="3" t="s">
        <v>6922</v>
      </c>
      <c r="BRY57" s="3" t="s">
        <v>39159</v>
      </c>
      <c r="BRZ57" s="3" t="s">
        <v>39160</v>
      </c>
      <c r="BSA57" s="3" t="s">
        <v>6916</v>
      </c>
      <c r="BSB57" s="3" t="s">
        <v>39161</v>
      </c>
      <c r="BSC57" s="3" t="s">
        <v>39162</v>
      </c>
      <c r="BSD57" s="3" t="s">
        <v>6919</v>
      </c>
      <c r="BSE57" s="3" t="s">
        <v>39163</v>
      </c>
      <c r="BSF57" s="3" t="s">
        <v>39164</v>
      </c>
      <c r="BSG57" s="3" t="s">
        <v>6935</v>
      </c>
      <c r="BSH57" s="3" t="s">
        <v>37308</v>
      </c>
      <c r="BSI57" s="3" t="s">
        <v>37309</v>
      </c>
      <c r="BSJ57" s="3" t="s">
        <v>6922</v>
      </c>
      <c r="BSK57" s="3" t="s">
        <v>39165</v>
      </c>
      <c r="BSL57" s="3" t="s">
        <v>39166</v>
      </c>
      <c r="BSM57" s="3" t="s">
        <v>6922</v>
      </c>
      <c r="BSN57" s="3" t="s">
        <v>39167</v>
      </c>
      <c r="BSO57" s="3" t="s">
        <v>39168</v>
      </c>
      <c r="BSP57" s="3" t="s">
        <v>7071</v>
      </c>
      <c r="BSQ57" s="3" t="s">
        <v>39169</v>
      </c>
      <c r="BSR57" s="3" t="s">
        <v>39170</v>
      </c>
      <c r="BSS57" s="3" t="s">
        <v>6922</v>
      </c>
      <c r="BST57" s="3" t="s">
        <v>35861</v>
      </c>
      <c r="BSU57" s="3" t="s">
        <v>35862</v>
      </c>
      <c r="BSV57" s="3" t="s">
        <v>6919</v>
      </c>
      <c r="BSW57" s="3" t="s">
        <v>39171</v>
      </c>
      <c r="BSX57" s="3" t="s">
        <v>39172</v>
      </c>
      <c r="BSY57" s="3" t="s">
        <v>6916</v>
      </c>
      <c r="BSZ57" s="3" t="s">
        <v>39173</v>
      </c>
      <c r="BTA57" s="3" t="s">
        <v>39174</v>
      </c>
      <c r="BTB57" s="3" t="s">
        <v>6922</v>
      </c>
      <c r="BTC57" s="3" t="s">
        <v>36061</v>
      </c>
      <c r="BTD57" s="3" t="s">
        <v>36062</v>
      </c>
      <c r="BTE57" s="3" t="s">
        <v>6919</v>
      </c>
      <c r="BTF57" s="3" t="s">
        <v>39175</v>
      </c>
      <c r="BTG57" s="3" t="s">
        <v>39176</v>
      </c>
      <c r="BTH57" s="3" t="s">
        <v>6919</v>
      </c>
      <c r="BTI57" s="3" t="s">
        <v>39177</v>
      </c>
      <c r="BTJ57" s="3" t="s">
        <v>39178</v>
      </c>
      <c r="BTK57" s="3" t="s">
        <v>6916</v>
      </c>
      <c r="BTL57" s="3" t="s">
        <v>39179</v>
      </c>
      <c r="BTM57" s="3" t="s">
        <v>39180</v>
      </c>
      <c r="BTN57" s="3" t="s">
        <v>6919</v>
      </c>
      <c r="BTO57" s="3" t="s">
        <v>39181</v>
      </c>
      <c r="BTP57" s="3" t="s">
        <v>39182</v>
      </c>
      <c r="BTQ57" s="3" t="s">
        <v>6916</v>
      </c>
      <c r="BTR57" s="3" t="s">
        <v>39183</v>
      </c>
      <c r="BTS57" s="3" t="s">
        <v>39184</v>
      </c>
      <c r="BTT57" s="3" t="s">
        <v>6919</v>
      </c>
      <c r="BTU57" s="3" t="s">
        <v>39185</v>
      </c>
      <c r="BTV57" s="3" t="s">
        <v>39186</v>
      </c>
      <c r="BTW57" s="3" t="s">
        <v>6919</v>
      </c>
      <c r="BTX57" s="3" t="s">
        <v>39187</v>
      </c>
      <c r="BTY57" s="3" t="s">
        <v>39188</v>
      </c>
      <c r="BTZ57" s="3" t="s">
        <v>6919</v>
      </c>
      <c r="BUA57" s="3" t="s">
        <v>39189</v>
      </c>
      <c r="BUB57" s="3" t="s">
        <v>39190</v>
      </c>
      <c r="BUC57" s="3" t="s">
        <v>6916</v>
      </c>
      <c r="BUD57" s="3" t="s">
        <v>39191</v>
      </c>
      <c r="BUE57" s="3" t="s">
        <v>39192</v>
      </c>
      <c r="BUF57" s="3" t="s">
        <v>6922</v>
      </c>
      <c r="BUG57" s="3" t="s">
        <v>39193</v>
      </c>
      <c r="BUH57" s="3" t="s">
        <v>39194</v>
      </c>
      <c r="BUI57" s="3" t="s">
        <v>6916</v>
      </c>
      <c r="BUJ57" s="3" t="s">
        <v>39195</v>
      </c>
      <c r="BUK57" s="3" t="s">
        <v>39196</v>
      </c>
      <c r="BUL57" s="3" t="s">
        <v>6916</v>
      </c>
      <c r="BUM57" s="3" t="s">
        <v>39197</v>
      </c>
      <c r="BUN57" s="3" t="s">
        <v>39198</v>
      </c>
      <c r="BUO57" s="3" t="s">
        <v>6922</v>
      </c>
      <c r="BUP57" s="3" t="s">
        <v>39199</v>
      </c>
      <c r="BUQ57" s="3" t="s">
        <v>39200</v>
      </c>
      <c r="BUR57" s="3" t="s">
        <v>6919</v>
      </c>
      <c r="BUS57" s="3" t="s">
        <v>39201</v>
      </c>
      <c r="BUT57" s="3" t="s">
        <v>39202</v>
      </c>
      <c r="BUU57" s="3" t="s">
        <v>6919</v>
      </c>
      <c r="BUV57" s="3" t="s">
        <v>39203</v>
      </c>
      <c r="BUW57" s="3" t="s">
        <v>39204</v>
      </c>
      <c r="BUX57" s="3" t="s">
        <v>6916</v>
      </c>
      <c r="BUY57" s="3" t="s">
        <v>39205</v>
      </c>
      <c r="BUZ57" s="3" t="s">
        <v>39206</v>
      </c>
      <c r="BVA57" s="3" t="s">
        <v>6916</v>
      </c>
      <c r="BVB57" s="3" t="s">
        <v>39207</v>
      </c>
      <c r="BVC57" s="3" t="s">
        <v>39208</v>
      </c>
      <c r="BVD57" s="3" t="s">
        <v>6916</v>
      </c>
      <c r="BVE57" s="3" t="s">
        <v>39209</v>
      </c>
      <c r="BVF57" s="3" t="s">
        <v>39210</v>
      </c>
      <c r="BVG57" s="3" t="s">
        <v>6916</v>
      </c>
      <c r="BVH57" s="3" t="s">
        <v>39211</v>
      </c>
      <c r="BVI57" s="3" t="s">
        <v>39212</v>
      </c>
      <c r="BVJ57" s="3" t="s">
        <v>6916</v>
      </c>
      <c r="BVK57" s="3" t="s">
        <v>39213</v>
      </c>
      <c r="BVL57" s="3" t="s">
        <v>39214</v>
      </c>
      <c r="BVM57" s="3" t="s">
        <v>6922</v>
      </c>
      <c r="BVN57" s="3" t="s">
        <v>39215</v>
      </c>
      <c r="BVO57" s="3" t="s">
        <v>39216</v>
      </c>
      <c r="BVP57" s="3" t="s">
        <v>6919</v>
      </c>
      <c r="BVQ57" s="3" t="s">
        <v>26516</v>
      </c>
      <c r="BVR57" s="3" t="s">
        <v>39217</v>
      </c>
      <c r="BVS57" s="3" t="s">
        <v>6916</v>
      </c>
      <c r="BVT57" s="3" t="s">
        <v>39218</v>
      </c>
      <c r="BVU57" s="3" t="s">
        <v>39219</v>
      </c>
      <c r="BVV57" s="3" t="s">
        <v>6916</v>
      </c>
      <c r="BVW57" s="3" t="s">
        <v>39220</v>
      </c>
      <c r="BVX57" s="3" t="s">
        <v>39221</v>
      </c>
      <c r="BVY57" s="3" t="s">
        <v>6922</v>
      </c>
      <c r="BVZ57" s="3" t="s">
        <v>39222</v>
      </c>
      <c r="BWA57" s="3" t="s">
        <v>39223</v>
      </c>
      <c r="BWB57" s="3" t="s">
        <v>6916</v>
      </c>
      <c r="BWC57" s="3" t="s">
        <v>39224</v>
      </c>
      <c r="BWD57" s="3" t="s">
        <v>39225</v>
      </c>
      <c r="BWE57" s="3" t="s">
        <v>6916</v>
      </c>
      <c r="BWF57" s="3" t="s">
        <v>39226</v>
      </c>
      <c r="BWG57" s="3" t="s">
        <v>39227</v>
      </c>
      <c r="BWH57" s="3" t="s">
        <v>6935</v>
      </c>
      <c r="BWI57" s="3" t="s">
        <v>37446</v>
      </c>
      <c r="BWJ57" s="3" t="s">
        <v>37447</v>
      </c>
      <c r="BWK57" s="3" t="s">
        <v>6922</v>
      </c>
      <c r="BWL57" s="3" t="s">
        <v>39228</v>
      </c>
      <c r="BWM57" s="3" t="s">
        <v>39229</v>
      </c>
      <c r="BWN57" s="3" t="s">
        <v>6919</v>
      </c>
      <c r="BWO57" s="3" t="s">
        <v>39230</v>
      </c>
      <c r="BWP57" s="3" t="s">
        <v>39231</v>
      </c>
      <c r="BWQ57" s="3" t="s">
        <v>6922</v>
      </c>
      <c r="BWR57" s="3" t="s">
        <v>39232</v>
      </c>
      <c r="BWS57" s="3" t="s">
        <v>39233</v>
      </c>
      <c r="BWT57" s="3" t="s">
        <v>6922</v>
      </c>
      <c r="BWU57" s="3" t="s">
        <v>39234</v>
      </c>
      <c r="BWV57" s="3" t="s">
        <v>39235</v>
      </c>
      <c r="BWW57" s="3" t="s">
        <v>6922</v>
      </c>
      <c r="BWX57" s="3" t="s">
        <v>39236</v>
      </c>
      <c r="BWY57" s="3" t="s">
        <v>39237</v>
      </c>
      <c r="BWZ57" s="3" t="s">
        <v>6919</v>
      </c>
      <c r="BXA57" s="3" t="s">
        <v>39238</v>
      </c>
      <c r="BXB57" s="3" t="s">
        <v>39239</v>
      </c>
      <c r="BXC57" s="3" t="s">
        <v>6922</v>
      </c>
      <c r="BXD57" s="3" t="s">
        <v>39240</v>
      </c>
      <c r="BXE57" s="3" t="s">
        <v>39241</v>
      </c>
      <c r="BXF57" s="3" t="s">
        <v>6922</v>
      </c>
      <c r="BXG57" s="3" t="s">
        <v>39242</v>
      </c>
      <c r="BXH57" s="3" t="s">
        <v>39243</v>
      </c>
      <c r="BXI57" s="3" t="s">
        <v>6916</v>
      </c>
      <c r="BXJ57" s="3" t="s">
        <v>37035</v>
      </c>
      <c r="BXK57" s="3" t="s">
        <v>37036</v>
      </c>
      <c r="BXL57" s="3" t="s">
        <v>6922</v>
      </c>
      <c r="BXM57" s="3" t="s">
        <v>39244</v>
      </c>
      <c r="BXN57" s="3" t="s">
        <v>39245</v>
      </c>
      <c r="BXO57" s="3" t="s">
        <v>6922</v>
      </c>
      <c r="BXP57" s="3" t="s">
        <v>39246</v>
      </c>
      <c r="BXQ57" s="3" t="s">
        <v>39247</v>
      </c>
      <c r="BXR57" s="3" t="s">
        <v>6922</v>
      </c>
      <c r="BXS57" s="3" t="s">
        <v>39248</v>
      </c>
      <c r="BXT57" s="3" t="s">
        <v>39249</v>
      </c>
      <c r="BXU57" s="3" t="s">
        <v>6916</v>
      </c>
      <c r="BXV57" s="3" t="s">
        <v>39250</v>
      </c>
      <c r="BXW57" s="3" t="s">
        <v>39251</v>
      </c>
      <c r="BXX57" s="3" t="s">
        <v>6919</v>
      </c>
      <c r="BXY57" s="3" t="s">
        <v>39252</v>
      </c>
      <c r="BXZ57" s="3" t="s">
        <v>39253</v>
      </c>
      <c r="BYA57" s="3" t="s">
        <v>7071</v>
      </c>
      <c r="BYB57" s="3" t="s">
        <v>39254</v>
      </c>
      <c r="BYC57" s="3" t="s">
        <v>39255</v>
      </c>
      <c r="BYD57" s="3" t="s">
        <v>6922</v>
      </c>
      <c r="BYE57" s="3" t="s">
        <v>39256</v>
      </c>
      <c r="BYF57" s="3" t="s">
        <v>39257</v>
      </c>
      <c r="BYG57" s="3" t="s">
        <v>6916</v>
      </c>
      <c r="BYH57" s="3" t="s">
        <v>39258</v>
      </c>
      <c r="BYI57" s="3" t="s">
        <v>39259</v>
      </c>
      <c r="BYJ57" s="3" t="s">
        <v>6935</v>
      </c>
      <c r="BYK57" s="3" t="s">
        <v>39260</v>
      </c>
      <c r="BYL57" s="3" t="s">
        <v>39261</v>
      </c>
      <c r="BYM57" s="3" t="s">
        <v>7071</v>
      </c>
      <c r="BYN57" s="3" t="s">
        <v>39262</v>
      </c>
      <c r="BYO57" s="3" t="s">
        <v>39263</v>
      </c>
    </row>
    <row r="58" spans="1:2017" ht="76.5" x14ac:dyDescent="0.25">
      <c r="A58" s="6"/>
      <c r="B58" s="3"/>
      <c r="C58" s="3"/>
      <c r="D58" s="3"/>
      <c r="E58" s="3" t="s">
        <v>6922</v>
      </c>
      <c r="F58" s="3" t="s">
        <v>39264</v>
      </c>
      <c r="G58" s="3" t="s">
        <v>39265</v>
      </c>
      <c r="H58" s="3" t="s">
        <v>6916</v>
      </c>
      <c r="I58" s="3" t="s">
        <v>39266</v>
      </c>
      <c r="J58" s="3" t="s">
        <v>39267</v>
      </c>
      <c r="K58" s="3" t="s">
        <v>6922</v>
      </c>
      <c r="L58" s="3" t="s">
        <v>39268</v>
      </c>
      <c r="M58" s="3" t="s">
        <v>39269</v>
      </c>
      <c r="N58" s="3" t="s">
        <v>6916</v>
      </c>
      <c r="O58" s="3" t="s">
        <v>39270</v>
      </c>
      <c r="P58" s="3" t="s">
        <v>39271</v>
      </c>
      <c r="Q58" s="3" t="s">
        <v>6919</v>
      </c>
      <c r="R58" s="3" t="s">
        <v>36727</v>
      </c>
      <c r="S58" s="3" t="s">
        <v>36728</v>
      </c>
      <c r="T58" s="3" t="s">
        <v>6919</v>
      </c>
      <c r="U58" s="3" t="s">
        <v>36449</v>
      </c>
      <c r="V58" s="3" t="s">
        <v>36450</v>
      </c>
      <c r="W58" s="3" t="s">
        <v>6940</v>
      </c>
      <c r="X58" s="3" t="s">
        <v>39272</v>
      </c>
      <c r="Y58" s="3" t="s">
        <v>39273</v>
      </c>
      <c r="Z58" s="3" t="s">
        <v>6922</v>
      </c>
      <c r="AA58" s="3" t="s">
        <v>7563</v>
      </c>
      <c r="AB58" s="3" t="s">
        <v>7564</v>
      </c>
      <c r="AC58" s="3" t="s">
        <v>6922</v>
      </c>
      <c r="AD58" s="3" t="s">
        <v>39274</v>
      </c>
      <c r="AE58" s="3" t="s">
        <v>39275</v>
      </c>
      <c r="AF58" s="3" t="s">
        <v>6919</v>
      </c>
      <c r="AG58" s="3" t="s">
        <v>39276</v>
      </c>
      <c r="AH58" s="3" t="s">
        <v>39277</v>
      </c>
      <c r="AI58" s="3" t="s">
        <v>6916</v>
      </c>
      <c r="AJ58" s="3" t="s">
        <v>39278</v>
      </c>
      <c r="AK58" s="3" t="s">
        <v>39279</v>
      </c>
      <c r="AL58" s="3"/>
      <c r="AM58" s="3"/>
      <c r="AN58" s="3"/>
      <c r="AO58" s="3" t="s">
        <v>6919</v>
      </c>
      <c r="AP58" s="3" t="s">
        <v>39280</v>
      </c>
      <c r="AQ58" s="3" t="s">
        <v>39281</v>
      </c>
      <c r="AR58" s="3"/>
      <c r="AS58" s="3"/>
      <c r="AT58" s="3"/>
      <c r="AU58" s="3" t="s">
        <v>6919</v>
      </c>
      <c r="AV58" s="3" t="s">
        <v>39282</v>
      </c>
      <c r="AW58" s="3" t="s">
        <v>39283</v>
      </c>
      <c r="AX58" s="3"/>
      <c r="AY58" s="3"/>
      <c r="AZ58" s="3"/>
      <c r="BA58" s="3"/>
      <c r="BB58" s="3"/>
      <c r="BC58" s="3"/>
      <c r="BD58" s="3"/>
      <c r="BE58" s="3"/>
      <c r="BF58" s="3"/>
      <c r="BG58" s="3" t="s">
        <v>7071</v>
      </c>
      <c r="BH58" s="3" t="s">
        <v>35785</v>
      </c>
      <c r="BI58" s="3" t="s">
        <v>35786</v>
      </c>
      <c r="BJ58" s="3"/>
      <c r="BK58" s="3"/>
      <c r="BL58" s="3"/>
      <c r="BM58" s="3" t="s">
        <v>6935</v>
      </c>
      <c r="BN58" s="3" t="s">
        <v>39284</v>
      </c>
      <c r="BO58" s="3" t="s">
        <v>39285</v>
      </c>
      <c r="BP58" s="3" t="s">
        <v>6919</v>
      </c>
      <c r="BQ58" s="3" t="s">
        <v>39286</v>
      </c>
      <c r="BR58" s="3" t="s">
        <v>39287</v>
      </c>
      <c r="BS58" s="3" t="s">
        <v>6922</v>
      </c>
      <c r="BT58" s="3" t="s">
        <v>7252</v>
      </c>
      <c r="BU58" s="3" t="s">
        <v>7253</v>
      </c>
      <c r="BV58" s="3" t="s">
        <v>6916</v>
      </c>
      <c r="BW58" s="3" t="s">
        <v>36075</v>
      </c>
      <c r="BX58" s="3" t="s">
        <v>36076</v>
      </c>
      <c r="BY58" s="3" t="s">
        <v>6922</v>
      </c>
      <c r="BZ58" s="3" t="s">
        <v>39288</v>
      </c>
      <c r="CA58" s="3" t="s">
        <v>39289</v>
      </c>
      <c r="CB58" s="3" t="s">
        <v>6922</v>
      </c>
      <c r="CC58" s="3" t="s">
        <v>39290</v>
      </c>
      <c r="CD58" s="3" t="s">
        <v>39291</v>
      </c>
      <c r="CE58" s="3" t="s">
        <v>6922</v>
      </c>
      <c r="CF58" s="3" t="s">
        <v>39292</v>
      </c>
      <c r="CG58" s="3" t="s">
        <v>39293</v>
      </c>
      <c r="CH58" s="3" t="s">
        <v>6916</v>
      </c>
      <c r="CI58" s="3" t="s">
        <v>39294</v>
      </c>
      <c r="CJ58" s="3" t="s">
        <v>39295</v>
      </c>
      <c r="CK58" s="3" t="s">
        <v>6922</v>
      </c>
      <c r="CL58" s="3" t="s">
        <v>39296</v>
      </c>
      <c r="CM58" s="3" t="s">
        <v>39297</v>
      </c>
      <c r="CN58" s="3" t="s">
        <v>6916</v>
      </c>
      <c r="CO58" s="3" t="s">
        <v>39298</v>
      </c>
      <c r="CP58" s="3" t="s">
        <v>39299</v>
      </c>
      <c r="CQ58" s="3" t="s">
        <v>6916</v>
      </c>
      <c r="CR58" s="3" t="s">
        <v>39300</v>
      </c>
      <c r="CS58" s="3" t="s">
        <v>39301</v>
      </c>
      <c r="CT58" s="3" t="s">
        <v>6916</v>
      </c>
      <c r="CU58" s="3" t="s">
        <v>39302</v>
      </c>
      <c r="CV58" s="3" t="s">
        <v>39303</v>
      </c>
      <c r="CW58" s="3" t="s">
        <v>6919</v>
      </c>
      <c r="CX58" s="3" t="s">
        <v>39304</v>
      </c>
      <c r="CY58" s="3" t="s">
        <v>39305</v>
      </c>
      <c r="CZ58" s="3" t="s">
        <v>6922</v>
      </c>
      <c r="DA58" s="3" t="s">
        <v>39306</v>
      </c>
      <c r="DB58" s="3" t="s">
        <v>39307</v>
      </c>
      <c r="DC58" s="3" t="s">
        <v>6919</v>
      </c>
      <c r="DD58" s="3" t="s">
        <v>39308</v>
      </c>
      <c r="DE58" s="3" t="s">
        <v>39309</v>
      </c>
      <c r="DF58" s="3" t="s">
        <v>6916</v>
      </c>
      <c r="DG58" s="3" t="s">
        <v>39310</v>
      </c>
      <c r="DH58" s="3" t="s">
        <v>39311</v>
      </c>
      <c r="DI58" s="3" t="s">
        <v>6922</v>
      </c>
      <c r="DJ58" s="3" t="s">
        <v>39312</v>
      </c>
      <c r="DK58" s="3" t="s">
        <v>39313</v>
      </c>
      <c r="DL58" s="3" t="s">
        <v>6916</v>
      </c>
      <c r="DM58" s="3" t="s">
        <v>39314</v>
      </c>
      <c r="DN58" s="3" t="s">
        <v>39315</v>
      </c>
      <c r="DO58" s="3" t="s">
        <v>6935</v>
      </c>
      <c r="DP58" s="3" t="s">
        <v>39316</v>
      </c>
      <c r="DQ58" s="3" t="s">
        <v>39317</v>
      </c>
      <c r="DR58" s="3" t="s">
        <v>6916</v>
      </c>
      <c r="DS58" s="3" t="s">
        <v>39318</v>
      </c>
      <c r="DT58" s="3" t="s">
        <v>39319</v>
      </c>
      <c r="DU58" s="3" t="s">
        <v>6919</v>
      </c>
      <c r="DV58" s="3" t="s">
        <v>39320</v>
      </c>
      <c r="DW58" s="3" t="s">
        <v>39321</v>
      </c>
      <c r="DX58" s="3" t="s">
        <v>6916</v>
      </c>
      <c r="DY58" s="3" t="s">
        <v>39322</v>
      </c>
      <c r="DZ58" s="3" t="s">
        <v>39323</v>
      </c>
      <c r="EA58" s="3" t="s">
        <v>6922</v>
      </c>
      <c r="EB58" s="3" t="s">
        <v>39324</v>
      </c>
      <c r="EC58" s="3" t="s">
        <v>39325</v>
      </c>
      <c r="ED58" s="3" t="s">
        <v>6916</v>
      </c>
      <c r="EE58" s="3" t="s">
        <v>39326</v>
      </c>
      <c r="EF58" s="3" t="s">
        <v>39327</v>
      </c>
      <c r="EG58" s="3" t="s">
        <v>7071</v>
      </c>
      <c r="EH58" s="3" t="s">
        <v>38292</v>
      </c>
      <c r="EI58" s="3" t="s">
        <v>38293</v>
      </c>
      <c r="EJ58" s="3" t="s">
        <v>6919</v>
      </c>
      <c r="EK58" s="3" t="s">
        <v>39328</v>
      </c>
      <c r="EL58" s="3" t="s">
        <v>39329</v>
      </c>
      <c r="EM58" s="3" t="s">
        <v>7071</v>
      </c>
      <c r="EN58" s="3" t="s">
        <v>37726</v>
      </c>
      <c r="EO58" s="3" t="s">
        <v>37727</v>
      </c>
      <c r="EP58" s="3" t="s">
        <v>6922</v>
      </c>
      <c r="EQ58" s="3" t="s">
        <v>39330</v>
      </c>
      <c r="ER58" s="3" t="s">
        <v>39331</v>
      </c>
      <c r="ES58" s="3" t="s">
        <v>6916</v>
      </c>
      <c r="ET58" s="3" t="s">
        <v>39332</v>
      </c>
      <c r="EU58" s="3" t="s">
        <v>39333</v>
      </c>
      <c r="EV58" s="3" t="s">
        <v>6919</v>
      </c>
      <c r="EW58" s="3" t="s">
        <v>39334</v>
      </c>
      <c r="EX58" s="3" t="s">
        <v>39335</v>
      </c>
      <c r="EY58" s="3"/>
      <c r="EZ58" s="3"/>
      <c r="FA58" s="3"/>
      <c r="FB58" s="3" t="s">
        <v>6919</v>
      </c>
      <c r="FC58" s="3" t="s">
        <v>39336</v>
      </c>
      <c r="FD58" s="3" t="s">
        <v>39337</v>
      </c>
      <c r="FE58" s="3" t="s">
        <v>6940</v>
      </c>
      <c r="FF58" s="3" t="s">
        <v>39338</v>
      </c>
      <c r="FG58" s="3" t="s">
        <v>39339</v>
      </c>
      <c r="FH58" s="3" t="s">
        <v>6922</v>
      </c>
      <c r="FI58" s="3" t="s">
        <v>39340</v>
      </c>
      <c r="FJ58" s="3" t="s">
        <v>39341</v>
      </c>
      <c r="FK58" s="3" t="s">
        <v>6922</v>
      </c>
      <c r="FL58" s="3" t="s">
        <v>39342</v>
      </c>
      <c r="FM58" s="3" t="s">
        <v>39343</v>
      </c>
      <c r="FN58" s="3" t="s">
        <v>6919</v>
      </c>
      <c r="FO58" s="3" t="s">
        <v>39344</v>
      </c>
      <c r="FP58" s="3" t="s">
        <v>39345</v>
      </c>
      <c r="FQ58" s="3" t="s">
        <v>6922</v>
      </c>
      <c r="FR58" s="3" t="s">
        <v>39346</v>
      </c>
      <c r="FS58" s="3" t="s">
        <v>39347</v>
      </c>
      <c r="FT58" s="3" t="s">
        <v>6919</v>
      </c>
      <c r="FU58" s="3" t="s">
        <v>37824</v>
      </c>
      <c r="FV58" s="3" t="s">
        <v>37825</v>
      </c>
      <c r="FW58" s="3" t="s">
        <v>6922</v>
      </c>
      <c r="FX58" s="3" t="s">
        <v>39348</v>
      </c>
      <c r="FY58" s="3" t="s">
        <v>39349</v>
      </c>
      <c r="FZ58" s="3" t="s">
        <v>6919</v>
      </c>
      <c r="GA58" s="3" t="s">
        <v>36564</v>
      </c>
      <c r="GB58" s="3" t="s">
        <v>36565</v>
      </c>
      <c r="GC58" s="3" t="s">
        <v>7071</v>
      </c>
      <c r="GD58" s="3" t="s">
        <v>39350</v>
      </c>
      <c r="GE58" s="3" t="s">
        <v>39351</v>
      </c>
      <c r="GF58" s="3" t="s">
        <v>6922</v>
      </c>
      <c r="GG58" s="3" t="s">
        <v>39352</v>
      </c>
      <c r="GH58" s="3" t="s">
        <v>39353</v>
      </c>
      <c r="GI58" s="3" t="s">
        <v>6916</v>
      </c>
      <c r="GJ58" s="3" t="s">
        <v>39354</v>
      </c>
      <c r="GK58" s="3" t="s">
        <v>39355</v>
      </c>
      <c r="GL58" s="3" t="s">
        <v>6916</v>
      </c>
      <c r="GM58" s="3" t="s">
        <v>39356</v>
      </c>
      <c r="GN58" s="3" t="s">
        <v>39357</v>
      </c>
      <c r="GO58" s="3" t="s">
        <v>6916</v>
      </c>
      <c r="GP58" s="3" t="s">
        <v>39358</v>
      </c>
      <c r="GQ58" s="3" t="s">
        <v>39359</v>
      </c>
      <c r="GR58" s="3" t="s">
        <v>6922</v>
      </c>
      <c r="GS58" s="3" t="s">
        <v>39360</v>
      </c>
      <c r="GT58" s="3" t="s">
        <v>39361</v>
      </c>
      <c r="GU58" s="3" t="s">
        <v>6919</v>
      </c>
      <c r="GV58" s="3" t="s">
        <v>39362</v>
      </c>
      <c r="GW58" s="3" t="s">
        <v>39363</v>
      </c>
      <c r="GX58" s="3" t="s">
        <v>6922</v>
      </c>
      <c r="GY58" s="3" t="s">
        <v>39364</v>
      </c>
      <c r="GZ58" s="3" t="s">
        <v>39365</v>
      </c>
      <c r="HA58" s="3" t="s">
        <v>6919</v>
      </c>
      <c r="HB58" s="3" t="s">
        <v>39366</v>
      </c>
      <c r="HC58" s="3" t="s">
        <v>39367</v>
      </c>
      <c r="HD58" s="3" t="s">
        <v>6922</v>
      </c>
      <c r="HE58" s="3" t="s">
        <v>7252</v>
      </c>
      <c r="HF58" s="3" t="s">
        <v>7253</v>
      </c>
      <c r="HG58" s="3" t="s">
        <v>6935</v>
      </c>
      <c r="HH58" s="3" t="s">
        <v>39368</v>
      </c>
      <c r="HI58" s="3" t="s">
        <v>39369</v>
      </c>
      <c r="HJ58" s="3" t="s">
        <v>6916</v>
      </c>
      <c r="HK58" s="3" t="s">
        <v>39370</v>
      </c>
      <c r="HL58" s="3" t="s">
        <v>39371</v>
      </c>
      <c r="HM58" s="3" t="s">
        <v>6935</v>
      </c>
      <c r="HN58" s="3" t="s">
        <v>39372</v>
      </c>
      <c r="HO58" s="3" t="s">
        <v>39373</v>
      </c>
      <c r="HP58" s="3" t="s">
        <v>6919</v>
      </c>
      <c r="HQ58" s="3" t="s">
        <v>39374</v>
      </c>
      <c r="HR58" s="3" t="s">
        <v>39375</v>
      </c>
      <c r="HS58" s="3" t="s">
        <v>6922</v>
      </c>
      <c r="HT58" s="3" t="s">
        <v>39376</v>
      </c>
      <c r="HU58" s="3" t="s">
        <v>39377</v>
      </c>
      <c r="HV58" s="3" t="s">
        <v>6922</v>
      </c>
      <c r="HW58" s="3" t="s">
        <v>7252</v>
      </c>
      <c r="HX58" s="3" t="s">
        <v>7253</v>
      </c>
      <c r="HY58" s="3"/>
      <c r="HZ58" s="3"/>
      <c r="IA58" s="3"/>
      <c r="IB58" s="3" t="s">
        <v>6916</v>
      </c>
      <c r="IC58" s="3" t="s">
        <v>39378</v>
      </c>
      <c r="ID58" s="3" t="s">
        <v>39379</v>
      </c>
      <c r="IE58" s="3"/>
      <c r="IF58" s="3"/>
      <c r="IG58" s="3"/>
      <c r="IH58" s="3" t="s">
        <v>6916</v>
      </c>
      <c r="II58" s="3" t="s">
        <v>39380</v>
      </c>
      <c r="IJ58" s="3" t="s">
        <v>39381</v>
      </c>
      <c r="IK58" s="3" t="s">
        <v>6916</v>
      </c>
      <c r="IL58" s="3" t="s">
        <v>39382</v>
      </c>
      <c r="IM58" s="3" t="s">
        <v>39383</v>
      </c>
      <c r="IN58" s="3" t="s">
        <v>6916</v>
      </c>
      <c r="IO58" s="3" t="s">
        <v>7600</v>
      </c>
      <c r="IP58" s="3" t="s">
        <v>7601</v>
      </c>
      <c r="IQ58" s="3" t="s">
        <v>6935</v>
      </c>
      <c r="IR58" s="3" t="s">
        <v>39384</v>
      </c>
      <c r="IS58" s="3" t="s">
        <v>39385</v>
      </c>
      <c r="IT58" s="3" t="s">
        <v>6935</v>
      </c>
      <c r="IU58" s="3" t="s">
        <v>39386</v>
      </c>
      <c r="IV58" s="3" t="s">
        <v>39387</v>
      </c>
      <c r="IW58" s="3" t="s">
        <v>6919</v>
      </c>
      <c r="IX58" s="3" t="s">
        <v>39388</v>
      </c>
      <c r="IY58" s="3" t="s">
        <v>39389</v>
      </c>
      <c r="IZ58" s="3" t="s">
        <v>6919</v>
      </c>
      <c r="JA58" s="3" t="s">
        <v>39390</v>
      </c>
      <c r="JB58" s="3" t="s">
        <v>39391</v>
      </c>
      <c r="JC58" s="3" t="s">
        <v>6916</v>
      </c>
      <c r="JD58" s="3" t="s">
        <v>39392</v>
      </c>
      <c r="JE58" s="3" t="s">
        <v>39393</v>
      </c>
      <c r="JF58" s="3" t="s">
        <v>6919</v>
      </c>
      <c r="JG58" s="3" t="s">
        <v>39394</v>
      </c>
      <c r="JH58" s="3" t="s">
        <v>39395</v>
      </c>
      <c r="JI58" s="3" t="s">
        <v>6919</v>
      </c>
      <c r="JJ58" s="3" t="s">
        <v>39396</v>
      </c>
      <c r="JK58" s="3" t="s">
        <v>39397</v>
      </c>
      <c r="JL58" s="3" t="s">
        <v>6919</v>
      </c>
      <c r="JM58" s="3" t="s">
        <v>39398</v>
      </c>
      <c r="JN58" s="3" t="s">
        <v>39399</v>
      </c>
      <c r="JO58" s="3" t="s">
        <v>6916</v>
      </c>
      <c r="JP58" s="3" t="s">
        <v>39400</v>
      </c>
      <c r="JQ58" s="3" t="s">
        <v>39401</v>
      </c>
      <c r="JR58" s="3" t="s">
        <v>6916</v>
      </c>
      <c r="JS58" s="3" t="s">
        <v>39402</v>
      </c>
      <c r="JT58" s="3" t="s">
        <v>39403</v>
      </c>
      <c r="JU58" s="3" t="s">
        <v>6919</v>
      </c>
      <c r="JV58" s="3" t="s">
        <v>39404</v>
      </c>
      <c r="JW58" s="3" t="s">
        <v>39405</v>
      </c>
      <c r="JX58" s="3" t="s">
        <v>6922</v>
      </c>
      <c r="JY58" s="3" t="s">
        <v>39406</v>
      </c>
      <c r="JZ58" s="3" t="s">
        <v>6924</v>
      </c>
      <c r="KA58" s="3" t="s">
        <v>6919</v>
      </c>
      <c r="KB58" s="3" t="s">
        <v>39407</v>
      </c>
      <c r="KC58" s="3" t="s">
        <v>39408</v>
      </c>
      <c r="KD58" s="3" t="s">
        <v>6916</v>
      </c>
      <c r="KE58" s="3" t="s">
        <v>39409</v>
      </c>
      <c r="KF58" s="3" t="s">
        <v>39410</v>
      </c>
      <c r="KG58" s="3" t="s">
        <v>6922</v>
      </c>
      <c r="KH58" s="3" t="s">
        <v>39411</v>
      </c>
      <c r="KI58" s="3" t="s">
        <v>39412</v>
      </c>
      <c r="KJ58" s="3" t="s">
        <v>6922</v>
      </c>
      <c r="KK58" s="3" t="s">
        <v>39413</v>
      </c>
      <c r="KL58" s="3" t="s">
        <v>39414</v>
      </c>
      <c r="KM58" s="3" t="s">
        <v>6919</v>
      </c>
      <c r="KN58" s="3" t="s">
        <v>26740</v>
      </c>
      <c r="KO58" s="3" t="s">
        <v>39415</v>
      </c>
      <c r="KP58" s="3" t="s">
        <v>6916</v>
      </c>
      <c r="KQ58" s="3" t="s">
        <v>39416</v>
      </c>
      <c r="KR58" s="3" t="s">
        <v>39417</v>
      </c>
      <c r="KS58" s="3" t="s">
        <v>6919</v>
      </c>
      <c r="KT58" s="3" t="s">
        <v>39418</v>
      </c>
      <c r="KU58" s="3" t="s">
        <v>39419</v>
      </c>
      <c r="KV58" s="3" t="s">
        <v>6922</v>
      </c>
      <c r="KW58" s="3" t="s">
        <v>39420</v>
      </c>
      <c r="KX58" s="3" t="s">
        <v>39421</v>
      </c>
      <c r="KY58" s="3" t="s">
        <v>6919</v>
      </c>
      <c r="KZ58" s="3" t="s">
        <v>39422</v>
      </c>
      <c r="LA58" s="3" t="s">
        <v>39423</v>
      </c>
      <c r="LB58" s="3" t="s">
        <v>6919</v>
      </c>
      <c r="LC58" s="3" t="s">
        <v>39424</v>
      </c>
      <c r="LD58" s="3" t="s">
        <v>39425</v>
      </c>
      <c r="LE58" s="3" t="s">
        <v>6919</v>
      </c>
      <c r="LF58" s="3" t="s">
        <v>39426</v>
      </c>
      <c r="LG58" s="3" t="s">
        <v>39427</v>
      </c>
      <c r="LH58" s="3" t="s">
        <v>6922</v>
      </c>
      <c r="LI58" s="3" t="s">
        <v>39428</v>
      </c>
      <c r="LJ58" s="3" t="s">
        <v>39429</v>
      </c>
      <c r="LK58" s="3" t="s">
        <v>6922</v>
      </c>
      <c r="LL58" s="3" t="s">
        <v>39430</v>
      </c>
      <c r="LM58" s="3" t="s">
        <v>39431</v>
      </c>
      <c r="LN58" s="3" t="s">
        <v>6916</v>
      </c>
      <c r="LO58" s="3" t="s">
        <v>39432</v>
      </c>
      <c r="LP58" s="3" t="s">
        <v>39433</v>
      </c>
      <c r="LQ58" s="3" t="s">
        <v>6922</v>
      </c>
      <c r="LR58" s="3" t="s">
        <v>39434</v>
      </c>
      <c r="LS58" s="3" t="s">
        <v>39435</v>
      </c>
      <c r="LT58" s="3" t="s">
        <v>6940</v>
      </c>
      <c r="LU58" s="3" t="s">
        <v>38179</v>
      </c>
      <c r="LV58" s="3" t="s">
        <v>38180</v>
      </c>
      <c r="LW58" s="3" t="s">
        <v>6922</v>
      </c>
      <c r="LX58" s="3" t="s">
        <v>7563</v>
      </c>
      <c r="LY58" s="3" t="s">
        <v>7564</v>
      </c>
      <c r="LZ58" s="3" t="s">
        <v>7071</v>
      </c>
      <c r="MA58" s="3" t="s">
        <v>38292</v>
      </c>
      <c r="MB58" s="3" t="s">
        <v>38293</v>
      </c>
      <c r="MC58" s="3" t="s">
        <v>7071</v>
      </c>
      <c r="MD58" s="3" t="s">
        <v>38292</v>
      </c>
      <c r="ME58" s="3" t="s">
        <v>38293</v>
      </c>
      <c r="MF58" s="3" t="s">
        <v>6922</v>
      </c>
      <c r="MG58" s="3" t="s">
        <v>39436</v>
      </c>
      <c r="MH58" s="3" t="s">
        <v>39437</v>
      </c>
      <c r="MI58" s="3" t="s">
        <v>6922</v>
      </c>
      <c r="MJ58" s="3" t="s">
        <v>39438</v>
      </c>
      <c r="MK58" s="3" t="s">
        <v>39439</v>
      </c>
      <c r="ML58" s="3" t="s">
        <v>6919</v>
      </c>
      <c r="MM58" s="3" t="s">
        <v>39440</v>
      </c>
      <c r="MN58" s="3" t="s">
        <v>39441</v>
      </c>
      <c r="MO58" s="3" t="s">
        <v>6919</v>
      </c>
      <c r="MP58" s="3" t="s">
        <v>39442</v>
      </c>
      <c r="MQ58" s="3" t="s">
        <v>39443</v>
      </c>
      <c r="MR58" s="3" t="s">
        <v>6919</v>
      </c>
      <c r="MS58" s="3" t="s">
        <v>39444</v>
      </c>
      <c r="MT58" s="3" t="s">
        <v>39445</v>
      </c>
      <c r="MU58" s="3" t="s">
        <v>6916</v>
      </c>
      <c r="MV58" s="3" t="s">
        <v>39446</v>
      </c>
      <c r="MW58" s="3" t="s">
        <v>39447</v>
      </c>
      <c r="MX58" s="3" t="s">
        <v>6922</v>
      </c>
      <c r="MY58" s="3" t="s">
        <v>39448</v>
      </c>
      <c r="MZ58" s="3" t="s">
        <v>39449</v>
      </c>
      <c r="NA58" s="3" t="s">
        <v>6922</v>
      </c>
      <c r="NB58" s="3" t="s">
        <v>39450</v>
      </c>
      <c r="NC58" s="3" t="s">
        <v>39451</v>
      </c>
      <c r="ND58" s="3" t="s">
        <v>6919</v>
      </c>
      <c r="NE58" s="3" t="s">
        <v>39452</v>
      </c>
      <c r="NF58" s="3" t="s">
        <v>39453</v>
      </c>
      <c r="NG58" s="3" t="s">
        <v>6916</v>
      </c>
      <c r="NH58" s="3" t="s">
        <v>39454</v>
      </c>
      <c r="NI58" s="3" t="s">
        <v>39455</v>
      </c>
      <c r="NJ58" s="3" t="s">
        <v>6916</v>
      </c>
      <c r="NK58" s="3" t="s">
        <v>39456</v>
      </c>
      <c r="NL58" s="3" t="s">
        <v>39457</v>
      </c>
      <c r="NM58" s="3" t="s">
        <v>6916</v>
      </c>
      <c r="NN58" s="3" t="s">
        <v>39458</v>
      </c>
      <c r="NO58" s="3" t="s">
        <v>39459</v>
      </c>
      <c r="NP58" s="3" t="s">
        <v>7071</v>
      </c>
      <c r="NQ58" s="3" t="s">
        <v>38292</v>
      </c>
      <c r="NR58" s="3" t="s">
        <v>38293</v>
      </c>
      <c r="NS58" s="3" t="s">
        <v>6919</v>
      </c>
      <c r="NT58" s="3" t="s">
        <v>38602</v>
      </c>
      <c r="NU58" s="3" t="s">
        <v>38603</v>
      </c>
      <c r="NV58" s="3" t="s">
        <v>6922</v>
      </c>
      <c r="NW58" s="3" t="s">
        <v>39460</v>
      </c>
      <c r="NX58" s="3" t="s">
        <v>39461</v>
      </c>
      <c r="NY58" s="3" t="s">
        <v>6922</v>
      </c>
      <c r="NZ58" s="3" t="s">
        <v>39462</v>
      </c>
      <c r="OA58" s="3" t="s">
        <v>39463</v>
      </c>
      <c r="OB58" s="3" t="s">
        <v>6916</v>
      </c>
      <c r="OC58" s="3" t="s">
        <v>39464</v>
      </c>
      <c r="OD58" s="3" t="s">
        <v>39465</v>
      </c>
      <c r="OE58" s="3" t="s">
        <v>6916</v>
      </c>
      <c r="OF58" s="3" t="s">
        <v>39466</v>
      </c>
      <c r="OG58" s="3" t="s">
        <v>39467</v>
      </c>
      <c r="OH58" s="3" t="s">
        <v>6919</v>
      </c>
      <c r="OI58" s="3" t="s">
        <v>8746</v>
      </c>
      <c r="OJ58" s="3" t="s">
        <v>35844</v>
      </c>
      <c r="OK58" s="3" t="s">
        <v>6916</v>
      </c>
      <c r="OL58" s="3" t="s">
        <v>36055</v>
      </c>
      <c r="OM58" s="3" t="s">
        <v>36056</v>
      </c>
      <c r="ON58" s="3" t="s">
        <v>6922</v>
      </c>
      <c r="OO58" s="3" t="s">
        <v>7252</v>
      </c>
      <c r="OP58" s="3" t="s">
        <v>7253</v>
      </c>
      <c r="OQ58" s="3" t="s">
        <v>6922</v>
      </c>
      <c r="OR58" s="3" t="s">
        <v>37258</v>
      </c>
      <c r="OS58" s="3" t="s">
        <v>37259</v>
      </c>
      <c r="OT58" s="3" t="s">
        <v>6916</v>
      </c>
      <c r="OU58" s="3" t="s">
        <v>7004</v>
      </c>
      <c r="OV58" s="3" t="s">
        <v>7005</v>
      </c>
      <c r="OW58" s="3" t="s">
        <v>6919</v>
      </c>
      <c r="OX58" s="3" t="s">
        <v>39468</v>
      </c>
      <c r="OY58" s="3" t="s">
        <v>39469</v>
      </c>
      <c r="OZ58" s="3" t="s">
        <v>6935</v>
      </c>
      <c r="PA58" s="3" t="s">
        <v>39470</v>
      </c>
      <c r="PB58" s="3" t="s">
        <v>39471</v>
      </c>
      <c r="PC58" s="3" t="s">
        <v>6922</v>
      </c>
      <c r="PD58" s="3" t="s">
        <v>39472</v>
      </c>
      <c r="PE58" s="3" t="s">
        <v>39473</v>
      </c>
      <c r="PF58" s="3" t="s">
        <v>6922</v>
      </c>
      <c r="PG58" s="3" t="s">
        <v>39474</v>
      </c>
      <c r="PH58" s="3" t="s">
        <v>39475</v>
      </c>
      <c r="PI58" s="3" t="s">
        <v>6916</v>
      </c>
      <c r="PJ58" s="3" t="s">
        <v>39476</v>
      </c>
      <c r="PK58" s="3" t="s">
        <v>39477</v>
      </c>
      <c r="PL58" s="3" t="s">
        <v>6935</v>
      </c>
      <c r="PM58" s="3" t="s">
        <v>39478</v>
      </c>
      <c r="PN58" s="3" t="s">
        <v>39479</v>
      </c>
      <c r="PO58" s="3" t="s">
        <v>6916</v>
      </c>
      <c r="PP58" s="3" t="s">
        <v>39480</v>
      </c>
      <c r="PQ58" s="3" t="s">
        <v>39481</v>
      </c>
      <c r="PR58" s="3" t="s">
        <v>6919</v>
      </c>
      <c r="PS58" s="3" t="s">
        <v>39482</v>
      </c>
      <c r="PT58" s="3" t="s">
        <v>39483</v>
      </c>
      <c r="PU58" s="3" t="s">
        <v>6919</v>
      </c>
      <c r="PV58" s="3" t="s">
        <v>37077</v>
      </c>
      <c r="PW58" s="3" t="s">
        <v>37078</v>
      </c>
      <c r="PX58" s="3" t="s">
        <v>6922</v>
      </c>
      <c r="PY58" s="3" t="s">
        <v>35952</v>
      </c>
      <c r="PZ58" s="3" t="s">
        <v>35953</v>
      </c>
      <c r="QA58" s="3" t="s">
        <v>6919</v>
      </c>
      <c r="QB58" s="3" t="s">
        <v>39484</v>
      </c>
      <c r="QC58" s="3" t="s">
        <v>39485</v>
      </c>
      <c r="QD58" s="3" t="s">
        <v>6919</v>
      </c>
      <c r="QE58" s="3" t="s">
        <v>29026</v>
      </c>
      <c r="QF58" s="3" t="s">
        <v>39486</v>
      </c>
      <c r="QG58" s="3" t="s">
        <v>6919</v>
      </c>
      <c r="QH58" s="3" t="s">
        <v>37039</v>
      </c>
      <c r="QI58" s="3" t="s">
        <v>37040</v>
      </c>
      <c r="QJ58" s="3" t="s">
        <v>6922</v>
      </c>
      <c r="QK58" s="3" t="s">
        <v>39487</v>
      </c>
      <c r="QL58" s="3" t="s">
        <v>39488</v>
      </c>
      <c r="QM58" s="3" t="s">
        <v>6935</v>
      </c>
      <c r="QN58" s="3" t="s">
        <v>39489</v>
      </c>
      <c r="QO58" s="3" t="s">
        <v>39490</v>
      </c>
      <c r="QP58" s="3" t="s">
        <v>6916</v>
      </c>
      <c r="QQ58" s="3" t="s">
        <v>39491</v>
      </c>
      <c r="QR58" s="3" t="s">
        <v>39492</v>
      </c>
      <c r="QS58" s="3" t="s">
        <v>6919</v>
      </c>
      <c r="QT58" s="3" t="s">
        <v>39493</v>
      </c>
      <c r="QU58" s="3" t="s">
        <v>39494</v>
      </c>
      <c r="QV58" s="3" t="s">
        <v>6919</v>
      </c>
      <c r="QW58" s="3" t="s">
        <v>39495</v>
      </c>
      <c r="QX58" s="3" t="s">
        <v>39496</v>
      </c>
      <c r="QY58" s="3" t="s">
        <v>6916</v>
      </c>
      <c r="QZ58" s="3" t="s">
        <v>39497</v>
      </c>
      <c r="RA58" s="3" t="s">
        <v>39498</v>
      </c>
      <c r="RB58" s="3" t="s">
        <v>6916</v>
      </c>
      <c r="RC58" s="3" t="s">
        <v>39499</v>
      </c>
      <c r="RD58" s="3" t="s">
        <v>39500</v>
      </c>
      <c r="RE58" s="3" t="s">
        <v>6916</v>
      </c>
      <c r="RF58" s="3" t="s">
        <v>39501</v>
      </c>
      <c r="RG58" s="3" t="s">
        <v>39502</v>
      </c>
      <c r="RH58" s="3" t="s">
        <v>6916</v>
      </c>
      <c r="RI58" s="3" t="s">
        <v>39503</v>
      </c>
      <c r="RJ58" s="3" t="s">
        <v>39504</v>
      </c>
      <c r="RK58" s="3" t="s">
        <v>6916</v>
      </c>
      <c r="RL58" s="3" t="s">
        <v>39505</v>
      </c>
      <c r="RM58" s="3" t="s">
        <v>39506</v>
      </c>
      <c r="RN58" s="3"/>
      <c r="RO58" s="3"/>
      <c r="RP58" s="3"/>
      <c r="RQ58" s="3" t="s">
        <v>6919</v>
      </c>
      <c r="RR58" s="3" t="s">
        <v>39507</v>
      </c>
      <c r="RS58" s="3" t="s">
        <v>39508</v>
      </c>
      <c r="RT58" s="3"/>
      <c r="RU58" s="3"/>
      <c r="RV58" s="3"/>
      <c r="RW58" s="3"/>
      <c r="RX58" s="3"/>
      <c r="RY58" s="3"/>
      <c r="RZ58" s="3" t="s">
        <v>6922</v>
      </c>
      <c r="SA58" s="3" t="s">
        <v>39509</v>
      </c>
      <c r="SB58" s="3" t="s">
        <v>39510</v>
      </c>
      <c r="SC58" s="3" t="s">
        <v>6916</v>
      </c>
      <c r="SD58" s="3" t="s">
        <v>39511</v>
      </c>
      <c r="SE58" s="3" t="s">
        <v>39512</v>
      </c>
      <c r="SF58" s="3" t="s">
        <v>6922</v>
      </c>
      <c r="SG58" s="3" t="s">
        <v>39513</v>
      </c>
      <c r="SH58" s="3" t="s">
        <v>39514</v>
      </c>
      <c r="SI58" s="3" t="s">
        <v>6916</v>
      </c>
      <c r="SJ58" s="3" t="s">
        <v>39515</v>
      </c>
      <c r="SK58" s="3" t="s">
        <v>39516</v>
      </c>
      <c r="SL58" s="3"/>
      <c r="SM58" s="3"/>
      <c r="SN58" s="3"/>
      <c r="SO58" s="3" t="s">
        <v>7071</v>
      </c>
      <c r="SP58" s="3" t="s">
        <v>37177</v>
      </c>
      <c r="SQ58" s="3" t="s">
        <v>37178</v>
      </c>
      <c r="SR58" s="3" t="s">
        <v>6916</v>
      </c>
      <c r="SS58" s="3" t="s">
        <v>39517</v>
      </c>
      <c r="ST58" s="3" t="s">
        <v>39518</v>
      </c>
      <c r="SU58" s="3" t="s">
        <v>6935</v>
      </c>
      <c r="SV58" s="3" t="s">
        <v>39519</v>
      </c>
      <c r="SW58" s="3" t="s">
        <v>39520</v>
      </c>
      <c r="SX58" s="3" t="s">
        <v>6935</v>
      </c>
      <c r="SY58" s="3" t="s">
        <v>39521</v>
      </c>
      <c r="SZ58" s="3" t="s">
        <v>39522</v>
      </c>
      <c r="TA58" s="3"/>
      <c r="TB58" s="3"/>
      <c r="TC58" s="3"/>
      <c r="TD58" s="3"/>
      <c r="TE58" s="3"/>
      <c r="TF58" s="3"/>
      <c r="TG58" s="3" t="s">
        <v>6935</v>
      </c>
      <c r="TH58" s="3" t="s">
        <v>39523</v>
      </c>
      <c r="TI58" s="3" t="s">
        <v>39524</v>
      </c>
      <c r="TJ58" s="3" t="s">
        <v>6922</v>
      </c>
      <c r="TK58" s="3" t="s">
        <v>39525</v>
      </c>
      <c r="TL58" s="3" t="s">
        <v>39526</v>
      </c>
      <c r="TM58" s="3" t="s">
        <v>6935</v>
      </c>
      <c r="TN58" s="3" t="s">
        <v>39527</v>
      </c>
      <c r="TO58" s="3" t="s">
        <v>39528</v>
      </c>
      <c r="TP58" s="3" t="s">
        <v>6922</v>
      </c>
      <c r="TQ58" s="3" t="s">
        <v>36069</v>
      </c>
      <c r="TR58" s="3" t="s">
        <v>36070</v>
      </c>
      <c r="TS58" s="3" t="s">
        <v>6919</v>
      </c>
      <c r="TT58" s="3" t="s">
        <v>39529</v>
      </c>
      <c r="TU58" s="3" t="s">
        <v>39530</v>
      </c>
      <c r="TV58" s="3" t="s">
        <v>6922</v>
      </c>
      <c r="TW58" s="3" t="s">
        <v>39531</v>
      </c>
      <c r="TX58" s="3" t="s">
        <v>39532</v>
      </c>
      <c r="TY58" s="3" t="s">
        <v>6916</v>
      </c>
      <c r="TZ58" s="3" t="s">
        <v>39533</v>
      </c>
      <c r="UA58" s="3" t="s">
        <v>39534</v>
      </c>
      <c r="UB58" s="3" t="s">
        <v>6916</v>
      </c>
      <c r="UC58" s="3" t="s">
        <v>36958</v>
      </c>
      <c r="UD58" s="3" t="s">
        <v>36959</v>
      </c>
      <c r="UE58" s="3" t="s">
        <v>6922</v>
      </c>
      <c r="UF58" s="3" t="s">
        <v>39535</v>
      </c>
      <c r="UG58" s="3" t="s">
        <v>39536</v>
      </c>
      <c r="UH58" s="3" t="s">
        <v>6919</v>
      </c>
      <c r="UI58" s="3" t="s">
        <v>39537</v>
      </c>
      <c r="UJ58" s="3" t="s">
        <v>39538</v>
      </c>
      <c r="UK58" s="3" t="s">
        <v>6919</v>
      </c>
      <c r="UL58" s="3" t="s">
        <v>39539</v>
      </c>
      <c r="UM58" s="3" t="s">
        <v>39540</v>
      </c>
      <c r="UN58" s="3" t="s">
        <v>6916</v>
      </c>
      <c r="UO58" s="3" t="s">
        <v>39541</v>
      </c>
      <c r="UP58" s="3" t="s">
        <v>39542</v>
      </c>
      <c r="UQ58" s="3" t="s">
        <v>6922</v>
      </c>
      <c r="UR58" s="3" t="s">
        <v>39543</v>
      </c>
      <c r="US58" s="3" t="s">
        <v>39544</v>
      </c>
      <c r="UT58" s="3" t="s">
        <v>6922</v>
      </c>
      <c r="UU58" s="3" t="s">
        <v>39545</v>
      </c>
      <c r="UV58" s="3" t="s">
        <v>39546</v>
      </c>
      <c r="UW58" s="3" t="s">
        <v>6916</v>
      </c>
      <c r="UX58" s="3" t="s">
        <v>39547</v>
      </c>
      <c r="UY58" s="3" t="s">
        <v>39548</v>
      </c>
      <c r="UZ58" s="3" t="s">
        <v>6922</v>
      </c>
      <c r="VA58" s="3" t="s">
        <v>39549</v>
      </c>
      <c r="VB58" s="3" t="s">
        <v>39550</v>
      </c>
      <c r="VC58" s="3" t="s">
        <v>6916</v>
      </c>
      <c r="VD58" s="3" t="s">
        <v>39551</v>
      </c>
      <c r="VE58" s="3" t="s">
        <v>39552</v>
      </c>
      <c r="VF58" s="3" t="s">
        <v>6916</v>
      </c>
      <c r="VG58" s="3" t="s">
        <v>39553</v>
      </c>
      <c r="VH58" s="3" t="s">
        <v>39554</v>
      </c>
      <c r="VI58" s="3" t="s">
        <v>6916</v>
      </c>
      <c r="VJ58" s="3" t="s">
        <v>39555</v>
      </c>
      <c r="VK58" s="3" t="s">
        <v>39556</v>
      </c>
      <c r="VL58" s="3" t="s">
        <v>6916</v>
      </c>
      <c r="VM58" s="3" t="s">
        <v>39557</v>
      </c>
      <c r="VN58" s="3" t="s">
        <v>39558</v>
      </c>
      <c r="VO58" s="3" t="s">
        <v>6919</v>
      </c>
      <c r="VP58" s="3" t="s">
        <v>39559</v>
      </c>
      <c r="VQ58" s="3" t="s">
        <v>39560</v>
      </c>
      <c r="VR58" s="3" t="s">
        <v>6935</v>
      </c>
      <c r="VS58" s="3" t="s">
        <v>39561</v>
      </c>
      <c r="VT58" s="3" t="s">
        <v>39562</v>
      </c>
      <c r="VU58" s="3" t="s">
        <v>6916</v>
      </c>
      <c r="VV58" s="3" t="s">
        <v>37035</v>
      </c>
      <c r="VW58" s="3" t="s">
        <v>37036</v>
      </c>
      <c r="VX58" s="3" t="s">
        <v>6919</v>
      </c>
      <c r="VY58" s="3" t="s">
        <v>39563</v>
      </c>
      <c r="VZ58" s="3" t="s">
        <v>39564</v>
      </c>
      <c r="WA58" s="3" t="s">
        <v>6916</v>
      </c>
      <c r="WB58" s="3" t="s">
        <v>39565</v>
      </c>
      <c r="WC58" s="3" t="s">
        <v>39566</v>
      </c>
      <c r="WD58" s="3" t="s">
        <v>6916</v>
      </c>
      <c r="WE58" s="3" t="s">
        <v>39567</v>
      </c>
      <c r="WF58" s="3" t="s">
        <v>39568</v>
      </c>
      <c r="WG58" s="3" t="s">
        <v>6935</v>
      </c>
      <c r="WH58" s="3" t="s">
        <v>39569</v>
      </c>
      <c r="WI58" s="3" t="s">
        <v>39570</v>
      </c>
      <c r="WJ58" s="3" t="s">
        <v>6922</v>
      </c>
      <c r="WK58" s="3" t="s">
        <v>39571</v>
      </c>
      <c r="WL58" s="3" t="s">
        <v>39572</v>
      </c>
      <c r="WM58" s="3" t="s">
        <v>6922</v>
      </c>
      <c r="WN58" s="3" t="s">
        <v>39573</v>
      </c>
      <c r="WO58" s="3" t="s">
        <v>39574</v>
      </c>
      <c r="WP58" s="3" t="s">
        <v>6922</v>
      </c>
      <c r="WQ58" s="3" t="s">
        <v>39575</v>
      </c>
      <c r="WR58" s="3" t="s">
        <v>39576</v>
      </c>
      <c r="WS58" s="3" t="s">
        <v>6922</v>
      </c>
      <c r="WT58" s="3" t="s">
        <v>39577</v>
      </c>
      <c r="WU58" s="3" t="s">
        <v>39578</v>
      </c>
      <c r="WV58" s="3" t="s">
        <v>6922</v>
      </c>
      <c r="WW58" s="3" t="s">
        <v>39579</v>
      </c>
      <c r="WX58" s="3" t="s">
        <v>39580</v>
      </c>
      <c r="WY58" s="3" t="s">
        <v>6922</v>
      </c>
      <c r="WZ58" s="3" t="s">
        <v>39581</v>
      </c>
      <c r="XA58" s="3" t="s">
        <v>39582</v>
      </c>
      <c r="XB58" s="3" t="s">
        <v>7071</v>
      </c>
      <c r="XC58" s="3" t="s">
        <v>38292</v>
      </c>
      <c r="XD58" s="3" t="s">
        <v>38293</v>
      </c>
      <c r="XE58" s="3" t="s">
        <v>6922</v>
      </c>
      <c r="XF58" s="3" t="s">
        <v>39583</v>
      </c>
      <c r="XG58" s="3" t="s">
        <v>39584</v>
      </c>
      <c r="XH58" s="3" t="s">
        <v>6922</v>
      </c>
      <c r="XI58" s="3" t="s">
        <v>39585</v>
      </c>
      <c r="XJ58" s="3" t="s">
        <v>39586</v>
      </c>
      <c r="XK58" s="3" t="s">
        <v>6919</v>
      </c>
      <c r="XL58" s="3" t="s">
        <v>39587</v>
      </c>
      <c r="XM58" s="3" t="s">
        <v>39588</v>
      </c>
      <c r="XN58" s="3" t="s">
        <v>6935</v>
      </c>
      <c r="XO58" s="3" t="s">
        <v>39589</v>
      </c>
      <c r="XP58" s="3" t="s">
        <v>39590</v>
      </c>
      <c r="XQ58" s="3" t="s">
        <v>6916</v>
      </c>
      <c r="XR58" s="3" t="s">
        <v>39591</v>
      </c>
      <c r="XS58" s="3" t="s">
        <v>39592</v>
      </c>
      <c r="XT58" s="3" t="s">
        <v>6916</v>
      </c>
      <c r="XU58" s="3" t="s">
        <v>39593</v>
      </c>
      <c r="XV58" s="3" t="s">
        <v>39594</v>
      </c>
      <c r="XW58" s="3" t="s">
        <v>7071</v>
      </c>
      <c r="XX58" s="3" t="s">
        <v>38232</v>
      </c>
      <c r="XY58" s="3" t="s">
        <v>38233</v>
      </c>
      <c r="XZ58" s="3" t="s">
        <v>6916</v>
      </c>
      <c r="YA58" s="3" t="s">
        <v>39595</v>
      </c>
      <c r="YB58" s="3" t="s">
        <v>39596</v>
      </c>
      <c r="YC58" s="3" t="s">
        <v>6916</v>
      </c>
      <c r="YD58" s="3" t="s">
        <v>39597</v>
      </c>
      <c r="YE58" s="3" t="s">
        <v>39598</v>
      </c>
      <c r="YF58" s="3" t="s">
        <v>6916</v>
      </c>
      <c r="YG58" s="3" t="s">
        <v>39599</v>
      </c>
      <c r="YH58" s="3" t="s">
        <v>39600</v>
      </c>
      <c r="YI58" s="3" t="s">
        <v>6916</v>
      </c>
      <c r="YJ58" s="3" t="s">
        <v>39601</v>
      </c>
      <c r="YK58" s="3" t="s">
        <v>39602</v>
      </c>
      <c r="YL58" s="3" t="s">
        <v>6935</v>
      </c>
      <c r="YM58" s="3" t="s">
        <v>39603</v>
      </c>
      <c r="YN58" s="3" t="s">
        <v>39604</v>
      </c>
      <c r="YO58" s="3" t="s">
        <v>6916</v>
      </c>
      <c r="YP58" s="3" t="s">
        <v>39605</v>
      </c>
      <c r="YQ58" s="3" t="s">
        <v>39606</v>
      </c>
      <c r="YR58" s="3" t="s">
        <v>6919</v>
      </c>
      <c r="YS58" s="3" t="s">
        <v>36449</v>
      </c>
      <c r="YT58" s="3" t="s">
        <v>36450</v>
      </c>
      <c r="YU58" s="3" t="s">
        <v>6919</v>
      </c>
      <c r="YV58" s="3" t="s">
        <v>39607</v>
      </c>
      <c r="YW58" s="3" t="s">
        <v>39608</v>
      </c>
      <c r="YX58" s="3" t="s">
        <v>6922</v>
      </c>
      <c r="YY58" s="3" t="s">
        <v>39609</v>
      </c>
      <c r="YZ58" s="3" t="s">
        <v>39610</v>
      </c>
      <c r="ZA58" s="3"/>
      <c r="ZB58" s="3"/>
      <c r="ZC58" s="3"/>
      <c r="ZD58" s="3" t="s">
        <v>6922</v>
      </c>
      <c r="ZE58" s="3" t="s">
        <v>38495</v>
      </c>
      <c r="ZF58" s="3" t="s">
        <v>38496</v>
      </c>
      <c r="ZG58" s="3" t="s">
        <v>6916</v>
      </c>
      <c r="ZH58" s="3" t="s">
        <v>39611</v>
      </c>
      <c r="ZI58" s="3" t="s">
        <v>39612</v>
      </c>
      <c r="ZJ58" s="3" t="s">
        <v>6916</v>
      </c>
      <c r="ZK58" s="3" t="s">
        <v>39613</v>
      </c>
      <c r="ZL58" s="3" t="s">
        <v>39614</v>
      </c>
      <c r="ZM58" s="3" t="s">
        <v>6916</v>
      </c>
      <c r="ZN58" s="3" t="s">
        <v>39615</v>
      </c>
      <c r="ZO58" s="3" t="s">
        <v>39616</v>
      </c>
      <c r="ZP58" s="3"/>
      <c r="ZQ58" s="3"/>
      <c r="ZR58" s="3"/>
      <c r="ZS58" s="3" t="s">
        <v>6922</v>
      </c>
      <c r="ZT58" s="3" t="s">
        <v>39617</v>
      </c>
      <c r="ZU58" s="3" t="s">
        <v>39618</v>
      </c>
      <c r="ZV58" s="3"/>
      <c r="ZW58" s="3"/>
      <c r="ZX58" s="3"/>
      <c r="ZY58" s="3" t="s">
        <v>6919</v>
      </c>
      <c r="ZZ58" s="3" t="s">
        <v>39619</v>
      </c>
      <c r="AAA58" s="3" t="s">
        <v>39620</v>
      </c>
      <c r="AAB58" s="3" t="s">
        <v>6922</v>
      </c>
      <c r="AAC58" s="3" t="s">
        <v>7809</v>
      </c>
      <c r="AAD58" s="3" t="s">
        <v>7810</v>
      </c>
      <c r="AAE58" s="3" t="s">
        <v>6919</v>
      </c>
      <c r="AAF58" s="3" t="s">
        <v>39621</v>
      </c>
      <c r="AAG58" s="3" t="s">
        <v>39622</v>
      </c>
      <c r="AAH58" s="3" t="s">
        <v>6922</v>
      </c>
      <c r="AAI58" s="3" t="s">
        <v>39623</v>
      </c>
      <c r="AAJ58" s="3" t="s">
        <v>39624</v>
      </c>
      <c r="AAK58" s="3" t="s">
        <v>6919</v>
      </c>
      <c r="AAL58" s="3" t="s">
        <v>39625</v>
      </c>
      <c r="AAM58" s="3" t="s">
        <v>39626</v>
      </c>
      <c r="AAN58" s="3" t="s">
        <v>6916</v>
      </c>
      <c r="AAO58" s="3" t="s">
        <v>39627</v>
      </c>
      <c r="AAP58" s="3" t="s">
        <v>39628</v>
      </c>
      <c r="AAQ58" s="3" t="s">
        <v>7071</v>
      </c>
      <c r="AAR58" s="3" t="s">
        <v>39629</v>
      </c>
      <c r="AAS58" s="3" t="s">
        <v>39630</v>
      </c>
      <c r="AAT58" s="3" t="s">
        <v>6922</v>
      </c>
      <c r="AAU58" s="3" t="s">
        <v>39631</v>
      </c>
      <c r="AAV58" s="3" t="s">
        <v>39632</v>
      </c>
      <c r="AAW58" s="3" t="s">
        <v>6919</v>
      </c>
      <c r="AAX58" s="3" t="s">
        <v>39633</v>
      </c>
      <c r="AAY58" s="3" t="s">
        <v>39634</v>
      </c>
      <c r="AAZ58" s="3" t="s">
        <v>6922</v>
      </c>
      <c r="ABA58" s="3" t="s">
        <v>39635</v>
      </c>
      <c r="ABB58" s="3" t="s">
        <v>39636</v>
      </c>
      <c r="ABC58" s="3" t="s">
        <v>6935</v>
      </c>
      <c r="ABD58" s="3" t="s">
        <v>38527</v>
      </c>
      <c r="ABE58" s="3" t="s">
        <v>38528</v>
      </c>
      <c r="ABF58" s="3" t="s">
        <v>6935</v>
      </c>
      <c r="ABG58" s="3" t="s">
        <v>39637</v>
      </c>
      <c r="ABH58" s="3" t="s">
        <v>39638</v>
      </c>
      <c r="ABI58" s="3" t="s">
        <v>6922</v>
      </c>
      <c r="ABJ58" s="3" t="s">
        <v>39639</v>
      </c>
      <c r="ABK58" s="3" t="s">
        <v>39640</v>
      </c>
      <c r="ABL58" s="3" t="s">
        <v>6916</v>
      </c>
      <c r="ABM58" s="3" t="s">
        <v>39641</v>
      </c>
      <c r="ABN58" s="3" t="s">
        <v>39642</v>
      </c>
      <c r="ABO58" s="3" t="s">
        <v>6935</v>
      </c>
      <c r="ABP58" s="3" t="s">
        <v>39643</v>
      </c>
      <c r="ABQ58" s="3" t="s">
        <v>39644</v>
      </c>
      <c r="ABR58" s="3" t="s">
        <v>6935</v>
      </c>
      <c r="ABS58" s="3" t="s">
        <v>39645</v>
      </c>
      <c r="ABT58" s="3" t="s">
        <v>39646</v>
      </c>
      <c r="ABU58" s="3" t="s">
        <v>6916</v>
      </c>
      <c r="ABV58" s="3" t="s">
        <v>39647</v>
      </c>
      <c r="ABW58" s="3" t="s">
        <v>39648</v>
      </c>
      <c r="ABX58" s="3" t="s">
        <v>6922</v>
      </c>
      <c r="ABY58" s="3" t="s">
        <v>39649</v>
      </c>
      <c r="ABZ58" s="3" t="s">
        <v>39650</v>
      </c>
      <c r="ACA58" s="3" t="s">
        <v>7071</v>
      </c>
      <c r="ACB58" s="3" t="s">
        <v>39651</v>
      </c>
      <c r="ACC58" s="3" t="s">
        <v>39652</v>
      </c>
      <c r="ACD58" s="3" t="s">
        <v>6916</v>
      </c>
      <c r="ACE58" s="3" t="s">
        <v>39653</v>
      </c>
      <c r="ACF58" s="3" t="s">
        <v>39654</v>
      </c>
      <c r="ACG58" s="3" t="s">
        <v>6916</v>
      </c>
      <c r="ACH58" s="3" t="s">
        <v>39655</v>
      </c>
      <c r="ACI58" s="3" t="s">
        <v>39656</v>
      </c>
      <c r="ACJ58" s="3" t="s">
        <v>6916</v>
      </c>
      <c r="ACK58" s="3" t="s">
        <v>39657</v>
      </c>
      <c r="ACL58" s="3" t="s">
        <v>39658</v>
      </c>
      <c r="ACM58" s="3" t="s">
        <v>6919</v>
      </c>
      <c r="ACN58" s="3" t="s">
        <v>39659</v>
      </c>
      <c r="ACO58" s="3" t="s">
        <v>39660</v>
      </c>
      <c r="ACP58" s="3" t="s">
        <v>6916</v>
      </c>
      <c r="ACQ58" s="3" t="s">
        <v>39661</v>
      </c>
      <c r="ACR58" s="3" t="s">
        <v>39662</v>
      </c>
      <c r="ACS58" s="3" t="s">
        <v>6919</v>
      </c>
      <c r="ACT58" s="3" t="s">
        <v>29194</v>
      </c>
      <c r="ACU58" s="3" t="s">
        <v>39663</v>
      </c>
      <c r="ACV58" s="3" t="s">
        <v>6916</v>
      </c>
      <c r="ACW58" s="3" t="s">
        <v>39664</v>
      </c>
      <c r="ACX58" s="3" t="s">
        <v>39665</v>
      </c>
      <c r="ACY58" s="3" t="s">
        <v>6916</v>
      </c>
      <c r="ACZ58" s="3" t="s">
        <v>39666</v>
      </c>
      <c r="ADA58" s="3" t="s">
        <v>39667</v>
      </c>
      <c r="ADB58" s="3" t="s">
        <v>6922</v>
      </c>
      <c r="ADC58" s="3" t="s">
        <v>39668</v>
      </c>
      <c r="ADD58" s="3" t="s">
        <v>39669</v>
      </c>
      <c r="ADE58" s="3" t="s">
        <v>6916</v>
      </c>
      <c r="ADF58" s="3" t="s">
        <v>39670</v>
      </c>
      <c r="ADG58" s="3" t="s">
        <v>39671</v>
      </c>
      <c r="ADH58" s="3" t="s">
        <v>6922</v>
      </c>
      <c r="ADI58" s="3" t="s">
        <v>7563</v>
      </c>
      <c r="ADJ58" s="3" t="s">
        <v>7564</v>
      </c>
      <c r="ADK58" s="3" t="s">
        <v>6922</v>
      </c>
      <c r="ADL58" s="3" t="s">
        <v>39672</v>
      </c>
      <c r="ADM58" s="3" t="s">
        <v>39673</v>
      </c>
      <c r="ADN58" s="3" t="s">
        <v>6922</v>
      </c>
      <c r="ADO58" s="3" t="s">
        <v>39674</v>
      </c>
      <c r="ADP58" s="3" t="s">
        <v>39675</v>
      </c>
      <c r="ADQ58" s="3" t="s">
        <v>6916</v>
      </c>
      <c r="ADR58" s="3" t="s">
        <v>39676</v>
      </c>
      <c r="ADS58" s="3" t="s">
        <v>39677</v>
      </c>
      <c r="ADT58" s="3" t="s">
        <v>6916</v>
      </c>
      <c r="ADU58" s="3" t="s">
        <v>39678</v>
      </c>
      <c r="ADV58" s="3" t="s">
        <v>39679</v>
      </c>
      <c r="ADW58" s="3" t="s">
        <v>6916</v>
      </c>
      <c r="ADX58" s="3" t="s">
        <v>39680</v>
      </c>
      <c r="ADY58" s="3" t="s">
        <v>39681</v>
      </c>
      <c r="ADZ58" s="3" t="s">
        <v>6919</v>
      </c>
      <c r="AEA58" s="3" t="s">
        <v>39682</v>
      </c>
      <c r="AEB58" s="3" t="s">
        <v>39683</v>
      </c>
      <c r="AEC58" s="3" t="s">
        <v>6922</v>
      </c>
      <c r="AED58" s="3" t="s">
        <v>39684</v>
      </c>
      <c r="AEE58" s="3" t="s">
        <v>39685</v>
      </c>
      <c r="AEF58" s="3" t="s">
        <v>6922</v>
      </c>
      <c r="AEG58" s="3" t="s">
        <v>39686</v>
      </c>
      <c r="AEH58" s="3" t="s">
        <v>39687</v>
      </c>
      <c r="AEI58" s="3" t="s">
        <v>6922</v>
      </c>
      <c r="AEJ58" s="3" t="s">
        <v>39688</v>
      </c>
      <c r="AEK58" s="3" t="s">
        <v>39689</v>
      </c>
      <c r="AEL58" s="3" t="s">
        <v>6922</v>
      </c>
      <c r="AEM58" s="3" t="s">
        <v>39690</v>
      </c>
      <c r="AEN58" s="3" t="s">
        <v>39691</v>
      </c>
      <c r="AEO58" s="3" t="s">
        <v>7071</v>
      </c>
      <c r="AEP58" s="3" t="s">
        <v>38292</v>
      </c>
      <c r="AEQ58" s="3" t="s">
        <v>38293</v>
      </c>
      <c r="AER58" s="3" t="s">
        <v>6922</v>
      </c>
      <c r="AES58" s="3" t="s">
        <v>39692</v>
      </c>
      <c r="AET58" s="3" t="s">
        <v>39693</v>
      </c>
      <c r="AEU58" s="3" t="s">
        <v>6916</v>
      </c>
      <c r="AEV58" s="3" t="s">
        <v>39694</v>
      </c>
      <c r="AEW58" s="3" t="s">
        <v>39695</v>
      </c>
      <c r="AEX58" s="3" t="s">
        <v>6922</v>
      </c>
      <c r="AEY58" s="3" t="s">
        <v>39696</v>
      </c>
      <c r="AEZ58" s="3" t="s">
        <v>39697</v>
      </c>
      <c r="AFA58" s="3" t="s">
        <v>6922</v>
      </c>
      <c r="AFB58" s="3" t="s">
        <v>39698</v>
      </c>
      <c r="AFC58" s="3" t="s">
        <v>39699</v>
      </c>
      <c r="AFD58" s="3" t="s">
        <v>6922</v>
      </c>
      <c r="AFE58" s="3" t="s">
        <v>39700</v>
      </c>
      <c r="AFF58" s="3" t="s">
        <v>39701</v>
      </c>
      <c r="AFG58" s="3" t="s">
        <v>6919</v>
      </c>
      <c r="AFH58" s="3" t="s">
        <v>37686</v>
      </c>
      <c r="AFI58" s="3" t="s">
        <v>37687</v>
      </c>
      <c r="AFJ58" s="3" t="s">
        <v>7071</v>
      </c>
      <c r="AFK58" s="3" t="s">
        <v>39702</v>
      </c>
      <c r="AFL58" s="3" t="s">
        <v>39703</v>
      </c>
      <c r="AFM58" s="3" t="s">
        <v>6922</v>
      </c>
      <c r="AFN58" s="3" t="s">
        <v>39704</v>
      </c>
      <c r="AFO58" s="3" t="s">
        <v>39705</v>
      </c>
      <c r="AFP58" s="3" t="s">
        <v>6916</v>
      </c>
      <c r="AFQ58" s="3" t="s">
        <v>39706</v>
      </c>
      <c r="AFR58" s="3" t="s">
        <v>39707</v>
      </c>
      <c r="AFS58" s="3" t="s">
        <v>6916</v>
      </c>
      <c r="AFT58" s="3" t="s">
        <v>37035</v>
      </c>
      <c r="AFU58" s="3" t="s">
        <v>37036</v>
      </c>
      <c r="AFV58" s="3" t="s">
        <v>7071</v>
      </c>
      <c r="AFW58" s="3" t="s">
        <v>38292</v>
      </c>
      <c r="AFX58" s="3" t="s">
        <v>38293</v>
      </c>
      <c r="AFY58" s="3" t="s">
        <v>6919</v>
      </c>
      <c r="AFZ58" s="3" t="s">
        <v>38602</v>
      </c>
      <c r="AGA58" s="3" t="s">
        <v>38603</v>
      </c>
      <c r="AGB58" s="3" t="s">
        <v>6919</v>
      </c>
      <c r="AGC58" s="3" t="s">
        <v>39708</v>
      </c>
      <c r="AGD58" s="3" t="s">
        <v>39709</v>
      </c>
      <c r="AGE58" s="3" t="s">
        <v>6919</v>
      </c>
      <c r="AGF58" s="3" t="s">
        <v>39710</v>
      </c>
      <c r="AGG58" s="3" t="s">
        <v>39711</v>
      </c>
      <c r="AGH58" s="3" t="s">
        <v>6919</v>
      </c>
      <c r="AGI58" s="3" t="s">
        <v>39712</v>
      </c>
      <c r="AGJ58" s="3" t="s">
        <v>39713</v>
      </c>
      <c r="AGK58" s="3" t="s">
        <v>6919</v>
      </c>
      <c r="AGL58" s="3" t="s">
        <v>38602</v>
      </c>
      <c r="AGM58" s="3" t="s">
        <v>38603</v>
      </c>
      <c r="AGN58" s="3" t="s">
        <v>6940</v>
      </c>
      <c r="AGO58" s="3" t="s">
        <v>38179</v>
      </c>
      <c r="AGP58" s="3" t="s">
        <v>38180</v>
      </c>
      <c r="AGQ58" s="3" t="s">
        <v>6916</v>
      </c>
      <c r="AGR58" s="3" t="s">
        <v>39714</v>
      </c>
      <c r="AGS58" s="3" t="s">
        <v>39715</v>
      </c>
      <c r="AGT58" s="3" t="s">
        <v>6935</v>
      </c>
      <c r="AGU58" s="3" t="s">
        <v>39716</v>
      </c>
      <c r="AGV58" s="3" t="s">
        <v>39717</v>
      </c>
      <c r="AGW58" s="3"/>
      <c r="AGX58" s="3"/>
      <c r="AGY58" s="3"/>
      <c r="AGZ58" s="3"/>
      <c r="AHA58" s="3"/>
      <c r="AHB58" s="3"/>
      <c r="AHC58" s="3"/>
      <c r="AHD58" s="3"/>
      <c r="AHE58" s="3"/>
      <c r="AHF58" s="3" t="s">
        <v>6916</v>
      </c>
      <c r="AHG58" s="3" t="s">
        <v>39718</v>
      </c>
      <c r="AHH58" s="3" t="s">
        <v>39719</v>
      </c>
      <c r="AHI58" s="3" t="s">
        <v>6922</v>
      </c>
      <c r="AHJ58" s="3" t="s">
        <v>39720</v>
      </c>
      <c r="AHK58" s="3" t="s">
        <v>39721</v>
      </c>
      <c r="AHL58" s="3" t="s">
        <v>6916</v>
      </c>
      <c r="AHM58" s="3" t="s">
        <v>36277</v>
      </c>
      <c r="AHN58" s="3" t="s">
        <v>36278</v>
      </c>
      <c r="AHO58" s="3" t="s">
        <v>6935</v>
      </c>
      <c r="AHP58" s="3" t="s">
        <v>39722</v>
      </c>
      <c r="AHQ58" s="3" t="s">
        <v>39723</v>
      </c>
      <c r="AHR58" s="3" t="s">
        <v>6919</v>
      </c>
      <c r="AHS58" s="3" t="s">
        <v>39724</v>
      </c>
      <c r="AHT58" s="3" t="s">
        <v>39725</v>
      </c>
      <c r="AHU58" s="3" t="s">
        <v>6919</v>
      </c>
      <c r="AHV58" s="3" t="s">
        <v>39726</v>
      </c>
      <c r="AHW58" s="3" t="s">
        <v>39727</v>
      </c>
      <c r="AHX58" s="3" t="s">
        <v>6916</v>
      </c>
      <c r="AHY58" s="3" t="s">
        <v>39728</v>
      </c>
      <c r="AHZ58" s="3" t="s">
        <v>39729</v>
      </c>
      <c r="AIA58" s="3" t="s">
        <v>6940</v>
      </c>
      <c r="AIB58" s="3" t="s">
        <v>39730</v>
      </c>
      <c r="AIC58" s="3" t="s">
        <v>39731</v>
      </c>
      <c r="AID58" s="3" t="s">
        <v>6916</v>
      </c>
      <c r="AIE58" s="3" t="s">
        <v>39732</v>
      </c>
      <c r="AIF58" s="3" t="s">
        <v>39733</v>
      </c>
      <c r="AIG58" s="3" t="s">
        <v>6922</v>
      </c>
      <c r="AIH58" s="3" t="s">
        <v>39734</v>
      </c>
      <c r="AII58" s="3" t="s">
        <v>39735</v>
      </c>
      <c r="AIJ58" s="3" t="s">
        <v>6919</v>
      </c>
      <c r="AIK58" s="3" t="s">
        <v>39736</v>
      </c>
      <c r="AIL58" s="3" t="s">
        <v>39737</v>
      </c>
      <c r="AIM58" s="3" t="s">
        <v>6922</v>
      </c>
      <c r="AIN58" s="3" t="s">
        <v>39738</v>
      </c>
      <c r="AIO58" s="3" t="s">
        <v>39739</v>
      </c>
      <c r="AIP58" s="3" t="s">
        <v>6919</v>
      </c>
      <c r="AIQ58" s="3" t="s">
        <v>39740</v>
      </c>
      <c r="AIR58" s="3" t="s">
        <v>39741</v>
      </c>
      <c r="AIS58" s="3" t="s">
        <v>6919</v>
      </c>
      <c r="AIT58" s="3" t="s">
        <v>39742</v>
      </c>
      <c r="AIU58" s="3" t="s">
        <v>39743</v>
      </c>
      <c r="AIV58" s="3" t="s">
        <v>6919</v>
      </c>
      <c r="AIW58" s="3" t="s">
        <v>39744</v>
      </c>
      <c r="AIX58" s="3" t="s">
        <v>39745</v>
      </c>
      <c r="AIY58" s="3" t="s">
        <v>6919</v>
      </c>
      <c r="AIZ58" s="3" t="s">
        <v>39746</v>
      </c>
      <c r="AJA58" s="3" t="s">
        <v>39747</v>
      </c>
      <c r="AJB58" s="3" t="s">
        <v>6919</v>
      </c>
      <c r="AJC58" s="3" t="s">
        <v>39748</v>
      </c>
      <c r="AJD58" s="3" t="s">
        <v>39749</v>
      </c>
      <c r="AJE58" s="3" t="s">
        <v>6916</v>
      </c>
      <c r="AJF58" s="3" t="s">
        <v>37881</v>
      </c>
      <c r="AJG58" s="3" t="s">
        <v>37882</v>
      </c>
      <c r="AJH58" s="3" t="s">
        <v>6922</v>
      </c>
      <c r="AJI58" s="3" t="s">
        <v>39750</v>
      </c>
      <c r="AJJ58" s="3" t="s">
        <v>39751</v>
      </c>
      <c r="AJK58" s="3" t="s">
        <v>6919</v>
      </c>
      <c r="AJL58" s="3" t="s">
        <v>39752</v>
      </c>
      <c r="AJM58" s="3" t="s">
        <v>39753</v>
      </c>
      <c r="AJN58" s="3" t="s">
        <v>6919</v>
      </c>
      <c r="AJO58" s="3" t="s">
        <v>38647</v>
      </c>
      <c r="AJP58" s="3" t="s">
        <v>38648</v>
      </c>
      <c r="AJQ58" s="3" t="s">
        <v>6922</v>
      </c>
      <c r="AJR58" s="3" t="s">
        <v>39754</v>
      </c>
      <c r="AJS58" s="3" t="s">
        <v>39755</v>
      </c>
      <c r="AJT58" s="3" t="s">
        <v>6916</v>
      </c>
      <c r="AJU58" s="3" t="s">
        <v>39756</v>
      </c>
      <c r="AJV58" s="3" t="s">
        <v>39757</v>
      </c>
      <c r="AJW58" s="3" t="s">
        <v>6922</v>
      </c>
      <c r="AJX58" s="3" t="s">
        <v>39758</v>
      </c>
      <c r="AJY58" s="3" t="s">
        <v>39759</v>
      </c>
      <c r="AJZ58" s="3" t="s">
        <v>6916</v>
      </c>
      <c r="AKA58" s="3" t="s">
        <v>39760</v>
      </c>
      <c r="AKB58" s="3" t="s">
        <v>39761</v>
      </c>
      <c r="AKC58" s="3" t="s">
        <v>6916</v>
      </c>
      <c r="AKD58" s="3" t="s">
        <v>39762</v>
      </c>
      <c r="AKE58" s="3" t="s">
        <v>39763</v>
      </c>
      <c r="AKF58" s="3" t="s">
        <v>6922</v>
      </c>
      <c r="AKG58" s="3" t="s">
        <v>39764</v>
      </c>
      <c r="AKH58" s="3" t="s">
        <v>39765</v>
      </c>
      <c r="AKI58" s="3" t="s">
        <v>6916</v>
      </c>
      <c r="AKJ58" s="3" t="s">
        <v>39766</v>
      </c>
      <c r="AKK58" s="3" t="s">
        <v>39767</v>
      </c>
      <c r="AKL58" s="3" t="s">
        <v>6919</v>
      </c>
      <c r="AKM58" s="3" t="s">
        <v>39768</v>
      </c>
      <c r="AKN58" s="3" t="s">
        <v>39769</v>
      </c>
      <c r="AKO58" s="3" t="s">
        <v>7071</v>
      </c>
      <c r="AKP58" s="3" t="s">
        <v>39770</v>
      </c>
      <c r="AKQ58" s="3" t="s">
        <v>39771</v>
      </c>
      <c r="AKR58" s="3" t="s">
        <v>6922</v>
      </c>
      <c r="AKS58" s="3" t="s">
        <v>39772</v>
      </c>
      <c r="AKT58" s="3" t="s">
        <v>39773</v>
      </c>
      <c r="AKU58" s="3" t="s">
        <v>6922</v>
      </c>
      <c r="AKV58" s="3" t="s">
        <v>39774</v>
      </c>
      <c r="AKW58" s="3" t="s">
        <v>39775</v>
      </c>
      <c r="AKX58" s="3" t="s">
        <v>6916</v>
      </c>
      <c r="AKY58" s="3" t="s">
        <v>39776</v>
      </c>
      <c r="AKZ58" s="3" t="s">
        <v>39777</v>
      </c>
      <c r="ALA58" s="3" t="s">
        <v>6919</v>
      </c>
      <c r="ALB58" s="3" t="s">
        <v>39587</v>
      </c>
      <c r="ALC58" s="3" t="s">
        <v>39588</v>
      </c>
      <c r="ALD58" s="3" t="s">
        <v>6916</v>
      </c>
      <c r="ALE58" s="3" t="s">
        <v>39778</v>
      </c>
      <c r="ALF58" s="3" t="s">
        <v>39779</v>
      </c>
      <c r="ALG58" s="3" t="s">
        <v>6919</v>
      </c>
      <c r="ALH58" s="3" t="s">
        <v>39780</v>
      </c>
      <c r="ALI58" s="3" t="s">
        <v>39781</v>
      </c>
      <c r="ALJ58" s="3" t="s">
        <v>6935</v>
      </c>
      <c r="ALK58" s="3" t="s">
        <v>39782</v>
      </c>
      <c r="ALL58" s="3" t="s">
        <v>39783</v>
      </c>
      <c r="ALM58" s="3" t="s">
        <v>6940</v>
      </c>
      <c r="ALN58" s="3" t="s">
        <v>39784</v>
      </c>
      <c r="ALO58" s="3" t="s">
        <v>39785</v>
      </c>
      <c r="ALP58" s="3" t="s">
        <v>6922</v>
      </c>
      <c r="ALQ58" s="3" t="s">
        <v>39786</v>
      </c>
      <c r="ALR58" s="3" t="s">
        <v>39787</v>
      </c>
      <c r="ALS58" s="3" t="s">
        <v>6922</v>
      </c>
      <c r="ALT58" s="3" t="s">
        <v>39788</v>
      </c>
      <c r="ALU58" s="3" t="s">
        <v>39789</v>
      </c>
      <c r="ALV58" s="3" t="s">
        <v>6922</v>
      </c>
      <c r="ALW58" s="3" t="s">
        <v>39790</v>
      </c>
      <c r="ALX58" s="3" t="s">
        <v>39791</v>
      </c>
      <c r="ALY58" s="3" t="s">
        <v>6919</v>
      </c>
      <c r="ALZ58" s="3" t="s">
        <v>39792</v>
      </c>
      <c r="AMA58" s="3" t="s">
        <v>39793</v>
      </c>
      <c r="AMB58" s="3" t="s">
        <v>6922</v>
      </c>
      <c r="AMC58" s="3" t="s">
        <v>39794</v>
      </c>
      <c r="AMD58" s="3" t="s">
        <v>39795</v>
      </c>
      <c r="AME58" s="3" t="s">
        <v>6916</v>
      </c>
      <c r="AMF58" s="3" t="s">
        <v>39796</v>
      </c>
      <c r="AMG58" s="3" t="s">
        <v>39797</v>
      </c>
      <c r="AMH58" s="3" t="s">
        <v>6916</v>
      </c>
      <c r="AMI58" s="3" t="s">
        <v>39798</v>
      </c>
      <c r="AMJ58" s="3" t="s">
        <v>39799</v>
      </c>
      <c r="AMK58" s="3" t="s">
        <v>7071</v>
      </c>
      <c r="AML58" s="3" t="s">
        <v>38292</v>
      </c>
      <c r="AMM58" s="3" t="s">
        <v>38293</v>
      </c>
      <c r="AMN58" s="3" t="s">
        <v>6919</v>
      </c>
      <c r="AMO58" s="3" t="s">
        <v>39800</v>
      </c>
      <c r="AMP58" s="3" t="s">
        <v>39801</v>
      </c>
      <c r="AMQ58" s="3" t="s">
        <v>6916</v>
      </c>
      <c r="AMR58" s="3" t="s">
        <v>39802</v>
      </c>
      <c r="AMS58" s="3" t="s">
        <v>39803</v>
      </c>
      <c r="AMT58" s="3" t="s">
        <v>6922</v>
      </c>
      <c r="AMU58" s="3" t="s">
        <v>39804</v>
      </c>
      <c r="AMV58" s="3" t="s">
        <v>39805</v>
      </c>
      <c r="AMW58" s="3" t="s">
        <v>6919</v>
      </c>
      <c r="AMX58" s="3" t="s">
        <v>39806</v>
      </c>
      <c r="AMY58" s="3" t="s">
        <v>39807</v>
      </c>
      <c r="AMZ58" s="3" t="s">
        <v>6919</v>
      </c>
      <c r="ANA58" s="3" t="s">
        <v>39808</v>
      </c>
      <c r="ANB58" s="3" t="s">
        <v>39809</v>
      </c>
      <c r="ANC58" s="3" t="s">
        <v>6922</v>
      </c>
      <c r="AND58" s="3" t="s">
        <v>39810</v>
      </c>
      <c r="ANE58" s="3" t="s">
        <v>39811</v>
      </c>
      <c r="ANF58" s="3" t="s">
        <v>6916</v>
      </c>
      <c r="ANG58" s="3" t="s">
        <v>39812</v>
      </c>
      <c r="ANH58" s="3" t="s">
        <v>39813</v>
      </c>
      <c r="ANI58" s="3" t="s">
        <v>6916</v>
      </c>
      <c r="ANJ58" s="3" t="s">
        <v>39814</v>
      </c>
      <c r="ANK58" s="3" t="s">
        <v>39815</v>
      </c>
      <c r="ANL58" s="3" t="s">
        <v>6916</v>
      </c>
      <c r="ANM58" s="3" t="s">
        <v>39816</v>
      </c>
      <c r="ANN58" s="3" t="s">
        <v>39817</v>
      </c>
      <c r="ANO58" s="3" t="s">
        <v>6922</v>
      </c>
      <c r="ANP58" s="3" t="s">
        <v>39818</v>
      </c>
      <c r="ANQ58" s="3" t="s">
        <v>39819</v>
      </c>
      <c r="ANR58" s="3" t="s">
        <v>6922</v>
      </c>
      <c r="ANS58" s="3" t="s">
        <v>39820</v>
      </c>
      <c r="ANT58" s="3" t="s">
        <v>39821</v>
      </c>
      <c r="ANU58" s="3" t="s">
        <v>6916</v>
      </c>
      <c r="ANV58" s="3" t="s">
        <v>39822</v>
      </c>
      <c r="ANW58" s="3" t="s">
        <v>39823</v>
      </c>
      <c r="ANX58" s="3" t="s">
        <v>7071</v>
      </c>
      <c r="ANY58" s="3" t="s">
        <v>38292</v>
      </c>
      <c r="ANZ58" s="3" t="s">
        <v>38293</v>
      </c>
      <c r="AOA58" s="3" t="s">
        <v>6916</v>
      </c>
      <c r="AOB58" s="3" t="s">
        <v>39824</v>
      </c>
      <c r="AOC58" s="3" t="s">
        <v>39825</v>
      </c>
      <c r="AOD58" s="3" t="s">
        <v>6922</v>
      </c>
      <c r="AOE58" s="3" t="s">
        <v>39826</v>
      </c>
      <c r="AOF58" s="3" t="s">
        <v>39827</v>
      </c>
      <c r="AOG58" s="3" t="s">
        <v>6916</v>
      </c>
      <c r="AOH58" s="3" t="s">
        <v>37035</v>
      </c>
      <c r="AOI58" s="3" t="s">
        <v>37036</v>
      </c>
      <c r="AOJ58" s="3" t="s">
        <v>6919</v>
      </c>
      <c r="AOK58" s="3" t="s">
        <v>39828</v>
      </c>
      <c r="AOL58" s="3" t="s">
        <v>39829</v>
      </c>
      <c r="AOM58" s="3"/>
      <c r="AON58" s="3"/>
      <c r="AOO58" s="3"/>
      <c r="AOP58" s="3"/>
      <c r="AOQ58" s="3"/>
      <c r="AOR58" s="3"/>
      <c r="AOS58" s="3"/>
      <c r="AOT58" s="3"/>
      <c r="AOU58" s="3"/>
      <c r="AOV58" s="3" t="s">
        <v>6922</v>
      </c>
      <c r="AOW58" s="3" t="s">
        <v>39830</v>
      </c>
      <c r="AOX58" s="3" t="s">
        <v>39831</v>
      </c>
      <c r="AOY58" s="3" t="s">
        <v>6940</v>
      </c>
      <c r="AOZ58" s="3" t="s">
        <v>39832</v>
      </c>
      <c r="APA58" s="3" t="s">
        <v>39833</v>
      </c>
      <c r="APB58" s="3" t="s">
        <v>6916</v>
      </c>
      <c r="APC58" s="3" t="s">
        <v>39834</v>
      </c>
      <c r="APD58" s="3" t="s">
        <v>39835</v>
      </c>
      <c r="APE58" s="3" t="s">
        <v>6919</v>
      </c>
      <c r="APF58" s="3" t="s">
        <v>39836</v>
      </c>
      <c r="APG58" s="3" t="s">
        <v>39837</v>
      </c>
      <c r="APH58" s="3" t="s">
        <v>6922</v>
      </c>
      <c r="API58" s="3" t="s">
        <v>39838</v>
      </c>
      <c r="APJ58" s="3" t="s">
        <v>39839</v>
      </c>
      <c r="APK58" s="3" t="s">
        <v>6922</v>
      </c>
      <c r="APL58" s="3" t="s">
        <v>39840</v>
      </c>
      <c r="APM58" s="3" t="s">
        <v>39841</v>
      </c>
      <c r="APN58" s="3" t="s">
        <v>6919</v>
      </c>
      <c r="APO58" s="3" t="s">
        <v>39842</v>
      </c>
      <c r="APP58" s="3" t="s">
        <v>39843</v>
      </c>
      <c r="APQ58" s="3" t="s">
        <v>6935</v>
      </c>
      <c r="APR58" s="3" t="s">
        <v>39844</v>
      </c>
      <c r="APS58" s="3" t="s">
        <v>39845</v>
      </c>
      <c r="APT58" s="3" t="s">
        <v>6916</v>
      </c>
      <c r="APU58" s="3" t="s">
        <v>39846</v>
      </c>
      <c r="APV58" s="3" t="s">
        <v>39847</v>
      </c>
      <c r="APW58" s="3" t="s">
        <v>6922</v>
      </c>
      <c r="APX58" s="3" t="s">
        <v>39848</v>
      </c>
      <c r="APY58" s="3" t="s">
        <v>39849</v>
      </c>
      <c r="APZ58" s="3" t="s">
        <v>6919</v>
      </c>
      <c r="AQA58" s="3" t="s">
        <v>39850</v>
      </c>
      <c r="AQB58" s="3" t="s">
        <v>39851</v>
      </c>
      <c r="AQC58" s="3" t="s">
        <v>6919</v>
      </c>
      <c r="AQD58" s="3" t="s">
        <v>39852</v>
      </c>
      <c r="AQE58" s="3" t="s">
        <v>39853</v>
      </c>
      <c r="AQF58" s="3" t="s">
        <v>6940</v>
      </c>
      <c r="AQG58" s="3" t="s">
        <v>39854</v>
      </c>
      <c r="AQH58" s="3" t="s">
        <v>39855</v>
      </c>
      <c r="AQI58" s="3" t="s">
        <v>6922</v>
      </c>
      <c r="AQJ58" s="3" t="s">
        <v>39856</v>
      </c>
      <c r="AQK58" s="3" t="s">
        <v>39857</v>
      </c>
      <c r="AQL58" s="3" t="s">
        <v>6916</v>
      </c>
      <c r="AQM58" s="3" t="s">
        <v>39858</v>
      </c>
      <c r="AQN58" s="3" t="s">
        <v>39859</v>
      </c>
      <c r="AQO58" s="3" t="s">
        <v>7071</v>
      </c>
      <c r="AQP58" s="3" t="s">
        <v>39860</v>
      </c>
      <c r="AQQ58" s="3" t="s">
        <v>39861</v>
      </c>
      <c r="AQR58" s="3" t="s">
        <v>6935</v>
      </c>
      <c r="AQS58" s="3" t="s">
        <v>39862</v>
      </c>
      <c r="AQT58" s="3" t="s">
        <v>39863</v>
      </c>
      <c r="AQU58" s="3" t="s">
        <v>6919</v>
      </c>
      <c r="AQV58" s="3" t="s">
        <v>39864</v>
      </c>
      <c r="AQW58" s="3" t="s">
        <v>39865</v>
      </c>
      <c r="AQX58" s="3" t="s">
        <v>6922</v>
      </c>
      <c r="AQY58" s="3" t="s">
        <v>39866</v>
      </c>
      <c r="AQZ58" s="3" t="s">
        <v>39867</v>
      </c>
      <c r="ARA58" s="3" t="s">
        <v>6922</v>
      </c>
      <c r="ARB58" s="3" t="s">
        <v>39868</v>
      </c>
      <c r="ARC58" s="3" t="s">
        <v>39869</v>
      </c>
      <c r="ARD58" s="3" t="s">
        <v>6935</v>
      </c>
      <c r="ARE58" s="3" t="s">
        <v>39870</v>
      </c>
      <c r="ARF58" s="3" t="s">
        <v>39871</v>
      </c>
      <c r="ARG58" s="3" t="s">
        <v>6916</v>
      </c>
      <c r="ARH58" s="3" t="s">
        <v>39872</v>
      </c>
      <c r="ARI58" s="3" t="s">
        <v>39873</v>
      </c>
      <c r="ARJ58" s="3"/>
      <c r="ARK58" s="3"/>
      <c r="ARL58" s="3"/>
      <c r="ARM58" s="3"/>
      <c r="ARN58" s="3"/>
      <c r="ARO58" s="3"/>
      <c r="ARP58" s="3" t="s">
        <v>6922</v>
      </c>
      <c r="ARQ58" s="3" t="s">
        <v>36966</v>
      </c>
      <c r="ARR58" s="3" t="s">
        <v>36967</v>
      </c>
      <c r="ARS58" s="3" t="s">
        <v>6919</v>
      </c>
      <c r="ART58" s="3" t="s">
        <v>39874</v>
      </c>
      <c r="ARU58" s="3" t="s">
        <v>39875</v>
      </c>
      <c r="ARV58" s="3" t="s">
        <v>6922</v>
      </c>
      <c r="ARW58" s="3" t="s">
        <v>39876</v>
      </c>
      <c r="ARX58" s="3" t="s">
        <v>39877</v>
      </c>
      <c r="ARY58" s="3" t="s">
        <v>6940</v>
      </c>
      <c r="ARZ58" s="3" t="s">
        <v>39878</v>
      </c>
      <c r="ASA58" s="3" t="s">
        <v>39879</v>
      </c>
      <c r="ASB58" s="3" t="s">
        <v>6916</v>
      </c>
      <c r="ASC58" s="3" t="s">
        <v>39880</v>
      </c>
      <c r="ASD58" s="3" t="s">
        <v>37653</v>
      </c>
      <c r="ASE58" s="3" t="s">
        <v>6922</v>
      </c>
      <c r="ASF58" s="3" t="s">
        <v>39376</v>
      </c>
      <c r="ASG58" s="3" t="s">
        <v>39377</v>
      </c>
      <c r="ASH58" s="3" t="s">
        <v>6916</v>
      </c>
      <c r="ASI58" s="3" t="s">
        <v>39714</v>
      </c>
      <c r="ASJ58" s="3" t="s">
        <v>39715</v>
      </c>
      <c r="ASK58" s="3" t="s">
        <v>6935</v>
      </c>
      <c r="ASL58" s="3" t="s">
        <v>39881</v>
      </c>
      <c r="ASM58" s="3" t="s">
        <v>39882</v>
      </c>
      <c r="ASN58" s="3" t="s">
        <v>6919</v>
      </c>
      <c r="ASO58" s="3" t="s">
        <v>39883</v>
      </c>
      <c r="ASP58" s="3" t="s">
        <v>39884</v>
      </c>
      <c r="ASQ58" s="3" t="s">
        <v>7071</v>
      </c>
      <c r="ASR58" s="3" t="s">
        <v>39885</v>
      </c>
      <c r="ASS58" s="3" t="s">
        <v>39886</v>
      </c>
      <c r="AST58" s="3" t="s">
        <v>6919</v>
      </c>
      <c r="ASU58" s="3" t="s">
        <v>39887</v>
      </c>
      <c r="ASV58" s="3" t="s">
        <v>39888</v>
      </c>
      <c r="ASW58" s="3" t="s">
        <v>6922</v>
      </c>
      <c r="ASX58" s="3" t="s">
        <v>39889</v>
      </c>
      <c r="ASY58" s="3" t="s">
        <v>39890</v>
      </c>
      <c r="ASZ58" s="3" t="s">
        <v>7071</v>
      </c>
      <c r="ATA58" s="3" t="s">
        <v>39891</v>
      </c>
      <c r="ATB58" s="3" t="s">
        <v>39892</v>
      </c>
      <c r="ATC58" s="3" t="s">
        <v>6940</v>
      </c>
      <c r="ATD58" s="3" t="s">
        <v>39893</v>
      </c>
      <c r="ATE58" s="3" t="s">
        <v>39894</v>
      </c>
      <c r="ATF58" s="3" t="s">
        <v>6919</v>
      </c>
      <c r="ATG58" s="3" t="s">
        <v>36469</v>
      </c>
      <c r="ATH58" s="3" t="s">
        <v>36470</v>
      </c>
      <c r="ATI58" s="3" t="s">
        <v>6940</v>
      </c>
      <c r="ATJ58" s="3" t="s">
        <v>39895</v>
      </c>
      <c r="ATK58" s="3" t="s">
        <v>39896</v>
      </c>
      <c r="ATL58" s="3" t="s">
        <v>6922</v>
      </c>
      <c r="ATM58" s="3" t="s">
        <v>39897</v>
      </c>
      <c r="ATN58" s="3" t="s">
        <v>39898</v>
      </c>
      <c r="ATO58" s="3" t="s">
        <v>6940</v>
      </c>
      <c r="ATP58" s="3" t="s">
        <v>39899</v>
      </c>
      <c r="ATQ58" s="3" t="s">
        <v>39900</v>
      </c>
      <c r="ATR58" s="3"/>
      <c r="ATS58" s="3"/>
      <c r="ATT58" s="3"/>
      <c r="ATU58" s="3" t="s">
        <v>7071</v>
      </c>
      <c r="ATV58" s="3" t="s">
        <v>39901</v>
      </c>
      <c r="ATW58" s="3" t="s">
        <v>39902</v>
      </c>
      <c r="ATX58" s="3" t="s">
        <v>6922</v>
      </c>
      <c r="ATY58" s="3" t="s">
        <v>39903</v>
      </c>
      <c r="ATZ58" s="3" t="s">
        <v>39904</v>
      </c>
      <c r="AUA58" s="3" t="s">
        <v>6922</v>
      </c>
      <c r="AUB58" s="3" t="s">
        <v>39905</v>
      </c>
      <c r="AUC58" s="3" t="s">
        <v>39906</v>
      </c>
      <c r="AUD58" s="3" t="s">
        <v>6916</v>
      </c>
      <c r="AUE58" s="3" t="s">
        <v>39907</v>
      </c>
      <c r="AUF58" s="3" t="s">
        <v>39908</v>
      </c>
      <c r="AUG58" s="3" t="s">
        <v>6916</v>
      </c>
      <c r="AUH58" s="3" t="s">
        <v>39909</v>
      </c>
      <c r="AUI58" s="3" t="s">
        <v>39910</v>
      </c>
      <c r="AUJ58" s="3" t="s">
        <v>6922</v>
      </c>
      <c r="AUK58" s="3" t="s">
        <v>39911</v>
      </c>
      <c r="AUL58" s="3" t="s">
        <v>39912</v>
      </c>
      <c r="AUM58" s="3" t="s">
        <v>6916</v>
      </c>
      <c r="AUN58" s="3" t="s">
        <v>39913</v>
      </c>
      <c r="AUO58" s="3" t="s">
        <v>39914</v>
      </c>
      <c r="AUP58" s="3" t="s">
        <v>6919</v>
      </c>
      <c r="AUQ58" s="3" t="s">
        <v>39915</v>
      </c>
      <c r="AUR58" s="3" t="s">
        <v>39916</v>
      </c>
      <c r="AUS58" s="3" t="s">
        <v>6916</v>
      </c>
      <c r="AUT58" s="3" t="s">
        <v>39917</v>
      </c>
      <c r="AUU58" s="3" t="s">
        <v>39918</v>
      </c>
      <c r="AUV58" s="3" t="s">
        <v>6922</v>
      </c>
      <c r="AUW58" s="3" t="s">
        <v>39919</v>
      </c>
      <c r="AUX58" s="3" t="s">
        <v>39920</v>
      </c>
      <c r="AUY58" s="3" t="s">
        <v>6919</v>
      </c>
      <c r="AUZ58" s="3" t="s">
        <v>39921</v>
      </c>
      <c r="AVA58" s="3" t="s">
        <v>39922</v>
      </c>
      <c r="AVB58" s="3" t="s">
        <v>6935</v>
      </c>
      <c r="AVC58" s="3" t="s">
        <v>39923</v>
      </c>
      <c r="AVD58" s="3" t="s">
        <v>39924</v>
      </c>
      <c r="AVE58" s="3" t="s">
        <v>6916</v>
      </c>
      <c r="AVF58" s="3" t="s">
        <v>37035</v>
      </c>
      <c r="AVG58" s="3" t="s">
        <v>37036</v>
      </c>
      <c r="AVH58" s="3" t="s">
        <v>6916</v>
      </c>
      <c r="AVI58" s="3" t="s">
        <v>39925</v>
      </c>
      <c r="AVJ58" s="3" t="s">
        <v>39926</v>
      </c>
      <c r="AVK58" s="3" t="s">
        <v>6916</v>
      </c>
      <c r="AVL58" s="3" t="s">
        <v>39927</v>
      </c>
      <c r="AVM58" s="3" t="s">
        <v>39928</v>
      </c>
      <c r="AVN58" s="3" t="s">
        <v>6922</v>
      </c>
      <c r="AVO58" s="3" t="s">
        <v>39929</v>
      </c>
      <c r="AVP58" s="3" t="s">
        <v>39930</v>
      </c>
      <c r="AVQ58" s="3" t="s">
        <v>6922</v>
      </c>
      <c r="AVR58" s="3" t="s">
        <v>39931</v>
      </c>
      <c r="AVS58" s="3" t="s">
        <v>39932</v>
      </c>
      <c r="AVT58" s="3" t="s">
        <v>6922</v>
      </c>
      <c r="AVU58" s="3" t="s">
        <v>39933</v>
      </c>
      <c r="AVV58" s="3" t="s">
        <v>39934</v>
      </c>
      <c r="AVW58" s="3" t="s">
        <v>6922</v>
      </c>
      <c r="AVX58" s="3" t="s">
        <v>39935</v>
      </c>
      <c r="AVY58" s="3" t="s">
        <v>39936</v>
      </c>
      <c r="AVZ58" s="3" t="s">
        <v>6916</v>
      </c>
      <c r="AWA58" s="3" t="s">
        <v>39937</v>
      </c>
      <c r="AWB58" s="3" t="s">
        <v>39938</v>
      </c>
      <c r="AWC58" s="3" t="s">
        <v>6916</v>
      </c>
      <c r="AWD58" s="3" t="s">
        <v>39939</v>
      </c>
      <c r="AWE58" s="3" t="s">
        <v>39940</v>
      </c>
      <c r="AWF58" s="3" t="s">
        <v>6922</v>
      </c>
      <c r="AWG58" s="3" t="s">
        <v>39941</v>
      </c>
      <c r="AWH58" s="3" t="s">
        <v>39942</v>
      </c>
      <c r="AWI58" s="3" t="s">
        <v>6935</v>
      </c>
      <c r="AWJ58" s="3" t="s">
        <v>39943</v>
      </c>
      <c r="AWK58" s="3" t="s">
        <v>39944</v>
      </c>
      <c r="AWL58" s="3" t="s">
        <v>6935</v>
      </c>
      <c r="AWM58" s="3" t="s">
        <v>39945</v>
      </c>
      <c r="AWN58" s="3" t="s">
        <v>39946</v>
      </c>
      <c r="AWO58" s="3" t="s">
        <v>6919</v>
      </c>
      <c r="AWP58" s="3" t="s">
        <v>39947</v>
      </c>
      <c r="AWQ58" s="3" t="s">
        <v>39948</v>
      </c>
      <c r="AWR58" s="3" t="s">
        <v>6922</v>
      </c>
      <c r="AWS58" s="3" t="s">
        <v>39949</v>
      </c>
      <c r="AWT58" s="3" t="s">
        <v>39950</v>
      </c>
      <c r="AWU58" s="3" t="s">
        <v>6922</v>
      </c>
      <c r="AWV58" s="3" t="s">
        <v>39951</v>
      </c>
      <c r="AWW58" s="3" t="s">
        <v>39952</v>
      </c>
      <c r="AWX58" s="3" t="s">
        <v>7071</v>
      </c>
      <c r="AWY58" s="3" t="s">
        <v>38292</v>
      </c>
      <c r="AWZ58" s="3" t="s">
        <v>38293</v>
      </c>
      <c r="AXA58" s="3" t="s">
        <v>7071</v>
      </c>
      <c r="AXB58" s="3" t="s">
        <v>38292</v>
      </c>
      <c r="AXC58" s="3" t="s">
        <v>38293</v>
      </c>
      <c r="AXD58" s="3" t="s">
        <v>6916</v>
      </c>
      <c r="AXE58" s="3" t="s">
        <v>39953</v>
      </c>
      <c r="AXF58" s="3" t="s">
        <v>39954</v>
      </c>
      <c r="AXG58" s="3" t="s">
        <v>6916</v>
      </c>
      <c r="AXH58" s="3" t="s">
        <v>39955</v>
      </c>
      <c r="AXI58" s="3" t="s">
        <v>39956</v>
      </c>
      <c r="AXJ58" s="3" t="s">
        <v>6922</v>
      </c>
      <c r="AXK58" s="3" t="s">
        <v>39957</v>
      </c>
      <c r="AXL58" s="3" t="s">
        <v>39958</v>
      </c>
      <c r="AXM58" s="3" t="s">
        <v>6919</v>
      </c>
      <c r="AXN58" s="3" t="s">
        <v>39959</v>
      </c>
      <c r="AXO58" s="3" t="s">
        <v>39960</v>
      </c>
      <c r="AXP58" s="3" t="s">
        <v>6922</v>
      </c>
      <c r="AXQ58" s="3" t="s">
        <v>39961</v>
      </c>
      <c r="AXR58" s="3" t="s">
        <v>39962</v>
      </c>
      <c r="AXS58" s="3" t="s">
        <v>6919</v>
      </c>
      <c r="AXT58" s="3" t="s">
        <v>39963</v>
      </c>
      <c r="AXU58" s="3" t="s">
        <v>39964</v>
      </c>
      <c r="AXV58" s="3" t="s">
        <v>6919</v>
      </c>
      <c r="AXW58" s="3" t="s">
        <v>39965</v>
      </c>
      <c r="AXX58" s="3" t="s">
        <v>39966</v>
      </c>
      <c r="AXY58" s="3" t="s">
        <v>6916</v>
      </c>
      <c r="AXZ58" s="3" t="s">
        <v>39967</v>
      </c>
      <c r="AYA58" s="3" t="s">
        <v>39968</v>
      </c>
      <c r="AYB58" s="3" t="s">
        <v>6935</v>
      </c>
      <c r="AYC58" s="3" t="s">
        <v>39969</v>
      </c>
      <c r="AYD58" s="3" t="s">
        <v>39970</v>
      </c>
      <c r="AYE58" s="3" t="s">
        <v>6935</v>
      </c>
      <c r="AYF58" s="3" t="s">
        <v>39971</v>
      </c>
      <c r="AYG58" s="3" t="s">
        <v>39972</v>
      </c>
      <c r="AYH58" s="3" t="s">
        <v>6922</v>
      </c>
      <c r="AYI58" s="3" t="s">
        <v>39973</v>
      </c>
      <c r="AYJ58" s="3" t="s">
        <v>39974</v>
      </c>
      <c r="AYK58" s="3" t="s">
        <v>7071</v>
      </c>
      <c r="AYL58" s="3" t="s">
        <v>39975</v>
      </c>
      <c r="AYM58" s="3" t="s">
        <v>39976</v>
      </c>
      <c r="AYN58" s="3" t="s">
        <v>6916</v>
      </c>
      <c r="AYO58" s="3" t="s">
        <v>7545</v>
      </c>
      <c r="AYP58" s="3" t="s">
        <v>7546</v>
      </c>
      <c r="AYQ58" s="3" t="s">
        <v>6916</v>
      </c>
      <c r="AYR58" s="3" t="s">
        <v>7545</v>
      </c>
      <c r="AYS58" s="3" t="s">
        <v>7546</v>
      </c>
      <c r="AYT58" s="3" t="s">
        <v>6916</v>
      </c>
      <c r="AYU58" s="3" t="s">
        <v>39977</v>
      </c>
      <c r="AYV58" s="3" t="s">
        <v>39978</v>
      </c>
      <c r="AYW58" s="3" t="s">
        <v>7071</v>
      </c>
      <c r="AYX58" s="3" t="s">
        <v>39979</v>
      </c>
      <c r="AYY58" s="3" t="s">
        <v>39980</v>
      </c>
      <c r="AYZ58" s="3"/>
      <c r="AZA58" s="3"/>
      <c r="AZB58" s="3"/>
      <c r="AZC58" s="3" t="s">
        <v>6919</v>
      </c>
      <c r="AZD58" s="3" t="s">
        <v>39981</v>
      </c>
      <c r="AZE58" s="3" t="s">
        <v>39982</v>
      </c>
      <c r="AZF58" s="3" t="s">
        <v>6935</v>
      </c>
      <c r="AZG58" s="3" t="s">
        <v>39983</v>
      </c>
      <c r="AZH58" s="3" t="s">
        <v>39984</v>
      </c>
      <c r="AZI58" s="3"/>
      <c r="AZJ58" s="3"/>
      <c r="AZK58" s="3"/>
      <c r="AZL58" s="3" t="s">
        <v>6922</v>
      </c>
      <c r="AZM58" s="3" t="s">
        <v>39985</v>
      </c>
      <c r="AZN58" s="3" t="s">
        <v>39986</v>
      </c>
      <c r="AZO58" s="3" t="s">
        <v>6922</v>
      </c>
      <c r="AZP58" s="3" t="s">
        <v>39987</v>
      </c>
      <c r="AZQ58" s="3" t="s">
        <v>39988</v>
      </c>
      <c r="AZR58" s="3" t="s">
        <v>7071</v>
      </c>
      <c r="AZS58" s="3" t="s">
        <v>39989</v>
      </c>
      <c r="AZT58" s="3" t="s">
        <v>39990</v>
      </c>
      <c r="AZU58" s="3" t="s">
        <v>7071</v>
      </c>
      <c r="AZV58" s="3" t="s">
        <v>39991</v>
      </c>
      <c r="AZW58" s="3" t="s">
        <v>39992</v>
      </c>
      <c r="AZX58" s="3" t="s">
        <v>6922</v>
      </c>
      <c r="AZY58" s="3" t="s">
        <v>39993</v>
      </c>
      <c r="AZZ58" s="3" t="s">
        <v>39994</v>
      </c>
      <c r="BAA58" s="3" t="s">
        <v>6922</v>
      </c>
      <c r="BAB58" s="3" t="s">
        <v>39995</v>
      </c>
      <c r="BAC58" s="3" t="s">
        <v>39996</v>
      </c>
      <c r="BAD58" s="3" t="s">
        <v>6919</v>
      </c>
      <c r="BAE58" s="3" t="s">
        <v>39997</v>
      </c>
      <c r="BAF58" s="3" t="s">
        <v>39998</v>
      </c>
      <c r="BAG58" s="3" t="s">
        <v>6940</v>
      </c>
      <c r="BAH58" s="3" t="s">
        <v>39999</v>
      </c>
      <c r="BAI58" s="3" t="s">
        <v>40000</v>
      </c>
      <c r="BAJ58" s="3" t="s">
        <v>6916</v>
      </c>
      <c r="BAK58" s="3" t="s">
        <v>40001</v>
      </c>
      <c r="BAL58" s="3" t="s">
        <v>40002</v>
      </c>
      <c r="BAM58" s="3" t="s">
        <v>6935</v>
      </c>
      <c r="BAN58" s="3" t="s">
        <v>40003</v>
      </c>
      <c r="BAO58" s="3" t="s">
        <v>40004</v>
      </c>
      <c r="BAP58" s="3" t="s">
        <v>6935</v>
      </c>
      <c r="BAQ58" s="3" t="s">
        <v>40005</v>
      </c>
      <c r="BAR58" s="3" t="s">
        <v>40006</v>
      </c>
      <c r="BAS58" s="3" t="s">
        <v>6919</v>
      </c>
      <c r="BAT58" s="3" t="s">
        <v>40007</v>
      </c>
      <c r="BAU58" s="3" t="s">
        <v>40008</v>
      </c>
      <c r="BAV58" s="3" t="s">
        <v>6935</v>
      </c>
      <c r="BAW58" s="3" t="s">
        <v>40009</v>
      </c>
      <c r="BAX58" s="3" t="s">
        <v>40010</v>
      </c>
      <c r="BAY58" s="3" t="s">
        <v>6922</v>
      </c>
      <c r="BAZ58" s="3" t="s">
        <v>40011</v>
      </c>
      <c r="BBA58" s="3" t="s">
        <v>40012</v>
      </c>
      <c r="BBB58" s="3" t="s">
        <v>6935</v>
      </c>
      <c r="BBC58" s="3" t="s">
        <v>40013</v>
      </c>
      <c r="BBD58" s="3" t="s">
        <v>40014</v>
      </c>
      <c r="BBE58" s="3" t="s">
        <v>6919</v>
      </c>
      <c r="BBF58" s="3" t="s">
        <v>40015</v>
      </c>
      <c r="BBG58" s="3" t="s">
        <v>40016</v>
      </c>
      <c r="BBH58" s="3" t="s">
        <v>6922</v>
      </c>
      <c r="BBI58" s="3" t="s">
        <v>40017</v>
      </c>
      <c r="BBJ58" s="3" t="s">
        <v>40018</v>
      </c>
      <c r="BBK58" s="3" t="s">
        <v>6916</v>
      </c>
      <c r="BBL58" s="3" t="s">
        <v>40019</v>
      </c>
      <c r="BBM58" s="3" t="s">
        <v>40020</v>
      </c>
      <c r="BBN58" s="3"/>
      <c r="BBO58" s="3"/>
      <c r="BBP58" s="3"/>
      <c r="BBQ58" s="3" t="s">
        <v>6922</v>
      </c>
      <c r="BBR58" s="3" t="s">
        <v>36966</v>
      </c>
      <c r="BBS58" s="3" t="s">
        <v>36967</v>
      </c>
      <c r="BBT58" s="3" t="s">
        <v>6919</v>
      </c>
      <c r="BBU58" s="3" t="s">
        <v>40021</v>
      </c>
      <c r="BBV58" s="3" t="s">
        <v>40022</v>
      </c>
      <c r="BBW58" s="3" t="s">
        <v>6922</v>
      </c>
      <c r="BBX58" s="3" t="s">
        <v>40023</v>
      </c>
      <c r="BBY58" s="3" t="s">
        <v>40024</v>
      </c>
      <c r="BBZ58" s="3" t="s">
        <v>6940</v>
      </c>
      <c r="BCA58" s="3" t="s">
        <v>40025</v>
      </c>
      <c r="BCB58" s="3" t="s">
        <v>40026</v>
      </c>
      <c r="BCC58" s="3" t="s">
        <v>6916</v>
      </c>
      <c r="BCD58" s="3" t="s">
        <v>40027</v>
      </c>
      <c r="BCE58" s="3" t="s">
        <v>40028</v>
      </c>
      <c r="BCF58" s="3" t="s">
        <v>6922</v>
      </c>
      <c r="BCG58" s="3" t="s">
        <v>40029</v>
      </c>
      <c r="BCH58" s="3" t="s">
        <v>40030</v>
      </c>
      <c r="BCI58" s="3" t="s">
        <v>6940</v>
      </c>
      <c r="BCJ58" s="3" t="s">
        <v>40031</v>
      </c>
      <c r="BCK58" s="3" t="s">
        <v>40032</v>
      </c>
      <c r="BCL58" s="3"/>
      <c r="BCM58" s="3"/>
      <c r="BCN58" s="3"/>
      <c r="BCO58" s="3" t="s">
        <v>6916</v>
      </c>
      <c r="BCP58" s="3" t="s">
        <v>40033</v>
      </c>
      <c r="BCQ58" s="3" t="s">
        <v>40034</v>
      </c>
      <c r="BCR58" s="3" t="s">
        <v>6919</v>
      </c>
      <c r="BCS58" s="3" t="s">
        <v>40035</v>
      </c>
      <c r="BCT58" s="3" t="s">
        <v>40036</v>
      </c>
      <c r="BCU58" s="3" t="s">
        <v>6919</v>
      </c>
      <c r="BCV58" s="3" t="s">
        <v>40037</v>
      </c>
      <c r="BCW58" s="3" t="s">
        <v>40038</v>
      </c>
      <c r="BCX58" s="3" t="s">
        <v>6922</v>
      </c>
      <c r="BCY58" s="3" t="s">
        <v>40039</v>
      </c>
      <c r="BCZ58" s="3" t="s">
        <v>40040</v>
      </c>
      <c r="BDA58" s="3" t="s">
        <v>6919</v>
      </c>
      <c r="BDB58" s="3" t="s">
        <v>40041</v>
      </c>
      <c r="BDC58" s="3" t="s">
        <v>40042</v>
      </c>
      <c r="BDD58" s="3" t="s">
        <v>6919</v>
      </c>
      <c r="BDE58" s="3" t="s">
        <v>40043</v>
      </c>
      <c r="BDF58" s="3" t="s">
        <v>36547</v>
      </c>
      <c r="BDG58" s="3" t="s">
        <v>6919</v>
      </c>
      <c r="BDH58" s="3" t="s">
        <v>40044</v>
      </c>
      <c r="BDI58" s="3" t="s">
        <v>40045</v>
      </c>
      <c r="BDJ58" s="3"/>
      <c r="BDK58" s="3"/>
      <c r="BDL58" s="3"/>
      <c r="BDM58" s="3" t="s">
        <v>6919</v>
      </c>
      <c r="BDN58" s="3" t="s">
        <v>40046</v>
      </c>
      <c r="BDO58" s="3" t="s">
        <v>40047</v>
      </c>
      <c r="BDP58" s="3" t="s">
        <v>6916</v>
      </c>
      <c r="BDQ58" s="3" t="s">
        <v>40048</v>
      </c>
      <c r="BDR58" s="3" t="s">
        <v>40049</v>
      </c>
      <c r="BDS58" s="3" t="s">
        <v>7071</v>
      </c>
      <c r="BDT58" s="3" t="s">
        <v>40050</v>
      </c>
      <c r="BDU58" s="3" t="s">
        <v>40051</v>
      </c>
      <c r="BDV58" s="3" t="s">
        <v>6916</v>
      </c>
      <c r="BDW58" s="3" t="s">
        <v>40052</v>
      </c>
      <c r="BDX58" s="3" t="s">
        <v>40053</v>
      </c>
      <c r="BDY58" s="3"/>
      <c r="BDZ58" s="3"/>
      <c r="BEA58" s="3"/>
      <c r="BEB58" s="3" t="s">
        <v>6919</v>
      </c>
      <c r="BEC58" s="3" t="s">
        <v>40054</v>
      </c>
      <c r="BED58" s="3" t="s">
        <v>40055</v>
      </c>
      <c r="BEE58" s="3" t="s">
        <v>6940</v>
      </c>
      <c r="BEF58" s="3" t="s">
        <v>38179</v>
      </c>
      <c r="BEG58" s="3" t="s">
        <v>38180</v>
      </c>
      <c r="BEH58" s="3" t="s">
        <v>6940</v>
      </c>
      <c r="BEI58" s="3" t="s">
        <v>38179</v>
      </c>
      <c r="BEJ58" s="3" t="s">
        <v>38180</v>
      </c>
      <c r="BEK58" s="3" t="s">
        <v>6940</v>
      </c>
      <c r="BEL58" s="3" t="s">
        <v>38179</v>
      </c>
      <c r="BEM58" s="3" t="s">
        <v>38180</v>
      </c>
      <c r="BEN58" s="3" t="s">
        <v>6922</v>
      </c>
      <c r="BEO58" s="3" t="s">
        <v>40056</v>
      </c>
      <c r="BEP58" s="3" t="s">
        <v>40057</v>
      </c>
      <c r="BEQ58" s="3" t="s">
        <v>6916</v>
      </c>
      <c r="BER58" s="3" t="s">
        <v>40058</v>
      </c>
      <c r="BES58" s="3" t="s">
        <v>40059</v>
      </c>
      <c r="BET58" s="3" t="s">
        <v>6916</v>
      </c>
      <c r="BEU58" s="3" t="s">
        <v>40060</v>
      </c>
      <c r="BEV58" s="3" t="s">
        <v>40061</v>
      </c>
      <c r="BEW58" s="3" t="s">
        <v>6922</v>
      </c>
      <c r="BEX58" s="3" t="s">
        <v>40062</v>
      </c>
      <c r="BEY58" s="3" t="s">
        <v>40063</v>
      </c>
      <c r="BEZ58" s="3" t="s">
        <v>6935</v>
      </c>
      <c r="BFA58" s="3" t="s">
        <v>40064</v>
      </c>
      <c r="BFB58" s="3" t="s">
        <v>40065</v>
      </c>
      <c r="BFC58" s="3" t="s">
        <v>6916</v>
      </c>
      <c r="BFD58" s="3" t="s">
        <v>40066</v>
      </c>
      <c r="BFE58" s="3" t="s">
        <v>40067</v>
      </c>
      <c r="BFF58" s="3" t="s">
        <v>6940</v>
      </c>
      <c r="BFG58" s="3" t="s">
        <v>40068</v>
      </c>
      <c r="BFH58" s="3" t="s">
        <v>40069</v>
      </c>
      <c r="BFI58" s="3" t="s">
        <v>6922</v>
      </c>
      <c r="BFJ58" s="3" t="s">
        <v>40070</v>
      </c>
      <c r="BFK58" s="3" t="s">
        <v>40071</v>
      </c>
      <c r="BFL58" s="3" t="s">
        <v>6916</v>
      </c>
      <c r="BFM58" s="3" t="s">
        <v>40072</v>
      </c>
      <c r="BFN58" s="3" t="s">
        <v>40073</v>
      </c>
      <c r="BFO58" s="3" t="s">
        <v>6916</v>
      </c>
      <c r="BFP58" s="3" t="s">
        <v>40074</v>
      </c>
      <c r="BFQ58" s="3" t="s">
        <v>40075</v>
      </c>
      <c r="BFR58" s="3" t="s">
        <v>6919</v>
      </c>
      <c r="BFS58" s="3" t="s">
        <v>28542</v>
      </c>
      <c r="BFT58" s="3" t="s">
        <v>40076</v>
      </c>
      <c r="BFU58" s="3" t="s">
        <v>6916</v>
      </c>
      <c r="BFV58" s="3" t="s">
        <v>40077</v>
      </c>
      <c r="BFW58" s="3" t="s">
        <v>40078</v>
      </c>
      <c r="BFX58" s="3" t="s">
        <v>6916</v>
      </c>
      <c r="BFY58" s="3" t="s">
        <v>40079</v>
      </c>
      <c r="BFZ58" s="3" t="s">
        <v>40080</v>
      </c>
      <c r="BGA58" s="3" t="s">
        <v>6916</v>
      </c>
      <c r="BGB58" s="3" t="s">
        <v>40081</v>
      </c>
      <c r="BGC58" s="3" t="s">
        <v>40082</v>
      </c>
      <c r="BGD58" s="3" t="s">
        <v>6916</v>
      </c>
      <c r="BGE58" s="3" t="s">
        <v>40083</v>
      </c>
      <c r="BGF58" s="3" t="s">
        <v>40084</v>
      </c>
      <c r="BGG58" s="3" t="s">
        <v>6922</v>
      </c>
      <c r="BGH58" s="3" t="s">
        <v>40085</v>
      </c>
      <c r="BGI58" s="3" t="s">
        <v>40086</v>
      </c>
      <c r="BGJ58" s="3" t="s">
        <v>6919</v>
      </c>
      <c r="BGK58" s="3" t="s">
        <v>40087</v>
      </c>
      <c r="BGL58" s="3" t="s">
        <v>40088</v>
      </c>
      <c r="BGM58" s="3" t="s">
        <v>6922</v>
      </c>
      <c r="BGN58" s="3" t="s">
        <v>40089</v>
      </c>
      <c r="BGO58" s="3" t="s">
        <v>40090</v>
      </c>
      <c r="BGP58" s="3" t="s">
        <v>6916</v>
      </c>
      <c r="BGQ58" s="3" t="s">
        <v>40091</v>
      </c>
      <c r="BGR58" s="3" t="s">
        <v>40092</v>
      </c>
      <c r="BGS58" s="3" t="s">
        <v>6916</v>
      </c>
      <c r="BGT58" s="3" t="s">
        <v>40093</v>
      </c>
      <c r="BGU58" s="3" t="s">
        <v>40094</v>
      </c>
      <c r="BGV58" s="3" t="s">
        <v>7071</v>
      </c>
      <c r="BGW58" s="3" t="s">
        <v>38292</v>
      </c>
      <c r="BGX58" s="3" t="s">
        <v>38293</v>
      </c>
      <c r="BGY58" s="3" t="s">
        <v>6935</v>
      </c>
      <c r="BGZ58" s="3" t="s">
        <v>37728</v>
      </c>
      <c r="BHA58" s="3" t="s">
        <v>37729</v>
      </c>
      <c r="BHB58" s="3" t="s">
        <v>6919</v>
      </c>
      <c r="BHC58" s="3" t="s">
        <v>40095</v>
      </c>
      <c r="BHD58" s="3" t="s">
        <v>40096</v>
      </c>
      <c r="BHE58" s="3" t="s">
        <v>6916</v>
      </c>
      <c r="BHF58" s="3" t="s">
        <v>29629</v>
      </c>
      <c r="BHG58" s="3" t="s">
        <v>40097</v>
      </c>
      <c r="BHH58" s="3" t="s">
        <v>6922</v>
      </c>
      <c r="BHI58" s="3" t="s">
        <v>36638</v>
      </c>
      <c r="BHJ58" s="3" t="s">
        <v>36639</v>
      </c>
      <c r="BHK58" s="3"/>
      <c r="BHL58" s="3"/>
      <c r="BHM58" s="3"/>
      <c r="BHN58" s="3"/>
      <c r="BHO58" s="3"/>
      <c r="BHP58" s="3"/>
      <c r="BHQ58" s="3"/>
      <c r="BHR58" s="3"/>
      <c r="BHS58" s="3"/>
      <c r="BHT58" s="3"/>
      <c r="BHU58" s="3"/>
      <c r="BHV58" s="3"/>
      <c r="BHW58" s="3" t="s">
        <v>6919</v>
      </c>
      <c r="BHX58" s="3" t="s">
        <v>40098</v>
      </c>
      <c r="BHY58" s="3" t="s">
        <v>40099</v>
      </c>
      <c r="BHZ58" s="3"/>
      <c r="BIA58" s="3"/>
      <c r="BIB58" s="3"/>
      <c r="BIC58" s="3" t="s">
        <v>6935</v>
      </c>
      <c r="BID58" s="3" t="s">
        <v>40100</v>
      </c>
      <c r="BIE58" s="3" t="s">
        <v>40101</v>
      </c>
      <c r="BIF58" s="3" t="s">
        <v>6916</v>
      </c>
      <c r="BIG58" s="3" t="s">
        <v>40102</v>
      </c>
      <c r="BIH58" s="3" t="s">
        <v>40103</v>
      </c>
      <c r="BII58" s="3" t="s">
        <v>6919</v>
      </c>
      <c r="BIJ58" s="3" t="s">
        <v>40104</v>
      </c>
      <c r="BIK58" s="3" t="s">
        <v>40105</v>
      </c>
      <c r="BIL58" s="3" t="s">
        <v>6922</v>
      </c>
      <c r="BIM58" s="3" t="s">
        <v>39995</v>
      </c>
      <c r="BIN58" s="3" t="s">
        <v>39996</v>
      </c>
      <c r="BIO58" s="3" t="s">
        <v>6916</v>
      </c>
      <c r="BIP58" s="3" t="s">
        <v>37640</v>
      </c>
      <c r="BIQ58" s="3" t="s">
        <v>37641</v>
      </c>
      <c r="BIR58" s="3" t="s">
        <v>6922</v>
      </c>
      <c r="BIS58" s="3" t="s">
        <v>40106</v>
      </c>
      <c r="BIT58" s="3" t="s">
        <v>40107</v>
      </c>
      <c r="BIU58" s="3" t="s">
        <v>6922</v>
      </c>
      <c r="BIV58" s="3" t="s">
        <v>40108</v>
      </c>
      <c r="BIW58" s="3" t="s">
        <v>40109</v>
      </c>
      <c r="BIX58" s="3"/>
      <c r="BIY58" s="3"/>
      <c r="BIZ58" s="3"/>
      <c r="BJA58" s="3" t="s">
        <v>6919</v>
      </c>
      <c r="BJB58" s="3" t="s">
        <v>40110</v>
      </c>
      <c r="BJC58" s="3" t="s">
        <v>40111</v>
      </c>
      <c r="BJD58" s="3"/>
      <c r="BJE58" s="3"/>
      <c r="BJF58" s="3"/>
      <c r="BJG58" s="3"/>
      <c r="BJH58" s="3"/>
      <c r="BJI58" s="3"/>
      <c r="BJJ58" s="3" t="s">
        <v>6919</v>
      </c>
      <c r="BJK58" s="3" t="s">
        <v>36727</v>
      </c>
      <c r="BJL58" s="3" t="s">
        <v>36728</v>
      </c>
      <c r="BJM58" s="3" t="s">
        <v>6922</v>
      </c>
      <c r="BJN58" s="3" t="s">
        <v>39046</v>
      </c>
      <c r="BJO58" s="3" t="s">
        <v>39047</v>
      </c>
      <c r="BJP58" s="3"/>
      <c r="BJQ58" s="3"/>
      <c r="BJR58" s="3"/>
      <c r="BJS58" s="3" t="s">
        <v>6916</v>
      </c>
      <c r="BJT58" s="3" t="s">
        <v>40112</v>
      </c>
      <c r="BJU58" s="3" t="s">
        <v>40113</v>
      </c>
      <c r="BJV58" s="3" t="s">
        <v>6916</v>
      </c>
      <c r="BJW58" s="3" t="s">
        <v>37883</v>
      </c>
      <c r="BJX58" s="3" t="s">
        <v>37884</v>
      </c>
      <c r="BJY58" s="3" t="s">
        <v>6922</v>
      </c>
      <c r="BJZ58" s="3" t="s">
        <v>40114</v>
      </c>
      <c r="BKA58" s="3" t="s">
        <v>40115</v>
      </c>
      <c r="BKB58" s="3" t="s">
        <v>6922</v>
      </c>
      <c r="BKC58" s="3" t="s">
        <v>7809</v>
      </c>
      <c r="BKD58" s="3" t="s">
        <v>7810</v>
      </c>
      <c r="BKE58" s="3" t="s">
        <v>6922</v>
      </c>
      <c r="BKF58" s="3" t="s">
        <v>40116</v>
      </c>
      <c r="BKG58" s="3" t="s">
        <v>40117</v>
      </c>
      <c r="BKH58" s="3" t="s">
        <v>6919</v>
      </c>
      <c r="BKI58" s="3" t="s">
        <v>40118</v>
      </c>
      <c r="BKJ58" s="3" t="s">
        <v>40119</v>
      </c>
      <c r="BKK58" s="3" t="s">
        <v>6919</v>
      </c>
      <c r="BKL58" s="3" t="s">
        <v>40120</v>
      </c>
      <c r="BKM58" s="3" t="s">
        <v>40121</v>
      </c>
      <c r="BKN58" s="3" t="s">
        <v>6916</v>
      </c>
      <c r="BKO58" s="3" t="s">
        <v>40122</v>
      </c>
      <c r="BKP58" s="3" t="s">
        <v>40123</v>
      </c>
      <c r="BKQ58" s="3" t="s">
        <v>6916</v>
      </c>
      <c r="BKR58" s="3" t="s">
        <v>40124</v>
      </c>
      <c r="BKS58" s="3" t="s">
        <v>40125</v>
      </c>
      <c r="BKT58" s="3" t="s">
        <v>6919</v>
      </c>
      <c r="BKU58" s="3" t="s">
        <v>37885</v>
      </c>
      <c r="BKV58" s="3" t="s">
        <v>37886</v>
      </c>
      <c r="BKW58" s="3" t="s">
        <v>6922</v>
      </c>
      <c r="BKX58" s="3" t="s">
        <v>40126</v>
      </c>
      <c r="BKY58" s="3" t="s">
        <v>40127</v>
      </c>
      <c r="BKZ58" s="3" t="s">
        <v>6916</v>
      </c>
      <c r="BLA58" s="3" t="s">
        <v>37640</v>
      </c>
      <c r="BLB58" s="3" t="s">
        <v>37641</v>
      </c>
      <c r="BLC58" s="3" t="s">
        <v>6919</v>
      </c>
      <c r="BLD58" s="3" t="s">
        <v>40128</v>
      </c>
      <c r="BLE58" s="3" t="s">
        <v>40129</v>
      </c>
      <c r="BLF58" s="3" t="s">
        <v>6935</v>
      </c>
      <c r="BLG58" s="3" t="s">
        <v>40130</v>
      </c>
      <c r="BLH58" s="3" t="s">
        <v>40131</v>
      </c>
      <c r="BLI58" s="3" t="s">
        <v>6919</v>
      </c>
      <c r="BLJ58" s="3" t="s">
        <v>40132</v>
      </c>
      <c r="BLK58" s="3" t="s">
        <v>40133</v>
      </c>
      <c r="BLL58" s="3" t="s">
        <v>6916</v>
      </c>
      <c r="BLM58" s="3" t="s">
        <v>40134</v>
      </c>
      <c r="BLN58" s="3" t="s">
        <v>40135</v>
      </c>
      <c r="BLO58" s="3" t="s">
        <v>6919</v>
      </c>
      <c r="BLP58" s="3" t="s">
        <v>40136</v>
      </c>
      <c r="BLQ58" s="3" t="s">
        <v>40137</v>
      </c>
      <c r="BLR58" s="3" t="s">
        <v>6916</v>
      </c>
      <c r="BLS58" s="3" t="s">
        <v>40138</v>
      </c>
      <c r="BLT58" s="3" t="s">
        <v>40139</v>
      </c>
      <c r="BLU58" s="3" t="s">
        <v>6935</v>
      </c>
      <c r="BLV58" s="3" t="s">
        <v>40140</v>
      </c>
      <c r="BLW58" s="3" t="s">
        <v>40141</v>
      </c>
      <c r="BLX58" s="3" t="s">
        <v>6919</v>
      </c>
      <c r="BLY58" s="3" t="s">
        <v>40142</v>
      </c>
      <c r="BLZ58" s="3" t="s">
        <v>40143</v>
      </c>
      <c r="BMA58" s="3" t="s">
        <v>6935</v>
      </c>
      <c r="BMB58" s="3" t="s">
        <v>40144</v>
      </c>
      <c r="BMC58" s="3" t="s">
        <v>40145</v>
      </c>
      <c r="BMD58" s="3" t="s">
        <v>6922</v>
      </c>
      <c r="BME58" s="3" t="s">
        <v>40146</v>
      </c>
      <c r="BMF58" s="3" t="s">
        <v>40147</v>
      </c>
      <c r="BMG58" s="3" t="s">
        <v>6919</v>
      </c>
      <c r="BMH58" s="3" t="s">
        <v>40148</v>
      </c>
      <c r="BMI58" s="3" t="s">
        <v>40149</v>
      </c>
      <c r="BMJ58" s="3" t="s">
        <v>6919</v>
      </c>
      <c r="BMK58" s="3" t="s">
        <v>40150</v>
      </c>
      <c r="BML58" s="3" t="s">
        <v>40151</v>
      </c>
      <c r="BMM58" s="3" t="s">
        <v>6919</v>
      </c>
      <c r="BMN58" s="3" t="s">
        <v>37173</v>
      </c>
      <c r="BMO58" s="3" t="s">
        <v>37174</v>
      </c>
      <c r="BMP58" s="3" t="s">
        <v>6922</v>
      </c>
      <c r="BMQ58" s="3" t="s">
        <v>36685</v>
      </c>
      <c r="BMR58" s="3" t="s">
        <v>36686</v>
      </c>
      <c r="BMS58" s="3" t="s">
        <v>6916</v>
      </c>
      <c r="BMT58" s="3" t="s">
        <v>40152</v>
      </c>
      <c r="BMU58" s="3" t="s">
        <v>40153</v>
      </c>
      <c r="BMV58" s="3" t="s">
        <v>7071</v>
      </c>
      <c r="BMW58" s="3" t="s">
        <v>40154</v>
      </c>
      <c r="BMX58" s="3" t="s">
        <v>40155</v>
      </c>
      <c r="BMY58" s="3" t="s">
        <v>6916</v>
      </c>
      <c r="BMZ58" s="3" t="s">
        <v>40156</v>
      </c>
      <c r="BNA58" s="3" t="s">
        <v>40157</v>
      </c>
      <c r="BNB58" s="3" t="s">
        <v>6935</v>
      </c>
      <c r="BNC58" s="3" t="s">
        <v>36862</v>
      </c>
      <c r="BND58" s="3" t="s">
        <v>36863</v>
      </c>
      <c r="BNE58" s="3" t="s">
        <v>7071</v>
      </c>
      <c r="BNF58" s="3" t="s">
        <v>40158</v>
      </c>
      <c r="BNG58" s="3" t="s">
        <v>40159</v>
      </c>
      <c r="BNH58" s="3" t="s">
        <v>6922</v>
      </c>
      <c r="BNI58" s="3" t="s">
        <v>40160</v>
      </c>
      <c r="BNJ58" s="3" t="s">
        <v>40161</v>
      </c>
      <c r="BNK58" s="3" t="s">
        <v>6935</v>
      </c>
      <c r="BNL58" s="3" t="s">
        <v>40162</v>
      </c>
      <c r="BNM58" s="3" t="s">
        <v>40163</v>
      </c>
      <c r="BNN58" s="3" t="s">
        <v>6935</v>
      </c>
      <c r="BNO58" s="3" t="s">
        <v>40164</v>
      </c>
      <c r="BNP58" s="3" t="s">
        <v>40165</v>
      </c>
      <c r="BNQ58" s="3" t="s">
        <v>6940</v>
      </c>
      <c r="BNR58" s="3" t="s">
        <v>40166</v>
      </c>
      <c r="BNS58" s="3" t="s">
        <v>40167</v>
      </c>
      <c r="BNT58" s="3" t="s">
        <v>6919</v>
      </c>
      <c r="BNU58" s="3" t="s">
        <v>40168</v>
      </c>
      <c r="BNV58" s="3" t="s">
        <v>40169</v>
      </c>
      <c r="BNW58" s="3" t="s">
        <v>6919</v>
      </c>
      <c r="BNX58" s="3" t="s">
        <v>40170</v>
      </c>
      <c r="BNY58" s="3" t="s">
        <v>40171</v>
      </c>
      <c r="BNZ58" s="3" t="s">
        <v>6916</v>
      </c>
      <c r="BOA58" s="3" t="s">
        <v>40172</v>
      </c>
      <c r="BOB58" s="3" t="s">
        <v>40173</v>
      </c>
      <c r="BOC58" s="3" t="s">
        <v>6922</v>
      </c>
      <c r="BOD58" s="3" t="s">
        <v>40174</v>
      </c>
      <c r="BOE58" s="3" t="s">
        <v>40175</v>
      </c>
      <c r="BOF58" s="3" t="s">
        <v>6916</v>
      </c>
      <c r="BOG58" s="3" t="s">
        <v>40176</v>
      </c>
      <c r="BOH58" s="3" t="s">
        <v>40177</v>
      </c>
      <c r="BOI58" s="3" t="s">
        <v>6922</v>
      </c>
      <c r="BOJ58" s="3" t="s">
        <v>40178</v>
      </c>
      <c r="BOK58" s="3" t="s">
        <v>40179</v>
      </c>
      <c r="BOL58" s="3" t="s">
        <v>6922</v>
      </c>
      <c r="BOM58" s="3" t="s">
        <v>40180</v>
      </c>
      <c r="BON58" s="3" t="s">
        <v>40181</v>
      </c>
      <c r="BOO58" s="3" t="s">
        <v>6922</v>
      </c>
      <c r="BOP58" s="3" t="s">
        <v>40182</v>
      </c>
      <c r="BOQ58" s="3" t="s">
        <v>40183</v>
      </c>
      <c r="BOR58" s="3" t="s">
        <v>6916</v>
      </c>
      <c r="BOS58" s="3" t="s">
        <v>37035</v>
      </c>
      <c r="BOT58" s="3" t="s">
        <v>37036</v>
      </c>
      <c r="BOU58" s="3" t="s">
        <v>6916</v>
      </c>
      <c r="BOV58" s="3" t="s">
        <v>40184</v>
      </c>
      <c r="BOW58" s="3" t="s">
        <v>40185</v>
      </c>
      <c r="BOX58" s="3" t="s">
        <v>6922</v>
      </c>
      <c r="BOY58" s="3" t="s">
        <v>40186</v>
      </c>
      <c r="BOZ58" s="3" t="s">
        <v>40187</v>
      </c>
      <c r="BPA58" s="3" t="s">
        <v>6922</v>
      </c>
      <c r="BPB58" s="3" t="s">
        <v>40188</v>
      </c>
      <c r="BPC58" s="3" t="s">
        <v>40189</v>
      </c>
      <c r="BPD58" s="3" t="s">
        <v>6916</v>
      </c>
      <c r="BPE58" s="3" t="s">
        <v>37035</v>
      </c>
      <c r="BPF58" s="3" t="s">
        <v>37036</v>
      </c>
      <c r="BPG58" s="3" t="s">
        <v>6922</v>
      </c>
      <c r="BPH58" s="3" t="s">
        <v>40190</v>
      </c>
      <c r="BPI58" s="3" t="s">
        <v>40191</v>
      </c>
      <c r="BPJ58" s="3" t="s">
        <v>6916</v>
      </c>
      <c r="BPK58" s="3" t="s">
        <v>40192</v>
      </c>
      <c r="BPL58" s="3" t="s">
        <v>40193</v>
      </c>
      <c r="BPM58" s="3" t="s">
        <v>6919</v>
      </c>
      <c r="BPN58" s="3" t="s">
        <v>38602</v>
      </c>
      <c r="BPO58" s="3" t="s">
        <v>38603</v>
      </c>
      <c r="BPP58" s="3" t="s">
        <v>6940</v>
      </c>
      <c r="BPQ58" s="3" t="s">
        <v>38179</v>
      </c>
      <c r="BPR58" s="3" t="s">
        <v>38180</v>
      </c>
      <c r="BPS58" s="3" t="s">
        <v>6940</v>
      </c>
      <c r="BPT58" s="3" t="s">
        <v>38179</v>
      </c>
      <c r="BPU58" s="3" t="s">
        <v>38180</v>
      </c>
      <c r="BPV58" s="3" t="s">
        <v>6935</v>
      </c>
      <c r="BPW58" s="3" t="s">
        <v>40194</v>
      </c>
      <c r="BPX58" s="3" t="s">
        <v>40195</v>
      </c>
      <c r="BPY58" s="3" t="s">
        <v>6916</v>
      </c>
      <c r="BPZ58" s="3" t="s">
        <v>39326</v>
      </c>
      <c r="BQA58" s="3" t="s">
        <v>39327</v>
      </c>
      <c r="BQB58" s="3" t="s">
        <v>6922</v>
      </c>
      <c r="BQC58" s="3" t="s">
        <v>40196</v>
      </c>
      <c r="BQD58" s="3" t="s">
        <v>40197</v>
      </c>
      <c r="BQE58" s="3" t="s">
        <v>6916</v>
      </c>
      <c r="BQF58" s="3" t="s">
        <v>40198</v>
      </c>
      <c r="BQG58" s="3" t="s">
        <v>40199</v>
      </c>
      <c r="BQH58" s="3" t="s">
        <v>6935</v>
      </c>
      <c r="BQI58" s="3" t="s">
        <v>40200</v>
      </c>
      <c r="BQJ58" s="3" t="s">
        <v>40201</v>
      </c>
      <c r="BQK58" s="3" t="s">
        <v>6919</v>
      </c>
      <c r="BQL58" s="3" t="s">
        <v>40202</v>
      </c>
      <c r="BQM58" s="3" t="s">
        <v>40203</v>
      </c>
      <c r="BQN58" s="3" t="s">
        <v>6922</v>
      </c>
      <c r="BQO58" s="3" t="s">
        <v>40204</v>
      </c>
      <c r="BQP58" s="3" t="s">
        <v>40205</v>
      </c>
      <c r="BQQ58" s="3" t="s">
        <v>6916</v>
      </c>
      <c r="BQR58" s="3" t="s">
        <v>40206</v>
      </c>
      <c r="BQS58" s="3" t="s">
        <v>40207</v>
      </c>
      <c r="BQT58" s="3" t="s">
        <v>6922</v>
      </c>
      <c r="BQU58" s="3" t="s">
        <v>40208</v>
      </c>
      <c r="BQV58" s="3" t="s">
        <v>40209</v>
      </c>
      <c r="BQW58" s="3" t="s">
        <v>6922</v>
      </c>
      <c r="BQX58" s="3" t="s">
        <v>40210</v>
      </c>
      <c r="BQY58" s="3" t="s">
        <v>40211</v>
      </c>
      <c r="BQZ58" s="3" t="s">
        <v>6935</v>
      </c>
      <c r="BRA58" s="3" t="s">
        <v>40212</v>
      </c>
      <c r="BRB58" s="3" t="s">
        <v>40213</v>
      </c>
      <c r="BRC58" s="3" t="s">
        <v>6919</v>
      </c>
      <c r="BRD58" s="3" t="s">
        <v>40214</v>
      </c>
      <c r="BRE58" s="3" t="s">
        <v>40215</v>
      </c>
      <c r="BRF58" s="3" t="s">
        <v>6919</v>
      </c>
      <c r="BRG58" s="3" t="s">
        <v>38631</v>
      </c>
      <c r="BRH58" s="3" t="s">
        <v>38632</v>
      </c>
      <c r="BRI58" s="3" t="s">
        <v>6919</v>
      </c>
      <c r="BRJ58" s="3" t="s">
        <v>40216</v>
      </c>
      <c r="BRK58" s="3" t="s">
        <v>40217</v>
      </c>
      <c r="BRL58" s="3" t="s">
        <v>6935</v>
      </c>
      <c r="BRM58" s="3" t="s">
        <v>40218</v>
      </c>
      <c r="BRN58" s="3" t="s">
        <v>40219</v>
      </c>
      <c r="BRO58" s="3" t="s">
        <v>6916</v>
      </c>
      <c r="BRP58" s="3" t="s">
        <v>40220</v>
      </c>
      <c r="BRQ58" s="3" t="s">
        <v>40221</v>
      </c>
      <c r="BRR58" s="3" t="s">
        <v>6919</v>
      </c>
      <c r="BRS58" s="3" t="s">
        <v>40222</v>
      </c>
      <c r="BRT58" s="3" t="s">
        <v>40223</v>
      </c>
      <c r="BRU58" s="3" t="s">
        <v>6922</v>
      </c>
      <c r="BRV58" s="3" t="s">
        <v>40224</v>
      </c>
      <c r="BRW58" s="3" t="s">
        <v>40225</v>
      </c>
      <c r="BRX58" s="3" t="s">
        <v>6919</v>
      </c>
      <c r="BRY58" s="3" t="s">
        <v>40226</v>
      </c>
      <c r="BRZ58" s="3" t="s">
        <v>40227</v>
      </c>
      <c r="BSA58" s="3"/>
      <c r="BSB58" s="3"/>
      <c r="BSC58" s="3"/>
      <c r="BSD58" s="3" t="s">
        <v>6916</v>
      </c>
      <c r="BSE58" s="3" t="s">
        <v>40228</v>
      </c>
      <c r="BSF58" s="3" t="s">
        <v>40229</v>
      </c>
      <c r="BSG58" s="3" t="s">
        <v>6916</v>
      </c>
      <c r="BSH58" s="3" t="s">
        <v>35883</v>
      </c>
      <c r="BSI58" s="3" t="s">
        <v>35884</v>
      </c>
      <c r="BSJ58" s="3" t="s">
        <v>6916</v>
      </c>
      <c r="BSK58" s="3" t="s">
        <v>40230</v>
      </c>
      <c r="BSL58" s="3" t="s">
        <v>40231</v>
      </c>
      <c r="BSM58" s="3" t="s">
        <v>6940</v>
      </c>
      <c r="BSN58" s="3" t="s">
        <v>40232</v>
      </c>
      <c r="BSO58" s="3" t="s">
        <v>40233</v>
      </c>
      <c r="BSP58" s="3" t="s">
        <v>6916</v>
      </c>
      <c r="BSQ58" s="3" t="s">
        <v>40234</v>
      </c>
      <c r="BSR58" s="3" t="s">
        <v>40235</v>
      </c>
      <c r="BSS58" s="3" t="s">
        <v>6935</v>
      </c>
      <c r="BST58" s="3" t="s">
        <v>37055</v>
      </c>
      <c r="BSU58" s="3" t="s">
        <v>37056</v>
      </c>
      <c r="BSV58" s="3" t="s">
        <v>6922</v>
      </c>
      <c r="BSW58" s="3" t="s">
        <v>40236</v>
      </c>
      <c r="BSX58" s="3" t="s">
        <v>40237</v>
      </c>
      <c r="BSY58" s="3" t="s">
        <v>6935</v>
      </c>
      <c r="BSZ58" s="3" t="s">
        <v>40238</v>
      </c>
      <c r="BTA58" s="3" t="s">
        <v>40239</v>
      </c>
      <c r="BTB58" s="3"/>
      <c r="BTC58" s="3"/>
      <c r="BTD58" s="3"/>
      <c r="BTE58" s="3"/>
      <c r="BTF58" s="3"/>
      <c r="BTG58" s="3"/>
      <c r="BTH58" s="3" t="s">
        <v>6916</v>
      </c>
      <c r="BTI58" s="3" t="s">
        <v>40240</v>
      </c>
      <c r="BTJ58" s="3" t="s">
        <v>40241</v>
      </c>
      <c r="BTK58" s="3" t="s">
        <v>6919</v>
      </c>
      <c r="BTL58" s="3" t="s">
        <v>40242</v>
      </c>
      <c r="BTM58" s="3" t="s">
        <v>40243</v>
      </c>
      <c r="BTN58" s="3" t="s">
        <v>6935</v>
      </c>
      <c r="BTO58" s="3" t="s">
        <v>40244</v>
      </c>
      <c r="BTP58" s="3" t="s">
        <v>40245</v>
      </c>
      <c r="BTQ58" s="3" t="s">
        <v>6919</v>
      </c>
      <c r="BTR58" s="3" t="s">
        <v>40246</v>
      </c>
      <c r="BTS58" s="3" t="s">
        <v>40247</v>
      </c>
      <c r="BTT58" s="3" t="s">
        <v>6916</v>
      </c>
      <c r="BTU58" s="3" t="s">
        <v>40248</v>
      </c>
      <c r="BTV58" s="3" t="s">
        <v>40249</v>
      </c>
      <c r="BTW58" s="3" t="s">
        <v>6916</v>
      </c>
      <c r="BTX58" s="3" t="s">
        <v>40250</v>
      </c>
      <c r="BTY58" s="3" t="s">
        <v>40251</v>
      </c>
      <c r="BTZ58" s="3" t="s">
        <v>6919</v>
      </c>
      <c r="BUA58" s="3" t="s">
        <v>40252</v>
      </c>
      <c r="BUB58" s="3" t="s">
        <v>40253</v>
      </c>
      <c r="BUC58" s="3" t="s">
        <v>6922</v>
      </c>
      <c r="BUD58" s="3" t="s">
        <v>40254</v>
      </c>
      <c r="BUE58" s="3" t="s">
        <v>40255</v>
      </c>
      <c r="BUF58" s="3" t="s">
        <v>6922</v>
      </c>
      <c r="BUG58" s="3" t="s">
        <v>40256</v>
      </c>
      <c r="BUH58" s="3" t="s">
        <v>40257</v>
      </c>
      <c r="BUI58" s="3" t="s">
        <v>6919</v>
      </c>
      <c r="BUJ58" s="3" t="s">
        <v>40258</v>
      </c>
      <c r="BUK58" s="3" t="s">
        <v>40259</v>
      </c>
      <c r="BUL58" s="3" t="s">
        <v>6916</v>
      </c>
      <c r="BUM58" s="3" t="s">
        <v>40260</v>
      </c>
      <c r="BUN58" s="3" t="s">
        <v>40261</v>
      </c>
      <c r="BUO58" s="3" t="s">
        <v>6916</v>
      </c>
      <c r="BUP58" s="3" t="s">
        <v>40262</v>
      </c>
      <c r="BUQ58" s="3" t="s">
        <v>40263</v>
      </c>
      <c r="BUR58" s="3" t="s">
        <v>6916</v>
      </c>
      <c r="BUS58" s="3" t="s">
        <v>40264</v>
      </c>
      <c r="BUT58" s="3" t="s">
        <v>40265</v>
      </c>
      <c r="BUU58" s="3" t="s">
        <v>6922</v>
      </c>
      <c r="BUV58" s="3" t="s">
        <v>40266</v>
      </c>
      <c r="BUW58" s="3" t="s">
        <v>40267</v>
      </c>
      <c r="BUX58" s="3" t="s">
        <v>6919</v>
      </c>
      <c r="BUY58" s="3" t="s">
        <v>40268</v>
      </c>
      <c r="BUZ58" s="3" t="s">
        <v>40269</v>
      </c>
      <c r="BVA58" s="3" t="s">
        <v>6919</v>
      </c>
      <c r="BVB58" s="3" t="s">
        <v>40270</v>
      </c>
      <c r="BVC58" s="3" t="s">
        <v>40271</v>
      </c>
      <c r="BVD58" s="3" t="s">
        <v>6922</v>
      </c>
      <c r="BVE58" s="3" t="s">
        <v>40272</v>
      </c>
      <c r="BVF58" s="3" t="s">
        <v>40273</v>
      </c>
      <c r="BVG58" s="3" t="s">
        <v>6922</v>
      </c>
      <c r="BVH58" s="3" t="s">
        <v>40274</v>
      </c>
      <c r="BVI58" s="3" t="s">
        <v>40275</v>
      </c>
      <c r="BVJ58" s="3" t="s">
        <v>6919</v>
      </c>
      <c r="BVK58" s="3" t="s">
        <v>40276</v>
      </c>
      <c r="BVL58" s="3" t="s">
        <v>40277</v>
      </c>
      <c r="BVM58" s="3" t="s">
        <v>6919</v>
      </c>
      <c r="BVN58" s="3" t="s">
        <v>40278</v>
      </c>
      <c r="BVO58" s="3" t="s">
        <v>40279</v>
      </c>
      <c r="BVP58" s="3" t="s">
        <v>6922</v>
      </c>
      <c r="BVQ58" s="3" t="s">
        <v>40280</v>
      </c>
      <c r="BVR58" s="3" t="s">
        <v>40281</v>
      </c>
      <c r="BVS58" s="3" t="s">
        <v>6922</v>
      </c>
      <c r="BVT58" s="3" t="s">
        <v>40282</v>
      </c>
      <c r="BVU58" s="3" t="s">
        <v>40283</v>
      </c>
      <c r="BVV58" s="3" t="s">
        <v>6922</v>
      </c>
      <c r="BVW58" s="3" t="s">
        <v>40284</v>
      </c>
      <c r="BVX58" s="3" t="s">
        <v>40285</v>
      </c>
      <c r="BVY58" s="3" t="s">
        <v>6916</v>
      </c>
      <c r="BVZ58" s="3" t="s">
        <v>40286</v>
      </c>
      <c r="BWA58" s="3" t="s">
        <v>40287</v>
      </c>
      <c r="BWB58" s="3" t="s">
        <v>6919</v>
      </c>
      <c r="BWC58" s="3" t="s">
        <v>40288</v>
      </c>
      <c r="BWD58" s="3" t="s">
        <v>40289</v>
      </c>
      <c r="BWE58" s="3" t="s">
        <v>6922</v>
      </c>
      <c r="BWF58" s="3" t="s">
        <v>40290</v>
      </c>
      <c r="BWG58" s="3" t="s">
        <v>40291</v>
      </c>
      <c r="BWH58" s="3" t="s">
        <v>6919</v>
      </c>
      <c r="BWI58" s="3" t="s">
        <v>38602</v>
      </c>
      <c r="BWJ58" s="3" t="s">
        <v>38603</v>
      </c>
      <c r="BWK58" s="3" t="s">
        <v>6916</v>
      </c>
      <c r="BWL58" s="3" t="s">
        <v>40292</v>
      </c>
      <c r="BWM58" s="3" t="s">
        <v>40293</v>
      </c>
      <c r="BWN58" s="3" t="s">
        <v>6919</v>
      </c>
      <c r="BWO58" s="3" t="s">
        <v>40294</v>
      </c>
      <c r="BWP58" s="3" t="s">
        <v>40295</v>
      </c>
      <c r="BWQ58" s="3" t="s">
        <v>6922</v>
      </c>
      <c r="BWR58" s="3" t="s">
        <v>40296</v>
      </c>
      <c r="BWS58" s="3" t="s">
        <v>40297</v>
      </c>
      <c r="BWT58" s="3" t="s">
        <v>6922</v>
      </c>
      <c r="BWU58" s="3" t="s">
        <v>40298</v>
      </c>
      <c r="BWV58" s="3" t="s">
        <v>40299</v>
      </c>
      <c r="BWW58" s="3" t="s">
        <v>6916</v>
      </c>
      <c r="BWX58" s="3" t="s">
        <v>40300</v>
      </c>
      <c r="BWY58" s="3" t="s">
        <v>40301</v>
      </c>
      <c r="BWZ58" s="3" t="s">
        <v>6922</v>
      </c>
      <c r="BXA58" s="3" t="s">
        <v>40302</v>
      </c>
      <c r="BXB58" s="3" t="s">
        <v>40303</v>
      </c>
      <c r="BXC58" s="3" t="s">
        <v>6916</v>
      </c>
      <c r="BXD58" s="3" t="s">
        <v>40304</v>
      </c>
      <c r="BXE58" s="3" t="s">
        <v>40305</v>
      </c>
      <c r="BXF58" s="3" t="s">
        <v>6919</v>
      </c>
      <c r="BXG58" s="3" t="s">
        <v>40306</v>
      </c>
      <c r="BXH58" s="3" t="s">
        <v>40307</v>
      </c>
      <c r="BXI58" s="3" t="s">
        <v>6940</v>
      </c>
      <c r="BXJ58" s="3" t="s">
        <v>38179</v>
      </c>
      <c r="BXK58" s="3" t="s">
        <v>38180</v>
      </c>
      <c r="BXL58" s="3" t="s">
        <v>6922</v>
      </c>
      <c r="BXM58" s="3" t="s">
        <v>40308</v>
      </c>
      <c r="BXN58" s="3" t="s">
        <v>40309</v>
      </c>
      <c r="BXO58" s="3" t="s">
        <v>6919</v>
      </c>
      <c r="BXP58" s="3" t="s">
        <v>40310</v>
      </c>
      <c r="BXQ58" s="3" t="s">
        <v>40311</v>
      </c>
      <c r="BXR58" s="3" t="s">
        <v>6916</v>
      </c>
      <c r="BXS58" s="3" t="s">
        <v>40312</v>
      </c>
      <c r="BXT58" s="3" t="s">
        <v>40313</v>
      </c>
      <c r="BXU58" s="3" t="s">
        <v>7071</v>
      </c>
      <c r="BXV58" s="3" t="s">
        <v>40314</v>
      </c>
      <c r="BXW58" s="3" t="s">
        <v>40315</v>
      </c>
      <c r="BXX58" s="3" t="s">
        <v>6935</v>
      </c>
      <c r="BXY58" s="3" t="s">
        <v>40316</v>
      </c>
      <c r="BXZ58" s="3" t="s">
        <v>40317</v>
      </c>
      <c r="BYA58" s="3" t="s">
        <v>6935</v>
      </c>
      <c r="BYB58" s="3" t="s">
        <v>40318</v>
      </c>
      <c r="BYC58" s="3" t="s">
        <v>40319</v>
      </c>
      <c r="BYD58" s="3" t="s">
        <v>6919</v>
      </c>
      <c r="BYE58" s="3" t="s">
        <v>40320</v>
      </c>
      <c r="BYF58" s="3" t="s">
        <v>40321</v>
      </c>
      <c r="BYG58" s="3" t="s">
        <v>7071</v>
      </c>
      <c r="BYH58" s="3" t="s">
        <v>40322</v>
      </c>
      <c r="BYI58" s="3" t="s">
        <v>40323</v>
      </c>
      <c r="BYJ58" s="3" t="s">
        <v>7071</v>
      </c>
      <c r="BYK58" s="3" t="s">
        <v>40324</v>
      </c>
      <c r="BYL58" s="3" t="s">
        <v>40325</v>
      </c>
      <c r="BYM58" s="3" t="s">
        <v>6922</v>
      </c>
      <c r="BYN58" s="3" t="s">
        <v>40326</v>
      </c>
      <c r="BYO58" s="3" t="s">
        <v>40327</v>
      </c>
    </row>
    <row r="59" spans="1:2017" ht="89.25" x14ac:dyDescent="0.25">
      <c r="A59" s="7"/>
      <c r="B59" s="3"/>
      <c r="C59" s="3"/>
      <c r="D59" s="3"/>
      <c r="E59" s="3" t="s">
        <v>6916</v>
      </c>
      <c r="F59" s="3" t="s">
        <v>40328</v>
      </c>
      <c r="G59" s="3" t="s">
        <v>40329</v>
      </c>
      <c r="H59" s="3" t="s">
        <v>6919</v>
      </c>
      <c r="I59" s="3" t="s">
        <v>40330</v>
      </c>
      <c r="J59" s="3" t="s">
        <v>40331</v>
      </c>
      <c r="K59" s="3" t="s">
        <v>6922</v>
      </c>
      <c r="L59" s="3" t="s">
        <v>40332</v>
      </c>
      <c r="M59" s="3" t="s">
        <v>40333</v>
      </c>
      <c r="N59" s="3" t="s">
        <v>6935</v>
      </c>
      <c r="O59" s="3" t="s">
        <v>40334</v>
      </c>
      <c r="P59" s="3" t="s">
        <v>40335</v>
      </c>
      <c r="Q59" s="3" t="s">
        <v>6919</v>
      </c>
      <c r="R59" s="3" t="s">
        <v>36737</v>
      </c>
      <c r="S59" s="3" t="s">
        <v>36738</v>
      </c>
      <c r="T59" s="3" t="s">
        <v>6919</v>
      </c>
      <c r="U59" s="3" t="s">
        <v>40336</v>
      </c>
      <c r="V59" s="3" t="s">
        <v>40337</v>
      </c>
      <c r="W59" s="3" t="s">
        <v>6916</v>
      </c>
      <c r="X59" s="3" t="s">
        <v>7767</v>
      </c>
      <c r="Y59" s="3" t="s">
        <v>7768</v>
      </c>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t="s">
        <v>6919</v>
      </c>
      <c r="BN59" s="3" t="s">
        <v>40338</v>
      </c>
      <c r="BO59" s="3" t="s">
        <v>40339</v>
      </c>
      <c r="BP59" s="3" t="s">
        <v>6916</v>
      </c>
      <c r="BQ59" s="3" t="s">
        <v>40340</v>
      </c>
      <c r="BR59" s="3" t="s">
        <v>40341</v>
      </c>
      <c r="BS59" s="3" t="s">
        <v>6922</v>
      </c>
      <c r="BT59" s="3" t="s">
        <v>39376</v>
      </c>
      <c r="BU59" s="3" t="s">
        <v>39377</v>
      </c>
      <c r="BV59" s="3" t="s">
        <v>6919</v>
      </c>
      <c r="BW59" s="3" t="s">
        <v>38024</v>
      </c>
      <c r="BX59" s="3" t="s">
        <v>38025</v>
      </c>
      <c r="BY59" s="3"/>
      <c r="BZ59" s="3"/>
      <c r="CA59" s="3"/>
      <c r="CB59" s="3" t="s">
        <v>6916</v>
      </c>
      <c r="CC59" s="3" t="s">
        <v>38189</v>
      </c>
      <c r="CD59" s="3" t="s">
        <v>38190</v>
      </c>
      <c r="CE59" s="3" t="s">
        <v>6916</v>
      </c>
      <c r="CF59" s="3" t="s">
        <v>40342</v>
      </c>
      <c r="CG59" s="3" t="s">
        <v>40343</v>
      </c>
      <c r="CH59" s="3" t="s">
        <v>6919</v>
      </c>
      <c r="CI59" s="3" t="s">
        <v>28832</v>
      </c>
      <c r="CJ59" s="3" t="s">
        <v>40344</v>
      </c>
      <c r="CK59" s="3" t="s">
        <v>6922</v>
      </c>
      <c r="CL59" s="3" t="s">
        <v>40345</v>
      </c>
      <c r="CM59" s="3" t="s">
        <v>40346</v>
      </c>
      <c r="CN59" s="3" t="s">
        <v>6922</v>
      </c>
      <c r="CO59" s="3" t="s">
        <v>40347</v>
      </c>
      <c r="CP59" s="3" t="s">
        <v>40348</v>
      </c>
      <c r="CQ59" s="3" t="s">
        <v>6922</v>
      </c>
      <c r="CR59" s="3" t="s">
        <v>40349</v>
      </c>
      <c r="CS59" s="3" t="s">
        <v>40350</v>
      </c>
      <c r="CT59" s="3" t="s">
        <v>6922</v>
      </c>
      <c r="CU59" s="3" t="s">
        <v>40351</v>
      </c>
      <c r="CV59" s="3" t="s">
        <v>40352</v>
      </c>
      <c r="CW59" s="3"/>
      <c r="CX59" s="3"/>
      <c r="CY59" s="3"/>
      <c r="CZ59" s="3" t="s">
        <v>6922</v>
      </c>
      <c r="DA59" s="3" t="s">
        <v>40353</v>
      </c>
      <c r="DB59" s="3" t="s">
        <v>40354</v>
      </c>
      <c r="DC59" s="3" t="s">
        <v>6935</v>
      </c>
      <c r="DD59" s="3" t="s">
        <v>40355</v>
      </c>
      <c r="DE59" s="3" t="s">
        <v>40356</v>
      </c>
      <c r="DF59" s="3" t="s">
        <v>6922</v>
      </c>
      <c r="DG59" s="3" t="s">
        <v>40357</v>
      </c>
      <c r="DH59" s="3" t="s">
        <v>40358</v>
      </c>
      <c r="DI59" s="3" t="s">
        <v>6922</v>
      </c>
      <c r="DJ59" s="3" t="s">
        <v>40359</v>
      </c>
      <c r="DK59" s="3" t="s">
        <v>40360</v>
      </c>
      <c r="DL59" s="3"/>
      <c r="DM59" s="3"/>
      <c r="DN59" s="3"/>
      <c r="DO59" s="3"/>
      <c r="DP59" s="3"/>
      <c r="DQ59" s="3"/>
      <c r="DR59" s="3" t="s">
        <v>6922</v>
      </c>
      <c r="DS59" s="3" t="s">
        <v>40361</v>
      </c>
      <c r="DT59" s="3" t="s">
        <v>40362</v>
      </c>
      <c r="DU59" s="3" t="s">
        <v>6922</v>
      </c>
      <c r="DV59" s="3" t="s">
        <v>40363</v>
      </c>
      <c r="DW59" s="3" t="s">
        <v>40364</v>
      </c>
      <c r="DX59" s="3" t="s">
        <v>6922</v>
      </c>
      <c r="DY59" s="3" t="s">
        <v>40365</v>
      </c>
      <c r="DZ59" s="3" t="s">
        <v>40366</v>
      </c>
      <c r="EA59" s="3"/>
      <c r="EB59" s="3"/>
      <c r="EC59" s="3"/>
      <c r="ED59" s="3" t="s">
        <v>6919</v>
      </c>
      <c r="EE59" s="3" t="s">
        <v>40367</v>
      </c>
      <c r="EF59" s="3" t="s">
        <v>40368</v>
      </c>
      <c r="EG59" s="3" t="s">
        <v>6922</v>
      </c>
      <c r="EH59" s="3" t="s">
        <v>7961</v>
      </c>
      <c r="EI59" s="3" t="s">
        <v>7962</v>
      </c>
      <c r="EJ59" s="3" t="s">
        <v>6935</v>
      </c>
      <c r="EK59" s="3" t="s">
        <v>40369</v>
      </c>
      <c r="EL59" s="3" t="s">
        <v>40370</v>
      </c>
      <c r="EM59" s="3"/>
      <c r="EN59" s="3"/>
      <c r="EO59" s="3"/>
      <c r="EP59" s="3" t="s">
        <v>6922</v>
      </c>
      <c r="EQ59" s="3" t="s">
        <v>40371</v>
      </c>
      <c r="ER59" s="3" t="s">
        <v>40372</v>
      </c>
      <c r="ES59" s="3" t="s">
        <v>6922</v>
      </c>
      <c r="ET59" s="3" t="s">
        <v>40373</v>
      </c>
      <c r="EU59" s="3" t="s">
        <v>40374</v>
      </c>
      <c r="EV59" s="3" t="s">
        <v>6922</v>
      </c>
      <c r="EW59" s="3" t="s">
        <v>40375</v>
      </c>
      <c r="EX59" s="3" t="s">
        <v>40376</v>
      </c>
      <c r="EY59" s="3"/>
      <c r="EZ59" s="3"/>
      <c r="FA59" s="3"/>
      <c r="FB59" s="3" t="s">
        <v>6935</v>
      </c>
      <c r="FC59" s="3" t="s">
        <v>40377</v>
      </c>
      <c r="FD59" s="3" t="s">
        <v>40378</v>
      </c>
      <c r="FE59" s="3"/>
      <c r="FF59" s="3"/>
      <c r="FG59" s="3"/>
      <c r="FH59" s="3" t="s">
        <v>7071</v>
      </c>
      <c r="FI59" s="3" t="s">
        <v>40379</v>
      </c>
      <c r="FJ59" s="3" t="s">
        <v>40380</v>
      </c>
      <c r="FK59" s="3" t="s">
        <v>6922</v>
      </c>
      <c r="FL59" s="3" t="s">
        <v>40381</v>
      </c>
      <c r="FM59" s="3" t="s">
        <v>40382</v>
      </c>
      <c r="FN59" s="3" t="s">
        <v>6916</v>
      </c>
      <c r="FO59" s="3" t="s">
        <v>40383</v>
      </c>
      <c r="FP59" s="3" t="s">
        <v>40384</v>
      </c>
      <c r="FQ59" s="3" t="s">
        <v>6935</v>
      </c>
      <c r="FR59" s="3" t="s">
        <v>40385</v>
      </c>
      <c r="FS59" s="3" t="s">
        <v>40386</v>
      </c>
      <c r="FT59" s="3"/>
      <c r="FU59" s="3"/>
      <c r="FV59" s="3"/>
      <c r="FW59" s="3"/>
      <c r="FX59" s="3"/>
      <c r="FY59" s="3"/>
      <c r="FZ59" s="3" t="s">
        <v>6922</v>
      </c>
      <c r="GA59" s="3" t="s">
        <v>40387</v>
      </c>
      <c r="GB59" s="3" t="s">
        <v>40388</v>
      </c>
      <c r="GC59" s="3"/>
      <c r="GD59" s="3"/>
      <c r="GE59" s="3"/>
      <c r="GF59" s="3"/>
      <c r="GG59" s="3"/>
      <c r="GH59" s="3"/>
      <c r="GI59" s="3"/>
      <c r="GJ59" s="3"/>
      <c r="GK59" s="3"/>
      <c r="GL59" s="3" t="s">
        <v>6919</v>
      </c>
      <c r="GM59" s="3" t="s">
        <v>40389</v>
      </c>
      <c r="GN59" s="3" t="s">
        <v>40390</v>
      </c>
      <c r="GO59" s="3" t="s">
        <v>6922</v>
      </c>
      <c r="GP59" s="3" t="s">
        <v>40391</v>
      </c>
      <c r="GQ59" s="3" t="s">
        <v>40392</v>
      </c>
      <c r="GR59" s="3" t="s">
        <v>6916</v>
      </c>
      <c r="GS59" s="3" t="s">
        <v>40393</v>
      </c>
      <c r="GT59" s="3" t="s">
        <v>40394</v>
      </c>
      <c r="GU59" s="3"/>
      <c r="GV59" s="3"/>
      <c r="GW59" s="3"/>
      <c r="GX59" s="3"/>
      <c r="GY59" s="3"/>
      <c r="GZ59" s="3"/>
      <c r="HA59" s="3"/>
      <c r="HB59" s="3"/>
      <c r="HC59" s="3"/>
      <c r="HD59" s="3" t="s">
        <v>6919</v>
      </c>
      <c r="HE59" s="3" t="s">
        <v>40395</v>
      </c>
      <c r="HF59" s="3" t="s">
        <v>40396</v>
      </c>
      <c r="HG59" s="3" t="s">
        <v>6922</v>
      </c>
      <c r="HH59" s="3" t="s">
        <v>40397</v>
      </c>
      <c r="HI59" s="3" t="s">
        <v>40398</v>
      </c>
      <c r="HJ59" s="3" t="s">
        <v>6922</v>
      </c>
      <c r="HK59" s="3" t="s">
        <v>40399</v>
      </c>
      <c r="HL59" s="3" t="s">
        <v>40400</v>
      </c>
      <c r="HM59" s="3" t="s">
        <v>6919</v>
      </c>
      <c r="HN59" s="3" t="s">
        <v>40401</v>
      </c>
      <c r="HO59" s="3" t="s">
        <v>40402</v>
      </c>
      <c r="HP59" s="3" t="s">
        <v>6922</v>
      </c>
      <c r="HQ59" s="3" t="s">
        <v>39376</v>
      </c>
      <c r="HR59" s="3" t="s">
        <v>39377</v>
      </c>
      <c r="HS59" s="3" t="s">
        <v>6922</v>
      </c>
      <c r="HT59" s="3" t="s">
        <v>7961</v>
      </c>
      <c r="HU59" s="3" t="s">
        <v>7962</v>
      </c>
      <c r="HV59" s="3" t="s">
        <v>6922</v>
      </c>
      <c r="HW59" s="3" t="s">
        <v>39376</v>
      </c>
      <c r="HX59" s="3" t="s">
        <v>39377</v>
      </c>
      <c r="HY59" s="3"/>
      <c r="HZ59" s="3"/>
      <c r="IA59" s="3"/>
      <c r="IB59" s="3" t="s">
        <v>6919</v>
      </c>
      <c r="IC59" s="3" t="s">
        <v>40403</v>
      </c>
      <c r="ID59" s="3" t="s">
        <v>40404</v>
      </c>
      <c r="IE59" s="3"/>
      <c r="IF59" s="3"/>
      <c r="IG59" s="3"/>
      <c r="IH59" s="3"/>
      <c r="II59" s="3"/>
      <c r="IJ59" s="3"/>
      <c r="IK59" s="3"/>
      <c r="IL59" s="3"/>
      <c r="IM59" s="3"/>
      <c r="IN59" s="3"/>
      <c r="IO59" s="3"/>
      <c r="IP59" s="3"/>
      <c r="IQ59" s="3" t="s">
        <v>6919</v>
      </c>
      <c r="IR59" s="3" t="s">
        <v>40405</v>
      </c>
      <c r="IS59" s="3" t="s">
        <v>40406</v>
      </c>
      <c r="IT59" s="3" t="s">
        <v>6935</v>
      </c>
      <c r="IU59" s="3" t="s">
        <v>40407</v>
      </c>
      <c r="IV59" s="3" t="s">
        <v>40408</v>
      </c>
      <c r="IW59" s="3" t="s">
        <v>6916</v>
      </c>
      <c r="IX59" s="3" t="s">
        <v>40409</v>
      </c>
      <c r="IY59" s="3" t="s">
        <v>40410</v>
      </c>
      <c r="IZ59" s="3"/>
      <c r="JA59" s="3"/>
      <c r="JB59" s="3"/>
      <c r="JC59" s="3"/>
      <c r="JD59" s="3"/>
      <c r="JE59" s="3"/>
      <c r="JF59" s="3" t="s">
        <v>6916</v>
      </c>
      <c r="JG59" s="3" t="s">
        <v>40411</v>
      </c>
      <c r="JH59" s="3" t="s">
        <v>40412</v>
      </c>
      <c r="JI59" s="3" t="s">
        <v>6919</v>
      </c>
      <c r="JJ59" s="3" t="s">
        <v>40413</v>
      </c>
      <c r="JK59" s="3" t="s">
        <v>40414</v>
      </c>
      <c r="JL59" s="3"/>
      <c r="JM59" s="3"/>
      <c r="JN59" s="3"/>
      <c r="JO59" s="3"/>
      <c r="JP59" s="3"/>
      <c r="JQ59" s="3"/>
      <c r="JR59" s="3" t="s">
        <v>6919</v>
      </c>
      <c r="JS59" s="3" t="s">
        <v>40415</v>
      </c>
      <c r="JT59" s="3" t="s">
        <v>40416</v>
      </c>
      <c r="JU59" s="3" t="s">
        <v>6922</v>
      </c>
      <c r="JV59" s="3" t="s">
        <v>40417</v>
      </c>
      <c r="JW59" s="3" t="s">
        <v>39405</v>
      </c>
      <c r="JX59" s="3" t="s">
        <v>6919</v>
      </c>
      <c r="JY59" s="3" t="s">
        <v>40418</v>
      </c>
      <c r="JZ59" s="3" t="s">
        <v>40419</v>
      </c>
      <c r="KA59" s="3" t="s">
        <v>6922</v>
      </c>
      <c r="KB59" s="3" t="s">
        <v>40420</v>
      </c>
      <c r="KC59" s="3" t="s">
        <v>40421</v>
      </c>
      <c r="KD59" s="3" t="s">
        <v>6940</v>
      </c>
      <c r="KE59" s="3" t="s">
        <v>40422</v>
      </c>
      <c r="KF59" s="3" t="s">
        <v>40423</v>
      </c>
      <c r="KG59" s="3"/>
      <c r="KH59" s="3"/>
      <c r="KI59" s="3"/>
      <c r="KJ59" s="3" t="s">
        <v>6935</v>
      </c>
      <c r="KK59" s="3" t="s">
        <v>40424</v>
      </c>
      <c r="KL59" s="3" t="s">
        <v>40425</v>
      </c>
      <c r="KM59" s="3"/>
      <c r="KN59" s="3"/>
      <c r="KO59" s="3"/>
      <c r="KP59" s="3" t="s">
        <v>6919</v>
      </c>
      <c r="KQ59" s="3" t="s">
        <v>26742</v>
      </c>
      <c r="KR59" s="3" t="s">
        <v>40426</v>
      </c>
      <c r="KS59" s="3"/>
      <c r="KT59" s="3"/>
      <c r="KU59" s="3"/>
      <c r="KV59" s="3" t="s">
        <v>6919</v>
      </c>
      <c r="KW59" s="3" t="s">
        <v>40427</v>
      </c>
      <c r="KX59" s="3" t="s">
        <v>40428</v>
      </c>
      <c r="KY59" s="3"/>
      <c r="KZ59" s="3"/>
      <c r="LA59" s="3"/>
      <c r="LB59" s="3"/>
      <c r="LC59" s="3"/>
      <c r="LD59" s="3"/>
      <c r="LE59" s="3"/>
      <c r="LF59" s="3"/>
      <c r="LG59" s="3"/>
      <c r="LH59" s="3" t="s">
        <v>6922</v>
      </c>
      <c r="LI59" s="3" t="s">
        <v>40429</v>
      </c>
      <c r="LJ59" s="3" t="s">
        <v>40430</v>
      </c>
      <c r="LK59" s="3" t="s">
        <v>6922</v>
      </c>
      <c r="LL59" s="3" t="s">
        <v>40431</v>
      </c>
      <c r="LM59" s="3" t="s">
        <v>40432</v>
      </c>
      <c r="LN59" s="3" t="s">
        <v>6919</v>
      </c>
      <c r="LO59" s="3" t="s">
        <v>40433</v>
      </c>
      <c r="LP59" s="3" t="s">
        <v>40434</v>
      </c>
      <c r="LQ59" s="3"/>
      <c r="LR59" s="3"/>
      <c r="LS59" s="3"/>
      <c r="LT59" s="3" t="s">
        <v>6922</v>
      </c>
      <c r="LU59" s="3" t="s">
        <v>7961</v>
      </c>
      <c r="LV59" s="3" t="s">
        <v>7962</v>
      </c>
      <c r="LW59" s="3" t="s">
        <v>6940</v>
      </c>
      <c r="LX59" s="3" t="s">
        <v>38179</v>
      </c>
      <c r="LY59" s="3" t="s">
        <v>38180</v>
      </c>
      <c r="LZ59" s="3" t="s">
        <v>6940</v>
      </c>
      <c r="MA59" s="3" t="s">
        <v>38179</v>
      </c>
      <c r="MB59" s="3" t="s">
        <v>38180</v>
      </c>
      <c r="MC59" s="3"/>
      <c r="MD59" s="3"/>
      <c r="ME59" s="3"/>
      <c r="MF59" s="3" t="s">
        <v>6922</v>
      </c>
      <c r="MG59" s="3" t="s">
        <v>40435</v>
      </c>
      <c r="MH59" s="3" t="s">
        <v>40436</v>
      </c>
      <c r="MI59" s="3" t="s">
        <v>6922</v>
      </c>
      <c r="MJ59" s="3" t="s">
        <v>40437</v>
      </c>
      <c r="MK59" s="3" t="s">
        <v>40438</v>
      </c>
      <c r="ML59" s="3" t="s">
        <v>6922</v>
      </c>
      <c r="MM59" s="3" t="s">
        <v>40439</v>
      </c>
      <c r="MN59" s="3" t="s">
        <v>40440</v>
      </c>
      <c r="MO59" s="3"/>
      <c r="MP59" s="3"/>
      <c r="MQ59" s="3"/>
      <c r="MR59" s="3"/>
      <c r="MS59" s="3"/>
      <c r="MT59" s="3"/>
      <c r="MU59" s="3"/>
      <c r="MV59" s="3"/>
      <c r="MW59" s="3"/>
      <c r="MX59" s="3"/>
      <c r="MY59" s="3"/>
      <c r="MZ59" s="3"/>
      <c r="NA59" s="3"/>
      <c r="NB59" s="3"/>
      <c r="NC59" s="3"/>
      <c r="ND59" s="3" t="s">
        <v>6922</v>
      </c>
      <c r="NE59" s="3" t="s">
        <v>40441</v>
      </c>
      <c r="NF59" s="3" t="s">
        <v>40442</v>
      </c>
      <c r="NG59" s="3" t="s">
        <v>6922</v>
      </c>
      <c r="NH59" s="3" t="s">
        <v>40443</v>
      </c>
      <c r="NI59" s="3" t="s">
        <v>40444</v>
      </c>
      <c r="NJ59" s="3" t="s">
        <v>6940</v>
      </c>
      <c r="NK59" s="3" t="s">
        <v>38179</v>
      </c>
      <c r="NL59" s="3" t="s">
        <v>38180</v>
      </c>
      <c r="NM59" s="3"/>
      <c r="NN59" s="3"/>
      <c r="NO59" s="3"/>
      <c r="NP59" s="3" t="s">
        <v>6916</v>
      </c>
      <c r="NQ59" s="3" t="s">
        <v>40445</v>
      </c>
      <c r="NR59" s="3" t="s">
        <v>40446</v>
      </c>
      <c r="NS59" s="3" t="s">
        <v>6916</v>
      </c>
      <c r="NT59" s="3" t="s">
        <v>39714</v>
      </c>
      <c r="NU59" s="3" t="s">
        <v>39715</v>
      </c>
      <c r="NV59" s="3" t="s">
        <v>6922</v>
      </c>
      <c r="NW59" s="3" t="s">
        <v>40447</v>
      </c>
      <c r="NX59" s="3" t="s">
        <v>40448</v>
      </c>
      <c r="NY59" s="3" t="s">
        <v>6922</v>
      </c>
      <c r="NZ59" s="3" t="s">
        <v>40449</v>
      </c>
      <c r="OA59" s="3" t="s">
        <v>40450</v>
      </c>
      <c r="OB59" s="3" t="s">
        <v>6922</v>
      </c>
      <c r="OC59" s="3" t="s">
        <v>40451</v>
      </c>
      <c r="OD59" s="3" t="s">
        <v>40452</v>
      </c>
      <c r="OE59" s="3"/>
      <c r="OF59" s="3"/>
      <c r="OG59" s="3"/>
      <c r="OH59" s="3" t="s">
        <v>6916</v>
      </c>
      <c r="OI59" s="3" t="s">
        <v>40453</v>
      </c>
      <c r="OJ59" s="3" t="s">
        <v>40454</v>
      </c>
      <c r="OK59" s="3" t="s">
        <v>6919</v>
      </c>
      <c r="OL59" s="3" t="s">
        <v>40455</v>
      </c>
      <c r="OM59" s="3" t="s">
        <v>40456</v>
      </c>
      <c r="ON59" s="3" t="s">
        <v>6922</v>
      </c>
      <c r="OO59" s="3" t="s">
        <v>7961</v>
      </c>
      <c r="OP59" s="3" t="s">
        <v>7962</v>
      </c>
      <c r="OQ59" s="3" t="s">
        <v>6922</v>
      </c>
      <c r="OR59" s="3" t="s">
        <v>7809</v>
      </c>
      <c r="OS59" s="3" t="s">
        <v>7810</v>
      </c>
      <c r="OT59" s="3" t="s">
        <v>6922</v>
      </c>
      <c r="OU59" s="3" t="s">
        <v>35952</v>
      </c>
      <c r="OV59" s="3" t="s">
        <v>35953</v>
      </c>
      <c r="OW59" s="3"/>
      <c r="OX59" s="3"/>
      <c r="OY59" s="3"/>
      <c r="OZ59" s="3"/>
      <c r="PA59" s="3"/>
      <c r="PB59" s="3"/>
      <c r="PC59" s="3"/>
      <c r="PD59" s="3"/>
      <c r="PE59" s="3"/>
      <c r="PF59" s="3"/>
      <c r="PG59" s="3"/>
      <c r="PH59" s="3"/>
      <c r="PI59" s="3"/>
      <c r="PJ59" s="3"/>
      <c r="PK59" s="3"/>
      <c r="PL59" s="3" t="s">
        <v>6922</v>
      </c>
      <c r="PM59" s="3" t="s">
        <v>7809</v>
      </c>
      <c r="PN59" s="3" t="s">
        <v>7810</v>
      </c>
      <c r="PO59" s="3"/>
      <c r="PP59" s="3"/>
      <c r="PQ59" s="3"/>
      <c r="PR59" s="3"/>
      <c r="PS59" s="3"/>
      <c r="PT59" s="3"/>
      <c r="PU59" s="3"/>
      <c r="PV59" s="3"/>
      <c r="PW59" s="3"/>
      <c r="PX59" s="3" t="s">
        <v>6922</v>
      </c>
      <c r="PY59" s="3" t="s">
        <v>7809</v>
      </c>
      <c r="PZ59" s="3" t="s">
        <v>7810</v>
      </c>
      <c r="QA59" s="3"/>
      <c r="QB59" s="3"/>
      <c r="QC59" s="3"/>
      <c r="QD59" s="3"/>
      <c r="QE59" s="3"/>
      <c r="QF59" s="3"/>
      <c r="QG59" s="3"/>
      <c r="QH59" s="3"/>
      <c r="QI59" s="3"/>
      <c r="QJ59" s="3"/>
      <c r="QK59" s="3"/>
      <c r="QL59" s="3"/>
      <c r="QM59" s="3"/>
      <c r="QN59" s="3"/>
      <c r="QO59" s="3"/>
      <c r="QP59" s="3"/>
      <c r="QQ59" s="3"/>
      <c r="QR59" s="3"/>
      <c r="QS59" s="3"/>
      <c r="QT59" s="3"/>
      <c r="QU59" s="3"/>
      <c r="QV59" s="3" t="s">
        <v>6940</v>
      </c>
      <c r="QW59" s="3" t="s">
        <v>40457</v>
      </c>
      <c r="QX59" s="3" t="s">
        <v>40458</v>
      </c>
      <c r="QY59" s="3" t="s">
        <v>6919</v>
      </c>
      <c r="QZ59" s="3" t="s">
        <v>40459</v>
      </c>
      <c r="RA59" s="3" t="s">
        <v>40460</v>
      </c>
      <c r="RB59" s="3" t="s">
        <v>6919</v>
      </c>
      <c r="RC59" s="3" t="s">
        <v>40461</v>
      </c>
      <c r="RD59" s="3" t="s">
        <v>40462</v>
      </c>
      <c r="RE59" s="3" t="s">
        <v>6916</v>
      </c>
      <c r="RF59" s="3" t="s">
        <v>40463</v>
      </c>
      <c r="RG59" s="3" t="s">
        <v>40464</v>
      </c>
      <c r="RH59" s="3" t="s">
        <v>6916</v>
      </c>
      <c r="RI59" s="3" t="s">
        <v>40465</v>
      </c>
      <c r="RJ59" s="3" t="s">
        <v>40466</v>
      </c>
      <c r="RK59" s="3"/>
      <c r="RL59" s="3"/>
      <c r="RM59" s="3"/>
      <c r="RN59" s="3"/>
      <c r="RO59" s="3"/>
      <c r="RP59" s="3"/>
      <c r="RQ59" s="3"/>
      <c r="RR59" s="3"/>
      <c r="RS59" s="3"/>
      <c r="RT59" s="3"/>
      <c r="RU59" s="3"/>
      <c r="RV59" s="3"/>
      <c r="RW59" s="3"/>
      <c r="RX59" s="3"/>
      <c r="RY59" s="3"/>
      <c r="RZ59" s="3"/>
      <c r="SA59" s="3"/>
      <c r="SB59" s="3"/>
      <c r="SC59" s="3" t="s">
        <v>6922</v>
      </c>
      <c r="SD59" s="3" t="s">
        <v>40467</v>
      </c>
      <c r="SE59" s="3" t="s">
        <v>40468</v>
      </c>
      <c r="SF59" s="3" t="s">
        <v>6940</v>
      </c>
      <c r="SG59" s="3" t="s">
        <v>40469</v>
      </c>
      <c r="SH59" s="3" t="s">
        <v>40470</v>
      </c>
      <c r="SI59" s="3" t="s">
        <v>6919</v>
      </c>
      <c r="SJ59" s="3" t="s">
        <v>40471</v>
      </c>
      <c r="SK59" s="3" t="s">
        <v>40472</v>
      </c>
      <c r="SL59" s="3"/>
      <c r="SM59" s="3"/>
      <c r="SN59" s="3"/>
      <c r="SO59" s="3" t="s">
        <v>6916</v>
      </c>
      <c r="SP59" s="3" t="s">
        <v>40473</v>
      </c>
      <c r="SQ59" s="3" t="s">
        <v>40474</v>
      </c>
      <c r="SR59" s="3" t="s">
        <v>6919</v>
      </c>
      <c r="SS59" s="3" t="s">
        <v>40475</v>
      </c>
      <c r="ST59" s="3" t="s">
        <v>40476</v>
      </c>
      <c r="SU59" s="3" t="s">
        <v>6916</v>
      </c>
      <c r="SV59" s="3" t="s">
        <v>40477</v>
      </c>
      <c r="SW59" s="3" t="s">
        <v>40478</v>
      </c>
      <c r="SX59" s="3"/>
      <c r="SY59" s="3"/>
      <c r="SZ59" s="3"/>
      <c r="TA59" s="3"/>
      <c r="TB59" s="3"/>
      <c r="TC59" s="3"/>
      <c r="TD59" s="3"/>
      <c r="TE59" s="3"/>
      <c r="TF59" s="3"/>
      <c r="TG59" s="3" t="s">
        <v>6916</v>
      </c>
      <c r="TH59" s="3" t="s">
        <v>40479</v>
      </c>
      <c r="TI59" s="3" t="s">
        <v>40480</v>
      </c>
      <c r="TJ59" s="3" t="s">
        <v>6940</v>
      </c>
      <c r="TK59" s="3" t="s">
        <v>39784</v>
      </c>
      <c r="TL59" s="3" t="s">
        <v>39785</v>
      </c>
      <c r="TM59" s="3" t="s">
        <v>6922</v>
      </c>
      <c r="TN59" s="3" t="s">
        <v>39525</v>
      </c>
      <c r="TO59" s="3" t="s">
        <v>39526</v>
      </c>
      <c r="TP59" s="3" t="s">
        <v>6919</v>
      </c>
      <c r="TQ59" s="3" t="s">
        <v>40481</v>
      </c>
      <c r="TR59" s="3" t="s">
        <v>40482</v>
      </c>
      <c r="TS59" s="3" t="s">
        <v>6935</v>
      </c>
      <c r="TT59" s="3" t="s">
        <v>36862</v>
      </c>
      <c r="TU59" s="3" t="s">
        <v>36863</v>
      </c>
      <c r="TV59" s="3" t="s">
        <v>7071</v>
      </c>
      <c r="TW59" s="3" t="s">
        <v>40483</v>
      </c>
      <c r="TX59" s="3" t="s">
        <v>40484</v>
      </c>
      <c r="TY59" s="3" t="s">
        <v>6922</v>
      </c>
      <c r="TZ59" s="3" t="s">
        <v>40485</v>
      </c>
      <c r="UA59" s="3" t="s">
        <v>40486</v>
      </c>
      <c r="UB59" s="3"/>
      <c r="UC59" s="3"/>
      <c r="UD59" s="3"/>
      <c r="UE59" s="3" t="s">
        <v>6919</v>
      </c>
      <c r="UF59" s="3" t="s">
        <v>40487</v>
      </c>
      <c r="UG59" s="3" t="s">
        <v>40488</v>
      </c>
      <c r="UH59" s="3" t="s">
        <v>6935</v>
      </c>
      <c r="UI59" s="3" t="s">
        <v>40489</v>
      </c>
      <c r="UJ59" s="3" t="s">
        <v>40490</v>
      </c>
      <c r="UK59" s="3" t="s">
        <v>6916</v>
      </c>
      <c r="UL59" s="3" t="s">
        <v>40491</v>
      </c>
      <c r="UM59" s="3" t="s">
        <v>40492</v>
      </c>
      <c r="UN59" s="3" t="s">
        <v>6940</v>
      </c>
      <c r="UO59" s="3" t="s">
        <v>40493</v>
      </c>
      <c r="UP59" s="3" t="s">
        <v>40494</v>
      </c>
      <c r="UQ59" s="3" t="s">
        <v>6922</v>
      </c>
      <c r="UR59" s="3" t="s">
        <v>7563</v>
      </c>
      <c r="US59" s="3" t="s">
        <v>7564</v>
      </c>
      <c r="UT59" s="3" t="s">
        <v>6922</v>
      </c>
      <c r="UU59" s="3" t="s">
        <v>40495</v>
      </c>
      <c r="UV59" s="3" t="s">
        <v>40496</v>
      </c>
      <c r="UW59" s="3" t="s">
        <v>6922</v>
      </c>
      <c r="UX59" s="3" t="s">
        <v>40497</v>
      </c>
      <c r="UY59" s="3" t="s">
        <v>40498</v>
      </c>
      <c r="UZ59" s="3" t="s">
        <v>6922</v>
      </c>
      <c r="VA59" s="3" t="s">
        <v>40499</v>
      </c>
      <c r="VB59" s="3" t="s">
        <v>40500</v>
      </c>
      <c r="VC59" s="3"/>
      <c r="VD59" s="3"/>
      <c r="VE59" s="3"/>
      <c r="VF59" s="3"/>
      <c r="VG59" s="3"/>
      <c r="VH59" s="3"/>
      <c r="VI59" s="3" t="s">
        <v>6919</v>
      </c>
      <c r="VJ59" s="3" t="s">
        <v>40501</v>
      </c>
      <c r="VK59" s="3" t="s">
        <v>40502</v>
      </c>
      <c r="VL59" s="3" t="s">
        <v>6922</v>
      </c>
      <c r="VM59" s="3" t="s">
        <v>40503</v>
      </c>
      <c r="VN59" s="3" t="s">
        <v>40504</v>
      </c>
      <c r="VO59" s="3" t="s">
        <v>6916</v>
      </c>
      <c r="VP59" s="3" t="s">
        <v>40505</v>
      </c>
      <c r="VQ59" s="3" t="s">
        <v>40506</v>
      </c>
      <c r="VR59" s="3" t="s">
        <v>6916</v>
      </c>
      <c r="VS59" s="3" t="s">
        <v>40507</v>
      </c>
      <c r="VT59" s="3" t="s">
        <v>40508</v>
      </c>
      <c r="VU59" s="3" t="s">
        <v>6922</v>
      </c>
      <c r="VV59" s="3" t="s">
        <v>7961</v>
      </c>
      <c r="VW59" s="3" t="s">
        <v>7962</v>
      </c>
      <c r="VX59" s="3" t="s">
        <v>6922</v>
      </c>
      <c r="VY59" s="3" t="s">
        <v>40509</v>
      </c>
      <c r="VZ59" s="3" t="s">
        <v>40510</v>
      </c>
      <c r="WA59" s="3" t="s">
        <v>6916</v>
      </c>
      <c r="WB59" s="3" t="s">
        <v>40511</v>
      </c>
      <c r="WC59" s="3" t="s">
        <v>40512</v>
      </c>
      <c r="WD59" s="3" t="s">
        <v>6922</v>
      </c>
      <c r="WE59" s="3" t="s">
        <v>40513</v>
      </c>
      <c r="WF59" s="3" t="s">
        <v>40514</v>
      </c>
      <c r="WG59" s="3" t="s">
        <v>6916</v>
      </c>
      <c r="WH59" s="3" t="s">
        <v>40515</v>
      </c>
      <c r="WI59" s="3" t="s">
        <v>40516</v>
      </c>
      <c r="WJ59" s="3"/>
      <c r="WK59" s="3"/>
      <c r="WL59" s="3"/>
      <c r="WM59" s="3"/>
      <c r="WN59" s="3"/>
      <c r="WO59" s="3"/>
      <c r="WP59" s="3"/>
      <c r="WQ59" s="3"/>
      <c r="WR59" s="3"/>
      <c r="WS59" s="3" t="s">
        <v>6916</v>
      </c>
      <c r="WT59" s="3" t="s">
        <v>40517</v>
      </c>
      <c r="WU59" s="3" t="s">
        <v>40518</v>
      </c>
      <c r="WV59" s="3" t="s">
        <v>6922</v>
      </c>
      <c r="WW59" s="3" t="s">
        <v>40519</v>
      </c>
      <c r="WX59" s="3" t="s">
        <v>40520</v>
      </c>
      <c r="WY59" s="3" t="s">
        <v>6935</v>
      </c>
      <c r="WZ59" s="3" t="s">
        <v>40521</v>
      </c>
      <c r="XA59" s="3" t="s">
        <v>40522</v>
      </c>
      <c r="XB59" s="3" t="s">
        <v>6922</v>
      </c>
      <c r="XC59" s="3" t="s">
        <v>7961</v>
      </c>
      <c r="XD59" s="3" t="s">
        <v>7962</v>
      </c>
      <c r="XE59" s="3" t="s">
        <v>7071</v>
      </c>
      <c r="XF59" s="3" t="s">
        <v>29128</v>
      </c>
      <c r="XG59" s="3" t="s">
        <v>40523</v>
      </c>
      <c r="XH59" s="3"/>
      <c r="XI59" s="3"/>
      <c r="XJ59" s="3"/>
      <c r="XK59" s="3" t="s">
        <v>6916</v>
      </c>
      <c r="XL59" s="3" t="s">
        <v>37720</v>
      </c>
      <c r="XM59" s="3" t="s">
        <v>37721</v>
      </c>
      <c r="XN59" s="3" t="s">
        <v>6916</v>
      </c>
      <c r="XO59" s="3" t="s">
        <v>40524</v>
      </c>
      <c r="XP59" s="3" t="s">
        <v>40525</v>
      </c>
      <c r="XQ59" s="3"/>
      <c r="XR59" s="3"/>
      <c r="XS59" s="3"/>
      <c r="XT59" s="3"/>
      <c r="XU59" s="3"/>
      <c r="XV59" s="3"/>
      <c r="XW59" s="3" t="s">
        <v>6922</v>
      </c>
      <c r="XX59" s="3" t="s">
        <v>7809</v>
      </c>
      <c r="XY59" s="3" t="s">
        <v>7810</v>
      </c>
      <c r="XZ59" s="3"/>
      <c r="YA59" s="3"/>
      <c r="YB59" s="3"/>
      <c r="YC59" s="3"/>
      <c r="YD59" s="3"/>
      <c r="YE59" s="3"/>
      <c r="YF59" s="3" t="s">
        <v>6919</v>
      </c>
      <c r="YG59" s="3" t="s">
        <v>40526</v>
      </c>
      <c r="YH59" s="3" t="s">
        <v>40527</v>
      </c>
      <c r="YI59" s="3" t="s">
        <v>6919</v>
      </c>
      <c r="YJ59" s="3" t="s">
        <v>40528</v>
      </c>
      <c r="YK59" s="3" t="s">
        <v>40529</v>
      </c>
      <c r="YL59" s="3"/>
      <c r="YM59" s="3"/>
      <c r="YN59" s="3"/>
      <c r="YO59" s="3"/>
      <c r="YP59" s="3"/>
      <c r="YQ59" s="3"/>
      <c r="YR59" s="3"/>
      <c r="YS59" s="3"/>
      <c r="YT59" s="3"/>
      <c r="YU59" s="3" t="s">
        <v>6916</v>
      </c>
      <c r="YV59" s="3" t="s">
        <v>40530</v>
      </c>
      <c r="YW59" s="3" t="s">
        <v>40531</v>
      </c>
      <c r="YX59" s="3" t="s">
        <v>6922</v>
      </c>
      <c r="YY59" s="3" t="s">
        <v>38495</v>
      </c>
      <c r="YZ59" s="3" t="s">
        <v>38496</v>
      </c>
      <c r="ZA59" s="3"/>
      <c r="ZB59" s="3"/>
      <c r="ZC59" s="3"/>
      <c r="ZD59" s="3" t="s">
        <v>6916</v>
      </c>
      <c r="ZE59" s="3" t="s">
        <v>40532</v>
      </c>
      <c r="ZF59" s="3" t="s">
        <v>40533</v>
      </c>
      <c r="ZG59" s="3" t="s">
        <v>6916</v>
      </c>
      <c r="ZH59" s="3" t="s">
        <v>7004</v>
      </c>
      <c r="ZI59" s="3" t="s">
        <v>7005</v>
      </c>
      <c r="ZJ59" s="3" t="s">
        <v>7071</v>
      </c>
      <c r="ZK59" s="3" t="s">
        <v>40534</v>
      </c>
      <c r="ZL59" s="3" t="s">
        <v>40535</v>
      </c>
      <c r="ZM59" s="3" t="s">
        <v>6919</v>
      </c>
      <c r="ZN59" s="3" t="s">
        <v>40536</v>
      </c>
      <c r="ZO59" s="3" t="s">
        <v>40537</v>
      </c>
      <c r="ZP59" s="3"/>
      <c r="ZQ59" s="3"/>
      <c r="ZR59" s="3"/>
      <c r="ZS59" s="3" t="s">
        <v>6916</v>
      </c>
      <c r="ZT59" s="3" t="s">
        <v>40538</v>
      </c>
      <c r="ZU59" s="3" t="s">
        <v>40539</v>
      </c>
      <c r="ZV59" s="3"/>
      <c r="ZW59" s="3"/>
      <c r="ZX59" s="3"/>
      <c r="ZY59" s="3"/>
      <c r="ZZ59" s="3"/>
      <c r="AAA59" s="3"/>
      <c r="AAB59" s="3"/>
      <c r="AAC59" s="3"/>
      <c r="AAD59" s="3"/>
      <c r="AAE59" s="3" t="s">
        <v>6916</v>
      </c>
      <c r="AAF59" s="3" t="s">
        <v>40540</v>
      </c>
      <c r="AAG59" s="3" t="s">
        <v>40541</v>
      </c>
      <c r="AAH59" s="3" t="s">
        <v>6916</v>
      </c>
      <c r="AAI59" s="3" t="s">
        <v>40542</v>
      </c>
      <c r="AAJ59" s="3" t="s">
        <v>40543</v>
      </c>
      <c r="AAK59" s="3" t="s">
        <v>6940</v>
      </c>
      <c r="AAL59" s="3" t="s">
        <v>40544</v>
      </c>
      <c r="AAM59" s="3" t="s">
        <v>40545</v>
      </c>
      <c r="AAN59" s="3" t="s">
        <v>6919</v>
      </c>
      <c r="AAO59" s="3" t="s">
        <v>40546</v>
      </c>
      <c r="AAP59" s="3" t="s">
        <v>40547</v>
      </c>
      <c r="AAQ59" s="3" t="s">
        <v>6916</v>
      </c>
      <c r="AAR59" s="3" t="s">
        <v>40548</v>
      </c>
      <c r="AAS59" s="3" t="s">
        <v>40549</v>
      </c>
      <c r="AAT59" s="3"/>
      <c r="AAU59" s="3"/>
      <c r="AAV59" s="3"/>
      <c r="AAW59" s="3" t="s">
        <v>6916</v>
      </c>
      <c r="AAX59" s="3" t="s">
        <v>40550</v>
      </c>
      <c r="AAY59" s="3" t="s">
        <v>40551</v>
      </c>
      <c r="AAZ59" s="3" t="s">
        <v>6916</v>
      </c>
      <c r="ABA59" s="3" t="s">
        <v>40552</v>
      </c>
      <c r="ABB59" s="3" t="s">
        <v>40553</v>
      </c>
      <c r="ABC59" s="3" t="s">
        <v>7071</v>
      </c>
      <c r="ABD59" s="3" t="s">
        <v>40554</v>
      </c>
      <c r="ABE59" s="3" t="s">
        <v>40555</v>
      </c>
      <c r="ABF59" s="3"/>
      <c r="ABG59" s="3"/>
      <c r="ABH59" s="3"/>
      <c r="ABI59" s="3" t="s">
        <v>6922</v>
      </c>
      <c r="ABJ59" s="3" t="s">
        <v>40556</v>
      </c>
      <c r="ABK59" s="3" t="s">
        <v>40557</v>
      </c>
      <c r="ABL59" s="3" t="s">
        <v>6922</v>
      </c>
      <c r="ABM59" s="3" t="s">
        <v>40558</v>
      </c>
      <c r="ABN59" s="3" t="s">
        <v>40559</v>
      </c>
      <c r="ABO59" s="3" t="s">
        <v>7071</v>
      </c>
      <c r="ABP59" s="3" t="s">
        <v>40560</v>
      </c>
      <c r="ABQ59" s="3" t="s">
        <v>40561</v>
      </c>
      <c r="ABR59" s="3" t="s">
        <v>6919</v>
      </c>
      <c r="ABS59" s="3" t="s">
        <v>40562</v>
      </c>
      <c r="ABT59" s="3" t="s">
        <v>40563</v>
      </c>
      <c r="ABU59" s="3" t="s">
        <v>6919</v>
      </c>
      <c r="ABV59" s="3" t="s">
        <v>40564</v>
      </c>
      <c r="ABW59" s="3" t="s">
        <v>40565</v>
      </c>
      <c r="ABX59" s="3" t="s">
        <v>6916</v>
      </c>
      <c r="ABY59" s="3" t="s">
        <v>40566</v>
      </c>
      <c r="ABZ59" s="3" t="s">
        <v>40567</v>
      </c>
      <c r="ACA59" s="3" t="s">
        <v>7071</v>
      </c>
      <c r="ACB59" s="3" t="s">
        <v>40568</v>
      </c>
      <c r="ACC59" s="3" t="s">
        <v>40569</v>
      </c>
      <c r="ACD59" s="3" t="s">
        <v>6919</v>
      </c>
      <c r="ACE59" s="3" t="s">
        <v>40570</v>
      </c>
      <c r="ACF59" s="3" t="s">
        <v>40571</v>
      </c>
      <c r="ACG59" s="3" t="s">
        <v>6935</v>
      </c>
      <c r="ACH59" s="3" t="s">
        <v>40572</v>
      </c>
      <c r="ACI59" s="3" t="s">
        <v>40573</v>
      </c>
      <c r="ACJ59" s="3"/>
      <c r="ACK59" s="3"/>
      <c r="ACL59" s="3"/>
      <c r="ACM59" s="3" t="s">
        <v>6916</v>
      </c>
      <c r="ACN59" s="3" t="s">
        <v>40574</v>
      </c>
      <c r="ACO59" s="3" t="s">
        <v>40575</v>
      </c>
      <c r="ACP59" s="3" t="s">
        <v>6922</v>
      </c>
      <c r="ACQ59" s="3" t="s">
        <v>40576</v>
      </c>
      <c r="ACR59" s="3" t="s">
        <v>40577</v>
      </c>
      <c r="ACS59" s="3" t="s">
        <v>6916</v>
      </c>
      <c r="ACT59" s="3" t="s">
        <v>40578</v>
      </c>
      <c r="ACU59" s="3" t="s">
        <v>40579</v>
      </c>
      <c r="ACV59" s="3" t="s">
        <v>6916</v>
      </c>
      <c r="ACW59" s="3" t="s">
        <v>40580</v>
      </c>
      <c r="ACX59" s="3" t="s">
        <v>40581</v>
      </c>
      <c r="ACY59" s="3" t="s">
        <v>6922</v>
      </c>
      <c r="ACZ59" s="3" t="s">
        <v>40582</v>
      </c>
      <c r="ADA59" s="3" t="s">
        <v>40583</v>
      </c>
      <c r="ADB59" s="3" t="s">
        <v>6922</v>
      </c>
      <c r="ADC59" s="3" t="s">
        <v>40584</v>
      </c>
      <c r="ADD59" s="3" t="s">
        <v>40585</v>
      </c>
      <c r="ADE59" s="3" t="s">
        <v>6916</v>
      </c>
      <c r="ADF59" s="3" t="s">
        <v>40586</v>
      </c>
      <c r="ADG59" s="3" t="s">
        <v>40587</v>
      </c>
      <c r="ADH59" s="3"/>
      <c r="ADI59" s="3"/>
      <c r="ADJ59" s="3"/>
      <c r="ADK59" s="3" t="s">
        <v>6922</v>
      </c>
      <c r="ADL59" s="3" t="s">
        <v>40588</v>
      </c>
      <c r="ADM59" s="3" t="s">
        <v>40589</v>
      </c>
      <c r="ADN59" s="3" t="s">
        <v>6922</v>
      </c>
      <c r="ADO59" s="3" t="s">
        <v>40590</v>
      </c>
      <c r="ADP59" s="3" t="s">
        <v>40591</v>
      </c>
      <c r="ADQ59" s="3" t="s">
        <v>6922</v>
      </c>
      <c r="ADR59" s="3" t="s">
        <v>40592</v>
      </c>
      <c r="ADS59" s="3" t="s">
        <v>40593</v>
      </c>
      <c r="ADT59" s="3"/>
      <c r="ADU59" s="3"/>
      <c r="ADV59" s="3"/>
      <c r="ADW59" s="3" t="s">
        <v>6922</v>
      </c>
      <c r="ADX59" s="3" t="s">
        <v>40594</v>
      </c>
      <c r="ADY59" s="3" t="s">
        <v>40595</v>
      </c>
      <c r="ADZ59" s="3"/>
      <c r="AEA59" s="3"/>
      <c r="AEB59" s="3"/>
      <c r="AEC59" s="3" t="s">
        <v>6916</v>
      </c>
      <c r="AED59" s="3" t="s">
        <v>40596</v>
      </c>
      <c r="AEE59" s="3" t="s">
        <v>40597</v>
      </c>
      <c r="AEF59" s="3"/>
      <c r="AEG59" s="3"/>
      <c r="AEH59" s="3"/>
      <c r="AEI59" s="3" t="s">
        <v>6935</v>
      </c>
      <c r="AEJ59" s="3" t="s">
        <v>40598</v>
      </c>
      <c r="AEK59" s="3" t="s">
        <v>40599</v>
      </c>
      <c r="AEL59" s="3" t="s">
        <v>6916</v>
      </c>
      <c r="AEM59" s="3" t="s">
        <v>40600</v>
      </c>
      <c r="AEN59" s="3" t="s">
        <v>40601</v>
      </c>
      <c r="AEO59" s="3" t="s">
        <v>6916</v>
      </c>
      <c r="AEP59" s="3" t="s">
        <v>40602</v>
      </c>
      <c r="AEQ59" s="3" t="s">
        <v>40603</v>
      </c>
      <c r="AER59" s="3" t="s">
        <v>6916</v>
      </c>
      <c r="AES59" s="3" t="s">
        <v>40604</v>
      </c>
      <c r="AET59" s="3" t="s">
        <v>40605</v>
      </c>
      <c r="AEU59" s="3" t="s">
        <v>6922</v>
      </c>
      <c r="AEV59" s="3" t="s">
        <v>40606</v>
      </c>
      <c r="AEW59" s="3" t="s">
        <v>40607</v>
      </c>
      <c r="AEX59" s="3"/>
      <c r="AEY59" s="3"/>
      <c r="AEZ59" s="3"/>
      <c r="AFA59" s="3"/>
      <c r="AFB59" s="3"/>
      <c r="AFC59" s="3"/>
      <c r="AFD59" s="3"/>
      <c r="AFE59" s="3"/>
      <c r="AFF59" s="3"/>
      <c r="AFG59" s="3"/>
      <c r="AFH59" s="3"/>
      <c r="AFI59" s="3"/>
      <c r="AFJ59" s="3" t="s">
        <v>6919</v>
      </c>
      <c r="AFK59" s="3" t="s">
        <v>25871</v>
      </c>
      <c r="AFL59" s="3" t="s">
        <v>40608</v>
      </c>
      <c r="AFM59" s="3" t="s">
        <v>6922</v>
      </c>
      <c r="AFN59" s="3" t="s">
        <v>40609</v>
      </c>
      <c r="AFO59" s="3" t="s">
        <v>40610</v>
      </c>
      <c r="AFP59" s="3"/>
      <c r="AFQ59" s="3"/>
      <c r="AFR59" s="3"/>
      <c r="AFS59" s="3" t="s">
        <v>6940</v>
      </c>
      <c r="AFT59" s="3" t="s">
        <v>38179</v>
      </c>
      <c r="AFU59" s="3" t="s">
        <v>38180</v>
      </c>
      <c r="AFV59" s="3"/>
      <c r="AFW59" s="3"/>
      <c r="AFX59" s="3"/>
      <c r="AFY59" s="3" t="s">
        <v>6916</v>
      </c>
      <c r="AFZ59" s="3" t="s">
        <v>39714</v>
      </c>
      <c r="AGA59" s="3" t="s">
        <v>39715</v>
      </c>
      <c r="AGB59" s="3"/>
      <c r="AGC59" s="3"/>
      <c r="AGD59" s="3"/>
      <c r="AGE59" s="3"/>
      <c r="AGF59" s="3"/>
      <c r="AGG59" s="3"/>
      <c r="AGH59" s="3" t="s">
        <v>6922</v>
      </c>
      <c r="AGI59" s="3" t="s">
        <v>40611</v>
      </c>
      <c r="AGJ59" s="3" t="s">
        <v>40612</v>
      </c>
      <c r="AGK59" s="3" t="s">
        <v>6916</v>
      </c>
      <c r="AGL59" s="3" t="s">
        <v>39714</v>
      </c>
      <c r="AGM59" s="3" t="s">
        <v>39715</v>
      </c>
      <c r="AGN59" s="3" t="s">
        <v>6922</v>
      </c>
      <c r="AGO59" s="3" t="s">
        <v>7961</v>
      </c>
      <c r="AGP59" s="3" t="s">
        <v>7962</v>
      </c>
      <c r="AGQ59" s="3" t="s">
        <v>7071</v>
      </c>
      <c r="AGR59" s="3" t="s">
        <v>38292</v>
      </c>
      <c r="AGS59" s="3" t="s">
        <v>38293</v>
      </c>
      <c r="AGT59" s="3"/>
      <c r="AGU59" s="3"/>
      <c r="AGV59" s="3"/>
      <c r="AGW59" s="3"/>
      <c r="AGX59" s="3"/>
      <c r="AGY59" s="3"/>
      <c r="AGZ59" s="3"/>
      <c r="AHA59" s="3"/>
      <c r="AHB59" s="3"/>
      <c r="AHC59" s="3"/>
      <c r="AHD59" s="3"/>
      <c r="AHE59" s="3"/>
      <c r="AHF59" s="3" t="s">
        <v>6919</v>
      </c>
      <c r="AHG59" s="3" t="s">
        <v>40613</v>
      </c>
      <c r="AHH59" s="3" t="s">
        <v>40614</v>
      </c>
      <c r="AHI59" s="3" t="s">
        <v>6916</v>
      </c>
      <c r="AHJ59" s="3" t="s">
        <v>40615</v>
      </c>
      <c r="AHK59" s="3" t="s">
        <v>40616</v>
      </c>
      <c r="AHL59" s="3" t="s">
        <v>6916</v>
      </c>
      <c r="AHM59" s="3" t="s">
        <v>38111</v>
      </c>
      <c r="AHN59" s="3" t="s">
        <v>38112</v>
      </c>
      <c r="AHO59" s="3" t="s">
        <v>7071</v>
      </c>
      <c r="AHP59" s="3" t="s">
        <v>36281</v>
      </c>
      <c r="AHQ59" s="3" t="s">
        <v>36282</v>
      </c>
      <c r="AHR59" s="3" t="s">
        <v>6919</v>
      </c>
      <c r="AHS59" s="3" t="s">
        <v>40617</v>
      </c>
      <c r="AHT59" s="3" t="s">
        <v>40618</v>
      </c>
      <c r="AHU59" s="3" t="s">
        <v>6935</v>
      </c>
      <c r="AHV59" s="3" t="s">
        <v>35989</v>
      </c>
      <c r="AHW59" s="3" t="s">
        <v>35990</v>
      </c>
      <c r="AHX59" s="3" t="s">
        <v>6922</v>
      </c>
      <c r="AHY59" s="3" t="s">
        <v>40619</v>
      </c>
      <c r="AHZ59" s="3" t="s">
        <v>40620</v>
      </c>
      <c r="AIA59" s="3" t="s">
        <v>6922</v>
      </c>
      <c r="AIB59" s="3" t="s">
        <v>40621</v>
      </c>
      <c r="AIC59" s="3" t="s">
        <v>40622</v>
      </c>
      <c r="AID59" s="3" t="s">
        <v>6940</v>
      </c>
      <c r="AIE59" s="3" t="s">
        <v>40623</v>
      </c>
      <c r="AIF59" s="3" t="s">
        <v>40624</v>
      </c>
      <c r="AIG59" s="3" t="s">
        <v>6940</v>
      </c>
      <c r="AIH59" s="3" t="s">
        <v>40625</v>
      </c>
      <c r="AII59" s="3" t="s">
        <v>40626</v>
      </c>
      <c r="AIJ59" s="3" t="s">
        <v>6940</v>
      </c>
      <c r="AIK59" s="3" t="s">
        <v>40627</v>
      </c>
      <c r="AIL59" s="3" t="s">
        <v>40628</v>
      </c>
      <c r="AIM59" s="3" t="s">
        <v>6922</v>
      </c>
      <c r="AIN59" s="3" t="s">
        <v>40629</v>
      </c>
      <c r="AIO59" s="3" t="s">
        <v>40630</v>
      </c>
      <c r="AIP59" s="3" t="s">
        <v>7071</v>
      </c>
      <c r="AIQ59" s="3" t="s">
        <v>40631</v>
      </c>
      <c r="AIR59" s="3" t="s">
        <v>40632</v>
      </c>
      <c r="AIS59" s="3"/>
      <c r="AIT59" s="3"/>
      <c r="AIU59" s="3"/>
      <c r="AIV59" s="3" t="s">
        <v>6922</v>
      </c>
      <c r="AIW59" s="3" t="s">
        <v>40633</v>
      </c>
      <c r="AIX59" s="3" t="s">
        <v>40634</v>
      </c>
      <c r="AIY59" s="3" t="s">
        <v>6916</v>
      </c>
      <c r="AIZ59" s="3" t="s">
        <v>40635</v>
      </c>
      <c r="AJA59" s="3" t="s">
        <v>40636</v>
      </c>
      <c r="AJB59" s="3"/>
      <c r="AJC59" s="3"/>
      <c r="AJD59" s="3"/>
      <c r="AJE59" s="3" t="s">
        <v>6922</v>
      </c>
      <c r="AJF59" s="3" t="s">
        <v>39046</v>
      </c>
      <c r="AJG59" s="3" t="s">
        <v>39047</v>
      </c>
      <c r="AJH59" s="3"/>
      <c r="AJI59" s="3"/>
      <c r="AJJ59" s="3"/>
      <c r="AJK59" s="3"/>
      <c r="AJL59" s="3"/>
      <c r="AJM59" s="3"/>
      <c r="AJN59" s="3" t="s">
        <v>6922</v>
      </c>
      <c r="AJO59" s="3" t="s">
        <v>40637</v>
      </c>
      <c r="AJP59" s="3" t="s">
        <v>40638</v>
      </c>
      <c r="AJQ59" s="3"/>
      <c r="AJR59" s="3"/>
      <c r="AJS59" s="3"/>
      <c r="AJT59" s="3"/>
      <c r="AJU59" s="3"/>
      <c r="AJV59" s="3"/>
      <c r="AJW59" s="3" t="s">
        <v>6935</v>
      </c>
      <c r="AJX59" s="3" t="s">
        <v>40639</v>
      </c>
      <c r="AJY59" s="3" t="s">
        <v>40640</v>
      </c>
      <c r="AJZ59" s="3" t="s">
        <v>6935</v>
      </c>
      <c r="AKA59" s="3" t="s">
        <v>40641</v>
      </c>
      <c r="AKB59" s="3" t="s">
        <v>40642</v>
      </c>
      <c r="AKC59" s="3" t="s">
        <v>6922</v>
      </c>
      <c r="AKD59" s="3" t="s">
        <v>40643</v>
      </c>
      <c r="AKE59" s="3" t="s">
        <v>40644</v>
      </c>
      <c r="AKF59" s="3"/>
      <c r="AKG59" s="3"/>
      <c r="AKH59" s="3"/>
      <c r="AKI59" s="3"/>
      <c r="AKJ59" s="3"/>
      <c r="AKK59" s="3"/>
      <c r="AKL59" s="3"/>
      <c r="AKM59" s="3"/>
      <c r="AKN59" s="3"/>
      <c r="AKO59" s="3" t="s">
        <v>6916</v>
      </c>
      <c r="AKP59" s="3" t="s">
        <v>40645</v>
      </c>
      <c r="AKQ59" s="3" t="s">
        <v>40646</v>
      </c>
      <c r="AKR59" s="3" t="s">
        <v>6916</v>
      </c>
      <c r="AKS59" s="3" t="s">
        <v>40647</v>
      </c>
      <c r="AKT59" s="3" t="s">
        <v>40648</v>
      </c>
      <c r="AKU59" s="3" t="s">
        <v>6916</v>
      </c>
      <c r="AKV59" s="3" t="s">
        <v>40649</v>
      </c>
      <c r="AKW59" s="3" t="s">
        <v>40650</v>
      </c>
      <c r="AKX59" s="3" t="s">
        <v>6919</v>
      </c>
      <c r="AKY59" s="3" t="s">
        <v>40651</v>
      </c>
      <c r="AKZ59" s="3" t="s">
        <v>40652</v>
      </c>
      <c r="ALA59" s="3" t="s">
        <v>6919</v>
      </c>
      <c r="ALB59" s="3" t="s">
        <v>37246</v>
      </c>
      <c r="ALC59" s="3" t="s">
        <v>37247</v>
      </c>
      <c r="ALD59" s="3" t="s">
        <v>6922</v>
      </c>
      <c r="ALE59" s="3" t="s">
        <v>40653</v>
      </c>
      <c r="ALF59" s="3" t="s">
        <v>40654</v>
      </c>
      <c r="ALG59" s="3" t="s">
        <v>6919</v>
      </c>
      <c r="ALH59" s="3" t="s">
        <v>40655</v>
      </c>
      <c r="ALI59" s="3" t="s">
        <v>40656</v>
      </c>
      <c r="ALJ59" s="3" t="s">
        <v>6916</v>
      </c>
      <c r="ALK59" s="3" t="s">
        <v>40657</v>
      </c>
      <c r="ALL59" s="3" t="s">
        <v>40658</v>
      </c>
      <c r="ALM59" s="3"/>
      <c r="ALN59" s="3"/>
      <c r="ALO59" s="3"/>
      <c r="ALP59" s="3" t="s">
        <v>6916</v>
      </c>
      <c r="ALQ59" s="3" t="s">
        <v>40659</v>
      </c>
      <c r="ALR59" s="3" t="s">
        <v>40660</v>
      </c>
      <c r="ALS59" s="3" t="s">
        <v>6922</v>
      </c>
      <c r="ALT59" s="3" t="s">
        <v>40661</v>
      </c>
      <c r="ALU59" s="3" t="s">
        <v>40662</v>
      </c>
      <c r="ALV59" s="3" t="s">
        <v>6922</v>
      </c>
      <c r="ALW59" s="3" t="s">
        <v>40663</v>
      </c>
      <c r="ALX59" s="3" t="s">
        <v>40664</v>
      </c>
      <c r="ALY59" s="3"/>
      <c r="ALZ59" s="3"/>
      <c r="AMA59" s="3"/>
      <c r="AMB59" s="3" t="s">
        <v>6922</v>
      </c>
      <c r="AMC59" s="3" t="s">
        <v>40665</v>
      </c>
      <c r="AMD59" s="3" t="s">
        <v>40666</v>
      </c>
      <c r="AME59" s="3"/>
      <c r="AMF59" s="3"/>
      <c r="AMG59" s="3"/>
      <c r="AMH59" s="3"/>
      <c r="AMI59" s="3"/>
      <c r="AMJ59" s="3"/>
      <c r="AMK59" s="3" t="s">
        <v>6922</v>
      </c>
      <c r="AML59" s="3" t="s">
        <v>7961</v>
      </c>
      <c r="AMM59" s="3" t="s">
        <v>7962</v>
      </c>
      <c r="AMN59" s="3"/>
      <c r="AMO59" s="3"/>
      <c r="AMP59" s="3"/>
      <c r="AMQ59" s="3"/>
      <c r="AMR59" s="3"/>
      <c r="AMS59" s="3"/>
      <c r="AMT59" s="3" t="s">
        <v>6922</v>
      </c>
      <c r="AMU59" s="3" t="s">
        <v>40667</v>
      </c>
      <c r="AMV59" s="3" t="s">
        <v>40668</v>
      </c>
      <c r="AMW59" s="3" t="s">
        <v>6922</v>
      </c>
      <c r="AMX59" s="3" t="s">
        <v>40669</v>
      </c>
      <c r="AMY59" s="3" t="s">
        <v>40670</v>
      </c>
      <c r="AMZ59" s="3" t="s">
        <v>6922</v>
      </c>
      <c r="ANA59" s="3" t="s">
        <v>40671</v>
      </c>
      <c r="ANB59" s="3" t="s">
        <v>40672</v>
      </c>
      <c r="ANC59" s="3" t="s">
        <v>6916</v>
      </c>
      <c r="AND59" s="3" t="s">
        <v>40673</v>
      </c>
      <c r="ANE59" s="3" t="s">
        <v>40674</v>
      </c>
      <c r="ANF59" s="3" t="s">
        <v>6922</v>
      </c>
      <c r="ANG59" s="3" t="s">
        <v>7809</v>
      </c>
      <c r="ANH59" s="3" t="s">
        <v>7810</v>
      </c>
      <c r="ANI59" s="3" t="s">
        <v>6922</v>
      </c>
      <c r="ANJ59" s="3" t="s">
        <v>40675</v>
      </c>
      <c r="ANK59" s="3" t="s">
        <v>40676</v>
      </c>
      <c r="ANL59" s="3" t="s">
        <v>6922</v>
      </c>
      <c r="ANM59" s="3" t="s">
        <v>40677</v>
      </c>
      <c r="ANN59" s="3" t="s">
        <v>40678</v>
      </c>
      <c r="ANO59" s="3" t="s">
        <v>6922</v>
      </c>
      <c r="ANP59" s="3" t="s">
        <v>40679</v>
      </c>
      <c r="ANQ59" s="3" t="s">
        <v>40680</v>
      </c>
      <c r="ANR59" s="3"/>
      <c r="ANS59" s="3"/>
      <c r="ANT59" s="3"/>
      <c r="ANU59" s="3" t="s">
        <v>6922</v>
      </c>
      <c r="ANV59" s="3" t="s">
        <v>40681</v>
      </c>
      <c r="ANW59" s="3" t="s">
        <v>40682</v>
      </c>
      <c r="ANX59" s="3"/>
      <c r="ANY59" s="3"/>
      <c r="ANZ59" s="3"/>
      <c r="AOA59" s="3"/>
      <c r="AOB59" s="3"/>
      <c r="AOC59" s="3"/>
      <c r="AOD59" s="3" t="s">
        <v>6916</v>
      </c>
      <c r="AOE59" s="3" t="s">
        <v>40683</v>
      </c>
      <c r="AOF59" s="3" t="s">
        <v>40684</v>
      </c>
      <c r="AOG59" s="3" t="s">
        <v>6940</v>
      </c>
      <c r="AOH59" s="3" t="s">
        <v>38179</v>
      </c>
      <c r="AOI59" s="3" t="s">
        <v>38180</v>
      </c>
      <c r="AOJ59" s="3" t="s">
        <v>6935</v>
      </c>
      <c r="AOK59" s="3" t="s">
        <v>40685</v>
      </c>
      <c r="AOL59" s="3" t="s">
        <v>40686</v>
      </c>
      <c r="AOM59" s="3"/>
      <c r="AON59" s="3"/>
      <c r="AOO59" s="3"/>
      <c r="AOP59" s="3"/>
      <c r="AOQ59" s="3"/>
      <c r="AOR59" s="3"/>
      <c r="AOS59" s="3"/>
      <c r="AOT59" s="3"/>
      <c r="AOU59" s="3"/>
      <c r="AOV59" s="3" t="s">
        <v>6919</v>
      </c>
      <c r="AOW59" s="3" t="s">
        <v>40687</v>
      </c>
      <c r="AOX59" s="3" t="s">
        <v>40688</v>
      </c>
      <c r="AOY59" s="3" t="s">
        <v>6919</v>
      </c>
      <c r="AOZ59" s="3" t="s">
        <v>40689</v>
      </c>
      <c r="APA59" s="3" t="s">
        <v>40690</v>
      </c>
      <c r="APB59" s="3" t="s">
        <v>6935</v>
      </c>
      <c r="APC59" s="3" t="s">
        <v>40691</v>
      </c>
      <c r="APD59" s="3" t="s">
        <v>40692</v>
      </c>
      <c r="APE59" s="3" t="s">
        <v>7071</v>
      </c>
      <c r="APF59" s="3" t="s">
        <v>40693</v>
      </c>
      <c r="APG59" s="3" t="s">
        <v>40694</v>
      </c>
      <c r="APH59" s="3" t="s">
        <v>6916</v>
      </c>
      <c r="API59" s="3" t="s">
        <v>40695</v>
      </c>
      <c r="APJ59" s="3" t="s">
        <v>40696</v>
      </c>
      <c r="APK59" s="3" t="s">
        <v>6916</v>
      </c>
      <c r="APL59" s="3" t="s">
        <v>40697</v>
      </c>
      <c r="APM59" s="3" t="s">
        <v>40698</v>
      </c>
      <c r="APN59" s="3"/>
      <c r="APO59" s="3"/>
      <c r="APP59" s="3"/>
      <c r="APQ59" s="3" t="s">
        <v>6916</v>
      </c>
      <c r="APR59" s="3" t="s">
        <v>40699</v>
      </c>
      <c r="APS59" s="3" t="s">
        <v>40700</v>
      </c>
      <c r="APT59" s="3" t="s">
        <v>6922</v>
      </c>
      <c r="APU59" s="3" t="s">
        <v>40701</v>
      </c>
      <c r="APV59" s="3" t="s">
        <v>40702</v>
      </c>
      <c r="APW59" s="3" t="s">
        <v>6940</v>
      </c>
      <c r="APX59" s="3" t="s">
        <v>40703</v>
      </c>
      <c r="APY59" s="3" t="s">
        <v>40704</v>
      </c>
      <c r="APZ59" s="3" t="s">
        <v>6935</v>
      </c>
      <c r="AQA59" s="3" t="s">
        <v>40705</v>
      </c>
      <c r="AQB59" s="3" t="s">
        <v>40706</v>
      </c>
      <c r="AQC59" s="3" t="s">
        <v>6916</v>
      </c>
      <c r="AQD59" s="3" t="s">
        <v>40707</v>
      </c>
      <c r="AQE59" s="3" t="s">
        <v>40708</v>
      </c>
      <c r="AQF59" s="3" t="s">
        <v>6922</v>
      </c>
      <c r="AQG59" s="3" t="s">
        <v>40709</v>
      </c>
      <c r="AQH59" s="3" t="s">
        <v>40710</v>
      </c>
      <c r="AQI59" s="3" t="s">
        <v>6916</v>
      </c>
      <c r="AQJ59" s="3" t="s">
        <v>40711</v>
      </c>
      <c r="AQK59" s="3" t="s">
        <v>40712</v>
      </c>
      <c r="AQL59" s="3" t="s">
        <v>6919</v>
      </c>
      <c r="AQM59" s="3" t="s">
        <v>40713</v>
      </c>
      <c r="AQN59" s="3" t="s">
        <v>40714</v>
      </c>
      <c r="AQO59" s="3" t="s">
        <v>6922</v>
      </c>
      <c r="AQP59" s="3" t="s">
        <v>40715</v>
      </c>
      <c r="AQQ59" s="3" t="s">
        <v>40716</v>
      </c>
      <c r="AQR59" s="3" t="s">
        <v>7071</v>
      </c>
      <c r="AQS59" s="3" t="s">
        <v>40717</v>
      </c>
      <c r="AQT59" s="3" t="s">
        <v>40718</v>
      </c>
      <c r="AQU59" s="3"/>
      <c r="AQV59" s="3"/>
      <c r="AQW59" s="3"/>
      <c r="AQX59" s="3" t="s">
        <v>6940</v>
      </c>
      <c r="AQY59" s="3" t="s">
        <v>40719</v>
      </c>
      <c r="AQZ59" s="3" t="s">
        <v>40720</v>
      </c>
      <c r="ARA59" s="3" t="s">
        <v>6922</v>
      </c>
      <c r="ARB59" s="3" t="s">
        <v>40721</v>
      </c>
      <c r="ARC59" s="3" t="s">
        <v>40722</v>
      </c>
      <c r="ARD59" s="3" t="s">
        <v>6919</v>
      </c>
      <c r="ARE59" s="3" t="s">
        <v>40723</v>
      </c>
      <c r="ARF59" s="3" t="s">
        <v>40724</v>
      </c>
      <c r="ARG59" s="3" t="s">
        <v>6940</v>
      </c>
      <c r="ARH59" s="3" t="s">
        <v>40725</v>
      </c>
      <c r="ARI59" s="3" t="s">
        <v>40726</v>
      </c>
      <c r="ARJ59" s="3"/>
      <c r="ARK59" s="3"/>
      <c r="ARL59" s="3"/>
      <c r="ARM59" s="3"/>
      <c r="ARN59" s="3"/>
      <c r="ARO59" s="3"/>
      <c r="ARP59" s="3" t="s">
        <v>6922</v>
      </c>
      <c r="ARQ59" s="3" t="s">
        <v>7809</v>
      </c>
      <c r="ARR59" s="3" t="s">
        <v>7810</v>
      </c>
      <c r="ARS59" s="3"/>
      <c r="ART59" s="3"/>
      <c r="ARU59" s="3"/>
      <c r="ARV59" s="3" t="s">
        <v>6919</v>
      </c>
      <c r="ARW59" s="3" t="s">
        <v>40395</v>
      </c>
      <c r="ARX59" s="3" t="s">
        <v>40396</v>
      </c>
      <c r="ARY59" s="3"/>
      <c r="ARZ59" s="3"/>
      <c r="ASA59" s="3"/>
      <c r="ASB59" s="3" t="s">
        <v>6922</v>
      </c>
      <c r="ASC59" s="3" t="s">
        <v>40727</v>
      </c>
      <c r="ASD59" s="3" t="s">
        <v>40728</v>
      </c>
      <c r="ASE59" s="3" t="s">
        <v>6919</v>
      </c>
      <c r="ASF59" s="3" t="s">
        <v>40395</v>
      </c>
      <c r="ASG59" s="3" t="s">
        <v>40396</v>
      </c>
      <c r="ASH59" s="3" t="s">
        <v>6922</v>
      </c>
      <c r="ASI59" s="3" t="s">
        <v>7961</v>
      </c>
      <c r="ASJ59" s="3" t="s">
        <v>7962</v>
      </c>
      <c r="ASK59" s="3" t="s">
        <v>6916</v>
      </c>
      <c r="ASL59" s="3" t="s">
        <v>40729</v>
      </c>
      <c r="ASM59" s="3" t="s">
        <v>40730</v>
      </c>
      <c r="ASN59" s="3" t="s">
        <v>6919</v>
      </c>
      <c r="ASO59" s="3" t="s">
        <v>40731</v>
      </c>
      <c r="ASP59" s="3" t="s">
        <v>40732</v>
      </c>
      <c r="ASQ59" s="3"/>
      <c r="ASR59" s="3"/>
      <c r="ASS59" s="3"/>
      <c r="AST59" s="3" t="s">
        <v>6935</v>
      </c>
      <c r="ASU59" s="3" t="s">
        <v>40733</v>
      </c>
      <c r="ASV59" s="3" t="s">
        <v>40734</v>
      </c>
      <c r="ASW59" s="3" t="s">
        <v>6922</v>
      </c>
      <c r="ASX59" s="3" t="s">
        <v>40735</v>
      </c>
      <c r="ASY59" s="3" t="s">
        <v>40736</v>
      </c>
      <c r="ASZ59" s="3" t="s">
        <v>6922</v>
      </c>
      <c r="ATA59" s="3" t="s">
        <v>40737</v>
      </c>
      <c r="ATB59" s="3" t="s">
        <v>40738</v>
      </c>
      <c r="ATC59" s="3" t="s">
        <v>7071</v>
      </c>
      <c r="ATD59" s="3" t="s">
        <v>40739</v>
      </c>
      <c r="ATE59" s="3" t="s">
        <v>40740</v>
      </c>
      <c r="ATF59" s="3" t="s">
        <v>6919</v>
      </c>
      <c r="ATG59" s="3" t="s">
        <v>36455</v>
      </c>
      <c r="ATH59" s="3" t="s">
        <v>36456</v>
      </c>
      <c r="ATI59" s="3" t="s">
        <v>6922</v>
      </c>
      <c r="ATJ59" s="3" t="s">
        <v>40741</v>
      </c>
      <c r="ATK59" s="3" t="s">
        <v>40742</v>
      </c>
      <c r="ATL59" s="3"/>
      <c r="ATM59" s="3"/>
      <c r="ATN59" s="3"/>
      <c r="ATO59" s="3" t="s">
        <v>7071</v>
      </c>
      <c r="ATP59" s="3" t="s">
        <v>40743</v>
      </c>
      <c r="ATQ59" s="3" t="s">
        <v>40744</v>
      </c>
      <c r="ATR59" s="3"/>
      <c r="ATS59" s="3"/>
      <c r="ATT59" s="3"/>
      <c r="ATU59" s="3" t="s">
        <v>6922</v>
      </c>
      <c r="ATV59" s="3" t="s">
        <v>40745</v>
      </c>
      <c r="ATW59" s="3" t="s">
        <v>40746</v>
      </c>
      <c r="ATX59" s="3" t="s">
        <v>6916</v>
      </c>
      <c r="ATY59" s="3" t="s">
        <v>40747</v>
      </c>
      <c r="ATZ59" s="3" t="s">
        <v>40748</v>
      </c>
      <c r="AUA59" s="3"/>
      <c r="AUB59" s="3"/>
      <c r="AUC59" s="3"/>
      <c r="AUD59" s="3"/>
      <c r="AUE59" s="3"/>
      <c r="AUF59" s="3"/>
      <c r="AUG59" s="3" t="s">
        <v>6922</v>
      </c>
      <c r="AUH59" s="3" t="s">
        <v>40749</v>
      </c>
      <c r="AUI59" s="3" t="s">
        <v>40750</v>
      </c>
      <c r="AUJ59" s="3" t="s">
        <v>6922</v>
      </c>
      <c r="AUK59" s="3" t="s">
        <v>40751</v>
      </c>
      <c r="AUL59" s="3" t="s">
        <v>40752</v>
      </c>
      <c r="AUM59" s="3"/>
      <c r="AUN59" s="3"/>
      <c r="AUO59" s="3"/>
      <c r="AUP59" s="3" t="s">
        <v>6922</v>
      </c>
      <c r="AUQ59" s="3" t="s">
        <v>40753</v>
      </c>
      <c r="AUR59" s="3" t="s">
        <v>40754</v>
      </c>
      <c r="AUS59" s="3"/>
      <c r="AUT59" s="3"/>
      <c r="AUU59" s="3"/>
      <c r="AUV59" s="3"/>
      <c r="AUW59" s="3"/>
      <c r="AUX59" s="3"/>
      <c r="AUY59" s="3"/>
      <c r="AUZ59" s="3"/>
      <c r="AVA59" s="3"/>
      <c r="AVB59" s="3" t="s">
        <v>6922</v>
      </c>
      <c r="AVC59" s="3" t="s">
        <v>40755</v>
      </c>
      <c r="AVD59" s="3" t="s">
        <v>40756</v>
      </c>
      <c r="AVE59" s="3" t="s">
        <v>6940</v>
      </c>
      <c r="AVF59" s="3" t="s">
        <v>38179</v>
      </c>
      <c r="AVG59" s="3" t="s">
        <v>38180</v>
      </c>
      <c r="AVH59" s="3" t="s">
        <v>6922</v>
      </c>
      <c r="AVI59" s="3" t="s">
        <v>40757</v>
      </c>
      <c r="AVJ59" s="3" t="s">
        <v>40758</v>
      </c>
      <c r="AVK59" s="3"/>
      <c r="AVL59" s="3"/>
      <c r="AVM59" s="3"/>
      <c r="AVN59" s="3"/>
      <c r="AVO59" s="3"/>
      <c r="AVP59" s="3"/>
      <c r="AVQ59" s="3" t="s">
        <v>6922</v>
      </c>
      <c r="AVR59" s="3" t="s">
        <v>40759</v>
      </c>
      <c r="AVS59" s="3" t="s">
        <v>40760</v>
      </c>
      <c r="AVT59" s="3"/>
      <c r="AVU59" s="3"/>
      <c r="AVV59" s="3"/>
      <c r="AVW59" s="3" t="s">
        <v>6922</v>
      </c>
      <c r="AVX59" s="3" t="s">
        <v>40761</v>
      </c>
      <c r="AVY59" s="3" t="s">
        <v>40762</v>
      </c>
      <c r="AVZ59" s="3" t="s">
        <v>6922</v>
      </c>
      <c r="AWA59" s="3" t="s">
        <v>40763</v>
      </c>
      <c r="AWB59" s="3" t="s">
        <v>40764</v>
      </c>
      <c r="AWC59" s="3" t="s">
        <v>6922</v>
      </c>
      <c r="AWD59" s="3" t="s">
        <v>40765</v>
      </c>
      <c r="AWE59" s="3" t="s">
        <v>40766</v>
      </c>
      <c r="AWF59" s="3" t="s">
        <v>6922</v>
      </c>
      <c r="AWG59" s="3" t="s">
        <v>40767</v>
      </c>
      <c r="AWH59" s="3" t="s">
        <v>40768</v>
      </c>
      <c r="AWI59" s="3" t="s">
        <v>6922</v>
      </c>
      <c r="AWJ59" s="3" t="s">
        <v>40769</v>
      </c>
      <c r="AWK59" s="3" t="s">
        <v>40770</v>
      </c>
      <c r="AWL59" s="3" t="s">
        <v>6922</v>
      </c>
      <c r="AWM59" s="3" t="s">
        <v>40771</v>
      </c>
      <c r="AWN59" s="3" t="s">
        <v>40772</v>
      </c>
      <c r="AWO59" s="3"/>
      <c r="AWP59" s="3"/>
      <c r="AWQ59" s="3"/>
      <c r="AWR59" s="3" t="s">
        <v>6919</v>
      </c>
      <c r="AWS59" s="3" t="s">
        <v>40773</v>
      </c>
      <c r="AWT59" s="3" t="s">
        <v>40774</v>
      </c>
      <c r="AWU59" s="3" t="s">
        <v>6922</v>
      </c>
      <c r="AWV59" s="3" t="s">
        <v>40775</v>
      </c>
      <c r="AWW59" s="3" t="s">
        <v>40776</v>
      </c>
      <c r="AWX59" s="3"/>
      <c r="AWY59" s="3"/>
      <c r="AWZ59" s="3"/>
      <c r="AXA59" s="3"/>
      <c r="AXB59" s="3"/>
      <c r="AXC59" s="3"/>
      <c r="AXD59" s="3" t="s">
        <v>6922</v>
      </c>
      <c r="AXE59" s="3" t="s">
        <v>40777</v>
      </c>
      <c r="AXF59" s="3" t="s">
        <v>40778</v>
      </c>
      <c r="AXG59" s="3"/>
      <c r="AXH59" s="3"/>
      <c r="AXI59" s="3"/>
      <c r="AXJ59" s="3" t="s">
        <v>6922</v>
      </c>
      <c r="AXK59" s="3" t="s">
        <v>40779</v>
      </c>
      <c r="AXL59" s="3" t="s">
        <v>40780</v>
      </c>
      <c r="AXM59" s="3"/>
      <c r="AXN59" s="3"/>
      <c r="AXO59" s="3"/>
      <c r="AXP59" s="3" t="s">
        <v>6919</v>
      </c>
      <c r="AXQ59" s="3" t="s">
        <v>40781</v>
      </c>
      <c r="AXR59" s="3" t="s">
        <v>40782</v>
      </c>
      <c r="AXS59" s="3"/>
      <c r="AXT59" s="3"/>
      <c r="AXU59" s="3"/>
      <c r="AXV59" s="3" t="s">
        <v>6922</v>
      </c>
      <c r="AXW59" s="3" t="s">
        <v>40783</v>
      </c>
      <c r="AXX59" s="3" t="s">
        <v>40784</v>
      </c>
      <c r="AXY59" s="3"/>
      <c r="AXZ59" s="3"/>
      <c r="AYA59" s="3"/>
      <c r="AYB59" s="3" t="s">
        <v>7071</v>
      </c>
      <c r="AYC59" s="3" t="s">
        <v>40785</v>
      </c>
      <c r="AYD59" s="3" t="s">
        <v>40786</v>
      </c>
      <c r="AYE59" s="3"/>
      <c r="AYF59" s="3"/>
      <c r="AYG59" s="3"/>
      <c r="AYH59" s="3" t="s">
        <v>6940</v>
      </c>
      <c r="AYI59" s="3" t="s">
        <v>40787</v>
      </c>
      <c r="AYJ59" s="3" t="s">
        <v>40788</v>
      </c>
      <c r="AYK59" s="3" t="s">
        <v>6935</v>
      </c>
      <c r="AYL59" s="3" t="s">
        <v>40789</v>
      </c>
      <c r="AYM59" s="3" t="s">
        <v>40790</v>
      </c>
      <c r="AYN59" s="3" t="s">
        <v>6922</v>
      </c>
      <c r="AYO59" s="3" t="s">
        <v>7834</v>
      </c>
      <c r="AYP59" s="3" t="s">
        <v>7835</v>
      </c>
      <c r="AYQ59" s="3"/>
      <c r="AYR59" s="3"/>
      <c r="AYS59" s="3"/>
      <c r="AYT59" s="3" t="s">
        <v>6922</v>
      </c>
      <c r="AYU59" s="3" t="s">
        <v>40791</v>
      </c>
      <c r="AYV59" s="3" t="s">
        <v>40792</v>
      </c>
      <c r="AYW59" s="3" t="s">
        <v>6922</v>
      </c>
      <c r="AYX59" s="3" t="s">
        <v>39010</v>
      </c>
      <c r="AYY59" s="3" t="s">
        <v>39011</v>
      </c>
      <c r="AYZ59" s="3"/>
      <c r="AZA59" s="3"/>
      <c r="AZB59" s="3"/>
      <c r="AZC59" s="3"/>
      <c r="AZD59" s="3"/>
      <c r="AZE59" s="3"/>
      <c r="AZF59" s="3" t="s">
        <v>6919</v>
      </c>
      <c r="AZG59" s="3" t="s">
        <v>37776</v>
      </c>
      <c r="AZH59" s="3" t="s">
        <v>37777</v>
      </c>
      <c r="AZI59" s="3"/>
      <c r="AZJ59" s="3"/>
      <c r="AZK59" s="3"/>
      <c r="AZL59" s="3" t="s">
        <v>6916</v>
      </c>
      <c r="AZM59" s="3" t="s">
        <v>40793</v>
      </c>
      <c r="AZN59" s="3" t="s">
        <v>40794</v>
      </c>
      <c r="AZO59" s="3" t="s">
        <v>6919</v>
      </c>
      <c r="AZP59" s="3" t="s">
        <v>40795</v>
      </c>
      <c r="AZQ59" s="3" t="s">
        <v>40796</v>
      </c>
      <c r="AZR59" s="3" t="s">
        <v>6916</v>
      </c>
      <c r="AZS59" s="3" t="s">
        <v>40797</v>
      </c>
      <c r="AZT59" s="3" t="s">
        <v>40798</v>
      </c>
      <c r="AZU59" s="3" t="s">
        <v>6919</v>
      </c>
      <c r="AZV59" s="3" t="s">
        <v>40799</v>
      </c>
      <c r="AZW59" s="3" t="s">
        <v>40800</v>
      </c>
      <c r="AZX59" s="3" t="s">
        <v>6919</v>
      </c>
      <c r="AZY59" s="3" t="s">
        <v>40801</v>
      </c>
      <c r="AZZ59" s="3" t="s">
        <v>40802</v>
      </c>
      <c r="BAA59" s="3" t="s">
        <v>6922</v>
      </c>
      <c r="BAB59" s="3" t="s">
        <v>40803</v>
      </c>
      <c r="BAC59" s="3" t="s">
        <v>40804</v>
      </c>
      <c r="BAD59" s="3" t="s">
        <v>6919</v>
      </c>
      <c r="BAE59" s="3" t="s">
        <v>40805</v>
      </c>
      <c r="BAF59" s="3" t="s">
        <v>40806</v>
      </c>
      <c r="BAG59" s="3" t="s">
        <v>6919</v>
      </c>
      <c r="BAH59" s="3" t="s">
        <v>40807</v>
      </c>
      <c r="BAI59" s="3" t="s">
        <v>40808</v>
      </c>
      <c r="BAJ59" s="3"/>
      <c r="BAK59" s="3"/>
      <c r="BAL59" s="3"/>
      <c r="BAM59" s="3" t="s">
        <v>6919</v>
      </c>
      <c r="BAN59" s="3" t="s">
        <v>40809</v>
      </c>
      <c r="BAO59" s="3" t="s">
        <v>40810</v>
      </c>
      <c r="BAP59" s="3" t="s">
        <v>6919</v>
      </c>
      <c r="BAQ59" s="3" t="s">
        <v>40811</v>
      </c>
      <c r="BAR59" s="3" t="s">
        <v>37180</v>
      </c>
      <c r="BAS59" s="3" t="s">
        <v>6919</v>
      </c>
      <c r="BAT59" s="3" t="s">
        <v>40812</v>
      </c>
      <c r="BAU59" s="3" t="s">
        <v>40813</v>
      </c>
      <c r="BAV59" s="3" t="s">
        <v>6919</v>
      </c>
      <c r="BAW59" s="3" t="s">
        <v>40814</v>
      </c>
      <c r="BAX59" s="3" t="s">
        <v>40815</v>
      </c>
      <c r="BAY59" s="3" t="s">
        <v>6919</v>
      </c>
      <c r="BAZ59" s="3" t="s">
        <v>40816</v>
      </c>
      <c r="BBA59" s="3" t="s">
        <v>40817</v>
      </c>
      <c r="BBB59" s="3"/>
      <c r="BBC59" s="3"/>
      <c r="BBD59" s="3"/>
      <c r="BBE59" s="3" t="s">
        <v>6940</v>
      </c>
      <c r="BBF59" s="3" t="s">
        <v>40818</v>
      </c>
      <c r="BBG59" s="3" t="s">
        <v>40819</v>
      </c>
      <c r="BBH59" s="3" t="s">
        <v>6916</v>
      </c>
      <c r="BBI59" s="3" t="s">
        <v>40820</v>
      </c>
      <c r="BBJ59" s="3" t="s">
        <v>40821</v>
      </c>
      <c r="BBK59" s="3" t="s">
        <v>7071</v>
      </c>
      <c r="BBL59" s="3" t="s">
        <v>40822</v>
      </c>
      <c r="BBM59" s="3" t="s">
        <v>40823</v>
      </c>
      <c r="BBN59" s="3"/>
      <c r="BBO59" s="3"/>
      <c r="BBP59" s="3"/>
      <c r="BBQ59" s="3" t="s">
        <v>6919</v>
      </c>
      <c r="BBR59" s="3" t="s">
        <v>7949</v>
      </c>
      <c r="BBS59" s="3" t="s">
        <v>7950</v>
      </c>
      <c r="BBT59" s="3" t="s">
        <v>6916</v>
      </c>
      <c r="BBU59" s="3" t="s">
        <v>40824</v>
      </c>
      <c r="BBV59" s="3" t="s">
        <v>40825</v>
      </c>
      <c r="BBW59" s="3" t="s">
        <v>6922</v>
      </c>
      <c r="BBX59" s="3" t="s">
        <v>40826</v>
      </c>
      <c r="BBY59" s="3" t="s">
        <v>40827</v>
      </c>
      <c r="BBZ59" s="3" t="s">
        <v>6922</v>
      </c>
      <c r="BCA59" s="3" t="s">
        <v>40828</v>
      </c>
      <c r="BCB59" s="3" t="s">
        <v>40829</v>
      </c>
      <c r="BCC59" s="3" t="s">
        <v>6919</v>
      </c>
      <c r="BCD59" s="3" t="s">
        <v>40830</v>
      </c>
      <c r="BCE59" s="3" t="s">
        <v>40831</v>
      </c>
      <c r="BCF59" s="3"/>
      <c r="BCG59" s="3"/>
      <c r="BCH59" s="3"/>
      <c r="BCI59" s="3" t="s">
        <v>6916</v>
      </c>
      <c r="BCJ59" s="3" t="s">
        <v>40832</v>
      </c>
      <c r="BCK59" s="3" t="s">
        <v>40833</v>
      </c>
      <c r="BCL59" s="3"/>
      <c r="BCM59" s="3"/>
      <c r="BCN59" s="3"/>
      <c r="BCO59" s="3"/>
      <c r="BCP59" s="3"/>
      <c r="BCQ59" s="3"/>
      <c r="BCR59" s="3" t="s">
        <v>6916</v>
      </c>
      <c r="BCS59" s="3" t="s">
        <v>40834</v>
      </c>
      <c r="BCT59" s="3" t="s">
        <v>40835</v>
      </c>
      <c r="BCU59" s="3" t="s">
        <v>6922</v>
      </c>
      <c r="BCV59" s="3" t="s">
        <v>40836</v>
      </c>
      <c r="BCW59" s="3" t="s">
        <v>40837</v>
      </c>
      <c r="BCX59" s="3" t="s">
        <v>6922</v>
      </c>
      <c r="BCY59" s="3" t="s">
        <v>40838</v>
      </c>
      <c r="BCZ59" s="3" t="s">
        <v>40839</v>
      </c>
      <c r="BDA59" s="3" t="s">
        <v>6919</v>
      </c>
      <c r="BDB59" s="3" t="s">
        <v>40840</v>
      </c>
      <c r="BDC59" s="3" t="s">
        <v>40841</v>
      </c>
      <c r="BDD59" s="3" t="s">
        <v>6922</v>
      </c>
      <c r="BDE59" s="3" t="s">
        <v>40842</v>
      </c>
      <c r="BDF59" s="3" t="s">
        <v>40843</v>
      </c>
      <c r="BDG59" s="3" t="s">
        <v>6922</v>
      </c>
      <c r="BDH59" s="3" t="s">
        <v>40844</v>
      </c>
      <c r="BDI59" s="3" t="s">
        <v>40845</v>
      </c>
      <c r="BDJ59" s="3"/>
      <c r="BDK59" s="3"/>
      <c r="BDL59" s="3"/>
      <c r="BDM59" s="3"/>
      <c r="BDN59" s="3"/>
      <c r="BDO59" s="3"/>
      <c r="BDP59" s="3"/>
      <c r="BDQ59" s="3"/>
      <c r="BDR59" s="3"/>
      <c r="BDS59" s="3"/>
      <c r="BDT59" s="3"/>
      <c r="BDU59" s="3"/>
      <c r="BDV59" s="3"/>
      <c r="BDW59" s="3"/>
      <c r="BDX59" s="3"/>
      <c r="BDY59" s="3"/>
      <c r="BDZ59" s="3"/>
      <c r="BEA59" s="3"/>
      <c r="BEB59" s="3"/>
      <c r="BEC59" s="3"/>
      <c r="BED59" s="3"/>
      <c r="BEE59" s="3" t="s">
        <v>6922</v>
      </c>
      <c r="BEF59" s="3" t="s">
        <v>7961</v>
      </c>
      <c r="BEG59" s="3" t="s">
        <v>7962</v>
      </c>
      <c r="BEH59" s="3" t="s">
        <v>6922</v>
      </c>
      <c r="BEI59" s="3" t="s">
        <v>7961</v>
      </c>
      <c r="BEJ59" s="3" t="s">
        <v>7962</v>
      </c>
      <c r="BEK59" s="3" t="s">
        <v>6922</v>
      </c>
      <c r="BEL59" s="3" t="s">
        <v>7961</v>
      </c>
      <c r="BEM59" s="3" t="s">
        <v>7962</v>
      </c>
      <c r="BEN59" s="3" t="s">
        <v>6922</v>
      </c>
      <c r="BEO59" s="3" t="s">
        <v>40846</v>
      </c>
      <c r="BEP59" s="3" t="s">
        <v>40847</v>
      </c>
      <c r="BEQ59" s="3" t="s">
        <v>6922</v>
      </c>
      <c r="BER59" s="3" t="s">
        <v>40848</v>
      </c>
      <c r="BES59" s="3" t="s">
        <v>40849</v>
      </c>
      <c r="BET59" s="3" t="s">
        <v>6922</v>
      </c>
      <c r="BEU59" s="3" t="s">
        <v>40850</v>
      </c>
      <c r="BEV59" s="3" t="s">
        <v>40851</v>
      </c>
      <c r="BEW59" s="3" t="s">
        <v>6922</v>
      </c>
      <c r="BEX59" s="3" t="s">
        <v>40852</v>
      </c>
      <c r="BEY59" s="3" t="s">
        <v>40853</v>
      </c>
      <c r="BEZ59" s="3" t="s">
        <v>6916</v>
      </c>
      <c r="BFA59" s="3" t="s">
        <v>40854</v>
      </c>
      <c r="BFB59" s="3" t="s">
        <v>40855</v>
      </c>
      <c r="BFC59" s="3" t="s">
        <v>7071</v>
      </c>
      <c r="BFD59" s="3" t="s">
        <v>36813</v>
      </c>
      <c r="BFE59" s="3" t="s">
        <v>36814</v>
      </c>
      <c r="BFF59" s="3" t="s">
        <v>6935</v>
      </c>
      <c r="BFG59" s="3" t="s">
        <v>40856</v>
      </c>
      <c r="BFH59" s="3" t="s">
        <v>40857</v>
      </c>
      <c r="BFI59" s="3"/>
      <c r="BFJ59" s="3"/>
      <c r="BFK59" s="3"/>
      <c r="BFL59" s="3"/>
      <c r="BFM59" s="3"/>
      <c r="BFN59" s="3"/>
      <c r="BFO59" s="3"/>
      <c r="BFP59" s="3"/>
      <c r="BFQ59" s="3"/>
      <c r="BFR59" s="3" t="s">
        <v>6935</v>
      </c>
      <c r="BFS59" s="3" t="s">
        <v>40858</v>
      </c>
      <c r="BFT59" s="3" t="s">
        <v>40859</v>
      </c>
      <c r="BFU59" s="3" t="s">
        <v>6922</v>
      </c>
      <c r="BFV59" s="3" t="s">
        <v>40860</v>
      </c>
      <c r="BFW59" s="3" t="s">
        <v>40861</v>
      </c>
      <c r="BFX59" s="3" t="s">
        <v>6922</v>
      </c>
      <c r="BFY59" s="3" t="s">
        <v>40862</v>
      </c>
      <c r="BFZ59" s="3" t="s">
        <v>40863</v>
      </c>
      <c r="BGA59" s="3"/>
      <c r="BGB59" s="3"/>
      <c r="BGC59" s="3"/>
      <c r="BGD59" s="3"/>
      <c r="BGE59" s="3"/>
      <c r="BGF59" s="3"/>
      <c r="BGG59" s="3" t="s">
        <v>6916</v>
      </c>
      <c r="BGH59" s="3" t="s">
        <v>40864</v>
      </c>
      <c r="BGI59" s="3" t="s">
        <v>40865</v>
      </c>
      <c r="BGJ59" s="3" t="s">
        <v>6916</v>
      </c>
      <c r="BGK59" s="3" t="s">
        <v>40866</v>
      </c>
      <c r="BGL59" s="3" t="s">
        <v>40867</v>
      </c>
      <c r="BGM59" s="3" t="s">
        <v>6916</v>
      </c>
      <c r="BGN59" s="3" t="s">
        <v>40868</v>
      </c>
      <c r="BGO59" s="3" t="s">
        <v>40869</v>
      </c>
      <c r="BGP59" s="3"/>
      <c r="BGQ59" s="3"/>
      <c r="BGR59" s="3"/>
      <c r="BGS59" s="3"/>
      <c r="BGT59" s="3"/>
      <c r="BGU59" s="3"/>
      <c r="BGV59" s="3" t="s">
        <v>6922</v>
      </c>
      <c r="BGW59" s="3" t="s">
        <v>7961</v>
      </c>
      <c r="BGX59" s="3" t="s">
        <v>7962</v>
      </c>
      <c r="BGY59" s="3" t="s">
        <v>6919</v>
      </c>
      <c r="BGZ59" s="3" t="s">
        <v>36737</v>
      </c>
      <c r="BHA59" s="3" t="s">
        <v>36738</v>
      </c>
      <c r="BHB59" s="3" t="s">
        <v>6940</v>
      </c>
      <c r="BHC59" s="3" t="s">
        <v>40870</v>
      </c>
      <c r="BHD59" s="3" t="s">
        <v>40871</v>
      </c>
      <c r="BHE59" s="3" t="s">
        <v>6922</v>
      </c>
      <c r="BHF59" s="3" t="s">
        <v>40872</v>
      </c>
      <c r="BHG59" s="3" t="s">
        <v>40873</v>
      </c>
      <c r="BHH59" s="3"/>
      <c r="BHI59" s="3"/>
      <c r="BHJ59" s="3"/>
      <c r="BHK59" s="3"/>
      <c r="BHL59" s="3"/>
      <c r="BHM59" s="3"/>
      <c r="BHN59" s="3"/>
      <c r="BHO59" s="3"/>
      <c r="BHP59" s="3"/>
      <c r="BHQ59" s="3"/>
      <c r="BHR59" s="3"/>
      <c r="BHS59" s="3"/>
      <c r="BHT59" s="3"/>
      <c r="BHU59" s="3"/>
      <c r="BHV59" s="3"/>
      <c r="BHW59" s="3"/>
      <c r="BHX59" s="3"/>
      <c r="BHY59" s="3"/>
      <c r="BHZ59" s="3"/>
      <c r="BIA59" s="3"/>
      <c r="BIB59" s="3"/>
      <c r="BIC59" s="3"/>
      <c r="BID59" s="3"/>
      <c r="BIE59" s="3"/>
      <c r="BIF59" s="3" t="s">
        <v>6922</v>
      </c>
      <c r="BIG59" s="3" t="s">
        <v>40874</v>
      </c>
      <c r="BIH59" s="3" t="s">
        <v>40875</v>
      </c>
      <c r="BII59" s="3"/>
      <c r="BIJ59" s="3"/>
      <c r="BIK59" s="3"/>
      <c r="BIL59" s="3"/>
      <c r="BIM59" s="3"/>
      <c r="BIN59" s="3"/>
      <c r="BIO59" s="3"/>
      <c r="BIP59" s="3"/>
      <c r="BIQ59" s="3"/>
      <c r="BIR59" s="3"/>
      <c r="BIS59" s="3"/>
      <c r="BIT59" s="3"/>
      <c r="BIU59" s="3"/>
      <c r="BIV59" s="3"/>
      <c r="BIW59" s="3"/>
      <c r="BIX59" s="3"/>
      <c r="BIY59" s="3"/>
      <c r="BIZ59" s="3"/>
      <c r="BJA59" s="3"/>
      <c r="BJB59" s="3"/>
      <c r="BJC59" s="3"/>
      <c r="BJD59" s="3"/>
      <c r="BJE59" s="3"/>
      <c r="BJF59" s="3"/>
      <c r="BJG59" s="3"/>
      <c r="BJH59" s="3"/>
      <c r="BJI59" s="3"/>
      <c r="BJJ59" s="3" t="s">
        <v>6916</v>
      </c>
      <c r="BJK59" s="3" t="s">
        <v>40112</v>
      </c>
      <c r="BJL59" s="3" t="s">
        <v>40113</v>
      </c>
      <c r="BJM59" s="3" t="s">
        <v>6919</v>
      </c>
      <c r="BJN59" s="3" t="s">
        <v>40132</v>
      </c>
      <c r="BJO59" s="3" t="s">
        <v>40133</v>
      </c>
      <c r="BJP59" s="3"/>
      <c r="BJQ59" s="3"/>
      <c r="BJR59" s="3"/>
      <c r="BJS59" s="3"/>
      <c r="BJT59" s="3"/>
      <c r="BJU59" s="3"/>
      <c r="BJV59" s="3"/>
      <c r="BJW59" s="3"/>
      <c r="BJX59" s="3"/>
      <c r="BJY59" s="3" t="s">
        <v>6935</v>
      </c>
      <c r="BJZ59" s="3" t="s">
        <v>38385</v>
      </c>
      <c r="BKA59" s="3" t="s">
        <v>38386</v>
      </c>
      <c r="BKB59" s="3" t="s">
        <v>6922</v>
      </c>
      <c r="BKC59" s="3" t="s">
        <v>7252</v>
      </c>
      <c r="BKD59" s="3" t="s">
        <v>7253</v>
      </c>
      <c r="BKE59" s="3" t="s">
        <v>6935</v>
      </c>
      <c r="BKF59" s="3" t="s">
        <v>40876</v>
      </c>
      <c r="BKG59" s="3" t="s">
        <v>40877</v>
      </c>
      <c r="BKH59" s="3" t="s">
        <v>6922</v>
      </c>
      <c r="BKI59" s="3" t="s">
        <v>40878</v>
      </c>
      <c r="BKJ59" s="3" t="s">
        <v>40879</v>
      </c>
      <c r="BKK59" s="3" t="s">
        <v>6916</v>
      </c>
      <c r="BKL59" s="3" t="s">
        <v>40880</v>
      </c>
      <c r="BKM59" s="3" t="s">
        <v>40881</v>
      </c>
      <c r="BKN59" s="3" t="s">
        <v>6919</v>
      </c>
      <c r="BKO59" s="3" t="s">
        <v>40882</v>
      </c>
      <c r="BKP59" s="3" t="s">
        <v>40883</v>
      </c>
      <c r="BKQ59" s="3" t="s">
        <v>6940</v>
      </c>
      <c r="BKR59" s="3" t="s">
        <v>40884</v>
      </c>
      <c r="BKS59" s="3" t="s">
        <v>40885</v>
      </c>
      <c r="BKT59" s="3" t="s">
        <v>6935</v>
      </c>
      <c r="BKU59" s="3" t="s">
        <v>40886</v>
      </c>
      <c r="BKV59" s="3" t="s">
        <v>40887</v>
      </c>
      <c r="BKW59" s="3" t="s">
        <v>6916</v>
      </c>
      <c r="BKX59" s="3" t="s">
        <v>38111</v>
      </c>
      <c r="BKY59" s="3" t="s">
        <v>38112</v>
      </c>
      <c r="BKZ59" s="3" t="s">
        <v>6919</v>
      </c>
      <c r="BLA59" s="3" t="s">
        <v>40888</v>
      </c>
      <c r="BLB59" s="3" t="s">
        <v>40889</v>
      </c>
      <c r="BLC59" s="3" t="s">
        <v>6922</v>
      </c>
      <c r="BLD59" s="3" t="s">
        <v>40890</v>
      </c>
      <c r="BLE59" s="3" t="s">
        <v>40891</v>
      </c>
      <c r="BLF59" s="3" t="s">
        <v>6916</v>
      </c>
      <c r="BLG59" s="3" t="s">
        <v>40892</v>
      </c>
      <c r="BLH59" s="3" t="s">
        <v>40893</v>
      </c>
      <c r="BLI59" s="3" t="s">
        <v>6916</v>
      </c>
      <c r="BLJ59" s="3" t="s">
        <v>40894</v>
      </c>
      <c r="BLK59" s="3" t="s">
        <v>40895</v>
      </c>
      <c r="BLL59" s="3" t="s">
        <v>6919</v>
      </c>
      <c r="BLM59" s="3" t="s">
        <v>40896</v>
      </c>
      <c r="BLN59" s="3" t="s">
        <v>40897</v>
      </c>
      <c r="BLO59" s="3" t="s">
        <v>6922</v>
      </c>
      <c r="BLP59" s="3" t="s">
        <v>40898</v>
      </c>
      <c r="BLQ59" s="3" t="s">
        <v>40899</v>
      </c>
      <c r="BLR59" s="3" t="s">
        <v>6922</v>
      </c>
      <c r="BLS59" s="3" t="s">
        <v>40900</v>
      </c>
      <c r="BLT59" s="3" t="s">
        <v>40901</v>
      </c>
      <c r="BLU59" s="3" t="s">
        <v>6916</v>
      </c>
      <c r="BLV59" s="3" t="s">
        <v>40902</v>
      </c>
      <c r="BLW59" s="3" t="s">
        <v>40903</v>
      </c>
      <c r="BLX59" s="3" t="s">
        <v>6916</v>
      </c>
      <c r="BLY59" s="3" t="s">
        <v>40904</v>
      </c>
      <c r="BLZ59" s="3" t="s">
        <v>40905</v>
      </c>
      <c r="BMA59" s="3" t="s">
        <v>6916</v>
      </c>
      <c r="BMB59" s="3" t="s">
        <v>40906</v>
      </c>
      <c r="BMC59" s="3" t="s">
        <v>40907</v>
      </c>
      <c r="BMD59" s="3" t="s">
        <v>6919</v>
      </c>
      <c r="BME59" s="3" t="s">
        <v>40908</v>
      </c>
      <c r="BMF59" s="3" t="s">
        <v>40909</v>
      </c>
      <c r="BMG59" s="3" t="s">
        <v>6916</v>
      </c>
      <c r="BMH59" s="3" t="s">
        <v>40910</v>
      </c>
      <c r="BMI59" s="3" t="s">
        <v>40911</v>
      </c>
      <c r="BMJ59" s="3" t="s">
        <v>6916</v>
      </c>
      <c r="BMK59" s="3" t="s">
        <v>40912</v>
      </c>
      <c r="BML59" s="3" t="s">
        <v>40913</v>
      </c>
      <c r="BMM59" s="3" t="s">
        <v>6922</v>
      </c>
      <c r="BMN59" s="3" t="s">
        <v>38323</v>
      </c>
      <c r="BMO59" s="3" t="s">
        <v>38324</v>
      </c>
      <c r="BMP59" s="3" t="s">
        <v>6922</v>
      </c>
      <c r="BMQ59" s="3" t="s">
        <v>36966</v>
      </c>
      <c r="BMR59" s="3" t="s">
        <v>36967</v>
      </c>
      <c r="BMS59" s="3" t="s">
        <v>6940</v>
      </c>
      <c r="BMT59" s="3" t="s">
        <v>40914</v>
      </c>
      <c r="BMU59" s="3" t="s">
        <v>40915</v>
      </c>
      <c r="BMV59" s="3" t="s">
        <v>6940</v>
      </c>
      <c r="BMW59" s="3" t="s">
        <v>40916</v>
      </c>
      <c r="BMX59" s="3" t="s">
        <v>40917</v>
      </c>
      <c r="BMY59" s="3" t="s">
        <v>6940</v>
      </c>
      <c r="BMZ59" s="3" t="s">
        <v>40918</v>
      </c>
      <c r="BNA59" s="3" t="s">
        <v>40919</v>
      </c>
      <c r="BNB59" s="3"/>
      <c r="BNC59" s="3"/>
      <c r="BND59" s="3"/>
      <c r="BNE59" s="3" t="s">
        <v>7071</v>
      </c>
      <c r="BNF59" s="3" t="s">
        <v>40920</v>
      </c>
      <c r="BNG59" s="3" t="s">
        <v>40921</v>
      </c>
      <c r="BNH59" s="3" t="s">
        <v>6916</v>
      </c>
      <c r="BNI59" s="3" t="s">
        <v>40922</v>
      </c>
      <c r="BNJ59" s="3" t="s">
        <v>40923</v>
      </c>
      <c r="BNK59" s="3" t="s">
        <v>7071</v>
      </c>
      <c r="BNL59" s="3" t="s">
        <v>40924</v>
      </c>
      <c r="BNM59" s="3" t="s">
        <v>40925</v>
      </c>
      <c r="BNN59" s="3" t="s">
        <v>6922</v>
      </c>
      <c r="BNO59" s="3" t="s">
        <v>40926</v>
      </c>
      <c r="BNP59" s="3" t="s">
        <v>40927</v>
      </c>
      <c r="BNQ59" s="3" t="s">
        <v>7071</v>
      </c>
      <c r="BNR59" s="3" t="s">
        <v>40928</v>
      </c>
      <c r="BNS59" s="3" t="s">
        <v>40929</v>
      </c>
      <c r="BNT59" s="3" t="s">
        <v>6935</v>
      </c>
      <c r="BNU59" s="3" t="s">
        <v>36868</v>
      </c>
      <c r="BNV59" s="3" t="s">
        <v>36869</v>
      </c>
      <c r="BNW59" s="3" t="s">
        <v>6940</v>
      </c>
      <c r="BNX59" s="3" t="s">
        <v>40930</v>
      </c>
      <c r="BNY59" s="3" t="s">
        <v>40931</v>
      </c>
      <c r="BNZ59" s="3" t="s">
        <v>6922</v>
      </c>
      <c r="BOA59" s="3" t="s">
        <v>40932</v>
      </c>
      <c r="BOB59" s="3" t="s">
        <v>40933</v>
      </c>
      <c r="BOC59" s="3"/>
      <c r="BOD59" s="3"/>
      <c r="BOE59" s="3"/>
      <c r="BOF59" s="3" t="s">
        <v>6922</v>
      </c>
      <c r="BOG59" s="3" t="s">
        <v>40934</v>
      </c>
      <c r="BOH59" s="3" t="s">
        <v>40935</v>
      </c>
      <c r="BOI59" s="3" t="s">
        <v>6922</v>
      </c>
      <c r="BOJ59" s="3" t="s">
        <v>40936</v>
      </c>
      <c r="BOK59" s="3" t="s">
        <v>40937</v>
      </c>
      <c r="BOL59" s="3" t="s">
        <v>6922</v>
      </c>
      <c r="BOM59" s="3" t="s">
        <v>40938</v>
      </c>
      <c r="BON59" s="3" t="s">
        <v>40939</v>
      </c>
      <c r="BOO59" s="3" t="s">
        <v>6922</v>
      </c>
      <c r="BOP59" s="3" t="s">
        <v>40940</v>
      </c>
      <c r="BOQ59" s="3" t="s">
        <v>40941</v>
      </c>
      <c r="BOR59" s="3" t="s">
        <v>6940</v>
      </c>
      <c r="BOS59" s="3" t="s">
        <v>38179</v>
      </c>
      <c r="BOT59" s="3" t="s">
        <v>38180</v>
      </c>
      <c r="BOU59" s="3"/>
      <c r="BOV59" s="3"/>
      <c r="BOW59" s="3"/>
      <c r="BOX59" s="3"/>
      <c r="BOY59" s="3"/>
      <c r="BOZ59" s="3"/>
      <c r="BPA59" s="3"/>
      <c r="BPB59" s="3"/>
      <c r="BPC59" s="3"/>
      <c r="BPD59" s="3" t="s">
        <v>6940</v>
      </c>
      <c r="BPE59" s="3" t="s">
        <v>38179</v>
      </c>
      <c r="BPF59" s="3" t="s">
        <v>38180</v>
      </c>
      <c r="BPG59" s="3" t="s">
        <v>6922</v>
      </c>
      <c r="BPH59" s="3" t="s">
        <v>40942</v>
      </c>
      <c r="BPI59" s="3" t="s">
        <v>40943</v>
      </c>
      <c r="BPJ59" s="3" t="s">
        <v>6922</v>
      </c>
      <c r="BPK59" s="3" t="s">
        <v>40944</v>
      </c>
      <c r="BPL59" s="3" t="s">
        <v>40945</v>
      </c>
      <c r="BPM59" s="3" t="s">
        <v>6916</v>
      </c>
      <c r="BPN59" s="3" t="s">
        <v>39714</v>
      </c>
      <c r="BPO59" s="3" t="s">
        <v>39715</v>
      </c>
      <c r="BPP59" s="3" t="s">
        <v>6922</v>
      </c>
      <c r="BPQ59" s="3" t="s">
        <v>7961</v>
      </c>
      <c r="BPR59" s="3" t="s">
        <v>7962</v>
      </c>
      <c r="BPS59" s="3" t="s">
        <v>6922</v>
      </c>
      <c r="BPT59" s="3" t="s">
        <v>7961</v>
      </c>
      <c r="BPU59" s="3" t="s">
        <v>7962</v>
      </c>
      <c r="BPV59" s="3" t="s">
        <v>6922</v>
      </c>
      <c r="BPW59" s="3" t="s">
        <v>40946</v>
      </c>
      <c r="BPX59" s="3" t="s">
        <v>40947</v>
      </c>
      <c r="BPY59" s="3"/>
      <c r="BPZ59" s="3"/>
      <c r="BQA59" s="3"/>
      <c r="BQB59" s="3" t="s">
        <v>6919</v>
      </c>
      <c r="BQC59" s="3" t="s">
        <v>40948</v>
      </c>
      <c r="BQD59" s="3" t="s">
        <v>40949</v>
      </c>
      <c r="BQE59" s="3"/>
      <c r="BQF59" s="3"/>
      <c r="BQG59" s="3"/>
      <c r="BQH59" s="3" t="s">
        <v>6922</v>
      </c>
      <c r="BQI59" s="3" t="s">
        <v>40950</v>
      </c>
      <c r="BQJ59" s="3" t="s">
        <v>40951</v>
      </c>
      <c r="BQK59" s="3"/>
      <c r="BQL59" s="3"/>
      <c r="BQM59" s="3"/>
      <c r="BQN59" s="3" t="s">
        <v>6935</v>
      </c>
      <c r="BQO59" s="3" t="s">
        <v>40952</v>
      </c>
      <c r="BQP59" s="3" t="s">
        <v>40953</v>
      </c>
      <c r="BQQ59" s="3" t="s">
        <v>6935</v>
      </c>
      <c r="BQR59" s="3" t="s">
        <v>36860</v>
      </c>
      <c r="BQS59" s="3" t="s">
        <v>36861</v>
      </c>
      <c r="BQT59" s="3"/>
      <c r="BQU59" s="3"/>
      <c r="BQV59" s="3"/>
      <c r="BQW59" s="3"/>
      <c r="BQX59" s="3"/>
      <c r="BQY59" s="3"/>
      <c r="BQZ59" s="3" t="s">
        <v>6922</v>
      </c>
      <c r="BRA59" s="3" t="s">
        <v>40954</v>
      </c>
      <c r="BRB59" s="3" t="s">
        <v>40955</v>
      </c>
      <c r="BRC59" s="3" t="s">
        <v>6919</v>
      </c>
      <c r="BRD59" s="3" t="s">
        <v>36755</v>
      </c>
      <c r="BRE59" s="3" t="s">
        <v>36756</v>
      </c>
      <c r="BRF59" s="3"/>
      <c r="BRG59" s="3"/>
      <c r="BRH59" s="3"/>
      <c r="BRI59" s="3"/>
      <c r="BRJ59" s="3"/>
      <c r="BRK59" s="3"/>
      <c r="BRL59" s="3" t="s">
        <v>6935</v>
      </c>
      <c r="BRM59" s="3" t="s">
        <v>40212</v>
      </c>
      <c r="BRN59" s="3" t="s">
        <v>40213</v>
      </c>
      <c r="BRO59" s="3" t="s">
        <v>6919</v>
      </c>
      <c r="BRP59" s="3" t="s">
        <v>40956</v>
      </c>
      <c r="BRQ59" s="3" t="s">
        <v>40957</v>
      </c>
      <c r="BRR59" s="3" t="s">
        <v>6916</v>
      </c>
      <c r="BRS59" s="3" t="s">
        <v>40958</v>
      </c>
      <c r="BRT59" s="3" t="s">
        <v>40959</v>
      </c>
      <c r="BRU59" s="3" t="s">
        <v>6922</v>
      </c>
      <c r="BRV59" s="3" t="s">
        <v>40960</v>
      </c>
      <c r="BRW59" s="3" t="s">
        <v>40961</v>
      </c>
      <c r="BRX59" s="3" t="s">
        <v>6922</v>
      </c>
      <c r="BRY59" s="3" t="s">
        <v>40962</v>
      </c>
      <c r="BRZ59" s="3" t="s">
        <v>40963</v>
      </c>
      <c r="BSA59" s="3"/>
      <c r="BSB59" s="3"/>
      <c r="BSC59" s="3"/>
      <c r="BSD59" s="3" t="s">
        <v>6935</v>
      </c>
      <c r="BSE59" s="3" t="s">
        <v>38012</v>
      </c>
      <c r="BSF59" s="3" t="s">
        <v>38013</v>
      </c>
      <c r="BSG59" s="3" t="s">
        <v>7071</v>
      </c>
      <c r="BSH59" s="3" t="s">
        <v>36858</v>
      </c>
      <c r="BSI59" s="3" t="s">
        <v>36859</v>
      </c>
      <c r="BSJ59" s="3" t="s">
        <v>6940</v>
      </c>
      <c r="BSK59" s="3" t="s">
        <v>40964</v>
      </c>
      <c r="BSL59" s="3" t="s">
        <v>40965</v>
      </c>
      <c r="BSM59" s="3" t="s">
        <v>6916</v>
      </c>
      <c r="BSN59" s="3" t="s">
        <v>40966</v>
      </c>
      <c r="BSO59" s="3" t="s">
        <v>40967</v>
      </c>
      <c r="BSP59" s="3" t="s">
        <v>6919</v>
      </c>
      <c r="BSQ59" s="3" t="s">
        <v>40968</v>
      </c>
      <c r="BSR59" s="3" t="s">
        <v>40969</v>
      </c>
      <c r="BSS59" s="3" t="s">
        <v>6919</v>
      </c>
      <c r="BST59" s="3" t="s">
        <v>40970</v>
      </c>
      <c r="BSU59" s="3" t="s">
        <v>40971</v>
      </c>
      <c r="BSV59" s="3" t="s">
        <v>6935</v>
      </c>
      <c r="BSW59" s="3" t="s">
        <v>40972</v>
      </c>
      <c r="BSX59" s="3" t="s">
        <v>40973</v>
      </c>
      <c r="BSY59" s="3" t="s">
        <v>6916</v>
      </c>
      <c r="BSZ59" s="3" t="s">
        <v>40974</v>
      </c>
      <c r="BTA59" s="3" t="s">
        <v>40975</v>
      </c>
      <c r="BTB59" s="3"/>
      <c r="BTC59" s="3"/>
      <c r="BTD59" s="3"/>
      <c r="BTE59" s="3"/>
      <c r="BTF59" s="3"/>
      <c r="BTG59" s="3"/>
      <c r="BTH59" s="3" t="s">
        <v>7071</v>
      </c>
      <c r="BTI59" s="3" t="s">
        <v>40976</v>
      </c>
      <c r="BTJ59" s="3" t="s">
        <v>40977</v>
      </c>
      <c r="BTK59" s="3" t="s">
        <v>6922</v>
      </c>
      <c r="BTL59" s="3" t="s">
        <v>40978</v>
      </c>
      <c r="BTM59" s="3" t="s">
        <v>40979</v>
      </c>
      <c r="BTN59" s="3" t="s">
        <v>6919</v>
      </c>
      <c r="BTO59" s="3" t="s">
        <v>40980</v>
      </c>
      <c r="BTP59" s="3" t="s">
        <v>40981</v>
      </c>
      <c r="BTQ59" s="3"/>
      <c r="BTR59" s="3"/>
      <c r="BTS59" s="3"/>
      <c r="BTT59" s="3"/>
      <c r="BTU59" s="3"/>
      <c r="BTV59" s="3"/>
      <c r="BTW59" s="3" t="s">
        <v>6922</v>
      </c>
      <c r="BTX59" s="3" t="s">
        <v>40982</v>
      </c>
      <c r="BTY59" s="3" t="s">
        <v>40983</v>
      </c>
      <c r="BTZ59" s="3" t="s">
        <v>6922</v>
      </c>
      <c r="BUA59" s="3" t="s">
        <v>40984</v>
      </c>
      <c r="BUB59" s="3" t="s">
        <v>40985</v>
      </c>
      <c r="BUC59" s="3" t="s">
        <v>6922</v>
      </c>
      <c r="BUD59" s="3" t="s">
        <v>40986</v>
      </c>
      <c r="BUE59" s="3" t="s">
        <v>40987</v>
      </c>
      <c r="BUF59" s="3" t="s">
        <v>6916</v>
      </c>
      <c r="BUG59" s="3" t="s">
        <v>40988</v>
      </c>
      <c r="BUH59" s="3" t="s">
        <v>40989</v>
      </c>
      <c r="BUI59" s="3" t="s">
        <v>6922</v>
      </c>
      <c r="BUJ59" s="3" t="s">
        <v>40990</v>
      </c>
      <c r="BUK59" s="3" t="s">
        <v>40991</v>
      </c>
      <c r="BUL59" s="3" t="s">
        <v>6922</v>
      </c>
      <c r="BUM59" s="3" t="s">
        <v>40992</v>
      </c>
      <c r="BUN59" s="3" t="s">
        <v>40993</v>
      </c>
      <c r="BUO59" s="3" t="s">
        <v>6919</v>
      </c>
      <c r="BUP59" s="3" t="s">
        <v>40994</v>
      </c>
      <c r="BUQ59" s="3" t="s">
        <v>40995</v>
      </c>
      <c r="BUR59" s="3"/>
      <c r="BUS59" s="3"/>
      <c r="BUT59" s="3"/>
      <c r="BUU59" s="3" t="s">
        <v>6922</v>
      </c>
      <c r="BUV59" s="3" t="s">
        <v>40996</v>
      </c>
      <c r="BUW59" s="3" t="s">
        <v>40997</v>
      </c>
      <c r="BUX59" s="3" t="s">
        <v>6922</v>
      </c>
      <c r="BUY59" s="3" t="s">
        <v>40998</v>
      </c>
      <c r="BUZ59" s="3" t="s">
        <v>40999</v>
      </c>
      <c r="BVA59" s="3" t="s">
        <v>6922</v>
      </c>
      <c r="BVB59" s="3" t="s">
        <v>41000</v>
      </c>
      <c r="BVC59" s="3" t="s">
        <v>41001</v>
      </c>
      <c r="BVD59" s="3" t="s">
        <v>6922</v>
      </c>
      <c r="BVE59" s="3" t="s">
        <v>41002</v>
      </c>
      <c r="BVF59" s="3" t="s">
        <v>41003</v>
      </c>
      <c r="BVG59" s="3" t="s">
        <v>6922</v>
      </c>
      <c r="BVH59" s="3" t="s">
        <v>41004</v>
      </c>
      <c r="BVI59" s="3" t="s">
        <v>41005</v>
      </c>
      <c r="BVJ59" s="3" t="s">
        <v>6922</v>
      </c>
      <c r="BVK59" s="3" t="s">
        <v>41006</v>
      </c>
      <c r="BVL59" s="3" t="s">
        <v>41007</v>
      </c>
      <c r="BVM59" s="3" t="s">
        <v>6922</v>
      </c>
      <c r="BVN59" s="3" t="s">
        <v>41008</v>
      </c>
      <c r="BVO59" s="3" t="s">
        <v>41009</v>
      </c>
      <c r="BVP59" s="3" t="s">
        <v>6916</v>
      </c>
      <c r="BVQ59" s="3" t="s">
        <v>41010</v>
      </c>
      <c r="BVR59" s="3" t="s">
        <v>41011</v>
      </c>
      <c r="BVS59" s="3" t="s">
        <v>6922</v>
      </c>
      <c r="BVT59" s="3" t="s">
        <v>41012</v>
      </c>
      <c r="BVU59" s="3" t="s">
        <v>41013</v>
      </c>
      <c r="BVV59" s="3" t="s">
        <v>6922</v>
      </c>
      <c r="BVW59" s="3" t="s">
        <v>41014</v>
      </c>
      <c r="BVX59" s="3" t="s">
        <v>41015</v>
      </c>
      <c r="BVY59" s="3" t="s">
        <v>6922</v>
      </c>
      <c r="BVZ59" s="3" t="s">
        <v>41016</v>
      </c>
      <c r="BWA59" s="3" t="s">
        <v>41017</v>
      </c>
      <c r="BWB59" s="3" t="s">
        <v>6922</v>
      </c>
      <c r="BWC59" s="3" t="s">
        <v>41018</v>
      </c>
      <c r="BWD59" s="3" t="s">
        <v>41019</v>
      </c>
      <c r="BWE59" s="3" t="s">
        <v>6919</v>
      </c>
      <c r="BWF59" s="3" t="s">
        <v>41020</v>
      </c>
      <c r="BWG59" s="3" t="s">
        <v>41021</v>
      </c>
      <c r="BWH59" s="3" t="s">
        <v>6916</v>
      </c>
      <c r="BWI59" s="3" t="s">
        <v>39714</v>
      </c>
      <c r="BWJ59" s="3" t="s">
        <v>39715</v>
      </c>
      <c r="BWK59" s="3"/>
      <c r="BWL59" s="3"/>
      <c r="BWM59" s="3"/>
      <c r="BWN59" s="3"/>
      <c r="BWO59" s="3"/>
      <c r="BWP59" s="3"/>
      <c r="BWQ59" s="3" t="s">
        <v>6916</v>
      </c>
      <c r="BWR59" s="3" t="s">
        <v>41022</v>
      </c>
      <c r="BWS59" s="3" t="s">
        <v>41023</v>
      </c>
      <c r="BWT59" s="3" t="s">
        <v>6916</v>
      </c>
      <c r="BWU59" s="3" t="s">
        <v>41024</v>
      </c>
      <c r="BWV59" s="3" t="s">
        <v>41025</v>
      </c>
      <c r="BWW59" s="3" t="s">
        <v>6919</v>
      </c>
      <c r="BWX59" s="3" t="s">
        <v>30493</v>
      </c>
      <c r="BWY59" s="3" t="s">
        <v>41026</v>
      </c>
      <c r="BWZ59" s="3" t="s">
        <v>6922</v>
      </c>
      <c r="BXA59" s="3" t="s">
        <v>41027</v>
      </c>
      <c r="BXB59" s="3" t="s">
        <v>41028</v>
      </c>
      <c r="BXC59" s="3" t="s">
        <v>6922</v>
      </c>
      <c r="BXD59" s="3" t="s">
        <v>41029</v>
      </c>
      <c r="BXE59" s="3" t="s">
        <v>41030</v>
      </c>
      <c r="BXF59" s="3" t="s">
        <v>6922</v>
      </c>
      <c r="BXG59" s="3" t="s">
        <v>41031</v>
      </c>
      <c r="BXH59" s="3" t="s">
        <v>41032</v>
      </c>
      <c r="BXI59" s="3" t="s">
        <v>6922</v>
      </c>
      <c r="BXJ59" s="3" t="s">
        <v>7961</v>
      </c>
      <c r="BXK59" s="3" t="s">
        <v>7962</v>
      </c>
      <c r="BXL59" s="3" t="s">
        <v>6916</v>
      </c>
      <c r="BXM59" s="3" t="s">
        <v>41033</v>
      </c>
      <c r="BXN59" s="3" t="s">
        <v>41034</v>
      </c>
      <c r="BXO59" s="3" t="s">
        <v>7071</v>
      </c>
      <c r="BXP59" s="3" t="s">
        <v>41035</v>
      </c>
      <c r="BXQ59" s="3" t="s">
        <v>41036</v>
      </c>
      <c r="BXR59" s="3" t="s">
        <v>6935</v>
      </c>
      <c r="BXS59" s="3" t="s">
        <v>38022</v>
      </c>
      <c r="BXT59" s="3" t="s">
        <v>38023</v>
      </c>
      <c r="BXU59" s="3" t="s">
        <v>6919</v>
      </c>
      <c r="BXV59" s="3" t="s">
        <v>41037</v>
      </c>
      <c r="BXW59" s="3" t="s">
        <v>41038</v>
      </c>
      <c r="BXX59" s="3" t="s">
        <v>7071</v>
      </c>
      <c r="BXY59" s="3" t="s">
        <v>41039</v>
      </c>
      <c r="BXZ59" s="3" t="s">
        <v>41040</v>
      </c>
      <c r="BYA59" s="3"/>
      <c r="BYB59" s="3"/>
      <c r="BYC59" s="3"/>
      <c r="BYD59" s="3" t="s">
        <v>6940</v>
      </c>
      <c r="BYE59" s="3" t="s">
        <v>41041</v>
      </c>
      <c r="BYF59" s="3" t="s">
        <v>41042</v>
      </c>
      <c r="BYG59" s="3" t="s">
        <v>6919</v>
      </c>
      <c r="BYH59" s="3" t="s">
        <v>41043</v>
      </c>
      <c r="BYI59" s="3" t="s">
        <v>41044</v>
      </c>
      <c r="BYJ59" s="3" t="s">
        <v>6916</v>
      </c>
      <c r="BYK59" s="3" t="s">
        <v>41045</v>
      </c>
      <c r="BYL59" s="3" t="s">
        <v>41046</v>
      </c>
      <c r="BYM59" s="3" t="s">
        <v>6916</v>
      </c>
      <c r="BYN59" s="3" t="s">
        <v>41047</v>
      </c>
      <c r="BYO59" s="3" t="s">
        <v>41048</v>
      </c>
    </row>
    <row r="60" spans="1:2017" s="2" customFormat="1" ht="18" customHeight="1" x14ac:dyDescent="0.25"/>
  </sheetData>
  <sheetProtection sheet="1" objects="1" scenarios="1"/>
  <mergeCells count="27559">
    <mergeCell ref="T1:V1"/>
    <mergeCell ref="W1:Y1"/>
    <mergeCell ref="Z1:AB1"/>
    <mergeCell ref="AC1:AE1"/>
    <mergeCell ref="AF1:AH1"/>
    <mergeCell ref="AI1:AK1"/>
    <mergeCell ref="B1:D1"/>
    <mergeCell ref="E1:G1"/>
    <mergeCell ref="H1:J1"/>
    <mergeCell ref="K1:M1"/>
    <mergeCell ref="N1:P1"/>
    <mergeCell ref="Q1:S1"/>
    <mergeCell ref="DX1:DZ1"/>
    <mergeCell ref="EA1:EC1"/>
    <mergeCell ref="ED1:EF1"/>
    <mergeCell ref="EG1:EI1"/>
    <mergeCell ref="EJ1:EL1"/>
    <mergeCell ref="EM1:EO1"/>
    <mergeCell ref="DF1:DH1"/>
    <mergeCell ref="DI1:DK1"/>
    <mergeCell ref="DL1:DN1"/>
    <mergeCell ref="DO1:DQ1"/>
    <mergeCell ref="DR1:DT1"/>
    <mergeCell ref="DU1:DW1"/>
    <mergeCell ref="CN1:CP1"/>
    <mergeCell ref="CQ1:CS1"/>
    <mergeCell ref="CT1:CV1"/>
    <mergeCell ref="CW1:CY1"/>
    <mergeCell ref="CZ1:DB1"/>
    <mergeCell ref="DC1:DE1"/>
    <mergeCell ref="BV1:BX1"/>
    <mergeCell ref="BY1:CA1"/>
    <mergeCell ref="CB1:CD1"/>
    <mergeCell ref="CE1:CG1"/>
    <mergeCell ref="CH1:CJ1"/>
    <mergeCell ref="CK1:CM1"/>
    <mergeCell ref="BD1:BF1"/>
    <mergeCell ref="BG1:BI1"/>
    <mergeCell ref="BJ1:BL1"/>
    <mergeCell ref="BM1:BO1"/>
    <mergeCell ref="BP1:BR1"/>
    <mergeCell ref="BS1:BU1"/>
    <mergeCell ref="AL1:AN1"/>
    <mergeCell ref="AO1:AQ1"/>
    <mergeCell ref="AR1:AT1"/>
    <mergeCell ref="AU1:AW1"/>
    <mergeCell ref="AX1:AZ1"/>
    <mergeCell ref="BA1:BC1"/>
    <mergeCell ref="IB1:ID1"/>
    <mergeCell ref="IE1:IG1"/>
    <mergeCell ref="IH1:IJ1"/>
    <mergeCell ref="IK1:IM1"/>
    <mergeCell ref="IN1:IP1"/>
    <mergeCell ref="IQ1:IS1"/>
    <mergeCell ref="HJ1:HL1"/>
    <mergeCell ref="HM1:HO1"/>
    <mergeCell ref="HP1:HR1"/>
    <mergeCell ref="HS1:HU1"/>
    <mergeCell ref="HV1:HX1"/>
    <mergeCell ref="HY1:IA1"/>
    <mergeCell ref="GR1:GT1"/>
    <mergeCell ref="GU1:GW1"/>
    <mergeCell ref="GX1:GZ1"/>
    <mergeCell ref="HA1:HC1"/>
    <mergeCell ref="HD1:HF1"/>
    <mergeCell ref="HG1:HI1"/>
    <mergeCell ref="FZ1:GB1"/>
    <mergeCell ref="GC1:GE1"/>
    <mergeCell ref="GF1:GH1"/>
    <mergeCell ref="GI1:GK1"/>
    <mergeCell ref="GL1:GN1"/>
    <mergeCell ref="GO1:GQ1"/>
    <mergeCell ref="FH1:FJ1"/>
    <mergeCell ref="FK1:FM1"/>
    <mergeCell ref="FN1:FP1"/>
    <mergeCell ref="FQ1:FS1"/>
    <mergeCell ref="FT1:FV1"/>
    <mergeCell ref="FW1:FY1"/>
    <mergeCell ref="EP1:ER1"/>
    <mergeCell ref="ES1:EU1"/>
    <mergeCell ref="EV1:EX1"/>
    <mergeCell ref="EY1:FA1"/>
    <mergeCell ref="FB1:FD1"/>
    <mergeCell ref="FE1:FG1"/>
    <mergeCell ref="MF1:MH1"/>
    <mergeCell ref="MI1:MK1"/>
    <mergeCell ref="ML1:MN1"/>
    <mergeCell ref="MO1:MQ1"/>
    <mergeCell ref="MR1:MT1"/>
    <mergeCell ref="MU1:MW1"/>
    <mergeCell ref="LN1:LP1"/>
    <mergeCell ref="LQ1:LS1"/>
    <mergeCell ref="LT1:LV1"/>
    <mergeCell ref="LW1:LY1"/>
    <mergeCell ref="LZ1:MB1"/>
    <mergeCell ref="MC1:ME1"/>
    <mergeCell ref="KV1:KX1"/>
    <mergeCell ref="KY1:LA1"/>
    <mergeCell ref="LB1:LD1"/>
    <mergeCell ref="LE1:LG1"/>
    <mergeCell ref="LH1:LJ1"/>
    <mergeCell ref="LK1:LM1"/>
    <mergeCell ref="KD1:KF1"/>
    <mergeCell ref="KG1:KI1"/>
    <mergeCell ref="KJ1:KL1"/>
    <mergeCell ref="KM1:KO1"/>
    <mergeCell ref="KP1:KR1"/>
    <mergeCell ref="KS1:KU1"/>
    <mergeCell ref="JL1:JN1"/>
    <mergeCell ref="JO1:JQ1"/>
    <mergeCell ref="JR1:JT1"/>
    <mergeCell ref="JU1:JW1"/>
    <mergeCell ref="JX1:JZ1"/>
    <mergeCell ref="KA1:KC1"/>
    <mergeCell ref="IT1:IV1"/>
    <mergeCell ref="IW1:IY1"/>
    <mergeCell ref="IZ1:JB1"/>
    <mergeCell ref="JC1:JE1"/>
    <mergeCell ref="JF1:JH1"/>
    <mergeCell ref="JI1:JK1"/>
    <mergeCell ref="QJ1:QL1"/>
    <mergeCell ref="QM1:QO1"/>
    <mergeCell ref="QP1:QR1"/>
    <mergeCell ref="QS1:QU1"/>
    <mergeCell ref="QV1:QX1"/>
    <mergeCell ref="QY1:RA1"/>
    <mergeCell ref="PR1:PT1"/>
    <mergeCell ref="PU1:PW1"/>
    <mergeCell ref="PX1:PZ1"/>
    <mergeCell ref="QA1:QC1"/>
    <mergeCell ref="QD1:QF1"/>
    <mergeCell ref="QG1:QI1"/>
    <mergeCell ref="OZ1:PB1"/>
    <mergeCell ref="PC1:PE1"/>
    <mergeCell ref="PF1:PH1"/>
    <mergeCell ref="PI1:PK1"/>
    <mergeCell ref="PL1:PN1"/>
    <mergeCell ref="PO1:PQ1"/>
    <mergeCell ref="OH1:OJ1"/>
    <mergeCell ref="OK1:OM1"/>
    <mergeCell ref="ON1:OP1"/>
    <mergeCell ref="OQ1:OS1"/>
    <mergeCell ref="OT1:OV1"/>
    <mergeCell ref="OW1:OY1"/>
    <mergeCell ref="NP1:NR1"/>
    <mergeCell ref="NS1:NU1"/>
    <mergeCell ref="NV1:NX1"/>
    <mergeCell ref="NY1:OA1"/>
    <mergeCell ref="OB1:OD1"/>
    <mergeCell ref="OE1:OG1"/>
    <mergeCell ref="MX1:MZ1"/>
    <mergeCell ref="NA1:NC1"/>
    <mergeCell ref="ND1:NF1"/>
    <mergeCell ref="NG1:NI1"/>
    <mergeCell ref="NJ1:NL1"/>
    <mergeCell ref="NM1:NO1"/>
    <mergeCell ref="UN1:UP1"/>
    <mergeCell ref="UQ1:US1"/>
    <mergeCell ref="UT1:UV1"/>
    <mergeCell ref="UW1:UY1"/>
    <mergeCell ref="UZ1:VB1"/>
    <mergeCell ref="VC1:VE1"/>
    <mergeCell ref="TV1:TX1"/>
    <mergeCell ref="TY1:UA1"/>
    <mergeCell ref="UB1:UD1"/>
    <mergeCell ref="UE1:UG1"/>
    <mergeCell ref="UH1:UJ1"/>
    <mergeCell ref="UK1:UM1"/>
    <mergeCell ref="TD1:TF1"/>
    <mergeCell ref="TG1:TI1"/>
    <mergeCell ref="TJ1:TL1"/>
    <mergeCell ref="TM1:TO1"/>
    <mergeCell ref="TP1:TR1"/>
    <mergeCell ref="TS1:TU1"/>
    <mergeCell ref="SL1:SN1"/>
    <mergeCell ref="SO1:SQ1"/>
    <mergeCell ref="SR1:ST1"/>
    <mergeCell ref="SU1:SW1"/>
    <mergeCell ref="SX1:SZ1"/>
    <mergeCell ref="TA1:TC1"/>
    <mergeCell ref="RT1:RV1"/>
    <mergeCell ref="RW1:RY1"/>
    <mergeCell ref="RZ1:SB1"/>
    <mergeCell ref="SC1:SE1"/>
    <mergeCell ref="SF1:SH1"/>
    <mergeCell ref="SI1:SK1"/>
    <mergeCell ref="RB1:RD1"/>
    <mergeCell ref="RE1:RG1"/>
    <mergeCell ref="RH1:RJ1"/>
    <mergeCell ref="RK1:RM1"/>
    <mergeCell ref="RN1:RP1"/>
    <mergeCell ref="RQ1:RS1"/>
    <mergeCell ref="YR1:YT1"/>
    <mergeCell ref="YU1:YW1"/>
    <mergeCell ref="YX1:YZ1"/>
    <mergeCell ref="ZA1:ZC1"/>
    <mergeCell ref="ZD1:ZF1"/>
    <mergeCell ref="ZG1:ZI1"/>
    <mergeCell ref="XZ1:YB1"/>
    <mergeCell ref="YC1:YE1"/>
    <mergeCell ref="YF1:YH1"/>
    <mergeCell ref="YI1:YK1"/>
    <mergeCell ref="YL1:YN1"/>
    <mergeCell ref="YO1:YQ1"/>
    <mergeCell ref="XH1:XJ1"/>
    <mergeCell ref="XK1:XM1"/>
    <mergeCell ref="XN1:XP1"/>
    <mergeCell ref="XQ1:XS1"/>
    <mergeCell ref="XT1:XV1"/>
    <mergeCell ref="XW1:XY1"/>
    <mergeCell ref="WP1:WR1"/>
    <mergeCell ref="WS1:WU1"/>
    <mergeCell ref="WV1:WX1"/>
    <mergeCell ref="WY1:XA1"/>
    <mergeCell ref="XB1:XD1"/>
    <mergeCell ref="XE1:XG1"/>
    <mergeCell ref="VX1:VZ1"/>
    <mergeCell ref="WA1:WC1"/>
    <mergeCell ref="WD1:WF1"/>
    <mergeCell ref="WG1:WI1"/>
    <mergeCell ref="WJ1:WL1"/>
    <mergeCell ref="WM1:WO1"/>
    <mergeCell ref="VF1:VH1"/>
    <mergeCell ref="VI1:VK1"/>
    <mergeCell ref="VL1:VN1"/>
    <mergeCell ref="VO1:VQ1"/>
    <mergeCell ref="VR1:VT1"/>
    <mergeCell ref="VU1:VW1"/>
    <mergeCell ref="ACV1:ACX1"/>
    <mergeCell ref="ACY1:ADA1"/>
    <mergeCell ref="ADB1:ADD1"/>
    <mergeCell ref="ADE1:ADG1"/>
    <mergeCell ref="ADH1:ADJ1"/>
    <mergeCell ref="ADK1:ADM1"/>
    <mergeCell ref="ACD1:ACF1"/>
    <mergeCell ref="ACG1:ACI1"/>
    <mergeCell ref="ACJ1:ACL1"/>
    <mergeCell ref="ACM1:ACO1"/>
    <mergeCell ref="ACP1:ACR1"/>
    <mergeCell ref="ACS1:ACU1"/>
    <mergeCell ref="ABL1:ABN1"/>
    <mergeCell ref="ABO1:ABQ1"/>
    <mergeCell ref="ABR1:ABT1"/>
    <mergeCell ref="ABU1:ABW1"/>
    <mergeCell ref="ABX1:ABZ1"/>
    <mergeCell ref="ACA1:ACC1"/>
    <mergeCell ref="AAT1:AAV1"/>
    <mergeCell ref="AAW1:AAY1"/>
    <mergeCell ref="AAZ1:ABB1"/>
    <mergeCell ref="ABC1:ABE1"/>
    <mergeCell ref="ABF1:ABH1"/>
    <mergeCell ref="ABI1:ABK1"/>
    <mergeCell ref="AAB1:AAD1"/>
    <mergeCell ref="AAE1:AAG1"/>
    <mergeCell ref="AAH1:AAJ1"/>
    <mergeCell ref="AAK1:AAM1"/>
    <mergeCell ref="AAN1:AAP1"/>
    <mergeCell ref="AAQ1:AAS1"/>
    <mergeCell ref="ZJ1:ZL1"/>
    <mergeCell ref="ZM1:ZO1"/>
    <mergeCell ref="ZP1:ZR1"/>
    <mergeCell ref="ZS1:ZU1"/>
    <mergeCell ref="ZV1:ZX1"/>
    <mergeCell ref="ZY1:AAA1"/>
    <mergeCell ref="AGZ1:AHB1"/>
    <mergeCell ref="AHC1:AHE1"/>
    <mergeCell ref="AHF1:AHH1"/>
    <mergeCell ref="AHI1:AHK1"/>
    <mergeCell ref="AHL1:AHN1"/>
    <mergeCell ref="AHO1:AHQ1"/>
    <mergeCell ref="AGH1:AGJ1"/>
    <mergeCell ref="AGK1:AGM1"/>
    <mergeCell ref="AGN1:AGP1"/>
    <mergeCell ref="AGQ1:AGS1"/>
    <mergeCell ref="AGT1:AGV1"/>
    <mergeCell ref="AGW1:AGY1"/>
    <mergeCell ref="AFP1:AFR1"/>
    <mergeCell ref="AFS1:AFU1"/>
    <mergeCell ref="AFV1:AFX1"/>
    <mergeCell ref="AFY1:AGA1"/>
    <mergeCell ref="AGB1:AGD1"/>
    <mergeCell ref="AGE1:AGG1"/>
    <mergeCell ref="AEX1:AEZ1"/>
    <mergeCell ref="AFA1:AFC1"/>
    <mergeCell ref="AFD1:AFF1"/>
    <mergeCell ref="AFG1:AFI1"/>
    <mergeCell ref="AFJ1:AFL1"/>
    <mergeCell ref="AFM1:AFO1"/>
    <mergeCell ref="AEF1:AEH1"/>
    <mergeCell ref="AEI1:AEK1"/>
    <mergeCell ref="AEL1:AEN1"/>
    <mergeCell ref="AEO1:AEQ1"/>
    <mergeCell ref="AER1:AET1"/>
    <mergeCell ref="AEU1:AEW1"/>
    <mergeCell ref="ADN1:ADP1"/>
    <mergeCell ref="ADQ1:ADS1"/>
    <mergeCell ref="ADT1:ADV1"/>
    <mergeCell ref="ADW1:ADY1"/>
    <mergeCell ref="ADZ1:AEB1"/>
    <mergeCell ref="AEC1:AEE1"/>
    <mergeCell ref="ALD1:ALF1"/>
    <mergeCell ref="ALG1:ALI1"/>
    <mergeCell ref="ALJ1:ALL1"/>
    <mergeCell ref="ALM1:ALO1"/>
    <mergeCell ref="ALP1:ALR1"/>
    <mergeCell ref="ALS1:ALU1"/>
    <mergeCell ref="AKL1:AKN1"/>
    <mergeCell ref="AKO1:AKQ1"/>
    <mergeCell ref="AKR1:AKT1"/>
    <mergeCell ref="AKU1:AKW1"/>
    <mergeCell ref="AKX1:AKZ1"/>
    <mergeCell ref="ALA1:ALC1"/>
    <mergeCell ref="AJT1:AJV1"/>
    <mergeCell ref="AJW1:AJY1"/>
    <mergeCell ref="AJZ1:AKB1"/>
    <mergeCell ref="AKC1:AKE1"/>
    <mergeCell ref="AKF1:AKH1"/>
    <mergeCell ref="AKI1:AKK1"/>
    <mergeCell ref="AJB1:AJD1"/>
    <mergeCell ref="AJE1:AJG1"/>
    <mergeCell ref="AJH1:AJJ1"/>
    <mergeCell ref="AJK1:AJM1"/>
    <mergeCell ref="AJN1:AJP1"/>
    <mergeCell ref="AJQ1:AJS1"/>
    <mergeCell ref="AIJ1:AIL1"/>
    <mergeCell ref="AIM1:AIO1"/>
    <mergeCell ref="AIP1:AIR1"/>
    <mergeCell ref="AIS1:AIU1"/>
    <mergeCell ref="AIV1:AIX1"/>
    <mergeCell ref="AIY1:AJA1"/>
    <mergeCell ref="AHR1:AHT1"/>
    <mergeCell ref="AHU1:AHW1"/>
    <mergeCell ref="AHX1:AHZ1"/>
    <mergeCell ref="AIA1:AIC1"/>
    <mergeCell ref="AID1:AIF1"/>
    <mergeCell ref="AIG1:AII1"/>
    <mergeCell ref="APH1:APJ1"/>
    <mergeCell ref="APK1:APM1"/>
    <mergeCell ref="APN1:APP1"/>
    <mergeCell ref="APQ1:APS1"/>
    <mergeCell ref="APT1:APV1"/>
    <mergeCell ref="APW1:APY1"/>
    <mergeCell ref="AOP1:AOR1"/>
    <mergeCell ref="AOS1:AOU1"/>
    <mergeCell ref="AOV1:AOX1"/>
    <mergeCell ref="AOY1:APA1"/>
    <mergeCell ref="APB1:APD1"/>
    <mergeCell ref="APE1:APG1"/>
    <mergeCell ref="ANX1:ANZ1"/>
    <mergeCell ref="AOA1:AOC1"/>
    <mergeCell ref="AOD1:AOF1"/>
    <mergeCell ref="AOG1:AOI1"/>
    <mergeCell ref="AOJ1:AOL1"/>
    <mergeCell ref="AOM1:AOO1"/>
    <mergeCell ref="ANF1:ANH1"/>
    <mergeCell ref="ANI1:ANK1"/>
    <mergeCell ref="ANL1:ANN1"/>
    <mergeCell ref="ANO1:ANQ1"/>
    <mergeCell ref="ANR1:ANT1"/>
    <mergeCell ref="ANU1:ANW1"/>
    <mergeCell ref="AMN1:AMP1"/>
    <mergeCell ref="AMQ1:AMS1"/>
    <mergeCell ref="AMT1:AMV1"/>
    <mergeCell ref="AMW1:AMY1"/>
    <mergeCell ref="AMZ1:ANB1"/>
    <mergeCell ref="ANC1:ANE1"/>
    <mergeCell ref="ALV1:ALX1"/>
    <mergeCell ref="ALY1:AMA1"/>
    <mergeCell ref="AMB1:AMD1"/>
    <mergeCell ref="AME1:AMG1"/>
    <mergeCell ref="AMH1:AMJ1"/>
    <mergeCell ref="AMK1:AMM1"/>
    <mergeCell ref="ATL1:ATN1"/>
    <mergeCell ref="ATO1:ATQ1"/>
    <mergeCell ref="ATR1:ATT1"/>
    <mergeCell ref="ATU1:ATW1"/>
    <mergeCell ref="ATX1:ATZ1"/>
    <mergeCell ref="AUA1:AUC1"/>
    <mergeCell ref="AST1:ASV1"/>
    <mergeCell ref="ASW1:ASY1"/>
    <mergeCell ref="ASZ1:ATB1"/>
    <mergeCell ref="ATC1:ATE1"/>
    <mergeCell ref="ATF1:ATH1"/>
    <mergeCell ref="ATI1:ATK1"/>
    <mergeCell ref="ASB1:ASD1"/>
    <mergeCell ref="ASE1:ASG1"/>
    <mergeCell ref="ASH1:ASJ1"/>
    <mergeCell ref="ASK1:ASM1"/>
    <mergeCell ref="ASN1:ASP1"/>
    <mergeCell ref="ASQ1:ASS1"/>
    <mergeCell ref="ARJ1:ARL1"/>
    <mergeCell ref="ARM1:ARO1"/>
    <mergeCell ref="ARP1:ARR1"/>
    <mergeCell ref="ARS1:ARU1"/>
    <mergeCell ref="ARV1:ARX1"/>
    <mergeCell ref="ARY1:ASA1"/>
    <mergeCell ref="AQR1:AQT1"/>
    <mergeCell ref="AQU1:AQW1"/>
    <mergeCell ref="AQX1:AQZ1"/>
    <mergeCell ref="ARA1:ARC1"/>
    <mergeCell ref="ARD1:ARF1"/>
    <mergeCell ref="ARG1:ARI1"/>
    <mergeCell ref="APZ1:AQB1"/>
    <mergeCell ref="AQC1:AQE1"/>
    <mergeCell ref="AQF1:AQH1"/>
    <mergeCell ref="AQI1:AQK1"/>
    <mergeCell ref="AQL1:AQN1"/>
    <mergeCell ref="AQO1:AQQ1"/>
    <mergeCell ref="AXP1:AXR1"/>
    <mergeCell ref="AXS1:AXU1"/>
    <mergeCell ref="AXV1:AXX1"/>
    <mergeCell ref="AXY1:AYA1"/>
    <mergeCell ref="AYB1:AYD1"/>
    <mergeCell ref="AYE1:AYG1"/>
    <mergeCell ref="AWX1:AWZ1"/>
    <mergeCell ref="AXA1:AXC1"/>
    <mergeCell ref="AXD1:AXF1"/>
    <mergeCell ref="AXG1:AXI1"/>
    <mergeCell ref="AXJ1:AXL1"/>
    <mergeCell ref="AXM1:AXO1"/>
    <mergeCell ref="AWF1:AWH1"/>
    <mergeCell ref="AWI1:AWK1"/>
    <mergeCell ref="AWL1:AWN1"/>
    <mergeCell ref="AWO1:AWQ1"/>
    <mergeCell ref="AWR1:AWT1"/>
    <mergeCell ref="AWU1:AWW1"/>
    <mergeCell ref="AVN1:AVP1"/>
    <mergeCell ref="AVQ1:AVS1"/>
    <mergeCell ref="AVT1:AVV1"/>
    <mergeCell ref="AVW1:AVY1"/>
    <mergeCell ref="AVZ1:AWB1"/>
    <mergeCell ref="AWC1:AWE1"/>
    <mergeCell ref="AUV1:AUX1"/>
    <mergeCell ref="AUY1:AVA1"/>
    <mergeCell ref="AVB1:AVD1"/>
    <mergeCell ref="AVE1:AVG1"/>
    <mergeCell ref="AVH1:AVJ1"/>
    <mergeCell ref="AVK1:AVM1"/>
    <mergeCell ref="AUD1:AUF1"/>
    <mergeCell ref="AUG1:AUI1"/>
    <mergeCell ref="AUJ1:AUL1"/>
    <mergeCell ref="AUM1:AUO1"/>
    <mergeCell ref="AUP1:AUR1"/>
    <mergeCell ref="AUS1:AUU1"/>
    <mergeCell ref="BBT1:BBV1"/>
    <mergeCell ref="BBW1:BBY1"/>
    <mergeCell ref="BBZ1:BCB1"/>
    <mergeCell ref="BCC1:BCE1"/>
    <mergeCell ref="BCF1:BCH1"/>
    <mergeCell ref="BCI1:BCK1"/>
    <mergeCell ref="BBB1:BBD1"/>
    <mergeCell ref="BBE1:BBG1"/>
    <mergeCell ref="BBH1:BBJ1"/>
    <mergeCell ref="BBK1:BBM1"/>
    <mergeCell ref="BBN1:BBP1"/>
    <mergeCell ref="BBQ1:BBS1"/>
    <mergeCell ref="BAJ1:BAL1"/>
    <mergeCell ref="BAM1:BAO1"/>
    <mergeCell ref="BAP1:BAR1"/>
    <mergeCell ref="BAS1:BAU1"/>
    <mergeCell ref="BAV1:BAX1"/>
    <mergeCell ref="BAY1:BBA1"/>
    <mergeCell ref="AZR1:AZT1"/>
    <mergeCell ref="AZU1:AZW1"/>
    <mergeCell ref="AZX1:AZZ1"/>
    <mergeCell ref="BAA1:BAC1"/>
    <mergeCell ref="BAD1:BAF1"/>
    <mergeCell ref="BAG1:BAI1"/>
    <mergeCell ref="AYZ1:AZB1"/>
    <mergeCell ref="AZC1:AZE1"/>
    <mergeCell ref="AZF1:AZH1"/>
    <mergeCell ref="AZI1:AZK1"/>
    <mergeCell ref="AZL1:AZN1"/>
    <mergeCell ref="AZO1:AZQ1"/>
    <mergeCell ref="AYH1:AYJ1"/>
    <mergeCell ref="AYK1:AYM1"/>
    <mergeCell ref="AYN1:AYP1"/>
    <mergeCell ref="AYQ1:AYS1"/>
    <mergeCell ref="AYT1:AYV1"/>
    <mergeCell ref="AYW1:AYY1"/>
    <mergeCell ref="BFX1:BFZ1"/>
    <mergeCell ref="BGA1:BGC1"/>
    <mergeCell ref="BGD1:BGF1"/>
    <mergeCell ref="BGG1:BGI1"/>
    <mergeCell ref="BGJ1:BGL1"/>
    <mergeCell ref="BGM1:BGO1"/>
    <mergeCell ref="BFF1:BFH1"/>
    <mergeCell ref="BFI1:BFK1"/>
    <mergeCell ref="BFL1:BFN1"/>
    <mergeCell ref="BFO1:BFQ1"/>
    <mergeCell ref="BFR1:BFT1"/>
    <mergeCell ref="BFU1:BFW1"/>
    <mergeCell ref="BEN1:BEP1"/>
    <mergeCell ref="BEQ1:BES1"/>
    <mergeCell ref="BET1:BEV1"/>
    <mergeCell ref="BEW1:BEY1"/>
    <mergeCell ref="BEZ1:BFB1"/>
    <mergeCell ref="BFC1:BFE1"/>
    <mergeCell ref="BDV1:BDX1"/>
    <mergeCell ref="BDY1:BEA1"/>
    <mergeCell ref="BEB1:BED1"/>
    <mergeCell ref="BEE1:BEG1"/>
    <mergeCell ref="BEH1:BEJ1"/>
    <mergeCell ref="BEK1:BEM1"/>
    <mergeCell ref="BDD1:BDF1"/>
    <mergeCell ref="BDG1:BDI1"/>
    <mergeCell ref="BDJ1:BDL1"/>
    <mergeCell ref="BDM1:BDO1"/>
    <mergeCell ref="BDP1:BDR1"/>
    <mergeCell ref="BDS1:BDU1"/>
    <mergeCell ref="BCL1:BCN1"/>
    <mergeCell ref="BCO1:BCQ1"/>
    <mergeCell ref="BCR1:BCT1"/>
    <mergeCell ref="BCU1:BCW1"/>
    <mergeCell ref="BCX1:BCZ1"/>
    <mergeCell ref="BDA1:BDC1"/>
    <mergeCell ref="BKB1:BKD1"/>
    <mergeCell ref="BKE1:BKG1"/>
    <mergeCell ref="BKH1:BKJ1"/>
    <mergeCell ref="BKK1:BKM1"/>
    <mergeCell ref="BKN1:BKP1"/>
    <mergeCell ref="BKQ1:BKS1"/>
    <mergeCell ref="BJJ1:BJL1"/>
    <mergeCell ref="BJM1:BJO1"/>
    <mergeCell ref="BJP1:BJR1"/>
    <mergeCell ref="BJS1:BJU1"/>
    <mergeCell ref="BJV1:BJX1"/>
    <mergeCell ref="BJY1:BKA1"/>
    <mergeCell ref="BIR1:BIT1"/>
    <mergeCell ref="BIU1:BIW1"/>
    <mergeCell ref="BIX1:BIZ1"/>
    <mergeCell ref="BJA1:BJC1"/>
    <mergeCell ref="BJD1:BJF1"/>
    <mergeCell ref="BJG1:BJI1"/>
    <mergeCell ref="BHZ1:BIB1"/>
    <mergeCell ref="BIC1:BIE1"/>
    <mergeCell ref="BIF1:BIH1"/>
    <mergeCell ref="BII1:BIK1"/>
    <mergeCell ref="BIL1:BIN1"/>
    <mergeCell ref="BIO1:BIQ1"/>
    <mergeCell ref="BHH1:BHJ1"/>
    <mergeCell ref="BHK1:BHM1"/>
    <mergeCell ref="BHN1:BHP1"/>
    <mergeCell ref="BHQ1:BHS1"/>
    <mergeCell ref="BHT1:BHV1"/>
    <mergeCell ref="BHW1:BHY1"/>
    <mergeCell ref="BGP1:BGR1"/>
    <mergeCell ref="BGS1:BGU1"/>
    <mergeCell ref="BGV1:BGX1"/>
    <mergeCell ref="BGY1:BHA1"/>
    <mergeCell ref="BHB1:BHD1"/>
    <mergeCell ref="BHE1:BHG1"/>
    <mergeCell ref="BOF1:BOH1"/>
    <mergeCell ref="BOI1:BOK1"/>
    <mergeCell ref="BOL1:BON1"/>
    <mergeCell ref="BOO1:BOQ1"/>
    <mergeCell ref="BOR1:BOT1"/>
    <mergeCell ref="BOU1:BOW1"/>
    <mergeCell ref="BNN1:BNP1"/>
    <mergeCell ref="BNQ1:BNS1"/>
    <mergeCell ref="BNT1:BNV1"/>
    <mergeCell ref="BNW1:BNY1"/>
    <mergeCell ref="BNZ1:BOB1"/>
    <mergeCell ref="BOC1:BOE1"/>
    <mergeCell ref="BMV1:BMX1"/>
    <mergeCell ref="BMY1:BNA1"/>
    <mergeCell ref="BNB1:BND1"/>
    <mergeCell ref="BNE1:BNG1"/>
    <mergeCell ref="BNH1:BNJ1"/>
    <mergeCell ref="BNK1:BNM1"/>
    <mergeCell ref="BMD1:BMF1"/>
    <mergeCell ref="BMG1:BMI1"/>
    <mergeCell ref="BMJ1:BML1"/>
    <mergeCell ref="BMM1:BMO1"/>
    <mergeCell ref="BMP1:BMR1"/>
    <mergeCell ref="BMS1:BMU1"/>
    <mergeCell ref="BLL1:BLN1"/>
    <mergeCell ref="BLO1:BLQ1"/>
    <mergeCell ref="BLR1:BLT1"/>
    <mergeCell ref="BLU1:BLW1"/>
    <mergeCell ref="BLX1:BLZ1"/>
    <mergeCell ref="BMA1:BMC1"/>
    <mergeCell ref="BKT1:BKV1"/>
    <mergeCell ref="BKW1:BKY1"/>
    <mergeCell ref="BKZ1:BLB1"/>
    <mergeCell ref="BLC1:BLE1"/>
    <mergeCell ref="BLF1:BLH1"/>
    <mergeCell ref="BLI1:BLK1"/>
    <mergeCell ref="BTN1:BTP1"/>
    <mergeCell ref="BTQ1:BTS1"/>
    <mergeCell ref="BSJ1:BSL1"/>
    <mergeCell ref="BSM1:BSO1"/>
    <mergeCell ref="BSP1:BSR1"/>
    <mergeCell ref="BSS1:BSU1"/>
    <mergeCell ref="BSV1:BSX1"/>
    <mergeCell ref="BSY1:BTA1"/>
    <mergeCell ref="BRR1:BRT1"/>
    <mergeCell ref="BRU1:BRW1"/>
    <mergeCell ref="BRX1:BRZ1"/>
    <mergeCell ref="BSA1:BSC1"/>
    <mergeCell ref="BSD1:BSF1"/>
    <mergeCell ref="BSG1:BSI1"/>
    <mergeCell ref="BQZ1:BRB1"/>
    <mergeCell ref="BRC1:BRE1"/>
    <mergeCell ref="BRF1:BRH1"/>
    <mergeCell ref="BRI1:BRK1"/>
    <mergeCell ref="BRL1:BRN1"/>
    <mergeCell ref="BRO1:BRQ1"/>
    <mergeCell ref="BQH1:BQJ1"/>
    <mergeCell ref="BQK1:BQM1"/>
    <mergeCell ref="BQN1:BQP1"/>
    <mergeCell ref="BQQ1:BQS1"/>
    <mergeCell ref="BQT1:BQV1"/>
    <mergeCell ref="BQW1:BQY1"/>
    <mergeCell ref="BPP1:BPR1"/>
    <mergeCell ref="BPS1:BPU1"/>
    <mergeCell ref="BPV1:BPX1"/>
    <mergeCell ref="BPY1:BQA1"/>
    <mergeCell ref="BQB1:BQD1"/>
    <mergeCell ref="BQE1:BQG1"/>
    <mergeCell ref="BOX1:BOZ1"/>
    <mergeCell ref="BPA1:BPC1"/>
    <mergeCell ref="BPD1:BPF1"/>
    <mergeCell ref="BPG1:BPI1"/>
    <mergeCell ref="BPJ1:BPL1"/>
    <mergeCell ref="BPM1:BPO1"/>
    <mergeCell ref="AL2:AN2"/>
    <mergeCell ref="AO2:AQ2"/>
    <mergeCell ref="AR2:AT2"/>
    <mergeCell ref="AU2:AW2"/>
    <mergeCell ref="AX2:AZ2"/>
    <mergeCell ref="BA2:BC2"/>
    <mergeCell ref="T2:V2"/>
    <mergeCell ref="W2:Y2"/>
    <mergeCell ref="Z2:AB2"/>
    <mergeCell ref="AC2:AE2"/>
    <mergeCell ref="AF2:AH2"/>
    <mergeCell ref="AI2:AK2"/>
    <mergeCell ref="B2:D2"/>
    <mergeCell ref="E2:G2"/>
    <mergeCell ref="H2:J2"/>
    <mergeCell ref="K2:M2"/>
    <mergeCell ref="N2:P2"/>
    <mergeCell ref="Q2:S2"/>
    <mergeCell ref="BXX1:BXZ1"/>
    <mergeCell ref="BYA1:BYC1"/>
    <mergeCell ref="BYD1:BYF1"/>
    <mergeCell ref="BYG1:BYI1"/>
    <mergeCell ref="BYJ1:BYL1"/>
    <mergeCell ref="BYM1:BYO1"/>
    <mergeCell ref="BXF1:BXH1"/>
    <mergeCell ref="BXI1:BXK1"/>
    <mergeCell ref="BXL1:BXN1"/>
    <mergeCell ref="BXO1:BXQ1"/>
    <mergeCell ref="BXR1:BXT1"/>
    <mergeCell ref="BXU1:BXW1"/>
    <mergeCell ref="BWN1:BWP1"/>
    <mergeCell ref="BWQ1:BWS1"/>
    <mergeCell ref="BWT1:BWV1"/>
    <mergeCell ref="BWW1:BWY1"/>
    <mergeCell ref="BWZ1:BXB1"/>
    <mergeCell ref="BXC1:BXE1"/>
    <mergeCell ref="BVV1:BVX1"/>
    <mergeCell ref="BVY1:BWA1"/>
    <mergeCell ref="BWB1:BWD1"/>
    <mergeCell ref="BWE1:BWG1"/>
    <mergeCell ref="BWH1:BWJ1"/>
    <mergeCell ref="BWK1:BWM1"/>
    <mergeCell ref="BVD1:BVF1"/>
    <mergeCell ref="BVG1:BVI1"/>
    <mergeCell ref="BVJ1:BVL1"/>
    <mergeCell ref="BVM1:BVO1"/>
    <mergeCell ref="BVP1:BVR1"/>
    <mergeCell ref="BVS1:BVU1"/>
    <mergeCell ref="BUL1:BUN1"/>
    <mergeCell ref="BUO1:BUQ1"/>
    <mergeCell ref="BUR1:BUT1"/>
    <mergeCell ref="BUU1:BUW1"/>
    <mergeCell ref="BUX1:BUZ1"/>
    <mergeCell ref="BVA1:BVC1"/>
    <mergeCell ref="BTT1:BTV1"/>
    <mergeCell ref="BTW1:BTY1"/>
    <mergeCell ref="BTZ1:BUB1"/>
    <mergeCell ref="BUC1:BUE1"/>
    <mergeCell ref="BUF1:BUH1"/>
    <mergeCell ref="BUI1:BUK1"/>
    <mergeCell ref="BTB1:BTD1"/>
    <mergeCell ref="BTE1:BTG1"/>
    <mergeCell ref="BTH1:BTJ1"/>
    <mergeCell ref="BTK1:BTM1"/>
    <mergeCell ref="EP2:ER2"/>
    <mergeCell ref="ES2:EU2"/>
    <mergeCell ref="EV2:EX2"/>
    <mergeCell ref="EY2:FA2"/>
    <mergeCell ref="FB2:FD2"/>
    <mergeCell ref="FE2:FG2"/>
    <mergeCell ref="DX2:DZ2"/>
    <mergeCell ref="EA2:EC2"/>
    <mergeCell ref="ED2:EF2"/>
    <mergeCell ref="EG2:EI2"/>
    <mergeCell ref="EJ2:EL2"/>
    <mergeCell ref="EM2:EO2"/>
    <mergeCell ref="DF2:DH2"/>
    <mergeCell ref="DI2:DK2"/>
    <mergeCell ref="DL2:DN2"/>
    <mergeCell ref="DO2:DQ2"/>
    <mergeCell ref="DR2:DT2"/>
    <mergeCell ref="DU2:DW2"/>
    <mergeCell ref="CN2:CP2"/>
    <mergeCell ref="CQ2:CS2"/>
    <mergeCell ref="CT2:CV2"/>
    <mergeCell ref="CW2:CY2"/>
    <mergeCell ref="CZ2:DB2"/>
    <mergeCell ref="DC2:DE2"/>
    <mergeCell ref="BV2:BX2"/>
    <mergeCell ref="BY2:CA2"/>
    <mergeCell ref="CB2:CD2"/>
    <mergeCell ref="CE2:CG2"/>
    <mergeCell ref="CH2:CJ2"/>
    <mergeCell ref="CK2:CM2"/>
    <mergeCell ref="BD2:BF2"/>
    <mergeCell ref="BG2:BI2"/>
    <mergeCell ref="BJ2:BL2"/>
    <mergeCell ref="BM2:BO2"/>
    <mergeCell ref="BP2:BR2"/>
    <mergeCell ref="BS2:BU2"/>
    <mergeCell ref="IT2:IV2"/>
    <mergeCell ref="IW2:IY2"/>
    <mergeCell ref="IZ2:JB2"/>
    <mergeCell ref="JC2:JE2"/>
    <mergeCell ref="JF2:JH2"/>
    <mergeCell ref="JI2:JK2"/>
    <mergeCell ref="IB2:ID2"/>
    <mergeCell ref="IE2:IG2"/>
    <mergeCell ref="IH2:IJ2"/>
    <mergeCell ref="IK2:IM2"/>
    <mergeCell ref="IN2:IP2"/>
    <mergeCell ref="IQ2:IS2"/>
    <mergeCell ref="HJ2:HL2"/>
    <mergeCell ref="HM2:HO2"/>
    <mergeCell ref="HP2:HR2"/>
    <mergeCell ref="HS2:HU2"/>
    <mergeCell ref="HV2:HX2"/>
    <mergeCell ref="HY2:IA2"/>
    <mergeCell ref="GR2:GT2"/>
    <mergeCell ref="GU2:GW2"/>
    <mergeCell ref="GX2:GZ2"/>
    <mergeCell ref="HA2:HC2"/>
    <mergeCell ref="HD2:HF2"/>
    <mergeCell ref="HG2:HI2"/>
    <mergeCell ref="FZ2:GB2"/>
    <mergeCell ref="GC2:GE2"/>
    <mergeCell ref="GF2:GH2"/>
    <mergeCell ref="GI2:GK2"/>
    <mergeCell ref="GL2:GN2"/>
    <mergeCell ref="GO2:GQ2"/>
    <mergeCell ref="FH2:FJ2"/>
    <mergeCell ref="FK2:FM2"/>
    <mergeCell ref="FN2:FP2"/>
    <mergeCell ref="FQ2:FS2"/>
    <mergeCell ref="FT2:FV2"/>
    <mergeCell ref="FW2:FY2"/>
    <mergeCell ref="MX2:MZ2"/>
    <mergeCell ref="NA2:NC2"/>
    <mergeCell ref="ND2:NF2"/>
    <mergeCell ref="NG2:NI2"/>
    <mergeCell ref="NJ2:NL2"/>
    <mergeCell ref="NM2:NO2"/>
    <mergeCell ref="MF2:MH2"/>
    <mergeCell ref="MI2:MK2"/>
    <mergeCell ref="ML2:MN2"/>
    <mergeCell ref="MO2:MQ2"/>
    <mergeCell ref="MR2:MT2"/>
    <mergeCell ref="MU2:MW2"/>
    <mergeCell ref="LN2:LP2"/>
    <mergeCell ref="LQ2:LS2"/>
    <mergeCell ref="LT2:LV2"/>
    <mergeCell ref="LW2:LY2"/>
    <mergeCell ref="LZ2:MB2"/>
    <mergeCell ref="MC2:ME2"/>
    <mergeCell ref="KV2:KX2"/>
    <mergeCell ref="KY2:LA2"/>
    <mergeCell ref="LB2:LD2"/>
    <mergeCell ref="LE2:LG2"/>
    <mergeCell ref="LH2:LJ2"/>
    <mergeCell ref="LK2:LM2"/>
    <mergeCell ref="KD2:KF2"/>
    <mergeCell ref="KG2:KI2"/>
    <mergeCell ref="KJ2:KL2"/>
    <mergeCell ref="KM2:KO2"/>
    <mergeCell ref="KP2:KR2"/>
    <mergeCell ref="KS2:KU2"/>
    <mergeCell ref="JL2:JN2"/>
    <mergeCell ref="JO2:JQ2"/>
    <mergeCell ref="JR2:JT2"/>
    <mergeCell ref="JU2:JW2"/>
    <mergeCell ref="JX2:JZ2"/>
    <mergeCell ref="KA2:KC2"/>
    <mergeCell ref="RB2:RD2"/>
    <mergeCell ref="RE2:RG2"/>
    <mergeCell ref="RH2:RJ2"/>
    <mergeCell ref="RK2:RM2"/>
    <mergeCell ref="RN2:RP2"/>
    <mergeCell ref="RQ2:RS2"/>
    <mergeCell ref="QJ2:QL2"/>
    <mergeCell ref="QM2:QO2"/>
    <mergeCell ref="QP2:QR2"/>
    <mergeCell ref="QS2:QU2"/>
    <mergeCell ref="QV2:QX2"/>
    <mergeCell ref="QY2:RA2"/>
    <mergeCell ref="PR2:PT2"/>
    <mergeCell ref="PU2:PW2"/>
    <mergeCell ref="PX2:PZ2"/>
    <mergeCell ref="QA2:QC2"/>
    <mergeCell ref="QD2:QF2"/>
    <mergeCell ref="QG2:QI2"/>
    <mergeCell ref="OZ2:PB2"/>
    <mergeCell ref="PC2:PE2"/>
    <mergeCell ref="PF2:PH2"/>
    <mergeCell ref="PI2:PK2"/>
    <mergeCell ref="PL2:PN2"/>
    <mergeCell ref="PO2:PQ2"/>
    <mergeCell ref="OH2:OJ2"/>
    <mergeCell ref="OK2:OM2"/>
    <mergeCell ref="ON2:OP2"/>
    <mergeCell ref="OQ2:OS2"/>
    <mergeCell ref="OT2:OV2"/>
    <mergeCell ref="OW2:OY2"/>
    <mergeCell ref="NP2:NR2"/>
    <mergeCell ref="NS2:NU2"/>
    <mergeCell ref="NV2:NX2"/>
    <mergeCell ref="NY2:OA2"/>
    <mergeCell ref="OB2:OD2"/>
    <mergeCell ref="OE2:OG2"/>
    <mergeCell ref="VF2:VH2"/>
    <mergeCell ref="VI2:VK2"/>
    <mergeCell ref="VL2:VN2"/>
    <mergeCell ref="VO2:VQ2"/>
    <mergeCell ref="VR2:VT2"/>
    <mergeCell ref="VU2:VW2"/>
    <mergeCell ref="UN2:UP2"/>
    <mergeCell ref="UQ2:US2"/>
    <mergeCell ref="UT2:UV2"/>
    <mergeCell ref="UW2:UY2"/>
    <mergeCell ref="UZ2:VB2"/>
    <mergeCell ref="VC2:VE2"/>
    <mergeCell ref="TV2:TX2"/>
    <mergeCell ref="TY2:UA2"/>
    <mergeCell ref="UB2:UD2"/>
    <mergeCell ref="UE2:UG2"/>
    <mergeCell ref="UH2:UJ2"/>
    <mergeCell ref="UK2:UM2"/>
    <mergeCell ref="TD2:TF2"/>
    <mergeCell ref="TG2:TI2"/>
    <mergeCell ref="TJ2:TL2"/>
    <mergeCell ref="TM2:TO2"/>
    <mergeCell ref="TP2:TR2"/>
    <mergeCell ref="TS2:TU2"/>
    <mergeCell ref="SL2:SN2"/>
    <mergeCell ref="SO2:SQ2"/>
    <mergeCell ref="SR2:ST2"/>
    <mergeCell ref="SU2:SW2"/>
    <mergeCell ref="SX2:SZ2"/>
    <mergeCell ref="TA2:TC2"/>
    <mergeCell ref="RT2:RV2"/>
    <mergeCell ref="RW2:RY2"/>
    <mergeCell ref="RZ2:SB2"/>
    <mergeCell ref="SC2:SE2"/>
    <mergeCell ref="SF2:SH2"/>
    <mergeCell ref="SI2:SK2"/>
    <mergeCell ref="ZJ2:ZL2"/>
    <mergeCell ref="ZM2:ZO2"/>
    <mergeCell ref="ZP2:ZR2"/>
    <mergeCell ref="ZS2:ZU2"/>
    <mergeCell ref="ZV2:ZX2"/>
    <mergeCell ref="ZY2:AAA2"/>
    <mergeCell ref="YR2:YT2"/>
    <mergeCell ref="YU2:YW2"/>
    <mergeCell ref="YX2:YZ2"/>
    <mergeCell ref="ZA2:ZC2"/>
    <mergeCell ref="ZD2:ZF2"/>
    <mergeCell ref="ZG2:ZI2"/>
    <mergeCell ref="XZ2:YB2"/>
    <mergeCell ref="YC2:YE2"/>
    <mergeCell ref="YF2:YH2"/>
    <mergeCell ref="YI2:YK2"/>
    <mergeCell ref="YL2:YN2"/>
    <mergeCell ref="YO2:YQ2"/>
    <mergeCell ref="XH2:XJ2"/>
    <mergeCell ref="XK2:XM2"/>
    <mergeCell ref="XN2:XP2"/>
    <mergeCell ref="XQ2:XS2"/>
    <mergeCell ref="XT2:XV2"/>
    <mergeCell ref="XW2:XY2"/>
    <mergeCell ref="WP2:WR2"/>
    <mergeCell ref="WS2:WU2"/>
    <mergeCell ref="WV2:WX2"/>
    <mergeCell ref="WY2:XA2"/>
    <mergeCell ref="XB2:XD2"/>
    <mergeCell ref="XE2:XG2"/>
    <mergeCell ref="VX2:VZ2"/>
    <mergeCell ref="WA2:WC2"/>
    <mergeCell ref="WD2:WF2"/>
    <mergeCell ref="WG2:WI2"/>
    <mergeCell ref="WJ2:WL2"/>
    <mergeCell ref="WM2:WO2"/>
    <mergeCell ref="ADN2:ADP2"/>
    <mergeCell ref="ADQ2:ADS2"/>
    <mergeCell ref="ADT2:ADV2"/>
    <mergeCell ref="ADW2:ADY2"/>
    <mergeCell ref="ADZ2:AEB2"/>
    <mergeCell ref="AEC2:AEE2"/>
    <mergeCell ref="ACV2:ACX2"/>
    <mergeCell ref="ACY2:ADA2"/>
    <mergeCell ref="ADB2:ADD2"/>
    <mergeCell ref="ADE2:ADG2"/>
    <mergeCell ref="ADH2:ADJ2"/>
    <mergeCell ref="ADK2:ADM2"/>
    <mergeCell ref="ACD2:ACF2"/>
    <mergeCell ref="ACG2:ACI2"/>
    <mergeCell ref="ACJ2:ACL2"/>
    <mergeCell ref="ACM2:ACO2"/>
    <mergeCell ref="ACP2:ACR2"/>
    <mergeCell ref="ACS2:ACU2"/>
    <mergeCell ref="ABL2:ABN2"/>
    <mergeCell ref="ABO2:ABQ2"/>
    <mergeCell ref="ABR2:ABT2"/>
    <mergeCell ref="ABU2:ABW2"/>
    <mergeCell ref="ABX2:ABZ2"/>
    <mergeCell ref="ACA2:ACC2"/>
    <mergeCell ref="AAT2:AAV2"/>
    <mergeCell ref="AAW2:AAY2"/>
    <mergeCell ref="AAZ2:ABB2"/>
    <mergeCell ref="ABC2:ABE2"/>
    <mergeCell ref="ABF2:ABH2"/>
    <mergeCell ref="ABI2:ABK2"/>
    <mergeCell ref="AAB2:AAD2"/>
    <mergeCell ref="AAE2:AAG2"/>
    <mergeCell ref="AAH2:AAJ2"/>
    <mergeCell ref="AAK2:AAM2"/>
    <mergeCell ref="AAN2:AAP2"/>
    <mergeCell ref="AAQ2:AAS2"/>
    <mergeCell ref="AHR2:AHT2"/>
    <mergeCell ref="AHU2:AHW2"/>
    <mergeCell ref="AHX2:AHZ2"/>
    <mergeCell ref="AIA2:AIC2"/>
    <mergeCell ref="AID2:AIF2"/>
    <mergeCell ref="AIG2:AII2"/>
    <mergeCell ref="AGZ2:AHB2"/>
    <mergeCell ref="AHC2:AHE2"/>
    <mergeCell ref="AHF2:AHH2"/>
    <mergeCell ref="AHI2:AHK2"/>
    <mergeCell ref="AHL2:AHN2"/>
    <mergeCell ref="AHO2:AHQ2"/>
    <mergeCell ref="AGH2:AGJ2"/>
    <mergeCell ref="AGK2:AGM2"/>
    <mergeCell ref="AGN2:AGP2"/>
    <mergeCell ref="AGQ2:AGS2"/>
    <mergeCell ref="AGT2:AGV2"/>
    <mergeCell ref="AGW2:AGY2"/>
    <mergeCell ref="AFP2:AFR2"/>
    <mergeCell ref="AFS2:AFU2"/>
    <mergeCell ref="AFV2:AFX2"/>
    <mergeCell ref="AFY2:AGA2"/>
    <mergeCell ref="AGB2:AGD2"/>
    <mergeCell ref="AGE2:AGG2"/>
    <mergeCell ref="AEX2:AEZ2"/>
    <mergeCell ref="AFA2:AFC2"/>
    <mergeCell ref="AFD2:AFF2"/>
    <mergeCell ref="AFG2:AFI2"/>
    <mergeCell ref="AFJ2:AFL2"/>
    <mergeCell ref="AFM2:AFO2"/>
    <mergeCell ref="AEF2:AEH2"/>
    <mergeCell ref="AEI2:AEK2"/>
    <mergeCell ref="AEL2:AEN2"/>
    <mergeCell ref="AEO2:AEQ2"/>
    <mergeCell ref="AER2:AET2"/>
    <mergeCell ref="AEU2:AEW2"/>
    <mergeCell ref="ALV2:ALX2"/>
    <mergeCell ref="ALY2:AMA2"/>
    <mergeCell ref="AMB2:AMD2"/>
    <mergeCell ref="AME2:AMG2"/>
    <mergeCell ref="AMH2:AMJ2"/>
    <mergeCell ref="AMK2:AMM2"/>
    <mergeCell ref="ALD2:ALF2"/>
    <mergeCell ref="ALG2:ALI2"/>
    <mergeCell ref="ALJ2:ALL2"/>
    <mergeCell ref="ALM2:ALO2"/>
    <mergeCell ref="ALP2:ALR2"/>
    <mergeCell ref="ALS2:ALU2"/>
    <mergeCell ref="AKL2:AKN2"/>
    <mergeCell ref="AKO2:AKQ2"/>
    <mergeCell ref="AKR2:AKT2"/>
    <mergeCell ref="AKU2:AKW2"/>
    <mergeCell ref="AKX2:AKZ2"/>
    <mergeCell ref="ALA2:ALC2"/>
    <mergeCell ref="AJT2:AJV2"/>
    <mergeCell ref="AJW2:AJY2"/>
    <mergeCell ref="AJZ2:AKB2"/>
    <mergeCell ref="AKC2:AKE2"/>
    <mergeCell ref="AKF2:AKH2"/>
    <mergeCell ref="AKI2:AKK2"/>
    <mergeCell ref="AJB2:AJD2"/>
    <mergeCell ref="AJE2:AJG2"/>
    <mergeCell ref="AJH2:AJJ2"/>
    <mergeCell ref="AJK2:AJM2"/>
    <mergeCell ref="AJN2:AJP2"/>
    <mergeCell ref="AJQ2:AJS2"/>
    <mergeCell ref="AIJ2:AIL2"/>
    <mergeCell ref="AIM2:AIO2"/>
    <mergeCell ref="AIP2:AIR2"/>
    <mergeCell ref="AIS2:AIU2"/>
    <mergeCell ref="AIV2:AIX2"/>
    <mergeCell ref="AIY2:AJA2"/>
    <mergeCell ref="APZ2:AQB2"/>
    <mergeCell ref="AQC2:AQE2"/>
    <mergeCell ref="AQF2:AQH2"/>
    <mergeCell ref="AQI2:AQK2"/>
    <mergeCell ref="AQL2:AQN2"/>
    <mergeCell ref="AQO2:AQQ2"/>
    <mergeCell ref="APH2:APJ2"/>
    <mergeCell ref="APK2:APM2"/>
    <mergeCell ref="APN2:APP2"/>
    <mergeCell ref="APQ2:APS2"/>
    <mergeCell ref="APT2:APV2"/>
    <mergeCell ref="APW2:APY2"/>
    <mergeCell ref="AOP2:AOR2"/>
    <mergeCell ref="AOS2:AOU2"/>
    <mergeCell ref="AOV2:AOX2"/>
    <mergeCell ref="AOY2:APA2"/>
    <mergeCell ref="APB2:APD2"/>
    <mergeCell ref="APE2:APG2"/>
    <mergeCell ref="ANX2:ANZ2"/>
    <mergeCell ref="AOA2:AOC2"/>
    <mergeCell ref="AOD2:AOF2"/>
    <mergeCell ref="AOG2:AOI2"/>
    <mergeCell ref="AOJ2:AOL2"/>
    <mergeCell ref="AOM2:AOO2"/>
    <mergeCell ref="ANF2:ANH2"/>
    <mergeCell ref="ANI2:ANK2"/>
    <mergeCell ref="ANL2:ANN2"/>
    <mergeCell ref="ANO2:ANQ2"/>
    <mergeCell ref="ANR2:ANT2"/>
    <mergeCell ref="ANU2:ANW2"/>
    <mergeCell ref="AMN2:AMP2"/>
    <mergeCell ref="AMQ2:AMS2"/>
    <mergeCell ref="AMT2:AMV2"/>
    <mergeCell ref="AMW2:AMY2"/>
    <mergeCell ref="AMZ2:ANB2"/>
    <mergeCell ref="ANC2:ANE2"/>
    <mergeCell ref="AUD2:AUF2"/>
    <mergeCell ref="AUG2:AUI2"/>
    <mergeCell ref="AUJ2:AUL2"/>
    <mergeCell ref="AUM2:AUO2"/>
    <mergeCell ref="AUP2:AUR2"/>
    <mergeCell ref="AUS2:AUU2"/>
    <mergeCell ref="ATL2:ATN2"/>
    <mergeCell ref="ATO2:ATQ2"/>
    <mergeCell ref="ATR2:ATT2"/>
    <mergeCell ref="ATU2:ATW2"/>
    <mergeCell ref="ATX2:ATZ2"/>
    <mergeCell ref="AUA2:AUC2"/>
    <mergeCell ref="AST2:ASV2"/>
    <mergeCell ref="ASW2:ASY2"/>
    <mergeCell ref="ASZ2:ATB2"/>
    <mergeCell ref="ATC2:ATE2"/>
    <mergeCell ref="ATF2:ATH2"/>
    <mergeCell ref="ATI2:ATK2"/>
    <mergeCell ref="ASB2:ASD2"/>
    <mergeCell ref="ASE2:ASG2"/>
    <mergeCell ref="ASH2:ASJ2"/>
    <mergeCell ref="ASK2:ASM2"/>
    <mergeCell ref="ASN2:ASP2"/>
    <mergeCell ref="ASQ2:ASS2"/>
    <mergeCell ref="ARJ2:ARL2"/>
    <mergeCell ref="ARM2:ARO2"/>
    <mergeCell ref="ARP2:ARR2"/>
    <mergeCell ref="ARS2:ARU2"/>
    <mergeCell ref="ARV2:ARX2"/>
    <mergeCell ref="ARY2:ASA2"/>
    <mergeCell ref="AQR2:AQT2"/>
    <mergeCell ref="AQU2:AQW2"/>
    <mergeCell ref="AQX2:AQZ2"/>
    <mergeCell ref="ARA2:ARC2"/>
    <mergeCell ref="ARD2:ARF2"/>
    <mergeCell ref="ARG2:ARI2"/>
    <mergeCell ref="AYH2:AYJ2"/>
    <mergeCell ref="AYK2:AYM2"/>
    <mergeCell ref="AYN2:AYP2"/>
    <mergeCell ref="AYQ2:AYS2"/>
    <mergeCell ref="AYT2:AYV2"/>
    <mergeCell ref="AYW2:AYY2"/>
    <mergeCell ref="AXP2:AXR2"/>
    <mergeCell ref="AXS2:AXU2"/>
    <mergeCell ref="AXV2:AXX2"/>
    <mergeCell ref="AXY2:AYA2"/>
    <mergeCell ref="AYB2:AYD2"/>
    <mergeCell ref="AYE2:AYG2"/>
    <mergeCell ref="AWX2:AWZ2"/>
    <mergeCell ref="AXA2:AXC2"/>
    <mergeCell ref="AXD2:AXF2"/>
    <mergeCell ref="AXG2:AXI2"/>
    <mergeCell ref="AXJ2:AXL2"/>
    <mergeCell ref="AXM2:AXO2"/>
    <mergeCell ref="AWF2:AWH2"/>
    <mergeCell ref="AWI2:AWK2"/>
    <mergeCell ref="AWL2:AWN2"/>
    <mergeCell ref="AWO2:AWQ2"/>
    <mergeCell ref="AWR2:AWT2"/>
    <mergeCell ref="AWU2:AWW2"/>
    <mergeCell ref="AVN2:AVP2"/>
    <mergeCell ref="AVQ2:AVS2"/>
    <mergeCell ref="AVT2:AVV2"/>
    <mergeCell ref="AVW2:AVY2"/>
    <mergeCell ref="AVZ2:AWB2"/>
    <mergeCell ref="AWC2:AWE2"/>
    <mergeCell ref="AUV2:AUX2"/>
    <mergeCell ref="AUY2:AVA2"/>
    <mergeCell ref="AVB2:AVD2"/>
    <mergeCell ref="AVE2:AVG2"/>
    <mergeCell ref="AVH2:AVJ2"/>
    <mergeCell ref="AVK2:AVM2"/>
    <mergeCell ref="BCL2:BCN2"/>
    <mergeCell ref="BCO2:BCQ2"/>
    <mergeCell ref="BCR2:BCT2"/>
    <mergeCell ref="BCU2:BCW2"/>
    <mergeCell ref="BCX2:BCZ2"/>
    <mergeCell ref="BDA2:BDC2"/>
    <mergeCell ref="BBT2:BBV2"/>
    <mergeCell ref="BBW2:BBY2"/>
    <mergeCell ref="BBZ2:BCB2"/>
    <mergeCell ref="BCC2:BCE2"/>
    <mergeCell ref="BCF2:BCH2"/>
    <mergeCell ref="BCI2:BCK2"/>
    <mergeCell ref="BBB2:BBD2"/>
    <mergeCell ref="BBE2:BBG2"/>
    <mergeCell ref="BBH2:BBJ2"/>
    <mergeCell ref="BBK2:BBM2"/>
    <mergeCell ref="BBN2:BBP2"/>
    <mergeCell ref="BBQ2:BBS2"/>
    <mergeCell ref="BAJ2:BAL2"/>
    <mergeCell ref="BAM2:BAO2"/>
    <mergeCell ref="BAP2:BAR2"/>
    <mergeCell ref="BAS2:BAU2"/>
    <mergeCell ref="BAV2:BAX2"/>
    <mergeCell ref="BAY2:BBA2"/>
    <mergeCell ref="AZR2:AZT2"/>
    <mergeCell ref="AZU2:AZW2"/>
    <mergeCell ref="AZX2:AZZ2"/>
    <mergeCell ref="BAA2:BAC2"/>
    <mergeCell ref="BAD2:BAF2"/>
    <mergeCell ref="BAG2:BAI2"/>
    <mergeCell ref="AYZ2:AZB2"/>
    <mergeCell ref="AZC2:AZE2"/>
    <mergeCell ref="AZF2:AZH2"/>
    <mergeCell ref="AZI2:AZK2"/>
    <mergeCell ref="AZL2:AZN2"/>
    <mergeCell ref="AZO2:AZQ2"/>
    <mergeCell ref="BGP2:BGR2"/>
    <mergeCell ref="BGS2:BGU2"/>
    <mergeCell ref="BGV2:BGX2"/>
    <mergeCell ref="BGY2:BHA2"/>
    <mergeCell ref="BHB2:BHD2"/>
    <mergeCell ref="BHE2:BHG2"/>
    <mergeCell ref="BFX2:BFZ2"/>
    <mergeCell ref="BGA2:BGC2"/>
    <mergeCell ref="BGD2:BGF2"/>
    <mergeCell ref="BGG2:BGI2"/>
    <mergeCell ref="BGJ2:BGL2"/>
    <mergeCell ref="BGM2:BGO2"/>
    <mergeCell ref="BFF2:BFH2"/>
    <mergeCell ref="BFI2:BFK2"/>
    <mergeCell ref="BFL2:BFN2"/>
    <mergeCell ref="BFO2:BFQ2"/>
    <mergeCell ref="BFR2:BFT2"/>
    <mergeCell ref="BFU2:BFW2"/>
    <mergeCell ref="BEN2:BEP2"/>
    <mergeCell ref="BEQ2:BES2"/>
    <mergeCell ref="BET2:BEV2"/>
    <mergeCell ref="BEW2:BEY2"/>
    <mergeCell ref="BEZ2:BFB2"/>
    <mergeCell ref="BFC2:BFE2"/>
    <mergeCell ref="BDV2:BDX2"/>
    <mergeCell ref="BDY2:BEA2"/>
    <mergeCell ref="BEB2:BED2"/>
    <mergeCell ref="BEE2:BEG2"/>
    <mergeCell ref="BEH2:BEJ2"/>
    <mergeCell ref="BEK2:BEM2"/>
    <mergeCell ref="BDD2:BDF2"/>
    <mergeCell ref="BDG2:BDI2"/>
    <mergeCell ref="BDJ2:BDL2"/>
    <mergeCell ref="BDM2:BDO2"/>
    <mergeCell ref="BDP2:BDR2"/>
    <mergeCell ref="BDS2:BDU2"/>
    <mergeCell ref="BKT2:BKV2"/>
    <mergeCell ref="BKW2:BKY2"/>
    <mergeCell ref="BKZ2:BLB2"/>
    <mergeCell ref="BLC2:BLE2"/>
    <mergeCell ref="BLF2:BLH2"/>
    <mergeCell ref="BLI2:BLK2"/>
    <mergeCell ref="BKB2:BKD2"/>
    <mergeCell ref="BKE2:BKG2"/>
    <mergeCell ref="BKH2:BKJ2"/>
    <mergeCell ref="BKK2:BKM2"/>
    <mergeCell ref="BKN2:BKP2"/>
    <mergeCell ref="BKQ2:BKS2"/>
    <mergeCell ref="BJJ2:BJL2"/>
    <mergeCell ref="BJM2:BJO2"/>
    <mergeCell ref="BJP2:BJR2"/>
    <mergeCell ref="BJS2:BJU2"/>
    <mergeCell ref="BJV2:BJX2"/>
    <mergeCell ref="BJY2:BKA2"/>
    <mergeCell ref="BIR2:BIT2"/>
    <mergeCell ref="BIU2:BIW2"/>
    <mergeCell ref="BIX2:BIZ2"/>
    <mergeCell ref="BJA2:BJC2"/>
    <mergeCell ref="BJD2:BJF2"/>
    <mergeCell ref="BJG2:BJI2"/>
    <mergeCell ref="BHZ2:BIB2"/>
    <mergeCell ref="BIC2:BIE2"/>
    <mergeCell ref="BIF2:BIH2"/>
    <mergeCell ref="BII2:BIK2"/>
    <mergeCell ref="BIL2:BIN2"/>
    <mergeCell ref="BIO2:BIQ2"/>
    <mergeCell ref="BHH2:BHJ2"/>
    <mergeCell ref="BHK2:BHM2"/>
    <mergeCell ref="BHN2:BHP2"/>
    <mergeCell ref="BHQ2:BHS2"/>
    <mergeCell ref="BHT2:BHV2"/>
    <mergeCell ref="BHW2:BHY2"/>
    <mergeCell ref="BOX2:BOZ2"/>
    <mergeCell ref="BPA2:BPC2"/>
    <mergeCell ref="BPD2:BPF2"/>
    <mergeCell ref="BPG2:BPI2"/>
    <mergeCell ref="BPJ2:BPL2"/>
    <mergeCell ref="BPM2:BPO2"/>
    <mergeCell ref="BOF2:BOH2"/>
    <mergeCell ref="BOI2:BOK2"/>
    <mergeCell ref="BOL2:BON2"/>
    <mergeCell ref="BOO2:BOQ2"/>
    <mergeCell ref="BOR2:BOT2"/>
    <mergeCell ref="BOU2:BOW2"/>
    <mergeCell ref="BNN2:BNP2"/>
    <mergeCell ref="BNQ2:BNS2"/>
    <mergeCell ref="BNT2:BNV2"/>
    <mergeCell ref="BNW2:BNY2"/>
    <mergeCell ref="BNZ2:BOB2"/>
    <mergeCell ref="BOC2:BOE2"/>
    <mergeCell ref="BMV2:BMX2"/>
    <mergeCell ref="BMY2:BNA2"/>
    <mergeCell ref="BNB2:BND2"/>
    <mergeCell ref="BNE2:BNG2"/>
    <mergeCell ref="BNH2:BNJ2"/>
    <mergeCell ref="BNK2:BNM2"/>
    <mergeCell ref="BMD2:BMF2"/>
    <mergeCell ref="BMG2:BMI2"/>
    <mergeCell ref="BMJ2:BML2"/>
    <mergeCell ref="BMM2:BMO2"/>
    <mergeCell ref="BMP2:BMR2"/>
    <mergeCell ref="BMS2:BMU2"/>
    <mergeCell ref="BLL2:BLN2"/>
    <mergeCell ref="BLO2:BLQ2"/>
    <mergeCell ref="BLR2:BLT2"/>
    <mergeCell ref="BLU2:BLW2"/>
    <mergeCell ref="BLX2:BLZ2"/>
    <mergeCell ref="BMA2:BMC2"/>
    <mergeCell ref="BUF2:BUH2"/>
    <mergeCell ref="BUI2:BUK2"/>
    <mergeCell ref="BTB2:BTD2"/>
    <mergeCell ref="BTE2:BTG2"/>
    <mergeCell ref="BTH2:BTJ2"/>
    <mergeCell ref="BTK2:BTM2"/>
    <mergeCell ref="BTN2:BTP2"/>
    <mergeCell ref="BTQ2:BTS2"/>
    <mergeCell ref="BSJ2:BSL2"/>
    <mergeCell ref="BSM2:BSO2"/>
    <mergeCell ref="BSP2:BSR2"/>
    <mergeCell ref="BSS2:BSU2"/>
    <mergeCell ref="BSV2:BSX2"/>
    <mergeCell ref="BSY2:BTA2"/>
    <mergeCell ref="BRR2:BRT2"/>
    <mergeCell ref="BRU2:BRW2"/>
    <mergeCell ref="BRX2:BRZ2"/>
    <mergeCell ref="BSA2:BSC2"/>
    <mergeCell ref="BSD2:BSF2"/>
    <mergeCell ref="BSG2:BSI2"/>
    <mergeCell ref="BQZ2:BRB2"/>
    <mergeCell ref="BRC2:BRE2"/>
    <mergeCell ref="BRF2:BRH2"/>
    <mergeCell ref="BRI2:BRK2"/>
    <mergeCell ref="BRL2:BRN2"/>
    <mergeCell ref="BRO2:BRQ2"/>
    <mergeCell ref="BQH2:BQJ2"/>
    <mergeCell ref="BQK2:BQM2"/>
    <mergeCell ref="BQN2:BQP2"/>
    <mergeCell ref="BQQ2:BQS2"/>
    <mergeCell ref="BQT2:BQV2"/>
    <mergeCell ref="BQW2:BQY2"/>
    <mergeCell ref="BPP2:BPR2"/>
    <mergeCell ref="BPS2:BPU2"/>
    <mergeCell ref="BPV2:BPX2"/>
    <mergeCell ref="BPY2:BQA2"/>
    <mergeCell ref="BQB2:BQD2"/>
    <mergeCell ref="BQE2:BQG2"/>
    <mergeCell ref="BD3:BF3"/>
    <mergeCell ref="BG3:BI3"/>
    <mergeCell ref="BJ3:BL3"/>
    <mergeCell ref="BM3:BO3"/>
    <mergeCell ref="BP3:BR3"/>
    <mergeCell ref="BS3:BU3"/>
    <mergeCell ref="AL3:AN3"/>
    <mergeCell ref="AO3:AQ3"/>
    <mergeCell ref="AR3:AT3"/>
    <mergeCell ref="AU3:AW3"/>
    <mergeCell ref="AX3:AZ3"/>
    <mergeCell ref="BA3:BC3"/>
    <mergeCell ref="T3:V3"/>
    <mergeCell ref="W3:Y3"/>
    <mergeCell ref="Z3:AB3"/>
    <mergeCell ref="AC3:AE3"/>
    <mergeCell ref="AF3:AH3"/>
    <mergeCell ref="AI3:AK3"/>
    <mergeCell ref="B3:D3"/>
    <mergeCell ref="E3:G3"/>
    <mergeCell ref="H3:J3"/>
    <mergeCell ref="K3:M3"/>
    <mergeCell ref="N3:P3"/>
    <mergeCell ref="Q3:S3"/>
    <mergeCell ref="BXX2:BXZ2"/>
    <mergeCell ref="BYA2:BYC2"/>
    <mergeCell ref="BYD2:BYF2"/>
    <mergeCell ref="BYG2:BYI2"/>
    <mergeCell ref="BYJ2:BYL2"/>
    <mergeCell ref="BYM2:BYO2"/>
    <mergeCell ref="BXF2:BXH2"/>
    <mergeCell ref="BXI2:BXK2"/>
    <mergeCell ref="BXL2:BXN2"/>
    <mergeCell ref="BXO2:BXQ2"/>
    <mergeCell ref="BXR2:BXT2"/>
    <mergeCell ref="BXU2:BXW2"/>
    <mergeCell ref="BWN2:BWP2"/>
    <mergeCell ref="BWQ2:BWS2"/>
    <mergeCell ref="BWT2:BWV2"/>
    <mergeCell ref="BWW2:BWY2"/>
    <mergeCell ref="BWZ2:BXB2"/>
    <mergeCell ref="BXC2:BXE2"/>
    <mergeCell ref="BVV2:BVX2"/>
    <mergeCell ref="BVY2:BWA2"/>
    <mergeCell ref="BWB2:BWD2"/>
    <mergeCell ref="BWE2:BWG2"/>
    <mergeCell ref="BWH2:BWJ2"/>
    <mergeCell ref="BWK2:BWM2"/>
    <mergeCell ref="BVD2:BVF2"/>
    <mergeCell ref="BVG2:BVI2"/>
    <mergeCell ref="BVJ2:BVL2"/>
    <mergeCell ref="BVM2:BVO2"/>
    <mergeCell ref="BVP2:BVR2"/>
    <mergeCell ref="BVS2:BVU2"/>
    <mergeCell ref="BUL2:BUN2"/>
    <mergeCell ref="BUO2:BUQ2"/>
    <mergeCell ref="BUR2:BUT2"/>
    <mergeCell ref="BUU2:BUW2"/>
    <mergeCell ref="BUX2:BUZ2"/>
    <mergeCell ref="BVA2:BVC2"/>
    <mergeCell ref="BTT2:BTV2"/>
    <mergeCell ref="BTW2:BTY2"/>
    <mergeCell ref="BTZ2:BUB2"/>
    <mergeCell ref="BUC2:BUE2"/>
    <mergeCell ref="FH3:FJ3"/>
    <mergeCell ref="FK3:FM3"/>
    <mergeCell ref="FN3:FP3"/>
    <mergeCell ref="FQ3:FS3"/>
    <mergeCell ref="FT3:FV3"/>
    <mergeCell ref="FW3:FY3"/>
    <mergeCell ref="EP3:ER3"/>
    <mergeCell ref="ES3:EU3"/>
    <mergeCell ref="EV3:EX3"/>
    <mergeCell ref="EY3:FA3"/>
    <mergeCell ref="FB3:FD3"/>
    <mergeCell ref="FE3:FG3"/>
    <mergeCell ref="DX3:DZ3"/>
    <mergeCell ref="EA3:EC3"/>
    <mergeCell ref="ED3:EF3"/>
    <mergeCell ref="EG3:EI3"/>
    <mergeCell ref="EJ3:EL3"/>
    <mergeCell ref="EM3:EO3"/>
    <mergeCell ref="DF3:DH3"/>
    <mergeCell ref="DI3:DK3"/>
    <mergeCell ref="DL3:DN3"/>
    <mergeCell ref="DO3:DQ3"/>
    <mergeCell ref="DR3:DT3"/>
    <mergeCell ref="DU3:DW3"/>
    <mergeCell ref="CN3:CP3"/>
    <mergeCell ref="CQ3:CS3"/>
    <mergeCell ref="CT3:CV3"/>
    <mergeCell ref="CW3:CY3"/>
    <mergeCell ref="CZ3:DB3"/>
    <mergeCell ref="DC3:DE3"/>
    <mergeCell ref="BV3:BX3"/>
    <mergeCell ref="BY3:CA3"/>
    <mergeCell ref="CB3:CD3"/>
    <mergeCell ref="CE3:CG3"/>
    <mergeCell ref="CH3:CJ3"/>
    <mergeCell ref="CK3:CM3"/>
    <mergeCell ref="JL3:JN3"/>
    <mergeCell ref="JO3:JQ3"/>
    <mergeCell ref="JR3:JT3"/>
    <mergeCell ref="JU3:JW3"/>
    <mergeCell ref="JX3:JZ3"/>
    <mergeCell ref="KA3:KC3"/>
    <mergeCell ref="IT3:IV3"/>
    <mergeCell ref="IW3:IY3"/>
    <mergeCell ref="IZ3:JB3"/>
    <mergeCell ref="JC3:JE3"/>
    <mergeCell ref="JF3:JH3"/>
    <mergeCell ref="JI3:JK3"/>
    <mergeCell ref="IB3:ID3"/>
    <mergeCell ref="IE3:IG3"/>
    <mergeCell ref="IH3:IJ3"/>
    <mergeCell ref="IK3:IM3"/>
    <mergeCell ref="IN3:IP3"/>
    <mergeCell ref="IQ3:IS3"/>
    <mergeCell ref="HJ3:HL3"/>
    <mergeCell ref="HM3:HO3"/>
    <mergeCell ref="HP3:HR3"/>
    <mergeCell ref="HS3:HU3"/>
    <mergeCell ref="HV3:HX3"/>
    <mergeCell ref="HY3:IA3"/>
    <mergeCell ref="GR3:GT3"/>
    <mergeCell ref="GU3:GW3"/>
    <mergeCell ref="GX3:GZ3"/>
    <mergeCell ref="HA3:HC3"/>
    <mergeCell ref="HD3:HF3"/>
    <mergeCell ref="HG3:HI3"/>
    <mergeCell ref="FZ3:GB3"/>
    <mergeCell ref="GC3:GE3"/>
    <mergeCell ref="GF3:GH3"/>
    <mergeCell ref="GI3:GK3"/>
    <mergeCell ref="GL3:GN3"/>
    <mergeCell ref="GO3:GQ3"/>
    <mergeCell ref="NP3:NR3"/>
    <mergeCell ref="NS3:NU3"/>
    <mergeCell ref="NV3:NX3"/>
    <mergeCell ref="NY3:OA3"/>
    <mergeCell ref="OB3:OD3"/>
    <mergeCell ref="OE3:OG3"/>
    <mergeCell ref="MX3:MZ3"/>
    <mergeCell ref="NA3:NC3"/>
    <mergeCell ref="ND3:NF3"/>
    <mergeCell ref="NG3:NI3"/>
    <mergeCell ref="NJ3:NL3"/>
    <mergeCell ref="NM3:NO3"/>
    <mergeCell ref="MF3:MH3"/>
    <mergeCell ref="MI3:MK3"/>
    <mergeCell ref="ML3:MN3"/>
    <mergeCell ref="MO3:MQ3"/>
    <mergeCell ref="MR3:MT3"/>
    <mergeCell ref="MU3:MW3"/>
    <mergeCell ref="LN3:LP3"/>
    <mergeCell ref="LQ3:LS3"/>
    <mergeCell ref="LT3:LV3"/>
    <mergeCell ref="LW3:LY3"/>
    <mergeCell ref="LZ3:MB3"/>
    <mergeCell ref="MC3:ME3"/>
    <mergeCell ref="KV3:KX3"/>
    <mergeCell ref="KY3:LA3"/>
    <mergeCell ref="LB3:LD3"/>
    <mergeCell ref="LE3:LG3"/>
    <mergeCell ref="LH3:LJ3"/>
    <mergeCell ref="LK3:LM3"/>
    <mergeCell ref="KD3:KF3"/>
    <mergeCell ref="KG3:KI3"/>
    <mergeCell ref="KJ3:KL3"/>
    <mergeCell ref="KM3:KO3"/>
    <mergeCell ref="KP3:KR3"/>
    <mergeCell ref="KS3:KU3"/>
    <mergeCell ref="RT3:RV3"/>
    <mergeCell ref="RW3:RY3"/>
    <mergeCell ref="RZ3:SB3"/>
    <mergeCell ref="SC3:SE3"/>
    <mergeCell ref="SF3:SH3"/>
    <mergeCell ref="SI3:SK3"/>
    <mergeCell ref="RB3:RD3"/>
    <mergeCell ref="RE3:RG3"/>
    <mergeCell ref="RH3:RJ3"/>
    <mergeCell ref="RK3:RM3"/>
    <mergeCell ref="RN3:RP3"/>
    <mergeCell ref="RQ3:RS3"/>
    <mergeCell ref="QJ3:QL3"/>
    <mergeCell ref="QM3:QO3"/>
    <mergeCell ref="QP3:QR3"/>
    <mergeCell ref="QS3:QU3"/>
    <mergeCell ref="QV3:QX3"/>
    <mergeCell ref="QY3:RA3"/>
    <mergeCell ref="PR3:PT3"/>
    <mergeCell ref="PU3:PW3"/>
    <mergeCell ref="PX3:PZ3"/>
    <mergeCell ref="QA3:QC3"/>
    <mergeCell ref="QD3:QF3"/>
    <mergeCell ref="QG3:QI3"/>
    <mergeCell ref="OZ3:PB3"/>
    <mergeCell ref="PC3:PE3"/>
    <mergeCell ref="PF3:PH3"/>
    <mergeCell ref="PI3:PK3"/>
    <mergeCell ref="PL3:PN3"/>
    <mergeCell ref="PO3:PQ3"/>
    <mergeCell ref="OH3:OJ3"/>
    <mergeCell ref="OK3:OM3"/>
    <mergeCell ref="ON3:OP3"/>
    <mergeCell ref="OQ3:OS3"/>
    <mergeCell ref="OT3:OV3"/>
    <mergeCell ref="OW3:OY3"/>
    <mergeCell ref="VX3:VZ3"/>
    <mergeCell ref="WA3:WC3"/>
    <mergeCell ref="WD3:WF3"/>
    <mergeCell ref="WG3:WI3"/>
    <mergeCell ref="WJ3:WL3"/>
    <mergeCell ref="WM3:WO3"/>
    <mergeCell ref="VF3:VH3"/>
    <mergeCell ref="VI3:VK3"/>
    <mergeCell ref="VL3:VN3"/>
    <mergeCell ref="VO3:VQ3"/>
    <mergeCell ref="VR3:VT3"/>
    <mergeCell ref="VU3:VW3"/>
    <mergeCell ref="UN3:UP3"/>
    <mergeCell ref="UQ3:US3"/>
    <mergeCell ref="UT3:UV3"/>
    <mergeCell ref="UW3:UY3"/>
    <mergeCell ref="UZ3:VB3"/>
    <mergeCell ref="VC3:VE3"/>
    <mergeCell ref="TV3:TX3"/>
    <mergeCell ref="TY3:UA3"/>
    <mergeCell ref="UB3:UD3"/>
    <mergeCell ref="UE3:UG3"/>
    <mergeCell ref="UH3:UJ3"/>
    <mergeCell ref="UK3:UM3"/>
    <mergeCell ref="TD3:TF3"/>
    <mergeCell ref="TG3:TI3"/>
    <mergeCell ref="TJ3:TL3"/>
    <mergeCell ref="TM3:TO3"/>
    <mergeCell ref="TP3:TR3"/>
    <mergeCell ref="TS3:TU3"/>
    <mergeCell ref="SL3:SN3"/>
    <mergeCell ref="SO3:SQ3"/>
    <mergeCell ref="SR3:ST3"/>
    <mergeCell ref="SU3:SW3"/>
    <mergeCell ref="SX3:SZ3"/>
    <mergeCell ref="TA3:TC3"/>
    <mergeCell ref="AAB3:AAD3"/>
    <mergeCell ref="AAE3:AAG3"/>
    <mergeCell ref="AAH3:AAJ3"/>
    <mergeCell ref="AAK3:AAM3"/>
    <mergeCell ref="AAN3:AAP3"/>
    <mergeCell ref="AAQ3:AAS3"/>
    <mergeCell ref="ZJ3:ZL3"/>
    <mergeCell ref="ZM3:ZO3"/>
    <mergeCell ref="ZP3:ZR3"/>
    <mergeCell ref="ZS3:ZU3"/>
    <mergeCell ref="ZV3:ZX3"/>
    <mergeCell ref="ZY3:AAA3"/>
    <mergeCell ref="YR3:YT3"/>
    <mergeCell ref="YU3:YW3"/>
    <mergeCell ref="YX3:YZ3"/>
    <mergeCell ref="ZA3:ZC3"/>
    <mergeCell ref="ZD3:ZF3"/>
    <mergeCell ref="ZG3:ZI3"/>
    <mergeCell ref="XZ3:YB3"/>
    <mergeCell ref="YC3:YE3"/>
    <mergeCell ref="YF3:YH3"/>
    <mergeCell ref="YI3:YK3"/>
    <mergeCell ref="YL3:YN3"/>
    <mergeCell ref="YO3:YQ3"/>
    <mergeCell ref="XH3:XJ3"/>
    <mergeCell ref="XK3:XM3"/>
    <mergeCell ref="XN3:XP3"/>
    <mergeCell ref="XQ3:XS3"/>
    <mergeCell ref="XT3:XV3"/>
    <mergeCell ref="XW3:XY3"/>
    <mergeCell ref="WP3:WR3"/>
    <mergeCell ref="WS3:WU3"/>
    <mergeCell ref="WV3:WX3"/>
    <mergeCell ref="WY3:XA3"/>
    <mergeCell ref="XB3:XD3"/>
    <mergeCell ref="XE3:XG3"/>
    <mergeCell ref="AEF3:AEH3"/>
    <mergeCell ref="AEI3:AEK3"/>
    <mergeCell ref="AEL3:AEN3"/>
    <mergeCell ref="AEO3:AEQ3"/>
    <mergeCell ref="AER3:AET3"/>
    <mergeCell ref="AEU3:AEW3"/>
    <mergeCell ref="ADN3:ADP3"/>
    <mergeCell ref="ADQ3:ADS3"/>
    <mergeCell ref="ADT3:ADV3"/>
    <mergeCell ref="ADW3:ADY3"/>
    <mergeCell ref="ADZ3:AEB3"/>
    <mergeCell ref="AEC3:AEE3"/>
    <mergeCell ref="ACV3:ACX3"/>
    <mergeCell ref="ACY3:ADA3"/>
    <mergeCell ref="ADB3:ADD3"/>
    <mergeCell ref="ADE3:ADG3"/>
    <mergeCell ref="ADH3:ADJ3"/>
    <mergeCell ref="ADK3:ADM3"/>
    <mergeCell ref="ACD3:ACF3"/>
    <mergeCell ref="ACG3:ACI3"/>
    <mergeCell ref="ACJ3:ACL3"/>
    <mergeCell ref="ACM3:ACO3"/>
    <mergeCell ref="ACP3:ACR3"/>
    <mergeCell ref="ACS3:ACU3"/>
    <mergeCell ref="ABL3:ABN3"/>
    <mergeCell ref="ABO3:ABQ3"/>
    <mergeCell ref="ABR3:ABT3"/>
    <mergeCell ref="ABU3:ABW3"/>
    <mergeCell ref="ABX3:ABZ3"/>
    <mergeCell ref="ACA3:ACC3"/>
    <mergeCell ref="AAT3:AAV3"/>
    <mergeCell ref="AAW3:AAY3"/>
    <mergeCell ref="AAZ3:ABB3"/>
    <mergeCell ref="ABC3:ABE3"/>
    <mergeCell ref="ABF3:ABH3"/>
    <mergeCell ref="ABI3:ABK3"/>
    <mergeCell ref="AIJ3:AIL3"/>
    <mergeCell ref="AIM3:AIO3"/>
    <mergeCell ref="AIP3:AIR3"/>
    <mergeCell ref="AIS3:AIU3"/>
    <mergeCell ref="AIV3:AIX3"/>
    <mergeCell ref="AIY3:AJA3"/>
    <mergeCell ref="AHR3:AHT3"/>
    <mergeCell ref="AHU3:AHW3"/>
    <mergeCell ref="AHX3:AHZ3"/>
    <mergeCell ref="AIA3:AIC3"/>
    <mergeCell ref="AID3:AIF3"/>
    <mergeCell ref="AIG3:AII3"/>
    <mergeCell ref="AGZ3:AHB3"/>
    <mergeCell ref="AHC3:AHE3"/>
    <mergeCell ref="AHF3:AHH3"/>
    <mergeCell ref="AHI3:AHK3"/>
    <mergeCell ref="AHL3:AHN3"/>
    <mergeCell ref="AHO3:AHQ3"/>
    <mergeCell ref="AGH3:AGJ3"/>
    <mergeCell ref="AGK3:AGM3"/>
    <mergeCell ref="AGN3:AGP3"/>
    <mergeCell ref="AGQ3:AGS3"/>
    <mergeCell ref="AGT3:AGV3"/>
    <mergeCell ref="AGW3:AGY3"/>
    <mergeCell ref="AFP3:AFR3"/>
    <mergeCell ref="AFS3:AFU3"/>
    <mergeCell ref="AFV3:AFX3"/>
    <mergeCell ref="AFY3:AGA3"/>
    <mergeCell ref="AGB3:AGD3"/>
    <mergeCell ref="AGE3:AGG3"/>
    <mergeCell ref="AEX3:AEZ3"/>
    <mergeCell ref="AFA3:AFC3"/>
    <mergeCell ref="AFD3:AFF3"/>
    <mergeCell ref="AFG3:AFI3"/>
    <mergeCell ref="AFJ3:AFL3"/>
    <mergeCell ref="AFM3:AFO3"/>
    <mergeCell ref="AMN3:AMP3"/>
    <mergeCell ref="AMQ3:AMS3"/>
    <mergeCell ref="AMT3:AMV3"/>
    <mergeCell ref="AMW3:AMY3"/>
    <mergeCell ref="AMZ3:ANB3"/>
    <mergeCell ref="ANC3:ANE3"/>
    <mergeCell ref="ALV3:ALX3"/>
    <mergeCell ref="ALY3:AMA3"/>
    <mergeCell ref="AMB3:AMD3"/>
    <mergeCell ref="AME3:AMG3"/>
    <mergeCell ref="AMH3:AMJ3"/>
    <mergeCell ref="AMK3:AMM3"/>
    <mergeCell ref="ALD3:ALF3"/>
    <mergeCell ref="ALG3:ALI3"/>
    <mergeCell ref="ALJ3:ALL3"/>
    <mergeCell ref="ALM3:ALO3"/>
    <mergeCell ref="ALP3:ALR3"/>
    <mergeCell ref="ALS3:ALU3"/>
    <mergeCell ref="AKL3:AKN3"/>
    <mergeCell ref="AKO3:AKQ3"/>
    <mergeCell ref="AKR3:AKT3"/>
    <mergeCell ref="AKU3:AKW3"/>
    <mergeCell ref="AKX3:AKZ3"/>
    <mergeCell ref="ALA3:ALC3"/>
    <mergeCell ref="AJT3:AJV3"/>
    <mergeCell ref="AJW3:AJY3"/>
    <mergeCell ref="AJZ3:AKB3"/>
    <mergeCell ref="AKC3:AKE3"/>
    <mergeCell ref="AKF3:AKH3"/>
    <mergeCell ref="AKI3:AKK3"/>
    <mergeCell ref="AJB3:AJD3"/>
    <mergeCell ref="AJE3:AJG3"/>
    <mergeCell ref="AJH3:AJJ3"/>
    <mergeCell ref="AJK3:AJM3"/>
    <mergeCell ref="AJN3:AJP3"/>
    <mergeCell ref="AJQ3:AJS3"/>
    <mergeCell ref="AQR3:AQT3"/>
    <mergeCell ref="AQU3:AQW3"/>
    <mergeCell ref="AQX3:AQZ3"/>
    <mergeCell ref="ARA3:ARC3"/>
    <mergeCell ref="ARD3:ARF3"/>
    <mergeCell ref="ARG3:ARI3"/>
    <mergeCell ref="APZ3:AQB3"/>
    <mergeCell ref="AQC3:AQE3"/>
    <mergeCell ref="AQF3:AQH3"/>
    <mergeCell ref="AQI3:AQK3"/>
    <mergeCell ref="AQL3:AQN3"/>
    <mergeCell ref="AQO3:AQQ3"/>
    <mergeCell ref="APH3:APJ3"/>
    <mergeCell ref="APK3:APM3"/>
    <mergeCell ref="APN3:APP3"/>
    <mergeCell ref="APQ3:APS3"/>
    <mergeCell ref="APT3:APV3"/>
    <mergeCell ref="APW3:APY3"/>
    <mergeCell ref="AOP3:AOR3"/>
    <mergeCell ref="AOS3:AOU3"/>
    <mergeCell ref="AOV3:AOX3"/>
    <mergeCell ref="AOY3:APA3"/>
    <mergeCell ref="APB3:APD3"/>
    <mergeCell ref="APE3:APG3"/>
    <mergeCell ref="ANX3:ANZ3"/>
    <mergeCell ref="AOA3:AOC3"/>
    <mergeCell ref="AOD3:AOF3"/>
    <mergeCell ref="AOG3:AOI3"/>
    <mergeCell ref="AOJ3:AOL3"/>
    <mergeCell ref="AOM3:AOO3"/>
    <mergeCell ref="ANF3:ANH3"/>
    <mergeCell ref="ANI3:ANK3"/>
    <mergeCell ref="ANL3:ANN3"/>
    <mergeCell ref="ANO3:ANQ3"/>
    <mergeCell ref="ANR3:ANT3"/>
    <mergeCell ref="ANU3:ANW3"/>
    <mergeCell ref="AUV3:AUX3"/>
    <mergeCell ref="AUY3:AVA3"/>
    <mergeCell ref="AVB3:AVD3"/>
    <mergeCell ref="AVE3:AVG3"/>
    <mergeCell ref="AVH3:AVJ3"/>
    <mergeCell ref="AVK3:AVM3"/>
    <mergeCell ref="AUD3:AUF3"/>
    <mergeCell ref="AUG3:AUI3"/>
    <mergeCell ref="AUJ3:AUL3"/>
    <mergeCell ref="AUM3:AUO3"/>
    <mergeCell ref="AUP3:AUR3"/>
    <mergeCell ref="AUS3:AUU3"/>
    <mergeCell ref="ATL3:ATN3"/>
    <mergeCell ref="ATO3:ATQ3"/>
    <mergeCell ref="ATR3:ATT3"/>
    <mergeCell ref="ATU3:ATW3"/>
    <mergeCell ref="ATX3:ATZ3"/>
    <mergeCell ref="AUA3:AUC3"/>
    <mergeCell ref="AST3:ASV3"/>
    <mergeCell ref="ASW3:ASY3"/>
    <mergeCell ref="ASZ3:ATB3"/>
    <mergeCell ref="ATC3:ATE3"/>
    <mergeCell ref="ATF3:ATH3"/>
    <mergeCell ref="ATI3:ATK3"/>
    <mergeCell ref="ASB3:ASD3"/>
    <mergeCell ref="ASE3:ASG3"/>
    <mergeCell ref="ASH3:ASJ3"/>
    <mergeCell ref="ASK3:ASM3"/>
    <mergeCell ref="ASN3:ASP3"/>
    <mergeCell ref="ASQ3:ASS3"/>
    <mergeCell ref="ARJ3:ARL3"/>
    <mergeCell ref="ARM3:ARO3"/>
    <mergeCell ref="ARP3:ARR3"/>
    <mergeCell ref="ARS3:ARU3"/>
    <mergeCell ref="ARV3:ARX3"/>
    <mergeCell ref="ARY3:ASA3"/>
    <mergeCell ref="AYZ3:AZB3"/>
    <mergeCell ref="AZC3:AZE3"/>
    <mergeCell ref="AZF3:AZH3"/>
    <mergeCell ref="AZI3:AZK3"/>
    <mergeCell ref="AZL3:AZN3"/>
    <mergeCell ref="AZO3:AZQ3"/>
    <mergeCell ref="AYH3:AYJ3"/>
    <mergeCell ref="AYK3:AYM3"/>
    <mergeCell ref="AYN3:AYP3"/>
    <mergeCell ref="AYQ3:AYS3"/>
    <mergeCell ref="AYT3:AYV3"/>
    <mergeCell ref="AYW3:AYY3"/>
    <mergeCell ref="AXP3:AXR3"/>
    <mergeCell ref="AXS3:AXU3"/>
    <mergeCell ref="AXV3:AXX3"/>
    <mergeCell ref="AXY3:AYA3"/>
    <mergeCell ref="AYB3:AYD3"/>
    <mergeCell ref="AYE3:AYG3"/>
    <mergeCell ref="AWX3:AWZ3"/>
    <mergeCell ref="AXA3:AXC3"/>
    <mergeCell ref="AXD3:AXF3"/>
    <mergeCell ref="AXG3:AXI3"/>
    <mergeCell ref="AXJ3:AXL3"/>
    <mergeCell ref="AXM3:AXO3"/>
    <mergeCell ref="AWF3:AWH3"/>
    <mergeCell ref="AWI3:AWK3"/>
    <mergeCell ref="AWL3:AWN3"/>
    <mergeCell ref="AWO3:AWQ3"/>
    <mergeCell ref="AWR3:AWT3"/>
    <mergeCell ref="AWU3:AWW3"/>
    <mergeCell ref="AVN3:AVP3"/>
    <mergeCell ref="AVQ3:AVS3"/>
    <mergeCell ref="AVT3:AVV3"/>
    <mergeCell ref="AVW3:AVY3"/>
    <mergeCell ref="AVZ3:AWB3"/>
    <mergeCell ref="AWC3:AWE3"/>
    <mergeCell ref="BDD3:BDF3"/>
    <mergeCell ref="BDG3:BDI3"/>
    <mergeCell ref="BDJ3:BDL3"/>
    <mergeCell ref="BDM3:BDO3"/>
    <mergeCell ref="BDP3:BDR3"/>
    <mergeCell ref="BDS3:BDU3"/>
    <mergeCell ref="BCL3:BCN3"/>
    <mergeCell ref="BCO3:BCQ3"/>
    <mergeCell ref="BCR3:BCT3"/>
    <mergeCell ref="BCU3:BCW3"/>
    <mergeCell ref="BCX3:BCZ3"/>
    <mergeCell ref="BDA3:BDC3"/>
    <mergeCell ref="BBT3:BBV3"/>
    <mergeCell ref="BBW3:BBY3"/>
    <mergeCell ref="BBZ3:BCB3"/>
    <mergeCell ref="BCC3:BCE3"/>
    <mergeCell ref="BCF3:BCH3"/>
    <mergeCell ref="BCI3:BCK3"/>
    <mergeCell ref="BBB3:BBD3"/>
    <mergeCell ref="BBE3:BBG3"/>
    <mergeCell ref="BBH3:BBJ3"/>
    <mergeCell ref="BBK3:BBM3"/>
    <mergeCell ref="BBN3:BBP3"/>
    <mergeCell ref="BBQ3:BBS3"/>
    <mergeCell ref="BAJ3:BAL3"/>
    <mergeCell ref="BAM3:BAO3"/>
    <mergeCell ref="BAP3:BAR3"/>
    <mergeCell ref="BAS3:BAU3"/>
    <mergeCell ref="BAV3:BAX3"/>
    <mergeCell ref="BAY3:BBA3"/>
    <mergeCell ref="AZR3:AZT3"/>
    <mergeCell ref="AZU3:AZW3"/>
    <mergeCell ref="AZX3:AZZ3"/>
    <mergeCell ref="BAA3:BAC3"/>
    <mergeCell ref="BAD3:BAF3"/>
    <mergeCell ref="BAG3:BAI3"/>
    <mergeCell ref="BHH3:BHJ3"/>
    <mergeCell ref="BHK3:BHM3"/>
    <mergeCell ref="BHN3:BHP3"/>
    <mergeCell ref="BHQ3:BHS3"/>
    <mergeCell ref="BHT3:BHV3"/>
    <mergeCell ref="BHW3:BHY3"/>
    <mergeCell ref="BGP3:BGR3"/>
    <mergeCell ref="BGS3:BGU3"/>
    <mergeCell ref="BGV3:BGX3"/>
    <mergeCell ref="BGY3:BHA3"/>
    <mergeCell ref="BHB3:BHD3"/>
    <mergeCell ref="BHE3:BHG3"/>
    <mergeCell ref="BFX3:BFZ3"/>
    <mergeCell ref="BGA3:BGC3"/>
    <mergeCell ref="BGD3:BGF3"/>
    <mergeCell ref="BGG3:BGI3"/>
    <mergeCell ref="BGJ3:BGL3"/>
    <mergeCell ref="BGM3:BGO3"/>
    <mergeCell ref="BFF3:BFH3"/>
    <mergeCell ref="BFI3:BFK3"/>
    <mergeCell ref="BFL3:BFN3"/>
    <mergeCell ref="BFO3:BFQ3"/>
    <mergeCell ref="BFR3:BFT3"/>
    <mergeCell ref="BFU3:BFW3"/>
    <mergeCell ref="BEN3:BEP3"/>
    <mergeCell ref="BEQ3:BES3"/>
    <mergeCell ref="BET3:BEV3"/>
    <mergeCell ref="BEW3:BEY3"/>
    <mergeCell ref="BEZ3:BFB3"/>
    <mergeCell ref="BFC3:BFE3"/>
    <mergeCell ref="BDV3:BDX3"/>
    <mergeCell ref="BDY3:BEA3"/>
    <mergeCell ref="BEB3:BED3"/>
    <mergeCell ref="BEE3:BEG3"/>
    <mergeCell ref="BEH3:BEJ3"/>
    <mergeCell ref="BEK3:BEM3"/>
    <mergeCell ref="BLL3:BLN3"/>
    <mergeCell ref="BLO3:BLQ3"/>
    <mergeCell ref="BLR3:BLT3"/>
    <mergeCell ref="BLU3:BLW3"/>
    <mergeCell ref="BLX3:BLZ3"/>
    <mergeCell ref="BMA3:BMC3"/>
    <mergeCell ref="BKT3:BKV3"/>
    <mergeCell ref="BKW3:BKY3"/>
    <mergeCell ref="BKZ3:BLB3"/>
    <mergeCell ref="BLC3:BLE3"/>
    <mergeCell ref="BLF3:BLH3"/>
    <mergeCell ref="BLI3:BLK3"/>
    <mergeCell ref="BKB3:BKD3"/>
    <mergeCell ref="BKE3:BKG3"/>
    <mergeCell ref="BKH3:BKJ3"/>
    <mergeCell ref="BKK3:BKM3"/>
    <mergeCell ref="BKN3:BKP3"/>
    <mergeCell ref="BKQ3:BKS3"/>
    <mergeCell ref="BJJ3:BJL3"/>
    <mergeCell ref="BJM3:BJO3"/>
    <mergeCell ref="BJP3:BJR3"/>
    <mergeCell ref="BJS3:BJU3"/>
    <mergeCell ref="BJV3:BJX3"/>
    <mergeCell ref="BJY3:BKA3"/>
    <mergeCell ref="BIR3:BIT3"/>
    <mergeCell ref="BIU3:BIW3"/>
    <mergeCell ref="BIX3:BIZ3"/>
    <mergeCell ref="BJA3:BJC3"/>
    <mergeCell ref="BJD3:BJF3"/>
    <mergeCell ref="BJG3:BJI3"/>
    <mergeCell ref="BHZ3:BIB3"/>
    <mergeCell ref="BIC3:BIE3"/>
    <mergeCell ref="BIF3:BIH3"/>
    <mergeCell ref="BII3:BIK3"/>
    <mergeCell ref="BIL3:BIN3"/>
    <mergeCell ref="BIO3:BIQ3"/>
    <mergeCell ref="BPP3:BPR3"/>
    <mergeCell ref="BPS3:BPU3"/>
    <mergeCell ref="BPV3:BPX3"/>
    <mergeCell ref="BPY3:BQA3"/>
    <mergeCell ref="BQB3:BQD3"/>
    <mergeCell ref="BQE3:BQG3"/>
    <mergeCell ref="BOX3:BOZ3"/>
    <mergeCell ref="BPA3:BPC3"/>
    <mergeCell ref="BPD3:BPF3"/>
    <mergeCell ref="BPG3:BPI3"/>
    <mergeCell ref="BPJ3:BPL3"/>
    <mergeCell ref="BPM3:BPO3"/>
    <mergeCell ref="BOF3:BOH3"/>
    <mergeCell ref="BOI3:BOK3"/>
    <mergeCell ref="BOL3:BON3"/>
    <mergeCell ref="BOO3:BOQ3"/>
    <mergeCell ref="BOR3:BOT3"/>
    <mergeCell ref="BOU3:BOW3"/>
    <mergeCell ref="BNN3:BNP3"/>
    <mergeCell ref="BNQ3:BNS3"/>
    <mergeCell ref="BNT3:BNV3"/>
    <mergeCell ref="BNW3:BNY3"/>
    <mergeCell ref="BNZ3:BOB3"/>
    <mergeCell ref="BOC3:BOE3"/>
    <mergeCell ref="BMV3:BMX3"/>
    <mergeCell ref="BMY3:BNA3"/>
    <mergeCell ref="BNB3:BND3"/>
    <mergeCell ref="BNE3:BNG3"/>
    <mergeCell ref="BNH3:BNJ3"/>
    <mergeCell ref="BNK3:BNM3"/>
    <mergeCell ref="BMD3:BMF3"/>
    <mergeCell ref="BMG3:BMI3"/>
    <mergeCell ref="BMJ3:BML3"/>
    <mergeCell ref="BMM3:BMO3"/>
    <mergeCell ref="BMP3:BMR3"/>
    <mergeCell ref="BMS3:BMU3"/>
    <mergeCell ref="BTT3:BTV3"/>
    <mergeCell ref="BTW3:BTY3"/>
    <mergeCell ref="BTZ3:BUB3"/>
    <mergeCell ref="BUC3:BUE3"/>
    <mergeCell ref="BUF3:BUH3"/>
    <mergeCell ref="BUI3:BUK3"/>
    <mergeCell ref="BTB3:BTD3"/>
    <mergeCell ref="BTE3:BTG3"/>
    <mergeCell ref="BTH3:BTJ3"/>
    <mergeCell ref="BTK3:BTM3"/>
    <mergeCell ref="BTN3:BTP3"/>
    <mergeCell ref="BTQ3:BTS3"/>
    <mergeCell ref="BSJ3:BSL3"/>
    <mergeCell ref="BSM3:BSO3"/>
    <mergeCell ref="BSP3:BSR3"/>
    <mergeCell ref="BSS3:BSU3"/>
    <mergeCell ref="BSV3:BSX3"/>
    <mergeCell ref="BSY3:BTA3"/>
    <mergeCell ref="BRR3:BRT3"/>
    <mergeCell ref="BRU3:BRW3"/>
    <mergeCell ref="BRX3:BRZ3"/>
    <mergeCell ref="BSA3:BSC3"/>
    <mergeCell ref="BSD3:BSF3"/>
    <mergeCell ref="BSG3:BSI3"/>
    <mergeCell ref="BQZ3:BRB3"/>
    <mergeCell ref="BRC3:BRE3"/>
    <mergeCell ref="BRF3:BRH3"/>
    <mergeCell ref="BRI3:BRK3"/>
    <mergeCell ref="BRL3:BRN3"/>
    <mergeCell ref="BRO3:BRQ3"/>
    <mergeCell ref="BQH3:BQJ3"/>
    <mergeCell ref="BQK3:BQM3"/>
    <mergeCell ref="BQN3:BQP3"/>
    <mergeCell ref="BQQ3:BQS3"/>
    <mergeCell ref="BQT3:BQV3"/>
    <mergeCell ref="BQW3:BQY3"/>
    <mergeCell ref="BXX3:BXZ3"/>
    <mergeCell ref="BYA3:BYC3"/>
    <mergeCell ref="BYD3:BYF3"/>
    <mergeCell ref="BYG3:BYI3"/>
    <mergeCell ref="BYJ3:BYL3"/>
    <mergeCell ref="BYM3:BYO3"/>
    <mergeCell ref="BXF3:BXH3"/>
    <mergeCell ref="BXI3:BXK3"/>
    <mergeCell ref="BXL3:BXN3"/>
    <mergeCell ref="BXO3:BXQ3"/>
    <mergeCell ref="BXR3:BXT3"/>
    <mergeCell ref="BXU3:BXW3"/>
    <mergeCell ref="BWN3:BWP3"/>
    <mergeCell ref="BWQ3:BWS3"/>
    <mergeCell ref="BWT3:BWV3"/>
    <mergeCell ref="BWW3:BWY3"/>
    <mergeCell ref="BWZ3:BXB3"/>
    <mergeCell ref="BXC3:BXE3"/>
    <mergeCell ref="BVV3:BVX3"/>
    <mergeCell ref="BVY3:BWA3"/>
    <mergeCell ref="BWB3:BWD3"/>
    <mergeCell ref="BWE3:BWG3"/>
    <mergeCell ref="BWH3:BWJ3"/>
    <mergeCell ref="BWK3:BWM3"/>
    <mergeCell ref="BVD3:BVF3"/>
    <mergeCell ref="BVG3:BVI3"/>
    <mergeCell ref="BVJ3:BVL3"/>
    <mergeCell ref="BVM3:BVO3"/>
    <mergeCell ref="BVP3:BVR3"/>
    <mergeCell ref="BVS3:BVU3"/>
    <mergeCell ref="BUL3:BUN3"/>
    <mergeCell ref="BUO3:BUQ3"/>
    <mergeCell ref="BUR3:BUT3"/>
    <mergeCell ref="BUU3:BUW3"/>
    <mergeCell ref="BUX3:BUZ3"/>
    <mergeCell ref="BVA3:BVC3"/>
    <mergeCell ref="CK4:CM4"/>
    <mergeCell ref="CN4:CP4"/>
    <mergeCell ref="CQ4:CS4"/>
    <mergeCell ref="CT4:CV4"/>
    <mergeCell ref="CW4:CY4"/>
    <mergeCell ref="CZ4:DB4"/>
    <mergeCell ref="BS4:BU4"/>
    <mergeCell ref="BV4:BX4"/>
    <mergeCell ref="BY4:CA4"/>
    <mergeCell ref="CB4:CD4"/>
    <mergeCell ref="CE4:CG4"/>
    <mergeCell ref="CH4:CJ4"/>
    <mergeCell ref="BA4:BC4"/>
    <mergeCell ref="BD4:BF4"/>
    <mergeCell ref="BG4:BI4"/>
    <mergeCell ref="BJ4:BL4"/>
    <mergeCell ref="BM4:BO4"/>
    <mergeCell ref="BP4:BR4"/>
    <mergeCell ref="AI4:AK4"/>
    <mergeCell ref="AL4:AN4"/>
    <mergeCell ref="AO4:AQ4"/>
    <mergeCell ref="AR4:AT4"/>
    <mergeCell ref="AU4:AW4"/>
    <mergeCell ref="AX4:AZ4"/>
    <mergeCell ref="Q4:S4"/>
    <mergeCell ref="T4:V4"/>
    <mergeCell ref="W4:Y4"/>
    <mergeCell ref="Z4:AB4"/>
    <mergeCell ref="AC4:AE4"/>
    <mergeCell ref="AF4:AH4"/>
    <mergeCell ref="A4:A7"/>
    <mergeCell ref="B4:D4"/>
    <mergeCell ref="E4:G4"/>
    <mergeCell ref="H4:J4"/>
    <mergeCell ref="K4:M4"/>
    <mergeCell ref="N4:P4"/>
    <mergeCell ref="GO4:GQ4"/>
    <mergeCell ref="GR4:GT4"/>
    <mergeCell ref="GU4:GW4"/>
    <mergeCell ref="GX4:GZ4"/>
    <mergeCell ref="HA4:HC4"/>
    <mergeCell ref="HD4:HF4"/>
    <mergeCell ref="FW4:FY4"/>
    <mergeCell ref="FZ4:GB4"/>
    <mergeCell ref="GC4:GE4"/>
    <mergeCell ref="GF4:GH4"/>
    <mergeCell ref="GI4:GK4"/>
    <mergeCell ref="GL4:GN4"/>
    <mergeCell ref="FE4:FG4"/>
    <mergeCell ref="FH4:FJ4"/>
    <mergeCell ref="FK4:FM4"/>
    <mergeCell ref="FN4:FP4"/>
    <mergeCell ref="FQ4:FS4"/>
    <mergeCell ref="FT4:FV4"/>
    <mergeCell ref="EM4:EO4"/>
    <mergeCell ref="EP4:ER4"/>
    <mergeCell ref="ES4:EU4"/>
    <mergeCell ref="EV4:EX4"/>
    <mergeCell ref="EY4:FA4"/>
    <mergeCell ref="FB4:FD4"/>
    <mergeCell ref="DU4:DW4"/>
    <mergeCell ref="DX4:DZ4"/>
    <mergeCell ref="EA4:EC4"/>
    <mergeCell ref="ED4:EF4"/>
    <mergeCell ref="EG4:EI4"/>
    <mergeCell ref="EJ4:EL4"/>
    <mergeCell ref="DC4:DE4"/>
    <mergeCell ref="DF4:DH4"/>
    <mergeCell ref="DI4:DK4"/>
    <mergeCell ref="DL4:DN4"/>
    <mergeCell ref="DO4:DQ4"/>
    <mergeCell ref="DR4:DT4"/>
    <mergeCell ref="KS4:KU4"/>
    <mergeCell ref="KV4:KX4"/>
    <mergeCell ref="KY4:LA4"/>
    <mergeCell ref="LB4:LD4"/>
    <mergeCell ref="LE4:LG4"/>
    <mergeCell ref="LH4:LJ4"/>
    <mergeCell ref="KA4:KC4"/>
    <mergeCell ref="KD4:KF4"/>
    <mergeCell ref="KG4:KI4"/>
    <mergeCell ref="KJ4:KL4"/>
    <mergeCell ref="KM4:KO4"/>
    <mergeCell ref="KP4:KR4"/>
    <mergeCell ref="JI4:JK4"/>
    <mergeCell ref="JL4:JN4"/>
    <mergeCell ref="JO4:JQ4"/>
    <mergeCell ref="JR4:JT4"/>
    <mergeCell ref="JU4:JW4"/>
    <mergeCell ref="JX4:JZ4"/>
    <mergeCell ref="IQ4:IS4"/>
    <mergeCell ref="IT4:IV4"/>
    <mergeCell ref="IW4:IY4"/>
    <mergeCell ref="IZ4:JB4"/>
    <mergeCell ref="JC4:JE4"/>
    <mergeCell ref="JF4:JH4"/>
    <mergeCell ref="HY4:IA4"/>
    <mergeCell ref="IB4:ID4"/>
    <mergeCell ref="IE4:IG4"/>
    <mergeCell ref="IH4:IJ4"/>
    <mergeCell ref="IK4:IM4"/>
    <mergeCell ref="IN4:IP4"/>
    <mergeCell ref="HG4:HI4"/>
    <mergeCell ref="HJ4:HL4"/>
    <mergeCell ref="HM4:HO4"/>
    <mergeCell ref="HP4:HR4"/>
    <mergeCell ref="HS4:HU4"/>
    <mergeCell ref="HV4:HX4"/>
    <mergeCell ref="OW4:OY4"/>
    <mergeCell ref="OZ4:PB4"/>
    <mergeCell ref="PC4:PE4"/>
    <mergeCell ref="PF4:PH4"/>
    <mergeCell ref="PI4:PK4"/>
    <mergeCell ref="PL4:PN4"/>
    <mergeCell ref="OE4:OG4"/>
    <mergeCell ref="OH4:OJ4"/>
    <mergeCell ref="OK4:OM4"/>
    <mergeCell ref="ON4:OP4"/>
    <mergeCell ref="OQ4:OS4"/>
    <mergeCell ref="OT4:OV4"/>
    <mergeCell ref="NM4:NO4"/>
    <mergeCell ref="NP4:NR4"/>
    <mergeCell ref="NS4:NU4"/>
    <mergeCell ref="NV4:NX4"/>
    <mergeCell ref="NY4:OA4"/>
    <mergeCell ref="OB4:OD4"/>
    <mergeCell ref="MU4:MW4"/>
    <mergeCell ref="MX4:MZ4"/>
    <mergeCell ref="NA4:NC4"/>
    <mergeCell ref="ND4:NF4"/>
    <mergeCell ref="NG4:NI4"/>
    <mergeCell ref="NJ4:NL4"/>
    <mergeCell ref="MC4:ME4"/>
    <mergeCell ref="MF4:MH4"/>
    <mergeCell ref="MI4:MK4"/>
    <mergeCell ref="ML4:MN4"/>
    <mergeCell ref="MO4:MQ4"/>
    <mergeCell ref="MR4:MT4"/>
    <mergeCell ref="LK4:LM4"/>
    <mergeCell ref="LN4:LP4"/>
    <mergeCell ref="LQ4:LS4"/>
    <mergeCell ref="LT4:LV4"/>
    <mergeCell ref="LW4:LY4"/>
    <mergeCell ref="LZ4:MB4"/>
    <mergeCell ref="TA4:TC4"/>
    <mergeCell ref="TD4:TF4"/>
    <mergeCell ref="TG4:TI4"/>
    <mergeCell ref="TJ4:TL4"/>
    <mergeCell ref="TM4:TO4"/>
    <mergeCell ref="TP4:TR4"/>
    <mergeCell ref="SI4:SK4"/>
    <mergeCell ref="SL4:SN4"/>
    <mergeCell ref="SO4:SQ4"/>
    <mergeCell ref="SR4:ST4"/>
    <mergeCell ref="SU4:SW4"/>
    <mergeCell ref="SX4:SZ4"/>
    <mergeCell ref="RQ4:RS4"/>
    <mergeCell ref="RT4:RV4"/>
    <mergeCell ref="RW4:RY4"/>
    <mergeCell ref="RZ4:SB4"/>
    <mergeCell ref="SC4:SE4"/>
    <mergeCell ref="SF4:SH4"/>
    <mergeCell ref="QY4:RA4"/>
    <mergeCell ref="RB4:RD4"/>
    <mergeCell ref="RE4:RG4"/>
    <mergeCell ref="RH4:RJ4"/>
    <mergeCell ref="RK4:RM4"/>
    <mergeCell ref="RN4:RP4"/>
    <mergeCell ref="QG4:QI4"/>
    <mergeCell ref="QJ4:QL4"/>
    <mergeCell ref="QM4:QO4"/>
    <mergeCell ref="QP4:QR4"/>
    <mergeCell ref="QS4:QU4"/>
    <mergeCell ref="QV4:QX4"/>
    <mergeCell ref="PO4:PQ4"/>
    <mergeCell ref="PR4:PT4"/>
    <mergeCell ref="PU4:PW4"/>
    <mergeCell ref="PX4:PZ4"/>
    <mergeCell ref="QA4:QC4"/>
    <mergeCell ref="QD4:QF4"/>
    <mergeCell ref="XE4:XG4"/>
    <mergeCell ref="XH4:XJ4"/>
    <mergeCell ref="XK4:XM4"/>
    <mergeCell ref="XN4:XP4"/>
    <mergeCell ref="XQ4:XS4"/>
    <mergeCell ref="XT4:XV4"/>
    <mergeCell ref="WM4:WO4"/>
    <mergeCell ref="WP4:WR4"/>
    <mergeCell ref="WS4:WU4"/>
    <mergeCell ref="WV4:WX4"/>
    <mergeCell ref="WY4:XA4"/>
    <mergeCell ref="XB4:XD4"/>
    <mergeCell ref="VU4:VW4"/>
    <mergeCell ref="VX4:VZ4"/>
    <mergeCell ref="WA4:WC4"/>
    <mergeCell ref="WD4:WF4"/>
    <mergeCell ref="WG4:WI4"/>
    <mergeCell ref="WJ4:WL4"/>
    <mergeCell ref="VC4:VE4"/>
    <mergeCell ref="VF4:VH4"/>
    <mergeCell ref="VI4:VK4"/>
    <mergeCell ref="VL4:VN4"/>
    <mergeCell ref="VO4:VQ4"/>
    <mergeCell ref="VR4:VT4"/>
    <mergeCell ref="UK4:UM4"/>
    <mergeCell ref="UN4:UP4"/>
    <mergeCell ref="UQ4:US4"/>
    <mergeCell ref="UT4:UV4"/>
    <mergeCell ref="UW4:UY4"/>
    <mergeCell ref="UZ4:VB4"/>
    <mergeCell ref="TS4:TU4"/>
    <mergeCell ref="TV4:TX4"/>
    <mergeCell ref="TY4:UA4"/>
    <mergeCell ref="UB4:UD4"/>
    <mergeCell ref="UE4:UG4"/>
    <mergeCell ref="UH4:UJ4"/>
    <mergeCell ref="ABI4:ABK4"/>
    <mergeCell ref="ABL4:ABN4"/>
    <mergeCell ref="ABO4:ABQ4"/>
    <mergeCell ref="ABR4:ABT4"/>
    <mergeCell ref="ABU4:ABW4"/>
    <mergeCell ref="ABX4:ABZ4"/>
    <mergeCell ref="AAQ4:AAS4"/>
    <mergeCell ref="AAT4:AAV4"/>
    <mergeCell ref="AAW4:AAY4"/>
    <mergeCell ref="AAZ4:ABB4"/>
    <mergeCell ref="ABC4:ABE4"/>
    <mergeCell ref="ABF4:ABH4"/>
    <mergeCell ref="ZY4:AAA4"/>
    <mergeCell ref="AAB4:AAD4"/>
    <mergeCell ref="AAE4:AAG4"/>
    <mergeCell ref="AAH4:AAJ4"/>
    <mergeCell ref="AAK4:AAM4"/>
    <mergeCell ref="AAN4:AAP4"/>
    <mergeCell ref="ZG4:ZI4"/>
    <mergeCell ref="ZJ4:ZL4"/>
    <mergeCell ref="ZM4:ZO4"/>
    <mergeCell ref="ZP4:ZR4"/>
    <mergeCell ref="ZS4:ZU4"/>
    <mergeCell ref="ZV4:ZX4"/>
    <mergeCell ref="YO4:YQ4"/>
    <mergeCell ref="YR4:YT4"/>
    <mergeCell ref="YU4:YW4"/>
    <mergeCell ref="YX4:YZ4"/>
    <mergeCell ref="ZA4:ZC4"/>
    <mergeCell ref="ZD4:ZF4"/>
    <mergeCell ref="XW4:XY4"/>
    <mergeCell ref="XZ4:YB4"/>
    <mergeCell ref="YC4:YE4"/>
    <mergeCell ref="YF4:YH4"/>
    <mergeCell ref="YI4:YK4"/>
    <mergeCell ref="YL4:YN4"/>
    <mergeCell ref="AFM4:AFO4"/>
    <mergeCell ref="AFP4:AFR4"/>
    <mergeCell ref="AFS4:AFU4"/>
    <mergeCell ref="AFV4:AFX4"/>
    <mergeCell ref="AFY4:AGA4"/>
    <mergeCell ref="AGB4:AGD4"/>
    <mergeCell ref="AEU4:AEW4"/>
    <mergeCell ref="AEX4:AEZ4"/>
    <mergeCell ref="AFA4:AFC4"/>
    <mergeCell ref="AFD4:AFF4"/>
    <mergeCell ref="AFG4:AFI4"/>
    <mergeCell ref="AFJ4:AFL4"/>
    <mergeCell ref="AEC4:AEE4"/>
    <mergeCell ref="AEF4:AEH4"/>
    <mergeCell ref="AEI4:AEK4"/>
    <mergeCell ref="AEL4:AEN4"/>
    <mergeCell ref="AEO4:AEQ4"/>
    <mergeCell ref="AER4:AET4"/>
    <mergeCell ref="ADK4:ADM4"/>
    <mergeCell ref="ADN4:ADP4"/>
    <mergeCell ref="ADQ4:ADS4"/>
    <mergeCell ref="ADT4:ADV4"/>
    <mergeCell ref="ADW4:ADY4"/>
    <mergeCell ref="ADZ4:AEB4"/>
    <mergeCell ref="ACS4:ACU4"/>
    <mergeCell ref="ACV4:ACX4"/>
    <mergeCell ref="ACY4:ADA4"/>
    <mergeCell ref="ADB4:ADD4"/>
    <mergeCell ref="ADE4:ADG4"/>
    <mergeCell ref="ADH4:ADJ4"/>
    <mergeCell ref="ACA4:ACC4"/>
    <mergeCell ref="ACD4:ACF4"/>
    <mergeCell ref="ACG4:ACI4"/>
    <mergeCell ref="ACJ4:ACL4"/>
    <mergeCell ref="ACM4:ACO4"/>
    <mergeCell ref="ACP4:ACR4"/>
    <mergeCell ref="AJQ4:AJS4"/>
    <mergeCell ref="AJT4:AJV4"/>
    <mergeCell ref="AJW4:AJY4"/>
    <mergeCell ref="AJZ4:AKB4"/>
    <mergeCell ref="AKC4:AKE4"/>
    <mergeCell ref="AKF4:AKH4"/>
    <mergeCell ref="AIY4:AJA4"/>
    <mergeCell ref="AJB4:AJD4"/>
    <mergeCell ref="AJE4:AJG4"/>
    <mergeCell ref="AJH4:AJJ4"/>
    <mergeCell ref="AJK4:AJM4"/>
    <mergeCell ref="AJN4:AJP4"/>
    <mergeCell ref="AIG4:AII4"/>
    <mergeCell ref="AIJ4:AIL4"/>
    <mergeCell ref="AIM4:AIO4"/>
    <mergeCell ref="AIP4:AIR4"/>
    <mergeCell ref="AIS4:AIU4"/>
    <mergeCell ref="AIV4:AIX4"/>
    <mergeCell ref="AHO4:AHQ4"/>
    <mergeCell ref="AHR4:AHT4"/>
    <mergeCell ref="AHU4:AHW4"/>
    <mergeCell ref="AHX4:AHZ4"/>
    <mergeCell ref="AIA4:AIC4"/>
    <mergeCell ref="AID4:AIF4"/>
    <mergeCell ref="AGW4:AGY4"/>
    <mergeCell ref="AGZ4:AHB4"/>
    <mergeCell ref="AHC4:AHE4"/>
    <mergeCell ref="AHF4:AHH4"/>
    <mergeCell ref="AHI4:AHK4"/>
    <mergeCell ref="AHL4:AHN4"/>
    <mergeCell ref="AGE4:AGG4"/>
    <mergeCell ref="AGH4:AGJ4"/>
    <mergeCell ref="AGK4:AGM4"/>
    <mergeCell ref="AGN4:AGP4"/>
    <mergeCell ref="AGQ4:AGS4"/>
    <mergeCell ref="AGT4:AGV4"/>
    <mergeCell ref="ANU4:ANW4"/>
    <mergeCell ref="ANX4:ANZ4"/>
    <mergeCell ref="AOA4:AOC4"/>
    <mergeCell ref="AOD4:AOF4"/>
    <mergeCell ref="AOG4:AOI4"/>
    <mergeCell ref="AOJ4:AOL4"/>
    <mergeCell ref="ANC4:ANE4"/>
    <mergeCell ref="ANF4:ANH4"/>
    <mergeCell ref="ANI4:ANK4"/>
    <mergeCell ref="ANL4:ANN4"/>
    <mergeCell ref="ANO4:ANQ4"/>
    <mergeCell ref="ANR4:ANT4"/>
    <mergeCell ref="AMK4:AMM4"/>
    <mergeCell ref="AMN4:AMP4"/>
    <mergeCell ref="AMQ4:AMS4"/>
    <mergeCell ref="AMT4:AMV4"/>
    <mergeCell ref="AMW4:AMY4"/>
    <mergeCell ref="AMZ4:ANB4"/>
    <mergeCell ref="ALS4:ALU4"/>
    <mergeCell ref="ALV4:ALX4"/>
    <mergeCell ref="ALY4:AMA4"/>
    <mergeCell ref="AMB4:AMD4"/>
    <mergeCell ref="AME4:AMG4"/>
    <mergeCell ref="AMH4:AMJ4"/>
    <mergeCell ref="ALA4:ALC4"/>
    <mergeCell ref="ALD4:ALF4"/>
    <mergeCell ref="ALG4:ALI4"/>
    <mergeCell ref="ALJ4:ALL4"/>
    <mergeCell ref="ALM4:ALO4"/>
    <mergeCell ref="ALP4:ALR4"/>
    <mergeCell ref="AKI4:AKK4"/>
    <mergeCell ref="AKL4:AKN4"/>
    <mergeCell ref="AKO4:AKQ4"/>
    <mergeCell ref="AKR4:AKT4"/>
    <mergeCell ref="AKU4:AKW4"/>
    <mergeCell ref="AKX4:AKZ4"/>
    <mergeCell ref="ARY4:ASA4"/>
    <mergeCell ref="ASB4:ASD4"/>
    <mergeCell ref="ASE4:ASG4"/>
    <mergeCell ref="ASH4:ASJ4"/>
    <mergeCell ref="ASK4:ASM4"/>
    <mergeCell ref="ASN4:ASP4"/>
    <mergeCell ref="ARG4:ARI4"/>
    <mergeCell ref="ARJ4:ARL4"/>
    <mergeCell ref="ARM4:ARO4"/>
    <mergeCell ref="ARP4:ARR4"/>
    <mergeCell ref="ARS4:ARU4"/>
    <mergeCell ref="ARV4:ARX4"/>
    <mergeCell ref="AQO4:AQQ4"/>
    <mergeCell ref="AQR4:AQT4"/>
    <mergeCell ref="AQU4:AQW4"/>
    <mergeCell ref="AQX4:AQZ4"/>
    <mergeCell ref="ARA4:ARC4"/>
    <mergeCell ref="ARD4:ARF4"/>
    <mergeCell ref="APW4:APY4"/>
    <mergeCell ref="APZ4:AQB4"/>
    <mergeCell ref="AQC4:AQE4"/>
    <mergeCell ref="AQF4:AQH4"/>
    <mergeCell ref="AQI4:AQK4"/>
    <mergeCell ref="AQL4:AQN4"/>
    <mergeCell ref="APE4:APG4"/>
    <mergeCell ref="APH4:APJ4"/>
    <mergeCell ref="APK4:APM4"/>
    <mergeCell ref="APN4:APP4"/>
    <mergeCell ref="APQ4:APS4"/>
    <mergeCell ref="APT4:APV4"/>
    <mergeCell ref="AOM4:AOO4"/>
    <mergeCell ref="AOP4:AOR4"/>
    <mergeCell ref="AOS4:AOU4"/>
    <mergeCell ref="AOV4:AOX4"/>
    <mergeCell ref="AOY4:APA4"/>
    <mergeCell ref="APB4:APD4"/>
    <mergeCell ref="AWC4:AWE4"/>
    <mergeCell ref="AWF4:AWH4"/>
    <mergeCell ref="AWI4:AWK4"/>
    <mergeCell ref="AWL4:AWN4"/>
    <mergeCell ref="AWO4:AWQ4"/>
    <mergeCell ref="AWR4:AWT4"/>
    <mergeCell ref="AVK4:AVM4"/>
    <mergeCell ref="AVN4:AVP4"/>
    <mergeCell ref="AVQ4:AVS4"/>
    <mergeCell ref="AVT4:AVV4"/>
    <mergeCell ref="AVW4:AVY4"/>
    <mergeCell ref="AVZ4:AWB4"/>
    <mergeCell ref="AUS4:AUU4"/>
    <mergeCell ref="AUV4:AUX4"/>
    <mergeCell ref="AUY4:AVA4"/>
    <mergeCell ref="AVB4:AVD4"/>
    <mergeCell ref="AVE4:AVG4"/>
    <mergeCell ref="AVH4:AVJ4"/>
    <mergeCell ref="AUA4:AUC4"/>
    <mergeCell ref="AUD4:AUF4"/>
    <mergeCell ref="AUG4:AUI4"/>
    <mergeCell ref="AUJ4:AUL4"/>
    <mergeCell ref="AUM4:AUO4"/>
    <mergeCell ref="AUP4:AUR4"/>
    <mergeCell ref="ATI4:ATK4"/>
    <mergeCell ref="ATL4:ATN4"/>
    <mergeCell ref="ATO4:ATQ4"/>
    <mergeCell ref="ATR4:ATT4"/>
    <mergeCell ref="ATU4:ATW4"/>
    <mergeCell ref="ATX4:ATZ4"/>
    <mergeCell ref="ASQ4:ASS4"/>
    <mergeCell ref="AST4:ASV4"/>
    <mergeCell ref="ASW4:ASY4"/>
    <mergeCell ref="ASZ4:ATB4"/>
    <mergeCell ref="ATC4:ATE4"/>
    <mergeCell ref="ATF4:ATH4"/>
    <mergeCell ref="BAG4:BAI4"/>
    <mergeCell ref="BAJ4:BAL4"/>
    <mergeCell ref="BAM4:BAO4"/>
    <mergeCell ref="BAP4:BAR4"/>
    <mergeCell ref="BAS4:BAU4"/>
    <mergeCell ref="BAV4:BAX4"/>
    <mergeCell ref="AZO4:AZQ4"/>
    <mergeCell ref="AZR4:AZT4"/>
    <mergeCell ref="AZU4:AZW4"/>
    <mergeCell ref="AZX4:AZZ4"/>
    <mergeCell ref="BAA4:BAC4"/>
    <mergeCell ref="BAD4:BAF4"/>
    <mergeCell ref="AYW4:AYY4"/>
    <mergeCell ref="AYZ4:AZB4"/>
    <mergeCell ref="AZC4:AZE4"/>
    <mergeCell ref="AZF4:AZH4"/>
    <mergeCell ref="AZI4:AZK4"/>
    <mergeCell ref="AZL4:AZN4"/>
    <mergeCell ref="AYE4:AYG4"/>
    <mergeCell ref="AYH4:AYJ4"/>
    <mergeCell ref="AYK4:AYM4"/>
    <mergeCell ref="AYN4:AYP4"/>
    <mergeCell ref="AYQ4:AYS4"/>
    <mergeCell ref="AYT4:AYV4"/>
    <mergeCell ref="AXM4:AXO4"/>
    <mergeCell ref="AXP4:AXR4"/>
    <mergeCell ref="AXS4:AXU4"/>
    <mergeCell ref="AXV4:AXX4"/>
    <mergeCell ref="AXY4:AYA4"/>
    <mergeCell ref="AYB4:AYD4"/>
    <mergeCell ref="AWU4:AWW4"/>
    <mergeCell ref="AWX4:AWZ4"/>
    <mergeCell ref="AXA4:AXC4"/>
    <mergeCell ref="AXD4:AXF4"/>
    <mergeCell ref="AXG4:AXI4"/>
    <mergeCell ref="AXJ4:AXL4"/>
    <mergeCell ref="BEK4:BEM4"/>
    <mergeCell ref="BEN4:BEP4"/>
    <mergeCell ref="BEQ4:BES4"/>
    <mergeCell ref="BET4:BEV4"/>
    <mergeCell ref="BEW4:BEY4"/>
    <mergeCell ref="BEZ4:BFB4"/>
    <mergeCell ref="BDS4:BDU4"/>
    <mergeCell ref="BDV4:BDX4"/>
    <mergeCell ref="BDY4:BEA4"/>
    <mergeCell ref="BEB4:BED4"/>
    <mergeCell ref="BEE4:BEG4"/>
    <mergeCell ref="BEH4:BEJ4"/>
    <mergeCell ref="BDA4:BDC4"/>
    <mergeCell ref="BDD4:BDF4"/>
    <mergeCell ref="BDG4:BDI4"/>
    <mergeCell ref="BDJ4:BDL4"/>
    <mergeCell ref="BDM4:BDO4"/>
    <mergeCell ref="BDP4:BDR4"/>
    <mergeCell ref="BCI4:BCK4"/>
    <mergeCell ref="BCL4:BCN4"/>
    <mergeCell ref="BCO4:BCQ4"/>
    <mergeCell ref="BCR4:BCT4"/>
    <mergeCell ref="BCU4:BCW4"/>
    <mergeCell ref="BCX4:BCZ4"/>
    <mergeCell ref="BBQ4:BBS4"/>
    <mergeCell ref="BBT4:BBV4"/>
    <mergeCell ref="BBW4:BBY4"/>
    <mergeCell ref="BBZ4:BCB4"/>
    <mergeCell ref="BCC4:BCE4"/>
    <mergeCell ref="BCF4:BCH4"/>
    <mergeCell ref="BAY4:BBA4"/>
    <mergeCell ref="BBB4:BBD4"/>
    <mergeCell ref="BBE4:BBG4"/>
    <mergeCell ref="BBH4:BBJ4"/>
    <mergeCell ref="BBK4:BBM4"/>
    <mergeCell ref="BBN4:BBP4"/>
    <mergeCell ref="BIO4:BIQ4"/>
    <mergeCell ref="BIR4:BIT4"/>
    <mergeCell ref="BIU4:BIW4"/>
    <mergeCell ref="BIX4:BIZ4"/>
    <mergeCell ref="BJA4:BJC4"/>
    <mergeCell ref="BJD4:BJF4"/>
    <mergeCell ref="BHW4:BHY4"/>
    <mergeCell ref="BHZ4:BIB4"/>
    <mergeCell ref="BIC4:BIE4"/>
    <mergeCell ref="BIF4:BIH4"/>
    <mergeCell ref="BII4:BIK4"/>
    <mergeCell ref="BIL4:BIN4"/>
    <mergeCell ref="BHE4:BHG4"/>
    <mergeCell ref="BHH4:BHJ4"/>
    <mergeCell ref="BHK4:BHM4"/>
    <mergeCell ref="BHN4:BHP4"/>
    <mergeCell ref="BHQ4:BHS4"/>
    <mergeCell ref="BHT4:BHV4"/>
    <mergeCell ref="BGM4:BGO4"/>
    <mergeCell ref="BGP4:BGR4"/>
    <mergeCell ref="BGS4:BGU4"/>
    <mergeCell ref="BGV4:BGX4"/>
    <mergeCell ref="BGY4:BHA4"/>
    <mergeCell ref="BHB4:BHD4"/>
    <mergeCell ref="BFU4:BFW4"/>
    <mergeCell ref="BFX4:BFZ4"/>
    <mergeCell ref="BGA4:BGC4"/>
    <mergeCell ref="BGD4:BGF4"/>
    <mergeCell ref="BGG4:BGI4"/>
    <mergeCell ref="BGJ4:BGL4"/>
    <mergeCell ref="BFC4:BFE4"/>
    <mergeCell ref="BFF4:BFH4"/>
    <mergeCell ref="BFI4:BFK4"/>
    <mergeCell ref="BFL4:BFN4"/>
    <mergeCell ref="BFO4:BFQ4"/>
    <mergeCell ref="BFR4:BFT4"/>
    <mergeCell ref="BMS4:BMU4"/>
    <mergeCell ref="BMV4:BMX4"/>
    <mergeCell ref="BMY4:BNA4"/>
    <mergeCell ref="BNB4:BND4"/>
    <mergeCell ref="BNE4:BNG4"/>
    <mergeCell ref="BNH4:BNJ4"/>
    <mergeCell ref="BMA4:BMC4"/>
    <mergeCell ref="BMD4:BMF4"/>
    <mergeCell ref="BMG4:BMI4"/>
    <mergeCell ref="BMJ4:BML4"/>
    <mergeCell ref="BMM4:BMO4"/>
    <mergeCell ref="BMP4:BMR4"/>
    <mergeCell ref="BLI4:BLK4"/>
    <mergeCell ref="BLL4:BLN4"/>
    <mergeCell ref="BLO4:BLQ4"/>
    <mergeCell ref="BLR4:BLT4"/>
    <mergeCell ref="BLU4:BLW4"/>
    <mergeCell ref="BLX4:BLZ4"/>
    <mergeCell ref="BKQ4:BKS4"/>
    <mergeCell ref="BKT4:BKV4"/>
    <mergeCell ref="BKW4:BKY4"/>
    <mergeCell ref="BKZ4:BLB4"/>
    <mergeCell ref="BLC4:BLE4"/>
    <mergeCell ref="BLF4:BLH4"/>
    <mergeCell ref="BJY4:BKA4"/>
    <mergeCell ref="BKB4:BKD4"/>
    <mergeCell ref="BKE4:BKG4"/>
    <mergeCell ref="BKH4:BKJ4"/>
    <mergeCell ref="BKK4:BKM4"/>
    <mergeCell ref="BKN4:BKP4"/>
    <mergeCell ref="BJG4:BJI4"/>
    <mergeCell ref="BJJ4:BJL4"/>
    <mergeCell ref="BJM4:BJO4"/>
    <mergeCell ref="BJP4:BJR4"/>
    <mergeCell ref="BJS4:BJU4"/>
    <mergeCell ref="BJV4:BJX4"/>
    <mergeCell ref="BQW4:BQY4"/>
    <mergeCell ref="BQZ4:BRB4"/>
    <mergeCell ref="BRC4:BRE4"/>
    <mergeCell ref="BRF4:BRH4"/>
    <mergeCell ref="BRI4:BRK4"/>
    <mergeCell ref="BRL4:BRN4"/>
    <mergeCell ref="BQE4:BQG4"/>
    <mergeCell ref="BQH4:BQJ4"/>
    <mergeCell ref="BQK4:BQM4"/>
    <mergeCell ref="BQN4:BQP4"/>
    <mergeCell ref="BQQ4:BQS4"/>
    <mergeCell ref="BQT4:BQV4"/>
    <mergeCell ref="BPM4:BPO4"/>
    <mergeCell ref="BPP4:BPR4"/>
    <mergeCell ref="BPS4:BPU4"/>
    <mergeCell ref="BPV4:BPX4"/>
    <mergeCell ref="BPY4:BQA4"/>
    <mergeCell ref="BQB4:BQD4"/>
    <mergeCell ref="BOU4:BOW4"/>
    <mergeCell ref="BOX4:BOZ4"/>
    <mergeCell ref="BPA4:BPC4"/>
    <mergeCell ref="BPD4:BPF4"/>
    <mergeCell ref="BPG4:BPI4"/>
    <mergeCell ref="BPJ4:BPL4"/>
    <mergeCell ref="BOC4:BOE4"/>
    <mergeCell ref="BOF4:BOH4"/>
    <mergeCell ref="BOI4:BOK4"/>
    <mergeCell ref="BOL4:BON4"/>
    <mergeCell ref="BOO4:BOQ4"/>
    <mergeCell ref="BOR4:BOT4"/>
    <mergeCell ref="BNK4:BNM4"/>
    <mergeCell ref="BNN4:BNP4"/>
    <mergeCell ref="BNQ4:BNS4"/>
    <mergeCell ref="BNT4:BNV4"/>
    <mergeCell ref="BNW4:BNY4"/>
    <mergeCell ref="BNZ4:BOB4"/>
    <mergeCell ref="BVA4:BVC4"/>
    <mergeCell ref="BVD4:BVF4"/>
    <mergeCell ref="BVG4:BVI4"/>
    <mergeCell ref="BVJ4:BVL4"/>
    <mergeCell ref="BVM4:BVO4"/>
    <mergeCell ref="BVP4:BVR4"/>
    <mergeCell ref="BUI4:BUK4"/>
    <mergeCell ref="BUL4:BUN4"/>
    <mergeCell ref="BUO4:BUQ4"/>
    <mergeCell ref="BUR4:BUT4"/>
    <mergeCell ref="BUU4:BUW4"/>
    <mergeCell ref="BUX4:BUZ4"/>
    <mergeCell ref="BTQ4:BTS4"/>
    <mergeCell ref="BTT4:BTV4"/>
    <mergeCell ref="BTW4:BTY4"/>
    <mergeCell ref="BTZ4:BUB4"/>
    <mergeCell ref="BUC4:BUE4"/>
    <mergeCell ref="BUF4:BUH4"/>
    <mergeCell ref="BSY4:BTA4"/>
    <mergeCell ref="BTB4:BTD4"/>
    <mergeCell ref="BTE4:BTG4"/>
    <mergeCell ref="BTH4:BTJ4"/>
    <mergeCell ref="BTK4:BTM4"/>
    <mergeCell ref="BTN4:BTP4"/>
    <mergeCell ref="BSG4:BSI4"/>
    <mergeCell ref="BSJ4:BSL4"/>
    <mergeCell ref="BSM4:BSO4"/>
    <mergeCell ref="BSP4:BSR4"/>
    <mergeCell ref="BSS4:BSU4"/>
    <mergeCell ref="BSV4:BSX4"/>
    <mergeCell ref="BRO4:BRQ4"/>
    <mergeCell ref="BRR4:BRT4"/>
    <mergeCell ref="BRU4:BRW4"/>
    <mergeCell ref="BRX4:BRZ4"/>
    <mergeCell ref="BSA4:BSC4"/>
    <mergeCell ref="BSD4:BSF4"/>
    <mergeCell ref="CW5:CY5"/>
    <mergeCell ref="CZ5:DB5"/>
    <mergeCell ref="DC5:DE5"/>
    <mergeCell ref="DF5:DH5"/>
    <mergeCell ref="DI5:DK5"/>
    <mergeCell ref="DL5:DN5"/>
    <mergeCell ref="CE5:CG5"/>
    <mergeCell ref="CH5:CJ5"/>
    <mergeCell ref="CK5:CM5"/>
    <mergeCell ref="CN5:CP5"/>
    <mergeCell ref="CQ5:CS5"/>
    <mergeCell ref="CT5:CV5"/>
    <mergeCell ref="BM5:BO5"/>
    <mergeCell ref="BP5:BR5"/>
    <mergeCell ref="BS5:BU5"/>
    <mergeCell ref="BV5:BX5"/>
    <mergeCell ref="BY5:CA5"/>
    <mergeCell ref="CB5:CD5"/>
    <mergeCell ref="AU5:AW5"/>
    <mergeCell ref="AX5:AZ5"/>
    <mergeCell ref="BA5:BC5"/>
    <mergeCell ref="BD5:BF5"/>
    <mergeCell ref="BG5:BI5"/>
    <mergeCell ref="BJ5:BL5"/>
    <mergeCell ref="AC5:AE5"/>
    <mergeCell ref="AF5:AH5"/>
    <mergeCell ref="AI5:AK5"/>
    <mergeCell ref="AL5:AN5"/>
    <mergeCell ref="AO5:AQ5"/>
    <mergeCell ref="AR5:AT5"/>
    <mergeCell ref="BYM4:BYO4"/>
    <mergeCell ref="B5:D5"/>
    <mergeCell ref="E5:G5"/>
    <mergeCell ref="H5:J5"/>
    <mergeCell ref="K5:M5"/>
    <mergeCell ref="N5:P5"/>
    <mergeCell ref="Q5:S5"/>
    <mergeCell ref="T5:V5"/>
    <mergeCell ref="W5:Y5"/>
    <mergeCell ref="Z5:AB5"/>
    <mergeCell ref="BXU4:BXW4"/>
    <mergeCell ref="BXX4:BXZ4"/>
    <mergeCell ref="BYA4:BYC4"/>
    <mergeCell ref="BYD4:BYF4"/>
    <mergeCell ref="BYG4:BYI4"/>
    <mergeCell ref="BYJ4:BYL4"/>
    <mergeCell ref="BXC4:BXE4"/>
    <mergeCell ref="BXF4:BXH4"/>
    <mergeCell ref="BXI4:BXK4"/>
    <mergeCell ref="BXL4:BXN4"/>
    <mergeCell ref="BXO4:BXQ4"/>
    <mergeCell ref="BXR4:BXT4"/>
    <mergeCell ref="BWK4:BWM4"/>
    <mergeCell ref="BWN4:BWP4"/>
    <mergeCell ref="BWQ4:BWS4"/>
    <mergeCell ref="BWT4:BWV4"/>
    <mergeCell ref="BWW4:BWY4"/>
    <mergeCell ref="BWZ4:BXB4"/>
    <mergeCell ref="BVS4:BVU4"/>
    <mergeCell ref="BVV4:BVX4"/>
    <mergeCell ref="BVY4:BWA4"/>
    <mergeCell ref="BWB4:BWD4"/>
    <mergeCell ref="BWE4:BWG4"/>
    <mergeCell ref="BWH4:BWJ4"/>
    <mergeCell ref="HA5:HC5"/>
    <mergeCell ref="HD5:HF5"/>
    <mergeCell ref="HG5:HI5"/>
    <mergeCell ref="HJ5:HL5"/>
    <mergeCell ref="HM5:HO5"/>
    <mergeCell ref="HP5:HR5"/>
    <mergeCell ref="GI5:GK5"/>
    <mergeCell ref="GL5:GN5"/>
    <mergeCell ref="GO5:GQ5"/>
    <mergeCell ref="GR5:GT5"/>
    <mergeCell ref="GU5:GW5"/>
    <mergeCell ref="GX5:GZ5"/>
    <mergeCell ref="FQ5:FS5"/>
    <mergeCell ref="FT5:FV5"/>
    <mergeCell ref="FW5:FY5"/>
    <mergeCell ref="FZ5:GB5"/>
    <mergeCell ref="GC5:GE5"/>
    <mergeCell ref="GF5:GH5"/>
    <mergeCell ref="EY5:FA5"/>
    <mergeCell ref="FB5:FD5"/>
    <mergeCell ref="FE5:FG5"/>
    <mergeCell ref="FH5:FJ5"/>
    <mergeCell ref="FK5:FM5"/>
    <mergeCell ref="FN5:FP5"/>
    <mergeCell ref="EG5:EI5"/>
    <mergeCell ref="EJ5:EL5"/>
    <mergeCell ref="EM5:EO5"/>
    <mergeCell ref="EP5:ER5"/>
    <mergeCell ref="ES5:EU5"/>
    <mergeCell ref="EV5:EX5"/>
    <mergeCell ref="DO5:DQ5"/>
    <mergeCell ref="DR5:DT5"/>
    <mergeCell ref="DU5:DW5"/>
    <mergeCell ref="DX5:DZ5"/>
    <mergeCell ref="EA5:EC5"/>
    <mergeCell ref="ED5:EF5"/>
    <mergeCell ref="LE5:LG5"/>
    <mergeCell ref="LH5:LJ5"/>
    <mergeCell ref="LK5:LM5"/>
    <mergeCell ref="LN5:LP5"/>
    <mergeCell ref="LQ5:LS5"/>
    <mergeCell ref="LT5:LV5"/>
    <mergeCell ref="KM5:KO5"/>
    <mergeCell ref="KP5:KR5"/>
    <mergeCell ref="KS5:KU5"/>
    <mergeCell ref="KV5:KX5"/>
    <mergeCell ref="KY5:LA5"/>
    <mergeCell ref="LB5:LD5"/>
    <mergeCell ref="JU5:JW5"/>
    <mergeCell ref="JX5:JZ5"/>
    <mergeCell ref="KA5:KC5"/>
    <mergeCell ref="KD5:KF5"/>
    <mergeCell ref="KG5:KI5"/>
    <mergeCell ref="KJ5:KL5"/>
    <mergeCell ref="JC5:JE5"/>
    <mergeCell ref="JF5:JH5"/>
    <mergeCell ref="JI5:JK5"/>
    <mergeCell ref="JL5:JN5"/>
    <mergeCell ref="JO5:JQ5"/>
    <mergeCell ref="JR5:JT5"/>
    <mergeCell ref="IK5:IM5"/>
    <mergeCell ref="IN5:IP5"/>
    <mergeCell ref="IQ5:IS5"/>
    <mergeCell ref="IT5:IV5"/>
    <mergeCell ref="IW5:IY5"/>
    <mergeCell ref="IZ5:JB5"/>
    <mergeCell ref="HS5:HU5"/>
    <mergeCell ref="HV5:HX5"/>
    <mergeCell ref="HY5:IA5"/>
    <mergeCell ref="IB5:ID5"/>
    <mergeCell ref="IE5:IG5"/>
    <mergeCell ref="IH5:IJ5"/>
    <mergeCell ref="PI5:PK5"/>
    <mergeCell ref="PL5:PN5"/>
    <mergeCell ref="PO5:PQ5"/>
    <mergeCell ref="PR5:PT5"/>
    <mergeCell ref="PU5:PW5"/>
    <mergeCell ref="PX5:PZ5"/>
    <mergeCell ref="OQ5:OS5"/>
    <mergeCell ref="OT5:OV5"/>
    <mergeCell ref="OW5:OY5"/>
    <mergeCell ref="OZ5:PB5"/>
    <mergeCell ref="PC5:PE5"/>
    <mergeCell ref="PF5:PH5"/>
    <mergeCell ref="NY5:OA5"/>
    <mergeCell ref="OB5:OD5"/>
    <mergeCell ref="OE5:OG5"/>
    <mergeCell ref="OH5:OJ5"/>
    <mergeCell ref="OK5:OM5"/>
    <mergeCell ref="ON5:OP5"/>
    <mergeCell ref="NG5:NI5"/>
    <mergeCell ref="NJ5:NL5"/>
    <mergeCell ref="NM5:NO5"/>
    <mergeCell ref="NP5:NR5"/>
    <mergeCell ref="NS5:NU5"/>
    <mergeCell ref="NV5:NX5"/>
    <mergeCell ref="MO5:MQ5"/>
    <mergeCell ref="MR5:MT5"/>
    <mergeCell ref="MU5:MW5"/>
    <mergeCell ref="MX5:MZ5"/>
    <mergeCell ref="NA5:NC5"/>
    <mergeCell ref="ND5:NF5"/>
    <mergeCell ref="LW5:LY5"/>
    <mergeCell ref="LZ5:MB5"/>
    <mergeCell ref="MC5:ME5"/>
    <mergeCell ref="MF5:MH5"/>
    <mergeCell ref="MI5:MK5"/>
    <mergeCell ref="ML5:MN5"/>
    <mergeCell ref="TM5:TO5"/>
    <mergeCell ref="TP5:TR5"/>
    <mergeCell ref="TS5:TU5"/>
    <mergeCell ref="TV5:TX5"/>
    <mergeCell ref="TY5:UA5"/>
    <mergeCell ref="UB5:UD5"/>
    <mergeCell ref="SU5:SW5"/>
    <mergeCell ref="SX5:SZ5"/>
    <mergeCell ref="TA5:TC5"/>
    <mergeCell ref="TD5:TF5"/>
    <mergeCell ref="TG5:TI5"/>
    <mergeCell ref="TJ5:TL5"/>
    <mergeCell ref="SC5:SE5"/>
    <mergeCell ref="SF5:SH5"/>
    <mergeCell ref="SI5:SK5"/>
    <mergeCell ref="SL5:SN5"/>
    <mergeCell ref="SO5:SQ5"/>
    <mergeCell ref="SR5:ST5"/>
    <mergeCell ref="RK5:RM5"/>
    <mergeCell ref="RN5:RP5"/>
    <mergeCell ref="RQ5:RS5"/>
    <mergeCell ref="RT5:RV5"/>
    <mergeCell ref="RW5:RY5"/>
    <mergeCell ref="RZ5:SB5"/>
    <mergeCell ref="QS5:QU5"/>
    <mergeCell ref="QV5:QX5"/>
    <mergeCell ref="QY5:RA5"/>
    <mergeCell ref="RB5:RD5"/>
    <mergeCell ref="RE5:RG5"/>
    <mergeCell ref="RH5:RJ5"/>
    <mergeCell ref="QA5:QC5"/>
    <mergeCell ref="QD5:QF5"/>
    <mergeCell ref="QG5:QI5"/>
    <mergeCell ref="QJ5:QL5"/>
    <mergeCell ref="QM5:QO5"/>
    <mergeCell ref="QP5:QR5"/>
    <mergeCell ref="XQ5:XS5"/>
    <mergeCell ref="XT5:XV5"/>
    <mergeCell ref="XW5:XY5"/>
    <mergeCell ref="XZ5:YB5"/>
    <mergeCell ref="YC5:YE5"/>
    <mergeCell ref="YF5:YH5"/>
    <mergeCell ref="WY5:XA5"/>
    <mergeCell ref="XB5:XD5"/>
    <mergeCell ref="XE5:XG5"/>
    <mergeCell ref="XH5:XJ5"/>
    <mergeCell ref="XK5:XM5"/>
    <mergeCell ref="XN5:XP5"/>
    <mergeCell ref="WG5:WI5"/>
    <mergeCell ref="WJ5:WL5"/>
    <mergeCell ref="WM5:WO5"/>
    <mergeCell ref="WP5:WR5"/>
    <mergeCell ref="WS5:WU5"/>
    <mergeCell ref="WV5:WX5"/>
    <mergeCell ref="VO5:VQ5"/>
    <mergeCell ref="VR5:VT5"/>
    <mergeCell ref="VU5:VW5"/>
    <mergeCell ref="VX5:VZ5"/>
    <mergeCell ref="WA5:WC5"/>
    <mergeCell ref="WD5:WF5"/>
    <mergeCell ref="UW5:UY5"/>
    <mergeCell ref="UZ5:VB5"/>
    <mergeCell ref="VC5:VE5"/>
    <mergeCell ref="VF5:VH5"/>
    <mergeCell ref="VI5:VK5"/>
    <mergeCell ref="VL5:VN5"/>
    <mergeCell ref="UE5:UG5"/>
    <mergeCell ref="UH5:UJ5"/>
    <mergeCell ref="UK5:UM5"/>
    <mergeCell ref="UN5:UP5"/>
    <mergeCell ref="UQ5:US5"/>
    <mergeCell ref="UT5:UV5"/>
    <mergeCell ref="ABU5:ABW5"/>
    <mergeCell ref="ABX5:ABZ5"/>
    <mergeCell ref="ACA5:ACC5"/>
    <mergeCell ref="ACD5:ACF5"/>
    <mergeCell ref="ACG5:ACI5"/>
    <mergeCell ref="ACJ5:ACL5"/>
    <mergeCell ref="ABC5:ABE5"/>
    <mergeCell ref="ABF5:ABH5"/>
    <mergeCell ref="ABI5:ABK5"/>
    <mergeCell ref="ABL5:ABN5"/>
    <mergeCell ref="ABO5:ABQ5"/>
    <mergeCell ref="ABR5:ABT5"/>
    <mergeCell ref="AAK5:AAM5"/>
    <mergeCell ref="AAN5:AAP5"/>
    <mergeCell ref="AAQ5:AAS5"/>
    <mergeCell ref="AAT5:AAV5"/>
    <mergeCell ref="AAW5:AAY5"/>
    <mergeCell ref="AAZ5:ABB5"/>
    <mergeCell ref="ZS5:ZU5"/>
    <mergeCell ref="ZV5:ZX5"/>
    <mergeCell ref="ZY5:AAA5"/>
    <mergeCell ref="AAB5:AAD5"/>
    <mergeCell ref="AAE5:AAG5"/>
    <mergeCell ref="AAH5:AAJ5"/>
    <mergeCell ref="ZA5:ZC5"/>
    <mergeCell ref="ZD5:ZF5"/>
    <mergeCell ref="ZG5:ZI5"/>
    <mergeCell ref="ZJ5:ZL5"/>
    <mergeCell ref="ZM5:ZO5"/>
    <mergeCell ref="ZP5:ZR5"/>
    <mergeCell ref="YI5:YK5"/>
    <mergeCell ref="YL5:YN5"/>
    <mergeCell ref="YO5:YQ5"/>
    <mergeCell ref="YR5:YT5"/>
    <mergeCell ref="YU5:YW5"/>
    <mergeCell ref="YX5:YZ5"/>
    <mergeCell ref="AFY5:AGA5"/>
    <mergeCell ref="AGB5:AGD5"/>
    <mergeCell ref="AGE5:AGG5"/>
    <mergeCell ref="AGH5:AGJ5"/>
    <mergeCell ref="AGK5:AGM5"/>
    <mergeCell ref="AGN5:AGP5"/>
    <mergeCell ref="AFG5:AFI5"/>
    <mergeCell ref="AFJ5:AFL5"/>
    <mergeCell ref="AFM5:AFO5"/>
    <mergeCell ref="AFP5:AFR5"/>
    <mergeCell ref="AFS5:AFU5"/>
    <mergeCell ref="AFV5:AFX5"/>
    <mergeCell ref="AEO5:AEQ5"/>
    <mergeCell ref="AER5:AET5"/>
    <mergeCell ref="AEU5:AEW5"/>
    <mergeCell ref="AEX5:AEZ5"/>
    <mergeCell ref="AFA5:AFC5"/>
    <mergeCell ref="AFD5:AFF5"/>
    <mergeCell ref="ADW5:ADY5"/>
    <mergeCell ref="ADZ5:AEB5"/>
    <mergeCell ref="AEC5:AEE5"/>
    <mergeCell ref="AEF5:AEH5"/>
    <mergeCell ref="AEI5:AEK5"/>
    <mergeCell ref="AEL5:AEN5"/>
    <mergeCell ref="ADE5:ADG5"/>
    <mergeCell ref="ADH5:ADJ5"/>
    <mergeCell ref="ADK5:ADM5"/>
    <mergeCell ref="ADN5:ADP5"/>
    <mergeCell ref="ADQ5:ADS5"/>
    <mergeCell ref="ADT5:ADV5"/>
    <mergeCell ref="ACM5:ACO5"/>
    <mergeCell ref="ACP5:ACR5"/>
    <mergeCell ref="ACS5:ACU5"/>
    <mergeCell ref="ACV5:ACX5"/>
    <mergeCell ref="ACY5:ADA5"/>
    <mergeCell ref="ADB5:ADD5"/>
    <mergeCell ref="AKC5:AKE5"/>
    <mergeCell ref="AKF5:AKH5"/>
    <mergeCell ref="AKI5:AKK5"/>
    <mergeCell ref="AKL5:AKN5"/>
    <mergeCell ref="AKO5:AKQ5"/>
    <mergeCell ref="AKR5:AKT5"/>
    <mergeCell ref="AJK5:AJM5"/>
    <mergeCell ref="AJN5:AJP5"/>
    <mergeCell ref="AJQ5:AJS5"/>
    <mergeCell ref="AJT5:AJV5"/>
    <mergeCell ref="AJW5:AJY5"/>
    <mergeCell ref="AJZ5:AKB5"/>
    <mergeCell ref="AIS5:AIU5"/>
    <mergeCell ref="AIV5:AIX5"/>
    <mergeCell ref="AIY5:AJA5"/>
    <mergeCell ref="AJB5:AJD5"/>
    <mergeCell ref="AJE5:AJG5"/>
    <mergeCell ref="AJH5:AJJ5"/>
    <mergeCell ref="AIA5:AIC5"/>
    <mergeCell ref="AID5:AIF5"/>
    <mergeCell ref="AIG5:AII5"/>
    <mergeCell ref="AIJ5:AIL5"/>
    <mergeCell ref="AIM5:AIO5"/>
    <mergeCell ref="AIP5:AIR5"/>
    <mergeCell ref="AHI5:AHK5"/>
    <mergeCell ref="AHL5:AHN5"/>
    <mergeCell ref="AHO5:AHQ5"/>
    <mergeCell ref="AHR5:AHT5"/>
    <mergeCell ref="AHU5:AHW5"/>
    <mergeCell ref="AHX5:AHZ5"/>
    <mergeCell ref="AGQ5:AGS5"/>
    <mergeCell ref="AGT5:AGV5"/>
    <mergeCell ref="AGW5:AGY5"/>
    <mergeCell ref="AGZ5:AHB5"/>
    <mergeCell ref="AHC5:AHE5"/>
    <mergeCell ref="AHF5:AHH5"/>
    <mergeCell ref="AOG5:AOI5"/>
    <mergeCell ref="AOJ5:AOL5"/>
    <mergeCell ref="AOM5:AOO5"/>
    <mergeCell ref="AOP5:AOR5"/>
    <mergeCell ref="AOS5:AOU5"/>
    <mergeCell ref="AOV5:AOX5"/>
    <mergeCell ref="ANO5:ANQ5"/>
    <mergeCell ref="ANR5:ANT5"/>
    <mergeCell ref="ANU5:ANW5"/>
    <mergeCell ref="ANX5:ANZ5"/>
    <mergeCell ref="AOA5:AOC5"/>
    <mergeCell ref="AOD5:AOF5"/>
    <mergeCell ref="AMW5:AMY5"/>
    <mergeCell ref="AMZ5:ANB5"/>
    <mergeCell ref="ANC5:ANE5"/>
    <mergeCell ref="ANF5:ANH5"/>
    <mergeCell ref="ANI5:ANK5"/>
    <mergeCell ref="ANL5:ANN5"/>
    <mergeCell ref="AME5:AMG5"/>
    <mergeCell ref="AMH5:AMJ5"/>
    <mergeCell ref="AMK5:AMM5"/>
    <mergeCell ref="AMN5:AMP5"/>
    <mergeCell ref="AMQ5:AMS5"/>
    <mergeCell ref="AMT5:AMV5"/>
    <mergeCell ref="ALM5:ALO5"/>
    <mergeCell ref="ALP5:ALR5"/>
    <mergeCell ref="ALS5:ALU5"/>
    <mergeCell ref="ALV5:ALX5"/>
    <mergeCell ref="ALY5:AMA5"/>
    <mergeCell ref="AMB5:AMD5"/>
    <mergeCell ref="AKU5:AKW5"/>
    <mergeCell ref="AKX5:AKZ5"/>
    <mergeCell ref="ALA5:ALC5"/>
    <mergeCell ref="ALD5:ALF5"/>
    <mergeCell ref="ALG5:ALI5"/>
    <mergeCell ref="ALJ5:ALL5"/>
    <mergeCell ref="ASK5:ASM5"/>
    <mergeCell ref="ASN5:ASP5"/>
    <mergeCell ref="ASQ5:ASS5"/>
    <mergeCell ref="AST5:ASV5"/>
    <mergeCell ref="ASW5:ASY5"/>
    <mergeCell ref="ASZ5:ATB5"/>
    <mergeCell ref="ARS5:ARU5"/>
    <mergeCell ref="ARV5:ARX5"/>
    <mergeCell ref="ARY5:ASA5"/>
    <mergeCell ref="ASB5:ASD5"/>
    <mergeCell ref="ASE5:ASG5"/>
    <mergeCell ref="ASH5:ASJ5"/>
    <mergeCell ref="ARA5:ARC5"/>
    <mergeCell ref="ARD5:ARF5"/>
    <mergeCell ref="ARG5:ARI5"/>
    <mergeCell ref="ARJ5:ARL5"/>
    <mergeCell ref="ARM5:ARO5"/>
    <mergeCell ref="ARP5:ARR5"/>
    <mergeCell ref="AQI5:AQK5"/>
    <mergeCell ref="AQL5:AQN5"/>
    <mergeCell ref="AQO5:AQQ5"/>
    <mergeCell ref="AQR5:AQT5"/>
    <mergeCell ref="AQU5:AQW5"/>
    <mergeCell ref="AQX5:AQZ5"/>
    <mergeCell ref="APQ5:APS5"/>
    <mergeCell ref="APT5:APV5"/>
    <mergeCell ref="APW5:APY5"/>
    <mergeCell ref="APZ5:AQB5"/>
    <mergeCell ref="AQC5:AQE5"/>
    <mergeCell ref="AQF5:AQH5"/>
    <mergeCell ref="AOY5:APA5"/>
    <mergeCell ref="APB5:APD5"/>
    <mergeCell ref="APE5:APG5"/>
    <mergeCell ref="APH5:APJ5"/>
    <mergeCell ref="APK5:APM5"/>
    <mergeCell ref="APN5:APP5"/>
    <mergeCell ref="AWO5:AWQ5"/>
    <mergeCell ref="AWR5:AWT5"/>
    <mergeCell ref="AWU5:AWW5"/>
    <mergeCell ref="AWX5:AWZ5"/>
    <mergeCell ref="AXA5:AXC5"/>
    <mergeCell ref="AXD5:AXF5"/>
    <mergeCell ref="AVW5:AVY5"/>
    <mergeCell ref="AVZ5:AWB5"/>
    <mergeCell ref="AWC5:AWE5"/>
    <mergeCell ref="AWF5:AWH5"/>
    <mergeCell ref="AWI5:AWK5"/>
    <mergeCell ref="AWL5:AWN5"/>
    <mergeCell ref="AVE5:AVG5"/>
    <mergeCell ref="AVH5:AVJ5"/>
    <mergeCell ref="AVK5:AVM5"/>
    <mergeCell ref="AVN5:AVP5"/>
    <mergeCell ref="AVQ5:AVS5"/>
    <mergeCell ref="AVT5:AVV5"/>
    <mergeCell ref="AUM5:AUO5"/>
    <mergeCell ref="AUP5:AUR5"/>
    <mergeCell ref="AUS5:AUU5"/>
    <mergeCell ref="AUV5:AUX5"/>
    <mergeCell ref="AUY5:AVA5"/>
    <mergeCell ref="AVB5:AVD5"/>
    <mergeCell ref="ATU5:ATW5"/>
    <mergeCell ref="ATX5:ATZ5"/>
    <mergeCell ref="AUA5:AUC5"/>
    <mergeCell ref="AUD5:AUF5"/>
    <mergeCell ref="AUG5:AUI5"/>
    <mergeCell ref="AUJ5:AUL5"/>
    <mergeCell ref="ATC5:ATE5"/>
    <mergeCell ref="ATF5:ATH5"/>
    <mergeCell ref="ATI5:ATK5"/>
    <mergeCell ref="ATL5:ATN5"/>
    <mergeCell ref="ATO5:ATQ5"/>
    <mergeCell ref="ATR5:ATT5"/>
    <mergeCell ref="BAS5:BAU5"/>
    <mergeCell ref="BAV5:BAX5"/>
    <mergeCell ref="BAY5:BBA5"/>
    <mergeCell ref="BBB5:BBD5"/>
    <mergeCell ref="BBE5:BBG5"/>
    <mergeCell ref="BBH5:BBJ5"/>
    <mergeCell ref="BAA5:BAC5"/>
    <mergeCell ref="BAD5:BAF5"/>
    <mergeCell ref="BAG5:BAI5"/>
    <mergeCell ref="BAJ5:BAL5"/>
    <mergeCell ref="BAM5:BAO5"/>
    <mergeCell ref="BAP5:BAR5"/>
    <mergeCell ref="AZI5:AZK5"/>
    <mergeCell ref="AZL5:AZN5"/>
    <mergeCell ref="AZO5:AZQ5"/>
    <mergeCell ref="AZR5:AZT5"/>
    <mergeCell ref="AZU5:AZW5"/>
    <mergeCell ref="AZX5:AZZ5"/>
    <mergeCell ref="AYQ5:AYS5"/>
    <mergeCell ref="AYT5:AYV5"/>
    <mergeCell ref="AYW5:AYY5"/>
    <mergeCell ref="AYZ5:AZB5"/>
    <mergeCell ref="AZC5:AZE5"/>
    <mergeCell ref="AZF5:AZH5"/>
    <mergeCell ref="AXY5:AYA5"/>
    <mergeCell ref="AYB5:AYD5"/>
    <mergeCell ref="AYE5:AYG5"/>
    <mergeCell ref="AYH5:AYJ5"/>
    <mergeCell ref="AYK5:AYM5"/>
    <mergeCell ref="AYN5:AYP5"/>
    <mergeCell ref="AXG5:AXI5"/>
    <mergeCell ref="AXJ5:AXL5"/>
    <mergeCell ref="AXM5:AXO5"/>
    <mergeCell ref="AXP5:AXR5"/>
    <mergeCell ref="AXS5:AXU5"/>
    <mergeCell ref="AXV5:AXX5"/>
    <mergeCell ref="BEW5:BEY5"/>
    <mergeCell ref="BEZ5:BFB5"/>
    <mergeCell ref="BFC5:BFE5"/>
    <mergeCell ref="BFF5:BFH5"/>
    <mergeCell ref="BFI5:BFK5"/>
    <mergeCell ref="BFL5:BFN5"/>
    <mergeCell ref="BEE5:BEG5"/>
    <mergeCell ref="BEH5:BEJ5"/>
    <mergeCell ref="BEK5:BEM5"/>
    <mergeCell ref="BEN5:BEP5"/>
    <mergeCell ref="BEQ5:BES5"/>
    <mergeCell ref="BET5:BEV5"/>
    <mergeCell ref="BDM5:BDO5"/>
    <mergeCell ref="BDP5:BDR5"/>
    <mergeCell ref="BDS5:BDU5"/>
    <mergeCell ref="BDV5:BDX5"/>
    <mergeCell ref="BDY5:BEA5"/>
    <mergeCell ref="BEB5:BED5"/>
    <mergeCell ref="BCU5:BCW5"/>
    <mergeCell ref="BCX5:BCZ5"/>
    <mergeCell ref="BDA5:BDC5"/>
    <mergeCell ref="BDD5:BDF5"/>
    <mergeCell ref="BDG5:BDI5"/>
    <mergeCell ref="BDJ5:BDL5"/>
    <mergeCell ref="BCC5:BCE5"/>
    <mergeCell ref="BCF5:BCH5"/>
    <mergeCell ref="BCI5:BCK5"/>
    <mergeCell ref="BCL5:BCN5"/>
    <mergeCell ref="BCO5:BCQ5"/>
    <mergeCell ref="BCR5:BCT5"/>
    <mergeCell ref="BBK5:BBM5"/>
    <mergeCell ref="BBN5:BBP5"/>
    <mergeCell ref="BBQ5:BBS5"/>
    <mergeCell ref="BBT5:BBV5"/>
    <mergeCell ref="BBW5:BBY5"/>
    <mergeCell ref="BBZ5:BCB5"/>
    <mergeCell ref="BJA5:BJC5"/>
    <mergeCell ref="BJD5:BJF5"/>
    <mergeCell ref="BJG5:BJI5"/>
    <mergeCell ref="BJJ5:BJL5"/>
    <mergeCell ref="BJM5:BJO5"/>
    <mergeCell ref="BJP5:BJR5"/>
    <mergeCell ref="BII5:BIK5"/>
    <mergeCell ref="BIL5:BIN5"/>
    <mergeCell ref="BIO5:BIQ5"/>
    <mergeCell ref="BIR5:BIT5"/>
    <mergeCell ref="BIU5:BIW5"/>
    <mergeCell ref="BIX5:BIZ5"/>
    <mergeCell ref="BHQ5:BHS5"/>
    <mergeCell ref="BHT5:BHV5"/>
    <mergeCell ref="BHW5:BHY5"/>
    <mergeCell ref="BHZ5:BIB5"/>
    <mergeCell ref="BIC5:BIE5"/>
    <mergeCell ref="BIF5:BIH5"/>
    <mergeCell ref="BGY5:BHA5"/>
    <mergeCell ref="BHB5:BHD5"/>
    <mergeCell ref="BHE5:BHG5"/>
    <mergeCell ref="BHH5:BHJ5"/>
    <mergeCell ref="BHK5:BHM5"/>
    <mergeCell ref="BHN5:BHP5"/>
    <mergeCell ref="BGG5:BGI5"/>
    <mergeCell ref="BGJ5:BGL5"/>
    <mergeCell ref="BGM5:BGO5"/>
    <mergeCell ref="BGP5:BGR5"/>
    <mergeCell ref="BGS5:BGU5"/>
    <mergeCell ref="BGV5:BGX5"/>
    <mergeCell ref="BFO5:BFQ5"/>
    <mergeCell ref="BFR5:BFT5"/>
    <mergeCell ref="BFU5:BFW5"/>
    <mergeCell ref="BFX5:BFZ5"/>
    <mergeCell ref="BGA5:BGC5"/>
    <mergeCell ref="BGD5:BGF5"/>
    <mergeCell ref="BOI5:BOK5"/>
    <mergeCell ref="BOL5:BON5"/>
    <mergeCell ref="BNE5:BNG5"/>
    <mergeCell ref="BNH5:BNJ5"/>
    <mergeCell ref="BNK5:BNM5"/>
    <mergeCell ref="BNN5:BNP5"/>
    <mergeCell ref="BNQ5:BNS5"/>
    <mergeCell ref="BNT5:BNV5"/>
    <mergeCell ref="BMM5:BMO5"/>
    <mergeCell ref="BMP5:BMR5"/>
    <mergeCell ref="BMS5:BMU5"/>
    <mergeCell ref="BMV5:BMX5"/>
    <mergeCell ref="BMY5:BNA5"/>
    <mergeCell ref="BNB5:BND5"/>
    <mergeCell ref="BLU5:BLW5"/>
    <mergeCell ref="BLX5:BLZ5"/>
    <mergeCell ref="BMA5:BMC5"/>
    <mergeCell ref="BMD5:BMF5"/>
    <mergeCell ref="BMG5:BMI5"/>
    <mergeCell ref="BMJ5:BML5"/>
    <mergeCell ref="BLC5:BLE5"/>
    <mergeCell ref="BLF5:BLH5"/>
    <mergeCell ref="BLI5:BLK5"/>
    <mergeCell ref="BLL5:BLN5"/>
    <mergeCell ref="BLO5:BLQ5"/>
    <mergeCell ref="BLR5:BLT5"/>
    <mergeCell ref="BKK5:BKM5"/>
    <mergeCell ref="BKN5:BKP5"/>
    <mergeCell ref="BKQ5:BKS5"/>
    <mergeCell ref="BKT5:BKV5"/>
    <mergeCell ref="BKW5:BKY5"/>
    <mergeCell ref="BKZ5:BLB5"/>
    <mergeCell ref="BJS5:BJU5"/>
    <mergeCell ref="BJV5:BJX5"/>
    <mergeCell ref="BJY5:BKA5"/>
    <mergeCell ref="BKB5:BKD5"/>
    <mergeCell ref="BKE5:BKG5"/>
    <mergeCell ref="BKH5:BKJ5"/>
    <mergeCell ref="B6:D6"/>
    <mergeCell ref="E6:G6"/>
    <mergeCell ref="H6:J6"/>
    <mergeCell ref="K6:M6"/>
    <mergeCell ref="N6:P6"/>
    <mergeCell ref="Q6:S6"/>
    <mergeCell ref="T6:V6"/>
    <mergeCell ref="BXO5:BXQ5"/>
    <mergeCell ref="BXR5:BXT5"/>
    <mergeCell ref="BXU5:BXW5"/>
    <mergeCell ref="BXX5:BXZ5"/>
    <mergeCell ref="BYA5:BYC5"/>
    <mergeCell ref="BYD5:BYF5"/>
    <mergeCell ref="BWW5:BWY5"/>
    <mergeCell ref="BWZ5:BXB5"/>
    <mergeCell ref="BXC5:BXE5"/>
    <mergeCell ref="BXF5:BXH5"/>
    <mergeCell ref="BXI5:BXK5"/>
    <mergeCell ref="BXL5:BXN5"/>
    <mergeCell ref="BWE5:BWG5"/>
    <mergeCell ref="BWH5:BWJ5"/>
    <mergeCell ref="BWK5:BWM5"/>
    <mergeCell ref="BWN5:BWP5"/>
    <mergeCell ref="BWQ5:BWS5"/>
    <mergeCell ref="BWT5:BWV5"/>
    <mergeCell ref="BVM5:BVO5"/>
    <mergeCell ref="BVP5:BVR5"/>
    <mergeCell ref="BVS5:BVU5"/>
    <mergeCell ref="BVV5:BVX5"/>
    <mergeCell ref="BVY5:BWA5"/>
    <mergeCell ref="BWB5:BWD5"/>
    <mergeCell ref="BUU5:BUW5"/>
    <mergeCell ref="BUX5:BUZ5"/>
    <mergeCell ref="BVA5:BVC5"/>
    <mergeCell ref="BVD5:BVF5"/>
    <mergeCell ref="BVG5:BVI5"/>
    <mergeCell ref="BVJ5:BVL5"/>
    <mergeCell ref="BUC5:BUE5"/>
    <mergeCell ref="BUF5:BUH5"/>
    <mergeCell ref="BUI5:BUK5"/>
    <mergeCell ref="BUL5:BUN5"/>
    <mergeCell ref="BUO5:BUQ5"/>
    <mergeCell ref="BUR5:BUT5"/>
    <mergeCell ref="BTK5:BTM5"/>
    <mergeCell ref="BTN5:BTP5"/>
    <mergeCell ref="BTQ5:BTS5"/>
    <mergeCell ref="BTT5:BTV5"/>
    <mergeCell ref="BTW5:BTY5"/>
    <mergeCell ref="BTZ5:BUB5"/>
    <mergeCell ref="BSS5:BSU5"/>
    <mergeCell ref="BSV5:BSX5"/>
    <mergeCell ref="BSY5:BTA5"/>
    <mergeCell ref="BTB5:BTD5"/>
    <mergeCell ref="BTE5:BTG5"/>
    <mergeCell ref="BTH5:BTJ5"/>
    <mergeCell ref="BSA5:BSC5"/>
    <mergeCell ref="BSD5:BSF5"/>
    <mergeCell ref="BSG5:BSI5"/>
    <mergeCell ref="BSJ5:BSL5"/>
    <mergeCell ref="BSM5:BSO5"/>
    <mergeCell ref="BSP5:BSR5"/>
    <mergeCell ref="BRI5:BRK5"/>
    <mergeCell ref="BRL5:BRN5"/>
    <mergeCell ref="BRO5:BRQ5"/>
    <mergeCell ref="CQ6:CS6"/>
    <mergeCell ref="CT6:CV6"/>
    <mergeCell ref="CW6:CY6"/>
    <mergeCell ref="CZ6:DB6"/>
    <mergeCell ref="DC6:DE6"/>
    <mergeCell ref="DF6:DH6"/>
    <mergeCell ref="BY6:CA6"/>
    <mergeCell ref="CB6:CD6"/>
    <mergeCell ref="CE6:CG6"/>
    <mergeCell ref="CH6:CJ6"/>
    <mergeCell ref="CK6:CM6"/>
    <mergeCell ref="CN6:CP6"/>
    <mergeCell ref="BG6:BI6"/>
    <mergeCell ref="BJ6:BL6"/>
    <mergeCell ref="BM6:BO6"/>
    <mergeCell ref="BP6:BR6"/>
    <mergeCell ref="BS6:BU6"/>
    <mergeCell ref="BV6:BX6"/>
    <mergeCell ref="AO6:AQ6"/>
    <mergeCell ref="AR6:AT6"/>
    <mergeCell ref="AU6:AW6"/>
    <mergeCell ref="AX6:AZ6"/>
    <mergeCell ref="BA6:BC6"/>
    <mergeCell ref="BD6:BF6"/>
    <mergeCell ref="W6:Y6"/>
    <mergeCell ref="Z6:AB6"/>
    <mergeCell ref="AC6:AE6"/>
    <mergeCell ref="AF6:AH6"/>
    <mergeCell ref="AI6:AK6"/>
    <mergeCell ref="AL6:AN6"/>
    <mergeCell ref="BYG5:BYI5"/>
    <mergeCell ref="BYJ5:BYL5"/>
    <mergeCell ref="BYM5:BYO5"/>
    <mergeCell ref="BRR5:BRT5"/>
    <mergeCell ref="BRU5:BRW5"/>
    <mergeCell ref="BRX5:BRZ5"/>
    <mergeCell ref="BQQ5:BQS5"/>
    <mergeCell ref="BQT5:BQV5"/>
    <mergeCell ref="BQW5:BQY5"/>
    <mergeCell ref="BQZ5:BRB5"/>
    <mergeCell ref="BRC5:BRE5"/>
    <mergeCell ref="BRF5:BRH5"/>
    <mergeCell ref="BPY5:BQA5"/>
    <mergeCell ref="BQB5:BQD5"/>
    <mergeCell ref="BQE5:BQG5"/>
    <mergeCell ref="BQH5:BQJ5"/>
    <mergeCell ref="BQK5:BQM5"/>
    <mergeCell ref="BQN5:BQP5"/>
    <mergeCell ref="BPG5:BPI5"/>
    <mergeCell ref="BPJ5:BPL5"/>
    <mergeCell ref="BPM5:BPO5"/>
    <mergeCell ref="BPP5:BPR5"/>
    <mergeCell ref="BPS5:BPU5"/>
    <mergeCell ref="BPV5:BPX5"/>
    <mergeCell ref="BOO5:BOQ5"/>
    <mergeCell ref="BOR5:BOT5"/>
    <mergeCell ref="BOU5:BOW5"/>
    <mergeCell ref="BOX5:BOZ5"/>
    <mergeCell ref="BPA5:BPC5"/>
    <mergeCell ref="BPD5:BPF5"/>
    <mergeCell ref="BNW5:BNY5"/>
    <mergeCell ref="BNZ5:BOB5"/>
    <mergeCell ref="BOC5:BOE5"/>
    <mergeCell ref="BOF5:BOH5"/>
    <mergeCell ref="GU6:GW6"/>
    <mergeCell ref="GX6:GZ6"/>
    <mergeCell ref="HA6:HC6"/>
    <mergeCell ref="HD6:HF6"/>
    <mergeCell ref="HG6:HI6"/>
    <mergeCell ref="HJ6:HL6"/>
    <mergeCell ref="GC6:GE6"/>
    <mergeCell ref="GF6:GH6"/>
    <mergeCell ref="GI6:GK6"/>
    <mergeCell ref="GL6:GN6"/>
    <mergeCell ref="GO6:GQ6"/>
    <mergeCell ref="GR6:GT6"/>
    <mergeCell ref="FK6:FM6"/>
    <mergeCell ref="FN6:FP6"/>
    <mergeCell ref="FQ6:FS6"/>
    <mergeCell ref="FT6:FV6"/>
    <mergeCell ref="FW6:FY6"/>
    <mergeCell ref="FZ6:GB6"/>
    <mergeCell ref="ES6:EU6"/>
    <mergeCell ref="EV6:EX6"/>
    <mergeCell ref="EY6:FA6"/>
    <mergeCell ref="FB6:FD6"/>
    <mergeCell ref="FE6:FG6"/>
    <mergeCell ref="FH6:FJ6"/>
    <mergeCell ref="EA6:EC6"/>
    <mergeCell ref="ED6:EF6"/>
    <mergeCell ref="EG6:EI6"/>
    <mergeCell ref="EJ6:EL6"/>
    <mergeCell ref="EM6:EO6"/>
    <mergeCell ref="EP6:ER6"/>
    <mergeCell ref="DI6:DK6"/>
    <mergeCell ref="DL6:DN6"/>
    <mergeCell ref="DO6:DQ6"/>
    <mergeCell ref="DR6:DT6"/>
    <mergeCell ref="DU6:DW6"/>
    <mergeCell ref="DX6:DZ6"/>
    <mergeCell ref="KY6:LA6"/>
    <mergeCell ref="LB6:LD6"/>
    <mergeCell ref="LE6:LG6"/>
    <mergeCell ref="LH6:LJ6"/>
    <mergeCell ref="LK6:LM6"/>
    <mergeCell ref="LN6:LP6"/>
    <mergeCell ref="KG6:KI6"/>
    <mergeCell ref="KJ6:KL6"/>
    <mergeCell ref="KM6:KO6"/>
    <mergeCell ref="KP6:KR6"/>
    <mergeCell ref="KS6:KU6"/>
    <mergeCell ref="KV6:KX6"/>
    <mergeCell ref="JO6:JQ6"/>
    <mergeCell ref="JR6:JT6"/>
    <mergeCell ref="JU6:JW6"/>
    <mergeCell ref="JX6:JZ6"/>
    <mergeCell ref="KA6:KC6"/>
    <mergeCell ref="KD6:KF6"/>
    <mergeCell ref="IW6:IY6"/>
    <mergeCell ref="IZ6:JB6"/>
    <mergeCell ref="JC6:JE6"/>
    <mergeCell ref="JF6:JH6"/>
    <mergeCell ref="JI6:JK6"/>
    <mergeCell ref="JL6:JN6"/>
    <mergeCell ref="IE6:IG6"/>
    <mergeCell ref="IH6:IJ6"/>
    <mergeCell ref="IK6:IM6"/>
    <mergeCell ref="IN6:IP6"/>
    <mergeCell ref="IQ6:IS6"/>
    <mergeCell ref="IT6:IV6"/>
    <mergeCell ref="HM6:HO6"/>
    <mergeCell ref="HP6:HR6"/>
    <mergeCell ref="HS6:HU6"/>
    <mergeCell ref="HV6:HX6"/>
    <mergeCell ref="HY6:IA6"/>
    <mergeCell ref="IB6:ID6"/>
    <mergeCell ref="PC6:PE6"/>
    <mergeCell ref="PF6:PH6"/>
    <mergeCell ref="PI6:PK6"/>
    <mergeCell ref="PL6:PN6"/>
    <mergeCell ref="PO6:PQ6"/>
    <mergeCell ref="PR6:PT6"/>
    <mergeCell ref="OK6:OM6"/>
    <mergeCell ref="ON6:OP6"/>
    <mergeCell ref="OQ6:OS6"/>
    <mergeCell ref="OT6:OV6"/>
    <mergeCell ref="OW6:OY6"/>
    <mergeCell ref="OZ6:PB6"/>
    <mergeCell ref="NS6:NU6"/>
    <mergeCell ref="NV6:NX6"/>
    <mergeCell ref="NY6:OA6"/>
    <mergeCell ref="OB6:OD6"/>
    <mergeCell ref="OE6:OG6"/>
    <mergeCell ref="OH6:OJ6"/>
    <mergeCell ref="NA6:NC6"/>
    <mergeCell ref="ND6:NF6"/>
    <mergeCell ref="NG6:NI6"/>
    <mergeCell ref="NJ6:NL6"/>
    <mergeCell ref="NM6:NO6"/>
    <mergeCell ref="NP6:NR6"/>
    <mergeCell ref="MI6:MK6"/>
    <mergeCell ref="ML6:MN6"/>
    <mergeCell ref="MO6:MQ6"/>
    <mergeCell ref="MR6:MT6"/>
    <mergeCell ref="MU6:MW6"/>
    <mergeCell ref="MX6:MZ6"/>
    <mergeCell ref="LQ6:LS6"/>
    <mergeCell ref="LT6:LV6"/>
    <mergeCell ref="LW6:LY6"/>
    <mergeCell ref="LZ6:MB6"/>
    <mergeCell ref="MC6:ME6"/>
    <mergeCell ref="MF6:MH6"/>
    <mergeCell ref="TG6:TI6"/>
    <mergeCell ref="TJ6:TL6"/>
    <mergeCell ref="TM6:TO6"/>
    <mergeCell ref="TP6:TR6"/>
    <mergeCell ref="TS6:TU6"/>
    <mergeCell ref="TV6:TX6"/>
    <mergeCell ref="SO6:SQ6"/>
    <mergeCell ref="SR6:ST6"/>
    <mergeCell ref="SU6:SW6"/>
    <mergeCell ref="SX6:SZ6"/>
    <mergeCell ref="TA6:TC6"/>
    <mergeCell ref="TD6:TF6"/>
    <mergeCell ref="RW6:RY6"/>
    <mergeCell ref="RZ6:SB6"/>
    <mergeCell ref="SC6:SE6"/>
    <mergeCell ref="SF6:SH6"/>
    <mergeCell ref="SI6:SK6"/>
    <mergeCell ref="SL6:SN6"/>
    <mergeCell ref="RE6:RG6"/>
    <mergeCell ref="RH6:RJ6"/>
    <mergeCell ref="RK6:RM6"/>
    <mergeCell ref="RN6:RP6"/>
    <mergeCell ref="RQ6:RS6"/>
    <mergeCell ref="RT6:RV6"/>
    <mergeCell ref="QM6:QO6"/>
    <mergeCell ref="QP6:QR6"/>
    <mergeCell ref="QS6:QU6"/>
    <mergeCell ref="QV6:QX6"/>
    <mergeCell ref="QY6:RA6"/>
    <mergeCell ref="RB6:RD6"/>
    <mergeCell ref="PU6:PW6"/>
    <mergeCell ref="PX6:PZ6"/>
    <mergeCell ref="QA6:QC6"/>
    <mergeCell ref="QD6:QF6"/>
    <mergeCell ref="QG6:QI6"/>
    <mergeCell ref="QJ6:QL6"/>
    <mergeCell ref="XK6:XM6"/>
    <mergeCell ref="XN6:XP6"/>
    <mergeCell ref="XQ6:XS6"/>
    <mergeCell ref="XT6:XV6"/>
    <mergeCell ref="XW6:XY6"/>
    <mergeCell ref="XZ6:YB6"/>
    <mergeCell ref="WS6:WU6"/>
    <mergeCell ref="WV6:WX6"/>
    <mergeCell ref="WY6:XA6"/>
    <mergeCell ref="XB6:XD6"/>
    <mergeCell ref="XE6:XG6"/>
    <mergeCell ref="XH6:XJ6"/>
    <mergeCell ref="WA6:WC6"/>
    <mergeCell ref="WD6:WF6"/>
    <mergeCell ref="WG6:WI6"/>
    <mergeCell ref="WJ6:WL6"/>
    <mergeCell ref="WM6:WO6"/>
    <mergeCell ref="WP6:WR6"/>
    <mergeCell ref="VI6:VK6"/>
    <mergeCell ref="VL6:VN6"/>
    <mergeCell ref="VO6:VQ6"/>
    <mergeCell ref="VR6:VT6"/>
    <mergeCell ref="VU6:VW6"/>
    <mergeCell ref="VX6:VZ6"/>
    <mergeCell ref="UQ6:US6"/>
    <mergeCell ref="UT6:UV6"/>
    <mergeCell ref="UW6:UY6"/>
    <mergeCell ref="UZ6:VB6"/>
    <mergeCell ref="VC6:VE6"/>
    <mergeCell ref="VF6:VH6"/>
    <mergeCell ref="TY6:UA6"/>
    <mergeCell ref="UB6:UD6"/>
    <mergeCell ref="UE6:UG6"/>
    <mergeCell ref="UH6:UJ6"/>
    <mergeCell ref="UK6:UM6"/>
    <mergeCell ref="UN6:UP6"/>
    <mergeCell ref="ABO6:ABQ6"/>
    <mergeCell ref="ABR6:ABT6"/>
    <mergeCell ref="ABU6:ABW6"/>
    <mergeCell ref="ABX6:ABZ6"/>
    <mergeCell ref="ACA6:ACC6"/>
    <mergeCell ref="ACD6:ACF6"/>
    <mergeCell ref="AAW6:AAY6"/>
    <mergeCell ref="AAZ6:ABB6"/>
    <mergeCell ref="ABC6:ABE6"/>
    <mergeCell ref="ABF6:ABH6"/>
    <mergeCell ref="ABI6:ABK6"/>
    <mergeCell ref="ABL6:ABN6"/>
    <mergeCell ref="AAE6:AAG6"/>
    <mergeCell ref="AAH6:AAJ6"/>
    <mergeCell ref="AAK6:AAM6"/>
    <mergeCell ref="AAN6:AAP6"/>
    <mergeCell ref="AAQ6:AAS6"/>
    <mergeCell ref="AAT6:AAV6"/>
    <mergeCell ref="ZM6:ZO6"/>
    <mergeCell ref="ZP6:ZR6"/>
    <mergeCell ref="ZS6:ZU6"/>
    <mergeCell ref="ZV6:ZX6"/>
    <mergeCell ref="ZY6:AAA6"/>
    <mergeCell ref="AAB6:AAD6"/>
    <mergeCell ref="YU6:YW6"/>
    <mergeCell ref="YX6:YZ6"/>
    <mergeCell ref="ZA6:ZC6"/>
    <mergeCell ref="ZD6:ZF6"/>
    <mergeCell ref="ZG6:ZI6"/>
    <mergeCell ref="ZJ6:ZL6"/>
    <mergeCell ref="YC6:YE6"/>
    <mergeCell ref="YF6:YH6"/>
    <mergeCell ref="YI6:YK6"/>
    <mergeCell ref="YL6:YN6"/>
    <mergeCell ref="YO6:YQ6"/>
    <mergeCell ref="YR6:YT6"/>
    <mergeCell ref="AFS6:AFU6"/>
    <mergeCell ref="AFV6:AFX6"/>
    <mergeCell ref="AFY6:AGA6"/>
    <mergeCell ref="AGB6:AGD6"/>
    <mergeCell ref="AGE6:AGG6"/>
    <mergeCell ref="AGH6:AGJ6"/>
    <mergeCell ref="AFA6:AFC6"/>
    <mergeCell ref="AFD6:AFF6"/>
    <mergeCell ref="AFG6:AFI6"/>
    <mergeCell ref="AFJ6:AFL6"/>
    <mergeCell ref="AFM6:AFO6"/>
    <mergeCell ref="AFP6:AFR6"/>
    <mergeCell ref="AEI6:AEK6"/>
    <mergeCell ref="AEL6:AEN6"/>
    <mergeCell ref="AEO6:AEQ6"/>
    <mergeCell ref="AER6:AET6"/>
    <mergeCell ref="AEU6:AEW6"/>
    <mergeCell ref="AEX6:AEZ6"/>
    <mergeCell ref="ADQ6:ADS6"/>
    <mergeCell ref="ADT6:ADV6"/>
    <mergeCell ref="ADW6:ADY6"/>
    <mergeCell ref="ADZ6:AEB6"/>
    <mergeCell ref="AEC6:AEE6"/>
    <mergeCell ref="AEF6:AEH6"/>
    <mergeCell ref="ACY6:ADA6"/>
    <mergeCell ref="ADB6:ADD6"/>
    <mergeCell ref="ADE6:ADG6"/>
    <mergeCell ref="ADH6:ADJ6"/>
    <mergeCell ref="ADK6:ADM6"/>
    <mergeCell ref="ADN6:ADP6"/>
    <mergeCell ref="ACG6:ACI6"/>
    <mergeCell ref="ACJ6:ACL6"/>
    <mergeCell ref="ACM6:ACO6"/>
    <mergeCell ref="ACP6:ACR6"/>
    <mergeCell ref="ACS6:ACU6"/>
    <mergeCell ref="ACV6:ACX6"/>
    <mergeCell ref="AJW6:AJY6"/>
    <mergeCell ref="AJZ6:AKB6"/>
    <mergeCell ref="AKC6:AKE6"/>
    <mergeCell ref="AKF6:AKH6"/>
    <mergeCell ref="AKI6:AKK6"/>
    <mergeCell ref="AKL6:AKN6"/>
    <mergeCell ref="AJE6:AJG6"/>
    <mergeCell ref="AJH6:AJJ6"/>
    <mergeCell ref="AJK6:AJM6"/>
    <mergeCell ref="AJN6:AJP6"/>
    <mergeCell ref="AJQ6:AJS6"/>
    <mergeCell ref="AJT6:AJV6"/>
    <mergeCell ref="AIM6:AIO6"/>
    <mergeCell ref="AIP6:AIR6"/>
    <mergeCell ref="AIS6:AIU6"/>
    <mergeCell ref="AIV6:AIX6"/>
    <mergeCell ref="AIY6:AJA6"/>
    <mergeCell ref="AJB6:AJD6"/>
    <mergeCell ref="AHU6:AHW6"/>
    <mergeCell ref="AHX6:AHZ6"/>
    <mergeCell ref="AIA6:AIC6"/>
    <mergeCell ref="AID6:AIF6"/>
    <mergeCell ref="AIG6:AII6"/>
    <mergeCell ref="AIJ6:AIL6"/>
    <mergeCell ref="AHC6:AHE6"/>
    <mergeCell ref="AHF6:AHH6"/>
    <mergeCell ref="AHI6:AHK6"/>
    <mergeCell ref="AHL6:AHN6"/>
    <mergeCell ref="AHO6:AHQ6"/>
    <mergeCell ref="AHR6:AHT6"/>
    <mergeCell ref="AGK6:AGM6"/>
    <mergeCell ref="AGN6:AGP6"/>
    <mergeCell ref="AGQ6:AGS6"/>
    <mergeCell ref="AGT6:AGV6"/>
    <mergeCell ref="AGW6:AGY6"/>
    <mergeCell ref="AGZ6:AHB6"/>
    <mergeCell ref="AOA6:AOC6"/>
    <mergeCell ref="AOD6:AOF6"/>
    <mergeCell ref="AOG6:AOI6"/>
    <mergeCell ref="AOJ6:AOL6"/>
    <mergeCell ref="AOM6:AOO6"/>
    <mergeCell ref="AOP6:AOR6"/>
    <mergeCell ref="ANI6:ANK6"/>
    <mergeCell ref="ANL6:ANN6"/>
    <mergeCell ref="ANO6:ANQ6"/>
    <mergeCell ref="ANR6:ANT6"/>
    <mergeCell ref="ANU6:ANW6"/>
    <mergeCell ref="ANX6:ANZ6"/>
    <mergeCell ref="AMQ6:AMS6"/>
    <mergeCell ref="AMT6:AMV6"/>
    <mergeCell ref="AMW6:AMY6"/>
    <mergeCell ref="AMZ6:ANB6"/>
    <mergeCell ref="ANC6:ANE6"/>
    <mergeCell ref="ANF6:ANH6"/>
    <mergeCell ref="ALY6:AMA6"/>
    <mergeCell ref="AMB6:AMD6"/>
    <mergeCell ref="AME6:AMG6"/>
    <mergeCell ref="AMH6:AMJ6"/>
    <mergeCell ref="AMK6:AMM6"/>
    <mergeCell ref="AMN6:AMP6"/>
    <mergeCell ref="ALG6:ALI6"/>
    <mergeCell ref="ALJ6:ALL6"/>
    <mergeCell ref="ALM6:ALO6"/>
    <mergeCell ref="ALP6:ALR6"/>
    <mergeCell ref="ALS6:ALU6"/>
    <mergeCell ref="ALV6:ALX6"/>
    <mergeCell ref="AKO6:AKQ6"/>
    <mergeCell ref="AKR6:AKT6"/>
    <mergeCell ref="AKU6:AKW6"/>
    <mergeCell ref="AKX6:AKZ6"/>
    <mergeCell ref="ALA6:ALC6"/>
    <mergeCell ref="ALD6:ALF6"/>
    <mergeCell ref="ASE6:ASG6"/>
    <mergeCell ref="ASH6:ASJ6"/>
    <mergeCell ref="ASK6:ASM6"/>
    <mergeCell ref="ASN6:ASP6"/>
    <mergeCell ref="ASQ6:ASS6"/>
    <mergeCell ref="AST6:ASV6"/>
    <mergeCell ref="ARM6:ARO6"/>
    <mergeCell ref="ARP6:ARR6"/>
    <mergeCell ref="ARS6:ARU6"/>
    <mergeCell ref="ARV6:ARX6"/>
    <mergeCell ref="ARY6:ASA6"/>
    <mergeCell ref="ASB6:ASD6"/>
    <mergeCell ref="AQU6:AQW6"/>
    <mergeCell ref="AQX6:AQZ6"/>
    <mergeCell ref="ARA6:ARC6"/>
    <mergeCell ref="ARD6:ARF6"/>
    <mergeCell ref="ARG6:ARI6"/>
    <mergeCell ref="ARJ6:ARL6"/>
    <mergeCell ref="AQC6:AQE6"/>
    <mergeCell ref="AQF6:AQH6"/>
    <mergeCell ref="AQI6:AQK6"/>
    <mergeCell ref="AQL6:AQN6"/>
    <mergeCell ref="AQO6:AQQ6"/>
    <mergeCell ref="AQR6:AQT6"/>
    <mergeCell ref="APK6:APM6"/>
    <mergeCell ref="APN6:APP6"/>
    <mergeCell ref="APQ6:APS6"/>
    <mergeCell ref="APT6:APV6"/>
    <mergeCell ref="APW6:APY6"/>
    <mergeCell ref="APZ6:AQB6"/>
    <mergeCell ref="AOS6:AOU6"/>
    <mergeCell ref="AOV6:AOX6"/>
    <mergeCell ref="AOY6:APA6"/>
    <mergeCell ref="APB6:APD6"/>
    <mergeCell ref="APE6:APG6"/>
    <mergeCell ref="APH6:APJ6"/>
    <mergeCell ref="AWI6:AWK6"/>
    <mergeCell ref="AWL6:AWN6"/>
    <mergeCell ref="AWO6:AWQ6"/>
    <mergeCell ref="AWR6:AWT6"/>
    <mergeCell ref="AWU6:AWW6"/>
    <mergeCell ref="AWX6:AWZ6"/>
    <mergeCell ref="AVQ6:AVS6"/>
    <mergeCell ref="AVT6:AVV6"/>
    <mergeCell ref="AVW6:AVY6"/>
    <mergeCell ref="AVZ6:AWB6"/>
    <mergeCell ref="AWC6:AWE6"/>
    <mergeCell ref="AWF6:AWH6"/>
    <mergeCell ref="AUY6:AVA6"/>
    <mergeCell ref="AVB6:AVD6"/>
    <mergeCell ref="AVE6:AVG6"/>
    <mergeCell ref="AVH6:AVJ6"/>
    <mergeCell ref="AVK6:AVM6"/>
    <mergeCell ref="AVN6:AVP6"/>
    <mergeCell ref="AUG6:AUI6"/>
    <mergeCell ref="AUJ6:AUL6"/>
    <mergeCell ref="AUM6:AUO6"/>
    <mergeCell ref="AUP6:AUR6"/>
    <mergeCell ref="AUS6:AUU6"/>
    <mergeCell ref="AUV6:AUX6"/>
    <mergeCell ref="ATO6:ATQ6"/>
    <mergeCell ref="ATR6:ATT6"/>
    <mergeCell ref="ATU6:ATW6"/>
    <mergeCell ref="ATX6:ATZ6"/>
    <mergeCell ref="AUA6:AUC6"/>
    <mergeCell ref="AUD6:AUF6"/>
    <mergeCell ref="ASW6:ASY6"/>
    <mergeCell ref="ASZ6:ATB6"/>
    <mergeCell ref="ATC6:ATE6"/>
    <mergeCell ref="ATF6:ATH6"/>
    <mergeCell ref="ATI6:ATK6"/>
    <mergeCell ref="ATL6:ATN6"/>
    <mergeCell ref="BAM6:BAO6"/>
    <mergeCell ref="BAP6:BAR6"/>
    <mergeCell ref="BAS6:BAU6"/>
    <mergeCell ref="BAV6:BAX6"/>
    <mergeCell ref="BAY6:BBA6"/>
    <mergeCell ref="BBB6:BBD6"/>
    <mergeCell ref="AZU6:AZW6"/>
    <mergeCell ref="AZX6:AZZ6"/>
    <mergeCell ref="BAA6:BAC6"/>
    <mergeCell ref="BAD6:BAF6"/>
    <mergeCell ref="BAG6:BAI6"/>
    <mergeCell ref="BAJ6:BAL6"/>
    <mergeCell ref="AZC6:AZE6"/>
    <mergeCell ref="AZF6:AZH6"/>
    <mergeCell ref="AZI6:AZK6"/>
    <mergeCell ref="AZL6:AZN6"/>
    <mergeCell ref="AZO6:AZQ6"/>
    <mergeCell ref="AZR6:AZT6"/>
    <mergeCell ref="AYK6:AYM6"/>
    <mergeCell ref="AYN6:AYP6"/>
    <mergeCell ref="AYQ6:AYS6"/>
    <mergeCell ref="AYT6:AYV6"/>
    <mergeCell ref="AYW6:AYY6"/>
    <mergeCell ref="AYZ6:AZB6"/>
    <mergeCell ref="AXS6:AXU6"/>
    <mergeCell ref="AXV6:AXX6"/>
    <mergeCell ref="AXY6:AYA6"/>
    <mergeCell ref="AYB6:AYD6"/>
    <mergeCell ref="AYE6:AYG6"/>
    <mergeCell ref="AYH6:AYJ6"/>
    <mergeCell ref="AXA6:AXC6"/>
    <mergeCell ref="AXD6:AXF6"/>
    <mergeCell ref="AXG6:AXI6"/>
    <mergeCell ref="AXJ6:AXL6"/>
    <mergeCell ref="AXM6:AXO6"/>
    <mergeCell ref="AXP6:AXR6"/>
    <mergeCell ref="BEQ6:BES6"/>
    <mergeCell ref="BET6:BEV6"/>
    <mergeCell ref="BEW6:BEY6"/>
    <mergeCell ref="BEZ6:BFB6"/>
    <mergeCell ref="BFC6:BFE6"/>
    <mergeCell ref="BFF6:BFH6"/>
    <mergeCell ref="BDY6:BEA6"/>
    <mergeCell ref="BEB6:BED6"/>
    <mergeCell ref="BEE6:BEG6"/>
    <mergeCell ref="BEH6:BEJ6"/>
    <mergeCell ref="BEK6:BEM6"/>
    <mergeCell ref="BEN6:BEP6"/>
    <mergeCell ref="BDG6:BDI6"/>
    <mergeCell ref="BDJ6:BDL6"/>
    <mergeCell ref="BDM6:BDO6"/>
    <mergeCell ref="BDP6:BDR6"/>
    <mergeCell ref="BDS6:BDU6"/>
    <mergeCell ref="BDV6:BDX6"/>
    <mergeCell ref="BCO6:BCQ6"/>
    <mergeCell ref="BCR6:BCT6"/>
    <mergeCell ref="BCU6:BCW6"/>
    <mergeCell ref="BCX6:BCZ6"/>
    <mergeCell ref="BDA6:BDC6"/>
    <mergeCell ref="BDD6:BDF6"/>
    <mergeCell ref="BBW6:BBY6"/>
    <mergeCell ref="BBZ6:BCB6"/>
    <mergeCell ref="BCC6:BCE6"/>
    <mergeCell ref="BCF6:BCH6"/>
    <mergeCell ref="BCI6:BCK6"/>
    <mergeCell ref="BCL6:BCN6"/>
    <mergeCell ref="BBE6:BBG6"/>
    <mergeCell ref="BBH6:BBJ6"/>
    <mergeCell ref="BBK6:BBM6"/>
    <mergeCell ref="BBN6:BBP6"/>
    <mergeCell ref="BBQ6:BBS6"/>
    <mergeCell ref="BBT6:BBV6"/>
    <mergeCell ref="BIU6:BIW6"/>
    <mergeCell ref="BIX6:BIZ6"/>
    <mergeCell ref="BJA6:BJC6"/>
    <mergeCell ref="BJD6:BJF6"/>
    <mergeCell ref="BJG6:BJI6"/>
    <mergeCell ref="BJJ6:BJL6"/>
    <mergeCell ref="BIC6:BIE6"/>
    <mergeCell ref="BIF6:BIH6"/>
    <mergeCell ref="BII6:BIK6"/>
    <mergeCell ref="BIL6:BIN6"/>
    <mergeCell ref="BIO6:BIQ6"/>
    <mergeCell ref="BIR6:BIT6"/>
    <mergeCell ref="BHK6:BHM6"/>
    <mergeCell ref="BHN6:BHP6"/>
    <mergeCell ref="BHQ6:BHS6"/>
    <mergeCell ref="BHT6:BHV6"/>
    <mergeCell ref="BHW6:BHY6"/>
    <mergeCell ref="BHZ6:BIB6"/>
    <mergeCell ref="BGS6:BGU6"/>
    <mergeCell ref="BGV6:BGX6"/>
    <mergeCell ref="BGY6:BHA6"/>
    <mergeCell ref="BHB6:BHD6"/>
    <mergeCell ref="BHE6:BHG6"/>
    <mergeCell ref="BHH6:BHJ6"/>
    <mergeCell ref="BGA6:BGC6"/>
    <mergeCell ref="BGD6:BGF6"/>
    <mergeCell ref="BGG6:BGI6"/>
    <mergeCell ref="BGJ6:BGL6"/>
    <mergeCell ref="BGM6:BGO6"/>
    <mergeCell ref="BGP6:BGR6"/>
    <mergeCell ref="BFI6:BFK6"/>
    <mergeCell ref="BFL6:BFN6"/>
    <mergeCell ref="BFO6:BFQ6"/>
    <mergeCell ref="BFR6:BFT6"/>
    <mergeCell ref="BFU6:BFW6"/>
    <mergeCell ref="BFX6:BFZ6"/>
    <mergeCell ref="BOC6:BOE6"/>
    <mergeCell ref="BOF6:BOH6"/>
    <mergeCell ref="BMY6:BNA6"/>
    <mergeCell ref="BNB6:BND6"/>
    <mergeCell ref="BNE6:BNG6"/>
    <mergeCell ref="BNH6:BNJ6"/>
    <mergeCell ref="BNK6:BNM6"/>
    <mergeCell ref="BNN6:BNP6"/>
    <mergeCell ref="BMG6:BMI6"/>
    <mergeCell ref="BMJ6:BML6"/>
    <mergeCell ref="BMM6:BMO6"/>
    <mergeCell ref="BMP6:BMR6"/>
    <mergeCell ref="BMS6:BMU6"/>
    <mergeCell ref="BMV6:BMX6"/>
    <mergeCell ref="BLO6:BLQ6"/>
    <mergeCell ref="BLR6:BLT6"/>
    <mergeCell ref="BLU6:BLW6"/>
    <mergeCell ref="BLX6:BLZ6"/>
    <mergeCell ref="BMA6:BMC6"/>
    <mergeCell ref="BMD6:BMF6"/>
    <mergeCell ref="BKW6:BKY6"/>
    <mergeCell ref="BKZ6:BLB6"/>
    <mergeCell ref="BLC6:BLE6"/>
    <mergeCell ref="BLF6:BLH6"/>
    <mergeCell ref="BLI6:BLK6"/>
    <mergeCell ref="BLL6:BLN6"/>
    <mergeCell ref="BKE6:BKG6"/>
    <mergeCell ref="BKH6:BKJ6"/>
    <mergeCell ref="BKK6:BKM6"/>
    <mergeCell ref="BKN6:BKP6"/>
    <mergeCell ref="BKQ6:BKS6"/>
    <mergeCell ref="BKT6:BKV6"/>
    <mergeCell ref="BJM6:BJO6"/>
    <mergeCell ref="BJP6:BJR6"/>
    <mergeCell ref="BJS6:BJU6"/>
    <mergeCell ref="BJV6:BJX6"/>
    <mergeCell ref="BJY6:BKA6"/>
    <mergeCell ref="BKB6:BKD6"/>
    <mergeCell ref="BYJ6:BYL6"/>
    <mergeCell ref="BYM6:BYO6"/>
    <mergeCell ref="B7:D7"/>
    <mergeCell ref="E7:G7"/>
    <mergeCell ref="H7:J7"/>
    <mergeCell ref="K7:M7"/>
    <mergeCell ref="N7:P7"/>
    <mergeCell ref="BXI6:BXK6"/>
    <mergeCell ref="BXL6:BXN6"/>
    <mergeCell ref="BXO6:BXQ6"/>
    <mergeCell ref="BXR6:BXT6"/>
    <mergeCell ref="BXU6:BXW6"/>
    <mergeCell ref="BXX6:BXZ6"/>
    <mergeCell ref="BWQ6:BWS6"/>
    <mergeCell ref="BWT6:BWV6"/>
    <mergeCell ref="BWW6:BWY6"/>
    <mergeCell ref="BWZ6:BXB6"/>
    <mergeCell ref="BXC6:BXE6"/>
    <mergeCell ref="BXF6:BXH6"/>
    <mergeCell ref="BVY6:BWA6"/>
    <mergeCell ref="BWB6:BWD6"/>
    <mergeCell ref="BWE6:BWG6"/>
    <mergeCell ref="BWH6:BWJ6"/>
    <mergeCell ref="BWK6:BWM6"/>
    <mergeCell ref="BWN6:BWP6"/>
    <mergeCell ref="BVG6:BVI6"/>
    <mergeCell ref="BVJ6:BVL6"/>
    <mergeCell ref="BVM6:BVO6"/>
    <mergeCell ref="BVP6:BVR6"/>
    <mergeCell ref="BVS6:BVU6"/>
    <mergeCell ref="BVV6:BVX6"/>
    <mergeCell ref="BUO6:BUQ6"/>
    <mergeCell ref="BUR6:BUT6"/>
    <mergeCell ref="BUU6:BUW6"/>
    <mergeCell ref="BUX6:BUZ6"/>
    <mergeCell ref="BVA6:BVC6"/>
    <mergeCell ref="BVD6:BVF6"/>
    <mergeCell ref="BTW6:BTY6"/>
    <mergeCell ref="BTZ6:BUB6"/>
    <mergeCell ref="BUC6:BUE6"/>
    <mergeCell ref="BUF6:BUH6"/>
    <mergeCell ref="BUI6:BUK6"/>
    <mergeCell ref="BUL6:BUN6"/>
    <mergeCell ref="BTE6:BTG6"/>
    <mergeCell ref="BTH6:BTJ6"/>
    <mergeCell ref="BTK6:BTM6"/>
    <mergeCell ref="BTN6:BTP6"/>
    <mergeCell ref="BTQ6:BTS6"/>
    <mergeCell ref="BTT6:BTV6"/>
    <mergeCell ref="BSM6:BSO6"/>
    <mergeCell ref="BSP6:BSR6"/>
    <mergeCell ref="BSS6:BSU6"/>
    <mergeCell ref="BSV6:BSX6"/>
    <mergeCell ref="BSY6:BTA6"/>
    <mergeCell ref="BTB6:BTD6"/>
    <mergeCell ref="BRU6:BRW6"/>
    <mergeCell ref="BRX6:BRZ6"/>
    <mergeCell ref="BSA6:BSC6"/>
    <mergeCell ref="BSD6:BSF6"/>
    <mergeCell ref="BSG6:BSI6"/>
    <mergeCell ref="BSJ6:BSL6"/>
    <mergeCell ref="BRC6:BRE6"/>
    <mergeCell ref="BRF6:BRH6"/>
    <mergeCell ref="BRI6:BRK6"/>
    <mergeCell ref="CK7:CM7"/>
    <mergeCell ref="CN7:CP7"/>
    <mergeCell ref="CQ7:CS7"/>
    <mergeCell ref="CT7:CV7"/>
    <mergeCell ref="CW7:CY7"/>
    <mergeCell ref="CZ7:DB7"/>
    <mergeCell ref="BS7:BU7"/>
    <mergeCell ref="BV7:BX7"/>
    <mergeCell ref="BY7:CA7"/>
    <mergeCell ref="CB7:CD7"/>
    <mergeCell ref="CE7:CG7"/>
    <mergeCell ref="CH7:CJ7"/>
    <mergeCell ref="BA7:BC7"/>
    <mergeCell ref="BD7:BF7"/>
    <mergeCell ref="BG7:BI7"/>
    <mergeCell ref="BJ7:BL7"/>
    <mergeCell ref="BM7:BO7"/>
    <mergeCell ref="BP7:BR7"/>
    <mergeCell ref="AI7:AK7"/>
    <mergeCell ref="AL7:AN7"/>
    <mergeCell ref="AO7:AQ7"/>
    <mergeCell ref="AR7:AT7"/>
    <mergeCell ref="AU7:AW7"/>
    <mergeCell ref="AX7:AZ7"/>
    <mergeCell ref="Q7:S7"/>
    <mergeCell ref="T7:V7"/>
    <mergeCell ref="W7:Y7"/>
    <mergeCell ref="Z7:AB7"/>
    <mergeCell ref="AC7:AE7"/>
    <mergeCell ref="AF7:AH7"/>
    <mergeCell ref="BYA6:BYC6"/>
    <mergeCell ref="BYD6:BYF6"/>
    <mergeCell ref="BYG6:BYI6"/>
    <mergeCell ref="BRL6:BRN6"/>
    <mergeCell ref="BRO6:BRQ6"/>
    <mergeCell ref="BRR6:BRT6"/>
    <mergeCell ref="BQK6:BQM6"/>
    <mergeCell ref="BQN6:BQP6"/>
    <mergeCell ref="BQQ6:BQS6"/>
    <mergeCell ref="BQT6:BQV6"/>
    <mergeCell ref="BQW6:BQY6"/>
    <mergeCell ref="BQZ6:BRB6"/>
    <mergeCell ref="BPS6:BPU6"/>
    <mergeCell ref="BPV6:BPX6"/>
    <mergeCell ref="BPY6:BQA6"/>
    <mergeCell ref="BQB6:BQD6"/>
    <mergeCell ref="BQE6:BQG6"/>
    <mergeCell ref="BQH6:BQJ6"/>
    <mergeCell ref="BPA6:BPC6"/>
    <mergeCell ref="BPD6:BPF6"/>
    <mergeCell ref="BPG6:BPI6"/>
    <mergeCell ref="BPJ6:BPL6"/>
    <mergeCell ref="BPM6:BPO6"/>
    <mergeCell ref="BPP6:BPR6"/>
    <mergeCell ref="BOI6:BOK6"/>
    <mergeCell ref="BOL6:BON6"/>
    <mergeCell ref="BOO6:BOQ6"/>
    <mergeCell ref="BOR6:BOT6"/>
    <mergeCell ref="BOU6:BOW6"/>
    <mergeCell ref="BOX6:BOZ6"/>
    <mergeCell ref="BNQ6:BNS6"/>
    <mergeCell ref="BNT6:BNV6"/>
    <mergeCell ref="BNW6:BNY6"/>
    <mergeCell ref="BNZ6:BOB6"/>
    <mergeCell ref="GO7:GQ7"/>
    <mergeCell ref="GR7:GT7"/>
    <mergeCell ref="GU7:GW7"/>
    <mergeCell ref="GX7:GZ7"/>
    <mergeCell ref="HA7:HC7"/>
    <mergeCell ref="HD7:HF7"/>
    <mergeCell ref="FW7:FY7"/>
    <mergeCell ref="FZ7:GB7"/>
    <mergeCell ref="GC7:GE7"/>
    <mergeCell ref="GF7:GH7"/>
    <mergeCell ref="GI7:GK7"/>
    <mergeCell ref="GL7:GN7"/>
    <mergeCell ref="FE7:FG7"/>
    <mergeCell ref="FH7:FJ7"/>
    <mergeCell ref="FK7:FM7"/>
    <mergeCell ref="FN7:FP7"/>
    <mergeCell ref="FQ7:FS7"/>
    <mergeCell ref="FT7:FV7"/>
    <mergeCell ref="EM7:EO7"/>
    <mergeCell ref="EP7:ER7"/>
    <mergeCell ref="ES7:EU7"/>
    <mergeCell ref="EV7:EX7"/>
    <mergeCell ref="EY7:FA7"/>
    <mergeCell ref="FB7:FD7"/>
    <mergeCell ref="DU7:DW7"/>
    <mergeCell ref="DX7:DZ7"/>
    <mergeCell ref="EA7:EC7"/>
    <mergeCell ref="ED7:EF7"/>
    <mergeCell ref="EG7:EI7"/>
    <mergeCell ref="EJ7:EL7"/>
    <mergeCell ref="DC7:DE7"/>
    <mergeCell ref="DF7:DH7"/>
    <mergeCell ref="DI7:DK7"/>
    <mergeCell ref="DL7:DN7"/>
    <mergeCell ref="DO7:DQ7"/>
    <mergeCell ref="DR7:DT7"/>
    <mergeCell ref="KS7:KU7"/>
    <mergeCell ref="KV7:KX7"/>
    <mergeCell ref="KY7:LA7"/>
    <mergeCell ref="LB7:LD7"/>
    <mergeCell ref="LE7:LG7"/>
    <mergeCell ref="LH7:LJ7"/>
    <mergeCell ref="KA7:KC7"/>
    <mergeCell ref="KD7:KF7"/>
    <mergeCell ref="KG7:KI7"/>
    <mergeCell ref="KJ7:KL7"/>
    <mergeCell ref="KM7:KO7"/>
    <mergeCell ref="KP7:KR7"/>
    <mergeCell ref="JI7:JK7"/>
    <mergeCell ref="JL7:JN7"/>
    <mergeCell ref="JO7:JQ7"/>
    <mergeCell ref="JR7:JT7"/>
    <mergeCell ref="JU7:JW7"/>
    <mergeCell ref="JX7:JZ7"/>
    <mergeCell ref="IQ7:IS7"/>
    <mergeCell ref="IT7:IV7"/>
    <mergeCell ref="IW7:IY7"/>
    <mergeCell ref="IZ7:JB7"/>
    <mergeCell ref="JC7:JE7"/>
    <mergeCell ref="JF7:JH7"/>
    <mergeCell ref="HY7:IA7"/>
    <mergeCell ref="IB7:ID7"/>
    <mergeCell ref="IE7:IG7"/>
    <mergeCell ref="IH7:IJ7"/>
    <mergeCell ref="IK7:IM7"/>
    <mergeCell ref="IN7:IP7"/>
    <mergeCell ref="HG7:HI7"/>
    <mergeCell ref="HJ7:HL7"/>
    <mergeCell ref="HM7:HO7"/>
    <mergeCell ref="HP7:HR7"/>
    <mergeCell ref="HS7:HU7"/>
    <mergeCell ref="HV7:HX7"/>
    <mergeCell ref="OW7:OY7"/>
    <mergeCell ref="OZ7:PB7"/>
    <mergeCell ref="PC7:PE7"/>
    <mergeCell ref="PF7:PH7"/>
    <mergeCell ref="PI7:PK7"/>
    <mergeCell ref="PL7:PN7"/>
    <mergeCell ref="OE7:OG7"/>
    <mergeCell ref="OH7:OJ7"/>
    <mergeCell ref="OK7:OM7"/>
    <mergeCell ref="ON7:OP7"/>
    <mergeCell ref="OQ7:OS7"/>
    <mergeCell ref="OT7:OV7"/>
    <mergeCell ref="NM7:NO7"/>
    <mergeCell ref="NP7:NR7"/>
    <mergeCell ref="NS7:NU7"/>
    <mergeCell ref="NV7:NX7"/>
    <mergeCell ref="NY7:OA7"/>
    <mergeCell ref="OB7:OD7"/>
    <mergeCell ref="MU7:MW7"/>
    <mergeCell ref="MX7:MZ7"/>
    <mergeCell ref="NA7:NC7"/>
    <mergeCell ref="ND7:NF7"/>
    <mergeCell ref="NG7:NI7"/>
    <mergeCell ref="NJ7:NL7"/>
    <mergeCell ref="MC7:ME7"/>
    <mergeCell ref="MF7:MH7"/>
    <mergeCell ref="MI7:MK7"/>
    <mergeCell ref="ML7:MN7"/>
    <mergeCell ref="MO7:MQ7"/>
    <mergeCell ref="MR7:MT7"/>
    <mergeCell ref="LK7:LM7"/>
    <mergeCell ref="LN7:LP7"/>
    <mergeCell ref="LQ7:LS7"/>
    <mergeCell ref="LT7:LV7"/>
    <mergeCell ref="LW7:LY7"/>
    <mergeCell ref="LZ7:MB7"/>
    <mergeCell ref="TA7:TC7"/>
    <mergeCell ref="TD7:TF7"/>
    <mergeCell ref="TG7:TI7"/>
    <mergeCell ref="TJ7:TL7"/>
    <mergeCell ref="TM7:TO7"/>
    <mergeCell ref="TP7:TR7"/>
    <mergeCell ref="SI7:SK7"/>
    <mergeCell ref="SL7:SN7"/>
    <mergeCell ref="SO7:SQ7"/>
    <mergeCell ref="SR7:ST7"/>
    <mergeCell ref="SU7:SW7"/>
    <mergeCell ref="SX7:SZ7"/>
    <mergeCell ref="RQ7:RS7"/>
    <mergeCell ref="RT7:RV7"/>
    <mergeCell ref="RW7:RY7"/>
    <mergeCell ref="RZ7:SB7"/>
    <mergeCell ref="SC7:SE7"/>
    <mergeCell ref="SF7:SH7"/>
    <mergeCell ref="QY7:RA7"/>
    <mergeCell ref="RB7:RD7"/>
    <mergeCell ref="RE7:RG7"/>
    <mergeCell ref="RH7:RJ7"/>
    <mergeCell ref="RK7:RM7"/>
    <mergeCell ref="RN7:RP7"/>
    <mergeCell ref="QG7:QI7"/>
    <mergeCell ref="QJ7:QL7"/>
    <mergeCell ref="QM7:QO7"/>
    <mergeCell ref="QP7:QR7"/>
    <mergeCell ref="QS7:QU7"/>
    <mergeCell ref="QV7:QX7"/>
    <mergeCell ref="PO7:PQ7"/>
    <mergeCell ref="PR7:PT7"/>
    <mergeCell ref="PU7:PW7"/>
    <mergeCell ref="PX7:PZ7"/>
    <mergeCell ref="QA7:QC7"/>
    <mergeCell ref="QD7:QF7"/>
    <mergeCell ref="XE7:XG7"/>
    <mergeCell ref="XH7:XJ7"/>
    <mergeCell ref="XK7:XM7"/>
    <mergeCell ref="XN7:XP7"/>
    <mergeCell ref="XQ7:XS7"/>
    <mergeCell ref="XT7:XV7"/>
    <mergeCell ref="WM7:WO7"/>
    <mergeCell ref="WP7:WR7"/>
    <mergeCell ref="WS7:WU7"/>
    <mergeCell ref="WV7:WX7"/>
    <mergeCell ref="WY7:XA7"/>
    <mergeCell ref="XB7:XD7"/>
    <mergeCell ref="VU7:VW7"/>
    <mergeCell ref="VX7:VZ7"/>
    <mergeCell ref="WA7:WC7"/>
    <mergeCell ref="WD7:WF7"/>
    <mergeCell ref="WG7:WI7"/>
    <mergeCell ref="WJ7:WL7"/>
    <mergeCell ref="VC7:VE7"/>
    <mergeCell ref="VF7:VH7"/>
    <mergeCell ref="VI7:VK7"/>
    <mergeCell ref="VL7:VN7"/>
    <mergeCell ref="VO7:VQ7"/>
    <mergeCell ref="VR7:VT7"/>
    <mergeCell ref="UK7:UM7"/>
    <mergeCell ref="UN7:UP7"/>
    <mergeCell ref="UQ7:US7"/>
    <mergeCell ref="UT7:UV7"/>
    <mergeCell ref="UW7:UY7"/>
    <mergeCell ref="UZ7:VB7"/>
    <mergeCell ref="TS7:TU7"/>
    <mergeCell ref="TV7:TX7"/>
    <mergeCell ref="TY7:UA7"/>
    <mergeCell ref="UB7:UD7"/>
    <mergeCell ref="UE7:UG7"/>
    <mergeCell ref="UH7:UJ7"/>
    <mergeCell ref="ABI7:ABK7"/>
    <mergeCell ref="ABL7:ABN7"/>
    <mergeCell ref="ABO7:ABQ7"/>
    <mergeCell ref="ABR7:ABT7"/>
    <mergeCell ref="ABU7:ABW7"/>
    <mergeCell ref="ABX7:ABZ7"/>
    <mergeCell ref="AAQ7:AAS7"/>
    <mergeCell ref="AAT7:AAV7"/>
    <mergeCell ref="AAW7:AAY7"/>
    <mergeCell ref="AAZ7:ABB7"/>
    <mergeCell ref="ABC7:ABE7"/>
    <mergeCell ref="ABF7:ABH7"/>
    <mergeCell ref="ZY7:AAA7"/>
    <mergeCell ref="AAB7:AAD7"/>
    <mergeCell ref="AAE7:AAG7"/>
    <mergeCell ref="AAH7:AAJ7"/>
    <mergeCell ref="AAK7:AAM7"/>
    <mergeCell ref="AAN7:AAP7"/>
    <mergeCell ref="ZG7:ZI7"/>
    <mergeCell ref="ZJ7:ZL7"/>
    <mergeCell ref="ZM7:ZO7"/>
    <mergeCell ref="ZP7:ZR7"/>
    <mergeCell ref="ZS7:ZU7"/>
    <mergeCell ref="ZV7:ZX7"/>
    <mergeCell ref="YO7:YQ7"/>
    <mergeCell ref="YR7:YT7"/>
    <mergeCell ref="YU7:YW7"/>
    <mergeCell ref="YX7:YZ7"/>
    <mergeCell ref="ZA7:ZC7"/>
    <mergeCell ref="ZD7:ZF7"/>
    <mergeCell ref="XW7:XY7"/>
    <mergeCell ref="XZ7:YB7"/>
    <mergeCell ref="YC7:YE7"/>
    <mergeCell ref="YF7:YH7"/>
    <mergeCell ref="YI7:YK7"/>
    <mergeCell ref="YL7:YN7"/>
    <mergeCell ref="AFM7:AFO7"/>
    <mergeCell ref="AFP7:AFR7"/>
    <mergeCell ref="AFS7:AFU7"/>
    <mergeCell ref="AFV7:AFX7"/>
    <mergeCell ref="AFY7:AGA7"/>
    <mergeCell ref="AGB7:AGD7"/>
    <mergeCell ref="AEU7:AEW7"/>
    <mergeCell ref="AEX7:AEZ7"/>
    <mergeCell ref="AFA7:AFC7"/>
    <mergeCell ref="AFD7:AFF7"/>
    <mergeCell ref="AFG7:AFI7"/>
    <mergeCell ref="AFJ7:AFL7"/>
    <mergeCell ref="AEC7:AEE7"/>
    <mergeCell ref="AEF7:AEH7"/>
    <mergeCell ref="AEI7:AEK7"/>
    <mergeCell ref="AEL7:AEN7"/>
    <mergeCell ref="AEO7:AEQ7"/>
    <mergeCell ref="AER7:AET7"/>
    <mergeCell ref="ADK7:ADM7"/>
    <mergeCell ref="ADN7:ADP7"/>
    <mergeCell ref="ADQ7:ADS7"/>
    <mergeCell ref="ADT7:ADV7"/>
    <mergeCell ref="ADW7:ADY7"/>
    <mergeCell ref="ADZ7:AEB7"/>
    <mergeCell ref="ACS7:ACU7"/>
    <mergeCell ref="ACV7:ACX7"/>
    <mergeCell ref="ACY7:ADA7"/>
    <mergeCell ref="ADB7:ADD7"/>
    <mergeCell ref="ADE7:ADG7"/>
    <mergeCell ref="ADH7:ADJ7"/>
    <mergeCell ref="ACA7:ACC7"/>
    <mergeCell ref="ACD7:ACF7"/>
    <mergeCell ref="ACG7:ACI7"/>
    <mergeCell ref="ACJ7:ACL7"/>
    <mergeCell ref="ACM7:ACO7"/>
    <mergeCell ref="ACP7:ACR7"/>
    <mergeCell ref="AJQ7:AJS7"/>
    <mergeCell ref="AJT7:AJV7"/>
    <mergeCell ref="AJW7:AJY7"/>
    <mergeCell ref="AJZ7:AKB7"/>
    <mergeCell ref="AKC7:AKE7"/>
    <mergeCell ref="AKF7:AKH7"/>
    <mergeCell ref="AIY7:AJA7"/>
    <mergeCell ref="AJB7:AJD7"/>
    <mergeCell ref="AJE7:AJG7"/>
    <mergeCell ref="AJH7:AJJ7"/>
    <mergeCell ref="AJK7:AJM7"/>
    <mergeCell ref="AJN7:AJP7"/>
    <mergeCell ref="AIG7:AII7"/>
    <mergeCell ref="AIJ7:AIL7"/>
    <mergeCell ref="AIM7:AIO7"/>
    <mergeCell ref="AIP7:AIR7"/>
    <mergeCell ref="AIS7:AIU7"/>
    <mergeCell ref="AIV7:AIX7"/>
    <mergeCell ref="AHO7:AHQ7"/>
    <mergeCell ref="AHR7:AHT7"/>
    <mergeCell ref="AHU7:AHW7"/>
    <mergeCell ref="AHX7:AHZ7"/>
    <mergeCell ref="AIA7:AIC7"/>
    <mergeCell ref="AID7:AIF7"/>
    <mergeCell ref="AGW7:AGY7"/>
    <mergeCell ref="AGZ7:AHB7"/>
    <mergeCell ref="AHC7:AHE7"/>
    <mergeCell ref="AHF7:AHH7"/>
    <mergeCell ref="AHI7:AHK7"/>
    <mergeCell ref="AHL7:AHN7"/>
    <mergeCell ref="AGE7:AGG7"/>
    <mergeCell ref="AGH7:AGJ7"/>
    <mergeCell ref="AGK7:AGM7"/>
    <mergeCell ref="AGN7:AGP7"/>
    <mergeCell ref="AGQ7:AGS7"/>
    <mergeCell ref="AGT7:AGV7"/>
    <mergeCell ref="ANU7:ANW7"/>
    <mergeCell ref="ANX7:ANZ7"/>
    <mergeCell ref="AOA7:AOC7"/>
    <mergeCell ref="AOD7:AOF7"/>
    <mergeCell ref="AOG7:AOI7"/>
    <mergeCell ref="AOJ7:AOL7"/>
    <mergeCell ref="ANC7:ANE7"/>
    <mergeCell ref="ANF7:ANH7"/>
    <mergeCell ref="ANI7:ANK7"/>
    <mergeCell ref="ANL7:ANN7"/>
    <mergeCell ref="ANO7:ANQ7"/>
    <mergeCell ref="ANR7:ANT7"/>
    <mergeCell ref="AMK7:AMM7"/>
    <mergeCell ref="AMN7:AMP7"/>
    <mergeCell ref="AMQ7:AMS7"/>
    <mergeCell ref="AMT7:AMV7"/>
    <mergeCell ref="AMW7:AMY7"/>
    <mergeCell ref="AMZ7:ANB7"/>
    <mergeCell ref="ALS7:ALU7"/>
    <mergeCell ref="ALV7:ALX7"/>
    <mergeCell ref="ALY7:AMA7"/>
    <mergeCell ref="AMB7:AMD7"/>
    <mergeCell ref="AME7:AMG7"/>
    <mergeCell ref="AMH7:AMJ7"/>
    <mergeCell ref="ALA7:ALC7"/>
    <mergeCell ref="ALD7:ALF7"/>
    <mergeCell ref="ALG7:ALI7"/>
    <mergeCell ref="ALJ7:ALL7"/>
    <mergeCell ref="ALM7:ALO7"/>
    <mergeCell ref="ALP7:ALR7"/>
    <mergeCell ref="AKI7:AKK7"/>
    <mergeCell ref="AKL7:AKN7"/>
    <mergeCell ref="AKO7:AKQ7"/>
    <mergeCell ref="AKR7:AKT7"/>
    <mergeCell ref="AKU7:AKW7"/>
    <mergeCell ref="AKX7:AKZ7"/>
    <mergeCell ref="ARY7:ASA7"/>
    <mergeCell ref="ASB7:ASD7"/>
    <mergeCell ref="ASE7:ASG7"/>
    <mergeCell ref="ASH7:ASJ7"/>
    <mergeCell ref="ASK7:ASM7"/>
    <mergeCell ref="ASN7:ASP7"/>
    <mergeCell ref="ARG7:ARI7"/>
    <mergeCell ref="ARJ7:ARL7"/>
    <mergeCell ref="ARM7:ARO7"/>
    <mergeCell ref="ARP7:ARR7"/>
    <mergeCell ref="ARS7:ARU7"/>
    <mergeCell ref="ARV7:ARX7"/>
    <mergeCell ref="AQO7:AQQ7"/>
    <mergeCell ref="AQR7:AQT7"/>
    <mergeCell ref="AQU7:AQW7"/>
    <mergeCell ref="AQX7:AQZ7"/>
    <mergeCell ref="ARA7:ARC7"/>
    <mergeCell ref="ARD7:ARF7"/>
    <mergeCell ref="APW7:APY7"/>
    <mergeCell ref="APZ7:AQB7"/>
    <mergeCell ref="AQC7:AQE7"/>
    <mergeCell ref="AQF7:AQH7"/>
    <mergeCell ref="AQI7:AQK7"/>
    <mergeCell ref="AQL7:AQN7"/>
    <mergeCell ref="APE7:APG7"/>
    <mergeCell ref="APH7:APJ7"/>
    <mergeCell ref="APK7:APM7"/>
    <mergeCell ref="APN7:APP7"/>
    <mergeCell ref="APQ7:APS7"/>
    <mergeCell ref="APT7:APV7"/>
    <mergeCell ref="AOM7:AOO7"/>
    <mergeCell ref="AOP7:AOR7"/>
    <mergeCell ref="AOS7:AOU7"/>
    <mergeCell ref="AOV7:AOX7"/>
    <mergeCell ref="AOY7:APA7"/>
    <mergeCell ref="APB7:APD7"/>
    <mergeCell ref="AWC7:AWE7"/>
    <mergeCell ref="AWF7:AWH7"/>
    <mergeCell ref="AWI7:AWK7"/>
    <mergeCell ref="AWL7:AWN7"/>
    <mergeCell ref="AWO7:AWQ7"/>
    <mergeCell ref="AWR7:AWT7"/>
    <mergeCell ref="AVK7:AVM7"/>
    <mergeCell ref="AVN7:AVP7"/>
    <mergeCell ref="AVQ7:AVS7"/>
    <mergeCell ref="AVT7:AVV7"/>
    <mergeCell ref="AVW7:AVY7"/>
    <mergeCell ref="AVZ7:AWB7"/>
    <mergeCell ref="AUS7:AUU7"/>
    <mergeCell ref="AUV7:AUX7"/>
    <mergeCell ref="AUY7:AVA7"/>
    <mergeCell ref="AVB7:AVD7"/>
    <mergeCell ref="AVE7:AVG7"/>
    <mergeCell ref="AVH7:AVJ7"/>
    <mergeCell ref="AUA7:AUC7"/>
    <mergeCell ref="AUD7:AUF7"/>
    <mergeCell ref="AUG7:AUI7"/>
    <mergeCell ref="AUJ7:AUL7"/>
    <mergeCell ref="AUM7:AUO7"/>
    <mergeCell ref="AUP7:AUR7"/>
    <mergeCell ref="ATI7:ATK7"/>
    <mergeCell ref="ATL7:ATN7"/>
    <mergeCell ref="ATO7:ATQ7"/>
    <mergeCell ref="ATR7:ATT7"/>
    <mergeCell ref="ATU7:ATW7"/>
    <mergeCell ref="ATX7:ATZ7"/>
    <mergeCell ref="ASQ7:ASS7"/>
    <mergeCell ref="AST7:ASV7"/>
    <mergeCell ref="ASW7:ASY7"/>
    <mergeCell ref="ASZ7:ATB7"/>
    <mergeCell ref="ATC7:ATE7"/>
    <mergeCell ref="ATF7:ATH7"/>
    <mergeCell ref="BAG7:BAI7"/>
    <mergeCell ref="BAJ7:BAL7"/>
    <mergeCell ref="BAM7:BAO7"/>
    <mergeCell ref="BAP7:BAR7"/>
    <mergeCell ref="BAS7:BAU7"/>
    <mergeCell ref="BAV7:BAX7"/>
    <mergeCell ref="AZO7:AZQ7"/>
    <mergeCell ref="AZR7:AZT7"/>
    <mergeCell ref="AZU7:AZW7"/>
    <mergeCell ref="AZX7:AZZ7"/>
    <mergeCell ref="BAA7:BAC7"/>
    <mergeCell ref="BAD7:BAF7"/>
    <mergeCell ref="AYW7:AYY7"/>
    <mergeCell ref="AYZ7:AZB7"/>
    <mergeCell ref="AZC7:AZE7"/>
    <mergeCell ref="AZF7:AZH7"/>
    <mergeCell ref="AZI7:AZK7"/>
    <mergeCell ref="AZL7:AZN7"/>
    <mergeCell ref="AYE7:AYG7"/>
    <mergeCell ref="AYH7:AYJ7"/>
    <mergeCell ref="AYK7:AYM7"/>
    <mergeCell ref="AYN7:AYP7"/>
    <mergeCell ref="AYQ7:AYS7"/>
    <mergeCell ref="AYT7:AYV7"/>
    <mergeCell ref="AXM7:AXO7"/>
    <mergeCell ref="AXP7:AXR7"/>
    <mergeCell ref="AXS7:AXU7"/>
    <mergeCell ref="AXV7:AXX7"/>
    <mergeCell ref="AXY7:AYA7"/>
    <mergeCell ref="AYB7:AYD7"/>
    <mergeCell ref="AWU7:AWW7"/>
    <mergeCell ref="AWX7:AWZ7"/>
    <mergeCell ref="AXA7:AXC7"/>
    <mergeCell ref="AXD7:AXF7"/>
    <mergeCell ref="AXG7:AXI7"/>
    <mergeCell ref="AXJ7:AXL7"/>
    <mergeCell ref="BEK7:BEM7"/>
    <mergeCell ref="BEN7:BEP7"/>
    <mergeCell ref="BEQ7:BES7"/>
    <mergeCell ref="BET7:BEV7"/>
    <mergeCell ref="BEW7:BEY7"/>
    <mergeCell ref="BEZ7:BFB7"/>
    <mergeCell ref="BDS7:BDU7"/>
    <mergeCell ref="BDV7:BDX7"/>
    <mergeCell ref="BDY7:BEA7"/>
    <mergeCell ref="BEB7:BED7"/>
    <mergeCell ref="BEE7:BEG7"/>
    <mergeCell ref="BEH7:BEJ7"/>
    <mergeCell ref="BDA7:BDC7"/>
    <mergeCell ref="BDD7:BDF7"/>
    <mergeCell ref="BDG7:BDI7"/>
    <mergeCell ref="BDJ7:BDL7"/>
    <mergeCell ref="BDM7:BDO7"/>
    <mergeCell ref="BDP7:BDR7"/>
    <mergeCell ref="BCI7:BCK7"/>
    <mergeCell ref="BCL7:BCN7"/>
    <mergeCell ref="BCO7:BCQ7"/>
    <mergeCell ref="BCR7:BCT7"/>
    <mergeCell ref="BCU7:BCW7"/>
    <mergeCell ref="BCX7:BCZ7"/>
    <mergeCell ref="BBQ7:BBS7"/>
    <mergeCell ref="BBT7:BBV7"/>
    <mergeCell ref="BBW7:BBY7"/>
    <mergeCell ref="BBZ7:BCB7"/>
    <mergeCell ref="BCC7:BCE7"/>
    <mergeCell ref="BCF7:BCH7"/>
    <mergeCell ref="BAY7:BBA7"/>
    <mergeCell ref="BBB7:BBD7"/>
    <mergeCell ref="BBE7:BBG7"/>
    <mergeCell ref="BBH7:BBJ7"/>
    <mergeCell ref="BBK7:BBM7"/>
    <mergeCell ref="BBN7:BBP7"/>
    <mergeCell ref="BIO7:BIQ7"/>
    <mergeCell ref="BIR7:BIT7"/>
    <mergeCell ref="BIU7:BIW7"/>
    <mergeCell ref="BIX7:BIZ7"/>
    <mergeCell ref="BJA7:BJC7"/>
    <mergeCell ref="BJD7:BJF7"/>
    <mergeCell ref="BHW7:BHY7"/>
    <mergeCell ref="BHZ7:BIB7"/>
    <mergeCell ref="BIC7:BIE7"/>
    <mergeCell ref="BIF7:BIH7"/>
    <mergeCell ref="BII7:BIK7"/>
    <mergeCell ref="BIL7:BIN7"/>
    <mergeCell ref="BHE7:BHG7"/>
    <mergeCell ref="BHH7:BHJ7"/>
    <mergeCell ref="BHK7:BHM7"/>
    <mergeCell ref="BHN7:BHP7"/>
    <mergeCell ref="BHQ7:BHS7"/>
    <mergeCell ref="BHT7:BHV7"/>
    <mergeCell ref="BGM7:BGO7"/>
    <mergeCell ref="BGP7:BGR7"/>
    <mergeCell ref="BGS7:BGU7"/>
    <mergeCell ref="BGV7:BGX7"/>
    <mergeCell ref="BGY7:BHA7"/>
    <mergeCell ref="BHB7:BHD7"/>
    <mergeCell ref="BFU7:BFW7"/>
    <mergeCell ref="BFX7:BFZ7"/>
    <mergeCell ref="BGA7:BGC7"/>
    <mergeCell ref="BGD7:BGF7"/>
    <mergeCell ref="BGG7:BGI7"/>
    <mergeCell ref="BGJ7:BGL7"/>
    <mergeCell ref="BFC7:BFE7"/>
    <mergeCell ref="BFF7:BFH7"/>
    <mergeCell ref="BFI7:BFK7"/>
    <mergeCell ref="BFL7:BFN7"/>
    <mergeCell ref="BFO7:BFQ7"/>
    <mergeCell ref="BFR7:BFT7"/>
    <mergeCell ref="BMS7:BMU7"/>
    <mergeCell ref="BMV7:BMX7"/>
    <mergeCell ref="BMY7:BNA7"/>
    <mergeCell ref="BNB7:BND7"/>
    <mergeCell ref="BNE7:BNG7"/>
    <mergeCell ref="BNH7:BNJ7"/>
    <mergeCell ref="BMA7:BMC7"/>
    <mergeCell ref="BMD7:BMF7"/>
    <mergeCell ref="BMG7:BMI7"/>
    <mergeCell ref="BMJ7:BML7"/>
    <mergeCell ref="BMM7:BMO7"/>
    <mergeCell ref="BMP7:BMR7"/>
    <mergeCell ref="BLI7:BLK7"/>
    <mergeCell ref="BLL7:BLN7"/>
    <mergeCell ref="BLO7:BLQ7"/>
    <mergeCell ref="BLR7:BLT7"/>
    <mergeCell ref="BLU7:BLW7"/>
    <mergeCell ref="BLX7:BLZ7"/>
    <mergeCell ref="BKQ7:BKS7"/>
    <mergeCell ref="BKT7:BKV7"/>
    <mergeCell ref="BKW7:BKY7"/>
    <mergeCell ref="BKZ7:BLB7"/>
    <mergeCell ref="BLC7:BLE7"/>
    <mergeCell ref="BLF7:BLH7"/>
    <mergeCell ref="BJY7:BKA7"/>
    <mergeCell ref="BKB7:BKD7"/>
    <mergeCell ref="BKE7:BKG7"/>
    <mergeCell ref="BKH7:BKJ7"/>
    <mergeCell ref="BKK7:BKM7"/>
    <mergeCell ref="BKN7:BKP7"/>
    <mergeCell ref="BJG7:BJI7"/>
    <mergeCell ref="BJJ7:BJL7"/>
    <mergeCell ref="BJM7:BJO7"/>
    <mergeCell ref="BJP7:BJR7"/>
    <mergeCell ref="BJS7:BJU7"/>
    <mergeCell ref="BJV7:BJX7"/>
    <mergeCell ref="BQW7:BQY7"/>
    <mergeCell ref="BQZ7:BRB7"/>
    <mergeCell ref="BRC7:BRE7"/>
    <mergeCell ref="BRF7:BRH7"/>
    <mergeCell ref="BRI7:BRK7"/>
    <mergeCell ref="BRL7:BRN7"/>
    <mergeCell ref="BQE7:BQG7"/>
    <mergeCell ref="BQH7:BQJ7"/>
    <mergeCell ref="BQK7:BQM7"/>
    <mergeCell ref="BQN7:BQP7"/>
    <mergeCell ref="BQQ7:BQS7"/>
    <mergeCell ref="BQT7:BQV7"/>
    <mergeCell ref="BPM7:BPO7"/>
    <mergeCell ref="BPP7:BPR7"/>
    <mergeCell ref="BPS7:BPU7"/>
    <mergeCell ref="BPV7:BPX7"/>
    <mergeCell ref="BPY7:BQA7"/>
    <mergeCell ref="BQB7:BQD7"/>
    <mergeCell ref="BOU7:BOW7"/>
    <mergeCell ref="BOX7:BOZ7"/>
    <mergeCell ref="BPA7:BPC7"/>
    <mergeCell ref="BPD7:BPF7"/>
    <mergeCell ref="BPG7:BPI7"/>
    <mergeCell ref="BPJ7:BPL7"/>
    <mergeCell ref="BOC7:BOE7"/>
    <mergeCell ref="BOF7:BOH7"/>
    <mergeCell ref="BOI7:BOK7"/>
    <mergeCell ref="BOL7:BON7"/>
    <mergeCell ref="BOO7:BOQ7"/>
    <mergeCell ref="BOR7:BOT7"/>
    <mergeCell ref="BNK7:BNM7"/>
    <mergeCell ref="BNN7:BNP7"/>
    <mergeCell ref="BNQ7:BNS7"/>
    <mergeCell ref="BNT7:BNV7"/>
    <mergeCell ref="BNW7:BNY7"/>
    <mergeCell ref="BNZ7:BOB7"/>
    <mergeCell ref="BVA7:BVC7"/>
    <mergeCell ref="BVD7:BVF7"/>
    <mergeCell ref="BVG7:BVI7"/>
    <mergeCell ref="BVJ7:BVL7"/>
    <mergeCell ref="BVM7:BVO7"/>
    <mergeCell ref="BVP7:BVR7"/>
    <mergeCell ref="BUI7:BUK7"/>
    <mergeCell ref="BUL7:BUN7"/>
    <mergeCell ref="BUO7:BUQ7"/>
    <mergeCell ref="BUR7:BUT7"/>
    <mergeCell ref="BUU7:BUW7"/>
    <mergeCell ref="BUX7:BUZ7"/>
    <mergeCell ref="BTQ7:BTS7"/>
    <mergeCell ref="BTT7:BTV7"/>
    <mergeCell ref="BTW7:BTY7"/>
    <mergeCell ref="BTZ7:BUB7"/>
    <mergeCell ref="BUC7:BUE7"/>
    <mergeCell ref="BUF7:BUH7"/>
    <mergeCell ref="BSY7:BTA7"/>
    <mergeCell ref="BTB7:BTD7"/>
    <mergeCell ref="BTE7:BTG7"/>
    <mergeCell ref="BTH7:BTJ7"/>
    <mergeCell ref="BTK7:BTM7"/>
    <mergeCell ref="BTN7:BTP7"/>
    <mergeCell ref="BSG7:BSI7"/>
    <mergeCell ref="BSJ7:BSL7"/>
    <mergeCell ref="BSM7:BSO7"/>
    <mergeCell ref="BSP7:BSR7"/>
    <mergeCell ref="BSS7:BSU7"/>
    <mergeCell ref="BSV7:BSX7"/>
    <mergeCell ref="BRO7:BRQ7"/>
    <mergeCell ref="BRR7:BRT7"/>
    <mergeCell ref="BRU7:BRW7"/>
    <mergeCell ref="BRX7:BRZ7"/>
    <mergeCell ref="BSA7:BSC7"/>
    <mergeCell ref="BSD7:BSF7"/>
    <mergeCell ref="CT8:CV8"/>
    <mergeCell ref="CW8:CY8"/>
    <mergeCell ref="CZ8:DB8"/>
    <mergeCell ref="DC8:DE8"/>
    <mergeCell ref="DF8:DH8"/>
    <mergeCell ref="DI8:DK8"/>
    <mergeCell ref="CB8:CD8"/>
    <mergeCell ref="CE8:CG8"/>
    <mergeCell ref="CH8:CJ8"/>
    <mergeCell ref="CK8:CM8"/>
    <mergeCell ref="CN8:CP8"/>
    <mergeCell ref="CQ8:CS8"/>
    <mergeCell ref="BJ8:BL8"/>
    <mergeCell ref="BM8:BO8"/>
    <mergeCell ref="BP8:BR8"/>
    <mergeCell ref="BS8:BU8"/>
    <mergeCell ref="BV8:BX8"/>
    <mergeCell ref="BY8:CA8"/>
    <mergeCell ref="AR8:AT8"/>
    <mergeCell ref="AU8:AW8"/>
    <mergeCell ref="AX8:AZ8"/>
    <mergeCell ref="BA8:BC8"/>
    <mergeCell ref="BD8:BF8"/>
    <mergeCell ref="BG8:BI8"/>
    <mergeCell ref="Z8:AB8"/>
    <mergeCell ref="AC8:AE8"/>
    <mergeCell ref="AF8:AH8"/>
    <mergeCell ref="AI8:AK8"/>
    <mergeCell ref="AL8:AN8"/>
    <mergeCell ref="AO8:AQ8"/>
    <mergeCell ref="BYM7:BYO7"/>
    <mergeCell ref="A8:A12"/>
    <mergeCell ref="B8:D8"/>
    <mergeCell ref="E8:G8"/>
    <mergeCell ref="H8:J8"/>
    <mergeCell ref="K8:M8"/>
    <mergeCell ref="N8:P8"/>
    <mergeCell ref="Q8:S8"/>
    <mergeCell ref="T8:V8"/>
    <mergeCell ref="W8:Y8"/>
    <mergeCell ref="BXU7:BXW7"/>
    <mergeCell ref="BXX7:BXZ7"/>
    <mergeCell ref="BYA7:BYC7"/>
    <mergeCell ref="BYD7:BYF7"/>
    <mergeCell ref="BYG7:BYI7"/>
    <mergeCell ref="BYJ7:BYL7"/>
    <mergeCell ref="BXC7:BXE7"/>
    <mergeCell ref="BXF7:BXH7"/>
    <mergeCell ref="BXI7:BXK7"/>
    <mergeCell ref="BXL7:BXN7"/>
    <mergeCell ref="BXO7:BXQ7"/>
    <mergeCell ref="BXR7:BXT7"/>
    <mergeCell ref="BWK7:BWM7"/>
    <mergeCell ref="BWN7:BWP7"/>
    <mergeCell ref="BWQ7:BWS7"/>
    <mergeCell ref="BWT7:BWV7"/>
    <mergeCell ref="BWW7:BWY7"/>
    <mergeCell ref="BWZ7:BXB7"/>
    <mergeCell ref="BVS7:BVU7"/>
    <mergeCell ref="BVV7:BVX7"/>
    <mergeCell ref="BVY7:BWA7"/>
    <mergeCell ref="BWB7:BWD7"/>
    <mergeCell ref="BWE7:BWG7"/>
    <mergeCell ref="BWH7:BWJ7"/>
    <mergeCell ref="GX8:GZ8"/>
    <mergeCell ref="HA8:HC8"/>
    <mergeCell ref="HD8:HF8"/>
    <mergeCell ref="HG8:HI8"/>
    <mergeCell ref="HJ8:HL8"/>
    <mergeCell ref="HM8:HO8"/>
    <mergeCell ref="GF8:GH8"/>
    <mergeCell ref="GI8:GK8"/>
    <mergeCell ref="GL8:GN8"/>
    <mergeCell ref="GO8:GQ8"/>
    <mergeCell ref="GR8:GT8"/>
    <mergeCell ref="GU8:GW8"/>
    <mergeCell ref="FN8:FP8"/>
    <mergeCell ref="FQ8:FS8"/>
    <mergeCell ref="FT8:FV8"/>
    <mergeCell ref="FW8:FY8"/>
    <mergeCell ref="FZ8:GB8"/>
    <mergeCell ref="GC8:GE8"/>
    <mergeCell ref="EV8:EX8"/>
    <mergeCell ref="EY8:FA8"/>
    <mergeCell ref="FB8:FD8"/>
    <mergeCell ref="FE8:FG8"/>
    <mergeCell ref="FH8:FJ8"/>
    <mergeCell ref="FK8:FM8"/>
    <mergeCell ref="ED8:EF8"/>
    <mergeCell ref="EG8:EI8"/>
    <mergeCell ref="EJ8:EL8"/>
    <mergeCell ref="EM8:EO8"/>
    <mergeCell ref="EP8:ER8"/>
    <mergeCell ref="ES8:EU8"/>
    <mergeCell ref="DL8:DN8"/>
    <mergeCell ref="DO8:DQ8"/>
    <mergeCell ref="DR8:DT8"/>
    <mergeCell ref="DU8:DW8"/>
    <mergeCell ref="DX8:DZ8"/>
    <mergeCell ref="EA8:EC8"/>
    <mergeCell ref="LB8:LD8"/>
    <mergeCell ref="LE8:LG8"/>
    <mergeCell ref="LH8:LJ8"/>
    <mergeCell ref="LK8:LM8"/>
    <mergeCell ref="LN8:LP8"/>
    <mergeCell ref="LQ8:LS8"/>
    <mergeCell ref="KJ8:KL8"/>
    <mergeCell ref="KM8:KO8"/>
    <mergeCell ref="KP8:KR8"/>
    <mergeCell ref="KS8:KU8"/>
    <mergeCell ref="KV8:KX8"/>
    <mergeCell ref="KY8:LA8"/>
    <mergeCell ref="JR8:JT8"/>
    <mergeCell ref="JU8:JW8"/>
    <mergeCell ref="JX8:JZ8"/>
    <mergeCell ref="KA8:KC8"/>
    <mergeCell ref="KD8:KF8"/>
    <mergeCell ref="KG8:KI8"/>
    <mergeCell ref="IZ8:JB8"/>
    <mergeCell ref="JC8:JE8"/>
    <mergeCell ref="JF8:JH8"/>
    <mergeCell ref="JI8:JK8"/>
    <mergeCell ref="JL8:JN8"/>
    <mergeCell ref="JO8:JQ8"/>
    <mergeCell ref="IH8:IJ8"/>
    <mergeCell ref="IK8:IM8"/>
    <mergeCell ref="IN8:IP8"/>
    <mergeCell ref="IQ8:IS8"/>
    <mergeCell ref="IT8:IV8"/>
    <mergeCell ref="IW8:IY8"/>
    <mergeCell ref="HP8:HR8"/>
    <mergeCell ref="HS8:HU8"/>
    <mergeCell ref="HV8:HX8"/>
    <mergeCell ref="HY8:IA8"/>
    <mergeCell ref="IB8:ID8"/>
    <mergeCell ref="IE8:IG8"/>
    <mergeCell ref="PF8:PH8"/>
    <mergeCell ref="PI8:PK8"/>
    <mergeCell ref="PL8:PN8"/>
    <mergeCell ref="PO8:PQ8"/>
    <mergeCell ref="PR8:PT8"/>
    <mergeCell ref="PU8:PW8"/>
    <mergeCell ref="ON8:OP8"/>
    <mergeCell ref="OQ8:OS8"/>
    <mergeCell ref="OT8:OV8"/>
    <mergeCell ref="OW8:OY8"/>
    <mergeCell ref="OZ8:PB8"/>
    <mergeCell ref="PC8:PE8"/>
    <mergeCell ref="NV8:NX8"/>
    <mergeCell ref="NY8:OA8"/>
    <mergeCell ref="OB8:OD8"/>
    <mergeCell ref="OE8:OG8"/>
    <mergeCell ref="OH8:OJ8"/>
    <mergeCell ref="OK8:OM8"/>
    <mergeCell ref="ND8:NF8"/>
    <mergeCell ref="NG8:NI8"/>
    <mergeCell ref="NJ8:NL8"/>
    <mergeCell ref="NM8:NO8"/>
    <mergeCell ref="NP8:NR8"/>
    <mergeCell ref="NS8:NU8"/>
    <mergeCell ref="ML8:MN8"/>
    <mergeCell ref="MO8:MQ8"/>
    <mergeCell ref="MR8:MT8"/>
    <mergeCell ref="MU8:MW8"/>
    <mergeCell ref="MX8:MZ8"/>
    <mergeCell ref="NA8:NC8"/>
    <mergeCell ref="LT8:LV8"/>
    <mergeCell ref="LW8:LY8"/>
    <mergeCell ref="LZ8:MB8"/>
    <mergeCell ref="MC8:ME8"/>
    <mergeCell ref="MF8:MH8"/>
    <mergeCell ref="MI8:MK8"/>
    <mergeCell ref="TJ8:TL8"/>
    <mergeCell ref="TM8:TO8"/>
    <mergeCell ref="TP8:TR8"/>
    <mergeCell ref="TS8:TU8"/>
    <mergeCell ref="TV8:TX8"/>
    <mergeCell ref="TY8:UA8"/>
    <mergeCell ref="SR8:ST8"/>
    <mergeCell ref="SU8:SW8"/>
    <mergeCell ref="SX8:SZ8"/>
    <mergeCell ref="TA8:TC8"/>
    <mergeCell ref="TD8:TF8"/>
    <mergeCell ref="TG8:TI8"/>
    <mergeCell ref="RZ8:SB8"/>
    <mergeCell ref="SC8:SE8"/>
    <mergeCell ref="SF8:SH8"/>
    <mergeCell ref="SI8:SK8"/>
    <mergeCell ref="SL8:SN8"/>
    <mergeCell ref="SO8:SQ8"/>
    <mergeCell ref="RH8:RJ8"/>
    <mergeCell ref="RK8:RM8"/>
    <mergeCell ref="RN8:RP8"/>
    <mergeCell ref="RQ8:RS8"/>
    <mergeCell ref="RT8:RV8"/>
    <mergeCell ref="RW8:RY8"/>
    <mergeCell ref="QP8:QR8"/>
    <mergeCell ref="QS8:QU8"/>
    <mergeCell ref="QV8:QX8"/>
    <mergeCell ref="QY8:RA8"/>
    <mergeCell ref="RB8:RD8"/>
    <mergeCell ref="RE8:RG8"/>
    <mergeCell ref="PX8:PZ8"/>
    <mergeCell ref="QA8:QC8"/>
    <mergeCell ref="QD8:QF8"/>
    <mergeCell ref="QG8:QI8"/>
    <mergeCell ref="QJ8:QL8"/>
    <mergeCell ref="QM8:QO8"/>
    <mergeCell ref="XN8:XP8"/>
    <mergeCell ref="XQ8:XS8"/>
    <mergeCell ref="XT8:XV8"/>
    <mergeCell ref="XW8:XY8"/>
    <mergeCell ref="XZ8:YB8"/>
    <mergeCell ref="YC8:YE8"/>
    <mergeCell ref="WV8:WX8"/>
    <mergeCell ref="WY8:XA8"/>
    <mergeCell ref="XB8:XD8"/>
    <mergeCell ref="XE8:XG8"/>
    <mergeCell ref="XH8:XJ8"/>
    <mergeCell ref="XK8:XM8"/>
    <mergeCell ref="WD8:WF8"/>
    <mergeCell ref="WG8:WI8"/>
    <mergeCell ref="WJ8:WL8"/>
    <mergeCell ref="WM8:WO8"/>
    <mergeCell ref="WP8:WR8"/>
    <mergeCell ref="WS8:WU8"/>
    <mergeCell ref="VL8:VN8"/>
    <mergeCell ref="VO8:VQ8"/>
    <mergeCell ref="VR8:VT8"/>
    <mergeCell ref="VU8:VW8"/>
    <mergeCell ref="VX8:VZ8"/>
    <mergeCell ref="WA8:WC8"/>
    <mergeCell ref="UT8:UV8"/>
    <mergeCell ref="UW8:UY8"/>
    <mergeCell ref="UZ8:VB8"/>
    <mergeCell ref="VC8:VE8"/>
    <mergeCell ref="VF8:VH8"/>
    <mergeCell ref="VI8:VK8"/>
    <mergeCell ref="UB8:UD8"/>
    <mergeCell ref="UE8:UG8"/>
    <mergeCell ref="UH8:UJ8"/>
    <mergeCell ref="UK8:UM8"/>
    <mergeCell ref="UN8:UP8"/>
    <mergeCell ref="UQ8:US8"/>
    <mergeCell ref="ABR8:ABT8"/>
    <mergeCell ref="ABU8:ABW8"/>
    <mergeCell ref="ABX8:ABZ8"/>
    <mergeCell ref="ACA8:ACC8"/>
    <mergeCell ref="ACD8:ACF8"/>
    <mergeCell ref="ACG8:ACI8"/>
    <mergeCell ref="AAZ8:ABB8"/>
    <mergeCell ref="ABC8:ABE8"/>
    <mergeCell ref="ABF8:ABH8"/>
    <mergeCell ref="ABI8:ABK8"/>
    <mergeCell ref="ABL8:ABN8"/>
    <mergeCell ref="ABO8:ABQ8"/>
    <mergeCell ref="AAH8:AAJ8"/>
    <mergeCell ref="AAK8:AAM8"/>
    <mergeCell ref="AAN8:AAP8"/>
    <mergeCell ref="AAQ8:AAS8"/>
    <mergeCell ref="AAT8:AAV8"/>
    <mergeCell ref="AAW8:AAY8"/>
    <mergeCell ref="ZP8:ZR8"/>
    <mergeCell ref="ZS8:ZU8"/>
    <mergeCell ref="ZV8:ZX8"/>
    <mergeCell ref="ZY8:AAA8"/>
    <mergeCell ref="AAB8:AAD8"/>
    <mergeCell ref="AAE8:AAG8"/>
    <mergeCell ref="YX8:YZ8"/>
    <mergeCell ref="ZA8:ZC8"/>
    <mergeCell ref="ZD8:ZF8"/>
    <mergeCell ref="ZG8:ZI8"/>
    <mergeCell ref="ZJ8:ZL8"/>
    <mergeCell ref="ZM8:ZO8"/>
    <mergeCell ref="YF8:YH8"/>
    <mergeCell ref="YI8:YK8"/>
    <mergeCell ref="YL8:YN8"/>
    <mergeCell ref="YO8:YQ8"/>
    <mergeCell ref="YR8:YT8"/>
    <mergeCell ref="YU8:YW8"/>
    <mergeCell ref="AFV8:AFX8"/>
    <mergeCell ref="AFY8:AGA8"/>
    <mergeCell ref="AGB8:AGD8"/>
    <mergeCell ref="AGE8:AGG8"/>
    <mergeCell ref="AGH8:AGJ8"/>
    <mergeCell ref="AGK8:AGM8"/>
    <mergeCell ref="AFD8:AFF8"/>
    <mergeCell ref="AFG8:AFI8"/>
    <mergeCell ref="AFJ8:AFL8"/>
    <mergeCell ref="AFM8:AFO8"/>
    <mergeCell ref="AFP8:AFR8"/>
    <mergeCell ref="AFS8:AFU8"/>
    <mergeCell ref="AEL8:AEN8"/>
    <mergeCell ref="AEO8:AEQ8"/>
    <mergeCell ref="AER8:AET8"/>
    <mergeCell ref="AEU8:AEW8"/>
    <mergeCell ref="AEX8:AEZ8"/>
    <mergeCell ref="AFA8:AFC8"/>
    <mergeCell ref="ADT8:ADV8"/>
    <mergeCell ref="ADW8:ADY8"/>
    <mergeCell ref="ADZ8:AEB8"/>
    <mergeCell ref="AEC8:AEE8"/>
    <mergeCell ref="AEF8:AEH8"/>
    <mergeCell ref="AEI8:AEK8"/>
    <mergeCell ref="ADB8:ADD8"/>
    <mergeCell ref="ADE8:ADG8"/>
    <mergeCell ref="ADH8:ADJ8"/>
    <mergeCell ref="ADK8:ADM8"/>
    <mergeCell ref="ADN8:ADP8"/>
    <mergeCell ref="ADQ8:ADS8"/>
    <mergeCell ref="ACJ8:ACL8"/>
    <mergeCell ref="ACM8:ACO8"/>
    <mergeCell ref="ACP8:ACR8"/>
    <mergeCell ref="ACS8:ACU8"/>
    <mergeCell ref="ACV8:ACX8"/>
    <mergeCell ref="ACY8:ADA8"/>
    <mergeCell ref="AJZ8:AKB8"/>
    <mergeCell ref="AKC8:AKE8"/>
    <mergeCell ref="AKF8:AKH8"/>
    <mergeCell ref="AKI8:AKK8"/>
    <mergeCell ref="AKL8:AKN8"/>
    <mergeCell ref="AKO8:AKQ8"/>
    <mergeCell ref="AJH8:AJJ8"/>
    <mergeCell ref="AJK8:AJM8"/>
    <mergeCell ref="AJN8:AJP8"/>
    <mergeCell ref="AJQ8:AJS8"/>
    <mergeCell ref="AJT8:AJV8"/>
    <mergeCell ref="AJW8:AJY8"/>
    <mergeCell ref="AIP8:AIR8"/>
    <mergeCell ref="AIS8:AIU8"/>
    <mergeCell ref="AIV8:AIX8"/>
    <mergeCell ref="AIY8:AJA8"/>
    <mergeCell ref="AJB8:AJD8"/>
    <mergeCell ref="AJE8:AJG8"/>
    <mergeCell ref="AHX8:AHZ8"/>
    <mergeCell ref="AIA8:AIC8"/>
    <mergeCell ref="AID8:AIF8"/>
    <mergeCell ref="AIG8:AII8"/>
    <mergeCell ref="AIJ8:AIL8"/>
    <mergeCell ref="AIM8:AIO8"/>
    <mergeCell ref="AHF8:AHH8"/>
    <mergeCell ref="AHI8:AHK8"/>
    <mergeCell ref="AHL8:AHN8"/>
    <mergeCell ref="AHO8:AHQ8"/>
    <mergeCell ref="AHR8:AHT8"/>
    <mergeCell ref="AHU8:AHW8"/>
    <mergeCell ref="AGN8:AGP8"/>
    <mergeCell ref="AGQ8:AGS8"/>
    <mergeCell ref="AGT8:AGV8"/>
    <mergeCell ref="AGW8:AGY8"/>
    <mergeCell ref="AGZ8:AHB8"/>
    <mergeCell ref="AHC8:AHE8"/>
    <mergeCell ref="AOD8:AOF8"/>
    <mergeCell ref="AOG8:AOI8"/>
    <mergeCell ref="AOJ8:AOL8"/>
    <mergeCell ref="AOM8:AOO8"/>
    <mergeCell ref="AOP8:AOR8"/>
    <mergeCell ref="AOS8:AOU8"/>
    <mergeCell ref="ANL8:ANN8"/>
    <mergeCell ref="ANO8:ANQ8"/>
    <mergeCell ref="ANR8:ANT8"/>
    <mergeCell ref="ANU8:ANW8"/>
    <mergeCell ref="ANX8:ANZ8"/>
    <mergeCell ref="AOA8:AOC8"/>
    <mergeCell ref="AMT8:AMV8"/>
    <mergeCell ref="AMW8:AMY8"/>
    <mergeCell ref="AMZ8:ANB8"/>
    <mergeCell ref="ANC8:ANE8"/>
    <mergeCell ref="ANF8:ANH8"/>
    <mergeCell ref="ANI8:ANK8"/>
    <mergeCell ref="AMB8:AMD8"/>
    <mergeCell ref="AME8:AMG8"/>
    <mergeCell ref="AMH8:AMJ8"/>
    <mergeCell ref="AMK8:AMM8"/>
    <mergeCell ref="AMN8:AMP8"/>
    <mergeCell ref="AMQ8:AMS8"/>
    <mergeCell ref="ALJ8:ALL8"/>
    <mergeCell ref="ALM8:ALO8"/>
    <mergeCell ref="ALP8:ALR8"/>
    <mergeCell ref="ALS8:ALU8"/>
    <mergeCell ref="ALV8:ALX8"/>
    <mergeCell ref="ALY8:AMA8"/>
    <mergeCell ref="AKR8:AKT8"/>
    <mergeCell ref="AKU8:AKW8"/>
    <mergeCell ref="AKX8:AKZ8"/>
    <mergeCell ref="ALA8:ALC8"/>
    <mergeCell ref="ALD8:ALF8"/>
    <mergeCell ref="ALG8:ALI8"/>
    <mergeCell ref="ASH8:ASJ8"/>
    <mergeCell ref="ASK8:ASM8"/>
    <mergeCell ref="ASN8:ASP8"/>
    <mergeCell ref="ASQ8:ASS8"/>
    <mergeCell ref="AST8:ASV8"/>
    <mergeCell ref="ASW8:ASY8"/>
    <mergeCell ref="ARP8:ARR8"/>
    <mergeCell ref="ARS8:ARU8"/>
    <mergeCell ref="ARV8:ARX8"/>
    <mergeCell ref="ARY8:ASA8"/>
    <mergeCell ref="ASB8:ASD8"/>
    <mergeCell ref="ASE8:ASG8"/>
    <mergeCell ref="AQX8:AQZ8"/>
    <mergeCell ref="ARA8:ARC8"/>
    <mergeCell ref="ARD8:ARF8"/>
    <mergeCell ref="ARG8:ARI8"/>
    <mergeCell ref="ARJ8:ARL8"/>
    <mergeCell ref="ARM8:ARO8"/>
    <mergeCell ref="AQF8:AQH8"/>
    <mergeCell ref="AQI8:AQK8"/>
    <mergeCell ref="AQL8:AQN8"/>
    <mergeCell ref="AQO8:AQQ8"/>
    <mergeCell ref="AQR8:AQT8"/>
    <mergeCell ref="AQU8:AQW8"/>
    <mergeCell ref="APN8:APP8"/>
    <mergeCell ref="APQ8:APS8"/>
    <mergeCell ref="APT8:APV8"/>
    <mergeCell ref="APW8:APY8"/>
    <mergeCell ref="APZ8:AQB8"/>
    <mergeCell ref="AQC8:AQE8"/>
    <mergeCell ref="AOV8:AOX8"/>
    <mergeCell ref="AOY8:APA8"/>
    <mergeCell ref="APB8:APD8"/>
    <mergeCell ref="APE8:APG8"/>
    <mergeCell ref="APH8:APJ8"/>
    <mergeCell ref="APK8:APM8"/>
    <mergeCell ref="AWL8:AWN8"/>
    <mergeCell ref="AWO8:AWQ8"/>
    <mergeCell ref="AWR8:AWT8"/>
    <mergeCell ref="AWU8:AWW8"/>
    <mergeCell ref="AWX8:AWZ8"/>
    <mergeCell ref="AXA8:AXC8"/>
    <mergeCell ref="AVT8:AVV8"/>
    <mergeCell ref="AVW8:AVY8"/>
    <mergeCell ref="AVZ8:AWB8"/>
    <mergeCell ref="AWC8:AWE8"/>
    <mergeCell ref="AWF8:AWH8"/>
    <mergeCell ref="AWI8:AWK8"/>
    <mergeCell ref="AVB8:AVD8"/>
    <mergeCell ref="AVE8:AVG8"/>
    <mergeCell ref="AVH8:AVJ8"/>
    <mergeCell ref="AVK8:AVM8"/>
    <mergeCell ref="AVN8:AVP8"/>
    <mergeCell ref="AVQ8:AVS8"/>
    <mergeCell ref="AUJ8:AUL8"/>
    <mergeCell ref="AUM8:AUO8"/>
    <mergeCell ref="AUP8:AUR8"/>
    <mergeCell ref="AUS8:AUU8"/>
    <mergeCell ref="AUV8:AUX8"/>
    <mergeCell ref="AUY8:AVA8"/>
    <mergeCell ref="ATR8:ATT8"/>
    <mergeCell ref="ATU8:ATW8"/>
    <mergeCell ref="ATX8:ATZ8"/>
    <mergeCell ref="AUA8:AUC8"/>
    <mergeCell ref="AUD8:AUF8"/>
    <mergeCell ref="AUG8:AUI8"/>
    <mergeCell ref="ASZ8:ATB8"/>
    <mergeCell ref="ATC8:ATE8"/>
    <mergeCell ref="ATF8:ATH8"/>
    <mergeCell ref="ATI8:ATK8"/>
    <mergeCell ref="ATL8:ATN8"/>
    <mergeCell ref="ATO8:ATQ8"/>
    <mergeCell ref="BAP8:BAR8"/>
    <mergeCell ref="BAS8:BAU8"/>
    <mergeCell ref="BAV8:BAX8"/>
    <mergeCell ref="BAY8:BBA8"/>
    <mergeCell ref="BBB8:BBD8"/>
    <mergeCell ref="BBE8:BBG8"/>
    <mergeCell ref="AZX8:AZZ8"/>
    <mergeCell ref="BAA8:BAC8"/>
    <mergeCell ref="BAD8:BAF8"/>
    <mergeCell ref="BAG8:BAI8"/>
    <mergeCell ref="BAJ8:BAL8"/>
    <mergeCell ref="BAM8:BAO8"/>
    <mergeCell ref="AZF8:AZH8"/>
    <mergeCell ref="AZI8:AZK8"/>
    <mergeCell ref="AZL8:AZN8"/>
    <mergeCell ref="AZO8:AZQ8"/>
    <mergeCell ref="AZR8:AZT8"/>
    <mergeCell ref="AZU8:AZW8"/>
    <mergeCell ref="AYN8:AYP8"/>
    <mergeCell ref="AYQ8:AYS8"/>
    <mergeCell ref="AYT8:AYV8"/>
    <mergeCell ref="AYW8:AYY8"/>
    <mergeCell ref="AYZ8:AZB8"/>
    <mergeCell ref="AZC8:AZE8"/>
    <mergeCell ref="AXV8:AXX8"/>
    <mergeCell ref="AXY8:AYA8"/>
    <mergeCell ref="AYB8:AYD8"/>
    <mergeCell ref="AYE8:AYG8"/>
    <mergeCell ref="AYH8:AYJ8"/>
    <mergeCell ref="AYK8:AYM8"/>
    <mergeCell ref="AXD8:AXF8"/>
    <mergeCell ref="AXG8:AXI8"/>
    <mergeCell ref="AXJ8:AXL8"/>
    <mergeCell ref="AXM8:AXO8"/>
    <mergeCell ref="AXP8:AXR8"/>
    <mergeCell ref="AXS8:AXU8"/>
    <mergeCell ref="BET8:BEV8"/>
    <mergeCell ref="BEW8:BEY8"/>
    <mergeCell ref="BEZ8:BFB8"/>
    <mergeCell ref="BFC8:BFE8"/>
    <mergeCell ref="BFF8:BFH8"/>
    <mergeCell ref="BFI8:BFK8"/>
    <mergeCell ref="BEB8:BED8"/>
    <mergeCell ref="BEE8:BEG8"/>
    <mergeCell ref="BEH8:BEJ8"/>
    <mergeCell ref="BEK8:BEM8"/>
    <mergeCell ref="BEN8:BEP8"/>
    <mergeCell ref="BEQ8:BES8"/>
    <mergeCell ref="BDJ8:BDL8"/>
    <mergeCell ref="BDM8:BDO8"/>
    <mergeCell ref="BDP8:BDR8"/>
    <mergeCell ref="BDS8:BDU8"/>
    <mergeCell ref="BDV8:BDX8"/>
    <mergeCell ref="BDY8:BEA8"/>
    <mergeCell ref="BCR8:BCT8"/>
    <mergeCell ref="BCU8:BCW8"/>
    <mergeCell ref="BCX8:BCZ8"/>
    <mergeCell ref="BDA8:BDC8"/>
    <mergeCell ref="BDD8:BDF8"/>
    <mergeCell ref="BDG8:BDI8"/>
    <mergeCell ref="BBZ8:BCB8"/>
    <mergeCell ref="BCC8:BCE8"/>
    <mergeCell ref="BCF8:BCH8"/>
    <mergeCell ref="BCI8:BCK8"/>
    <mergeCell ref="BCL8:BCN8"/>
    <mergeCell ref="BCO8:BCQ8"/>
    <mergeCell ref="BBH8:BBJ8"/>
    <mergeCell ref="BBK8:BBM8"/>
    <mergeCell ref="BBN8:BBP8"/>
    <mergeCell ref="BBQ8:BBS8"/>
    <mergeCell ref="BBT8:BBV8"/>
    <mergeCell ref="BBW8:BBY8"/>
    <mergeCell ref="BIX8:BIZ8"/>
    <mergeCell ref="BJA8:BJC8"/>
    <mergeCell ref="BJD8:BJF8"/>
    <mergeCell ref="BJG8:BJI8"/>
    <mergeCell ref="BJJ8:BJL8"/>
    <mergeCell ref="BJM8:BJO8"/>
    <mergeCell ref="BIF8:BIH8"/>
    <mergeCell ref="BII8:BIK8"/>
    <mergeCell ref="BIL8:BIN8"/>
    <mergeCell ref="BIO8:BIQ8"/>
    <mergeCell ref="BIR8:BIT8"/>
    <mergeCell ref="BIU8:BIW8"/>
    <mergeCell ref="BHN8:BHP8"/>
    <mergeCell ref="BHQ8:BHS8"/>
    <mergeCell ref="BHT8:BHV8"/>
    <mergeCell ref="BHW8:BHY8"/>
    <mergeCell ref="BHZ8:BIB8"/>
    <mergeCell ref="BIC8:BIE8"/>
    <mergeCell ref="BGV8:BGX8"/>
    <mergeCell ref="BGY8:BHA8"/>
    <mergeCell ref="BHB8:BHD8"/>
    <mergeCell ref="BHE8:BHG8"/>
    <mergeCell ref="BHH8:BHJ8"/>
    <mergeCell ref="BHK8:BHM8"/>
    <mergeCell ref="BGD8:BGF8"/>
    <mergeCell ref="BGG8:BGI8"/>
    <mergeCell ref="BGJ8:BGL8"/>
    <mergeCell ref="BGM8:BGO8"/>
    <mergeCell ref="BGP8:BGR8"/>
    <mergeCell ref="BGS8:BGU8"/>
    <mergeCell ref="BFL8:BFN8"/>
    <mergeCell ref="BFO8:BFQ8"/>
    <mergeCell ref="BFR8:BFT8"/>
    <mergeCell ref="BFU8:BFW8"/>
    <mergeCell ref="BFX8:BFZ8"/>
    <mergeCell ref="BGA8:BGC8"/>
    <mergeCell ref="BNB8:BND8"/>
    <mergeCell ref="BNE8:BNG8"/>
    <mergeCell ref="BNH8:BNJ8"/>
    <mergeCell ref="BNK8:BNM8"/>
    <mergeCell ref="BNN8:BNP8"/>
    <mergeCell ref="BNQ8:BNS8"/>
    <mergeCell ref="BMJ8:BML8"/>
    <mergeCell ref="BMM8:BMO8"/>
    <mergeCell ref="BMP8:BMR8"/>
    <mergeCell ref="BMS8:BMU8"/>
    <mergeCell ref="BMV8:BMX8"/>
    <mergeCell ref="BMY8:BNA8"/>
    <mergeCell ref="BLR8:BLT8"/>
    <mergeCell ref="BLU8:BLW8"/>
    <mergeCell ref="BLX8:BLZ8"/>
    <mergeCell ref="BMA8:BMC8"/>
    <mergeCell ref="BMD8:BMF8"/>
    <mergeCell ref="BMG8:BMI8"/>
    <mergeCell ref="BKZ8:BLB8"/>
    <mergeCell ref="BLC8:BLE8"/>
    <mergeCell ref="BLF8:BLH8"/>
    <mergeCell ref="BLI8:BLK8"/>
    <mergeCell ref="BLL8:BLN8"/>
    <mergeCell ref="BLO8:BLQ8"/>
    <mergeCell ref="BKH8:BKJ8"/>
    <mergeCell ref="BKK8:BKM8"/>
    <mergeCell ref="BKN8:BKP8"/>
    <mergeCell ref="BKQ8:BKS8"/>
    <mergeCell ref="BKT8:BKV8"/>
    <mergeCell ref="BKW8:BKY8"/>
    <mergeCell ref="BJP8:BJR8"/>
    <mergeCell ref="BJS8:BJU8"/>
    <mergeCell ref="BJV8:BJX8"/>
    <mergeCell ref="BJY8:BKA8"/>
    <mergeCell ref="BKB8:BKD8"/>
    <mergeCell ref="BKE8:BKG8"/>
    <mergeCell ref="BRF8:BRH8"/>
    <mergeCell ref="BRI8:BRK8"/>
    <mergeCell ref="BRL8:BRN8"/>
    <mergeCell ref="BRO8:BRQ8"/>
    <mergeCell ref="BRR8:BRT8"/>
    <mergeCell ref="BRU8:BRW8"/>
    <mergeCell ref="BQN8:BQP8"/>
    <mergeCell ref="BQQ8:BQS8"/>
    <mergeCell ref="BQT8:BQV8"/>
    <mergeCell ref="BQW8:BQY8"/>
    <mergeCell ref="BQZ8:BRB8"/>
    <mergeCell ref="BRC8:BRE8"/>
    <mergeCell ref="BPV8:BPX8"/>
    <mergeCell ref="BPY8:BQA8"/>
    <mergeCell ref="BQB8:BQD8"/>
    <mergeCell ref="BQE8:BQG8"/>
    <mergeCell ref="BQH8:BQJ8"/>
    <mergeCell ref="BQK8:BQM8"/>
    <mergeCell ref="BPD8:BPF8"/>
    <mergeCell ref="BPG8:BPI8"/>
    <mergeCell ref="BPJ8:BPL8"/>
    <mergeCell ref="BPM8:BPO8"/>
    <mergeCell ref="BPP8:BPR8"/>
    <mergeCell ref="BPS8:BPU8"/>
    <mergeCell ref="BOL8:BON8"/>
    <mergeCell ref="BOO8:BOQ8"/>
    <mergeCell ref="BOR8:BOT8"/>
    <mergeCell ref="BOU8:BOW8"/>
    <mergeCell ref="BOX8:BOZ8"/>
    <mergeCell ref="BPA8:BPC8"/>
    <mergeCell ref="BNT8:BNV8"/>
    <mergeCell ref="BNW8:BNY8"/>
    <mergeCell ref="BNZ8:BOB8"/>
    <mergeCell ref="BOC8:BOE8"/>
    <mergeCell ref="BOF8:BOH8"/>
    <mergeCell ref="BOI8:BOK8"/>
    <mergeCell ref="BYD8:BYF8"/>
    <mergeCell ref="BYG8:BYI8"/>
    <mergeCell ref="BYJ8:BYL8"/>
    <mergeCell ref="BYM8:BYO8"/>
    <mergeCell ref="B9:D9"/>
    <mergeCell ref="E9:G9"/>
    <mergeCell ref="H9:J9"/>
    <mergeCell ref="K9:M9"/>
    <mergeCell ref="N9:P9"/>
    <mergeCell ref="Q9:S9"/>
    <mergeCell ref="BXL8:BXN8"/>
    <mergeCell ref="BXO8:BXQ8"/>
    <mergeCell ref="BXR8:BXT8"/>
    <mergeCell ref="BXU8:BXW8"/>
    <mergeCell ref="BXX8:BXZ8"/>
    <mergeCell ref="BYA8:BYC8"/>
    <mergeCell ref="BWT8:BWV8"/>
    <mergeCell ref="BWW8:BWY8"/>
    <mergeCell ref="BWZ8:BXB8"/>
    <mergeCell ref="BXC8:BXE8"/>
    <mergeCell ref="BXF8:BXH8"/>
    <mergeCell ref="BXI8:BXK8"/>
    <mergeCell ref="BWB8:BWD8"/>
    <mergeCell ref="BWE8:BWG8"/>
    <mergeCell ref="BWH8:BWJ8"/>
    <mergeCell ref="BWK8:BWM8"/>
    <mergeCell ref="BWN8:BWP8"/>
    <mergeCell ref="BWQ8:BWS8"/>
    <mergeCell ref="BVJ8:BVL8"/>
    <mergeCell ref="BVM8:BVO8"/>
    <mergeCell ref="BVP8:BVR8"/>
    <mergeCell ref="BVS8:BVU8"/>
    <mergeCell ref="BVV8:BVX8"/>
    <mergeCell ref="BVY8:BWA8"/>
    <mergeCell ref="BUR8:BUT8"/>
    <mergeCell ref="BUU8:BUW8"/>
    <mergeCell ref="BUX8:BUZ8"/>
    <mergeCell ref="BVA8:BVC8"/>
    <mergeCell ref="BVD8:BVF8"/>
    <mergeCell ref="BVG8:BVI8"/>
    <mergeCell ref="BTZ8:BUB8"/>
    <mergeCell ref="BUC8:BUE8"/>
    <mergeCell ref="BUF8:BUH8"/>
    <mergeCell ref="BUI8:BUK8"/>
    <mergeCell ref="BUL8:BUN8"/>
    <mergeCell ref="BUO8:BUQ8"/>
    <mergeCell ref="BTH8:BTJ8"/>
    <mergeCell ref="BTK8:BTM8"/>
    <mergeCell ref="BTN8:BTP8"/>
    <mergeCell ref="BTQ8:BTS8"/>
    <mergeCell ref="BTT8:BTV8"/>
    <mergeCell ref="BTW8:BTY8"/>
    <mergeCell ref="BSP8:BSR8"/>
    <mergeCell ref="BSS8:BSU8"/>
    <mergeCell ref="BSV8:BSX8"/>
    <mergeCell ref="BSY8:BTA8"/>
    <mergeCell ref="BTB8:BTD8"/>
    <mergeCell ref="BTE8:BTG8"/>
    <mergeCell ref="BRX8:BRZ8"/>
    <mergeCell ref="BSA8:BSC8"/>
    <mergeCell ref="BSD8:BSF8"/>
    <mergeCell ref="BSG8:BSI8"/>
    <mergeCell ref="BSJ8:BSL8"/>
    <mergeCell ref="BSM8:BSO8"/>
    <mergeCell ref="DF9:DH9"/>
    <mergeCell ref="DI9:DK9"/>
    <mergeCell ref="DL9:DN9"/>
    <mergeCell ref="DO9:DQ9"/>
    <mergeCell ref="DR9:DT9"/>
    <mergeCell ref="DU9:DW9"/>
    <mergeCell ref="CN9:CP9"/>
    <mergeCell ref="CQ9:CS9"/>
    <mergeCell ref="CT9:CV9"/>
    <mergeCell ref="CW9:CY9"/>
    <mergeCell ref="CZ9:DB9"/>
    <mergeCell ref="DC9:DE9"/>
    <mergeCell ref="BV9:BX9"/>
    <mergeCell ref="BY9:CA9"/>
    <mergeCell ref="CB9:CD9"/>
    <mergeCell ref="CE9:CG9"/>
    <mergeCell ref="CH9:CJ9"/>
    <mergeCell ref="CK9:CM9"/>
    <mergeCell ref="BD9:BF9"/>
    <mergeCell ref="BG9:BI9"/>
    <mergeCell ref="BJ9:BL9"/>
    <mergeCell ref="BM9:BO9"/>
    <mergeCell ref="BP9:BR9"/>
    <mergeCell ref="BS9:BU9"/>
    <mergeCell ref="AL9:AN9"/>
    <mergeCell ref="AO9:AQ9"/>
    <mergeCell ref="AR9:AT9"/>
    <mergeCell ref="AU9:AW9"/>
    <mergeCell ref="AX9:AZ9"/>
    <mergeCell ref="BA9:BC9"/>
    <mergeCell ref="T9:V9"/>
    <mergeCell ref="W9:Y9"/>
    <mergeCell ref="Z9:AB9"/>
    <mergeCell ref="AC9:AE9"/>
    <mergeCell ref="AF9:AH9"/>
    <mergeCell ref="AI9:AK9"/>
    <mergeCell ref="HJ9:HL9"/>
    <mergeCell ref="HM9:HO9"/>
    <mergeCell ref="HP9:HR9"/>
    <mergeCell ref="HS9:HU9"/>
    <mergeCell ref="HV9:HX9"/>
    <mergeCell ref="HY9:IA9"/>
    <mergeCell ref="GR9:GT9"/>
    <mergeCell ref="GU9:GW9"/>
    <mergeCell ref="GX9:GZ9"/>
    <mergeCell ref="HA9:HC9"/>
    <mergeCell ref="HD9:HF9"/>
    <mergeCell ref="HG9:HI9"/>
    <mergeCell ref="FZ9:GB9"/>
    <mergeCell ref="GC9:GE9"/>
    <mergeCell ref="GF9:GH9"/>
    <mergeCell ref="GI9:GK9"/>
    <mergeCell ref="GL9:GN9"/>
    <mergeCell ref="GO9:GQ9"/>
    <mergeCell ref="FH9:FJ9"/>
    <mergeCell ref="FK9:FM9"/>
    <mergeCell ref="FN9:FP9"/>
    <mergeCell ref="FQ9:FS9"/>
    <mergeCell ref="FT9:FV9"/>
    <mergeCell ref="FW9:FY9"/>
    <mergeCell ref="EP9:ER9"/>
    <mergeCell ref="ES9:EU9"/>
    <mergeCell ref="EV9:EX9"/>
    <mergeCell ref="EY9:FA9"/>
    <mergeCell ref="FB9:FD9"/>
    <mergeCell ref="FE9:FG9"/>
    <mergeCell ref="DX9:DZ9"/>
    <mergeCell ref="EA9:EC9"/>
    <mergeCell ref="ED9:EF9"/>
    <mergeCell ref="EG9:EI9"/>
    <mergeCell ref="EJ9:EL9"/>
    <mergeCell ref="EM9:EO9"/>
    <mergeCell ref="LN9:LP9"/>
    <mergeCell ref="LQ9:LS9"/>
    <mergeCell ref="LT9:LV9"/>
    <mergeCell ref="LW9:LY9"/>
    <mergeCell ref="LZ9:MB9"/>
    <mergeCell ref="MC9:ME9"/>
    <mergeCell ref="KV9:KX9"/>
    <mergeCell ref="KY9:LA9"/>
    <mergeCell ref="LB9:LD9"/>
    <mergeCell ref="LE9:LG9"/>
    <mergeCell ref="LH9:LJ9"/>
    <mergeCell ref="LK9:LM9"/>
    <mergeCell ref="KD9:KF9"/>
    <mergeCell ref="KG9:KI9"/>
    <mergeCell ref="KJ9:KL9"/>
    <mergeCell ref="KM9:KO9"/>
    <mergeCell ref="KP9:KR9"/>
    <mergeCell ref="KS9:KU9"/>
    <mergeCell ref="JL9:JN9"/>
    <mergeCell ref="JO9:JQ9"/>
    <mergeCell ref="JR9:JT9"/>
    <mergeCell ref="JU9:JW9"/>
    <mergeCell ref="JX9:JZ9"/>
    <mergeCell ref="KA9:KC9"/>
    <mergeCell ref="IT9:IV9"/>
    <mergeCell ref="IW9:IY9"/>
    <mergeCell ref="IZ9:JB9"/>
    <mergeCell ref="JC9:JE9"/>
    <mergeCell ref="JF9:JH9"/>
    <mergeCell ref="JI9:JK9"/>
    <mergeCell ref="IB9:ID9"/>
    <mergeCell ref="IE9:IG9"/>
    <mergeCell ref="IH9:IJ9"/>
    <mergeCell ref="IK9:IM9"/>
    <mergeCell ref="IN9:IP9"/>
    <mergeCell ref="IQ9:IS9"/>
    <mergeCell ref="PR9:PT9"/>
    <mergeCell ref="PU9:PW9"/>
    <mergeCell ref="PX9:PZ9"/>
    <mergeCell ref="QA9:QC9"/>
    <mergeCell ref="QD9:QF9"/>
    <mergeCell ref="QG9:QI9"/>
    <mergeCell ref="OZ9:PB9"/>
    <mergeCell ref="PC9:PE9"/>
    <mergeCell ref="PF9:PH9"/>
    <mergeCell ref="PI9:PK9"/>
    <mergeCell ref="PL9:PN9"/>
    <mergeCell ref="PO9:PQ9"/>
    <mergeCell ref="OH9:OJ9"/>
    <mergeCell ref="OK9:OM9"/>
    <mergeCell ref="ON9:OP9"/>
    <mergeCell ref="OQ9:OS9"/>
    <mergeCell ref="OT9:OV9"/>
    <mergeCell ref="OW9:OY9"/>
    <mergeCell ref="NP9:NR9"/>
    <mergeCell ref="NS9:NU9"/>
    <mergeCell ref="NV9:NX9"/>
    <mergeCell ref="NY9:OA9"/>
    <mergeCell ref="OB9:OD9"/>
    <mergeCell ref="OE9:OG9"/>
    <mergeCell ref="MX9:MZ9"/>
    <mergeCell ref="NA9:NC9"/>
    <mergeCell ref="ND9:NF9"/>
    <mergeCell ref="NG9:NI9"/>
    <mergeCell ref="NJ9:NL9"/>
    <mergeCell ref="NM9:NO9"/>
    <mergeCell ref="MF9:MH9"/>
    <mergeCell ref="MI9:MK9"/>
    <mergeCell ref="ML9:MN9"/>
    <mergeCell ref="MO9:MQ9"/>
    <mergeCell ref="MR9:MT9"/>
    <mergeCell ref="MU9:MW9"/>
    <mergeCell ref="TV9:TX9"/>
    <mergeCell ref="TY9:UA9"/>
    <mergeCell ref="UB9:UD9"/>
    <mergeCell ref="UE9:UG9"/>
    <mergeCell ref="UH9:UJ9"/>
    <mergeCell ref="UK9:UM9"/>
    <mergeCell ref="TD9:TF9"/>
    <mergeCell ref="TG9:TI9"/>
    <mergeCell ref="TJ9:TL9"/>
    <mergeCell ref="TM9:TO9"/>
    <mergeCell ref="TP9:TR9"/>
    <mergeCell ref="TS9:TU9"/>
    <mergeCell ref="SL9:SN9"/>
    <mergeCell ref="SO9:SQ9"/>
    <mergeCell ref="SR9:ST9"/>
    <mergeCell ref="SU9:SW9"/>
    <mergeCell ref="SX9:SZ9"/>
    <mergeCell ref="TA9:TC9"/>
    <mergeCell ref="RT9:RV9"/>
    <mergeCell ref="RW9:RY9"/>
    <mergeCell ref="RZ9:SB9"/>
    <mergeCell ref="SC9:SE9"/>
    <mergeCell ref="SF9:SH9"/>
    <mergeCell ref="SI9:SK9"/>
    <mergeCell ref="RB9:RD9"/>
    <mergeCell ref="RE9:RG9"/>
    <mergeCell ref="RH9:RJ9"/>
    <mergeCell ref="RK9:RM9"/>
    <mergeCell ref="RN9:RP9"/>
    <mergeCell ref="RQ9:RS9"/>
    <mergeCell ref="QJ9:QL9"/>
    <mergeCell ref="QM9:QO9"/>
    <mergeCell ref="QP9:QR9"/>
    <mergeCell ref="QS9:QU9"/>
    <mergeCell ref="QV9:QX9"/>
    <mergeCell ref="QY9:RA9"/>
    <mergeCell ref="XZ9:YB9"/>
    <mergeCell ref="YC9:YE9"/>
    <mergeCell ref="YF9:YH9"/>
    <mergeCell ref="YI9:YK9"/>
    <mergeCell ref="YL9:YN9"/>
    <mergeCell ref="YO9:YQ9"/>
    <mergeCell ref="XH9:XJ9"/>
    <mergeCell ref="XK9:XM9"/>
    <mergeCell ref="XN9:XP9"/>
    <mergeCell ref="XQ9:XS9"/>
    <mergeCell ref="XT9:XV9"/>
    <mergeCell ref="XW9:XY9"/>
    <mergeCell ref="WP9:WR9"/>
    <mergeCell ref="WS9:WU9"/>
    <mergeCell ref="WV9:WX9"/>
    <mergeCell ref="WY9:XA9"/>
    <mergeCell ref="XB9:XD9"/>
    <mergeCell ref="XE9:XG9"/>
    <mergeCell ref="VX9:VZ9"/>
    <mergeCell ref="WA9:WC9"/>
    <mergeCell ref="WD9:WF9"/>
    <mergeCell ref="WG9:WI9"/>
    <mergeCell ref="WJ9:WL9"/>
    <mergeCell ref="WM9:WO9"/>
    <mergeCell ref="VF9:VH9"/>
    <mergeCell ref="VI9:VK9"/>
    <mergeCell ref="VL9:VN9"/>
    <mergeCell ref="VO9:VQ9"/>
    <mergeCell ref="VR9:VT9"/>
    <mergeCell ref="VU9:VW9"/>
    <mergeCell ref="UN9:UP9"/>
    <mergeCell ref="UQ9:US9"/>
    <mergeCell ref="UT9:UV9"/>
    <mergeCell ref="UW9:UY9"/>
    <mergeCell ref="UZ9:VB9"/>
    <mergeCell ref="VC9:VE9"/>
    <mergeCell ref="ACD9:ACF9"/>
    <mergeCell ref="ACG9:ACI9"/>
    <mergeCell ref="ACJ9:ACL9"/>
    <mergeCell ref="ACM9:ACO9"/>
    <mergeCell ref="ACP9:ACR9"/>
    <mergeCell ref="ACS9:ACU9"/>
    <mergeCell ref="ABL9:ABN9"/>
    <mergeCell ref="ABO9:ABQ9"/>
    <mergeCell ref="ABR9:ABT9"/>
    <mergeCell ref="ABU9:ABW9"/>
    <mergeCell ref="ABX9:ABZ9"/>
    <mergeCell ref="ACA9:ACC9"/>
    <mergeCell ref="AAT9:AAV9"/>
    <mergeCell ref="AAW9:AAY9"/>
    <mergeCell ref="AAZ9:ABB9"/>
    <mergeCell ref="ABC9:ABE9"/>
    <mergeCell ref="ABF9:ABH9"/>
    <mergeCell ref="ABI9:ABK9"/>
    <mergeCell ref="AAB9:AAD9"/>
    <mergeCell ref="AAE9:AAG9"/>
    <mergeCell ref="AAH9:AAJ9"/>
    <mergeCell ref="AAK9:AAM9"/>
    <mergeCell ref="AAN9:AAP9"/>
    <mergeCell ref="AAQ9:AAS9"/>
    <mergeCell ref="ZJ9:ZL9"/>
    <mergeCell ref="ZM9:ZO9"/>
    <mergeCell ref="ZP9:ZR9"/>
    <mergeCell ref="ZS9:ZU9"/>
    <mergeCell ref="ZV9:ZX9"/>
    <mergeCell ref="ZY9:AAA9"/>
    <mergeCell ref="YR9:YT9"/>
    <mergeCell ref="YU9:YW9"/>
    <mergeCell ref="YX9:YZ9"/>
    <mergeCell ref="ZA9:ZC9"/>
    <mergeCell ref="ZD9:ZF9"/>
    <mergeCell ref="ZG9:ZI9"/>
    <mergeCell ref="AGH9:AGJ9"/>
    <mergeCell ref="AGK9:AGM9"/>
    <mergeCell ref="AGN9:AGP9"/>
    <mergeCell ref="AGQ9:AGS9"/>
    <mergeCell ref="AGT9:AGV9"/>
    <mergeCell ref="AGW9:AGY9"/>
    <mergeCell ref="AFP9:AFR9"/>
    <mergeCell ref="AFS9:AFU9"/>
    <mergeCell ref="AFV9:AFX9"/>
    <mergeCell ref="AFY9:AGA9"/>
    <mergeCell ref="AGB9:AGD9"/>
    <mergeCell ref="AGE9:AGG9"/>
    <mergeCell ref="AEX9:AEZ9"/>
    <mergeCell ref="AFA9:AFC9"/>
    <mergeCell ref="AFD9:AFF9"/>
    <mergeCell ref="AFG9:AFI9"/>
    <mergeCell ref="AFJ9:AFL9"/>
    <mergeCell ref="AFM9:AFO9"/>
    <mergeCell ref="AEF9:AEH9"/>
    <mergeCell ref="AEI9:AEK9"/>
    <mergeCell ref="AEL9:AEN9"/>
    <mergeCell ref="AEO9:AEQ9"/>
    <mergeCell ref="AER9:AET9"/>
    <mergeCell ref="AEU9:AEW9"/>
    <mergeCell ref="ADN9:ADP9"/>
    <mergeCell ref="ADQ9:ADS9"/>
    <mergeCell ref="ADT9:ADV9"/>
    <mergeCell ref="ADW9:ADY9"/>
    <mergeCell ref="ADZ9:AEB9"/>
    <mergeCell ref="AEC9:AEE9"/>
    <mergeCell ref="ACV9:ACX9"/>
    <mergeCell ref="ACY9:ADA9"/>
    <mergeCell ref="ADB9:ADD9"/>
    <mergeCell ref="ADE9:ADG9"/>
    <mergeCell ref="ADH9:ADJ9"/>
    <mergeCell ref="ADK9:ADM9"/>
    <mergeCell ref="AKL9:AKN9"/>
    <mergeCell ref="AKO9:AKQ9"/>
    <mergeCell ref="AKR9:AKT9"/>
    <mergeCell ref="AKU9:AKW9"/>
    <mergeCell ref="AKX9:AKZ9"/>
    <mergeCell ref="ALA9:ALC9"/>
    <mergeCell ref="AJT9:AJV9"/>
    <mergeCell ref="AJW9:AJY9"/>
    <mergeCell ref="AJZ9:AKB9"/>
    <mergeCell ref="AKC9:AKE9"/>
    <mergeCell ref="AKF9:AKH9"/>
    <mergeCell ref="AKI9:AKK9"/>
    <mergeCell ref="AJB9:AJD9"/>
    <mergeCell ref="AJE9:AJG9"/>
    <mergeCell ref="AJH9:AJJ9"/>
    <mergeCell ref="AJK9:AJM9"/>
    <mergeCell ref="AJN9:AJP9"/>
    <mergeCell ref="AJQ9:AJS9"/>
    <mergeCell ref="AIJ9:AIL9"/>
    <mergeCell ref="AIM9:AIO9"/>
    <mergeCell ref="AIP9:AIR9"/>
    <mergeCell ref="AIS9:AIU9"/>
    <mergeCell ref="AIV9:AIX9"/>
    <mergeCell ref="AIY9:AJA9"/>
    <mergeCell ref="AHR9:AHT9"/>
    <mergeCell ref="AHU9:AHW9"/>
    <mergeCell ref="AHX9:AHZ9"/>
    <mergeCell ref="AIA9:AIC9"/>
    <mergeCell ref="AID9:AIF9"/>
    <mergeCell ref="AIG9:AII9"/>
    <mergeCell ref="AGZ9:AHB9"/>
    <mergeCell ref="AHC9:AHE9"/>
    <mergeCell ref="AHF9:AHH9"/>
    <mergeCell ref="AHI9:AHK9"/>
    <mergeCell ref="AHL9:AHN9"/>
    <mergeCell ref="AHO9:AHQ9"/>
    <mergeCell ref="AOP9:AOR9"/>
    <mergeCell ref="AOS9:AOU9"/>
    <mergeCell ref="AOV9:AOX9"/>
    <mergeCell ref="AOY9:APA9"/>
    <mergeCell ref="APB9:APD9"/>
    <mergeCell ref="APE9:APG9"/>
    <mergeCell ref="ANX9:ANZ9"/>
    <mergeCell ref="AOA9:AOC9"/>
    <mergeCell ref="AOD9:AOF9"/>
    <mergeCell ref="AOG9:AOI9"/>
    <mergeCell ref="AOJ9:AOL9"/>
    <mergeCell ref="AOM9:AOO9"/>
    <mergeCell ref="ANF9:ANH9"/>
    <mergeCell ref="ANI9:ANK9"/>
    <mergeCell ref="ANL9:ANN9"/>
    <mergeCell ref="ANO9:ANQ9"/>
    <mergeCell ref="ANR9:ANT9"/>
    <mergeCell ref="ANU9:ANW9"/>
    <mergeCell ref="AMN9:AMP9"/>
    <mergeCell ref="AMQ9:AMS9"/>
    <mergeCell ref="AMT9:AMV9"/>
    <mergeCell ref="AMW9:AMY9"/>
    <mergeCell ref="AMZ9:ANB9"/>
    <mergeCell ref="ANC9:ANE9"/>
    <mergeCell ref="ALV9:ALX9"/>
    <mergeCell ref="ALY9:AMA9"/>
    <mergeCell ref="AMB9:AMD9"/>
    <mergeCell ref="AME9:AMG9"/>
    <mergeCell ref="AMH9:AMJ9"/>
    <mergeCell ref="AMK9:AMM9"/>
    <mergeCell ref="ALD9:ALF9"/>
    <mergeCell ref="ALG9:ALI9"/>
    <mergeCell ref="ALJ9:ALL9"/>
    <mergeCell ref="ALM9:ALO9"/>
    <mergeCell ref="ALP9:ALR9"/>
    <mergeCell ref="ALS9:ALU9"/>
    <mergeCell ref="AST9:ASV9"/>
    <mergeCell ref="ASW9:ASY9"/>
    <mergeCell ref="ASZ9:ATB9"/>
    <mergeCell ref="ATC9:ATE9"/>
    <mergeCell ref="ATF9:ATH9"/>
    <mergeCell ref="ATI9:ATK9"/>
    <mergeCell ref="ASB9:ASD9"/>
    <mergeCell ref="ASE9:ASG9"/>
    <mergeCell ref="ASH9:ASJ9"/>
    <mergeCell ref="ASK9:ASM9"/>
    <mergeCell ref="ASN9:ASP9"/>
    <mergeCell ref="ASQ9:ASS9"/>
    <mergeCell ref="ARJ9:ARL9"/>
    <mergeCell ref="ARM9:ARO9"/>
    <mergeCell ref="ARP9:ARR9"/>
    <mergeCell ref="ARS9:ARU9"/>
    <mergeCell ref="ARV9:ARX9"/>
    <mergeCell ref="ARY9:ASA9"/>
    <mergeCell ref="AQR9:AQT9"/>
    <mergeCell ref="AQU9:AQW9"/>
    <mergeCell ref="AQX9:AQZ9"/>
    <mergeCell ref="ARA9:ARC9"/>
    <mergeCell ref="ARD9:ARF9"/>
    <mergeCell ref="ARG9:ARI9"/>
    <mergeCell ref="APZ9:AQB9"/>
    <mergeCell ref="AQC9:AQE9"/>
    <mergeCell ref="AQF9:AQH9"/>
    <mergeCell ref="AQI9:AQK9"/>
    <mergeCell ref="AQL9:AQN9"/>
    <mergeCell ref="AQO9:AQQ9"/>
    <mergeCell ref="APH9:APJ9"/>
    <mergeCell ref="APK9:APM9"/>
    <mergeCell ref="APN9:APP9"/>
    <mergeCell ref="APQ9:APS9"/>
    <mergeCell ref="APT9:APV9"/>
    <mergeCell ref="APW9:APY9"/>
    <mergeCell ref="AWX9:AWZ9"/>
    <mergeCell ref="AXA9:AXC9"/>
    <mergeCell ref="AXD9:AXF9"/>
    <mergeCell ref="AXG9:AXI9"/>
    <mergeCell ref="AXJ9:AXL9"/>
    <mergeCell ref="AXM9:AXO9"/>
    <mergeCell ref="AWF9:AWH9"/>
    <mergeCell ref="AWI9:AWK9"/>
    <mergeCell ref="AWL9:AWN9"/>
    <mergeCell ref="AWO9:AWQ9"/>
    <mergeCell ref="AWR9:AWT9"/>
    <mergeCell ref="AWU9:AWW9"/>
    <mergeCell ref="AVN9:AVP9"/>
    <mergeCell ref="AVQ9:AVS9"/>
    <mergeCell ref="AVT9:AVV9"/>
    <mergeCell ref="AVW9:AVY9"/>
    <mergeCell ref="AVZ9:AWB9"/>
    <mergeCell ref="AWC9:AWE9"/>
    <mergeCell ref="AUV9:AUX9"/>
    <mergeCell ref="AUY9:AVA9"/>
    <mergeCell ref="AVB9:AVD9"/>
    <mergeCell ref="AVE9:AVG9"/>
    <mergeCell ref="AVH9:AVJ9"/>
    <mergeCell ref="AVK9:AVM9"/>
    <mergeCell ref="AUD9:AUF9"/>
    <mergeCell ref="AUG9:AUI9"/>
    <mergeCell ref="AUJ9:AUL9"/>
    <mergeCell ref="AUM9:AUO9"/>
    <mergeCell ref="AUP9:AUR9"/>
    <mergeCell ref="AUS9:AUU9"/>
    <mergeCell ref="ATL9:ATN9"/>
    <mergeCell ref="ATO9:ATQ9"/>
    <mergeCell ref="ATR9:ATT9"/>
    <mergeCell ref="ATU9:ATW9"/>
    <mergeCell ref="ATX9:ATZ9"/>
    <mergeCell ref="AUA9:AUC9"/>
    <mergeCell ref="BBB9:BBD9"/>
    <mergeCell ref="BBE9:BBG9"/>
    <mergeCell ref="BBH9:BBJ9"/>
    <mergeCell ref="BBK9:BBM9"/>
    <mergeCell ref="BBN9:BBP9"/>
    <mergeCell ref="BBQ9:BBS9"/>
    <mergeCell ref="BAJ9:BAL9"/>
    <mergeCell ref="BAM9:BAO9"/>
    <mergeCell ref="BAP9:BAR9"/>
    <mergeCell ref="BAS9:BAU9"/>
    <mergeCell ref="BAV9:BAX9"/>
    <mergeCell ref="BAY9:BBA9"/>
    <mergeCell ref="AZR9:AZT9"/>
    <mergeCell ref="AZU9:AZW9"/>
    <mergeCell ref="AZX9:AZZ9"/>
    <mergeCell ref="BAA9:BAC9"/>
    <mergeCell ref="BAD9:BAF9"/>
    <mergeCell ref="BAG9:BAI9"/>
    <mergeCell ref="AYZ9:AZB9"/>
    <mergeCell ref="AZC9:AZE9"/>
    <mergeCell ref="AZF9:AZH9"/>
    <mergeCell ref="AZI9:AZK9"/>
    <mergeCell ref="AZL9:AZN9"/>
    <mergeCell ref="AZO9:AZQ9"/>
    <mergeCell ref="AYH9:AYJ9"/>
    <mergeCell ref="AYK9:AYM9"/>
    <mergeCell ref="AYN9:AYP9"/>
    <mergeCell ref="AYQ9:AYS9"/>
    <mergeCell ref="AYT9:AYV9"/>
    <mergeCell ref="AYW9:AYY9"/>
    <mergeCell ref="AXP9:AXR9"/>
    <mergeCell ref="AXS9:AXU9"/>
    <mergeCell ref="AXV9:AXX9"/>
    <mergeCell ref="AXY9:AYA9"/>
    <mergeCell ref="AYB9:AYD9"/>
    <mergeCell ref="AYE9:AYG9"/>
    <mergeCell ref="BFF9:BFH9"/>
    <mergeCell ref="BFI9:BFK9"/>
    <mergeCell ref="BFL9:BFN9"/>
    <mergeCell ref="BFO9:BFQ9"/>
    <mergeCell ref="BFR9:BFT9"/>
    <mergeCell ref="BFU9:BFW9"/>
    <mergeCell ref="BEN9:BEP9"/>
    <mergeCell ref="BEQ9:BES9"/>
    <mergeCell ref="BET9:BEV9"/>
    <mergeCell ref="BEW9:BEY9"/>
    <mergeCell ref="BEZ9:BFB9"/>
    <mergeCell ref="BFC9:BFE9"/>
    <mergeCell ref="BDV9:BDX9"/>
    <mergeCell ref="BDY9:BEA9"/>
    <mergeCell ref="BEB9:BED9"/>
    <mergeCell ref="BEE9:BEG9"/>
    <mergeCell ref="BEH9:BEJ9"/>
    <mergeCell ref="BEK9:BEM9"/>
    <mergeCell ref="BDD9:BDF9"/>
    <mergeCell ref="BDG9:BDI9"/>
    <mergeCell ref="BDJ9:BDL9"/>
    <mergeCell ref="BDM9:BDO9"/>
    <mergeCell ref="BDP9:BDR9"/>
    <mergeCell ref="BDS9:BDU9"/>
    <mergeCell ref="BCL9:BCN9"/>
    <mergeCell ref="BCO9:BCQ9"/>
    <mergeCell ref="BCR9:BCT9"/>
    <mergeCell ref="BCU9:BCW9"/>
    <mergeCell ref="BCX9:BCZ9"/>
    <mergeCell ref="BDA9:BDC9"/>
    <mergeCell ref="BBT9:BBV9"/>
    <mergeCell ref="BBW9:BBY9"/>
    <mergeCell ref="BBZ9:BCB9"/>
    <mergeCell ref="BCC9:BCE9"/>
    <mergeCell ref="BCF9:BCH9"/>
    <mergeCell ref="BCI9:BCK9"/>
    <mergeCell ref="BJJ9:BJL9"/>
    <mergeCell ref="BJM9:BJO9"/>
    <mergeCell ref="BJP9:BJR9"/>
    <mergeCell ref="BJS9:BJU9"/>
    <mergeCell ref="BJV9:BJX9"/>
    <mergeCell ref="BJY9:BKA9"/>
    <mergeCell ref="BIR9:BIT9"/>
    <mergeCell ref="BIU9:BIW9"/>
    <mergeCell ref="BIX9:BIZ9"/>
    <mergeCell ref="BJA9:BJC9"/>
    <mergeCell ref="BJD9:BJF9"/>
    <mergeCell ref="BJG9:BJI9"/>
    <mergeCell ref="BHZ9:BIB9"/>
    <mergeCell ref="BIC9:BIE9"/>
    <mergeCell ref="BIF9:BIH9"/>
    <mergeCell ref="BII9:BIK9"/>
    <mergeCell ref="BIL9:BIN9"/>
    <mergeCell ref="BIO9:BIQ9"/>
    <mergeCell ref="BHH9:BHJ9"/>
    <mergeCell ref="BHK9:BHM9"/>
    <mergeCell ref="BHN9:BHP9"/>
    <mergeCell ref="BHQ9:BHS9"/>
    <mergeCell ref="BHT9:BHV9"/>
    <mergeCell ref="BHW9:BHY9"/>
    <mergeCell ref="BGP9:BGR9"/>
    <mergeCell ref="BGS9:BGU9"/>
    <mergeCell ref="BGV9:BGX9"/>
    <mergeCell ref="BGY9:BHA9"/>
    <mergeCell ref="BHB9:BHD9"/>
    <mergeCell ref="BHE9:BHG9"/>
    <mergeCell ref="BFX9:BFZ9"/>
    <mergeCell ref="BGA9:BGC9"/>
    <mergeCell ref="BGD9:BGF9"/>
    <mergeCell ref="BGG9:BGI9"/>
    <mergeCell ref="BGJ9:BGL9"/>
    <mergeCell ref="BGM9:BGO9"/>
    <mergeCell ref="BNN9:BNP9"/>
    <mergeCell ref="BNQ9:BNS9"/>
    <mergeCell ref="BNT9:BNV9"/>
    <mergeCell ref="BNW9:BNY9"/>
    <mergeCell ref="BNZ9:BOB9"/>
    <mergeCell ref="BOC9:BOE9"/>
    <mergeCell ref="BMV9:BMX9"/>
    <mergeCell ref="BMY9:BNA9"/>
    <mergeCell ref="BNB9:BND9"/>
    <mergeCell ref="BNE9:BNG9"/>
    <mergeCell ref="BNH9:BNJ9"/>
    <mergeCell ref="BNK9:BNM9"/>
    <mergeCell ref="BMD9:BMF9"/>
    <mergeCell ref="BMG9:BMI9"/>
    <mergeCell ref="BMJ9:BML9"/>
    <mergeCell ref="BMM9:BMO9"/>
    <mergeCell ref="BMP9:BMR9"/>
    <mergeCell ref="BMS9:BMU9"/>
    <mergeCell ref="BLL9:BLN9"/>
    <mergeCell ref="BLO9:BLQ9"/>
    <mergeCell ref="BLR9:BLT9"/>
    <mergeCell ref="BLU9:BLW9"/>
    <mergeCell ref="BLX9:BLZ9"/>
    <mergeCell ref="BMA9:BMC9"/>
    <mergeCell ref="BKT9:BKV9"/>
    <mergeCell ref="BKW9:BKY9"/>
    <mergeCell ref="BKZ9:BLB9"/>
    <mergeCell ref="BLC9:BLE9"/>
    <mergeCell ref="BLF9:BLH9"/>
    <mergeCell ref="BLI9:BLK9"/>
    <mergeCell ref="BKB9:BKD9"/>
    <mergeCell ref="BKE9:BKG9"/>
    <mergeCell ref="BKH9:BKJ9"/>
    <mergeCell ref="BKK9:BKM9"/>
    <mergeCell ref="BKN9:BKP9"/>
    <mergeCell ref="BKQ9:BKS9"/>
    <mergeCell ref="BSV9:BSX9"/>
    <mergeCell ref="BSY9:BTA9"/>
    <mergeCell ref="BRR9:BRT9"/>
    <mergeCell ref="BRU9:BRW9"/>
    <mergeCell ref="BRX9:BRZ9"/>
    <mergeCell ref="BSA9:BSC9"/>
    <mergeCell ref="BSD9:BSF9"/>
    <mergeCell ref="BSG9:BSI9"/>
    <mergeCell ref="BQZ9:BRB9"/>
    <mergeCell ref="BRC9:BRE9"/>
    <mergeCell ref="BRF9:BRH9"/>
    <mergeCell ref="BRI9:BRK9"/>
    <mergeCell ref="BRL9:BRN9"/>
    <mergeCell ref="BRO9:BRQ9"/>
    <mergeCell ref="BQH9:BQJ9"/>
    <mergeCell ref="BQK9:BQM9"/>
    <mergeCell ref="BQN9:BQP9"/>
    <mergeCell ref="BQQ9:BQS9"/>
    <mergeCell ref="BQT9:BQV9"/>
    <mergeCell ref="BQW9:BQY9"/>
    <mergeCell ref="BPP9:BPR9"/>
    <mergeCell ref="BPS9:BPU9"/>
    <mergeCell ref="BPV9:BPX9"/>
    <mergeCell ref="BPY9:BQA9"/>
    <mergeCell ref="BQB9:BQD9"/>
    <mergeCell ref="BQE9:BQG9"/>
    <mergeCell ref="BOX9:BOZ9"/>
    <mergeCell ref="BPA9:BPC9"/>
    <mergeCell ref="BPD9:BPF9"/>
    <mergeCell ref="BPG9:BPI9"/>
    <mergeCell ref="BPJ9:BPL9"/>
    <mergeCell ref="BPM9:BPO9"/>
    <mergeCell ref="BOF9:BOH9"/>
    <mergeCell ref="BOI9:BOK9"/>
    <mergeCell ref="BOL9:BON9"/>
    <mergeCell ref="BOO9:BOQ9"/>
    <mergeCell ref="BOR9:BOT9"/>
    <mergeCell ref="BOU9:BOW9"/>
    <mergeCell ref="T10:V10"/>
    <mergeCell ref="W10:Y10"/>
    <mergeCell ref="Z10:AB10"/>
    <mergeCell ref="AC10:AE10"/>
    <mergeCell ref="AF10:AH10"/>
    <mergeCell ref="AI10:AK10"/>
    <mergeCell ref="B10:D10"/>
    <mergeCell ref="E10:G10"/>
    <mergeCell ref="H10:J10"/>
    <mergeCell ref="K10:M10"/>
    <mergeCell ref="N10:P10"/>
    <mergeCell ref="Q10:S10"/>
    <mergeCell ref="BXX9:BXZ9"/>
    <mergeCell ref="BYA9:BYC9"/>
    <mergeCell ref="BYD9:BYF9"/>
    <mergeCell ref="BYG9:BYI9"/>
    <mergeCell ref="BYJ9:BYL9"/>
    <mergeCell ref="BYM9:BYO9"/>
    <mergeCell ref="BXF9:BXH9"/>
    <mergeCell ref="BXI9:BXK9"/>
    <mergeCell ref="BXL9:BXN9"/>
    <mergeCell ref="BXO9:BXQ9"/>
    <mergeCell ref="BXR9:BXT9"/>
    <mergeCell ref="BXU9:BXW9"/>
    <mergeCell ref="BWN9:BWP9"/>
    <mergeCell ref="BWQ9:BWS9"/>
    <mergeCell ref="BWT9:BWV9"/>
    <mergeCell ref="BWW9:BWY9"/>
    <mergeCell ref="BWZ9:BXB9"/>
    <mergeCell ref="BXC9:BXE9"/>
    <mergeCell ref="BVV9:BVX9"/>
    <mergeCell ref="BVY9:BWA9"/>
    <mergeCell ref="BWB9:BWD9"/>
    <mergeCell ref="BWE9:BWG9"/>
    <mergeCell ref="BWH9:BWJ9"/>
    <mergeCell ref="BWK9:BWM9"/>
    <mergeCell ref="BVD9:BVF9"/>
    <mergeCell ref="BVG9:BVI9"/>
    <mergeCell ref="BVJ9:BVL9"/>
    <mergeCell ref="BVM9:BVO9"/>
    <mergeCell ref="BVP9:BVR9"/>
    <mergeCell ref="BVS9:BVU9"/>
    <mergeCell ref="BUL9:BUN9"/>
    <mergeCell ref="BUO9:BUQ9"/>
    <mergeCell ref="BUR9:BUT9"/>
    <mergeCell ref="BUU9:BUW9"/>
    <mergeCell ref="BUX9:BUZ9"/>
    <mergeCell ref="BVA9:BVC9"/>
    <mergeCell ref="BTT9:BTV9"/>
    <mergeCell ref="BTW9:BTY9"/>
    <mergeCell ref="BTZ9:BUB9"/>
    <mergeCell ref="BUC9:BUE9"/>
    <mergeCell ref="BUF9:BUH9"/>
    <mergeCell ref="BUI9:BUK9"/>
    <mergeCell ref="BTB9:BTD9"/>
    <mergeCell ref="BTE9:BTG9"/>
    <mergeCell ref="BTH9:BTJ9"/>
    <mergeCell ref="BTK9:BTM9"/>
    <mergeCell ref="BTN9:BTP9"/>
    <mergeCell ref="BTQ9:BTS9"/>
    <mergeCell ref="BSJ9:BSL9"/>
    <mergeCell ref="BSM9:BSO9"/>
    <mergeCell ref="BSP9:BSR9"/>
    <mergeCell ref="BSS9:BSU9"/>
    <mergeCell ref="DX10:DZ10"/>
    <mergeCell ref="EA10:EC10"/>
    <mergeCell ref="ED10:EF10"/>
    <mergeCell ref="EG10:EI10"/>
    <mergeCell ref="EJ10:EL10"/>
    <mergeCell ref="EM10:EO10"/>
    <mergeCell ref="DF10:DH10"/>
    <mergeCell ref="DI10:DK10"/>
    <mergeCell ref="DL10:DN10"/>
    <mergeCell ref="DO10:DQ10"/>
    <mergeCell ref="DR10:DT10"/>
    <mergeCell ref="DU10:DW10"/>
    <mergeCell ref="CN10:CP10"/>
    <mergeCell ref="CQ10:CS10"/>
    <mergeCell ref="CT10:CV10"/>
    <mergeCell ref="CW10:CY10"/>
    <mergeCell ref="CZ10:DB10"/>
    <mergeCell ref="DC10:DE10"/>
    <mergeCell ref="BV10:BX10"/>
    <mergeCell ref="BY10:CA10"/>
    <mergeCell ref="CB10:CD10"/>
    <mergeCell ref="CE10:CG10"/>
    <mergeCell ref="CH10:CJ10"/>
    <mergeCell ref="CK10:CM10"/>
    <mergeCell ref="BD10:BF10"/>
    <mergeCell ref="BG10:BI10"/>
    <mergeCell ref="BJ10:BL10"/>
    <mergeCell ref="BM10:BO10"/>
    <mergeCell ref="BP10:BR10"/>
    <mergeCell ref="BS10:BU10"/>
    <mergeCell ref="AL10:AN10"/>
    <mergeCell ref="AO10:AQ10"/>
    <mergeCell ref="AR10:AT10"/>
    <mergeCell ref="AU10:AW10"/>
    <mergeCell ref="AX10:AZ10"/>
    <mergeCell ref="BA10:BC10"/>
    <mergeCell ref="IB10:ID10"/>
    <mergeCell ref="IE10:IG10"/>
    <mergeCell ref="IH10:IJ10"/>
    <mergeCell ref="IK10:IM10"/>
    <mergeCell ref="IN10:IP10"/>
    <mergeCell ref="IQ10:IS10"/>
    <mergeCell ref="HJ10:HL10"/>
    <mergeCell ref="HM10:HO10"/>
    <mergeCell ref="HP10:HR10"/>
    <mergeCell ref="HS10:HU10"/>
    <mergeCell ref="HV10:HX10"/>
    <mergeCell ref="HY10:IA10"/>
    <mergeCell ref="GR10:GT10"/>
    <mergeCell ref="GU10:GW10"/>
    <mergeCell ref="GX10:GZ10"/>
    <mergeCell ref="HA10:HC10"/>
    <mergeCell ref="HD10:HF10"/>
    <mergeCell ref="HG10:HI10"/>
    <mergeCell ref="FZ10:GB10"/>
    <mergeCell ref="GC10:GE10"/>
    <mergeCell ref="GF10:GH10"/>
    <mergeCell ref="GI10:GK10"/>
    <mergeCell ref="GL10:GN10"/>
    <mergeCell ref="GO10:GQ10"/>
    <mergeCell ref="FH10:FJ10"/>
    <mergeCell ref="FK10:FM10"/>
    <mergeCell ref="FN10:FP10"/>
    <mergeCell ref="FQ10:FS10"/>
    <mergeCell ref="FT10:FV10"/>
    <mergeCell ref="FW10:FY10"/>
    <mergeCell ref="EP10:ER10"/>
    <mergeCell ref="ES10:EU10"/>
    <mergeCell ref="EV10:EX10"/>
    <mergeCell ref="EY10:FA10"/>
    <mergeCell ref="FB10:FD10"/>
    <mergeCell ref="FE10:FG10"/>
    <mergeCell ref="MF10:MH10"/>
    <mergeCell ref="MI10:MK10"/>
    <mergeCell ref="ML10:MN10"/>
    <mergeCell ref="MO10:MQ10"/>
    <mergeCell ref="MR10:MT10"/>
    <mergeCell ref="MU10:MW10"/>
    <mergeCell ref="LN10:LP10"/>
    <mergeCell ref="LQ10:LS10"/>
    <mergeCell ref="LT10:LV10"/>
    <mergeCell ref="LW10:LY10"/>
    <mergeCell ref="LZ10:MB10"/>
    <mergeCell ref="MC10:ME10"/>
    <mergeCell ref="KV10:KX10"/>
    <mergeCell ref="KY10:LA10"/>
    <mergeCell ref="LB10:LD10"/>
    <mergeCell ref="LE10:LG10"/>
    <mergeCell ref="LH10:LJ10"/>
    <mergeCell ref="LK10:LM10"/>
    <mergeCell ref="KD10:KF10"/>
    <mergeCell ref="KG10:KI10"/>
    <mergeCell ref="KJ10:KL10"/>
    <mergeCell ref="KM10:KO10"/>
    <mergeCell ref="KP10:KR10"/>
    <mergeCell ref="KS10:KU10"/>
    <mergeCell ref="JL10:JN10"/>
    <mergeCell ref="JO10:JQ10"/>
    <mergeCell ref="JR10:JT10"/>
    <mergeCell ref="JU10:JW10"/>
    <mergeCell ref="JX10:JZ10"/>
    <mergeCell ref="KA10:KC10"/>
    <mergeCell ref="IT10:IV10"/>
    <mergeCell ref="IW10:IY10"/>
    <mergeCell ref="IZ10:JB10"/>
    <mergeCell ref="JC10:JE10"/>
    <mergeCell ref="JF10:JH10"/>
    <mergeCell ref="JI10:JK10"/>
    <mergeCell ref="QJ10:QL10"/>
    <mergeCell ref="QM10:QO10"/>
    <mergeCell ref="QP10:QR10"/>
    <mergeCell ref="QS10:QU10"/>
    <mergeCell ref="QV10:QX10"/>
    <mergeCell ref="QY10:RA10"/>
    <mergeCell ref="PR10:PT10"/>
    <mergeCell ref="PU10:PW10"/>
    <mergeCell ref="PX10:PZ10"/>
    <mergeCell ref="QA10:QC10"/>
    <mergeCell ref="QD10:QF10"/>
    <mergeCell ref="QG10:QI10"/>
    <mergeCell ref="OZ10:PB10"/>
    <mergeCell ref="PC10:PE10"/>
    <mergeCell ref="PF10:PH10"/>
    <mergeCell ref="PI10:PK10"/>
    <mergeCell ref="PL10:PN10"/>
    <mergeCell ref="PO10:PQ10"/>
    <mergeCell ref="OH10:OJ10"/>
    <mergeCell ref="OK10:OM10"/>
    <mergeCell ref="ON10:OP10"/>
    <mergeCell ref="OQ10:OS10"/>
    <mergeCell ref="OT10:OV10"/>
    <mergeCell ref="OW10:OY10"/>
    <mergeCell ref="NP10:NR10"/>
    <mergeCell ref="NS10:NU10"/>
    <mergeCell ref="NV10:NX10"/>
    <mergeCell ref="NY10:OA10"/>
    <mergeCell ref="OB10:OD10"/>
    <mergeCell ref="OE10:OG10"/>
    <mergeCell ref="MX10:MZ10"/>
    <mergeCell ref="NA10:NC10"/>
    <mergeCell ref="ND10:NF10"/>
    <mergeCell ref="NG10:NI10"/>
    <mergeCell ref="NJ10:NL10"/>
    <mergeCell ref="NM10:NO10"/>
    <mergeCell ref="UN10:UP10"/>
    <mergeCell ref="UQ10:US10"/>
    <mergeCell ref="UT10:UV10"/>
    <mergeCell ref="UW10:UY10"/>
    <mergeCell ref="UZ10:VB10"/>
    <mergeCell ref="VC10:VE10"/>
    <mergeCell ref="TV10:TX10"/>
    <mergeCell ref="TY10:UA10"/>
    <mergeCell ref="UB10:UD10"/>
    <mergeCell ref="UE10:UG10"/>
    <mergeCell ref="UH10:UJ10"/>
    <mergeCell ref="UK10:UM10"/>
    <mergeCell ref="TD10:TF10"/>
    <mergeCell ref="TG10:TI10"/>
    <mergeCell ref="TJ10:TL10"/>
    <mergeCell ref="TM10:TO10"/>
    <mergeCell ref="TP10:TR10"/>
    <mergeCell ref="TS10:TU10"/>
    <mergeCell ref="SL10:SN10"/>
    <mergeCell ref="SO10:SQ10"/>
    <mergeCell ref="SR10:ST10"/>
    <mergeCell ref="SU10:SW10"/>
    <mergeCell ref="SX10:SZ10"/>
    <mergeCell ref="TA10:TC10"/>
    <mergeCell ref="RT10:RV10"/>
    <mergeCell ref="RW10:RY10"/>
    <mergeCell ref="RZ10:SB10"/>
    <mergeCell ref="SC10:SE10"/>
    <mergeCell ref="SF10:SH10"/>
    <mergeCell ref="SI10:SK10"/>
    <mergeCell ref="RB10:RD10"/>
    <mergeCell ref="RE10:RG10"/>
    <mergeCell ref="RH10:RJ10"/>
    <mergeCell ref="RK10:RM10"/>
    <mergeCell ref="RN10:RP10"/>
    <mergeCell ref="RQ10:RS10"/>
    <mergeCell ref="YR10:YT10"/>
    <mergeCell ref="YU10:YW10"/>
    <mergeCell ref="YX10:YZ10"/>
    <mergeCell ref="ZA10:ZC10"/>
    <mergeCell ref="ZD10:ZF10"/>
    <mergeCell ref="ZG10:ZI10"/>
    <mergeCell ref="XZ10:YB10"/>
    <mergeCell ref="YC10:YE10"/>
    <mergeCell ref="YF10:YH10"/>
    <mergeCell ref="YI10:YK10"/>
    <mergeCell ref="YL10:YN10"/>
    <mergeCell ref="YO10:YQ10"/>
    <mergeCell ref="XH10:XJ10"/>
    <mergeCell ref="XK10:XM10"/>
    <mergeCell ref="XN10:XP10"/>
    <mergeCell ref="XQ10:XS10"/>
    <mergeCell ref="XT10:XV10"/>
    <mergeCell ref="XW10:XY10"/>
    <mergeCell ref="WP10:WR10"/>
    <mergeCell ref="WS10:WU10"/>
    <mergeCell ref="WV10:WX10"/>
    <mergeCell ref="WY10:XA10"/>
    <mergeCell ref="XB10:XD10"/>
    <mergeCell ref="XE10:XG10"/>
    <mergeCell ref="VX10:VZ10"/>
    <mergeCell ref="WA10:WC10"/>
    <mergeCell ref="WD10:WF10"/>
    <mergeCell ref="WG10:WI10"/>
    <mergeCell ref="WJ10:WL10"/>
    <mergeCell ref="WM10:WO10"/>
    <mergeCell ref="VF10:VH10"/>
    <mergeCell ref="VI10:VK10"/>
    <mergeCell ref="VL10:VN10"/>
    <mergeCell ref="VO10:VQ10"/>
    <mergeCell ref="VR10:VT10"/>
    <mergeCell ref="VU10:VW10"/>
    <mergeCell ref="ACV10:ACX10"/>
    <mergeCell ref="ACY10:ADA10"/>
    <mergeCell ref="ADB10:ADD10"/>
    <mergeCell ref="ADE10:ADG10"/>
    <mergeCell ref="ADH10:ADJ10"/>
    <mergeCell ref="ADK10:ADM10"/>
    <mergeCell ref="ACD10:ACF10"/>
    <mergeCell ref="ACG10:ACI10"/>
    <mergeCell ref="ACJ10:ACL10"/>
    <mergeCell ref="ACM10:ACO10"/>
    <mergeCell ref="ACP10:ACR10"/>
    <mergeCell ref="ACS10:ACU10"/>
    <mergeCell ref="ABL10:ABN10"/>
    <mergeCell ref="ABO10:ABQ10"/>
    <mergeCell ref="ABR10:ABT10"/>
    <mergeCell ref="ABU10:ABW10"/>
    <mergeCell ref="ABX10:ABZ10"/>
    <mergeCell ref="ACA10:ACC10"/>
    <mergeCell ref="AAT10:AAV10"/>
    <mergeCell ref="AAW10:AAY10"/>
    <mergeCell ref="AAZ10:ABB10"/>
    <mergeCell ref="ABC10:ABE10"/>
    <mergeCell ref="ABF10:ABH10"/>
    <mergeCell ref="ABI10:ABK10"/>
    <mergeCell ref="AAB10:AAD10"/>
    <mergeCell ref="AAE10:AAG10"/>
    <mergeCell ref="AAH10:AAJ10"/>
    <mergeCell ref="AAK10:AAM10"/>
    <mergeCell ref="AAN10:AAP10"/>
    <mergeCell ref="AAQ10:AAS10"/>
    <mergeCell ref="ZJ10:ZL10"/>
    <mergeCell ref="ZM10:ZO10"/>
    <mergeCell ref="ZP10:ZR10"/>
    <mergeCell ref="ZS10:ZU10"/>
    <mergeCell ref="ZV10:ZX10"/>
    <mergeCell ref="ZY10:AAA10"/>
    <mergeCell ref="AGZ10:AHB10"/>
    <mergeCell ref="AHC10:AHE10"/>
    <mergeCell ref="AHF10:AHH10"/>
    <mergeCell ref="AHI10:AHK10"/>
    <mergeCell ref="AHL10:AHN10"/>
    <mergeCell ref="AHO10:AHQ10"/>
    <mergeCell ref="AGH10:AGJ10"/>
    <mergeCell ref="AGK10:AGM10"/>
    <mergeCell ref="AGN10:AGP10"/>
    <mergeCell ref="AGQ10:AGS10"/>
    <mergeCell ref="AGT10:AGV10"/>
    <mergeCell ref="AGW10:AGY10"/>
    <mergeCell ref="AFP10:AFR10"/>
    <mergeCell ref="AFS10:AFU10"/>
    <mergeCell ref="AFV10:AFX10"/>
    <mergeCell ref="AFY10:AGA10"/>
    <mergeCell ref="AGB10:AGD10"/>
    <mergeCell ref="AGE10:AGG10"/>
    <mergeCell ref="AEX10:AEZ10"/>
    <mergeCell ref="AFA10:AFC10"/>
    <mergeCell ref="AFD10:AFF10"/>
    <mergeCell ref="AFG10:AFI10"/>
    <mergeCell ref="AFJ10:AFL10"/>
    <mergeCell ref="AFM10:AFO10"/>
    <mergeCell ref="AEF10:AEH10"/>
    <mergeCell ref="AEI10:AEK10"/>
    <mergeCell ref="AEL10:AEN10"/>
    <mergeCell ref="AEO10:AEQ10"/>
    <mergeCell ref="AER10:AET10"/>
    <mergeCell ref="AEU10:AEW10"/>
    <mergeCell ref="ADN10:ADP10"/>
    <mergeCell ref="ADQ10:ADS10"/>
    <mergeCell ref="ADT10:ADV10"/>
    <mergeCell ref="ADW10:ADY10"/>
    <mergeCell ref="ADZ10:AEB10"/>
    <mergeCell ref="AEC10:AEE10"/>
    <mergeCell ref="ALD10:ALF10"/>
    <mergeCell ref="ALG10:ALI10"/>
    <mergeCell ref="ALJ10:ALL10"/>
    <mergeCell ref="ALM10:ALO10"/>
    <mergeCell ref="ALP10:ALR10"/>
    <mergeCell ref="ALS10:ALU10"/>
    <mergeCell ref="AKL10:AKN10"/>
    <mergeCell ref="AKO10:AKQ10"/>
    <mergeCell ref="AKR10:AKT10"/>
    <mergeCell ref="AKU10:AKW10"/>
    <mergeCell ref="AKX10:AKZ10"/>
    <mergeCell ref="ALA10:ALC10"/>
    <mergeCell ref="AJT10:AJV10"/>
    <mergeCell ref="AJW10:AJY10"/>
    <mergeCell ref="AJZ10:AKB10"/>
    <mergeCell ref="AKC10:AKE10"/>
    <mergeCell ref="AKF10:AKH10"/>
    <mergeCell ref="AKI10:AKK10"/>
    <mergeCell ref="AJB10:AJD10"/>
    <mergeCell ref="AJE10:AJG10"/>
    <mergeCell ref="AJH10:AJJ10"/>
    <mergeCell ref="AJK10:AJM10"/>
    <mergeCell ref="AJN10:AJP10"/>
    <mergeCell ref="AJQ10:AJS10"/>
    <mergeCell ref="AIJ10:AIL10"/>
    <mergeCell ref="AIM10:AIO10"/>
    <mergeCell ref="AIP10:AIR10"/>
    <mergeCell ref="AIS10:AIU10"/>
    <mergeCell ref="AIV10:AIX10"/>
    <mergeCell ref="AIY10:AJA10"/>
    <mergeCell ref="AHR10:AHT10"/>
    <mergeCell ref="AHU10:AHW10"/>
    <mergeCell ref="AHX10:AHZ10"/>
    <mergeCell ref="AIA10:AIC10"/>
    <mergeCell ref="AID10:AIF10"/>
    <mergeCell ref="AIG10:AII10"/>
    <mergeCell ref="APH10:APJ10"/>
    <mergeCell ref="APK10:APM10"/>
    <mergeCell ref="APN10:APP10"/>
    <mergeCell ref="APQ10:APS10"/>
    <mergeCell ref="APT10:APV10"/>
    <mergeCell ref="APW10:APY10"/>
    <mergeCell ref="AOP10:AOR10"/>
    <mergeCell ref="AOS10:AOU10"/>
    <mergeCell ref="AOV10:AOX10"/>
    <mergeCell ref="AOY10:APA10"/>
    <mergeCell ref="APB10:APD10"/>
    <mergeCell ref="APE10:APG10"/>
    <mergeCell ref="ANX10:ANZ10"/>
    <mergeCell ref="AOA10:AOC10"/>
    <mergeCell ref="AOD10:AOF10"/>
    <mergeCell ref="AOG10:AOI10"/>
    <mergeCell ref="AOJ10:AOL10"/>
    <mergeCell ref="AOM10:AOO10"/>
    <mergeCell ref="ANF10:ANH10"/>
    <mergeCell ref="ANI10:ANK10"/>
    <mergeCell ref="ANL10:ANN10"/>
    <mergeCell ref="ANO10:ANQ10"/>
    <mergeCell ref="ANR10:ANT10"/>
    <mergeCell ref="ANU10:ANW10"/>
    <mergeCell ref="AMN10:AMP10"/>
    <mergeCell ref="AMQ10:AMS10"/>
    <mergeCell ref="AMT10:AMV10"/>
    <mergeCell ref="AMW10:AMY10"/>
    <mergeCell ref="AMZ10:ANB10"/>
    <mergeCell ref="ANC10:ANE10"/>
    <mergeCell ref="ALV10:ALX10"/>
    <mergeCell ref="ALY10:AMA10"/>
    <mergeCell ref="AMB10:AMD10"/>
    <mergeCell ref="AME10:AMG10"/>
    <mergeCell ref="AMH10:AMJ10"/>
    <mergeCell ref="AMK10:AMM10"/>
    <mergeCell ref="ATL10:ATN10"/>
    <mergeCell ref="ATO10:ATQ10"/>
    <mergeCell ref="ATR10:ATT10"/>
    <mergeCell ref="ATU10:ATW10"/>
    <mergeCell ref="ATX10:ATZ10"/>
    <mergeCell ref="AUA10:AUC10"/>
    <mergeCell ref="AST10:ASV10"/>
    <mergeCell ref="ASW10:ASY10"/>
    <mergeCell ref="ASZ10:ATB10"/>
    <mergeCell ref="ATC10:ATE10"/>
    <mergeCell ref="ATF10:ATH10"/>
    <mergeCell ref="ATI10:ATK10"/>
    <mergeCell ref="ASB10:ASD10"/>
    <mergeCell ref="ASE10:ASG10"/>
    <mergeCell ref="ASH10:ASJ10"/>
    <mergeCell ref="ASK10:ASM10"/>
    <mergeCell ref="ASN10:ASP10"/>
    <mergeCell ref="ASQ10:ASS10"/>
    <mergeCell ref="ARJ10:ARL10"/>
    <mergeCell ref="ARM10:ARO10"/>
    <mergeCell ref="ARP10:ARR10"/>
    <mergeCell ref="ARS10:ARU10"/>
    <mergeCell ref="ARV10:ARX10"/>
    <mergeCell ref="ARY10:ASA10"/>
    <mergeCell ref="AQR10:AQT10"/>
    <mergeCell ref="AQU10:AQW10"/>
    <mergeCell ref="AQX10:AQZ10"/>
    <mergeCell ref="ARA10:ARC10"/>
    <mergeCell ref="ARD10:ARF10"/>
    <mergeCell ref="ARG10:ARI10"/>
    <mergeCell ref="APZ10:AQB10"/>
    <mergeCell ref="AQC10:AQE10"/>
    <mergeCell ref="AQF10:AQH10"/>
    <mergeCell ref="AQI10:AQK10"/>
    <mergeCell ref="AQL10:AQN10"/>
    <mergeCell ref="AQO10:AQQ10"/>
    <mergeCell ref="AXP10:AXR10"/>
    <mergeCell ref="AXS10:AXU10"/>
    <mergeCell ref="AXV10:AXX10"/>
    <mergeCell ref="AXY10:AYA10"/>
    <mergeCell ref="AYB10:AYD10"/>
    <mergeCell ref="AYE10:AYG10"/>
    <mergeCell ref="AWX10:AWZ10"/>
    <mergeCell ref="AXA10:AXC10"/>
    <mergeCell ref="AXD10:AXF10"/>
    <mergeCell ref="AXG10:AXI10"/>
    <mergeCell ref="AXJ10:AXL10"/>
    <mergeCell ref="AXM10:AXO10"/>
    <mergeCell ref="AWF10:AWH10"/>
    <mergeCell ref="AWI10:AWK10"/>
    <mergeCell ref="AWL10:AWN10"/>
    <mergeCell ref="AWO10:AWQ10"/>
    <mergeCell ref="AWR10:AWT10"/>
    <mergeCell ref="AWU10:AWW10"/>
    <mergeCell ref="AVN10:AVP10"/>
    <mergeCell ref="AVQ10:AVS10"/>
    <mergeCell ref="AVT10:AVV10"/>
    <mergeCell ref="AVW10:AVY10"/>
    <mergeCell ref="AVZ10:AWB10"/>
    <mergeCell ref="AWC10:AWE10"/>
    <mergeCell ref="AUV10:AUX10"/>
    <mergeCell ref="AUY10:AVA10"/>
    <mergeCell ref="AVB10:AVD10"/>
    <mergeCell ref="AVE10:AVG10"/>
    <mergeCell ref="AVH10:AVJ10"/>
    <mergeCell ref="AVK10:AVM10"/>
    <mergeCell ref="AUD10:AUF10"/>
    <mergeCell ref="AUG10:AUI10"/>
    <mergeCell ref="AUJ10:AUL10"/>
    <mergeCell ref="AUM10:AUO10"/>
    <mergeCell ref="AUP10:AUR10"/>
    <mergeCell ref="AUS10:AUU10"/>
    <mergeCell ref="BBT10:BBV10"/>
    <mergeCell ref="BBW10:BBY10"/>
    <mergeCell ref="BBZ10:BCB10"/>
    <mergeCell ref="BCC10:BCE10"/>
    <mergeCell ref="BCF10:BCH10"/>
    <mergeCell ref="BCI10:BCK10"/>
    <mergeCell ref="BBB10:BBD10"/>
    <mergeCell ref="BBE10:BBG10"/>
    <mergeCell ref="BBH10:BBJ10"/>
    <mergeCell ref="BBK10:BBM10"/>
    <mergeCell ref="BBN10:BBP10"/>
    <mergeCell ref="BBQ10:BBS10"/>
    <mergeCell ref="BAJ10:BAL10"/>
    <mergeCell ref="BAM10:BAO10"/>
    <mergeCell ref="BAP10:BAR10"/>
    <mergeCell ref="BAS10:BAU10"/>
    <mergeCell ref="BAV10:BAX10"/>
    <mergeCell ref="BAY10:BBA10"/>
    <mergeCell ref="AZR10:AZT10"/>
    <mergeCell ref="AZU10:AZW10"/>
    <mergeCell ref="AZX10:AZZ10"/>
    <mergeCell ref="BAA10:BAC10"/>
    <mergeCell ref="BAD10:BAF10"/>
    <mergeCell ref="BAG10:BAI10"/>
    <mergeCell ref="AYZ10:AZB10"/>
    <mergeCell ref="AZC10:AZE10"/>
    <mergeCell ref="AZF10:AZH10"/>
    <mergeCell ref="AZI10:AZK10"/>
    <mergeCell ref="AZL10:AZN10"/>
    <mergeCell ref="AZO10:AZQ10"/>
    <mergeCell ref="AYH10:AYJ10"/>
    <mergeCell ref="AYK10:AYM10"/>
    <mergeCell ref="AYN10:AYP10"/>
    <mergeCell ref="AYQ10:AYS10"/>
    <mergeCell ref="AYT10:AYV10"/>
    <mergeCell ref="AYW10:AYY10"/>
    <mergeCell ref="BFX10:BFZ10"/>
    <mergeCell ref="BGA10:BGC10"/>
    <mergeCell ref="BGD10:BGF10"/>
    <mergeCell ref="BGG10:BGI10"/>
    <mergeCell ref="BGJ10:BGL10"/>
    <mergeCell ref="BGM10:BGO10"/>
    <mergeCell ref="BFF10:BFH10"/>
    <mergeCell ref="BFI10:BFK10"/>
    <mergeCell ref="BFL10:BFN10"/>
    <mergeCell ref="BFO10:BFQ10"/>
    <mergeCell ref="BFR10:BFT10"/>
    <mergeCell ref="BFU10:BFW10"/>
    <mergeCell ref="BEN10:BEP10"/>
    <mergeCell ref="BEQ10:BES10"/>
    <mergeCell ref="BET10:BEV10"/>
    <mergeCell ref="BEW10:BEY10"/>
    <mergeCell ref="BEZ10:BFB10"/>
    <mergeCell ref="BFC10:BFE10"/>
    <mergeCell ref="BDV10:BDX10"/>
    <mergeCell ref="BDY10:BEA10"/>
    <mergeCell ref="BEB10:BED10"/>
    <mergeCell ref="BEE10:BEG10"/>
    <mergeCell ref="BEH10:BEJ10"/>
    <mergeCell ref="BEK10:BEM10"/>
    <mergeCell ref="BDD10:BDF10"/>
    <mergeCell ref="BDG10:BDI10"/>
    <mergeCell ref="BDJ10:BDL10"/>
    <mergeCell ref="BDM10:BDO10"/>
    <mergeCell ref="BDP10:BDR10"/>
    <mergeCell ref="BDS10:BDU10"/>
    <mergeCell ref="BCL10:BCN10"/>
    <mergeCell ref="BCO10:BCQ10"/>
    <mergeCell ref="BCR10:BCT10"/>
    <mergeCell ref="BCU10:BCW10"/>
    <mergeCell ref="BCX10:BCZ10"/>
    <mergeCell ref="BDA10:BDC10"/>
    <mergeCell ref="BKB10:BKD10"/>
    <mergeCell ref="BKE10:BKG10"/>
    <mergeCell ref="BKH10:BKJ10"/>
    <mergeCell ref="BKK10:BKM10"/>
    <mergeCell ref="BKN10:BKP10"/>
    <mergeCell ref="BKQ10:BKS10"/>
    <mergeCell ref="BJJ10:BJL10"/>
    <mergeCell ref="BJM10:BJO10"/>
    <mergeCell ref="BJP10:BJR10"/>
    <mergeCell ref="BJS10:BJU10"/>
    <mergeCell ref="BJV10:BJX10"/>
    <mergeCell ref="BJY10:BKA10"/>
    <mergeCell ref="BIR10:BIT10"/>
    <mergeCell ref="BIU10:BIW10"/>
    <mergeCell ref="BIX10:BIZ10"/>
    <mergeCell ref="BJA10:BJC10"/>
    <mergeCell ref="BJD10:BJF10"/>
    <mergeCell ref="BJG10:BJI10"/>
    <mergeCell ref="BHZ10:BIB10"/>
    <mergeCell ref="BIC10:BIE10"/>
    <mergeCell ref="BIF10:BIH10"/>
    <mergeCell ref="BII10:BIK10"/>
    <mergeCell ref="BIL10:BIN10"/>
    <mergeCell ref="BIO10:BIQ10"/>
    <mergeCell ref="BHH10:BHJ10"/>
    <mergeCell ref="BHK10:BHM10"/>
    <mergeCell ref="BHN10:BHP10"/>
    <mergeCell ref="BHQ10:BHS10"/>
    <mergeCell ref="BHT10:BHV10"/>
    <mergeCell ref="BHW10:BHY10"/>
    <mergeCell ref="BGP10:BGR10"/>
    <mergeCell ref="BGS10:BGU10"/>
    <mergeCell ref="BGV10:BGX10"/>
    <mergeCell ref="BGY10:BHA10"/>
    <mergeCell ref="BHB10:BHD10"/>
    <mergeCell ref="BHE10:BHG10"/>
    <mergeCell ref="BOF10:BOH10"/>
    <mergeCell ref="BOI10:BOK10"/>
    <mergeCell ref="BOL10:BON10"/>
    <mergeCell ref="BOO10:BOQ10"/>
    <mergeCell ref="BOR10:BOT10"/>
    <mergeCell ref="BOU10:BOW10"/>
    <mergeCell ref="BNN10:BNP10"/>
    <mergeCell ref="BNQ10:BNS10"/>
    <mergeCell ref="BNT10:BNV10"/>
    <mergeCell ref="BNW10:BNY10"/>
    <mergeCell ref="BNZ10:BOB10"/>
    <mergeCell ref="BOC10:BOE10"/>
    <mergeCell ref="BMV10:BMX10"/>
    <mergeCell ref="BMY10:BNA10"/>
    <mergeCell ref="BNB10:BND10"/>
    <mergeCell ref="BNE10:BNG10"/>
    <mergeCell ref="BNH10:BNJ10"/>
    <mergeCell ref="BNK10:BNM10"/>
    <mergeCell ref="BMD10:BMF10"/>
    <mergeCell ref="BMG10:BMI10"/>
    <mergeCell ref="BMJ10:BML10"/>
    <mergeCell ref="BMM10:BMO10"/>
    <mergeCell ref="BMP10:BMR10"/>
    <mergeCell ref="BMS10:BMU10"/>
    <mergeCell ref="BLL10:BLN10"/>
    <mergeCell ref="BLO10:BLQ10"/>
    <mergeCell ref="BLR10:BLT10"/>
    <mergeCell ref="BLU10:BLW10"/>
    <mergeCell ref="BLX10:BLZ10"/>
    <mergeCell ref="BMA10:BMC10"/>
    <mergeCell ref="BKT10:BKV10"/>
    <mergeCell ref="BKW10:BKY10"/>
    <mergeCell ref="BKZ10:BLB10"/>
    <mergeCell ref="BLC10:BLE10"/>
    <mergeCell ref="BLF10:BLH10"/>
    <mergeCell ref="BLI10:BLK10"/>
    <mergeCell ref="BTN10:BTP10"/>
    <mergeCell ref="BTQ10:BTS10"/>
    <mergeCell ref="BSJ10:BSL10"/>
    <mergeCell ref="BSM10:BSO10"/>
    <mergeCell ref="BSP10:BSR10"/>
    <mergeCell ref="BSS10:BSU10"/>
    <mergeCell ref="BSV10:BSX10"/>
    <mergeCell ref="BSY10:BTA10"/>
    <mergeCell ref="BRR10:BRT10"/>
    <mergeCell ref="BRU10:BRW10"/>
    <mergeCell ref="BRX10:BRZ10"/>
    <mergeCell ref="BSA10:BSC10"/>
    <mergeCell ref="BSD10:BSF10"/>
    <mergeCell ref="BSG10:BSI10"/>
    <mergeCell ref="BQZ10:BRB10"/>
    <mergeCell ref="BRC10:BRE10"/>
    <mergeCell ref="BRF10:BRH10"/>
    <mergeCell ref="BRI10:BRK10"/>
    <mergeCell ref="BRL10:BRN10"/>
    <mergeCell ref="BRO10:BRQ10"/>
    <mergeCell ref="BQH10:BQJ10"/>
    <mergeCell ref="BQK10:BQM10"/>
    <mergeCell ref="BQN10:BQP10"/>
    <mergeCell ref="BQQ10:BQS10"/>
    <mergeCell ref="BQT10:BQV10"/>
    <mergeCell ref="BQW10:BQY10"/>
    <mergeCell ref="BPP10:BPR10"/>
    <mergeCell ref="BPS10:BPU10"/>
    <mergeCell ref="BPV10:BPX10"/>
    <mergeCell ref="BPY10:BQA10"/>
    <mergeCell ref="BQB10:BQD10"/>
    <mergeCell ref="BQE10:BQG10"/>
    <mergeCell ref="BOX10:BOZ10"/>
    <mergeCell ref="BPA10:BPC10"/>
    <mergeCell ref="BPD10:BPF10"/>
    <mergeCell ref="BPG10:BPI10"/>
    <mergeCell ref="BPJ10:BPL10"/>
    <mergeCell ref="BPM10:BPO10"/>
    <mergeCell ref="AL11:AN11"/>
    <mergeCell ref="AO11:AQ11"/>
    <mergeCell ref="AR11:AT11"/>
    <mergeCell ref="AU11:AW11"/>
    <mergeCell ref="AX11:AZ11"/>
    <mergeCell ref="BA11:BC11"/>
    <mergeCell ref="T11:V11"/>
    <mergeCell ref="W11:Y11"/>
    <mergeCell ref="Z11:AB11"/>
    <mergeCell ref="AC11:AE11"/>
    <mergeCell ref="AF11:AH11"/>
    <mergeCell ref="AI11:AK11"/>
    <mergeCell ref="B11:D11"/>
    <mergeCell ref="E11:G11"/>
    <mergeCell ref="H11:J11"/>
    <mergeCell ref="K11:M11"/>
    <mergeCell ref="N11:P11"/>
    <mergeCell ref="Q11:S11"/>
    <mergeCell ref="BXX10:BXZ10"/>
    <mergeCell ref="BYA10:BYC10"/>
    <mergeCell ref="BYD10:BYF10"/>
    <mergeCell ref="BYG10:BYI10"/>
    <mergeCell ref="BYJ10:BYL10"/>
    <mergeCell ref="BYM10:BYO10"/>
    <mergeCell ref="BXF10:BXH10"/>
    <mergeCell ref="BXI10:BXK10"/>
    <mergeCell ref="BXL10:BXN10"/>
    <mergeCell ref="BXO10:BXQ10"/>
    <mergeCell ref="BXR10:BXT10"/>
    <mergeCell ref="BXU10:BXW10"/>
    <mergeCell ref="BWN10:BWP10"/>
    <mergeCell ref="BWQ10:BWS10"/>
    <mergeCell ref="BWT10:BWV10"/>
    <mergeCell ref="BWW10:BWY10"/>
    <mergeCell ref="BWZ10:BXB10"/>
    <mergeCell ref="BXC10:BXE10"/>
    <mergeCell ref="BVV10:BVX10"/>
    <mergeCell ref="BVY10:BWA10"/>
    <mergeCell ref="BWB10:BWD10"/>
    <mergeCell ref="BWE10:BWG10"/>
    <mergeCell ref="BWH10:BWJ10"/>
    <mergeCell ref="BWK10:BWM10"/>
    <mergeCell ref="BVD10:BVF10"/>
    <mergeCell ref="BVG10:BVI10"/>
    <mergeCell ref="BVJ10:BVL10"/>
    <mergeCell ref="BVM10:BVO10"/>
    <mergeCell ref="BVP10:BVR10"/>
    <mergeCell ref="BVS10:BVU10"/>
    <mergeCell ref="BUL10:BUN10"/>
    <mergeCell ref="BUO10:BUQ10"/>
    <mergeCell ref="BUR10:BUT10"/>
    <mergeCell ref="BUU10:BUW10"/>
    <mergeCell ref="BUX10:BUZ10"/>
    <mergeCell ref="BVA10:BVC10"/>
    <mergeCell ref="BTT10:BTV10"/>
    <mergeCell ref="BTW10:BTY10"/>
    <mergeCell ref="BTZ10:BUB10"/>
    <mergeCell ref="BUC10:BUE10"/>
    <mergeCell ref="BUF10:BUH10"/>
    <mergeCell ref="BUI10:BUK10"/>
    <mergeCell ref="BTB10:BTD10"/>
    <mergeCell ref="BTE10:BTG10"/>
    <mergeCell ref="BTH10:BTJ10"/>
    <mergeCell ref="BTK10:BTM10"/>
    <mergeCell ref="EP11:ER11"/>
    <mergeCell ref="ES11:EU11"/>
    <mergeCell ref="EV11:EX11"/>
    <mergeCell ref="EY11:FA11"/>
    <mergeCell ref="FB11:FD11"/>
    <mergeCell ref="FE11:FG11"/>
    <mergeCell ref="DX11:DZ11"/>
    <mergeCell ref="EA11:EC11"/>
    <mergeCell ref="ED11:EF11"/>
    <mergeCell ref="EG11:EI11"/>
    <mergeCell ref="EJ11:EL11"/>
    <mergeCell ref="EM11:EO11"/>
    <mergeCell ref="DF11:DH11"/>
    <mergeCell ref="DI11:DK11"/>
    <mergeCell ref="DL11:DN11"/>
    <mergeCell ref="DO11:DQ11"/>
    <mergeCell ref="DR11:DT11"/>
    <mergeCell ref="DU11:DW11"/>
    <mergeCell ref="CN11:CP11"/>
    <mergeCell ref="CQ11:CS11"/>
    <mergeCell ref="CT11:CV11"/>
    <mergeCell ref="CW11:CY11"/>
    <mergeCell ref="CZ11:DB11"/>
    <mergeCell ref="DC11:DE11"/>
    <mergeCell ref="BV11:BX11"/>
    <mergeCell ref="BY11:CA11"/>
    <mergeCell ref="CB11:CD11"/>
    <mergeCell ref="CE11:CG11"/>
    <mergeCell ref="CH11:CJ11"/>
    <mergeCell ref="CK11:CM11"/>
    <mergeCell ref="BD11:BF11"/>
    <mergeCell ref="BG11:BI11"/>
    <mergeCell ref="BJ11:BL11"/>
    <mergeCell ref="BM11:BO11"/>
    <mergeCell ref="BP11:BR11"/>
    <mergeCell ref="BS11:BU11"/>
    <mergeCell ref="IT11:IV11"/>
    <mergeCell ref="IW11:IY11"/>
    <mergeCell ref="IZ11:JB11"/>
    <mergeCell ref="JC11:JE11"/>
    <mergeCell ref="JF11:JH11"/>
    <mergeCell ref="JI11:JK11"/>
    <mergeCell ref="IB11:ID11"/>
    <mergeCell ref="IE11:IG11"/>
    <mergeCell ref="IH11:IJ11"/>
    <mergeCell ref="IK11:IM11"/>
    <mergeCell ref="IN11:IP11"/>
    <mergeCell ref="IQ11:IS11"/>
    <mergeCell ref="HJ11:HL11"/>
    <mergeCell ref="HM11:HO11"/>
    <mergeCell ref="HP11:HR11"/>
    <mergeCell ref="HS11:HU11"/>
    <mergeCell ref="HV11:HX11"/>
    <mergeCell ref="HY11:IA11"/>
    <mergeCell ref="GR11:GT11"/>
    <mergeCell ref="GU11:GW11"/>
    <mergeCell ref="GX11:GZ11"/>
    <mergeCell ref="HA11:HC11"/>
    <mergeCell ref="HD11:HF11"/>
    <mergeCell ref="HG11:HI11"/>
    <mergeCell ref="FZ11:GB11"/>
    <mergeCell ref="GC11:GE11"/>
    <mergeCell ref="GF11:GH11"/>
    <mergeCell ref="GI11:GK11"/>
    <mergeCell ref="GL11:GN11"/>
    <mergeCell ref="GO11:GQ11"/>
    <mergeCell ref="FH11:FJ11"/>
    <mergeCell ref="FK11:FM11"/>
    <mergeCell ref="FN11:FP11"/>
    <mergeCell ref="FQ11:FS11"/>
    <mergeCell ref="FT11:FV11"/>
    <mergeCell ref="FW11:FY11"/>
    <mergeCell ref="MX11:MZ11"/>
    <mergeCell ref="NA11:NC11"/>
    <mergeCell ref="ND11:NF11"/>
    <mergeCell ref="NG11:NI11"/>
    <mergeCell ref="NJ11:NL11"/>
    <mergeCell ref="NM11:NO11"/>
    <mergeCell ref="MF11:MH11"/>
    <mergeCell ref="MI11:MK11"/>
    <mergeCell ref="ML11:MN11"/>
    <mergeCell ref="MO11:MQ11"/>
    <mergeCell ref="MR11:MT11"/>
    <mergeCell ref="MU11:MW11"/>
    <mergeCell ref="LN11:LP11"/>
    <mergeCell ref="LQ11:LS11"/>
    <mergeCell ref="LT11:LV11"/>
    <mergeCell ref="LW11:LY11"/>
    <mergeCell ref="LZ11:MB11"/>
    <mergeCell ref="MC11:ME11"/>
    <mergeCell ref="KV11:KX11"/>
    <mergeCell ref="KY11:LA11"/>
    <mergeCell ref="LB11:LD11"/>
    <mergeCell ref="LE11:LG11"/>
    <mergeCell ref="LH11:LJ11"/>
    <mergeCell ref="LK11:LM11"/>
    <mergeCell ref="KD11:KF11"/>
    <mergeCell ref="KG11:KI11"/>
    <mergeCell ref="KJ11:KL11"/>
    <mergeCell ref="KM11:KO11"/>
    <mergeCell ref="KP11:KR11"/>
    <mergeCell ref="KS11:KU11"/>
    <mergeCell ref="JL11:JN11"/>
    <mergeCell ref="JO11:JQ11"/>
    <mergeCell ref="JR11:JT11"/>
    <mergeCell ref="JU11:JW11"/>
    <mergeCell ref="JX11:JZ11"/>
    <mergeCell ref="KA11:KC11"/>
    <mergeCell ref="RB11:RD11"/>
    <mergeCell ref="RE11:RG11"/>
    <mergeCell ref="RH11:RJ11"/>
    <mergeCell ref="RK11:RM11"/>
    <mergeCell ref="RN11:RP11"/>
    <mergeCell ref="RQ11:RS11"/>
    <mergeCell ref="QJ11:QL11"/>
    <mergeCell ref="QM11:QO11"/>
    <mergeCell ref="QP11:QR11"/>
    <mergeCell ref="QS11:QU11"/>
    <mergeCell ref="QV11:QX11"/>
    <mergeCell ref="QY11:RA11"/>
    <mergeCell ref="PR11:PT11"/>
    <mergeCell ref="PU11:PW11"/>
    <mergeCell ref="PX11:PZ11"/>
    <mergeCell ref="QA11:QC11"/>
    <mergeCell ref="QD11:QF11"/>
    <mergeCell ref="QG11:QI11"/>
    <mergeCell ref="OZ11:PB11"/>
    <mergeCell ref="PC11:PE11"/>
    <mergeCell ref="PF11:PH11"/>
    <mergeCell ref="PI11:PK11"/>
    <mergeCell ref="PL11:PN11"/>
    <mergeCell ref="PO11:PQ11"/>
    <mergeCell ref="OH11:OJ11"/>
    <mergeCell ref="OK11:OM11"/>
    <mergeCell ref="ON11:OP11"/>
    <mergeCell ref="OQ11:OS11"/>
    <mergeCell ref="OT11:OV11"/>
    <mergeCell ref="OW11:OY11"/>
    <mergeCell ref="NP11:NR11"/>
    <mergeCell ref="NS11:NU11"/>
    <mergeCell ref="NV11:NX11"/>
    <mergeCell ref="NY11:OA11"/>
    <mergeCell ref="OB11:OD11"/>
    <mergeCell ref="OE11:OG11"/>
    <mergeCell ref="VF11:VH11"/>
    <mergeCell ref="VI11:VK11"/>
    <mergeCell ref="VL11:VN11"/>
    <mergeCell ref="VO11:VQ11"/>
    <mergeCell ref="VR11:VT11"/>
    <mergeCell ref="VU11:VW11"/>
    <mergeCell ref="UN11:UP11"/>
    <mergeCell ref="UQ11:US11"/>
    <mergeCell ref="UT11:UV11"/>
    <mergeCell ref="UW11:UY11"/>
    <mergeCell ref="UZ11:VB11"/>
    <mergeCell ref="VC11:VE11"/>
    <mergeCell ref="TV11:TX11"/>
    <mergeCell ref="TY11:UA11"/>
    <mergeCell ref="UB11:UD11"/>
    <mergeCell ref="UE11:UG11"/>
    <mergeCell ref="UH11:UJ11"/>
    <mergeCell ref="UK11:UM11"/>
    <mergeCell ref="TD11:TF11"/>
    <mergeCell ref="TG11:TI11"/>
    <mergeCell ref="TJ11:TL11"/>
    <mergeCell ref="TM11:TO11"/>
    <mergeCell ref="TP11:TR11"/>
    <mergeCell ref="TS11:TU11"/>
    <mergeCell ref="SL11:SN11"/>
    <mergeCell ref="SO11:SQ11"/>
    <mergeCell ref="SR11:ST11"/>
    <mergeCell ref="SU11:SW11"/>
    <mergeCell ref="SX11:SZ11"/>
    <mergeCell ref="TA11:TC11"/>
    <mergeCell ref="RT11:RV11"/>
    <mergeCell ref="RW11:RY11"/>
    <mergeCell ref="RZ11:SB11"/>
    <mergeCell ref="SC11:SE11"/>
    <mergeCell ref="SF11:SH11"/>
    <mergeCell ref="SI11:SK11"/>
    <mergeCell ref="ZJ11:ZL11"/>
    <mergeCell ref="ZM11:ZO11"/>
    <mergeCell ref="ZP11:ZR11"/>
    <mergeCell ref="ZS11:ZU11"/>
    <mergeCell ref="ZV11:ZX11"/>
    <mergeCell ref="ZY11:AAA11"/>
    <mergeCell ref="YR11:YT11"/>
    <mergeCell ref="YU11:YW11"/>
    <mergeCell ref="YX11:YZ11"/>
    <mergeCell ref="ZA11:ZC11"/>
    <mergeCell ref="ZD11:ZF11"/>
    <mergeCell ref="ZG11:ZI11"/>
    <mergeCell ref="XZ11:YB11"/>
    <mergeCell ref="YC11:YE11"/>
    <mergeCell ref="YF11:YH11"/>
    <mergeCell ref="YI11:YK11"/>
    <mergeCell ref="YL11:YN11"/>
    <mergeCell ref="YO11:YQ11"/>
    <mergeCell ref="XH11:XJ11"/>
    <mergeCell ref="XK11:XM11"/>
    <mergeCell ref="XN11:XP11"/>
    <mergeCell ref="XQ11:XS11"/>
    <mergeCell ref="XT11:XV11"/>
    <mergeCell ref="XW11:XY11"/>
    <mergeCell ref="WP11:WR11"/>
    <mergeCell ref="WS11:WU11"/>
    <mergeCell ref="WV11:WX11"/>
    <mergeCell ref="WY11:XA11"/>
    <mergeCell ref="XB11:XD11"/>
    <mergeCell ref="XE11:XG11"/>
    <mergeCell ref="VX11:VZ11"/>
    <mergeCell ref="WA11:WC11"/>
    <mergeCell ref="WD11:WF11"/>
    <mergeCell ref="WG11:WI11"/>
    <mergeCell ref="WJ11:WL11"/>
    <mergeCell ref="WM11:WO11"/>
    <mergeCell ref="ADN11:ADP11"/>
    <mergeCell ref="ADQ11:ADS11"/>
    <mergeCell ref="ADT11:ADV11"/>
    <mergeCell ref="ADW11:ADY11"/>
    <mergeCell ref="ADZ11:AEB11"/>
    <mergeCell ref="AEC11:AEE11"/>
    <mergeCell ref="ACV11:ACX11"/>
    <mergeCell ref="ACY11:ADA11"/>
    <mergeCell ref="ADB11:ADD11"/>
    <mergeCell ref="ADE11:ADG11"/>
    <mergeCell ref="ADH11:ADJ11"/>
    <mergeCell ref="ADK11:ADM11"/>
    <mergeCell ref="ACD11:ACF11"/>
    <mergeCell ref="ACG11:ACI11"/>
    <mergeCell ref="ACJ11:ACL11"/>
    <mergeCell ref="ACM11:ACO11"/>
    <mergeCell ref="ACP11:ACR11"/>
    <mergeCell ref="ACS11:ACU11"/>
    <mergeCell ref="ABL11:ABN11"/>
    <mergeCell ref="ABO11:ABQ11"/>
    <mergeCell ref="ABR11:ABT11"/>
    <mergeCell ref="ABU11:ABW11"/>
    <mergeCell ref="ABX11:ABZ11"/>
    <mergeCell ref="ACA11:ACC11"/>
    <mergeCell ref="AAT11:AAV11"/>
    <mergeCell ref="AAW11:AAY11"/>
    <mergeCell ref="AAZ11:ABB11"/>
    <mergeCell ref="ABC11:ABE11"/>
    <mergeCell ref="ABF11:ABH11"/>
    <mergeCell ref="ABI11:ABK11"/>
    <mergeCell ref="AAB11:AAD11"/>
    <mergeCell ref="AAE11:AAG11"/>
    <mergeCell ref="AAH11:AAJ11"/>
    <mergeCell ref="AAK11:AAM11"/>
    <mergeCell ref="AAN11:AAP11"/>
    <mergeCell ref="AAQ11:AAS11"/>
    <mergeCell ref="AHR11:AHT11"/>
    <mergeCell ref="AHU11:AHW11"/>
    <mergeCell ref="AHX11:AHZ11"/>
    <mergeCell ref="AIA11:AIC11"/>
    <mergeCell ref="AID11:AIF11"/>
    <mergeCell ref="AIG11:AII11"/>
    <mergeCell ref="AGZ11:AHB11"/>
    <mergeCell ref="AHC11:AHE11"/>
    <mergeCell ref="AHF11:AHH11"/>
    <mergeCell ref="AHI11:AHK11"/>
    <mergeCell ref="AHL11:AHN11"/>
    <mergeCell ref="AHO11:AHQ11"/>
    <mergeCell ref="AGH11:AGJ11"/>
    <mergeCell ref="AGK11:AGM11"/>
    <mergeCell ref="AGN11:AGP11"/>
    <mergeCell ref="AGQ11:AGS11"/>
    <mergeCell ref="AGT11:AGV11"/>
    <mergeCell ref="AGW11:AGY11"/>
    <mergeCell ref="AFP11:AFR11"/>
    <mergeCell ref="AFS11:AFU11"/>
    <mergeCell ref="AFV11:AFX11"/>
    <mergeCell ref="AFY11:AGA11"/>
    <mergeCell ref="AGB11:AGD11"/>
    <mergeCell ref="AGE11:AGG11"/>
    <mergeCell ref="AEX11:AEZ11"/>
    <mergeCell ref="AFA11:AFC11"/>
    <mergeCell ref="AFD11:AFF11"/>
    <mergeCell ref="AFG11:AFI11"/>
    <mergeCell ref="AFJ11:AFL11"/>
    <mergeCell ref="AFM11:AFO11"/>
    <mergeCell ref="AEF11:AEH11"/>
    <mergeCell ref="AEI11:AEK11"/>
    <mergeCell ref="AEL11:AEN11"/>
    <mergeCell ref="AEO11:AEQ11"/>
    <mergeCell ref="AER11:AET11"/>
    <mergeCell ref="AEU11:AEW11"/>
    <mergeCell ref="ALV11:ALX11"/>
    <mergeCell ref="ALY11:AMA11"/>
    <mergeCell ref="AMB11:AMD11"/>
    <mergeCell ref="AME11:AMG11"/>
    <mergeCell ref="AMH11:AMJ11"/>
    <mergeCell ref="AMK11:AMM11"/>
    <mergeCell ref="ALD11:ALF11"/>
    <mergeCell ref="ALG11:ALI11"/>
    <mergeCell ref="ALJ11:ALL11"/>
    <mergeCell ref="ALM11:ALO11"/>
    <mergeCell ref="ALP11:ALR11"/>
    <mergeCell ref="ALS11:ALU11"/>
    <mergeCell ref="AKL11:AKN11"/>
    <mergeCell ref="AKO11:AKQ11"/>
    <mergeCell ref="AKR11:AKT11"/>
    <mergeCell ref="AKU11:AKW11"/>
    <mergeCell ref="AKX11:AKZ11"/>
    <mergeCell ref="ALA11:ALC11"/>
    <mergeCell ref="AJT11:AJV11"/>
    <mergeCell ref="AJW11:AJY11"/>
    <mergeCell ref="AJZ11:AKB11"/>
    <mergeCell ref="AKC11:AKE11"/>
    <mergeCell ref="AKF11:AKH11"/>
    <mergeCell ref="AKI11:AKK11"/>
    <mergeCell ref="AJB11:AJD11"/>
    <mergeCell ref="AJE11:AJG11"/>
    <mergeCell ref="AJH11:AJJ11"/>
    <mergeCell ref="AJK11:AJM11"/>
    <mergeCell ref="AJN11:AJP11"/>
    <mergeCell ref="AJQ11:AJS11"/>
    <mergeCell ref="AIJ11:AIL11"/>
    <mergeCell ref="AIM11:AIO11"/>
    <mergeCell ref="AIP11:AIR11"/>
    <mergeCell ref="AIS11:AIU11"/>
    <mergeCell ref="AIV11:AIX11"/>
    <mergeCell ref="AIY11:AJA11"/>
    <mergeCell ref="APZ11:AQB11"/>
    <mergeCell ref="AQC11:AQE11"/>
    <mergeCell ref="AQF11:AQH11"/>
    <mergeCell ref="AQI11:AQK11"/>
    <mergeCell ref="AQL11:AQN11"/>
    <mergeCell ref="AQO11:AQQ11"/>
    <mergeCell ref="APH11:APJ11"/>
    <mergeCell ref="APK11:APM11"/>
    <mergeCell ref="APN11:APP11"/>
    <mergeCell ref="APQ11:APS11"/>
    <mergeCell ref="APT11:APV11"/>
    <mergeCell ref="APW11:APY11"/>
    <mergeCell ref="AOP11:AOR11"/>
    <mergeCell ref="AOS11:AOU11"/>
    <mergeCell ref="AOV11:AOX11"/>
    <mergeCell ref="AOY11:APA11"/>
    <mergeCell ref="APB11:APD11"/>
    <mergeCell ref="APE11:APG11"/>
    <mergeCell ref="ANX11:ANZ11"/>
    <mergeCell ref="AOA11:AOC11"/>
    <mergeCell ref="AOD11:AOF11"/>
    <mergeCell ref="AOG11:AOI11"/>
    <mergeCell ref="AOJ11:AOL11"/>
    <mergeCell ref="AOM11:AOO11"/>
    <mergeCell ref="ANF11:ANH11"/>
    <mergeCell ref="ANI11:ANK11"/>
    <mergeCell ref="ANL11:ANN11"/>
    <mergeCell ref="ANO11:ANQ11"/>
    <mergeCell ref="ANR11:ANT11"/>
    <mergeCell ref="ANU11:ANW11"/>
    <mergeCell ref="AMN11:AMP11"/>
    <mergeCell ref="AMQ11:AMS11"/>
    <mergeCell ref="AMT11:AMV11"/>
    <mergeCell ref="AMW11:AMY11"/>
    <mergeCell ref="AMZ11:ANB11"/>
    <mergeCell ref="ANC11:ANE11"/>
    <mergeCell ref="AUD11:AUF11"/>
    <mergeCell ref="AUG11:AUI11"/>
    <mergeCell ref="AUJ11:AUL11"/>
    <mergeCell ref="AUM11:AUO11"/>
    <mergeCell ref="AUP11:AUR11"/>
    <mergeCell ref="AUS11:AUU11"/>
    <mergeCell ref="ATL11:ATN11"/>
    <mergeCell ref="ATO11:ATQ11"/>
    <mergeCell ref="ATR11:ATT11"/>
    <mergeCell ref="ATU11:ATW11"/>
    <mergeCell ref="ATX11:ATZ11"/>
    <mergeCell ref="AUA11:AUC11"/>
    <mergeCell ref="AST11:ASV11"/>
    <mergeCell ref="ASW11:ASY11"/>
    <mergeCell ref="ASZ11:ATB11"/>
    <mergeCell ref="ATC11:ATE11"/>
    <mergeCell ref="ATF11:ATH11"/>
    <mergeCell ref="ATI11:ATK11"/>
    <mergeCell ref="ASB11:ASD11"/>
    <mergeCell ref="ASE11:ASG11"/>
    <mergeCell ref="ASH11:ASJ11"/>
    <mergeCell ref="ASK11:ASM11"/>
    <mergeCell ref="ASN11:ASP11"/>
    <mergeCell ref="ASQ11:ASS11"/>
    <mergeCell ref="ARJ11:ARL11"/>
    <mergeCell ref="ARM11:ARO11"/>
    <mergeCell ref="ARP11:ARR11"/>
    <mergeCell ref="ARS11:ARU11"/>
    <mergeCell ref="ARV11:ARX11"/>
    <mergeCell ref="ARY11:ASA11"/>
    <mergeCell ref="AQR11:AQT11"/>
    <mergeCell ref="AQU11:AQW11"/>
    <mergeCell ref="AQX11:AQZ11"/>
    <mergeCell ref="ARA11:ARC11"/>
    <mergeCell ref="ARD11:ARF11"/>
    <mergeCell ref="ARG11:ARI11"/>
    <mergeCell ref="AYH11:AYJ11"/>
    <mergeCell ref="AYK11:AYM11"/>
    <mergeCell ref="AYN11:AYP11"/>
    <mergeCell ref="AYQ11:AYS11"/>
    <mergeCell ref="AYT11:AYV11"/>
    <mergeCell ref="AYW11:AYY11"/>
    <mergeCell ref="AXP11:AXR11"/>
    <mergeCell ref="AXS11:AXU11"/>
    <mergeCell ref="AXV11:AXX11"/>
    <mergeCell ref="AXY11:AYA11"/>
    <mergeCell ref="AYB11:AYD11"/>
    <mergeCell ref="AYE11:AYG11"/>
    <mergeCell ref="AWX11:AWZ11"/>
    <mergeCell ref="AXA11:AXC11"/>
    <mergeCell ref="AXD11:AXF11"/>
    <mergeCell ref="AXG11:AXI11"/>
    <mergeCell ref="AXJ11:AXL11"/>
    <mergeCell ref="AXM11:AXO11"/>
    <mergeCell ref="AWF11:AWH11"/>
    <mergeCell ref="AWI11:AWK11"/>
    <mergeCell ref="AWL11:AWN11"/>
    <mergeCell ref="AWO11:AWQ11"/>
    <mergeCell ref="AWR11:AWT11"/>
    <mergeCell ref="AWU11:AWW11"/>
    <mergeCell ref="AVN11:AVP11"/>
    <mergeCell ref="AVQ11:AVS11"/>
    <mergeCell ref="AVT11:AVV11"/>
    <mergeCell ref="AVW11:AVY11"/>
    <mergeCell ref="AVZ11:AWB11"/>
    <mergeCell ref="AWC11:AWE11"/>
    <mergeCell ref="AUV11:AUX11"/>
    <mergeCell ref="AUY11:AVA11"/>
    <mergeCell ref="AVB11:AVD11"/>
    <mergeCell ref="AVE11:AVG11"/>
    <mergeCell ref="AVH11:AVJ11"/>
    <mergeCell ref="AVK11:AVM11"/>
    <mergeCell ref="BCL11:BCN11"/>
    <mergeCell ref="BCO11:BCQ11"/>
    <mergeCell ref="BCR11:BCT11"/>
    <mergeCell ref="BCU11:BCW11"/>
    <mergeCell ref="BCX11:BCZ11"/>
    <mergeCell ref="BDA11:BDC11"/>
    <mergeCell ref="BBT11:BBV11"/>
    <mergeCell ref="BBW11:BBY11"/>
    <mergeCell ref="BBZ11:BCB11"/>
    <mergeCell ref="BCC11:BCE11"/>
    <mergeCell ref="BCF11:BCH11"/>
    <mergeCell ref="BCI11:BCK11"/>
    <mergeCell ref="BBB11:BBD11"/>
    <mergeCell ref="BBE11:BBG11"/>
    <mergeCell ref="BBH11:BBJ11"/>
    <mergeCell ref="BBK11:BBM11"/>
    <mergeCell ref="BBN11:BBP11"/>
    <mergeCell ref="BBQ11:BBS11"/>
    <mergeCell ref="BAJ11:BAL11"/>
    <mergeCell ref="BAM11:BAO11"/>
    <mergeCell ref="BAP11:BAR11"/>
    <mergeCell ref="BAS11:BAU11"/>
    <mergeCell ref="BAV11:BAX11"/>
    <mergeCell ref="BAY11:BBA11"/>
    <mergeCell ref="AZR11:AZT11"/>
    <mergeCell ref="AZU11:AZW11"/>
    <mergeCell ref="AZX11:AZZ11"/>
    <mergeCell ref="BAA11:BAC11"/>
    <mergeCell ref="BAD11:BAF11"/>
    <mergeCell ref="BAG11:BAI11"/>
    <mergeCell ref="AYZ11:AZB11"/>
    <mergeCell ref="AZC11:AZE11"/>
    <mergeCell ref="AZF11:AZH11"/>
    <mergeCell ref="AZI11:AZK11"/>
    <mergeCell ref="AZL11:AZN11"/>
    <mergeCell ref="AZO11:AZQ11"/>
    <mergeCell ref="BGP11:BGR11"/>
    <mergeCell ref="BGS11:BGU11"/>
    <mergeCell ref="BGV11:BGX11"/>
    <mergeCell ref="BGY11:BHA11"/>
    <mergeCell ref="BHB11:BHD11"/>
    <mergeCell ref="BHE11:BHG11"/>
    <mergeCell ref="BFX11:BFZ11"/>
    <mergeCell ref="BGA11:BGC11"/>
    <mergeCell ref="BGD11:BGF11"/>
    <mergeCell ref="BGG11:BGI11"/>
    <mergeCell ref="BGJ11:BGL11"/>
    <mergeCell ref="BGM11:BGO11"/>
    <mergeCell ref="BFF11:BFH11"/>
    <mergeCell ref="BFI11:BFK11"/>
    <mergeCell ref="BFL11:BFN11"/>
    <mergeCell ref="BFO11:BFQ11"/>
    <mergeCell ref="BFR11:BFT11"/>
    <mergeCell ref="BFU11:BFW11"/>
    <mergeCell ref="BEN11:BEP11"/>
    <mergeCell ref="BEQ11:BES11"/>
    <mergeCell ref="BET11:BEV11"/>
    <mergeCell ref="BEW11:BEY11"/>
    <mergeCell ref="BEZ11:BFB11"/>
    <mergeCell ref="BFC11:BFE11"/>
    <mergeCell ref="BDV11:BDX11"/>
    <mergeCell ref="BDY11:BEA11"/>
    <mergeCell ref="BEB11:BED11"/>
    <mergeCell ref="BEE11:BEG11"/>
    <mergeCell ref="BEH11:BEJ11"/>
    <mergeCell ref="BEK11:BEM11"/>
    <mergeCell ref="BDD11:BDF11"/>
    <mergeCell ref="BDG11:BDI11"/>
    <mergeCell ref="BDJ11:BDL11"/>
    <mergeCell ref="BDM11:BDO11"/>
    <mergeCell ref="BDP11:BDR11"/>
    <mergeCell ref="BDS11:BDU11"/>
    <mergeCell ref="BKT11:BKV11"/>
    <mergeCell ref="BKW11:BKY11"/>
    <mergeCell ref="BKZ11:BLB11"/>
    <mergeCell ref="BLC11:BLE11"/>
    <mergeCell ref="BLF11:BLH11"/>
    <mergeCell ref="BLI11:BLK11"/>
    <mergeCell ref="BKB11:BKD11"/>
    <mergeCell ref="BKE11:BKG11"/>
    <mergeCell ref="BKH11:BKJ11"/>
    <mergeCell ref="BKK11:BKM11"/>
    <mergeCell ref="BKN11:BKP11"/>
    <mergeCell ref="BKQ11:BKS11"/>
    <mergeCell ref="BJJ11:BJL11"/>
    <mergeCell ref="BJM11:BJO11"/>
    <mergeCell ref="BJP11:BJR11"/>
    <mergeCell ref="BJS11:BJU11"/>
    <mergeCell ref="BJV11:BJX11"/>
    <mergeCell ref="BJY11:BKA11"/>
    <mergeCell ref="BIR11:BIT11"/>
    <mergeCell ref="BIU11:BIW11"/>
    <mergeCell ref="BIX11:BIZ11"/>
    <mergeCell ref="BJA11:BJC11"/>
    <mergeCell ref="BJD11:BJF11"/>
    <mergeCell ref="BJG11:BJI11"/>
    <mergeCell ref="BHZ11:BIB11"/>
    <mergeCell ref="BIC11:BIE11"/>
    <mergeCell ref="BIF11:BIH11"/>
    <mergeCell ref="BII11:BIK11"/>
    <mergeCell ref="BIL11:BIN11"/>
    <mergeCell ref="BIO11:BIQ11"/>
    <mergeCell ref="BHH11:BHJ11"/>
    <mergeCell ref="BHK11:BHM11"/>
    <mergeCell ref="BHN11:BHP11"/>
    <mergeCell ref="BHQ11:BHS11"/>
    <mergeCell ref="BHT11:BHV11"/>
    <mergeCell ref="BHW11:BHY11"/>
    <mergeCell ref="BOX11:BOZ11"/>
    <mergeCell ref="BPA11:BPC11"/>
    <mergeCell ref="BPD11:BPF11"/>
    <mergeCell ref="BPG11:BPI11"/>
    <mergeCell ref="BPJ11:BPL11"/>
    <mergeCell ref="BPM11:BPO11"/>
    <mergeCell ref="BOF11:BOH11"/>
    <mergeCell ref="BOI11:BOK11"/>
    <mergeCell ref="BOL11:BON11"/>
    <mergeCell ref="BOO11:BOQ11"/>
    <mergeCell ref="BOR11:BOT11"/>
    <mergeCell ref="BOU11:BOW11"/>
    <mergeCell ref="BNN11:BNP11"/>
    <mergeCell ref="BNQ11:BNS11"/>
    <mergeCell ref="BNT11:BNV11"/>
    <mergeCell ref="BNW11:BNY11"/>
    <mergeCell ref="BNZ11:BOB11"/>
    <mergeCell ref="BOC11:BOE11"/>
    <mergeCell ref="BMV11:BMX11"/>
    <mergeCell ref="BMY11:BNA11"/>
    <mergeCell ref="BNB11:BND11"/>
    <mergeCell ref="BNE11:BNG11"/>
    <mergeCell ref="BNH11:BNJ11"/>
    <mergeCell ref="BNK11:BNM11"/>
    <mergeCell ref="BMD11:BMF11"/>
    <mergeCell ref="BMG11:BMI11"/>
    <mergeCell ref="BMJ11:BML11"/>
    <mergeCell ref="BMM11:BMO11"/>
    <mergeCell ref="BMP11:BMR11"/>
    <mergeCell ref="BMS11:BMU11"/>
    <mergeCell ref="BLL11:BLN11"/>
    <mergeCell ref="BLO11:BLQ11"/>
    <mergeCell ref="BLR11:BLT11"/>
    <mergeCell ref="BLU11:BLW11"/>
    <mergeCell ref="BLX11:BLZ11"/>
    <mergeCell ref="BMA11:BMC11"/>
    <mergeCell ref="BUF11:BUH11"/>
    <mergeCell ref="BUI11:BUK11"/>
    <mergeCell ref="BTB11:BTD11"/>
    <mergeCell ref="BTE11:BTG11"/>
    <mergeCell ref="BTH11:BTJ11"/>
    <mergeCell ref="BTK11:BTM11"/>
    <mergeCell ref="BTN11:BTP11"/>
    <mergeCell ref="BTQ11:BTS11"/>
    <mergeCell ref="BSJ11:BSL11"/>
    <mergeCell ref="BSM11:BSO11"/>
    <mergeCell ref="BSP11:BSR11"/>
    <mergeCell ref="BSS11:BSU11"/>
    <mergeCell ref="BSV11:BSX11"/>
    <mergeCell ref="BSY11:BTA11"/>
    <mergeCell ref="BRR11:BRT11"/>
    <mergeCell ref="BRU11:BRW11"/>
    <mergeCell ref="BRX11:BRZ11"/>
    <mergeCell ref="BSA11:BSC11"/>
    <mergeCell ref="BSD11:BSF11"/>
    <mergeCell ref="BSG11:BSI11"/>
    <mergeCell ref="BQZ11:BRB11"/>
    <mergeCell ref="BRC11:BRE11"/>
    <mergeCell ref="BRF11:BRH11"/>
    <mergeCell ref="BRI11:BRK11"/>
    <mergeCell ref="BRL11:BRN11"/>
    <mergeCell ref="BRO11:BRQ11"/>
    <mergeCell ref="BQH11:BQJ11"/>
    <mergeCell ref="BQK11:BQM11"/>
    <mergeCell ref="BQN11:BQP11"/>
    <mergeCell ref="BQQ11:BQS11"/>
    <mergeCell ref="BQT11:BQV11"/>
    <mergeCell ref="BQW11:BQY11"/>
    <mergeCell ref="BPP11:BPR11"/>
    <mergeCell ref="BPS11:BPU11"/>
    <mergeCell ref="BPV11:BPX11"/>
    <mergeCell ref="BPY11:BQA11"/>
    <mergeCell ref="BQB11:BQD11"/>
    <mergeCell ref="BQE11:BQG11"/>
    <mergeCell ref="BD12:BF12"/>
    <mergeCell ref="BG12:BI12"/>
    <mergeCell ref="BJ12:BL12"/>
    <mergeCell ref="BM12:BO12"/>
    <mergeCell ref="BP12:BR12"/>
    <mergeCell ref="BS12:BU12"/>
    <mergeCell ref="AL12:AN12"/>
    <mergeCell ref="AO12:AQ12"/>
    <mergeCell ref="AR12:AT12"/>
    <mergeCell ref="AU12:AW12"/>
    <mergeCell ref="AX12:AZ12"/>
    <mergeCell ref="BA12:BC12"/>
    <mergeCell ref="T12:V12"/>
    <mergeCell ref="W12:Y12"/>
    <mergeCell ref="Z12:AB12"/>
    <mergeCell ref="AC12:AE12"/>
    <mergeCell ref="AF12:AH12"/>
    <mergeCell ref="AI12:AK12"/>
    <mergeCell ref="B12:D12"/>
    <mergeCell ref="E12:G12"/>
    <mergeCell ref="H12:J12"/>
    <mergeCell ref="K12:M12"/>
    <mergeCell ref="N12:P12"/>
    <mergeCell ref="Q12:S12"/>
    <mergeCell ref="BXX11:BXZ11"/>
    <mergeCell ref="BYA11:BYC11"/>
    <mergeCell ref="BYD11:BYF11"/>
    <mergeCell ref="BYG11:BYI11"/>
    <mergeCell ref="BYJ11:BYL11"/>
    <mergeCell ref="BYM11:BYO11"/>
    <mergeCell ref="BXF11:BXH11"/>
    <mergeCell ref="BXI11:BXK11"/>
    <mergeCell ref="BXL11:BXN11"/>
    <mergeCell ref="BXO11:BXQ11"/>
    <mergeCell ref="BXR11:BXT11"/>
    <mergeCell ref="BXU11:BXW11"/>
    <mergeCell ref="BWN11:BWP11"/>
    <mergeCell ref="BWQ11:BWS11"/>
    <mergeCell ref="BWT11:BWV11"/>
    <mergeCell ref="BWW11:BWY11"/>
    <mergeCell ref="BWZ11:BXB11"/>
    <mergeCell ref="BXC11:BXE11"/>
    <mergeCell ref="BVV11:BVX11"/>
    <mergeCell ref="BVY11:BWA11"/>
    <mergeCell ref="BWB11:BWD11"/>
    <mergeCell ref="BWE11:BWG11"/>
    <mergeCell ref="BWH11:BWJ11"/>
    <mergeCell ref="BWK11:BWM11"/>
    <mergeCell ref="BVD11:BVF11"/>
    <mergeCell ref="BVG11:BVI11"/>
    <mergeCell ref="BVJ11:BVL11"/>
    <mergeCell ref="BVM11:BVO11"/>
    <mergeCell ref="BVP11:BVR11"/>
    <mergeCell ref="BVS11:BVU11"/>
    <mergeCell ref="BUL11:BUN11"/>
    <mergeCell ref="BUO11:BUQ11"/>
    <mergeCell ref="BUR11:BUT11"/>
    <mergeCell ref="BUU11:BUW11"/>
    <mergeCell ref="BUX11:BUZ11"/>
    <mergeCell ref="BVA11:BVC11"/>
    <mergeCell ref="BTT11:BTV11"/>
    <mergeCell ref="BTW11:BTY11"/>
    <mergeCell ref="BTZ11:BUB11"/>
    <mergeCell ref="BUC11:BUE11"/>
    <mergeCell ref="FH12:FJ12"/>
    <mergeCell ref="FK12:FM12"/>
    <mergeCell ref="FN12:FP12"/>
    <mergeCell ref="FQ12:FS12"/>
    <mergeCell ref="FT12:FV12"/>
    <mergeCell ref="FW12:FY12"/>
    <mergeCell ref="EP12:ER12"/>
    <mergeCell ref="ES12:EU12"/>
    <mergeCell ref="EV12:EX12"/>
    <mergeCell ref="EY12:FA12"/>
    <mergeCell ref="FB12:FD12"/>
    <mergeCell ref="FE12:FG12"/>
    <mergeCell ref="DX12:DZ12"/>
    <mergeCell ref="EA12:EC12"/>
    <mergeCell ref="ED12:EF12"/>
    <mergeCell ref="EG12:EI12"/>
    <mergeCell ref="EJ12:EL12"/>
    <mergeCell ref="EM12:EO12"/>
    <mergeCell ref="DF12:DH12"/>
    <mergeCell ref="DI12:DK12"/>
    <mergeCell ref="DL12:DN12"/>
    <mergeCell ref="DO12:DQ12"/>
    <mergeCell ref="DR12:DT12"/>
    <mergeCell ref="DU12:DW12"/>
    <mergeCell ref="CN12:CP12"/>
    <mergeCell ref="CQ12:CS12"/>
    <mergeCell ref="CT12:CV12"/>
    <mergeCell ref="CW12:CY12"/>
    <mergeCell ref="CZ12:DB12"/>
    <mergeCell ref="DC12:DE12"/>
    <mergeCell ref="BV12:BX12"/>
    <mergeCell ref="BY12:CA12"/>
    <mergeCell ref="CB12:CD12"/>
    <mergeCell ref="CE12:CG12"/>
    <mergeCell ref="CH12:CJ12"/>
    <mergeCell ref="CK12:CM12"/>
    <mergeCell ref="JL12:JN12"/>
    <mergeCell ref="JO12:JQ12"/>
    <mergeCell ref="JR12:JT12"/>
    <mergeCell ref="JU12:JW12"/>
    <mergeCell ref="JX12:JZ12"/>
    <mergeCell ref="KA12:KC12"/>
    <mergeCell ref="IT12:IV12"/>
    <mergeCell ref="IW12:IY12"/>
    <mergeCell ref="IZ12:JB12"/>
    <mergeCell ref="JC12:JE12"/>
    <mergeCell ref="JF12:JH12"/>
    <mergeCell ref="JI12:JK12"/>
    <mergeCell ref="IB12:ID12"/>
    <mergeCell ref="IE12:IG12"/>
    <mergeCell ref="IH12:IJ12"/>
    <mergeCell ref="IK12:IM12"/>
    <mergeCell ref="IN12:IP12"/>
    <mergeCell ref="IQ12:IS12"/>
    <mergeCell ref="HJ12:HL12"/>
    <mergeCell ref="HM12:HO12"/>
    <mergeCell ref="HP12:HR12"/>
    <mergeCell ref="HS12:HU12"/>
    <mergeCell ref="HV12:HX12"/>
    <mergeCell ref="HY12:IA12"/>
    <mergeCell ref="GR12:GT12"/>
    <mergeCell ref="GU12:GW12"/>
    <mergeCell ref="GX12:GZ12"/>
    <mergeCell ref="HA12:HC12"/>
    <mergeCell ref="HD12:HF12"/>
    <mergeCell ref="HG12:HI12"/>
    <mergeCell ref="FZ12:GB12"/>
    <mergeCell ref="GC12:GE12"/>
    <mergeCell ref="GF12:GH12"/>
    <mergeCell ref="GI12:GK12"/>
    <mergeCell ref="GL12:GN12"/>
    <mergeCell ref="GO12:GQ12"/>
    <mergeCell ref="NP12:NR12"/>
    <mergeCell ref="NS12:NU12"/>
    <mergeCell ref="NV12:NX12"/>
    <mergeCell ref="NY12:OA12"/>
    <mergeCell ref="OB12:OD12"/>
    <mergeCell ref="OE12:OG12"/>
    <mergeCell ref="MX12:MZ12"/>
    <mergeCell ref="NA12:NC12"/>
    <mergeCell ref="ND12:NF12"/>
    <mergeCell ref="NG12:NI12"/>
    <mergeCell ref="NJ12:NL12"/>
    <mergeCell ref="NM12:NO12"/>
    <mergeCell ref="MF12:MH12"/>
    <mergeCell ref="MI12:MK12"/>
    <mergeCell ref="ML12:MN12"/>
    <mergeCell ref="MO12:MQ12"/>
    <mergeCell ref="MR12:MT12"/>
    <mergeCell ref="MU12:MW12"/>
    <mergeCell ref="LN12:LP12"/>
    <mergeCell ref="LQ12:LS12"/>
    <mergeCell ref="LT12:LV12"/>
    <mergeCell ref="LW12:LY12"/>
    <mergeCell ref="LZ12:MB12"/>
    <mergeCell ref="MC12:ME12"/>
    <mergeCell ref="KV12:KX12"/>
    <mergeCell ref="KY12:LA12"/>
    <mergeCell ref="LB12:LD12"/>
    <mergeCell ref="LE12:LG12"/>
    <mergeCell ref="LH12:LJ12"/>
    <mergeCell ref="LK12:LM12"/>
    <mergeCell ref="KD12:KF12"/>
    <mergeCell ref="KG12:KI12"/>
    <mergeCell ref="KJ12:KL12"/>
    <mergeCell ref="KM12:KO12"/>
    <mergeCell ref="KP12:KR12"/>
    <mergeCell ref="KS12:KU12"/>
    <mergeCell ref="RT12:RV12"/>
    <mergeCell ref="RW12:RY12"/>
    <mergeCell ref="RZ12:SB12"/>
    <mergeCell ref="SC12:SE12"/>
    <mergeCell ref="SF12:SH12"/>
    <mergeCell ref="SI12:SK12"/>
    <mergeCell ref="RB12:RD12"/>
    <mergeCell ref="RE12:RG12"/>
    <mergeCell ref="RH12:RJ12"/>
    <mergeCell ref="RK12:RM12"/>
    <mergeCell ref="RN12:RP12"/>
    <mergeCell ref="RQ12:RS12"/>
    <mergeCell ref="QJ12:QL12"/>
    <mergeCell ref="QM12:QO12"/>
    <mergeCell ref="QP12:QR12"/>
    <mergeCell ref="QS12:QU12"/>
    <mergeCell ref="QV12:QX12"/>
    <mergeCell ref="QY12:RA12"/>
    <mergeCell ref="PR12:PT12"/>
    <mergeCell ref="PU12:PW12"/>
    <mergeCell ref="PX12:PZ12"/>
    <mergeCell ref="QA12:QC12"/>
    <mergeCell ref="QD12:QF12"/>
    <mergeCell ref="QG12:QI12"/>
    <mergeCell ref="OZ12:PB12"/>
    <mergeCell ref="PC12:PE12"/>
    <mergeCell ref="PF12:PH12"/>
    <mergeCell ref="PI12:PK12"/>
    <mergeCell ref="PL12:PN12"/>
    <mergeCell ref="PO12:PQ12"/>
    <mergeCell ref="OH12:OJ12"/>
    <mergeCell ref="OK12:OM12"/>
    <mergeCell ref="ON12:OP12"/>
    <mergeCell ref="OQ12:OS12"/>
    <mergeCell ref="OT12:OV12"/>
    <mergeCell ref="OW12:OY12"/>
    <mergeCell ref="VX12:VZ12"/>
    <mergeCell ref="WA12:WC12"/>
    <mergeCell ref="WD12:WF12"/>
    <mergeCell ref="WG12:WI12"/>
    <mergeCell ref="WJ12:WL12"/>
    <mergeCell ref="WM12:WO12"/>
    <mergeCell ref="VF12:VH12"/>
    <mergeCell ref="VI12:VK12"/>
    <mergeCell ref="VL12:VN12"/>
    <mergeCell ref="VO12:VQ12"/>
    <mergeCell ref="VR12:VT12"/>
    <mergeCell ref="VU12:VW12"/>
    <mergeCell ref="UN12:UP12"/>
    <mergeCell ref="UQ12:US12"/>
    <mergeCell ref="UT12:UV12"/>
    <mergeCell ref="UW12:UY12"/>
    <mergeCell ref="UZ12:VB12"/>
    <mergeCell ref="VC12:VE12"/>
    <mergeCell ref="TV12:TX12"/>
    <mergeCell ref="TY12:UA12"/>
    <mergeCell ref="UB12:UD12"/>
    <mergeCell ref="UE12:UG12"/>
    <mergeCell ref="UH12:UJ12"/>
    <mergeCell ref="UK12:UM12"/>
    <mergeCell ref="TD12:TF12"/>
    <mergeCell ref="TG12:TI12"/>
    <mergeCell ref="TJ12:TL12"/>
    <mergeCell ref="TM12:TO12"/>
    <mergeCell ref="TP12:TR12"/>
    <mergeCell ref="TS12:TU12"/>
    <mergeCell ref="SL12:SN12"/>
    <mergeCell ref="SO12:SQ12"/>
    <mergeCell ref="SR12:ST12"/>
    <mergeCell ref="SU12:SW12"/>
    <mergeCell ref="SX12:SZ12"/>
    <mergeCell ref="TA12:TC12"/>
    <mergeCell ref="AAB12:AAD12"/>
    <mergeCell ref="AAE12:AAG12"/>
    <mergeCell ref="AAH12:AAJ12"/>
    <mergeCell ref="AAK12:AAM12"/>
    <mergeCell ref="AAN12:AAP12"/>
    <mergeCell ref="AAQ12:AAS12"/>
    <mergeCell ref="ZJ12:ZL12"/>
    <mergeCell ref="ZM12:ZO12"/>
    <mergeCell ref="ZP12:ZR12"/>
    <mergeCell ref="ZS12:ZU12"/>
    <mergeCell ref="ZV12:ZX12"/>
    <mergeCell ref="ZY12:AAA12"/>
    <mergeCell ref="YR12:YT12"/>
    <mergeCell ref="YU12:YW12"/>
    <mergeCell ref="YX12:YZ12"/>
    <mergeCell ref="ZA12:ZC12"/>
    <mergeCell ref="ZD12:ZF12"/>
    <mergeCell ref="ZG12:ZI12"/>
    <mergeCell ref="XZ12:YB12"/>
    <mergeCell ref="YC12:YE12"/>
    <mergeCell ref="YF12:YH12"/>
    <mergeCell ref="YI12:YK12"/>
    <mergeCell ref="YL12:YN12"/>
    <mergeCell ref="YO12:YQ12"/>
    <mergeCell ref="XH12:XJ12"/>
    <mergeCell ref="XK12:XM12"/>
    <mergeCell ref="XN12:XP12"/>
    <mergeCell ref="XQ12:XS12"/>
    <mergeCell ref="XT12:XV12"/>
    <mergeCell ref="XW12:XY12"/>
    <mergeCell ref="WP12:WR12"/>
    <mergeCell ref="WS12:WU12"/>
    <mergeCell ref="WV12:WX12"/>
    <mergeCell ref="WY12:XA12"/>
    <mergeCell ref="XB12:XD12"/>
    <mergeCell ref="XE12:XG12"/>
    <mergeCell ref="AEF12:AEH12"/>
    <mergeCell ref="AEI12:AEK12"/>
    <mergeCell ref="AEL12:AEN12"/>
    <mergeCell ref="AEO12:AEQ12"/>
    <mergeCell ref="AER12:AET12"/>
    <mergeCell ref="AEU12:AEW12"/>
    <mergeCell ref="ADN12:ADP12"/>
    <mergeCell ref="ADQ12:ADS12"/>
    <mergeCell ref="ADT12:ADV12"/>
    <mergeCell ref="ADW12:ADY12"/>
    <mergeCell ref="ADZ12:AEB12"/>
    <mergeCell ref="AEC12:AEE12"/>
    <mergeCell ref="ACV12:ACX12"/>
    <mergeCell ref="ACY12:ADA12"/>
    <mergeCell ref="ADB12:ADD12"/>
    <mergeCell ref="ADE12:ADG12"/>
    <mergeCell ref="ADH12:ADJ12"/>
    <mergeCell ref="ADK12:ADM12"/>
    <mergeCell ref="ACD12:ACF12"/>
    <mergeCell ref="ACG12:ACI12"/>
    <mergeCell ref="ACJ12:ACL12"/>
    <mergeCell ref="ACM12:ACO12"/>
    <mergeCell ref="ACP12:ACR12"/>
    <mergeCell ref="ACS12:ACU12"/>
    <mergeCell ref="ABL12:ABN12"/>
    <mergeCell ref="ABO12:ABQ12"/>
    <mergeCell ref="ABR12:ABT12"/>
    <mergeCell ref="ABU12:ABW12"/>
    <mergeCell ref="ABX12:ABZ12"/>
    <mergeCell ref="ACA12:ACC12"/>
    <mergeCell ref="AAT12:AAV12"/>
    <mergeCell ref="AAW12:AAY12"/>
    <mergeCell ref="AAZ12:ABB12"/>
    <mergeCell ref="ABC12:ABE12"/>
    <mergeCell ref="ABF12:ABH12"/>
    <mergeCell ref="ABI12:ABK12"/>
    <mergeCell ref="AIJ12:AIL12"/>
    <mergeCell ref="AIM12:AIO12"/>
    <mergeCell ref="AIP12:AIR12"/>
    <mergeCell ref="AIS12:AIU12"/>
    <mergeCell ref="AIV12:AIX12"/>
    <mergeCell ref="AIY12:AJA12"/>
    <mergeCell ref="AHR12:AHT12"/>
    <mergeCell ref="AHU12:AHW12"/>
    <mergeCell ref="AHX12:AHZ12"/>
    <mergeCell ref="AIA12:AIC12"/>
    <mergeCell ref="AID12:AIF12"/>
    <mergeCell ref="AIG12:AII12"/>
    <mergeCell ref="AGZ12:AHB12"/>
    <mergeCell ref="AHC12:AHE12"/>
    <mergeCell ref="AHF12:AHH12"/>
    <mergeCell ref="AHI12:AHK12"/>
    <mergeCell ref="AHL12:AHN12"/>
    <mergeCell ref="AHO12:AHQ12"/>
    <mergeCell ref="AGH12:AGJ12"/>
    <mergeCell ref="AGK12:AGM12"/>
    <mergeCell ref="AGN12:AGP12"/>
    <mergeCell ref="AGQ12:AGS12"/>
    <mergeCell ref="AGT12:AGV12"/>
    <mergeCell ref="AGW12:AGY12"/>
    <mergeCell ref="AFP12:AFR12"/>
    <mergeCell ref="AFS12:AFU12"/>
    <mergeCell ref="AFV12:AFX12"/>
    <mergeCell ref="AFY12:AGA12"/>
    <mergeCell ref="AGB12:AGD12"/>
    <mergeCell ref="AGE12:AGG12"/>
    <mergeCell ref="AEX12:AEZ12"/>
    <mergeCell ref="AFA12:AFC12"/>
    <mergeCell ref="AFD12:AFF12"/>
    <mergeCell ref="AFG12:AFI12"/>
    <mergeCell ref="AFJ12:AFL12"/>
    <mergeCell ref="AFM12:AFO12"/>
    <mergeCell ref="AMN12:AMP12"/>
    <mergeCell ref="AMQ12:AMS12"/>
    <mergeCell ref="AMT12:AMV12"/>
    <mergeCell ref="AMW12:AMY12"/>
    <mergeCell ref="AMZ12:ANB12"/>
    <mergeCell ref="ANC12:ANE12"/>
    <mergeCell ref="ALV12:ALX12"/>
    <mergeCell ref="ALY12:AMA12"/>
    <mergeCell ref="AMB12:AMD12"/>
    <mergeCell ref="AME12:AMG12"/>
    <mergeCell ref="AMH12:AMJ12"/>
    <mergeCell ref="AMK12:AMM12"/>
    <mergeCell ref="ALD12:ALF12"/>
    <mergeCell ref="ALG12:ALI12"/>
    <mergeCell ref="ALJ12:ALL12"/>
    <mergeCell ref="ALM12:ALO12"/>
    <mergeCell ref="ALP12:ALR12"/>
    <mergeCell ref="ALS12:ALU12"/>
    <mergeCell ref="AKL12:AKN12"/>
    <mergeCell ref="AKO12:AKQ12"/>
    <mergeCell ref="AKR12:AKT12"/>
    <mergeCell ref="AKU12:AKW12"/>
    <mergeCell ref="AKX12:AKZ12"/>
    <mergeCell ref="ALA12:ALC12"/>
    <mergeCell ref="AJT12:AJV12"/>
    <mergeCell ref="AJW12:AJY12"/>
    <mergeCell ref="AJZ12:AKB12"/>
    <mergeCell ref="AKC12:AKE12"/>
    <mergeCell ref="AKF12:AKH12"/>
    <mergeCell ref="AKI12:AKK12"/>
    <mergeCell ref="AJB12:AJD12"/>
    <mergeCell ref="AJE12:AJG12"/>
    <mergeCell ref="AJH12:AJJ12"/>
    <mergeCell ref="AJK12:AJM12"/>
    <mergeCell ref="AJN12:AJP12"/>
    <mergeCell ref="AJQ12:AJS12"/>
    <mergeCell ref="AQR12:AQT12"/>
    <mergeCell ref="AQU12:AQW12"/>
    <mergeCell ref="AQX12:AQZ12"/>
    <mergeCell ref="ARA12:ARC12"/>
    <mergeCell ref="ARD12:ARF12"/>
    <mergeCell ref="ARG12:ARI12"/>
    <mergeCell ref="APZ12:AQB12"/>
    <mergeCell ref="AQC12:AQE12"/>
    <mergeCell ref="AQF12:AQH12"/>
    <mergeCell ref="AQI12:AQK12"/>
    <mergeCell ref="AQL12:AQN12"/>
    <mergeCell ref="AQO12:AQQ12"/>
    <mergeCell ref="APH12:APJ12"/>
    <mergeCell ref="APK12:APM12"/>
    <mergeCell ref="APN12:APP12"/>
    <mergeCell ref="APQ12:APS12"/>
    <mergeCell ref="APT12:APV12"/>
    <mergeCell ref="APW12:APY12"/>
    <mergeCell ref="AOP12:AOR12"/>
    <mergeCell ref="AOS12:AOU12"/>
    <mergeCell ref="AOV12:AOX12"/>
    <mergeCell ref="AOY12:APA12"/>
    <mergeCell ref="APB12:APD12"/>
    <mergeCell ref="APE12:APG12"/>
    <mergeCell ref="ANX12:ANZ12"/>
    <mergeCell ref="AOA12:AOC12"/>
    <mergeCell ref="AOD12:AOF12"/>
    <mergeCell ref="AOG12:AOI12"/>
    <mergeCell ref="AOJ12:AOL12"/>
    <mergeCell ref="AOM12:AOO12"/>
    <mergeCell ref="ANF12:ANH12"/>
    <mergeCell ref="ANI12:ANK12"/>
    <mergeCell ref="ANL12:ANN12"/>
    <mergeCell ref="ANO12:ANQ12"/>
    <mergeCell ref="ANR12:ANT12"/>
    <mergeCell ref="ANU12:ANW12"/>
    <mergeCell ref="AUV12:AUX12"/>
    <mergeCell ref="AUY12:AVA12"/>
    <mergeCell ref="AVB12:AVD12"/>
    <mergeCell ref="AVE12:AVG12"/>
    <mergeCell ref="AVH12:AVJ12"/>
    <mergeCell ref="AVK12:AVM12"/>
    <mergeCell ref="AUD12:AUF12"/>
    <mergeCell ref="AUG12:AUI12"/>
    <mergeCell ref="AUJ12:AUL12"/>
    <mergeCell ref="AUM12:AUO12"/>
    <mergeCell ref="AUP12:AUR12"/>
    <mergeCell ref="AUS12:AUU12"/>
    <mergeCell ref="ATL12:ATN12"/>
    <mergeCell ref="ATO12:ATQ12"/>
    <mergeCell ref="ATR12:ATT12"/>
    <mergeCell ref="ATU12:ATW12"/>
    <mergeCell ref="ATX12:ATZ12"/>
    <mergeCell ref="AUA12:AUC12"/>
    <mergeCell ref="AST12:ASV12"/>
    <mergeCell ref="ASW12:ASY12"/>
    <mergeCell ref="ASZ12:ATB12"/>
    <mergeCell ref="ATC12:ATE12"/>
    <mergeCell ref="ATF12:ATH12"/>
    <mergeCell ref="ATI12:ATK12"/>
    <mergeCell ref="ASB12:ASD12"/>
    <mergeCell ref="ASE12:ASG12"/>
    <mergeCell ref="ASH12:ASJ12"/>
    <mergeCell ref="ASK12:ASM12"/>
    <mergeCell ref="ASN12:ASP12"/>
    <mergeCell ref="ASQ12:ASS12"/>
    <mergeCell ref="ARJ12:ARL12"/>
    <mergeCell ref="ARM12:ARO12"/>
    <mergeCell ref="ARP12:ARR12"/>
    <mergeCell ref="ARS12:ARU12"/>
    <mergeCell ref="ARV12:ARX12"/>
    <mergeCell ref="ARY12:ASA12"/>
    <mergeCell ref="AYZ12:AZB12"/>
    <mergeCell ref="AZC12:AZE12"/>
    <mergeCell ref="AZF12:AZH12"/>
    <mergeCell ref="AZI12:AZK12"/>
    <mergeCell ref="AZL12:AZN12"/>
    <mergeCell ref="AZO12:AZQ12"/>
    <mergeCell ref="AYH12:AYJ12"/>
    <mergeCell ref="AYK12:AYM12"/>
    <mergeCell ref="AYN12:AYP12"/>
    <mergeCell ref="AYQ12:AYS12"/>
    <mergeCell ref="AYT12:AYV12"/>
    <mergeCell ref="AYW12:AYY12"/>
    <mergeCell ref="AXP12:AXR12"/>
    <mergeCell ref="AXS12:AXU12"/>
    <mergeCell ref="AXV12:AXX12"/>
    <mergeCell ref="AXY12:AYA12"/>
    <mergeCell ref="AYB12:AYD12"/>
    <mergeCell ref="AYE12:AYG12"/>
    <mergeCell ref="AWX12:AWZ12"/>
    <mergeCell ref="AXA12:AXC12"/>
    <mergeCell ref="AXD12:AXF12"/>
    <mergeCell ref="AXG12:AXI12"/>
    <mergeCell ref="AXJ12:AXL12"/>
    <mergeCell ref="AXM12:AXO12"/>
    <mergeCell ref="AWF12:AWH12"/>
    <mergeCell ref="AWI12:AWK12"/>
    <mergeCell ref="AWL12:AWN12"/>
    <mergeCell ref="AWO12:AWQ12"/>
    <mergeCell ref="AWR12:AWT12"/>
    <mergeCell ref="AWU12:AWW12"/>
    <mergeCell ref="AVN12:AVP12"/>
    <mergeCell ref="AVQ12:AVS12"/>
    <mergeCell ref="AVT12:AVV12"/>
    <mergeCell ref="AVW12:AVY12"/>
    <mergeCell ref="AVZ12:AWB12"/>
    <mergeCell ref="AWC12:AWE12"/>
    <mergeCell ref="BDD12:BDF12"/>
    <mergeCell ref="BDG12:BDI12"/>
    <mergeCell ref="BDJ12:BDL12"/>
    <mergeCell ref="BDM12:BDO12"/>
    <mergeCell ref="BDP12:BDR12"/>
    <mergeCell ref="BDS12:BDU12"/>
    <mergeCell ref="BCL12:BCN12"/>
    <mergeCell ref="BCO12:BCQ12"/>
    <mergeCell ref="BCR12:BCT12"/>
    <mergeCell ref="BCU12:BCW12"/>
    <mergeCell ref="BCX12:BCZ12"/>
    <mergeCell ref="BDA12:BDC12"/>
    <mergeCell ref="BBT12:BBV12"/>
    <mergeCell ref="BBW12:BBY12"/>
    <mergeCell ref="BBZ12:BCB12"/>
    <mergeCell ref="BCC12:BCE12"/>
    <mergeCell ref="BCF12:BCH12"/>
    <mergeCell ref="BCI12:BCK12"/>
    <mergeCell ref="BBB12:BBD12"/>
    <mergeCell ref="BBE12:BBG12"/>
    <mergeCell ref="BBH12:BBJ12"/>
    <mergeCell ref="BBK12:BBM12"/>
    <mergeCell ref="BBN12:BBP12"/>
    <mergeCell ref="BBQ12:BBS12"/>
    <mergeCell ref="BAJ12:BAL12"/>
    <mergeCell ref="BAM12:BAO12"/>
    <mergeCell ref="BAP12:BAR12"/>
    <mergeCell ref="BAS12:BAU12"/>
    <mergeCell ref="BAV12:BAX12"/>
    <mergeCell ref="BAY12:BBA12"/>
    <mergeCell ref="AZR12:AZT12"/>
    <mergeCell ref="AZU12:AZW12"/>
    <mergeCell ref="AZX12:AZZ12"/>
    <mergeCell ref="BAA12:BAC12"/>
    <mergeCell ref="BAD12:BAF12"/>
    <mergeCell ref="BAG12:BAI12"/>
    <mergeCell ref="BHH12:BHJ12"/>
    <mergeCell ref="BHK12:BHM12"/>
    <mergeCell ref="BHN12:BHP12"/>
    <mergeCell ref="BHQ12:BHS12"/>
    <mergeCell ref="BHT12:BHV12"/>
    <mergeCell ref="BHW12:BHY12"/>
    <mergeCell ref="BGP12:BGR12"/>
    <mergeCell ref="BGS12:BGU12"/>
    <mergeCell ref="BGV12:BGX12"/>
    <mergeCell ref="BGY12:BHA12"/>
    <mergeCell ref="BHB12:BHD12"/>
    <mergeCell ref="BHE12:BHG12"/>
    <mergeCell ref="BFX12:BFZ12"/>
    <mergeCell ref="BGA12:BGC12"/>
    <mergeCell ref="BGD12:BGF12"/>
    <mergeCell ref="BGG12:BGI12"/>
    <mergeCell ref="BGJ12:BGL12"/>
    <mergeCell ref="BGM12:BGO12"/>
    <mergeCell ref="BFF12:BFH12"/>
    <mergeCell ref="BFI12:BFK12"/>
    <mergeCell ref="BFL12:BFN12"/>
    <mergeCell ref="BFO12:BFQ12"/>
    <mergeCell ref="BFR12:BFT12"/>
    <mergeCell ref="BFU12:BFW12"/>
    <mergeCell ref="BEN12:BEP12"/>
    <mergeCell ref="BEQ12:BES12"/>
    <mergeCell ref="BET12:BEV12"/>
    <mergeCell ref="BEW12:BEY12"/>
    <mergeCell ref="BEZ12:BFB12"/>
    <mergeCell ref="BFC12:BFE12"/>
    <mergeCell ref="BDV12:BDX12"/>
    <mergeCell ref="BDY12:BEA12"/>
    <mergeCell ref="BEB12:BED12"/>
    <mergeCell ref="BEE12:BEG12"/>
    <mergeCell ref="BEH12:BEJ12"/>
    <mergeCell ref="BEK12:BEM12"/>
    <mergeCell ref="BLL12:BLN12"/>
    <mergeCell ref="BLO12:BLQ12"/>
    <mergeCell ref="BLR12:BLT12"/>
    <mergeCell ref="BLU12:BLW12"/>
    <mergeCell ref="BLX12:BLZ12"/>
    <mergeCell ref="BMA12:BMC12"/>
    <mergeCell ref="BKT12:BKV12"/>
    <mergeCell ref="BKW12:BKY12"/>
    <mergeCell ref="BKZ12:BLB12"/>
    <mergeCell ref="BLC12:BLE12"/>
    <mergeCell ref="BLF12:BLH12"/>
    <mergeCell ref="BLI12:BLK12"/>
    <mergeCell ref="BKB12:BKD12"/>
    <mergeCell ref="BKE12:BKG12"/>
    <mergeCell ref="BKH12:BKJ12"/>
    <mergeCell ref="BKK12:BKM12"/>
    <mergeCell ref="BKN12:BKP12"/>
    <mergeCell ref="BKQ12:BKS12"/>
    <mergeCell ref="BJJ12:BJL12"/>
    <mergeCell ref="BJM12:BJO12"/>
    <mergeCell ref="BJP12:BJR12"/>
    <mergeCell ref="BJS12:BJU12"/>
    <mergeCell ref="BJV12:BJX12"/>
    <mergeCell ref="BJY12:BKA12"/>
    <mergeCell ref="BIR12:BIT12"/>
    <mergeCell ref="BIU12:BIW12"/>
    <mergeCell ref="BIX12:BIZ12"/>
    <mergeCell ref="BJA12:BJC12"/>
    <mergeCell ref="BJD12:BJF12"/>
    <mergeCell ref="BJG12:BJI12"/>
    <mergeCell ref="BHZ12:BIB12"/>
    <mergeCell ref="BIC12:BIE12"/>
    <mergeCell ref="BIF12:BIH12"/>
    <mergeCell ref="BII12:BIK12"/>
    <mergeCell ref="BIL12:BIN12"/>
    <mergeCell ref="BIO12:BIQ12"/>
    <mergeCell ref="BPP12:BPR12"/>
    <mergeCell ref="BPS12:BPU12"/>
    <mergeCell ref="BPV12:BPX12"/>
    <mergeCell ref="BPY12:BQA12"/>
    <mergeCell ref="BQB12:BQD12"/>
    <mergeCell ref="BQE12:BQG12"/>
    <mergeCell ref="BOX12:BOZ12"/>
    <mergeCell ref="BPA12:BPC12"/>
    <mergeCell ref="BPD12:BPF12"/>
    <mergeCell ref="BPG12:BPI12"/>
    <mergeCell ref="BPJ12:BPL12"/>
    <mergeCell ref="BPM12:BPO12"/>
    <mergeCell ref="BOF12:BOH12"/>
    <mergeCell ref="BOI12:BOK12"/>
    <mergeCell ref="BOL12:BON12"/>
    <mergeCell ref="BOO12:BOQ12"/>
    <mergeCell ref="BOR12:BOT12"/>
    <mergeCell ref="BOU12:BOW12"/>
    <mergeCell ref="BNN12:BNP12"/>
    <mergeCell ref="BNQ12:BNS12"/>
    <mergeCell ref="BNT12:BNV12"/>
    <mergeCell ref="BNW12:BNY12"/>
    <mergeCell ref="BNZ12:BOB12"/>
    <mergeCell ref="BOC12:BOE12"/>
    <mergeCell ref="BMV12:BMX12"/>
    <mergeCell ref="BMY12:BNA12"/>
    <mergeCell ref="BNB12:BND12"/>
    <mergeCell ref="BNE12:BNG12"/>
    <mergeCell ref="BNH12:BNJ12"/>
    <mergeCell ref="BNK12:BNM12"/>
    <mergeCell ref="BMD12:BMF12"/>
    <mergeCell ref="BMG12:BMI12"/>
    <mergeCell ref="BMJ12:BML12"/>
    <mergeCell ref="BMM12:BMO12"/>
    <mergeCell ref="BMP12:BMR12"/>
    <mergeCell ref="BMS12:BMU12"/>
    <mergeCell ref="BTT12:BTV12"/>
    <mergeCell ref="BTW12:BTY12"/>
    <mergeCell ref="BTZ12:BUB12"/>
    <mergeCell ref="BUC12:BUE12"/>
    <mergeCell ref="BUF12:BUH12"/>
    <mergeCell ref="BUI12:BUK12"/>
    <mergeCell ref="BTB12:BTD12"/>
    <mergeCell ref="BTE12:BTG12"/>
    <mergeCell ref="BTH12:BTJ12"/>
    <mergeCell ref="BTK12:BTM12"/>
    <mergeCell ref="BTN12:BTP12"/>
    <mergeCell ref="BTQ12:BTS12"/>
    <mergeCell ref="BSJ12:BSL12"/>
    <mergeCell ref="BSM12:BSO12"/>
    <mergeCell ref="BSP12:BSR12"/>
    <mergeCell ref="BSS12:BSU12"/>
    <mergeCell ref="BSV12:BSX12"/>
    <mergeCell ref="BSY12:BTA12"/>
    <mergeCell ref="BRR12:BRT12"/>
    <mergeCell ref="BRU12:BRW12"/>
    <mergeCell ref="BRX12:BRZ12"/>
    <mergeCell ref="BSA12:BSC12"/>
    <mergeCell ref="BSD12:BSF12"/>
    <mergeCell ref="BSG12:BSI12"/>
    <mergeCell ref="BQZ12:BRB12"/>
    <mergeCell ref="BRC12:BRE12"/>
    <mergeCell ref="BRF12:BRH12"/>
    <mergeCell ref="BRI12:BRK12"/>
    <mergeCell ref="BRL12:BRN12"/>
    <mergeCell ref="BRO12:BRQ12"/>
    <mergeCell ref="BQH12:BQJ12"/>
    <mergeCell ref="BQK12:BQM12"/>
    <mergeCell ref="BQN12:BQP12"/>
    <mergeCell ref="BQQ12:BQS12"/>
    <mergeCell ref="BQT12:BQV12"/>
    <mergeCell ref="BQW12:BQY12"/>
    <mergeCell ref="BXX12:BXZ12"/>
    <mergeCell ref="BYA12:BYC12"/>
    <mergeCell ref="BYD12:BYF12"/>
    <mergeCell ref="BYG12:BYI12"/>
    <mergeCell ref="BYJ12:BYL12"/>
    <mergeCell ref="BYM12:BYO12"/>
    <mergeCell ref="BXF12:BXH12"/>
    <mergeCell ref="BXI12:BXK12"/>
    <mergeCell ref="BXL12:BXN12"/>
    <mergeCell ref="BXO12:BXQ12"/>
    <mergeCell ref="BXR12:BXT12"/>
    <mergeCell ref="BXU12:BXW12"/>
    <mergeCell ref="BWN12:BWP12"/>
    <mergeCell ref="BWQ12:BWS12"/>
    <mergeCell ref="BWT12:BWV12"/>
    <mergeCell ref="BWW12:BWY12"/>
    <mergeCell ref="BWZ12:BXB12"/>
    <mergeCell ref="BXC12:BXE12"/>
    <mergeCell ref="BVV12:BVX12"/>
    <mergeCell ref="BVY12:BWA12"/>
    <mergeCell ref="BWB12:BWD12"/>
    <mergeCell ref="BWE12:BWG12"/>
    <mergeCell ref="BWH12:BWJ12"/>
    <mergeCell ref="BWK12:BWM12"/>
    <mergeCell ref="BVD12:BVF12"/>
    <mergeCell ref="BVG12:BVI12"/>
    <mergeCell ref="BVJ12:BVL12"/>
    <mergeCell ref="BVM12:BVO12"/>
    <mergeCell ref="BVP12:BVR12"/>
    <mergeCell ref="BVS12:BVU12"/>
    <mergeCell ref="BUL12:BUN12"/>
    <mergeCell ref="BUO12:BUQ12"/>
    <mergeCell ref="BUR12:BUT12"/>
    <mergeCell ref="BUU12:BUW12"/>
    <mergeCell ref="BUX12:BUZ12"/>
    <mergeCell ref="BVA12:BVC12"/>
    <mergeCell ref="CK13:CM13"/>
    <mergeCell ref="CN13:CP13"/>
    <mergeCell ref="CQ13:CS13"/>
    <mergeCell ref="CT13:CV13"/>
    <mergeCell ref="CW13:CY13"/>
    <mergeCell ref="CZ13:DB13"/>
    <mergeCell ref="BS13:BU13"/>
    <mergeCell ref="BV13:BX13"/>
    <mergeCell ref="BY13:CA13"/>
    <mergeCell ref="CB13:CD13"/>
    <mergeCell ref="CE13:CG13"/>
    <mergeCell ref="CH13:CJ13"/>
    <mergeCell ref="BA13:BC13"/>
    <mergeCell ref="BD13:BF13"/>
    <mergeCell ref="BG13:BI13"/>
    <mergeCell ref="BJ13:BL13"/>
    <mergeCell ref="BM13:BO13"/>
    <mergeCell ref="BP13:BR13"/>
    <mergeCell ref="AI13:AK13"/>
    <mergeCell ref="AL13:AN13"/>
    <mergeCell ref="AO13:AQ13"/>
    <mergeCell ref="AR13:AT13"/>
    <mergeCell ref="AU13:AW13"/>
    <mergeCell ref="AX13:AZ13"/>
    <mergeCell ref="Q13:S13"/>
    <mergeCell ref="T13:V13"/>
    <mergeCell ref="W13:Y13"/>
    <mergeCell ref="Z13:AB13"/>
    <mergeCell ref="AC13:AE13"/>
    <mergeCell ref="AF13:AH13"/>
    <mergeCell ref="A13:A18"/>
    <mergeCell ref="B13:D13"/>
    <mergeCell ref="E13:G13"/>
    <mergeCell ref="H13:J13"/>
    <mergeCell ref="K13:M13"/>
    <mergeCell ref="N13:P13"/>
    <mergeCell ref="GO13:GQ13"/>
    <mergeCell ref="GR13:GT13"/>
    <mergeCell ref="GU13:GW13"/>
    <mergeCell ref="GX13:GZ13"/>
    <mergeCell ref="HA13:HC13"/>
    <mergeCell ref="HD13:HF13"/>
    <mergeCell ref="FW13:FY13"/>
    <mergeCell ref="FZ13:GB13"/>
    <mergeCell ref="GC13:GE13"/>
    <mergeCell ref="GF13:GH13"/>
    <mergeCell ref="GI13:GK13"/>
    <mergeCell ref="GL13:GN13"/>
    <mergeCell ref="FE13:FG13"/>
    <mergeCell ref="FH13:FJ13"/>
    <mergeCell ref="FK13:FM13"/>
    <mergeCell ref="FN13:FP13"/>
    <mergeCell ref="FQ13:FS13"/>
    <mergeCell ref="FT13:FV13"/>
    <mergeCell ref="EM13:EO13"/>
    <mergeCell ref="EP13:ER13"/>
    <mergeCell ref="ES13:EU13"/>
    <mergeCell ref="EV13:EX13"/>
    <mergeCell ref="EY13:FA13"/>
    <mergeCell ref="FB13:FD13"/>
    <mergeCell ref="DU13:DW13"/>
    <mergeCell ref="DX13:DZ13"/>
    <mergeCell ref="EA13:EC13"/>
    <mergeCell ref="ED13:EF13"/>
    <mergeCell ref="EG13:EI13"/>
    <mergeCell ref="EJ13:EL13"/>
    <mergeCell ref="DC13:DE13"/>
    <mergeCell ref="DF13:DH13"/>
    <mergeCell ref="DI13:DK13"/>
    <mergeCell ref="DL13:DN13"/>
    <mergeCell ref="DO13:DQ13"/>
    <mergeCell ref="DR13:DT13"/>
    <mergeCell ref="KS13:KU13"/>
    <mergeCell ref="KV13:KX13"/>
    <mergeCell ref="KY13:LA13"/>
    <mergeCell ref="LB13:LD13"/>
    <mergeCell ref="LE13:LG13"/>
    <mergeCell ref="LH13:LJ13"/>
    <mergeCell ref="KA13:KC13"/>
    <mergeCell ref="KD13:KF13"/>
    <mergeCell ref="KG13:KI13"/>
    <mergeCell ref="KJ13:KL13"/>
    <mergeCell ref="KM13:KO13"/>
    <mergeCell ref="KP13:KR13"/>
    <mergeCell ref="JI13:JK13"/>
    <mergeCell ref="JL13:JN13"/>
    <mergeCell ref="JO13:JQ13"/>
    <mergeCell ref="JR13:JT13"/>
    <mergeCell ref="JU13:JW13"/>
    <mergeCell ref="JX13:JZ13"/>
    <mergeCell ref="IQ13:IS13"/>
    <mergeCell ref="IT13:IV13"/>
    <mergeCell ref="IW13:IY13"/>
    <mergeCell ref="IZ13:JB13"/>
    <mergeCell ref="JC13:JE13"/>
    <mergeCell ref="JF13:JH13"/>
    <mergeCell ref="HY13:IA13"/>
    <mergeCell ref="IB13:ID13"/>
    <mergeCell ref="IE13:IG13"/>
    <mergeCell ref="IH13:IJ13"/>
    <mergeCell ref="IK13:IM13"/>
    <mergeCell ref="IN13:IP13"/>
    <mergeCell ref="HG13:HI13"/>
    <mergeCell ref="HJ13:HL13"/>
    <mergeCell ref="HM13:HO13"/>
    <mergeCell ref="HP13:HR13"/>
    <mergeCell ref="HS13:HU13"/>
    <mergeCell ref="HV13:HX13"/>
    <mergeCell ref="OW13:OY13"/>
    <mergeCell ref="OZ13:PB13"/>
    <mergeCell ref="PC13:PE13"/>
    <mergeCell ref="PF13:PH13"/>
    <mergeCell ref="PI13:PK13"/>
    <mergeCell ref="PL13:PN13"/>
    <mergeCell ref="OE13:OG13"/>
    <mergeCell ref="OH13:OJ13"/>
    <mergeCell ref="OK13:OM13"/>
    <mergeCell ref="ON13:OP13"/>
    <mergeCell ref="OQ13:OS13"/>
    <mergeCell ref="OT13:OV13"/>
    <mergeCell ref="NM13:NO13"/>
    <mergeCell ref="NP13:NR13"/>
    <mergeCell ref="NS13:NU13"/>
    <mergeCell ref="NV13:NX13"/>
    <mergeCell ref="NY13:OA13"/>
    <mergeCell ref="OB13:OD13"/>
    <mergeCell ref="MU13:MW13"/>
    <mergeCell ref="MX13:MZ13"/>
    <mergeCell ref="NA13:NC13"/>
    <mergeCell ref="ND13:NF13"/>
    <mergeCell ref="NG13:NI13"/>
    <mergeCell ref="NJ13:NL13"/>
    <mergeCell ref="MC13:ME13"/>
    <mergeCell ref="MF13:MH13"/>
    <mergeCell ref="MI13:MK13"/>
    <mergeCell ref="ML13:MN13"/>
    <mergeCell ref="MO13:MQ13"/>
    <mergeCell ref="MR13:MT13"/>
    <mergeCell ref="LK13:LM13"/>
    <mergeCell ref="LN13:LP13"/>
    <mergeCell ref="LQ13:LS13"/>
    <mergeCell ref="LT13:LV13"/>
    <mergeCell ref="LW13:LY13"/>
    <mergeCell ref="LZ13:MB13"/>
    <mergeCell ref="TA13:TC13"/>
    <mergeCell ref="TD13:TF13"/>
    <mergeCell ref="TG13:TI13"/>
    <mergeCell ref="TJ13:TL13"/>
    <mergeCell ref="TM13:TO13"/>
    <mergeCell ref="TP13:TR13"/>
    <mergeCell ref="SI13:SK13"/>
    <mergeCell ref="SL13:SN13"/>
    <mergeCell ref="SO13:SQ13"/>
    <mergeCell ref="SR13:ST13"/>
    <mergeCell ref="SU13:SW13"/>
    <mergeCell ref="SX13:SZ13"/>
    <mergeCell ref="RQ13:RS13"/>
    <mergeCell ref="RT13:RV13"/>
    <mergeCell ref="RW13:RY13"/>
    <mergeCell ref="RZ13:SB13"/>
    <mergeCell ref="SC13:SE13"/>
    <mergeCell ref="SF13:SH13"/>
    <mergeCell ref="QY13:RA13"/>
    <mergeCell ref="RB13:RD13"/>
    <mergeCell ref="RE13:RG13"/>
    <mergeCell ref="RH13:RJ13"/>
    <mergeCell ref="RK13:RM13"/>
    <mergeCell ref="RN13:RP13"/>
    <mergeCell ref="QG13:QI13"/>
    <mergeCell ref="QJ13:QL13"/>
    <mergeCell ref="QM13:QO13"/>
    <mergeCell ref="QP13:QR13"/>
    <mergeCell ref="QS13:QU13"/>
    <mergeCell ref="QV13:QX13"/>
    <mergeCell ref="PO13:PQ13"/>
    <mergeCell ref="PR13:PT13"/>
    <mergeCell ref="PU13:PW13"/>
    <mergeCell ref="PX13:PZ13"/>
    <mergeCell ref="QA13:QC13"/>
    <mergeCell ref="QD13:QF13"/>
    <mergeCell ref="XE13:XG13"/>
    <mergeCell ref="XH13:XJ13"/>
    <mergeCell ref="XK13:XM13"/>
    <mergeCell ref="XN13:XP13"/>
    <mergeCell ref="XQ13:XS13"/>
    <mergeCell ref="XT13:XV13"/>
    <mergeCell ref="WM13:WO13"/>
    <mergeCell ref="WP13:WR13"/>
    <mergeCell ref="WS13:WU13"/>
    <mergeCell ref="WV13:WX13"/>
    <mergeCell ref="WY13:XA13"/>
    <mergeCell ref="XB13:XD13"/>
    <mergeCell ref="VU13:VW13"/>
    <mergeCell ref="VX13:VZ13"/>
    <mergeCell ref="WA13:WC13"/>
    <mergeCell ref="WD13:WF13"/>
    <mergeCell ref="WG13:WI13"/>
    <mergeCell ref="WJ13:WL13"/>
    <mergeCell ref="VC13:VE13"/>
    <mergeCell ref="VF13:VH13"/>
    <mergeCell ref="VI13:VK13"/>
    <mergeCell ref="VL13:VN13"/>
    <mergeCell ref="VO13:VQ13"/>
    <mergeCell ref="VR13:VT13"/>
    <mergeCell ref="UK13:UM13"/>
    <mergeCell ref="UN13:UP13"/>
    <mergeCell ref="UQ13:US13"/>
    <mergeCell ref="UT13:UV13"/>
    <mergeCell ref="UW13:UY13"/>
    <mergeCell ref="UZ13:VB13"/>
    <mergeCell ref="TS13:TU13"/>
    <mergeCell ref="TV13:TX13"/>
    <mergeCell ref="TY13:UA13"/>
    <mergeCell ref="UB13:UD13"/>
    <mergeCell ref="UE13:UG13"/>
    <mergeCell ref="UH13:UJ13"/>
    <mergeCell ref="ABI13:ABK13"/>
    <mergeCell ref="ABL13:ABN13"/>
    <mergeCell ref="ABO13:ABQ13"/>
    <mergeCell ref="ABR13:ABT13"/>
    <mergeCell ref="ABU13:ABW13"/>
    <mergeCell ref="ABX13:ABZ13"/>
    <mergeCell ref="AAQ13:AAS13"/>
    <mergeCell ref="AAT13:AAV13"/>
    <mergeCell ref="AAW13:AAY13"/>
    <mergeCell ref="AAZ13:ABB13"/>
    <mergeCell ref="ABC13:ABE13"/>
    <mergeCell ref="ABF13:ABH13"/>
    <mergeCell ref="ZY13:AAA13"/>
    <mergeCell ref="AAB13:AAD13"/>
    <mergeCell ref="AAE13:AAG13"/>
    <mergeCell ref="AAH13:AAJ13"/>
    <mergeCell ref="AAK13:AAM13"/>
    <mergeCell ref="AAN13:AAP13"/>
    <mergeCell ref="ZG13:ZI13"/>
    <mergeCell ref="ZJ13:ZL13"/>
    <mergeCell ref="ZM13:ZO13"/>
    <mergeCell ref="ZP13:ZR13"/>
    <mergeCell ref="ZS13:ZU13"/>
    <mergeCell ref="ZV13:ZX13"/>
    <mergeCell ref="YO13:YQ13"/>
    <mergeCell ref="YR13:YT13"/>
    <mergeCell ref="YU13:YW13"/>
    <mergeCell ref="YX13:YZ13"/>
    <mergeCell ref="ZA13:ZC13"/>
    <mergeCell ref="ZD13:ZF13"/>
    <mergeCell ref="XW13:XY13"/>
    <mergeCell ref="XZ13:YB13"/>
    <mergeCell ref="YC13:YE13"/>
    <mergeCell ref="YF13:YH13"/>
    <mergeCell ref="YI13:YK13"/>
    <mergeCell ref="YL13:YN13"/>
    <mergeCell ref="AFM13:AFO13"/>
    <mergeCell ref="AFP13:AFR13"/>
    <mergeCell ref="AFS13:AFU13"/>
    <mergeCell ref="AFV13:AFX13"/>
    <mergeCell ref="AFY13:AGA13"/>
    <mergeCell ref="AGB13:AGD13"/>
    <mergeCell ref="AEU13:AEW13"/>
    <mergeCell ref="AEX13:AEZ13"/>
    <mergeCell ref="AFA13:AFC13"/>
    <mergeCell ref="AFD13:AFF13"/>
    <mergeCell ref="AFG13:AFI13"/>
    <mergeCell ref="AFJ13:AFL13"/>
    <mergeCell ref="AEC13:AEE13"/>
    <mergeCell ref="AEF13:AEH13"/>
    <mergeCell ref="AEI13:AEK13"/>
    <mergeCell ref="AEL13:AEN13"/>
    <mergeCell ref="AEO13:AEQ13"/>
    <mergeCell ref="AER13:AET13"/>
    <mergeCell ref="ADK13:ADM13"/>
    <mergeCell ref="ADN13:ADP13"/>
    <mergeCell ref="ADQ13:ADS13"/>
    <mergeCell ref="ADT13:ADV13"/>
    <mergeCell ref="ADW13:ADY13"/>
    <mergeCell ref="ADZ13:AEB13"/>
    <mergeCell ref="ACS13:ACU13"/>
    <mergeCell ref="ACV13:ACX13"/>
    <mergeCell ref="ACY13:ADA13"/>
    <mergeCell ref="ADB13:ADD13"/>
    <mergeCell ref="ADE13:ADG13"/>
    <mergeCell ref="ADH13:ADJ13"/>
    <mergeCell ref="ACA13:ACC13"/>
    <mergeCell ref="ACD13:ACF13"/>
    <mergeCell ref="ACG13:ACI13"/>
    <mergeCell ref="ACJ13:ACL13"/>
    <mergeCell ref="ACM13:ACO13"/>
    <mergeCell ref="ACP13:ACR13"/>
    <mergeCell ref="AJQ13:AJS13"/>
    <mergeCell ref="AJT13:AJV13"/>
    <mergeCell ref="AJW13:AJY13"/>
    <mergeCell ref="AJZ13:AKB13"/>
    <mergeCell ref="AKC13:AKE13"/>
    <mergeCell ref="AKF13:AKH13"/>
    <mergeCell ref="AIY13:AJA13"/>
    <mergeCell ref="AJB13:AJD13"/>
    <mergeCell ref="AJE13:AJG13"/>
    <mergeCell ref="AJH13:AJJ13"/>
    <mergeCell ref="AJK13:AJM13"/>
    <mergeCell ref="AJN13:AJP13"/>
    <mergeCell ref="AIG13:AII13"/>
    <mergeCell ref="AIJ13:AIL13"/>
    <mergeCell ref="AIM13:AIO13"/>
    <mergeCell ref="AIP13:AIR13"/>
    <mergeCell ref="AIS13:AIU13"/>
    <mergeCell ref="AIV13:AIX13"/>
    <mergeCell ref="AHO13:AHQ13"/>
    <mergeCell ref="AHR13:AHT13"/>
    <mergeCell ref="AHU13:AHW13"/>
    <mergeCell ref="AHX13:AHZ13"/>
    <mergeCell ref="AIA13:AIC13"/>
    <mergeCell ref="AID13:AIF13"/>
    <mergeCell ref="AGW13:AGY13"/>
    <mergeCell ref="AGZ13:AHB13"/>
    <mergeCell ref="AHC13:AHE13"/>
    <mergeCell ref="AHF13:AHH13"/>
    <mergeCell ref="AHI13:AHK13"/>
    <mergeCell ref="AHL13:AHN13"/>
    <mergeCell ref="AGE13:AGG13"/>
    <mergeCell ref="AGH13:AGJ13"/>
    <mergeCell ref="AGK13:AGM13"/>
    <mergeCell ref="AGN13:AGP13"/>
    <mergeCell ref="AGQ13:AGS13"/>
    <mergeCell ref="AGT13:AGV13"/>
    <mergeCell ref="ANU13:ANW13"/>
    <mergeCell ref="ANX13:ANZ13"/>
    <mergeCell ref="AOA13:AOC13"/>
    <mergeCell ref="AOD13:AOF13"/>
    <mergeCell ref="AOG13:AOI13"/>
    <mergeCell ref="AOJ13:AOL13"/>
    <mergeCell ref="ANC13:ANE13"/>
    <mergeCell ref="ANF13:ANH13"/>
    <mergeCell ref="ANI13:ANK13"/>
    <mergeCell ref="ANL13:ANN13"/>
    <mergeCell ref="ANO13:ANQ13"/>
    <mergeCell ref="ANR13:ANT13"/>
    <mergeCell ref="AMK13:AMM13"/>
    <mergeCell ref="AMN13:AMP13"/>
    <mergeCell ref="AMQ13:AMS13"/>
    <mergeCell ref="AMT13:AMV13"/>
    <mergeCell ref="AMW13:AMY13"/>
    <mergeCell ref="AMZ13:ANB13"/>
    <mergeCell ref="ALS13:ALU13"/>
    <mergeCell ref="ALV13:ALX13"/>
    <mergeCell ref="ALY13:AMA13"/>
    <mergeCell ref="AMB13:AMD13"/>
    <mergeCell ref="AME13:AMG13"/>
    <mergeCell ref="AMH13:AMJ13"/>
    <mergeCell ref="ALA13:ALC13"/>
    <mergeCell ref="ALD13:ALF13"/>
    <mergeCell ref="ALG13:ALI13"/>
    <mergeCell ref="ALJ13:ALL13"/>
    <mergeCell ref="ALM13:ALO13"/>
    <mergeCell ref="ALP13:ALR13"/>
    <mergeCell ref="AKI13:AKK13"/>
    <mergeCell ref="AKL13:AKN13"/>
    <mergeCell ref="AKO13:AKQ13"/>
    <mergeCell ref="AKR13:AKT13"/>
    <mergeCell ref="AKU13:AKW13"/>
    <mergeCell ref="AKX13:AKZ13"/>
    <mergeCell ref="ARY13:ASA13"/>
    <mergeCell ref="ASB13:ASD13"/>
    <mergeCell ref="ASE13:ASG13"/>
    <mergeCell ref="ASH13:ASJ13"/>
    <mergeCell ref="ASK13:ASM13"/>
    <mergeCell ref="ASN13:ASP13"/>
    <mergeCell ref="ARG13:ARI13"/>
    <mergeCell ref="ARJ13:ARL13"/>
    <mergeCell ref="ARM13:ARO13"/>
    <mergeCell ref="ARP13:ARR13"/>
    <mergeCell ref="ARS13:ARU13"/>
    <mergeCell ref="ARV13:ARX13"/>
    <mergeCell ref="AQO13:AQQ13"/>
    <mergeCell ref="AQR13:AQT13"/>
    <mergeCell ref="AQU13:AQW13"/>
    <mergeCell ref="AQX13:AQZ13"/>
    <mergeCell ref="ARA13:ARC13"/>
    <mergeCell ref="ARD13:ARF13"/>
    <mergeCell ref="APW13:APY13"/>
    <mergeCell ref="APZ13:AQB13"/>
    <mergeCell ref="AQC13:AQE13"/>
    <mergeCell ref="AQF13:AQH13"/>
    <mergeCell ref="AQI13:AQK13"/>
    <mergeCell ref="AQL13:AQN13"/>
    <mergeCell ref="APE13:APG13"/>
    <mergeCell ref="APH13:APJ13"/>
    <mergeCell ref="APK13:APM13"/>
    <mergeCell ref="APN13:APP13"/>
    <mergeCell ref="APQ13:APS13"/>
    <mergeCell ref="APT13:APV13"/>
    <mergeCell ref="AOM13:AOO13"/>
    <mergeCell ref="AOP13:AOR13"/>
    <mergeCell ref="AOS13:AOU13"/>
    <mergeCell ref="AOV13:AOX13"/>
    <mergeCell ref="AOY13:APA13"/>
    <mergeCell ref="APB13:APD13"/>
    <mergeCell ref="AWC13:AWE13"/>
    <mergeCell ref="AWF13:AWH13"/>
    <mergeCell ref="AWI13:AWK13"/>
    <mergeCell ref="AWL13:AWN13"/>
    <mergeCell ref="AWO13:AWQ13"/>
    <mergeCell ref="AWR13:AWT13"/>
    <mergeCell ref="AVK13:AVM13"/>
    <mergeCell ref="AVN13:AVP13"/>
    <mergeCell ref="AVQ13:AVS13"/>
    <mergeCell ref="AVT13:AVV13"/>
    <mergeCell ref="AVW13:AVY13"/>
    <mergeCell ref="AVZ13:AWB13"/>
    <mergeCell ref="AUS13:AUU13"/>
    <mergeCell ref="AUV13:AUX13"/>
    <mergeCell ref="AUY13:AVA13"/>
    <mergeCell ref="AVB13:AVD13"/>
    <mergeCell ref="AVE13:AVG13"/>
    <mergeCell ref="AVH13:AVJ13"/>
    <mergeCell ref="AUA13:AUC13"/>
    <mergeCell ref="AUD13:AUF13"/>
    <mergeCell ref="AUG13:AUI13"/>
    <mergeCell ref="AUJ13:AUL13"/>
    <mergeCell ref="AUM13:AUO13"/>
    <mergeCell ref="AUP13:AUR13"/>
    <mergeCell ref="ATI13:ATK13"/>
    <mergeCell ref="ATL13:ATN13"/>
    <mergeCell ref="ATO13:ATQ13"/>
    <mergeCell ref="ATR13:ATT13"/>
    <mergeCell ref="ATU13:ATW13"/>
    <mergeCell ref="ATX13:ATZ13"/>
    <mergeCell ref="ASQ13:ASS13"/>
    <mergeCell ref="AST13:ASV13"/>
    <mergeCell ref="ASW13:ASY13"/>
    <mergeCell ref="ASZ13:ATB13"/>
    <mergeCell ref="ATC13:ATE13"/>
    <mergeCell ref="ATF13:ATH13"/>
    <mergeCell ref="BAG13:BAI13"/>
    <mergeCell ref="BAJ13:BAL13"/>
    <mergeCell ref="BAM13:BAO13"/>
    <mergeCell ref="BAP13:BAR13"/>
    <mergeCell ref="BAS13:BAU13"/>
    <mergeCell ref="BAV13:BAX13"/>
    <mergeCell ref="AZO13:AZQ13"/>
    <mergeCell ref="AZR13:AZT13"/>
    <mergeCell ref="AZU13:AZW13"/>
    <mergeCell ref="AZX13:AZZ13"/>
    <mergeCell ref="BAA13:BAC13"/>
    <mergeCell ref="BAD13:BAF13"/>
    <mergeCell ref="AYW13:AYY13"/>
    <mergeCell ref="AYZ13:AZB13"/>
    <mergeCell ref="AZC13:AZE13"/>
    <mergeCell ref="AZF13:AZH13"/>
    <mergeCell ref="AZI13:AZK13"/>
    <mergeCell ref="AZL13:AZN13"/>
    <mergeCell ref="AYE13:AYG13"/>
    <mergeCell ref="AYH13:AYJ13"/>
    <mergeCell ref="AYK13:AYM13"/>
    <mergeCell ref="AYN13:AYP13"/>
    <mergeCell ref="AYQ13:AYS13"/>
    <mergeCell ref="AYT13:AYV13"/>
    <mergeCell ref="AXM13:AXO13"/>
    <mergeCell ref="AXP13:AXR13"/>
    <mergeCell ref="AXS13:AXU13"/>
    <mergeCell ref="AXV13:AXX13"/>
    <mergeCell ref="AXY13:AYA13"/>
    <mergeCell ref="AYB13:AYD13"/>
    <mergeCell ref="AWU13:AWW13"/>
    <mergeCell ref="AWX13:AWZ13"/>
    <mergeCell ref="AXA13:AXC13"/>
    <mergeCell ref="AXD13:AXF13"/>
    <mergeCell ref="AXG13:AXI13"/>
    <mergeCell ref="AXJ13:AXL13"/>
    <mergeCell ref="BEK13:BEM13"/>
    <mergeCell ref="BEN13:BEP13"/>
    <mergeCell ref="BEQ13:BES13"/>
    <mergeCell ref="BET13:BEV13"/>
    <mergeCell ref="BEW13:BEY13"/>
    <mergeCell ref="BEZ13:BFB13"/>
    <mergeCell ref="BDS13:BDU13"/>
    <mergeCell ref="BDV13:BDX13"/>
    <mergeCell ref="BDY13:BEA13"/>
    <mergeCell ref="BEB13:BED13"/>
    <mergeCell ref="BEE13:BEG13"/>
    <mergeCell ref="BEH13:BEJ13"/>
    <mergeCell ref="BDA13:BDC13"/>
    <mergeCell ref="BDD13:BDF13"/>
    <mergeCell ref="BDG13:BDI13"/>
    <mergeCell ref="BDJ13:BDL13"/>
    <mergeCell ref="BDM13:BDO13"/>
    <mergeCell ref="BDP13:BDR13"/>
    <mergeCell ref="BCI13:BCK13"/>
    <mergeCell ref="BCL13:BCN13"/>
    <mergeCell ref="BCO13:BCQ13"/>
    <mergeCell ref="BCR13:BCT13"/>
    <mergeCell ref="BCU13:BCW13"/>
    <mergeCell ref="BCX13:BCZ13"/>
    <mergeCell ref="BBQ13:BBS13"/>
    <mergeCell ref="BBT13:BBV13"/>
    <mergeCell ref="BBW13:BBY13"/>
    <mergeCell ref="BBZ13:BCB13"/>
    <mergeCell ref="BCC13:BCE13"/>
    <mergeCell ref="BCF13:BCH13"/>
    <mergeCell ref="BAY13:BBA13"/>
    <mergeCell ref="BBB13:BBD13"/>
    <mergeCell ref="BBE13:BBG13"/>
    <mergeCell ref="BBH13:BBJ13"/>
    <mergeCell ref="BBK13:BBM13"/>
    <mergeCell ref="BBN13:BBP13"/>
    <mergeCell ref="BIO13:BIQ13"/>
    <mergeCell ref="BIR13:BIT13"/>
    <mergeCell ref="BIU13:BIW13"/>
    <mergeCell ref="BIX13:BIZ13"/>
    <mergeCell ref="BJA13:BJC13"/>
    <mergeCell ref="BJD13:BJF13"/>
    <mergeCell ref="BHW13:BHY13"/>
    <mergeCell ref="BHZ13:BIB13"/>
    <mergeCell ref="BIC13:BIE13"/>
    <mergeCell ref="BIF13:BIH13"/>
    <mergeCell ref="BII13:BIK13"/>
    <mergeCell ref="BIL13:BIN13"/>
    <mergeCell ref="BHE13:BHG13"/>
    <mergeCell ref="BHH13:BHJ13"/>
    <mergeCell ref="BHK13:BHM13"/>
    <mergeCell ref="BHN13:BHP13"/>
    <mergeCell ref="BHQ13:BHS13"/>
    <mergeCell ref="BHT13:BHV13"/>
    <mergeCell ref="BGM13:BGO13"/>
    <mergeCell ref="BGP13:BGR13"/>
    <mergeCell ref="BGS13:BGU13"/>
    <mergeCell ref="BGV13:BGX13"/>
    <mergeCell ref="BGY13:BHA13"/>
    <mergeCell ref="BHB13:BHD13"/>
    <mergeCell ref="BFU13:BFW13"/>
    <mergeCell ref="BFX13:BFZ13"/>
    <mergeCell ref="BGA13:BGC13"/>
    <mergeCell ref="BGD13:BGF13"/>
    <mergeCell ref="BGG13:BGI13"/>
    <mergeCell ref="BGJ13:BGL13"/>
    <mergeCell ref="BFC13:BFE13"/>
    <mergeCell ref="BFF13:BFH13"/>
    <mergeCell ref="BFI13:BFK13"/>
    <mergeCell ref="BFL13:BFN13"/>
    <mergeCell ref="BFO13:BFQ13"/>
    <mergeCell ref="BFR13:BFT13"/>
    <mergeCell ref="BMS13:BMU13"/>
    <mergeCell ref="BMV13:BMX13"/>
    <mergeCell ref="BMY13:BNA13"/>
    <mergeCell ref="BNB13:BND13"/>
    <mergeCell ref="BNE13:BNG13"/>
    <mergeCell ref="BNH13:BNJ13"/>
    <mergeCell ref="BMA13:BMC13"/>
    <mergeCell ref="BMD13:BMF13"/>
    <mergeCell ref="BMG13:BMI13"/>
    <mergeCell ref="BMJ13:BML13"/>
    <mergeCell ref="BMM13:BMO13"/>
    <mergeCell ref="BMP13:BMR13"/>
    <mergeCell ref="BLI13:BLK13"/>
    <mergeCell ref="BLL13:BLN13"/>
    <mergeCell ref="BLO13:BLQ13"/>
    <mergeCell ref="BLR13:BLT13"/>
    <mergeCell ref="BLU13:BLW13"/>
    <mergeCell ref="BLX13:BLZ13"/>
    <mergeCell ref="BKQ13:BKS13"/>
    <mergeCell ref="BKT13:BKV13"/>
    <mergeCell ref="BKW13:BKY13"/>
    <mergeCell ref="BKZ13:BLB13"/>
    <mergeCell ref="BLC13:BLE13"/>
    <mergeCell ref="BLF13:BLH13"/>
    <mergeCell ref="BJY13:BKA13"/>
    <mergeCell ref="BKB13:BKD13"/>
    <mergeCell ref="BKE13:BKG13"/>
    <mergeCell ref="BKH13:BKJ13"/>
    <mergeCell ref="BKK13:BKM13"/>
    <mergeCell ref="BKN13:BKP13"/>
    <mergeCell ref="BJG13:BJI13"/>
    <mergeCell ref="BJJ13:BJL13"/>
    <mergeCell ref="BJM13:BJO13"/>
    <mergeCell ref="BJP13:BJR13"/>
    <mergeCell ref="BJS13:BJU13"/>
    <mergeCell ref="BJV13:BJX13"/>
    <mergeCell ref="BQW13:BQY13"/>
    <mergeCell ref="BQZ13:BRB13"/>
    <mergeCell ref="BRC13:BRE13"/>
    <mergeCell ref="BRF13:BRH13"/>
    <mergeCell ref="BRI13:BRK13"/>
    <mergeCell ref="BRL13:BRN13"/>
    <mergeCell ref="BQE13:BQG13"/>
    <mergeCell ref="BQH13:BQJ13"/>
    <mergeCell ref="BQK13:BQM13"/>
    <mergeCell ref="BQN13:BQP13"/>
    <mergeCell ref="BQQ13:BQS13"/>
    <mergeCell ref="BQT13:BQV13"/>
    <mergeCell ref="BPM13:BPO13"/>
    <mergeCell ref="BPP13:BPR13"/>
    <mergeCell ref="BPS13:BPU13"/>
    <mergeCell ref="BPV13:BPX13"/>
    <mergeCell ref="BPY13:BQA13"/>
    <mergeCell ref="BQB13:BQD13"/>
    <mergeCell ref="BOU13:BOW13"/>
    <mergeCell ref="BOX13:BOZ13"/>
    <mergeCell ref="BPA13:BPC13"/>
    <mergeCell ref="BPD13:BPF13"/>
    <mergeCell ref="BPG13:BPI13"/>
    <mergeCell ref="BPJ13:BPL13"/>
    <mergeCell ref="BOC13:BOE13"/>
    <mergeCell ref="BOF13:BOH13"/>
    <mergeCell ref="BOI13:BOK13"/>
    <mergeCell ref="BOL13:BON13"/>
    <mergeCell ref="BOO13:BOQ13"/>
    <mergeCell ref="BOR13:BOT13"/>
    <mergeCell ref="BNK13:BNM13"/>
    <mergeCell ref="BNN13:BNP13"/>
    <mergeCell ref="BNQ13:BNS13"/>
    <mergeCell ref="BNT13:BNV13"/>
    <mergeCell ref="BNW13:BNY13"/>
    <mergeCell ref="BNZ13:BOB13"/>
    <mergeCell ref="BVA13:BVC13"/>
    <mergeCell ref="BVD13:BVF13"/>
    <mergeCell ref="BVG13:BVI13"/>
    <mergeCell ref="BVJ13:BVL13"/>
    <mergeCell ref="BVM13:BVO13"/>
    <mergeCell ref="BVP13:BVR13"/>
    <mergeCell ref="BUI13:BUK13"/>
    <mergeCell ref="BUL13:BUN13"/>
    <mergeCell ref="BUO13:BUQ13"/>
    <mergeCell ref="BUR13:BUT13"/>
    <mergeCell ref="BUU13:BUW13"/>
    <mergeCell ref="BUX13:BUZ13"/>
    <mergeCell ref="BTQ13:BTS13"/>
    <mergeCell ref="BTT13:BTV13"/>
    <mergeCell ref="BTW13:BTY13"/>
    <mergeCell ref="BTZ13:BUB13"/>
    <mergeCell ref="BUC13:BUE13"/>
    <mergeCell ref="BUF13:BUH13"/>
    <mergeCell ref="BSY13:BTA13"/>
    <mergeCell ref="BTB13:BTD13"/>
    <mergeCell ref="BTE13:BTG13"/>
    <mergeCell ref="BTH13:BTJ13"/>
    <mergeCell ref="BTK13:BTM13"/>
    <mergeCell ref="BTN13:BTP13"/>
    <mergeCell ref="BSG13:BSI13"/>
    <mergeCell ref="BSJ13:BSL13"/>
    <mergeCell ref="BSM13:BSO13"/>
    <mergeCell ref="BSP13:BSR13"/>
    <mergeCell ref="BSS13:BSU13"/>
    <mergeCell ref="BSV13:BSX13"/>
    <mergeCell ref="BRO13:BRQ13"/>
    <mergeCell ref="BRR13:BRT13"/>
    <mergeCell ref="BRU13:BRW13"/>
    <mergeCell ref="BRX13:BRZ13"/>
    <mergeCell ref="BSA13:BSC13"/>
    <mergeCell ref="BSD13:BSF13"/>
    <mergeCell ref="CW14:CY14"/>
    <mergeCell ref="CZ14:DB14"/>
    <mergeCell ref="DC14:DE14"/>
    <mergeCell ref="DF14:DH14"/>
    <mergeCell ref="DI14:DK14"/>
    <mergeCell ref="DL14:DN14"/>
    <mergeCell ref="CE14:CG14"/>
    <mergeCell ref="CH14:CJ14"/>
    <mergeCell ref="CK14:CM14"/>
    <mergeCell ref="CN14:CP14"/>
    <mergeCell ref="CQ14:CS14"/>
    <mergeCell ref="CT14:CV14"/>
    <mergeCell ref="BM14:BO14"/>
    <mergeCell ref="BP14:BR14"/>
    <mergeCell ref="BS14:BU14"/>
    <mergeCell ref="BV14:BX14"/>
    <mergeCell ref="BY14:CA14"/>
    <mergeCell ref="CB14:CD14"/>
    <mergeCell ref="AU14:AW14"/>
    <mergeCell ref="AX14:AZ14"/>
    <mergeCell ref="BA14:BC14"/>
    <mergeCell ref="BD14:BF14"/>
    <mergeCell ref="BG14:BI14"/>
    <mergeCell ref="BJ14:BL14"/>
    <mergeCell ref="AC14:AE14"/>
    <mergeCell ref="AF14:AH14"/>
    <mergeCell ref="AI14:AK14"/>
    <mergeCell ref="AL14:AN14"/>
    <mergeCell ref="AO14:AQ14"/>
    <mergeCell ref="AR14:AT14"/>
    <mergeCell ref="BYM13:BYO13"/>
    <mergeCell ref="B14:D14"/>
    <mergeCell ref="E14:G14"/>
    <mergeCell ref="H14:J14"/>
    <mergeCell ref="K14:M14"/>
    <mergeCell ref="N14:P14"/>
    <mergeCell ref="Q14:S14"/>
    <mergeCell ref="T14:V14"/>
    <mergeCell ref="W14:Y14"/>
    <mergeCell ref="Z14:AB14"/>
    <mergeCell ref="BXU13:BXW13"/>
    <mergeCell ref="BXX13:BXZ13"/>
    <mergeCell ref="BYA13:BYC13"/>
    <mergeCell ref="BYD13:BYF13"/>
    <mergeCell ref="BYG13:BYI13"/>
    <mergeCell ref="BYJ13:BYL13"/>
    <mergeCell ref="BXC13:BXE13"/>
    <mergeCell ref="BXF13:BXH13"/>
    <mergeCell ref="BXI13:BXK13"/>
    <mergeCell ref="BXL13:BXN13"/>
    <mergeCell ref="BXO13:BXQ13"/>
    <mergeCell ref="BXR13:BXT13"/>
    <mergeCell ref="BWK13:BWM13"/>
    <mergeCell ref="BWN13:BWP13"/>
    <mergeCell ref="BWQ13:BWS13"/>
    <mergeCell ref="BWT13:BWV13"/>
    <mergeCell ref="BWW13:BWY13"/>
    <mergeCell ref="BWZ13:BXB13"/>
    <mergeCell ref="BVS13:BVU13"/>
    <mergeCell ref="BVV13:BVX13"/>
    <mergeCell ref="BVY13:BWA13"/>
    <mergeCell ref="BWB13:BWD13"/>
    <mergeCell ref="BWE13:BWG13"/>
    <mergeCell ref="BWH13:BWJ13"/>
    <mergeCell ref="HA14:HC14"/>
    <mergeCell ref="HD14:HF14"/>
    <mergeCell ref="HG14:HI14"/>
    <mergeCell ref="HJ14:HL14"/>
    <mergeCell ref="HM14:HO14"/>
    <mergeCell ref="HP14:HR14"/>
    <mergeCell ref="GI14:GK14"/>
    <mergeCell ref="GL14:GN14"/>
    <mergeCell ref="GO14:GQ14"/>
    <mergeCell ref="GR14:GT14"/>
    <mergeCell ref="GU14:GW14"/>
    <mergeCell ref="GX14:GZ14"/>
    <mergeCell ref="FQ14:FS14"/>
    <mergeCell ref="FT14:FV14"/>
    <mergeCell ref="FW14:FY14"/>
    <mergeCell ref="FZ14:GB14"/>
    <mergeCell ref="GC14:GE14"/>
    <mergeCell ref="GF14:GH14"/>
    <mergeCell ref="EY14:FA14"/>
    <mergeCell ref="FB14:FD14"/>
    <mergeCell ref="FE14:FG14"/>
    <mergeCell ref="FH14:FJ14"/>
    <mergeCell ref="FK14:FM14"/>
    <mergeCell ref="FN14:FP14"/>
    <mergeCell ref="EG14:EI14"/>
    <mergeCell ref="EJ14:EL14"/>
    <mergeCell ref="EM14:EO14"/>
    <mergeCell ref="EP14:ER14"/>
    <mergeCell ref="ES14:EU14"/>
    <mergeCell ref="EV14:EX14"/>
    <mergeCell ref="DO14:DQ14"/>
    <mergeCell ref="DR14:DT14"/>
    <mergeCell ref="DU14:DW14"/>
    <mergeCell ref="DX14:DZ14"/>
    <mergeCell ref="EA14:EC14"/>
    <mergeCell ref="ED14:EF14"/>
    <mergeCell ref="LE14:LG14"/>
    <mergeCell ref="LH14:LJ14"/>
    <mergeCell ref="LK14:LM14"/>
    <mergeCell ref="LN14:LP14"/>
    <mergeCell ref="LQ14:LS14"/>
    <mergeCell ref="LT14:LV14"/>
    <mergeCell ref="KM14:KO14"/>
    <mergeCell ref="KP14:KR14"/>
    <mergeCell ref="KS14:KU14"/>
    <mergeCell ref="KV14:KX14"/>
    <mergeCell ref="KY14:LA14"/>
    <mergeCell ref="LB14:LD14"/>
    <mergeCell ref="JU14:JW14"/>
    <mergeCell ref="JX14:JZ14"/>
    <mergeCell ref="KA14:KC14"/>
    <mergeCell ref="KD14:KF14"/>
    <mergeCell ref="KG14:KI14"/>
    <mergeCell ref="KJ14:KL14"/>
    <mergeCell ref="JC14:JE14"/>
    <mergeCell ref="JF14:JH14"/>
    <mergeCell ref="JI14:JK14"/>
    <mergeCell ref="JL14:JN14"/>
    <mergeCell ref="JO14:JQ14"/>
    <mergeCell ref="JR14:JT14"/>
    <mergeCell ref="IK14:IM14"/>
    <mergeCell ref="IN14:IP14"/>
    <mergeCell ref="IQ14:IS14"/>
    <mergeCell ref="IT14:IV14"/>
    <mergeCell ref="IW14:IY14"/>
    <mergeCell ref="IZ14:JB14"/>
    <mergeCell ref="HS14:HU14"/>
    <mergeCell ref="HV14:HX14"/>
    <mergeCell ref="HY14:IA14"/>
    <mergeCell ref="IB14:ID14"/>
    <mergeCell ref="IE14:IG14"/>
    <mergeCell ref="IH14:IJ14"/>
    <mergeCell ref="PI14:PK14"/>
    <mergeCell ref="PL14:PN14"/>
    <mergeCell ref="PO14:PQ14"/>
    <mergeCell ref="PR14:PT14"/>
    <mergeCell ref="PU14:PW14"/>
    <mergeCell ref="PX14:PZ14"/>
    <mergeCell ref="OQ14:OS14"/>
    <mergeCell ref="OT14:OV14"/>
    <mergeCell ref="OW14:OY14"/>
    <mergeCell ref="OZ14:PB14"/>
    <mergeCell ref="PC14:PE14"/>
    <mergeCell ref="PF14:PH14"/>
    <mergeCell ref="NY14:OA14"/>
    <mergeCell ref="OB14:OD14"/>
    <mergeCell ref="OE14:OG14"/>
    <mergeCell ref="OH14:OJ14"/>
    <mergeCell ref="OK14:OM14"/>
    <mergeCell ref="ON14:OP14"/>
    <mergeCell ref="NG14:NI14"/>
    <mergeCell ref="NJ14:NL14"/>
    <mergeCell ref="NM14:NO14"/>
    <mergeCell ref="NP14:NR14"/>
    <mergeCell ref="NS14:NU14"/>
    <mergeCell ref="NV14:NX14"/>
    <mergeCell ref="MO14:MQ14"/>
    <mergeCell ref="MR14:MT14"/>
    <mergeCell ref="MU14:MW14"/>
    <mergeCell ref="MX14:MZ14"/>
    <mergeCell ref="NA14:NC14"/>
    <mergeCell ref="ND14:NF14"/>
    <mergeCell ref="LW14:LY14"/>
    <mergeCell ref="LZ14:MB14"/>
    <mergeCell ref="MC14:ME14"/>
    <mergeCell ref="MF14:MH14"/>
    <mergeCell ref="MI14:MK14"/>
    <mergeCell ref="ML14:MN14"/>
    <mergeCell ref="TM14:TO14"/>
    <mergeCell ref="TP14:TR14"/>
    <mergeCell ref="TS14:TU14"/>
    <mergeCell ref="TV14:TX14"/>
    <mergeCell ref="TY14:UA14"/>
    <mergeCell ref="UB14:UD14"/>
    <mergeCell ref="SU14:SW14"/>
    <mergeCell ref="SX14:SZ14"/>
    <mergeCell ref="TA14:TC14"/>
    <mergeCell ref="TD14:TF14"/>
    <mergeCell ref="TG14:TI14"/>
    <mergeCell ref="TJ14:TL14"/>
    <mergeCell ref="SC14:SE14"/>
    <mergeCell ref="SF14:SH14"/>
    <mergeCell ref="SI14:SK14"/>
    <mergeCell ref="SL14:SN14"/>
    <mergeCell ref="SO14:SQ14"/>
    <mergeCell ref="SR14:ST14"/>
    <mergeCell ref="RK14:RM14"/>
    <mergeCell ref="RN14:RP14"/>
    <mergeCell ref="RQ14:RS14"/>
    <mergeCell ref="RT14:RV14"/>
    <mergeCell ref="RW14:RY14"/>
    <mergeCell ref="RZ14:SB14"/>
    <mergeCell ref="QS14:QU14"/>
    <mergeCell ref="QV14:QX14"/>
    <mergeCell ref="QY14:RA14"/>
    <mergeCell ref="RB14:RD14"/>
    <mergeCell ref="RE14:RG14"/>
    <mergeCell ref="RH14:RJ14"/>
    <mergeCell ref="QA14:QC14"/>
    <mergeCell ref="QD14:QF14"/>
    <mergeCell ref="QG14:QI14"/>
    <mergeCell ref="QJ14:QL14"/>
    <mergeCell ref="QM14:QO14"/>
    <mergeCell ref="QP14:QR14"/>
    <mergeCell ref="XQ14:XS14"/>
    <mergeCell ref="XT14:XV14"/>
    <mergeCell ref="XW14:XY14"/>
    <mergeCell ref="XZ14:YB14"/>
    <mergeCell ref="YC14:YE14"/>
    <mergeCell ref="YF14:YH14"/>
    <mergeCell ref="WY14:XA14"/>
    <mergeCell ref="XB14:XD14"/>
    <mergeCell ref="XE14:XG14"/>
    <mergeCell ref="XH14:XJ14"/>
    <mergeCell ref="XK14:XM14"/>
    <mergeCell ref="XN14:XP14"/>
    <mergeCell ref="WG14:WI14"/>
    <mergeCell ref="WJ14:WL14"/>
    <mergeCell ref="WM14:WO14"/>
    <mergeCell ref="WP14:WR14"/>
    <mergeCell ref="WS14:WU14"/>
    <mergeCell ref="WV14:WX14"/>
    <mergeCell ref="VO14:VQ14"/>
    <mergeCell ref="VR14:VT14"/>
    <mergeCell ref="VU14:VW14"/>
    <mergeCell ref="VX14:VZ14"/>
    <mergeCell ref="WA14:WC14"/>
    <mergeCell ref="WD14:WF14"/>
    <mergeCell ref="UW14:UY14"/>
    <mergeCell ref="UZ14:VB14"/>
    <mergeCell ref="VC14:VE14"/>
    <mergeCell ref="VF14:VH14"/>
    <mergeCell ref="VI14:VK14"/>
    <mergeCell ref="VL14:VN14"/>
    <mergeCell ref="UE14:UG14"/>
    <mergeCell ref="UH14:UJ14"/>
    <mergeCell ref="UK14:UM14"/>
    <mergeCell ref="UN14:UP14"/>
    <mergeCell ref="UQ14:US14"/>
    <mergeCell ref="UT14:UV14"/>
    <mergeCell ref="ABU14:ABW14"/>
    <mergeCell ref="ABX14:ABZ14"/>
    <mergeCell ref="ACA14:ACC14"/>
    <mergeCell ref="ACD14:ACF14"/>
    <mergeCell ref="ACG14:ACI14"/>
    <mergeCell ref="ACJ14:ACL14"/>
    <mergeCell ref="ABC14:ABE14"/>
    <mergeCell ref="ABF14:ABH14"/>
    <mergeCell ref="ABI14:ABK14"/>
    <mergeCell ref="ABL14:ABN14"/>
    <mergeCell ref="ABO14:ABQ14"/>
    <mergeCell ref="ABR14:ABT14"/>
    <mergeCell ref="AAK14:AAM14"/>
    <mergeCell ref="AAN14:AAP14"/>
    <mergeCell ref="AAQ14:AAS14"/>
    <mergeCell ref="AAT14:AAV14"/>
    <mergeCell ref="AAW14:AAY14"/>
    <mergeCell ref="AAZ14:ABB14"/>
    <mergeCell ref="ZS14:ZU14"/>
    <mergeCell ref="ZV14:ZX14"/>
    <mergeCell ref="ZY14:AAA14"/>
    <mergeCell ref="AAB14:AAD14"/>
    <mergeCell ref="AAE14:AAG14"/>
    <mergeCell ref="AAH14:AAJ14"/>
    <mergeCell ref="ZA14:ZC14"/>
    <mergeCell ref="ZD14:ZF14"/>
    <mergeCell ref="ZG14:ZI14"/>
    <mergeCell ref="ZJ14:ZL14"/>
    <mergeCell ref="ZM14:ZO14"/>
    <mergeCell ref="ZP14:ZR14"/>
    <mergeCell ref="YI14:YK14"/>
    <mergeCell ref="YL14:YN14"/>
    <mergeCell ref="YO14:YQ14"/>
    <mergeCell ref="YR14:YT14"/>
    <mergeCell ref="YU14:YW14"/>
    <mergeCell ref="YX14:YZ14"/>
    <mergeCell ref="AFY14:AGA14"/>
    <mergeCell ref="AGB14:AGD14"/>
    <mergeCell ref="AGE14:AGG14"/>
    <mergeCell ref="AGH14:AGJ14"/>
    <mergeCell ref="AGK14:AGM14"/>
    <mergeCell ref="AGN14:AGP14"/>
    <mergeCell ref="AFG14:AFI14"/>
    <mergeCell ref="AFJ14:AFL14"/>
    <mergeCell ref="AFM14:AFO14"/>
    <mergeCell ref="AFP14:AFR14"/>
    <mergeCell ref="AFS14:AFU14"/>
    <mergeCell ref="AFV14:AFX14"/>
    <mergeCell ref="AEO14:AEQ14"/>
    <mergeCell ref="AER14:AET14"/>
    <mergeCell ref="AEU14:AEW14"/>
    <mergeCell ref="AEX14:AEZ14"/>
    <mergeCell ref="AFA14:AFC14"/>
    <mergeCell ref="AFD14:AFF14"/>
    <mergeCell ref="ADW14:ADY14"/>
    <mergeCell ref="ADZ14:AEB14"/>
    <mergeCell ref="AEC14:AEE14"/>
    <mergeCell ref="AEF14:AEH14"/>
    <mergeCell ref="AEI14:AEK14"/>
    <mergeCell ref="AEL14:AEN14"/>
    <mergeCell ref="ADE14:ADG14"/>
    <mergeCell ref="ADH14:ADJ14"/>
    <mergeCell ref="ADK14:ADM14"/>
    <mergeCell ref="ADN14:ADP14"/>
    <mergeCell ref="ADQ14:ADS14"/>
    <mergeCell ref="ADT14:ADV14"/>
    <mergeCell ref="ACM14:ACO14"/>
    <mergeCell ref="ACP14:ACR14"/>
    <mergeCell ref="ACS14:ACU14"/>
    <mergeCell ref="ACV14:ACX14"/>
    <mergeCell ref="ACY14:ADA14"/>
    <mergeCell ref="ADB14:ADD14"/>
    <mergeCell ref="AKC14:AKE14"/>
    <mergeCell ref="AKF14:AKH14"/>
    <mergeCell ref="AKI14:AKK14"/>
    <mergeCell ref="AKL14:AKN14"/>
    <mergeCell ref="AKO14:AKQ14"/>
    <mergeCell ref="AKR14:AKT14"/>
    <mergeCell ref="AJK14:AJM14"/>
    <mergeCell ref="AJN14:AJP14"/>
    <mergeCell ref="AJQ14:AJS14"/>
    <mergeCell ref="AJT14:AJV14"/>
    <mergeCell ref="AJW14:AJY14"/>
    <mergeCell ref="AJZ14:AKB14"/>
    <mergeCell ref="AIS14:AIU14"/>
    <mergeCell ref="AIV14:AIX14"/>
    <mergeCell ref="AIY14:AJA14"/>
    <mergeCell ref="AJB14:AJD14"/>
    <mergeCell ref="AJE14:AJG14"/>
    <mergeCell ref="AJH14:AJJ14"/>
    <mergeCell ref="AIA14:AIC14"/>
    <mergeCell ref="AID14:AIF14"/>
    <mergeCell ref="AIG14:AII14"/>
    <mergeCell ref="AIJ14:AIL14"/>
    <mergeCell ref="AIM14:AIO14"/>
    <mergeCell ref="AIP14:AIR14"/>
    <mergeCell ref="AHI14:AHK14"/>
    <mergeCell ref="AHL14:AHN14"/>
    <mergeCell ref="AHO14:AHQ14"/>
    <mergeCell ref="AHR14:AHT14"/>
    <mergeCell ref="AHU14:AHW14"/>
    <mergeCell ref="AHX14:AHZ14"/>
    <mergeCell ref="AGQ14:AGS14"/>
    <mergeCell ref="AGT14:AGV14"/>
    <mergeCell ref="AGW14:AGY14"/>
    <mergeCell ref="AGZ14:AHB14"/>
    <mergeCell ref="AHC14:AHE14"/>
    <mergeCell ref="AHF14:AHH14"/>
    <mergeCell ref="AOG14:AOI14"/>
    <mergeCell ref="AOJ14:AOL14"/>
    <mergeCell ref="AOM14:AOO14"/>
    <mergeCell ref="AOP14:AOR14"/>
    <mergeCell ref="AOS14:AOU14"/>
    <mergeCell ref="AOV14:AOX14"/>
    <mergeCell ref="ANO14:ANQ14"/>
    <mergeCell ref="ANR14:ANT14"/>
    <mergeCell ref="ANU14:ANW14"/>
    <mergeCell ref="ANX14:ANZ14"/>
    <mergeCell ref="AOA14:AOC14"/>
    <mergeCell ref="AOD14:AOF14"/>
    <mergeCell ref="AMW14:AMY14"/>
    <mergeCell ref="AMZ14:ANB14"/>
    <mergeCell ref="ANC14:ANE14"/>
    <mergeCell ref="ANF14:ANH14"/>
    <mergeCell ref="ANI14:ANK14"/>
    <mergeCell ref="ANL14:ANN14"/>
    <mergeCell ref="AME14:AMG14"/>
    <mergeCell ref="AMH14:AMJ14"/>
    <mergeCell ref="AMK14:AMM14"/>
    <mergeCell ref="AMN14:AMP14"/>
    <mergeCell ref="AMQ14:AMS14"/>
    <mergeCell ref="AMT14:AMV14"/>
    <mergeCell ref="ALM14:ALO14"/>
    <mergeCell ref="ALP14:ALR14"/>
    <mergeCell ref="ALS14:ALU14"/>
    <mergeCell ref="ALV14:ALX14"/>
    <mergeCell ref="ALY14:AMA14"/>
    <mergeCell ref="AMB14:AMD14"/>
    <mergeCell ref="AKU14:AKW14"/>
    <mergeCell ref="AKX14:AKZ14"/>
    <mergeCell ref="ALA14:ALC14"/>
    <mergeCell ref="ALD14:ALF14"/>
    <mergeCell ref="ALG14:ALI14"/>
    <mergeCell ref="ALJ14:ALL14"/>
    <mergeCell ref="ASK14:ASM14"/>
    <mergeCell ref="ASN14:ASP14"/>
    <mergeCell ref="ASQ14:ASS14"/>
    <mergeCell ref="AST14:ASV14"/>
    <mergeCell ref="ASW14:ASY14"/>
    <mergeCell ref="ASZ14:ATB14"/>
    <mergeCell ref="ARS14:ARU14"/>
    <mergeCell ref="ARV14:ARX14"/>
    <mergeCell ref="ARY14:ASA14"/>
    <mergeCell ref="ASB14:ASD14"/>
    <mergeCell ref="ASE14:ASG14"/>
    <mergeCell ref="ASH14:ASJ14"/>
    <mergeCell ref="ARA14:ARC14"/>
    <mergeCell ref="ARD14:ARF14"/>
    <mergeCell ref="ARG14:ARI14"/>
    <mergeCell ref="ARJ14:ARL14"/>
    <mergeCell ref="ARM14:ARO14"/>
    <mergeCell ref="ARP14:ARR14"/>
    <mergeCell ref="AQI14:AQK14"/>
    <mergeCell ref="AQL14:AQN14"/>
    <mergeCell ref="AQO14:AQQ14"/>
    <mergeCell ref="AQR14:AQT14"/>
    <mergeCell ref="AQU14:AQW14"/>
    <mergeCell ref="AQX14:AQZ14"/>
    <mergeCell ref="APQ14:APS14"/>
    <mergeCell ref="APT14:APV14"/>
    <mergeCell ref="APW14:APY14"/>
    <mergeCell ref="APZ14:AQB14"/>
    <mergeCell ref="AQC14:AQE14"/>
    <mergeCell ref="AQF14:AQH14"/>
    <mergeCell ref="AOY14:APA14"/>
    <mergeCell ref="APB14:APD14"/>
    <mergeCell ref="APE14:APG14"/>
    <mergeCell ref="APH14:APJ14"/>
    <mergeCell ref="APK14:APM14"/>
    <mergeCell ref="APN14:APP14"/>
    <mergeCell ref="AWO14:AWQ14"/>
    <mergeCell ref="AWR14:AWT14"/>
    <mergeCell ref="AWU14:AWW14"/>
    <mergeCell ref="AWX14:AWZ14"/>
    <mergeCell ref="AXA14:AXC14"/>
    <mergeCell ref="AXD14:AXF14"/>
    <mergeCell ref="AVW14:AVY14"/>
    <mergeCell ref="AVZ14:AWB14"/>
    <mergeCell ref="AWC14:AWE14"/>
    <mergeCell ref="AWF14:AWH14"/>
    <mergeCell ref="AWI14:AWK14"/>
    <mergeCell ref="AWL14:AWN14"/>
    <mergeCell ref="AVE14:AVG14"/>
    <mergeCell ref="AVH14:AVJ14"/>
    <mergeCell ref="AVK14:AVM14"/>
    <mergeCell ref="AVN14:AVP14"/>
    <mergeCell ref="AVQ14:AVS14"/>
    <mergeCell ref="AVT14:AVV14"/>
    <mergeCell ref="AUM14:AUO14"/>
    <mergeCell ref="AUP14:AUR14"/>
    <mergeCell ref="AUS14:AUU14"/>
    <mergeCell ref="AUV14:AUX14"/>
    <mergeCell ref="AUY14:AVA14"/>
    <mergeCell ref="AVB14:AVD14"/>
    <mergeCell ref="ATU14:ATW14"/>
    <mergeCell ref="ATX14:ATZ14"/>
    <mergeCell ref="AUA14:AUC14"/>
    <mergeCell ref="AUD14:AUF14"/>
    <mergeCell ref="AUG14:AUI14"/>
    <mergeCell ref="AUJ14:AUL14"/>
    <mergeCell ref="ATC14:ATE14"/>
    <mergeCell ref="ATF14:ATH14"/>
    <mergeCell ref="ATI14:ATK14"/>
    <mergeCell ref="ATL14:ATN14"/>
    <mergeCell ref="ATO14:ATQ14"/>
    <mergeCell ref="ATR14:ATT14"/>
    <mergeCell ref="BAS14:BAU14"/>
    <mergeCell ref="BAV14:BAX14"/>
    <mergeCell ref="BAY14:BBA14"/>
    <mergeCell ref="BBB14:BBD14"/>
    <mergeCell ref="BBE14:BBG14"/>
    <mergeCell ref="BBH14:BBJ14"/>
    <mergeCell ref="BAA14:BAC14"/>
    <mergeCell ref="BAD14:BAF14"/>
    <mergeCell ref="BAG14:BAI14"/>
    <mergeCell ref="BAJ14:BAL14"/>
    <mergeCell ref="BAM14:BAO14"/>
    <mergeCell ref="BAP14:BAR14"/>
    <mergeCell ref="AZI14:AZK14"/>
    <mergeCell ref="AZL14:AZN14"/>
    <mergeCell ref="AZO14:AZQ14"/>
    <mergeCell ref="AZR14:AZT14"/>
    <mergeCell ref="AZU14:AZW14"/>
    <mergeCell ref="AZX14:AZZ14"/>
    <mergeCell ref="AYQ14:AYS14"/>
    <mergeCell ref="AYT14:AYV14"/>
    <mergeCell ref="AYW14:AYY14"/>
    <mergeCell ref="AYZ14:AZB14"/>
    <mergeCell ref="AZC14:AZE14"/>
    <mergeCell ref="AZF14:AZH14"/>
    <mergeCell ref="AXY14:AYA14"/>
    <mergeCell ref="AYB14:AYD14"/>
    <mergeCell ref="AYE14:AYG14"/>
    <mergeCell ref="AYH14:AYJ14"/>
    <mergeCell ref="AYK14:AYM14"/>
    <mergeCell ref="AYN14:AYP14"/>
    <mergeCell ref="AXG14:AXI14"/>
    <mergeCell ref="AXJ14:AXL14"/>
    <mergeCell ref="AXM14:AXO14"/>
    <mergeCell ref="AXP14:AXR14"/>
    <mergeCell ref="AXS14:AXU14"/>
    <mergeCell ref="AXV14:AXX14"/>
    <mergeCell ref="BEW14:BEY14"/>
    <mergeCell ref="BEZ14:BFB14"/>
    <mergeCell ref="BFC14:BFE14"/>
    <mergeCell ref="BFF14:BFH14"/>
    <mergeCell ref="BFI14:BFK14"/>
    <mergeCell ref="BFL14:BFN14"/>
    <mergeCell ref="BEE14:BEG14"/>
    <mergeCell ref="BEH14:BEJ14"/>
    <mergeCell ref="BEK14:BEM14"/>
    <mergeCell ref="BEN14:BEP14"/>
    <mergeCell ref="BEQ14:BES14"/>
    <mergeCell ref="BET14:BEV14"/>
    <mergeCell ref="BDM14:BDO14"/>
    <mergeCell ref="BDP14:BDR14"/>
    <mergeCell ref="BDS14:BDU14"/>
    <mergeCell ref="BDV14:BDX14"/>
    <mergeCell ref="BDY14:BEA14"/>
    <mergeCell ref="BEB14:BED14"/>
    <mergeCell ref="BCU14:BCW14"/>
    <mergeCell ref="BCX14:BCZ14"/>
    <mergeCell ref="BDA14:BDC14"/>
    <mergeCell ref="BDD14:BDF14"/>
    <mergeCell ref="BDG14:BDI14"/>
    <mergeCell ref="BDJ14:BDL14"/>
    <mergeCell ref="BCC14:BCE14"/>
    <mergeCell ref="BCF14:BCH14"/>
    <mergeCell ref="BCI14:BCK14"/>
    <mergeCell ref="BCL14:BCN14"/>
    <mergeCell ref="BCO14:BCQ14"/>
    <mergeCell ref="BCR14:BCT14"/>
    <mergeCell ref="BBK14:BBM14"/>
    <mergeCell ref="BBN14:BBP14"/>
    <mergeCell ref="BBQ14:BBS14"/>
    <mergeCell ref="BBT14:BBV14"/>
    <mergeCell ref="BBW14:BBY14"/>
    <mergeCell ref="BBZ14:BCB14"/>
    <mergeCell ref="BJA14:BJC14"/>
    <mergeCell ref="BJD14:BJF14"/>
    <mergeCell ref="BJG14:BJI14"/>
    <mergeCell ref="BJJ14:BJL14"/>
    <mergeCell ref="BJM14:BJO14"/>
    <mergeCell ref="BJP14:BJR14"/>
    <mergeCell ref="BII14:BIK14"/>
    <mergeCell ref="BIL14:BIN14"/>
    <mergeCell ref="BIO14:BIQ14"/>
    <mergeCell ref="BIR14:BIT14"/>
    <mergeCell ref="BIU14:BIW14"/>
    <mergeCell ref="BIX14:BIZ14"/>
    <mergeCell ref="BHQ14:BHS14"/>
    <mergeCell ref="BHT14:BHV14"/>
    <mergeCell ref="BHW14:BHY14"/>
    <mergeCell ref="BHZ14:BIB14"/>
    <mergeCell ref="BIC14:BIE14"/>
    <mergeCell ref="BIF14:BIH14"/>
    <mergeCell ref="BGY14:BHA14"/>
    <mergeCell ref="BHB14:BHD14"/>
    <mergeCell ref="BHE14:BHG14"/>
    <mergeCell ref="BHH14:BHJ14"/>
    <mergeCell ref="BHK14:BHM14"/>
    <mergeCell ref="BHN14:BHP14"/>
    <mergeCell ref="BGG14:BGI14"/>
    <mergeCell ref="BGJ14:BGL14"/>
    <mergeCell ref="BGM14:BGO14"/>
    <mergeCell ref="BGP14:BGR14"/>
    <mergeCell ref="BGS14:BGU14"/>
    <mergeCell ref="BGV14:BGX14"/>
    <mergeCell ref="BFO14:BFQ14"/>
    <mergeCell ref="BFR14:BFT14"/>
    <mergeCell ref="BFU14:BFW14"/>
    <mergeCell ref="BFX14:BFZ14"/>
    <mergeCell ref="BGA14:BGC14"/>
    <mergeCell ref="BGD14:BGF14"/>
    <mergeCell ref="BOI14:BOK14"/>
    <mergeCell ref="BOL14:BON14"/>
    <mergeCell ref="BNE14:BNG14"/>
    <mergeCell ref="BNH14:BNJ14"/>
    <mergeCell ref="BNK14:BNM14"/>
    <mergeCell ref="BNN14:BNP14"/>
    <mergeCell ref="BNQ14:BNS14"/>
    <mergeCell ref="BNT14:BNV14"/>
    <mergeCell ref="BMM14:BMO14"/>
    <mergeCell ref="BMP14:BMR14"/>
    <mergeCell ref="BMS14:BMU14"/>
    <mergeCell ref="BMV14:BMX14"/>
    <mergeCell ref="BMY14:BNA14"/>
    <mergeCell ref="BNB14:BND14"/>
    <mergeCell ref="BLU14:BLW14"/>
    <mergeCell ref="BLX14:BLZ14"/>
    <mergeCell ref="BMA14:BMC14"/>
    <mergeCell ref="BMD14:BMF14"/>
    <mergeCell ref="BMG14:BMI14"/>
    <mergeCell ref="BMJ14:BML14"/>
    <mergeCell ref="BLC14:BLE14"/>
    <mergeCell ref="BLF14:BLH14"/>
    <mergeCell ref="BLI14:BLK14"/>
    <mergeCell ref="BLL14:BLN14"/>
    <mergeCell ref="BLO14:BLQ14"/>
    <mergeCell ref="BLR14:BLT14"/>
    <mergeCell ref="BKK14:BKM14"/>
    <mergeCell ref="BKN14:BKP14"/>
    <mergeCell ref="BKQ14:BKS14"/>
    <mergeCell ref="BKT14:BKV14"/>
    <mergeCell ref="BKW14:BKY14"/>
    <mergeCell ref="BKZ14:BLB14"/>
    <mergeCell ref="BJS14:BJU14"/>
    <mergeCell ref="BJV14:BJX14"/>
    <mergeCell ref="BJY14:BKA14"/>
    <mergeCell ref="BKB14:BKD14"/>
    <mergeCell ref="BKE14:BKG14"/>
    <mergeCell ref="BKH14:BKJ14"/>
    <mergeCell ref="B15:D15"/>
    <mergeCell ref="E15:G15"/>
    <mergeCell ref="H15:J15"/>
    <mergeCell ref="K15:M15"/>
    <mergeCell ref="N15:P15"/>
    <mergeCell ref="Q15:S15"/>
    <mergeCell ref="T15:V15"/>
    <mergeCell ref="BXO14:BXQ14"/>
    <mergeCell ref="BXR14:BXT14"/>
    <mergeCell ref="BXU14:BXW14"/>
    <mergeCell ref="BXX14:BXZ14"/>
    <mergeCell ref="BYA14:BYC14"/>
    <mergeCell ref="BYD14:BYF14"/>
    <mergeCell ref="BWW14:BWY14"/>
    <mergeCell ref="BWZ14:BXB14"/>
    <mergeCell ref="BXC14:BXE14"/>
    <mergeCell ref="BXF14:BXH14"/>
    <mergeCell ref="BXI14:BXK14"/>
    <mergeCell ref="BXL14:BXN14"/>
    <mergeCell ref="BWE14:BWG14"/>
    <mergeCell ref="BWH14:BWJ14"/>
    <mergeCell ref="BWK14:BWM14"/>
    <mergeCell ref="BWN14:BWP14"/>
    <mergeCell ref="BWQ14:BWS14"/>
    <mergeCell ref="BWT14:BWV14"/>
    <mergeCell ref="BVM14:BVO14"/>
    <mergeCell ref="BVP14:BVR14"/>
    <mergeCell ref="BVS14:BVU14"/>
    <mergeCell ref="BVV14:BVX14"/>
    <mergeCell ref="BVY14:BWA14"/>
    <mergeCell ref="BWB14:BWD14"/>
    <mergeCell ref="BUU14:BUW14"/>
    <mergeCell ref="BUX14:BUZ14"/>
    <mergeCell ref="BVA14:BVC14"/>
    <mergeCell ref="BVD14:BVF14"/>
    <mergeCell ref="BVG14:BVI14"/>
    <mergeCell ref="BVJ14:BVL14"/>
    <mergeCell ref="BUC14:BUE14"/>
    <mergeCell ref="BUF14:BUH14"/>
    <mergeCell ref="BUI14:BUK14"/>
    <mergeCell ref="BUL14:BUN14"/>
    <mergeCell ref="BUO14:BUQ14"/>
    <mergeCell ref="BUR14:BUT14"/>
    <mergeCell ref="BTK14:BTM14"/>
    <mergeCell ref="BTN14:BTP14"/>
    <mergeCell ref="BTQ14:BTS14"/>
    <mergeCell ref="BTT14:BTV14"/>
    <mergeCell ref="BTW14:BTY14"/>
    <mergeCell ref="BTZ14:BUB14"/>
    <mergeCell ref="BSS14:BSU14"/>
    <mergeCell ref="BSV14:BSX14"/>
    <mergeCell ref="BSY14:BTA14"/>
    <mergeCell ref="BTB14:BTD14"/>
    <mergeCell ref="BTE14:BTG14"/>
    <mergeCell ref="BTH14:BTJ14"/>
    <mergeCell ref="BSA14:BSC14"/>
    <mergeCell ref="BSD14:BSF14"/>
    <mergeCell ref="BSG14:BSI14"/>
    <mergeCell ref="BSJ14:BSL14"/>
    <mergeCell ref="BSM14:BSO14"/>
    <mergeCell ref="BSP14:BSR14"/>
    <mergeCell ref="BRI14:BRK14"/>
    <mergeCell ref="BRL14:BRN14"/>
    <mergeCell ref="BRO14:BRQ14"/>
    <mergeCell ref="CQ15:CS15"/>
    <mergeCell ref="CT15:CV15"/>
    <mergeCell ref="CW15:CY15"/>
    <mergeCell ref="CZ15:DB15"/>
    <mergeCell ref="DC15:DE15"/>
    <mergeCell ref="DF15:DH15"/>
    <mergeCell ref="BY15:CA15"/>
    <mergeCell ref="CB15:CD15"/>
    <mergeCell ref="CE15:CG15"/>
    <mergeCell ref="CH15:CJ15"/>
    <mergeCell ref="CK15:CM15"/>
    <mergeCell ref="CN15:CP15"/>
    <mergeCell ref="BG15:BI15"/>
    <mergeCell ref="BJ15:BL15"/>
    <mergeCell ref="BM15:BO15"/>
    <mergeCell ref="BP15:BR15"/>
    <mergeCell ref="BS15:BU15"/>
    <mergeCell ref="BV15:BX15"/>
    <mergeCell ref="AO15:AQ15"/>
    <mergeCell ref="AR15:AT15"/>
    <mergeCell ref="AU15:AW15"/>
    <mergeCell ref="AX15:AZ15"/>
    <mergeCell ref="BA15:BC15"/>
    <mergeCell ref="BD15:BF15"/>
    <mergeCell ref="W15:Y15"/>
    <mergeCell ref="Z15:AB15"/>
    <mergeCell ref="AC15:AE15"/>
    <mergeCell ref="AF15:AH15"/>
    <mergeCell ref="AI15:AK15"/>
    <mergeCell ref="AL15:AN15"/>
    <mergeCell ref="BYG14:BYI14"/>
    <mergeCell ref="BYJ14:BYL14"/>
    <mergeCell ref="BYM14:BYO14"/>
    <mergeCell ref="BRR14:BRT14"/>
    <mergeCell ref="BRU14:BRW14"/>
    <mergeCell ref="BRX14:BRZ14"/>
    <mergeCell ref="BQQ14:BQS14"/>
    <mergeCell ref="BQT14:BQV14"/>
    <mergeCell ref="BQW14:BQY14"/>
    <mergeCell ref="BQZ14:BRB14"/>
    <mergeCell ref="BRC14:BRE14"/>
    <mergeCell ref="BRF14:BRH14"/>
    <mergeCell ref="BPY14:BQA14"/>
    <mergeCell ref="BQB14:BQD14"/>
    <mergeCell ref="BQE14:BQG14"/>
    <mergeCell ref="BQH14:BQJ14"/>
    <mergeCell ref="BQK14:BQM14"/>
    <mergeCell ref="BQN14:BQP14"/>
    <mergeCell ref="BPG14:BPI14"/>
    <mergeCell ref="BPJ14:BPL14"/>
    <mergeCell ref="BPM14:BPO14"/>
    <mergeCell ref="BPP14:BPR14"/>
    <mergeCell ref="BPS14:BPU14"/>
    <mergeCell ref="BPV14:BPX14"/>
    <mergeCell ref="BOO14:BOQ14"/>
    <mergeCell ref="BOR14:BOT14"/>
    <mergeCell ref="BOU14:BOW14"/>
    <mergeCell ref="BOX14:BOZ14"/>
    <mergeCell ref="BPA14:BPC14"/>
    <mergeCell ref="BPD14:BPF14"/>
    <mergeCell ref="BNW14:BNY14"/>
    <mergeCell ref="BNZ14:BOB14"/>
    <mergeCell ref="BOC14:BOE14"/>
    <mergeCell ref="BOF14:BOH14"/>
    <mergeCell ref="GU15:GW15"/>
    <mergeCell ref="GX15:GZ15"/>
    <mergeCell ref="HA15:HC15"/>
    <mergeCell ref="HD15:HF15"/>
    <mergeCell ref="HG15:HI15"/>
    <mergeCell ref="HJ15:HL15"/>
    <mergeCell ref="GC15:GE15"/>
    <mergeCell ref="GF15:GH15"/>
    <mergeCell ref="GI15:GK15"/>
    <mergeCell ref="GL15:GN15"/>
    <mergeCell ref="GO15:GQ15"/>
    <mergeCell ref="GR15:GT15"/>
    <mergeCell ref="FK15:FM15"/>
    <mergeCell ref="FN15:FP15"/>
    <mergeCell ref="FQ15:FS15"/>
    <mergeCell ref="FT15:FV15"/>
    <mergeCell ref="FW15:FY15"/>
    <mergeCell ref="FZ15:GB15"/>
    <mergeCell ref="ES15:EU15"/>
    <mergeCell ref="EV15:EX15"/>
    <mergeCell ref="EY15:FA15"/>
    <mergeCell ref="FB15:FD15"/>
    <mergeCell ref="FE15:FG15"/>
    <mergeCell ref="FH15:FJ15"/>
    <mergeCell ref="EA15:EC15"/>
    <mergeCell ref="ED15:EF15"/>
    <mergeCell ref="EG15:EI15"/>
    <mergeCell ref="EJ15:EL15"/>
    <mergeCell ref="EM15:EO15"/>
    <mergeCell ref="EP15:ER15"/>
    <mergeCell ref="DI15:DK15"/>
    <mergeCell ref="DL15:DN15"/>
    <mergeCell ref="DO15:DQ15"/>
    <mergeCell ref="DR15:DT15"/>
    <mergeCell ref="DU15:DW15"/>
    <mergeCell ref="DX15:DZ15"/>
    <mergeCell ref="KY15:LA15"/>
    <mergeCell ref="LB15:LD15"/>
    <mergeCell ref="LE15:LG15"/>
    <mergeCell ref="LH15:LJ15"/>
    <mergeCell ref="LK15:LM15"/>
    <mergeCell ref="LN15:LP15"/>
    <mergeCell ref="KG15:KI15"/>
    <mergeCell ref="KJ15:KL15"/>
    <mergeCell ref="KM15:KO15"/>
    <mergeCell ref="KP15:KR15"/>
    <mergeCell ref="KS15:KU15"/>
    <mergeCell ref="KV15:KX15"/>
    <mergeCell ref="JO15:JQ15"/>
    <mergeCell ref="JR15:JT15"/>
    <mergeCell ref="JU15:JW15"/>
    <mergeCell ref="JX15:JZ15"/>
    <mergeCell ref="KA15:KC15"/>
    <mergeCell ref="KD15:KF15"/>
    <mergeCell ref="IW15:IY15"/>
    <mergeCell ref="IZ15:JB15"/>
    <mergeCell ref="JC15:JE15"/>
    <mergeCell ref="JF15:JH15"/>
    <mergeCell ref="JI15:JK15"/>
    <mergeCell ref="JL15:JN15"/>
    <mergeCell ref="IE15:IG15"/>
    <mergeCell ref="IH15:IJ15"/>
    <mergeCell ref="IK15:IM15"/>
    <mergeCell ref="IN15:IP15"/>
    <mergeCell ref="IQ15:IS15"/>
    <mergeCell ref="IT15:IV15"/>
    <mergeCell ref="HM15:HO15"/>
    <mergeCell ref="HP15:HR15"/>
    <mergeCell ref="HS15:HU15"/>
    <mergeCell ref="HV15:HX15"/>
    <mergeCell ref="HY15:IA15"/>
    <mergeCell ref="IB15:ID15"/>
    <mergeCell ref="PC15:PE15"/>
    <mergeCell ref="PF15:PH15"/>
    <mergeCell ref="PI15:PK15"/>
    <mergeCell ref="PL15:PN15"/>
    <mergeCell ref="PO15:PQ15"/>
    <mergeCell ref="PR15:PT15"/>
    <mergeCell ref="OK15:OM15"/>
    <mergeCell ref="ON15:OP15"/>
    <mergeCell ref="OQ15:OS15"/>
    <mergeCell ref="OT15:OV15"/>
    <mergeCell ref="OW15:OY15"/>
    <mergeCell ref="OZ15:PB15"/>
    <mergeCell ref="NS15:NU15"/>
    <mergeCell ref="NV15:NX15"/>
    <mergeCell ref="NY15:OA15"/>
    <mergeCell ref="OB15:OD15"/>
    <mergeCell ref="OE15:OG15"/>
    <mergeCell ref="OH15:OJ15"/>
    <mergeCell ref="NA15:NC15"/>
    <mergeCell ref="ND15:NF15"/>
    <mergeCell ref="NG15:NI15"/>
    <mergeCell ref="NJ15:NL15"/>
    <mergeCell ref="NM15:NO15"/>
    <mergeCell ref="NP15:NR15"/>
    <mergeCell ref="MI15:MK15"/>
    <mergeCell ref="ML15:MN15"/>
    <mergeCell ref="MO15:MQ15"/>
    <mergeCell ref="MR15:MT15"/>
    <mergeCell ref="MU15:MW15"/>
    <mergeCell ref="MX15:MZ15"/>
    <mergeCell ref="LQ15:LS15"/>
    <mergeCell ref="LT15:LV15"/>
    <mergeCell ref="LW15:LY15"/>
    <mergeCell ref="LZ15:MB15"/>
    <mergeCell ref="MC15:ME15"/>
    <mergeCell ref="MF15:MH15"/>
    <mergeCell ref="TG15:TI15"/>
    <mergeCell ref="TJ15:TL15"/>
    <mergeCell ref="TM15:TO15"/>
    <mergeCell ref="TP15:TR15"/>
    <mergeCell ref="TS15:TU15"/>
    <mergeCell ref="TV15:TX15"/>
    <mergeCell ref="SO15:SQ15"/>
    <mergeCell ref="SR15:ST15"/>
    <mergeCell ref="SU15:SW15"/>
    <mergeCell ref="SX15:SZ15"/>
    <mergeCell ref="TA15:TC15"/>
    <mergeCell ref="TD15:TF15"/>
    <mergeCell ref="RW15:RY15"/>
    <mergeCell ref="RZ15:SB15"/>
    <mergeCell ref="SC15:SE15"/>
    <mergeCell ref="SF15:SH15"/>
    <mergeCell ref="SI15:SK15"/>
    <mergeCell ref="SL15:SN15"/>
    <mergeCell ref="RE15:RG15"/>
    <mergeCell ref="RH15:RJ15"/>
    <mergeCell ref="RK15:RM15"/>
    <mergeCell ref="RN15:RP15"/>
    <mergeCell ref="RQ15:RS15"/>
    <mergeCell ref="RT15:RV15"/>
    <mergeCell ref="QM15:QO15"/>
    <mergeCell ref="QP15:QR15"/>
    <mergeCell ref="QS15:QU15"/>
    <mergeCell ref="QV15:QX15"/>
    <mergeCell ref="QY15:RA15"/>
    <mergeCell ref="RB15:RD15"/>
    <mergeCell ref="PU15:PW15"/>
    <mergeCell ref="PX15:PZ15"/>
    <mergeCell ref="QA15:QC15"/>
    <mergeCell ref="QD15:QF15"/>
    <mergeCell ref="QG15:QI15"/>
    <mergeCell ref="QJ15:QL15"/>
    <mergeCell ref="XK15:XM15"/>
    <mergeCell ref="XN15:XP15"/>
    <mergeCell ref="XQ15:XS15"/>
    <mergeCell ref="XT15:XV15"/>
    <mergeCell ref="XW15:XY15"/>
    <mergeCell ref="XZ15:YB15"/>
    <mergeCell ref="WS15:WU15"/>
    <mergeCell ref="WV15:WX15"/>
    <mergeCell ref="WY15:XA15"/>
    <mergeCell ref="XB15:XD15"/>
    <mergeCell ref="XE15:XG15"/>
    <mergeCell ref="XH15:XJ15"/>
    <mergeCell ref="WA15:WC15"/>
    <mergeCell ref="WD15:WF15"/>
    <mergeCell ref="WG15:WI15"/>
    <mergeCell ref="WJ15:WL15"/>
    <mergeCell ref="WM15:WO15"/>
    <mergeCell ref="WP15:WR15"/>
    <mergeCell ref="VI15:VK15"/>
    <mergeCell ref="VL15:VN15"/>
    <mergeCell ref="VO15:VQ15"/>
    <mergeCell ref="VR15:VT15"/>
    <mergeCell ref="VU15:VW15"/>
    <mergeCell ref="VX15:VZ15"/>
    <mergeCell ref="UQ15:US15"/>
    <mergeCell ref="UT15:UV15"/>
    <mergeCell ref="UW15:UY15"/>
    <mergeCell ref="UZ15:VB15"/>
    <mergeCell ref="VC15:VE15"/>
    <mergeCell ref="VF15:VH15"/>
    <mergeCell ref="TY15:UA15"/>
    <mergeCell ref="UB15:UD15"/>
    <mergeCell ref="UE15:UG15"/>
    <mergeCell ref="UH15:UJ15"/>
    <mergeCell ref="UK15:UM15"/>
    <mergeCell ref="UN15:UP15"/>
    <mergeCell ref="ABO15:ABQ15"/>
    <mergeCell ref="ABR15:ABT15"/>
    <mergeCell ref="ABU15:ABW15"/>
    <mergeCell ref="ABX15:ABZ15"/>
    <mergeCell ref="ACA15:ACC15"/>
    <mergeCell ref="ACD15:ACF15"/>
    <mergeCell ref="AAW15:AAY15"/>
    <mergeCell ref="AAZ15:ABB15"/>
    <mergeCell ref="ABC15:ABE15"/>
    <mergeCell ref="ABF15:ABH15"/>
    <mergeCell ref="ABI15:ABK15"/>
    <mergeCell ref="ABL15:ABN15"/>
    <mergeCell ref="AAE15:AAG15"/>
    <mergeCell ref="AAH15:AAJ15"/>
    <mergeCell ref="AAK15:AAM15"/>
    <mergeCell ref="AAN15:AAP15"/>
    <mergeCell ref="AAQ15:AAS15"/>
    <mergeCell ref="AAT15:AAV15"/>
    <mergeCell ref="ZM15:ZO15"/>
    <mergeCell ref="ZP15:ZR15"/>
    <mergeCell ref="ZS15:ZU15"/>
    <mergeCell ref="ZV15:ZX15"/>
    <mergeCell ref="ZY15:AAA15"/>
    <mergeCell ref="AAB15:AAD15"/>
    <mergeCell ref="YU15:YW15"/>
    <mergeCell ref="YX15:YZ15"/>
    <mergeCell ref="ZA15:ZC15"/>
    <mergeCell ref="ZD15:ZF15"/>
    <mergeCell ref="ZG15:ZI15"/>
    <mergeCell ref="ZJ15:ZL15"/>
    <mergeCell ref="YC15:YE15"/>
    <mergeCell ref="YF15:YH15"/>
    <mergeCell ref="YI15:YK15"/>
    <mergeCell ref="YL15:YN15"/>
    <mergeCell ref="YO15:YQ15"/>
    <mergeCell ref="YR15:YT15"/>
    <mergeCell ref="AFS15:AFU15"/>
    <mergeCell ref="AFV15:AFX15"/>
    <mergeCell ref="AFY15:AGA15"/>
    <mergeCell ref="AGB15:AGD15"/>
    <mergeCell ref="AGE15:AGG15"/>
    <mergeCell ref="AGH15:AGJ15"/>
    <mergeCell ref="AFA15:AFC15"/>
    <mergeCell ref="AFD15:AFF15"/>
    <mergeCell ref="AFG15:AFI15"/>
    <mergeCell ref="AFJ15:AFL15"/>
    <mergeCell ref="AFM15:AFO15"/>
    <mergeCell ref="AFP15:AFR15"/>
    <mergeCell ref="AEI15:AEK15"/>
    <mergeCell ref="AEL15:AEN15"/>
    <mergeCell ref="AEO15:AEQ15"/>
    <mergeCell ref="AER15:AET15"/>
    <mergeCell ref="AEU15:AEW15"/>
    <mergeCell ref="AEX15:AEZ15"/>
    <mergeCell ref="ADQ15:ADS15"/>
    <mergeCell ref="ADT15:ADV15"/>
    <mergeCell ref="ADW15:ADY15"/>
    <mergeCell ref="ADZ15:AEB15"/>
    <mergeCell ref="AEC15:AEE15"/>
    <mergeCell ref="AEF15:AEH15"/>
    <mergeCell ref="ACY15:ADA15"/>
    <mergeCell ref="ADB15:ADD15"/>
    <mergeCell ref="ADE15:ADG15"/>
    <mergeCell ref="ADH15:ADJ15"/>
    <mergeCell ref="ADK15:ADM15"/>
    <mergeCell ref="ADN15:ADP15"/>
    <mergeCell ref="ACG15:ACI15"/>
    <mergeCell ref="ACJ15:ACL15"/>
    <mergeCell ref="ACM15:ACO15"/>
    <mergeCell ref="ACP15:ACR15"/>
    <mergeCell ref="ACS15:ACU15"/>
    <mergeCell ref="ACV15:ACX15"/>
    <mergeCell ref="AJW15:AJY15"/>
    <mergeCell ref="AJZ15:AKB15"/>
    <mergeCell ref="AKC15:AKE15"/>
    <mergeCell ref="AKF15:AKH15"/>
    <mergeCell ref="AKI15:AKK15"/>
    <mergeCell ref="AKL15:AKN15"/>
    <mergeCell ref="AJE15:AJG15"/>
    <mergeCell ref="AJH15:AJJ15"/>
    <mergeCell ref="AJK15:AJM15"/>
    <mergeCell ref="AJN15:AJP15"/>
    <mergeCell ref="AJQ15:AJS15"/>
    <mergeCell ref="AJT15:AJV15"/>
    <mergeCell ref="AIM15:AIO15"/>
    <mergeCell ref="AIP15:AIR15"/>
    <mergeCell ref="AIS15:AIU15"/>
    <mergeCell ref="AIV15:AIX15"/>
    <mergeCell ref="AIY15:AJA15"/>
    <mergeCell ref="AJB15:AJD15"/>
    <mergeCell ref="AHU15:AHW15"/>
    <mergeCell ref="AHX15:AHZ15"/>
    <mergeCell ref="AIA15:AIC15"/>
    <mergeCell ref="AID15:AIF15"/>
    <mergeCell ref="AIG15:AII15"/>
    <mergeCell ref="AIJ15:AIL15"/>
    <mergeCell ref="AHC15:AHE15"/>
    <mergeCell ref="AHF15:AHH15"/>
    <mergeCell ref="AHI15:AHK15"/>
    <mergeCell ref="AHL15:AHN15"/>
    <mergeCell ref="AHO15:AHQ15"/>
    <mergeCell ref="AHR15:AHT15"/>
    <mergeCell ref="AGK15:AGM15"/>
    <mergeCell ref="AGN15:AGP15"/>
    <mergeCell ref="AGQ15:AGS15"/>
    <mergeCell ref="AGT15:AGV15"/>
    <mergeCell ref="AGW15:AGY15"/>
    <mergeCell ref="AGZ15:AHB15"/>
    <mergeCell ref="AOA15:AOC15"/>
    <mergeCell ref="AOD15:AOF15"/>
    <mergeCell ref="AOG15:AOI15"/>
    <mergeCell ref="AOJ15:AOL15"/>
    <mergeCell ref="AOM15:AOO15"/>
    <mergeCell ref="AOP15:AOR15"/>
    <mergeCell ref="ANI15:ANK15"/>
    <mergeCell ref="ANL15:ANN15"/>
    <mergeCell ref="ANO15:ANQ15"/>
    <mergeCell ref="ANR15:ANT15"/>
    <mergeCell ref="ANU15:ANW15"/>
    <mergeCell ref="ANX15:ANZ15"/>
    <mergeCell ref="AMQ15:AMS15"/>
    <mergeCell ref="AMT15:AMV15"/>
    <mergeCell ref="AMW15:AMY15"/>
    <mergeCell ref="AMZ15:ANB15"/>
    <mergeCell ref="ANC15:ANE15"/>
    <mergeCell ref="ANF15:ANH15"/>
    <mergeCell ref="ALY15:AMA15"/>
    <mergeCell ref="AMB15:AMD15"/>
    <mergeCell ref="AME15:AMG15"/>
    <mergeCell ref="AMH15:AMJ15"/>
    <mergeCell ref="AMK15:AMM15"/>
    <mergeCell ref="AMN15:AMP15"/>
    <mergeCell ref="ALG15:ALI15"/>
    <mergeCell ref="ALJ15:ALL15"/>
    <mergeCell ref="ALM15:ALO15"/>
    <mergeCell ref="ALP15:ALR15"/>
    <mergeCell ref="ALS15:ALU15"/>
    <mergeCell ref="ALV15:ALX15"/>
    <mergeCell ref="AKO15:AKQ15"/>
    <mergeCell ref="AKR15:AKT15"/>
    <mergeCell ref="AKU15:AKW15"/>
    <mergeCell ref="AKX15:AKZ15"/>
    <mergeCell ref="ALA15:ALC15"/>
    <mergeCell ref="ALD15:ALF15"/>
    <mergeCell ref="ASE15:ASG15"/>
    <mergeCell ref="ASH15:ASJ15"/>
    <mergeCell ref="ASK15:ASM15"/>
    <mergeCell ref="ASN15:ASP15"/>
    <mergeCell ref="ASQ15:ASS15"/>
    <mergeCell ref="AST15:ASV15"/>
    <mergeCell ref="ARM15:ARO15"/>
    <mergeCell ref="ARP15:ARR15"/>
    <mergeCell ref="ARS15:ARU15"/>
    <mergeCell ref="ARV15:ARX15"/>
    <mergeCell ref="ARY15:ASA15"/>
    <mergeCell ref="ASB15:ASD15"/>
    <mergeCell ref="AQU15:AQW15"/>
    <mergeCell ref="AQX15:AQZ15"/>
    <mergeCell ref="ARA15:ARC15"/>
    <mergeCell ref="ARD15:ARF15"/>
    <mergeCell ref="ARG15:ARI15"/>
    <mergeCell ref="ARJ15:ARL15"/>
    <mergeCell ref="AQC15:AQE15"/>
    <mergeCell ref="AQF15:AQH15"/>
    <mergeCell ref="AQI15:AQK15"/>
    <mergeCell ref="AQL15:AQN15"/>
    <mergeCell ref="AQO15:AQQ15"/>
    <mergeCell ref="AQR15:AQT15"/>
    <mergeCell ref="APK15:APM15"/>
    <mergeCell ref="APN15:APP15"/>
    <mergeCell ref="APQ15:APS15"/>
    <mergeCell ref="APT15:APV15"/>
    <mergeCell ref="APW15:APY15"/>
    <mergeCell ref="APZ15:AQB15"/>
    <mergeCell ref="AOS15:AOU15"/>
    <mergeCell ref="AOV15:AOX15"/>
    <mergeCell ref="AOY15:APA15"/>
    <mergeCell ref="APB15:APD15"/>
    <mergeCell ref="APE15:APG15"/>
    <mergeCell ref="APH15:APJ15"/>
    <mergeCell ref="AWI15:AWK15"/>
    <mergeCell ref="AWL15:AWN15"/>
    <mergeCell ref="AWO15:AWQ15"/>
    <mergeCell ref="AWR15:AWT15"/>
    <mergeCell ref="AWU15:AWW15"/>
    <mergeCell ref="AWX15:AWZ15"/>
    <mergeCell ref="AVQ15:AVS15"/>
    <mergeCell ref="AVT15:AVV15"/>
    <mergeCell ref="AVW15:AVY15"/>
    <mergeCell ref="AVZ15:AWB15"/>
    <mergeCell ref="AWC15:AWE15"/>
    <mergeCell ref="AWF15:AWH15"/>
    <mergeCell ref="AUY15:AVA15"/>
    <mergeCell ref="AVB15:AVD15"/>
    <mergeCell ref="AVE15:AVG15"/>
    <mergeCell ref="AVH15:AVJ15"/>
    <mergeCell ref="AVK15:AVM15"/>
    <mergeCell ref="AVN15:AVP15"/>
    <mergeCell ref="AUG15:AUI15"/>
    <mergeCell ref="AUJ15:AUL15"/>
    <mergeCell ref="AUM15:AUO15"/>
    <mergeCell ref="AUP15:AUR15"/>
    <mergeCell ref="AUS15:AUU15"/>
    <mergeCell ref="AUV15:AUX15"/>
    <mergeCell ref="ATO15:ATQ15"/>
    <mergeCell ref="ATR15:ATT15"/>
    <mergeCell ref="ATU15:ATW15"/>
    <mergeCell ref="ATX15:ATZ15"/>
    <mergeCell ref="AUA15:AUC15"/>
    <mergeCell ref="AUD15:AUF15"/>
    <mergeCell ref="ASW15:ASY15"/>
    <mergeCell ref="ASZ15:ATB15"/>
    <mergeCell ref="ATC15:ATE15"/>
    <mergeCell ref="ATF15:ATH15"/>
    <mergeCell ref="ATI15:ATK15"/>
    <mergeCell ref="ATL15:ATN15"/>
    <mergeCell ref="BAM15:BAO15"/>
    <mergeCell ref="BAP15:BAR15"/>
    <mergeCell ref="BAS15:BAU15"/>
    <mergeCell ref="BAV15:BAX15"/>
    <mergeCell ref="BAY15:BBA15"/>
    <mergeCell ref="BBB15:BBD15"/>
    <mergeCell ref="AZU15:AZW15"/>
    <mergeCell ref="AZX15:AZZ15"/>
    <mergeCell ref="BAA15:BAC15"/>
    <mergeCell ref="BAD15:BAF15"/>
    <mergeCell ref="BAG15:BAI15"/>
    <mergeCell ref="BAJ15:BAL15"/>
    <mergeCell ref="AZC15:AZE15"/>
    <mergeCell ref="AZF15:AZH15"/>
    <mergeCell ref="AZI15:AZK15"/>
    <mergeCell ref="AZL15:AZN15"/>
    <mergeCell ref="AZO15:AZQ15"/>
    <mergeCell ref="AZR15:AZT15"/>
    <mergeCell ref="AYK15:AYM15"/>
    <mergeCell ref="AYN15:AYP15"/>
    <mergeCell ref="AYQ15:AYS15"/>
    <mergeCell ref="AYT15:AYV15"/>
    <mergeCell ref="AYW15:AYY15"/>
    <mergeCell ref="AYZ15:AZB15"/>
    <mergeCell ref="AXS15:AXU15"/>
    <mergeCell ref="AXV15:AXX15"/>
    <mergeCell ref="AXY15:AYA15"/>
    <mergeCell ref="AYB15:AYD15"/>
    <mergeCell ref="AYE15:AYG15"/>
    <mergeCell ref="AYH15:AYJ15"/>
    <mergeCell ref="AXA15:AXC15"/>
    <mergeCell ref="AXD15:AXF15"/>
    <mergeCell ref="AXG15:AXI15"/>
    <mergeCell ref="AXJ15:AXL15"/>
    <mergeCell ref="AXM15:AXO15"/>
    <mergeCell ref="AXP15:AXR15"/>
    <mergeCell ref="BEQ15:BES15"/>
    <mergeCell ref="BET15:BEV15"/>
    <mergeCell ref="BEW15:BEY15"/>
    <mergeCell ref="BEZ15:BFB15"/>
    <mergeCell ref="BFC15:BFE15"/>
    <mergeCell ref="BFF15:BFH15"/>
    <mergeCell ref="BDY15:BEA15"/>
    <mergeCell ref="BEB15:BED15"/>
    <mergeCell ref="BEE15:BEG15"/>
    <mergeCell ref="BEH15:BEJ15"/>
    <mergeCell ref="BEK15:BEM15"/>
    <mergeCell ref="BEN15:BEP15"/>
    <mergeCell ref="BDG15:BDI15"/>
    <mergeCell ref="BDJ15:BDL15"/>
    <mergeCell ref="BDM15:BDO15"/>
    <mergeCell ref="BDP15:BDR15"/>
    <mergeCell ref="BDS15:BDU15"/>
    <mergeCell ref="BDV15:BDX15"/>
    <mergeCell ref="BCO15:BCQ15"/>
    <mergeCell ref="BCR15:BCT15"/>
    <mergeCell ref="BCU15:BCW15"/>
    <mergeCell ref="BCX15:BCZ15"/>
    <mergeCell ref="BDA15:BDC15"/>
    <mergeCell ref="BDD15:BDF15"/>
    <mergeCell ref="BBW15:BBY15"/>
    <mergeCell ref="BBZ15:BCB15"/>
    <mergeCell ref="BCC15:BCE15"/>
    <mergeCell ref="BCF15:BCH15"/>
    <mergeCell ref="BCI15:BCK15"/>
    <mergeCell ref="BCL15:BCN15"/>
    <mergeCell ref="BBE15:BBG15"/>
    <mergeCell ref="BBH15:BBJ15"/>
    <mergeCell ref="BBK15:BBM15"/>
    <mergeCell ref="BBN15:BBP15"/>
    <mergeCell ref="BBQ15:BBS15"/>
    <mergeCell ref="BBT15:BBV15"/>
    <mergeCell ref="BIU15:BIW15"/>
    <mergeCell ref="BIX15:BIZ15"/>
    <mergeCell ref="BJA15:BJC15"/>
    <mergeCell ref="BJD15:BJF15"/>
    <mergeCell ref="BJG15:BJI15"/>
    <mergeCell ref="BJJ15:BJL15"/>
    <mergeCell ref="BIC15:BIE15"/>
    <mergeCell ref="BIF15:BIH15"/>
    <mergeCell ref="BII15:BIK15"/>
    <mergeCell ref="BIL15:BIN15"/>
    <mergeCell ref="BIO15:BIQ15"/>
    <mergeCell ref="BIR15:BIT15"/>
    <mergeCell ref="BHK15:BHM15"/>
    <mergeCell ref="BHN15:BHP15"/>
    <mergeCell ref="BHQ15:BHS15"/>
    <mergeCell ref="BHT15:BHV15"/>
    <mergeCell ref="BHW15:BHY15"/>
    <mergeCell ref="BHZ15:BIB15"/>
    <mergeCell ref="BGS15:BGU15"/>
    <mergeCell ref="BGV15:BGX15"/>
    <mergeCell ref="BGY15:BHA15"/>
    <mergeCell ref="BHB15:BHD15"/>
    <mergeCell ref="BHE15:BHG15"/>
    <mergeCell ref="BHH15:BHJ15"/>
    <mergeCell ref="BGA15:BGC15"/>
    <mergeCell ref="BGD15:BGF15"/>
    <mergeCell ref="BGG15:BGI15"/>
    <mergeCell ref="BGJ15:BGL15"/>
    <mergeCell ref="BGM15:BGO15"/>
    <mergeCell ref="BGP15:BGR15"/>
    <mergeCell ref="BFI15:BFK15"/>
    <mergeCell ref="BFL15:BFN15"/>
    <mergeCell ref="BFO15:BFQ15"/>
    <mergeCell ref="BFR15:BFT15"/>
    <mergeCell ref="BFU15:BFW15"/>
    <mergeCell ref="BFX15:BFZ15"/>
    <mergeCell ref="BOC15:BOE15"/>
    <mergeCell ref="BOF15:BOH15"/>
    <mergeCell ref="BMY15:BNA15"/>
    <mergeCell ref="BNB15:BND15"/>
    <mergeCell ref="BNE15:BNG15"/>
    <mergeCell ref="BNH15:BNJ15"/>
    <mergeCell ref="BNK15:BNM15"/>
    <mergeCell ref="BNN15:BNP15"/>
    <mergeCell ref="BMG15:BMI15"/>
    <mergeCell ref="BMJ15:BML15"/>
    <mergeCell ref="BMM15:BMO15"/>
    <mergeCell ref="BMP15:BMR15"/>
    <mergeCell ref="BMS15:BMU15"/>
    <mergeCell ref="BMV15:BMX15"/>
    <mergeCell ref="BLO15:BLQ15"/>
    <mergeCell ref="BLR15:BLT15"/>
    <mergeCell ref="BLU15:BLW15"/>
    <mergeCell ref="BLX15:BLZ15"/>
    <mergeCell ref="BMA15:BMC15"/>
    <mergeCell ref="BMD15:BMF15"/>
    <mergeCell ref="BKW15:BKY15"/>
    <mergeCell ref="BKZ15:BLB15"/>
    <mergeCell ref="BLC15:BLE15"/>
    <mergeCell ref="BLF15:BLH15"/>
    <mergeCell ref="BLI15:BLK15"/>
    <mergeCell ref="BLL15:BLN15"/>
    <mergeCell ref="BKE15:BKG15"/>
    <mergeCell ref="BKH15:BKJ15"/>
    <mergeCell ref="BKK15:BKM15"/>
    <mergeCell ref="BKN15:BKP15"/>
    <mergeCell ref="BKQ15:BKS15"/>
    <mergeCell ref="BKT15:BKV15"/>
    <mergeCell ref="BJM15:BJO15"/>
    <mergeCell ref="BJP15:BJR15"/>
    <mergeCell ref="BJS15:BJU15"/>
    <mergeCell ref="BJV15:BJX15"/>
    <mergeCell ref="BJY15:BKA15"/>
    <mergeCell ref="BKB15:BKD15"/>
    <mergeCell ref="BYJ15:BYL15"/>
    <mergeCell ref="BYM15:BYO15"/>
    <mergeCell ref="B16:D16"/>
    <mergeCell ref="E16:G16"/>
    <mergeCell ref="H16:J16"/>
    <mergeCell ref="K16:M16"/>
    <mergeCell ref="N16:P16"/>
    <mergeCell ref="BXI15:BXK15"/>
    <mergeCell ref="BXL15:BXN15"/>
    <mergeCell ref="BXO15:BXQ15"/>
    <mergeCell ref="BXR15:BXT15"/>
    <mergeCell ref="BXU15:BXW15"/>
    <mergeCell ref="BXX15:BXZ15"/>
    <mergeCell ref="BWQ15:BWS15"/>
    <mergeCell ref="BWT15:BWV15"/>
    <mergeCell ref="BWW15:BWY15"/>
    <mergeCell ref="BWZ15:BXB15"/>
    <mergeCell ref="BXC15:BXE15"/>
    <mergeCell ref="BXF15:BXH15"/>
    <mergeCell ref="BVY15:BWA15"/>
    <mergeCell ref="BWB15:BWD15"/>
    <mergeCell ref="BWE15:BWG15"/>
    <mergeCell ref="BWH15:BWJ15"/>
    <mergeCell ref="BWK15:BWM15"/>
    <mergeCell ref="BWN15:BWP15"/>
    <mergeCell ref="BVG15:BVI15"/>
    <mergeCell ref="BVJ15:BVL15"/>
    <mergeCell ref="BVM15:BVO15"/>
    <mergeCell ref="BVP15:BVR15"/>
    <mergeCell ref="BVS15:BVU15"/>
    <mergeCell ref="BVV15:BVX15"/>
    <mergeCell ref="BUO15:BUQ15"/>
    <mergeCell ref="BUR15:BUT15"/>
    <mergeCell ref="BUU15:BUW15"/>
    <mergeCell ref="BUX15:BUZ15"/>
    <mergeCell ref="BVA15:BVC15"/>
    <mergeCell ref="BVD15:BVF15"/>
    <mergeCell ref="BTW15:BTY15"/>
    <mergeCell ref="BTZ15:BUB15"/>
    <mergeCell ref="BUC15:BUE15"/>
    <mergeCell ref="BUF15:BUH15"/>
    <mergeCell ref="BUI15:BUK15"/>
    <mergeCell ref="BUL15:BUN15"/>
    <mergeCell ref="BTE15:BTG15"/>
    <mergeCell ref="BTH15:BTJ15"/>
    <mergeCell ref="BTK15:BTM15"/>
    <mergeCell ref="BTN15:BTP15"/>
    <mergeCell ref="BTQ15:BTS15"/>
    <mergeCell ref="BTT15:BTV15"/>
    <mergeCell ref="BSM15:BSO15"/>
    <mergeCell ref="BSP15:BSR15"/>
    <mergeCell ref="BSS15:BSU15"/>
    <mergeCell ref="BSV15:BSX15"/>
    <mergeCell ref="BSY15:BTA15"/>
    <mergeCell ref="BTB15:BTD15"/>
    <mergeCell ref="BRU15:BRW15"/>
    <mergeCell ref="BRX15:BRZ15"/>
    <mergeCell ref="BSA15:BSC15"/>
    <mergeCell ref="BSD15:BSF15"/>
    <mergeCell ref="BSG15:BSI15"/>
    <mergeCell ref="BSJ15:BSL15"/>
    <mergeCell ref="BRC15:BRE15"/>
    <mergeCell ref="BRF15:BRH15"/>
    <mergeCell ref="BRI15:BRK15"/>
    <mergeCell ref="CK16:CM16"/>
    <mergeCell ref="CN16:CP16"/>
    <mergeCell ref="CQ16:CS16"/>
    <mergeCell ref="CT16:CV16"/>
    <mergeCell ref="CW16:CY16"/>
    <mergeCell ref="CZ16:DB16"/>
    <mergeCell ref="BS16:BU16"/>
    <mergeCell ref="BV16:BX16"/>
    <mergeCell ref="BY16:CA16"/>
    <mergeCell ref="CB16:CD16"/>
    <mergeCell ref="CE16:CG16"/>
    <mergeCell ref="CH16:CJ16"/>
    <mergeCell ref="BA16:BC16"/>
    <mergeCell ref="BD16:BF16"/>
    <mergeCell ref="BG16:BI16"/>
    <mergeCell ref="BJ16:BL16"/>
    <mergeCell ref="BM16:BO16"/>
    <mergeCell ref="BP16:BR16"/>
    <mergeCell ref="AI16:AK16"/>
    <mergeCell ref="AL16:AN16"/>
    <mergeCell ref="AO16:AQ16"/>
    <mergeCell ref="AR16:AT16"/>
    <mergeCell ref="AU16:AW16"/>
    <mergeCell ref="AX16:AZ16"/>
    <mergeCell ref="Q16:S16"/>
    <mergeCell ref="T16:V16"/>
    <mergeCell ref="W16:Y16"/>
    <mergeCell ref="Z16:AB16"/>
    <mergeCell ref="AC16:AE16"/>
    <mergeCell ref="AF16:AH16"/>
    <mergeCell ref="BYA15:BYC15"/>
    <mergeCell ref="BYD15:BYF15"/>
    <mergeCell ref="BYG15:BYI15"/>
    <mergeCell ref="BRL15:BRN15"/>
    <mergeCell ref="BRO15:BRQ15"/>
    <mergeCell ref="BRR15:BRT15"/>
    <mergeCell ref="BQK15:BQM15"/>
    <mergeCell ref="BQN15:BQP15"/>
    <mergeCell ref="BQQ15:BQS15"/>
    <mergeCell ref="BQT15:BQV15"/>
    <mergeCell ref="BQW15:BQY15"/>
    <mergeCell ref="BQZ15:BRB15"/>
    <mergeCell ref="BPS15:BPU15"/>
    <mergeCell ref="BPV15:BPX15"/>
    <mergeCell ref="BPY15:BQA15"/>
    <mergeCell ref="BQB15:BQD15"/>
    <mergeCell ref="BQE15:BQG15"/>
    <mergeCell ref="BQH15:BQJ15"/>
    <mergeCell ref="BPA15:BPC15"/>
    <mergeCell ref="BPD15:BPF15"/>
    <mergeCell ref="BPG15:BPI15"/>
    <mergeCell ref="BPJ15:BPL15"/>
    <mergeCell ref="BPM15:BPO15"/>
    <mergeCell ref="BPP15:BPR15"/>
    <mergeCell ref="BOI15:BOK15"/>
    <mergeCell ref="BOL15:BON15"/>
    <mergeCell ref="BOO15:BOQ15"/>
    <mergeCell ref="BOR15:BOT15"/>
    <mergeCell ref="BOU15:BOW15"/>
    <mergeCell ref="BOX15:BOZ15"/>
    <mergeCell ref="BNQ15:BNS15"/>
    <mergeCell ref="BNT15:BNV15"/>
    <mergeCell ref="BNW15:BNY15"/>
    <mergeCell ref="BNZ15:BOB15"/>
    <mergeCell ref="GO16:GQ16"/>
    <mergeCell ref="GR16:GT16"/>
    <mergeCell ref="GU16:GW16"/>
    <mergeCell ref="GX16:GZ16"/>
    <mergeCell ref="HA16:HC16"/>
    <mergeCell ref="HD16:HF16"/>
    <mergeCell ref="FW16:FY16"/>
    <mergeCell ref="FZ16:GB16"/>
    <mergeCell ref="GC16:GE16"/>
    <mergeCell ref="GF16:GH16"/>
    <mergeCell ref="GI16:GK16"/>
    <mergeCell ref="GL16:GN16"/>
    <mergeCell ref="FE16:FG16"/>
    <mergeCell ref="FH16:FJ16"/>
    <mergeCell ref="FK16:FM16"/>
    <mergeCell ref="FN16:FP16"/>
    <mergeCell ref="FQ16:FS16"/>
    <mergeCell ref="FT16:FV16"/>
    <mergeCell ref="EM16:EO16"/>
    <mergeCell ref="EP16:ER16"/>
    <mergeCell ref="ES16:EU16"/>
    <mergeCell ref="EV16:EX16"/>
    <mergeCell ref="EY16:FA16"/>
    <mergeCell ref="FB16:FD16"/>
    <mergeCell ref="DU16:DW16"/>
    <mergeCell ref="DX16:DZ16"/>
    <mergeCell ref="EA16:EC16"/>
    <mergeCell ref="ED16:EF16"/>
    <mergeCell ref="EG16:EI16"/>
    <mergeCell ref="EJ16:EL16"/>
    <mergeCell ref="DC16:DE16"/>
    <mergeCell ref="DF16:DH16"/>
    <mergeCell ref="DI16:DK16"/>
    <mergeCell ref="DL16:DN16"/>
    <mergeCell ref="DO16:DQ16"/>
    <mergeCell ref="DR16:DT16"/>
    <mergeCell ref="KS16:KU16"/>
    <mergeCell ref="KV16:KX16"/>
    <mergeCell ref="KY16:LA16"/>
    <mergeCell ref="LB16:LD16"/>
    <mergeCell ref="LE16:LG16"/>
    <mergeCell ref="LH16:LJ16"/>
    <mergeCell ref="KA16:KC16"/>
    <mergeCell ref="KD16:KF16"/>
    <mergeCell ref="KG16:KI16"/>
    <mergeCell ref="KJ16:KL16"/>
    <mergeCell ref="KM16:KO16"/>
    <mergeCell ref="KP16:KR16"/>
    <mergeCell ref="JI16:JK16"/>
    <mergeCell ref="JL16:JN16"/>
    <mergeCell ref="JO16:JQ16"/>
    <mergeCell ref="JR16:JT16"/>
    <mergeCell ref="JU16:JW16"/>
    <mergeCell ref="JX16:JZ16"/>
    <mergeCell ref="IQ16:IS16"/>
    <mergeCell ref="IT16:IV16"/>
    <mergeCell ref="IW16:IY16"/>
    <mergeCell ref="IZ16:JB16"/>
    <mergeCell ref="JC16:JE16"/>
    <mergeCell ref="JF16:JH16"/>
    <mergeCell ref="HY16:IA16"/>
    <mergeCell ref="IB16:ID16"/>
    <mergeCell ref="IE16:IG16"/>
    <mergeCell ref="IH16:IJ16"/>
    <mergeCell ref="IK16:IM16"/>
    <mergeCell ref="IN16:IP16"/>
    <mergeCell ref="HG16:HI16"/>
    <mergeCell ref="HJ16:HL16"/>
    <mergeCell ref="HM16:HO16"/>
    <mergeCell ref="HP16:HR16"/>
    <mergeCell ref="HS16:HU16"/>
    <mergeCell ref="HV16:HX16"/>
    <mergeCell ref="OW16:OY16"/>
    <mergeCell ref="OZ16:PB16"/>
    <mergeCell ref="PC16:PE16"/>
    <mergeCell ref="PF16:PH16"/>
    <mergeCell ref="PI16:PK16"/>
    <mergeCell ref="PL16:PN16"/>
    <mergeCell ref="OE16:OG16"/>
    <mergeCell ref="OH16:OJ16"/>
    <mergeCell ref="OK16:OM16"/>
    <mergeCell ref="ON16:OP16"/>
    <mergeCell ref="OQ16:OS16"/>
    <mergeCell ref="OT16:OV16"/>
    <mergeCell ref="NM16:NO16"/>
    <mergeCell ref="NP16:NR16"/>
    <mergeCell ref="NS16:NU16"/>
    <mergeCell ref="NV16:NX16"/>
    <mergeCell ref="NY16:OA16"/>
    <mergeCell ref="OB16:OD16"/>
    <mergeCell ref="MU16:MW16"/>
    <mergeCell ref="MX16:MZ16"/>
    <mergeCell ref="NA16:NC16"/>
    <mergeCell ref="ND16:NF16"/>
    <mergeCell ref="NG16:NI16"/>
    <mergeCell ref="NJ16:NL16"/>
    <mergeCell ref="MC16:ME16"/>
    <mergeCell ref="MF16:MH16"/>
    <mergeCell ref="MI16:MK16"/>
    <mergeCell ref="ML16:MN16"/>
    <mergeCell ref="MO16:MQ16"/>
    <mergeCell ref="MR16:MT16"/>
    <mergeCell ref="LK16:LM16"/>
    <mergeCell ref="LN16:LP16"/>
    <mergeCell ref="LQ16:LS16"/>
    <mergeCell ref="LT16:LV16"/>
    <mergeCell ref="LW16:LY16"/>
    <mergeCell ref="LZ16:MB16"/>
    <mergeCell ref="TA16:TC16"/>
    <mergeCell ref="TD16:TF16"/>
    <mergeCell ref="TG16:TI16"/>
    <mergeCell ref="TJ16:TL16"/>
    <mergeCell ref="TM16:TO16"/>
    <mergeCell ref="TP16:TR16"/>
    <mergeCell ref="SI16:SK16"/>
    <mergeCell ref="SL16:SN16"/>
    <mergeCell ref="SO16:SQ16"/>
    <mergeCell ref="SR16:ST16"/>
    <mergeCell ref="SU16:SW16"/>
    <mergeCell ref="SX16:SZ16"/>
    <mergeCell ref="RQ16:RS16"/>
    <mergeCell ref="RT16:RV16"/>
    <mergeCell ref="RW16:RY16"/>
    <mergeCell ref="RZ16:SB16"/>
    <mergeCell ref="SC16:SE16"/>
    <mergeCell ref="SF16:SH16"/>
    <mergeCell ref="QY16:RA16"/>
    <mergeCell ref="RB16:RD16"/>
    <mergeCell ref="RE16:RG16"/>
    <mergeCell ref="RH16:RJ16"/>
    <mergeCell ref="RK16:RM16"/>
    <mergeCell ref="RN16:RP16"/>
    <mergeCell ref="QG16:QI16"/>
    <mergeCell ref="QJ16:QL16"/>
    <mergeCell ref="QM16:QO16"/>
    <mergeCell ref="QP16:QR16"/>
    <mergeCell ref="QS16:QU16"/>
    <mergeCell ref="QV16:QX16"/>
    <mergeCell ref="PO16:PQ16"/>
    <mergeCell ref="PR16:PT16"/>
    <mergeCell ref="PU16:PW16"/>
    <mergeCell ref="PX16:PZ16"/>
    <mergeCell ref="QA16:QC16"/>
    <mergeCell ref="QD16:QF16"/>
    <mergeCell ref="XE16:XG16"/>
    <mergeCell ref="XH16:XJ16"/>
    <mergeCell ref="XK16:XM16"/>
    <mergeCell ref="XN16:XP16"/>
    <mergeCell ref="XQ16:XS16"/>
    <mergeCell ref="XT16:XV16"/>
    <mergeCell ref="WM16:WO16"/>
    <mergeCell ref="WP16:WR16"/>
    <mergeCell ref="WS16:WU16"/>
    <mergeCell ref="WV16:WX16"/>
    <mergeCell ref="WY16:XA16"/>
    <mergeCell ref="XB16:XD16"/>
    <mergeCell ref="VU16:VW16"/>
    <mergeCell ref="VX16:VZ16"/>
    <mergeCell ref="WA16:WC16"/>
    <mergeCell ref="WD16:WF16"/>
    <mergeCell ref="WG16:WI16"/>
    <mergeCell ref="WJ16:WL16"/>
    <mergeCell ref="VC16:VE16"/>
    <mergeCell ref="VF16:VH16"/>
    <mergeCell ref="VI16:VK16"/>
    <mergeCell ref="VL16:VN16"/>
    <mergeCell ref="VO16:VQ16"/>
    <mergeCell ref="VR16:VT16"/>
    <mergeCell ref="UK16:UM16"/>
    <mergeCell ref="UN16:UP16"/>
    <mergeCell ref="UQ16:US16"/>
    <mergeCell ref="UT16:UV16"/>
    <mergeCell ref="UW16:UY16"/>
    <mergeCell ref="UZ16:VB16"/>
    <mergeCell ref="TS16:TU16"/>
    <mergeCell ref="TV16:TX16"/>
    <mergeCell ref="TY16:UA16"/>
    <mergeCell ref="UB16:UD16"/>
    <mergeCell ref="UE16:UG16"/>
    <mergeCell ref="UH16:UJ16"/>
    <mergeCell ref="ABI16:ABK16"/>
    <mergeCell ref="ABL16:ABN16"/>
    <mergeCell ref="ABO16:ABQ16"/>
    <mergeCell ref="ABR16:ABT16"/>
    <mergeCell ref="ABU16:ABW16"/>
    <mergeCell ref="ABX16:ABZ16"/>
    <mergeCell ref="AAQ16:AAS16"/>
    <mergeCell ref="AAT16:AAV16"/>
    <mergeCell ref="AAW16:AAY16"/>
    <mergeCell ref="AAZ16:ABB16"/>
    <mergeCell ref="ABC16:ABE16"/>
    <mergeCell ref="ABF16:ABH16"/>
    <mergeCell ref="ZY16:AAA16"/>
    <mergeCell ref="AAB16:AAD16"/>
    <mergeCell ref="AAE16:AAG16"/>
    <mergeCell ref="AAH16:AAJ16"/>
    <mergeCell ref="AAK16:AAM16"/>
    <mergeCell ref="AAN16:AAP16"/>
    <mergeCell ref="ZG16:ZI16"/>
    <mergeCell ref="ZJ16:ZL16"/>
    <mergeCell ref="ZM16:ZO16"/>
    <mergeCell ref="ZP16:ZR16"/>
    <mergeCell ref="ZS16:ZU16"/>
    <mergeCell ref="ZV16:ZX16"/>
    <mergeCell ref="YO16:YQ16"/>
    <mergeCell ref="YR16:YT16"/>
    <mergeCell ref="YU16:YW16"/>
    <mergeCell ref="YX16:YZ16"/>
    <mergeCell ref="ZA16:ZC16"/>
    <mergeCell ref="ZD16:ZF16"/>
    <mergeCell ref="XW16:XY16"/>
    <mergeCell ref="XZ16:YB16"/>
    <mergeCell ref="YC16:YE16"/>
    <mergeCell ref="YF16:YH16"/>
    <mergeCell ref="YI16:YK16"/>
    <mergeCell ref="YL16:YN16"/>
    <mergeCell ref="AFM16:AFO16"/>
    <mergeCell ref="AFP16:AFR16"/>
    <mergeCell ref="AFS16:AFU16"/>
    <mergeCell ref="AFV16:AFX16"/>
    <mergeCell ref="AFY16:AGA16"/>
    <mergeCell ref="AGB16:AGD16"/>
    <mergeCell ref="AEU16:AEW16"/>
    <mergeCell ref="AEX16:AEZ16"/>
    <mergeCell ref="AFA16:AFC16"/>
    <mergeCell ref="AFD16:AFF16"/>
    <mergeCell ref="AFG16:AFI16"/>
    <mergeCell ref="AFJ16:AFL16"/>
    <mergeCell ref="AEC16:AEE16"/>
    <mergeCell ref="AEF16:AEH16"/>
    <mergeCell ref="AEI16:AEK16"/>
    <mergeCell ref="AEL16:AEN16"/>
    <mergeCell ref="AEO16:AEQ16"/>
    <mergeCell ref="AER16:AET16"/>
    <mergeCell ref="ADK16:ADM16"/>
    <mergeCell ref="ADN16:ADP16"/>
    <mergeCell ref="ADQ16:ADS16"/>
    <mergeCell ref="ADT16:ADV16"/>
    <mergeCell ref="ADW16:ADY16"/>
    <mergeCell ref="ADZ16:AEB16"/>
    <mergeCell ref="ACS16:ACU16"/>
    <mergeCell ref="ACV16:ACX16"/>
    <mergeCell ref="ACY16:ADA16"/>
    <mergeCell ref="ADB16:ADD16"/>
    <mergeCell ref="ADE16:ADG16"/>
    <mergeCell ref="ADH16:ADJ16"/>
    <mergeCell ref="ACA16:ACC16"/>
    <mergeCell ref="ACD16:ACF16"/>
    <mergeCell ref="ACG16:ACI16"/>
    <mergeCell ref="ACJ16:ACL16"/>
    <mergeCell ref="ACM16:ACO16"/>
    <mergeCell ref="ACP16:ACR16"/>
    <mergeCell ref="AJQ16:AJS16"/>
    <mergeCell ref="AJT16:AJV16"/>
    <mergeCell ref="AJW16:AJY16"/>
    <mergeCell ref="AJZ16:AKB16"/>
    <mergeCell ref="AKC16:AKE16"/>
    <mergeCell ref="AKF16:AKH16"/>
    <mergeCell ref="AIY16:AJA16"/>
    <mergeCell ref="AJB16:AJD16"/>
    <mergeCell ref="AJE16:AJG16"/>
    <mergeCell ref="AJH16:AJJ16"/>
    <mergeCell ref="AJK16:AJM16"/>
    <mergeCell ref="AJN16:AJP16"/>
    <mergeCell ref="AIG16:AII16"/>
    <mergeCell ref="AIJ16:AIL16"/>
    <mergeCell ref="AIM16:AIO16"/>
    <mergeCell ref="AIP16:AIR16"/>
    <mergeCell ref="AIS16:AIU16"/>
    <mergeCell ref="AIV16:AIX16"/>
    <mergeCell ref="AHO16:AHQ16"/>
    <mergeCell ref="AHR16:AHT16"/>
    <mergeCell ref="AHU16:AHW16"/>
    <mergeCell ref="AHX16:AHZ16"/>
    <mergeCell ref="AIA16:AIC16"/>
    <mergeCell ref="AID16:AIF16"/>
    <mergeCell ref="AGW16:AGY16"/>
    <mergeCell ref="AGZ16:AHB16"/>
    <mergeCell ref="AHC16:AHE16"/>
    <mergeCell ref="AHF16:AHH16"/>
    <mergeCell ref="AHI16:AHK16"/>
    <mergeCell ref="AHL16:AHN16"/>
    <mergeCell ref="AGE16:AGG16"/>
    <mergeCell ref="AGH16:AGJ16"/>
    <mergeCell ref="AGK16:AGM16"/>
    <mergeCell ref="AGN16:AGP16"/>
    <mergeCell ref="AGQ16:AGS16"/>
    <mergeCell ref="AGT16:AGV16"/>
    <mergeCell ref="ANU16:ANW16"/>
    <mergeCell ref="ANX16:ANZ16"/>
    <mergeCell ref="AOA16:AOC16"/>
    <mergeCell ref="AOD16:AOF16"/>
    <mergeCell ref="AOG16:AOI16"/>
    <mergeCell ref="AOJ16:AOL16"/>
    <mergeCell ref="ANC16:ANE16"/>
    <mergeCell ref="ANF16:ANH16"/>
    <mergeCell ref="ANI16:ANK16"/>
    <mergeCell ref="ANL16:ANN16"/>
    <mergeCell ref="ANO16:ANQ16"/>
    <mergeCell ref="ANR16:ANT16"/>
    <mergeCell ref="AMK16:AMM16"/>
    <mergeCell ref="AMN16:AMP16"/>
    <mergeCell ref="AMQ16:AMS16"/>
    <mergeCell ref="AMT16:AMV16"/>
    <mergeCell ref="AMW16:AMY16"/>
    <mergeCell ref="AMZ16:ANB16"/>
    <mergeCell ref="ALS16:ALU16"/>
    <mergeCell ref="ALV16:ALX16"/>
    <mergeCell ref="ALY16:AMA16"/>
    <mergeCell ref="AMB16:AMD16"/>
    <mergeCell ref="AME16:AMG16"/>
    <mergeCell ref="AMH16:AMJ16"/>
    <mergeCell ref="ALA16:ALC16"/>
    <mergeCell ref="ALD16:ALF16"/>
    <mergeCell ref="ALG16:ALI16"/>
    <mergeCell ref="ALJ16:ALL16"/>
    <mergeCell ref="ALM16:ALO16"/>
    <mergeCell ref="ALP16:ALR16"/>
    <mergeCell ref="AKI16:AKK16"/>
    <mergeCell ref="AKL16:AKN16"/>
    <mergeCell ref="AKO16:AKQ16"/>
    <mergeCell ref="AKR16:AKT16"/>
    <mergeCell ref="AKU16:AKW16"/>
    <mergeCell ref="AKX16:AKZ16"/>
    <mergeCell ref="ARY16:ASA16"/>
    <mergeCell ref="ASB16:ASD16"/>
    <mergeCell ref="ASE16:ASG16"/>
    <mergeCell ref="ASH16:ASJ16"/>
    <mergeCell ref="ASK16:ASM16"/>
    <mergeCell ref="ASN16:ASP16"/>
    <mergeCell ref="ARG16:ARI16"/>
    <mergeCell ref="ARJ16:ARL16"/>
    <mergeCell ref="ARM16:ARO16"/>
    <mergeCell ref="ARP16:ARR16"/>
    <mergeCell ref="ARS16:ARU16"/>
    <mergeCell ref="ARV16:ARX16"/>
    <mergeCell ref="AQO16:AQQ16"/>
    <mergeCell ref="AQR16:AQT16"/>
    <mergeCell ref="AQU16:AQW16"/>
    <mergeCell ref="AQX16:AQZ16"/>
    <mergeCell ref="ARA16:ARC16"/>
    <mergeCell ref="ARD16:ARF16"/>
    <mergeCell ref="APW16:APY16"/>
    <mergeCell ref="APZ16:AQB16"/>
    <mergeCell ref="AQC16:AQE16"/>
    <mergeCell ref="AQF16:AQH16"/>
    <mergeCell ref="AQI16:AQK16"/>
    <mergeCell ref="AQL16:AQN16"/>
    <mergeCell ref="APE16:APG16"/>
    <mergeCell ref="APH16:APJ16"/>
    <mergeCell ref="APK16:APM16"/>
    <mergeCell ref="APN16:APP16"/>
    <mergeCell ref="APQ16:APS16"/>
    <mergeCell ref="APT16:APV16"/>
    <mergeCell ref="AOM16:AOO16"/>
    <mergeCell ref="AOP16:AOR16"/>
    <mergeCell ref="AOS16:AOU16"/>
    <mergeCell ref="AOV16:AOX16"/>
    <mergeCell ref="AOY16:APA16"/>
    <mergeCell ref="APB16:APD16"/>
    <mergeCell ref="AWC16:AWE16"/>
    <mergeCell ref="AWF16:AWH16"/>
    <mergeCell ref="AWI16:AWK16"/>
    <mergeCell ref="AWL16:AWN16"/>
    <mergeCell ref="AWO16:AWQ16"/>
    <mergeCell ref="AWR16:AWT16"/>
    <mergeCell ref="AVK16:AVM16"/>
    <mergeCell ref="AVN16:AVP16"/>
    <mergeCell ref="AVQ16:AVS16"/>
    <mergeCell ref="AVT16:AVV16"/>
    <mergeCell ref="AVW16:AVY16"/>
    <mergeCell ref="AVZ16:AWB16"/>
    <mergeCell ref="AUS16:AUU16"/>
    <mergeCell ref="AUV16:AUX16"/>
    <mergeCell ref="AUY16:AVA16"/>
    <mergeCell ref="AVB16:AVD16"/>
    <mergeCell ref="AVE16:AVG16"/>
    <mergeCell ref="AVH16:AVJ16"/>
    <mergeCell ref="AUA16:AUC16"/>
    <mergeCell ref="AUD16:AUF16"/>
    <mergeCell ref="AUG16:AUI16"/>
    <mergeCell ref="AUJ16:AUL16"/>
    <mergeCell ref="AUM16:AUO16"/>
    <mergeCell ref="AUP16:AUR16"/>
    <mergeCell ref="ATI16:ATK16"/>
    <mergeCell ref="ATL16:ATN16"/>
    <mergeCell ref="ATO16:ATQ16"/>
    <mergeCell ref="ATR16:ATT16"/>
    <mergeCell ref="ATU16:ATW16"/>
    <mergeCell ref="ATX16:ATZ16"/>
    <mergeCell ref="ASQ16:ASS16"/>
    <mergeCell ref="AST16:ASV16"/>
    <mergeCell ref="ASW16:ASY16"/>
    <mergeCell ref="ASZ16:ATB16"/>
    <mergeCell ref="ATC16:ATE16"/>
    <mergeCell ref="ATF16:ATH16"/>
    <mergeCell ref="BAG16:BAI16"/>
    <mergeCell ref="BAJ16:BAL16"/>
    <mergeCell ref="BAM16:BAO16"/>
    <mergeCell ref="BAP16:BAR16"/>
    <mergeCell ref="BAS16:BAU16"/>
    <mergeCell ref="BAV16:BAX16"/>
    <mergeCell ref="AZO16:AZQ16"/>
    <mergeCell ref="AZR16:AZT16"/>
    <mergeCell ref="AZU16:AZW16"/>
    <mergeCell ref="AZX16:AZZ16"/>
    <mergeCell ref="BAA16:BAC16"/>
    <mergeCell ref="BAD16:BAF16"/>
    <mergeCell ref="AYW16:AYY16"/>
    <mergeCell ref="AYZ16:AZB16"/>
    <mergeCell ref="AZC16:AZE16"/>
    <mergeCell ref="AZF16:AZH16"/>
    <mergeCell ref="AZI16:AZK16"/>
    <mergeCell ref="AZL16:AZN16"/>
    <mergeCell ref="AYE16:AYG16"/>
    <mergeCell ref="AYH16:AYJ16"/>
    <mergeCell ref="AYK16:AYM16"/>
    <mergeCell ref="AYN16:AYP16"/>
    <mergeCell ref="AYQ16:AYS16"/>
    <mergeCell ref="AYT16:AYV16"/>
    <mergeCell ref="AXM16:AXO16"/>
    <mergeCell ref="AXP16:AXR16"/>
    <mergeCell ref="AXS16:AXU16"/>
    <mergeCell ref="AXV16:AXX16"/>
    <mergeCell ref="AXY16:AYA16"/>
    <mergeCell ref="AYB16:AYD16"/>
    <mergeCell ref="AWU16:AWW16"/>
    <mergeCell ref="AWX16:AWZ16"/>
    <mergeCell ref="AXA16:AXC16"/>
    <mergeCell ref="AXD16:AXF16"/>
    <mergeCell ref="AXG16:AXI16"/>
    <mergeCell ref="AXJ16:AXL16"/>
    <mergeCell ref="BEK16:BEM16"/>
    <mergeCell ref="BEN16:BEP16"/>
    <mergeCell ref="BEQ16:BES16"/>
    <mergeCell ref="BET16:BEV16"/>
    <mergeCell ref="BEW16:BEY16"/>
    <mergeCell ref="BEZ16:BFB16"/>
    <mergeCell ref="BDS16:BDU16"/>
    <mergeCell ref="BDV16:BDX16"/>
    <mergeCell ref="BDY16:BEA16"/>
    <mergeCell ref="BEB16:BED16"/>
    <mergeCell ref="BEE16:BEG16"/>
    <mergeCell ref="BEH16:BEJ16"/>
    <mergeCell ref="BDA16:BDC16"/>
    <mergeCell ref="BDD16:BDF16"/>
    <mergeCell ref="BDG16:BDI16"/>
    <mergeCell ref="BDJ16:BDL16"/>
    <mergeCell ref="BDM16:BDO16"/>
    <mergeCell ref="BDP16:BDR16"/>
    <mergeCell ref="BCI16:BCK16"/>
    <mergeCell ref="BCL16:BCN16"/>
    <mergeCell ref="BCO16:BCQ16"/>
    <mergeCell ref="BCR16:BCT16"/>
    <mergeCell ref="BCU16:BCW16"/>
    <mergeCell ref="BCX16:BCZ16"/>
    <mergeCell ref="BBQ16:BBS16"/>
    <mergeCell ref="BBT16:BBV16"/>
    <mergeCell ref="BBW16:BBY16"/>
    <mergeCell ref="BBZ16:BCB16"/>
    <mergeCell ref="BCC16:BCE16"/>
    <mergeCell ref="BCF16:BCH16"/>
    <mergeCell ref="BAY16:BBA16"/>
    <mergeCell ref="BBB16:BBD16"/>
    <mergeCell ref="BBE16:BBG16"/>
    <mergeCell ref="BBH16:BBJ16"/>
    <mergeCell ref="BBK16:BBM16"/>
    <mergeCell ref="BBN16:BBP16"/>
    <mergeCell ref="BIO16:BIQ16"/>
    <mergeCell ref="BIR16:BIT16"/>
    <mergeCell ref="BIU16:BIW16"/>
    <mergeCell ref="BIX16:BIZ16"/>
    <mergeCell ref="BJA16:BJC16"/>
    <mergeCell ref="BJD16:BJF16"/>
    <mergeCell ref="BHW16:BHY16"/>
    <mergeCell ref="BHZ16:BIB16"/>
    <mergeCell ref="BIC16:BIE16"/>
    <mergeCell ref="BIF16:BIH16"/>
    <mergeCell ref="BII16:BIK16"/>
    <mergeCell ref="BIL16:BIN16"/>
    <mergeCell ref="BHE16:BHG16"/>
    <mergeCell ref="BHH16:BHJ16"/>
    <mergeCell ref="BHK16:BHM16"/>
    <mergeCell ref="BHN16:BHP16"/>
    <mergeCell ref="BHQ16:BHS16"/>
    <mergeCell ref="BHT16:BHV16"/>
    <mergeCell ref="BGM16:BGO16"/>
    <mergeCell ref="BGP16:BGR16"/>
    <mergeCell ref="BGS16:BGU16"/>
    <mergeCell ref="BGV16:BGX16"/>
    <mergeCell ref="BGY16:BHA16"/>
    <mergeCell ref="BHB16:BHD16"/>
    <mergeCell ref="BFU16:BFW16"/>
    <mergeCell ref="BFX16:BFZ16"/>
    <mergeCell ref="BGA16:BGC16"/>
    <mergeCell ref="BGD16:BGF16"/>
    <mergeCell ref="BGG16:BGI16"/>
    <mergeCell ref="BGJ16:BGL16"/>
    <mergeCell ref="BFC16:BFE16"/>
    <mergeCell ref="BFF16:BFH16"/>
    <mergeCell ref="BFI16:BFK16"/>
    <mergeCell ref="BFL16:BFN16"/>
    <mergeCell ref="BFO16:BFQ16"/>
    <mergeCell ref="BFR16:BFT16"/>
    <mergeCell ref="BMS16:BMU16"/>
    <mergeCell ref="BMV16:BMX16"/>
    <mergeCell ref="BMY16:BNA16"/>
    <mergeCell ref="BNB16:BND16"/>
    <mergeCell ref="BNE16:BNG16"/>
    <mergeCell ref="BNH16:BNJ16"/>
    <mergeCell ref="BMA16:BMC16"/>
    <mergeCell ref="BMD16:BMF16"/>
    <mergeCell ref="BMG16:BMI16"/>
    <mergeCell ref="BMJ16:BML16"/>
    <mergeCell ref="BMM16:BMO16"/>
    <mergeCell ref="BMP16:BMR16"/>
    <mergeCell ref="BLI16:BLK16"/>
    <mergeCell ref="BLL16:BLN16"/>
    <mergeCell ref="BLO16:BLQ16"/>
    <mergeCell ref="BLR16:BLT16"/>
    <mergeCell ref="BLU16:BLW16"/>
    <mergeCell ref="BLX16:BLZ16"/>
    <mergeCell ref="BKQ16:BKS16"/>
    <mergeCell ref="BKT16:BKV16"/>
    <mergeCell ref="BKW16:BKY16"/>
    <mergeCell ref="BKZ16:BLB16"/>
    <mergeCell ref="BLC16:BLE16"/>
    <mergeCell ref="BLF16:BLH16"/>
    <mergeCell ref="BJY16:BKA16"/>
    <mergeCell ref="BKB16:BKD16"/>
    <mergeCell ref="BKE16:BKG16"/>
    <mergeCell ref="BKH16:BKJ16"/>
    <mergeCell ref="BKK16:BKM16"/>
    <mergeCell ref="BKN16:BKP16"/>
    <mergeCell ref="BJG16:BJI16"/>
    <mergeCell ref="BJJ16:BJL16"/>
    <mergeCell ref="BJM16:BJO16"/>
    <mergeCell ref="BJP16:BJR16"/>
    <mergeCell ref="BJS16:BJU16"/>
    <mergeCell ref="BJV16:BJX16"/>
    <mergeCell ref="BQW16:BQY16"/>
    <mergeCell ref="BQZ16:BRB16"/>
    <mergeCell ref="BRC16:BRE16"/>
    <mergeCell ref="BRF16:BRH16"/>
    <mergeCell ref="BRI16:BRK16"/>
    <mergeCell ref="BRL16:BRN16"/>
    <mergeCell ref="BQE16:BQG16"/>
    <mergeCell ref="BQH16:BQJ16"/>
    <mergeCell ref="BQK16:BQM16"/>
    <mergeCell ref="BQN16:BQP16"/>
    <mergeCell ref="BQQ16:BQS16"/>
    <mergeCell ref="BQT16:BQV16"/>
    <mergeCell ref="BPM16:BPO16"/>
    <mergeCell ref="BPP16:BPR16"/>
    <mergeCell ref="BPS16:BPU16"/>
    <mergeCell ref="BPV16:BPX16"/>
    <mergeCell ref="BPY16:BQA16"/>
    <mergeCell ref="BQB16:BQD16"/>
    <mergeCell ref="BOU16:BOW16"/>
    <mergeCell ref="BOX16:BOZ16"/>
    <mergeCell ref="BPA16:BPC16"/>
    <mergeCell ref="BPD16:BPF16"/>
    <mergeCell ref="BPG16:BPI16"/>
    <mergeCell ref="BPJ16:BPL16"/>
    <mergeCell ref="BOC16:BOE16"/>
    <mergeCell ref="BOF16:BOH16"/>
    <mergeCell ref="BOI16:BOK16"/>
    <mergeCell ref="BOL16:BON16"/>
    <mergeCell ref="BOO16:BOQ16"/>
    <mergeCell ref="BOR16:BOT16"/>
    <mergeCell ref="BNK16:BNM16"/>
    <mergeCell ref="BNN16:BNP16"/>
    <mergeCell ref="BNQ16:BNS16"/>
    <mergeCell ref="BNT16:BNV16"/>
    <mergeCell ref="BNW16:BNY16"/>
    <mergeCell ref="BNZ16:BOB16"/>
    <mergeCell ref="BVA16:BVC16"/>
    <mergeCell ref="BVD16:BVF16"/>
    <mergeCell ref="BVG16:BVI16"/>
    <mergeCell ref="BVJ16:BVL16"/>
    <mergeCell ref="BVM16:BVO16"/>
    <mergeCell ref="BVP16:BVR16"/>
    <mergeCell ref="BUI16:BUK16"/>
    <mergeCell ref="BUL16:BUN16"/>
    <mergeCell ref="BUO16:BUQ16"/>
    <mergeCell ref="BUR16:BUT16"/>
    <mergeCell ref="BUU16:BUW16"/>
    <mergeCell ref="BUX16:BUZ16"/>
    <mergeCell ref="BTQ16:BTS16"/>
    <mergeCell ref="BTT16:BTV16"/>
    <mergeCell ref="BTW16:BTY16"/>
    <mergeCell ref="BTZ16:BUB16"/>
    <mergeCell ref="BUC16:BUE16"/>
    <mergeCell ref="BUF16:BUH16"/>
    <mergeCell ref="BSY16:BTA16"/>
    <mergeCell ref="BTB16:BTD16"/>
    <mergeCell ref="BTE16:BTG16"/>
    <mergeCell ref="BTH16:BTJ16"/>
    <mergeCell ref="BTK16:BTM16"/>
    <mergeCell ref="BTN16:BTP16"/>
    <mergeCell ref="BSG16:BSI16"/>
    <mergeCell ref="BSJ16:BSL16"/>
    <mergeCell ref="BSM16:BSO16"/>
    <mergeCell ref="BSP16:BSR16"/>
    <mergeCell ref="BSS16:BSU16"/>
    <mergeCell ref="BSV16:BSX16"/>
    <mergeCell ref="BRO16:BRQ16"/>
    <mergeCell ref="BRR16:BRT16"/>
    <mergeCell ref="BRU16:BRW16"/>
    <mergeCell ref="BRX16:BRZ16"/>
    <mergeCell ref="BSA16:BSC16"/>
    <mergeCell ref="BSD16:BSF16"/>
    <mergeCell ref="CW17:CY17"/>
    <mergeCell ref="CZ17:DB17"/>
    <mergeCell ref="DC17:DE17"/>
    <mergeCell ref="DF17:DH17"/>
    <mergeCell ref="DI17:DK17"/>
    <mergeCell ref="DL17:DN17"/>
    <mergeCell ref="CE17:CG17"/>
    <mergeCell ref="CH17:CJ17"/>
    <mergeCell ref="CK17:CM17"/>
    <mergeCell ref="CN17:CP17"/>
    <mergeCell ref="CQ17:CS17"/>
    <mergeCell ref="CT17:CV17"/>
    <mergeCell ref="BM17:BO17"/>
    <mergeCell ref="BP17:BR17"/>
    <mergeCell ref="BS17:BU17"/>
    <mergeCell ref="BV17:BX17"/>
    <mergeCell ref="BY17:CA17"/>
    <mergeCell ref="CB17:CD17"/>
    <mergeCell ref="AU17:AW17"/>
    <mergeCell ref="AX17:AZ17"/>
    <mergeCell ref="BA17:BC17"/>
    <mergeCell ref="BD17:BF17"/>
    <mergeCell ref="BG17:BI17"/>
    <mergeCell ref="BJ17:BL17"/>
    <mergeCell ref="AC17:AE17"/>
    <mergeCell ref="AF17:AH17"/>
    <mergeCell ref="AI17:AK17"/>
    <mergeCell ref="AL17:AN17"/>
    <mergeCell ref="AO17:AQ17"/>
    <mergeCell ref="AR17:AT17"/>
    <mergeCell ref="BYM16:BYO16"/>
    <mergeCell ref="B17:D17"/>
    <mergeCell ref="E17:G17"/>
    <mergeCell ref="H17:J17"/>
    <mergeCell ref="K17:M17"/>
    <mergeCell ref="N17:P17"/>
    <mergeCell ref="Q17:S17"/>
    <mergeCell ref="T17:V17"/>
    <mergeCell ref="W17:Y17"/>
    <mergeCell ref="Z17:AB17"/>
    <mergeCell ref="BXU16:BXW16"/>
    <mergeCell ref="BXX16:BXZ16"/>
    <mergeCell ref="BYA16:BYC16"/>
    <mergeCell ref="BYD16:BYF16"/>
    <mergeCell ref="BYG16:BYI16"/>
    <mergeCell ref="BYJ16:BYL16"/>
    <mergeCell ref="BXC16:BXE16"/>
    <mergeCell ref="BXF16:BXH16"/>
    <mergeCell ref="BXI16:BXK16"/>
    <mergeCell ref="BXL16:BXN16"/>
    <mergeCell ref="BXO16:BXQ16"/>
    <mergeCell ref="BXR16:BXT16"/>
    <mergeCell ref="BWK16:BWM16"/>
    <mergeCell ref="BWN16:BWP16"/>
    <mergeCell ref="BWQ16:BWS16"/>
    <mergeCell ref="BWT16:BWV16"/>
    <mergeCell ref="BWW16:BWY16"/>
    <mergeCell ref="BWZ16:BXB16"/>
    <mergeCell ref="BVS16:BVU16"/>
    <mergeCell ref="BVV16:BVX16"/>
    <mergeCell ref="BVY16:BWA16"/>
    <mergeCell ref="BWB16:BWD16"/>
    <mergeCell ref="BWE16:BWG16"/>
    <mergeCell ref="BWH16:BWJ16"/>
    <mergeCell ref="HA17:HC17"/>
    <mergeCell ref="HD17:HF17"/>
    <mergeCell ref="HG17:HI17"/>
    <mergeCell ref="HJ17:HL17"/>
    <mergeCell ref="HM17:HO17"/>
    <mergeCell ref="HP17:HR17"/>
    <mergeCell ref="GI17:GK17"/>
    <mergeCell ref="GL17:GN17"/>
    <mergeCell ref="GO17:GQ17"/>
    <mergeCell ref="GR17:GT17"/>
    <mergeCell ref="GU17:GW17"/>
    <mergeCell ref="GX17:GZ17"/>
    <mergeCell ref="FQ17:FS17"/>
    <mergeCell ref="FT17:FV17"/>
    <mergeCell ref="FW17:FY17"/>
    <mergeCell ref="FZ17:GB17"/>
    <mergeCell ref="GC17:GE17"/>
    <mergeCell ref="GF17:GH17"/>
    <mergeCell ref="EY17:FA17"/>
    <mergeCell ref="FB17:FD17"/>
    <mergeCell ref="FE17:FG17"/>
    <mergeCell ref="FH17:FJ17"/>
    <mergeCell ref="FK17:FM17"/>
    <mergeCell ref="FN17:FP17"/>
    <mergeCell ref="EG17:EI17"/>
    <mergeCell ref="EJ17:EL17"/>
    <mergeCell ref="EM17:EO17"/>
    <mergeCell ref="EP17:ER17"/>
    <mergeCell ref="ES17:EU17"/>
    <mergeCell ref="EV17:EX17"/>
    <mergeCell ref="DO17:DQ17"/>
    <mergeCell ref="DR17:DT17"/>
    <mergeCell ref="DU17:DW17"/>
    <mergeCell ref="DX17:DZ17"/>
    <mergeCell ref="EA17:EC17"/>
    <mergeCell ref="ED17:EF17"/>
    <mergeCell ref="LE17:LG17"/>
    <mergeCell ref="LH17:LJ17"/>
    <mergeCell ref="LK17:LM17"/>
    <mergeCell ref="LN17:LP17"/>
    <mergeCell ref="LQ17:LS17"/>
    <mergeCell ref="LT17:LV17"/>
    <mergeCell ref="KM17:KO17"/>
    <mergeCell ref="KP17:KR17"/>
    <mergeCell ref="KS17:KU17"/>
    <mergeCell ref="KV17:KX17"/>
    <mergeCell ref="KY17:LA17"/>
    <mergeCell ref="LB17:LD17"/>
    <mergeCell ref="JU17:JW17"/>
    <mergeCell ref="JX17:JZ17"/>
    <mergeCell ref="KA17:KC17"/>
    <mergeCell ref="KD17:KF17"/>
    <mergeCell ref="KG17:KI17"/>
    <mergeCell ref="KJ17:KL17"/>
    <mergeCell ref="JC17:JE17"/>
    <mergeCell ref="JF17:JH17"/>
    <mergeCell ref="JI17:JK17"/>
    <mergeCell ref="JL17:JN17"/>
    <mergeCell ref="JO17:JQ17"/>
    <mergeCell ref="JR17:JT17"/>
    <mergeCell ref="IK17:IM17"/>
    <mergeCell ref="IN17:IP17"/>
    <mergeCell ref="IQ17:IS17"/>
    <mergeCell ref="IT17:IV17"/>
    <mergeCell ref="IW17:IY17"/>
    <mergeCell ref="IZ17:JB17"/>
    <mergeCell ref="HS17:HU17"/>
    <mergeCell ref="HV17:HX17"/>
    <mergeCell ref="HY17:IA17"/>
    <mergeCell ref="IB17:ID17"/>
    <mergeCell ref="IE17:IG17"/>
    <mergeCell ref="IH17:IJ17"/>
    <mergeCell ref="PI17:PK17"/>
    <mergeCell ref="PL17:PN17"/>
    <mergeCell ref="PO17:PQ17"/>
    <mergeCell ref="PR17:PT17"/>
    <mergeCell ref="PU17:PW17"/>
    <mergeCell ref="PX17:PZ17"/>
    <mergeCell ref="OQ17:OS17"/>
    <mergeCell ref="OT17:OV17"/>
    <mergeCell ref="OW17:OY17"/>
    <mergeCell ref="OZ17:PB17"/>
    <mergeCell ref="PC17:PE17"/>
    <mergeCell ref="PF17:PH17"/>
    <mergeCell ref="NY17:OA17"/>
    <mergeCell ref="OB17:OD17"/>
    <mergeCell ref="OE17:OG17"/>
    <mergeCell ref="OH17:OJ17"/>
    <mergeCell ref="OK17:OM17"/>
    <mergeCell ref="ON17:OP17"/>
    <mergeCell ref="NG17:NI17"/>
    <mergeCell ref="NJ17:NL17"/>
    <mergeCell ref="NM17:NO17"/>
    <mergeCell ref="NP17:NR17"/>
    <mergeCell ref="NS17:NU17"/>
    <mergeCell ref="NV17:NX17"/>
    <mergeCell ref="MO17:MQ17"/>
    <mergeCell ref="MR17:MT17"/>
    <mergeCell ref="MU17:MW17"/>
    <mergeCell ref="MX17:MZ17"/>
    <mergeCell ref="NA17:NC17"/>
    <mergeCell ref="ND17:NF17"/>
    <mergeCell ref="LW17:LY17"/>
    <mergeCell ref="LZ17:MB17"/>
    <mergeCell ref="MC17:ME17"/>
    <mergeCell ref="MF17:MH17"/>
    <mergeCell ref="MI17:MK17"/>
    <mergeCell ref="ML17:MN17"/>
    <mergeCell ref="TM17:TO17"/>
    <mergeCell ref="TP17:TR17"/>
    <mergeCell ref="TS17:TU17"/>
    <mergeCell ref="TV17:TX17"/>
    <mergeCell ref="TY17:UA17"/>
    <mergeCell ref="UB17:UD17"/>
    <mergeCell ref="SU17:SW17"/>
    <mergeCell ref="SX17:SZ17"/>
    <mergeCell ref="TA17:TC17"/>
    <mergeCell ref="TD17:TF17"/>
    <mergeCell ref="TG17:TI17"/>
    <mergeCell ref="TJ17:TL17"/>
    <mergeCell ref="SC17:SE17"/>
    <mergeCell ref="SF17:SH17"/>
    <mergeCell ref="SI17:SK17"/>
    <mergeCell ref="SL17:SN17"/>
    <mergeCell ref="SO17:SQ17"/>
    <mergeCell ref="SR17:ST17"/>
    <mergeCell ref="RK17:RM17"/>
    <mergeCell ref="RN17:RP17"/>
    <mergeCell ref="RQ17:RS17"/>
    <mergeCell ref="RT17:RV17"/>
    <mergeCell ref="RW17:RY17"/>
    <mergeCell ref="RZ17:SB17"/>
    <mergeCell ref="QS17:QU17"/>
    <mergeCell ref="QV17:QX17"/>
    <mergeCell ref="QY17:RA17"/>
    <mergeCell ref="RB17:RD17"/>
    <mergeCell ref="RE17:RG17"/>
    <mergeCell ref="RH17:RJ17"/>
    <mergeCell ref="QA17:QC17"/>
    <mergeCell ref="QD17:QF17"/>
    <mergeCell ref="QG17:QI17"/>
    <mergeCell ref="QJ17:QL17"/>
    <mergeCell ref="QM17:QO17"/>
    <mergeCell ref="QP17:QR17"/>
    <mergeCell ref="XQ17:XS17"/>
    <mergeCell ref="XT17:XV17"/>
    <mergeCell ref="XW17:XY17"/>
    <mergeCell ref="XZ17:YB17"/>
    <mergeCell ref="YC17:YE17"/>
    <mergeCell ref="YF17:YH17"/>
    <mergeCell ref="WY17:XA17"/>
    <mergeCell ref="XB17:XD17"/>
    <mergeCell ref="XE17:XG17"/>
    <mergeCell ref="XH17:XJ17"/>
    <mergeCell ref="XK17:XM17"/>
    <mergeCell ref="XN17:XP17"/>
    <mergeCell ref="WG17:WI17"/>
    <mergeCell ref="WJ17:WL17"/>
    <mergeCell ref="WM17:WO17"/>
    <mergeCell ref="WP17:WR17"/>
    <mergeCell ref="WS17:WU17"/>
    <mergeCell ref="WV17:WX17"/>
    <mergeCell ref="VO17:VQ17"/>
    <mergeCell ref="VR17:VT17"/>
    <mergeCell ref="VU17:VW17"/>
    <mergeCell ref="VX17:VZ17"/>
    <mergeCell ref="WA17:WC17"/>
    <mergeCell ref="WD17:WF17"/>
    <mergeCell ref="UW17:UY17"/>
    <mergeCell ref="UZ17:VB17"/>
    <mergeCell ref="VC17:VE17"/>
    <mergeCell ref="VF17:VH17"/>
    <mergeCell ref="VI17:VK17"/>
    <mergeCell ref="VL17:VN17"/>
    <mergeCell ref="UE17:UG17"/>
    <mergeCell ref="UH17:UJ17"/>
    <mergeCell ref="UK17:UM17"/>
    <mergeCell ref="UN17:UP17"/>
    <mergeCell ref="UQ17:US17"/>
    <mergeCell ref="UT17:UV17"/>
    <mergeCell ref="ABU17:ABW17"/>
    <mergeCell ref="ABX17:ABZ17"/>
    <mergeCell ref="ACA17:ACC17"/>
    <mergeCell ref="ACD17:ACF17"/>
    <mergeCell ref="ACG17:ACI17"/>
    <mergeCell ref="ACJ17:ACL17"/>
    <mergeCell ref="ABC17:ABE17"/>
    <mergeCell ref="ABF17:ABH17"/>
    <mergeCell ref="ABI17:ABK17"/>
    <mergeCell ref="ABL17:ABN17"/>
    <mergeCell ref="ABO17:ABQ17"/>
    <mergeCell ref="ABR17:ABT17"/>
    <mergeCell ref="AAK17:AAM17"/>
    <mergeCell ref="AAN17:AAP17"/>
    <mergeCell ref="AAQ17:AAS17"/>
    <mergeCell ref="AAT17:AAV17"/>
    <mergeCell ref="AAW17:AAY17"/>
    <mergeCell ref="AAZ17:ABB17"/>
    <mergeCell ref="ZS17:ZU17"/>
    <mergeCell ref="ZV17:ZX17"/>
    <mergeCell ref="ZY17:AAA17"/>
    <mergeCell ref="AAB17:AAD17"/>
    <mergeCell ref="AAE17:AAG17"/>
    <mergeCell ref="AAH17:AAJ17"/>
    <mergeCell ref="ZA17:ZC17"/>
    <mergeCell ref="ZD17:ZF17"/>
    <mergeCell ref="ZG17:ZI17"/>
    <mergeCell ref="ZJ17:ZL17"/>
    <mergeCell ref="ZM17:ZO17"/>
    <mergeCell ref="ZP17:ZR17"/>
    <mergeCell ref="YI17:YK17"/>
    <mergeCell ref="YL17:YN17"/>
    <mergeCell ref="YO17:YQ17"/>
    <mergeCell ref="YR17:YT17"/>
    <mergeCell ref="YU17:YW17"/>
    <mergeCell ref="YX17:YZ17"/>
    <mergeCell ref="AFY17:AGA17"/>
    <mergeCell ref="AGB17:AGD17"/>
    <mergeCell ref="AGE17:AGG17"/>
    <mergeCell ref="AGH17:AGJ17"/>
    <mergeCell ref="AGK17:AGM17"/>
    <mergeCell ref="AGN17:AGP17"/>
    <mergeCell ref="AFG17:AFI17"/>
    <mergeCell ref="AFJ17:AFL17"/>
    <mergeCell ref="AFM17:AFO17"/>
    <mergeCell ref="AFP17:AFR17"/>
    <mergeCell ref="AFS17:AFU17"/>
    <mergeCell ref="AFV17:AFX17"/>
    <mergeCell ref="AEO17:AEQ17"/>
    <mergeCell ref="AER17:AET17"/>
    <mergeCell ref="AEU17:AEW17"/>
    <mergeCell ref="AEX17:AEZ17"/>
    <mergeCell ref="AFA17:AFC17"/>
    <mergeCell ref="AFD17:AFF17"/>
    <mergeCell ref="ADW17:ADY17"/>
    <mergeCell ref="ADZ17:AEB17"/>
    <mergeCell ref="AEC17:AEE17"/>
    <mergeCell ref="AEF17:AEH17"/>
    <mergeCell ref="AEI17:AEK17"/>
    <mergeCell ref="AEL17:AEN17"/>
    <mergeCell ref="ADE17:ADG17"/>
    <mergeCell ref="ADH17:ADJ17"/>
    <mergeCell ref="ADK17:ADM17"/>
    <mergeCell ref="ADN17:ADP17"/>
    <mergeCell ref="ADQ17:ADS17"/>
    <mergeCell ref="ADT17:ADV17"/>
    <mergeCell ref="ACM17:ACO17"/>
    <mergeCell ref="ACP17:ACR17"/>
    <mergeCell ref="ACS17:ACU17"/>
    <mergeCell ref="ACV17:ACX17"/>
    <mergeCell ref="ACY17:ADA17"/>
    <mergeCell ref="ADB17:ADD17"/>
    <mergeCell ref="AKC17:AKE17"/>
    <mergeCell ref="AKF17:AKH17"/>
    <mergeCell ref="AKI17:AKK17"/>
    <mergeCell ref="AKL17:AKN17"/>
    <mergeCell ref="AKO17:AKQ17"/>
    <mergeCell ref="AKR17:AKT17"/>
    <mergeCell ref="AJK17:AJM17"/>
    <mergeCell ref="AJN17:AJP17"/>
    <mergeCell ref="AJQ17:AJS17"/>
    <mergeCell ref="AJT17:AJV17"/>
    <mergeCell ref="AJW17:AJY17"/>
    <mergeCell ref="AJZ17:AKB17"/>
    <mergeCell ref="AIS17:AIU17"/>
    <mergeCell ref="AIV17:AIX17"/>
    <mergeCell ref="AIY17:AJA17"/>
    <mergeCell ref="AJB17:AJD17"/>
    <mergeCell ref="AJE17:AJG17"/>
    <mergeCell ref="AJH17:AJJ17"/>
    <mergeCell ref="AIA17:AIC17"/>
    <mergeCell ref="AID17:AIF17"/>
    <mergeCell ref="AIG17:AII17"/>
    <mergeCell ref="AIJ17:AIL17"/>
    <mergeCell ref="AIM17:AIO17"/>
    <mergeCell ref="AIP17:AIR17"/>
    <mergeCell ref="AHI17:AHK17"/>
    <mergeCell ref="AHL17:AHN17"/>
    <mergeCell ref="AHO17:AHQ17"/>
    <mergeCell ref="AHR17:AHT17"/>
    <mergeCell ref="AHU17:AHW17"/>
    <mergeCell ref="AHX17:AHZ17"/>
    <mergeCell ref="AGQ17:AGS17"/>
    <mergeCell ref="AGT17:AGV17"/>
    <mergeCell ref="AGW17:AGY17"/>
    <mergeCell ref="AGZ17:AHB17"/>
    <mergeCell ref="AHC17:AHE17"/>
    <mergeCell ref="AHF17:AHH17"/>
    <mergeCell ref="AOG17:AOI17"/>
    <mergeCell ref="AOJ17:AOL17"/>
    <mergeCell ref="AOM17:AOO17"/>
    <mergeCell ref="AOP17:AOR17"/>
    <mergeCell ref="AOS17:AOU17"/>
    <mergeCell ref="AOV17:AOX17"/>
    <mergeCell ref="ANO17:ANQ17"/>
    <mergeCell ref="ANR17:ANT17"/>
    <mergeCell ref="ANU17:ANW17"/>
    <mergeCell ref="ANX17:ANZ17"/>
    <mergeCell ref="AOA17:AOC17"/>
    <mergeCell ref="AOD17:AOF17"/>
    <mergeCell ref="AMW17:AMY17"/>
    <mergeCell ref="AMZ17:ANB17"/>
    <mergeCell ref="ANC17:ANE17"/>
    <mergeCell ref="ANF17:ANH17"/>
    <mergeCell ref="ANI17:ANK17"/>
    <mergeCell ref="ANL17:ANN17"/>
    <mergeCell ref="AME17:AMG17"/>
    <mergeCell ref="AMH17:AMJ17"/>
    <mergeCell ref="AMK17:AMM17"/>
    <mergeCell ref="AMN17:AMP17"/>
    <mergeCell ref="AMQ17:AMS17"/>
    <mergeCell ref="AMT17:AMV17"/>
    <mergeCell ref="ALM17:ALO17"/>
    <mergeCell ref="ALP17:ALR17"/>
    <mergeCell ref="ALS17:ALU17"/>
    <mergeCell ref="ALV17:ALX17"/>
    <mergeCell ref="ALY17:AMA17"/>
    <mergeCell ref="AMB17:AMD17"/>
    <mergeCell ref="AKU17:AKW17"/>
    <mergeCell ref="AKX17:AKZ17"/>
    <mergeCell ref="ALA17:ALC17"/>
    <mergeCell ref="ALD17:ALF17"/>
    <mergeCell ref="ALG17:ALI17"/>
    <mergeCell ref="ALJ17:ALL17"/>
    <mergeCell ref="ASK17:ASM17"/>
    <mergeCell ref="ASN17:ASP17"/>
    <mergeCell ref="ASQ17:ASS17"/>
    <mergeCell ref="AST17:ASV17"/>
    <mergeCell ref="ASW17:ASY17"/>
    <mergeCell ref="ASZ17:ATB17"/>
    <mergeCell ref="ARS17:ARU17"/>
    <mergeCell ref="ARV17:ARX17"/>
    <mergeCell ref="ARY17:ASA17"/>
    <mergeCell ref="ASB17:ASD17"/>
    <mergeCell ref="ASE17:ASG17"/>
    <mergeCell ref="ASH17:ASJ17"/>
    <mergeCell ref="ARA17:ARC17"/>
    <mergeCell ref="ARD17:ARF17"/>
    <mergeCell ref="ARG17:ARI17"/>
    <mergeCell ref="ARJ17:ARL17"/>
    <mergeCell ref="ARM17:ARO17"/>
    <mergeCell ref="ARP17:ARR17"/>
    <mergeCell ref="AQI17:AQK17"/>
    <mergeCell ref="AQL17:AQN17"/>
    <mergeCell ref="AQO17:AQQ17"/>
    <mergeCell ref="AQR17:AQT17"/>
    <mergeCell ref="AQU17:AQW17"/>
    <mergeCell ref="AQX17:AQZ17"/>
    <mergeCell ref="APQ17:APS17"/>
    <mergeCell ref="APT17:APV17"/>
    <mergeCell ref="APW17:APY17"/>
    <mergeCell ref="APZ17:AQB17"/>
    <mergeCell ref="AQC17:AQE17"/>
    <mergeCell ref="AQF17:AQH17"/>
    <mergeCell ref="AOY17:APA17"/>
    <mergeCell ref="APB17:APD17"/>
    <mergeCell ref="APE17:APG17"/>
    <mergeCell ref="APH17:APJ17"/>
    <mergeCell ref="APK17:APM17"/>
    <mergeCell ref="APN17:APP17"/>
    <mergeCell ref="AWO17:AWQ17"/>
    <mergeCell ref="AWR17:AWT17"/>
    <mergeCell ref="AWU17:AWW17"/>
    <mergeCell ref="AWX17:AWZ17"/>
    <mergeCell ref="AXA17:AXC17"/>
    <mergeCell ref="AXD17:AXF17"/>
    <mergeCell ref="AVW17:AVY17"/>
    <mergeCell ref="AVZ17:AWB17"/>
    <mergeCell ref="AWC17:AWE17"/>
    <mergeCell ref="AWF17:AWH17"/>
    <mergeCell ref="AWI17:AWK17"/>
    <mergeCell ref="AWL17:AWN17"/>
    <mergeCell ref="AVE17:AVG17"/>
    <mergeCell ref="AVH17:AVJ17"/>
    <mergeCell ref="AVK17:AVM17"/>
    <mergeCell ref="AVN17:AVP17"/>
    <mergeCell ref="AVQ17:AVS17"/>
    <mergeCell ref="AVT17:AVV17"/>
    <mergeCell ref="AUM17:AUO17"/>
    <mergeCell ref="AUP17:AUR17"/>
    <mergeCell ref="AUS17:AUU17"/>
    <mergeCell ref="AUV17:AUX17"/>
    <mergeCell ref="AUY17:AVA17"/>
    <mergeCell ref="AVB17:AVD17"/>
    <mergeCell ref="ATU17:ATW17"/>
    <mergeCell ref="ATX17:ATZ17"/>
    <mergeCell ref="AUA17:AUC17"/>
    <mergeCell ref="AUD17:AUF17"/>
    <mergeCell ref="AUG17:AUI17"/>
    <mergeCell ref="AUJ17:AUL17"/>
    <mergeCell ref="ATC17:ATE17"/>
    <mergeCell ref="ATF17:ATH17"/>
    <mergeCell ref="ATI17:ATK17"/>
    <mergeCell ref="ATL17:ATN17"/>
    <mergeCell ref="ATO17:ATQ17"/>
    <mergeCell ref="ATR17:ATT17"/>
    <mergeCell ref="BAS17:BAU17"/>
    <mergeCell ref="BAV17:BAX17"/>
    <mergeCell ref="BAY17:BBA17"/>
    <mergeCell ref="BBB17:BBD17"/>
    <mergeCell ref="BBE17:BBG17"/>
    <mergeCell ref="BBH17:BBJ17"/>
    <mergeCell ref="BAA17:BAC17"/>
    <mergeCell ref="BAD17:BAF17"/>
    <mergeCell ref="BAG17:BAI17"/>
    <mergeCell ref="BAJ17:BAL17"/>
    <mergeCell ref="BAM17:BAO17"/>
    <mergeCell ref="BAP17:BAR17"/>
    <mergeCell ref="AZI17:AZK17"/>
    <mergeCell ref="AZL17:AZN17"/>
    <mergeCell ref="AZO17:AZQ17"/>
    <mergeCell ref="AZR17:AZT17"/>
    <mergeCell ref="AZU17:AZW17"/>
    <mergeCell ref="AZX17:AZZ17"/>
    <mergeCell ref="AYQ17:AYS17"/>
    <mergeCell ref="AYT17:AYV17"/>
    <mergeCell ref="AYW17:AYY17"/>
    <mergeCell ref="AYZ17:AZB17"/>
    <mergeCell ref="AZC17:AZE17"/>
    <mergeCell ref="AZF17:AZH17"/>
    <mergeCell ref="AXY17:AYA17"/>
    <mergeCell ref="AYB17:AYD17"/>
    <mergeCell ref="AYE17:AYG17"/>
    <mergeCell ref="AYH17:AYJ17"/>
    <mergeCell ref="AYK17:AYM17"/>
    <mergeCell ref="AYN17:AYP17"/>
    <mergeCell ref="AXG17:AXI17"/>
    <mergeCell ref="AXJ17:AXL17"/>
    <mergeCell ref="AXM17:AXO17"/>
    <mergeCell ref="AXP17:AXR17"/>
    <mergeCell ref="AXS17:AXU17"/>
    <mergeCell ref="AXV17:AXX17"/>
    <mergeCell ref="BEW17:BEY17"/>
    <mergeCell ref="BEZ17:BFB17"/>
    <mergeCell ref="BFC17:BFE17"/>
    <mergeCell ref="BFF17:BFH17"/>
    <mergeCell ref="BFI17:BFK17"/>
    <mergeCell ref="BFL17:BFN17"/>
    <mergeCell ref="BEE17:BEG17"/>
    <mergeCell ref="BEH17:BEJ17"/>
    <mergeCell ref="BEK17:BEM17"/>
    <mergeCell ref="BEN17:BEP17"/>
    <mergeCell ref="BEQ17:BES17"/>
    <mergeCell ref="BET17:BEV17"/>
    <mergeCell ref="BDM17:BDO17"/>
    <mergeCell ref="BDP17:BDR17"/>
    <mergeCell ref="BDS17:BDU17"/>
    <mergeCell ref="BDV17:BDX17"/>
    <mergeCell ref="BDY17:BEA17"/>
    <mergeCell ref="BEB17:BED17"/>
    <mergeCell ref="BCU17:BCW17"/>
    <mergeCell ref="BCX17:BCZ17"/>
    <mergeCell ref="BDA17:BDC17"/>
    <mergeCell ref="BDD17:BDF17"/>
    <mergeCell ref="BDG17:BDI17"/>
    <mergeCell ref="BDJ17:BDL17"/>
    <mergeCell ref="BCC17:BCE17"/>
    <mergeCell ref="BCF17:BCH17"/>
    <mergeCell ref="BCI17:BCK17"/>
    <mergeCell ref="BCL17:BCN17"/>
    <mergeCell ref="BCO17:BCQ17"/>
    <mergeCell ref="BCR17:BCT17"/>
    <mergeCell ref="BBK17:BBM17"/>
    <mergeCell ref="BBN17:BBP17"/>
    <mergeCell ref="BBQ17:BBS17"/>
    <mergeCell ref="BBT17:BBV17"/>
    <mergeCell ref="BBW17:BBY17"/>
    <mergeCell ref="BBZ17:BCB17"/>
    <mergeCell ref="BJA17:BJC17"/>
    <mergeCell ref="BJD17:BJF17"/>
    <mergeCell ref="BJG17:BJI17"/>
    <mergeCell ref="BJJ17:BJL17"/>
    <mergeCell ref="BJM17:BJO17"/>
    <mergeCell ref="BJP17:BJR17"/>
    <mergeCell ref="BII17:BIK17"/>
    <mergeCell ref="BIL17:BIN17"/>
    <mergeCell ref="BIO17:BIQ17"/>
    <mergeCell ref="BIR17:BIT17"/>
    <mergeCell ref="BIU17:BIW17"/>
    <mergeCell ref="BIX17:BIZ17"/>
    <mergeCell ref="BHQ17:BHS17"/>
    <mergeCell ref="BHT17:BHV17"/>
    <mergeCell ref="BHW17:BHY17"/>
    <mergeCell ref="BHZ17:BIB17"/>
    <mergeCell ref="BIC17:BIE17"/>
    <mergeCell ref="BIF17:BIH17"/>
    <mergeCell ref="BGY17:BHA17"/>
    <mergeCell ref="BHB17:BHD17"/>
    <mergeCell ref="BHE17:BHG17"/>
    <mergeCell ref="BHH17:BHJ17"/>
    <mergeCell ref="BHK17:BHM17"/>
    <mergeCell ref="BHN17:BHP17"/>
    <mergeCell ref="BGG17:BGI17"/>
    <mergeCell ref="BGJ17:BGL17"/>
    <mergeCell ref="BGM17:BGO17"/>
    <mergeCell ref="BGP17:BGR17"/>
    <mergeCell ref="BGS17:BGU17"/>
    <mergeCell ref="BGV17:BGX17"/>
    <mergeCell ref="BFO17:BFQ17"/>
    <mergeCell ref="BFR17:BFT17"/>
    <mergeCell ref="BFU17:BFW17"/>
    <mergeCell ref="BFX17:BFZ17"/>
    <mergeCell ref="BGA17:BGC17"/>
    <mergeCell ref="BGD17:BGF17"/>
    <mergeCell ref="BOI17:BOK17"/>
    <mergeCell ref="BOL17:BON17"/>
    <mergeCell ref="BNE17:BNG17"/>
    <mergeCell ref="BNH17:BNJ17"/>
    <mergeCell ref="BNK17:BNM17"/>
    <mergeCell ref="BNN17:BNP17"/>
    <mergeCell ref="BNQ17:BNS17"/>
    <mergeCell ref="BNT17:BNV17"/>
    <mergeCell ref="BMM17:BMO17"/>
    <mergeCell ref="BMP17:BMR17"/>
    <mergeCell ref="BMS17:BMU17"/>
    <mergeCell ref="BMV17:BMX17"/>
    <mergeCell ref="BMY17:BNA17"/>
    <mergeCell ref="BNB17:BND17"/>
    <mergeCell ref="BLU17:BLW17"/>
    <mergeCell ref="BLX17:BLZ17"/>
    <mergeCell ref="BMA17:BMC17"/>
    <mergeCell ref="BMD17:BMF17"/>
    <mergeCell ref="BMG17:BMI17"/>
    <mergeCell ref="BMJ17:BML17"/>
    <mergeCell ref="BLC17:BLE17"/>
    <mergeCell ref="BLF17:BLH17"/>
    <mergeCell ref="BLI17:BLK17"/>
    <mergeCell ref="BLL17:BLN17"/>
    <mergeCell ref="BLO17:BLQ17"/>
    <mergeCell ref="BLR17:BLT17"/>
    <mergeCell ref="BKK17:BKM17"/>
    <mergeCell ref="BKN17:BKP17"/>
    <mergeCell ref="BKQ17:BKS17"/>
    <mergeCell ref="BKT17:BKV17"/>
    <mergeCell ref="BKW17:BKY17"/>
    <mergeCell ref="BKZ17:BLB17"/>
    <mergeCell ref="BJS17:BJU17"/>
    <mergeCell ref="BJV17:BJX17"/>
    <mergeCell ref="BJY17:BKA17"/>
    <mergeCell ref="BKB17:BKD17"/>
    <mergeCell ref="BKE17:BKG17"/>
    <mergeCell ref="BKH17:BKJ17"/>
    <mergeCell ref="B18:D18"/>
    <mergeCell ref="E18:G18"/>
    <mergeCell ref="H18:J18"/>
    <mergeCell ref="K18:M18"/>
    <mergeCell ref="N18:P18"/>
    <mergeCell ref="Q18:S18"/>
    <mergeCell ref="T18:V18"/>
    <mergeCell ref="BXO17:BXQ17"/>
    <mergeCell ref="BXR17:BXT17"/>
    <mergeCell ref="BXU17:BXW17"/>
    <mergeCell ref="BXX17:BXZ17"/>
    <mergeCell ref="BYA17:BYC17"/>
    <mergeCell ref="BYD17:BYF17"/>
    <mergeCell ref="BWW17:BWY17"/>
    <mergeCell ref="BWZ17:BXB17"/>
    <mergeCell ref="BXC17:BXE17"/>
    <mergeCell ref="BXF17:BXH17"/>
    <mergeCell ref="BXI17:BXK17"/>
    <mergeCell ref="BXL17:BXN17"/>
    <mergeCell ref="BWE17:BWG17"/>
    <mergeCell ref="BWH17:BWJ17"/>
    <mergeCell ref="BWK17:BWM17"/>
    <mergeCell ref="BWN17:BWP17"/>
    <mergeCell ref="BWQ17:BWS17"/>
    <mergeCell ref="BWT17:BWV17"/>
    <mergeCell ref="BVM17:BVO17"/>
    <mergeCell ref="BVP17:BVR17"/>
    <mergeCell ref="BVS17:BVU17"/>
    <mergeCell ref="BVV17:BVX17"/>
    <mergeCell ref="BVY17:BWA17"/>
    <mergeCell ref="BWB17:BWD17"/>
    <mergeCell ref="BUU17:BUW17"/>
    <mergeCell ref="BUX17:BUZ17"/>
    <mergeCell ref="BVA17:BVC17"/>
    <mergeCell ref="BVD17:BVF17"/>
    <mergeCell ref="BVG17:BVI17"/>
    <mergeCell ref="BVJ17:BVL17"/>
    <mergeCell ref="BUC17:BUE17"/>
    <mergeCell ref="BUF17:BUH17"/>
    <mergeCell ref="BUI17:BUK17"/>
    <mergeCell ref="BUL17:BUN17"/>
    <mergeCell ref="BUO17:BUQ17"/>
    <mergeCell ref="BUR17:BUT17"/>
    <mergeCell ref="BTK17:BTM17"/>
    <mergeCell ref="BTN17:BTP17"/>
    <mergeCell ref="BTQ17:BTS17"/>
    <mergeCell ref="BTT17:BTV17"/>
    <mergeCell ref="BTW17:BTY17"/>
    <mergeCell ref="BTZ17:BUB17"/>
    <mergeCell ref="BSS17:BSU17"/>
    <mergeCell ref="BSV17:BSX17"/>
    <mergeCell ref="BSY17:BTA17"/>
    <mergeCell ref="BTB17:BTD17"/>
    <mergeCell ref="BTE17:BTG17"/>
    <mergeCell ref="BTH17:BTJ17"/>
    <mergeCell ref="BSA17:BSC17"/>
    <mergeCell ref="BSD17:BSF17"/>
    <mergeCell ref="BSG17:BSI17"/>
    <mergeCell ref="BSJ17:BSL17"/>
    <mergeCell ref="BSM17:BSO17"/>
    <mergeCell ref="BSP17:BSR17"/>
    <mergeCell ref="BRI17:BRK17"/>
    <mergeCell ref="BRL17:BRN17"/>
    <mergeCell ref="BRO17:BRQ17"/>
    <mergeCell ref="CQ18:CS18"/>
    <mergeCell ref="CT18:CV18"/>
    <mergeCell ref="CW18:CY18"/>
    <mergeCell ref="CZ18:DB18"/>
    <mergeCell ref="DC18:DE18"/>
    <mergeCell ref="DF18:DH18"/>
    <mergeCell ref="BY18:CA18"/>
    <mergeCell ref="CB18:CD18"/>
    <mergeCell ref="CE18:CG18"/>
    <mergeCell ref="CH18:CJ18"/>
    <mergeCell ref="CK18:CM18"/>
    <mergeCell ref="CN18:CP18"/>
    <mergeCell ref="BG18:BI18"/>
    <mergeCell ref="BJ18:BL18"/>
    <mergeCell ref="BM18:BO18"/>
    <mergeCell ref="BP18:BR18"/>
    <mergeCell ref="BS18:BU18"/>
    <mergeCell ref="BV18:BX18"/>
    <mergeCell ref="AO18:AQ18"/>
    <mergeCell ref="AR18:AT18"/>
    <mergeCell ref="AU18:AW18"/>
    <mergeCell ref="AX18:AZ18"/>
    <mergeCell ref="BA18:BC18"/>
    <mergeCell ref="BD18:BF18"/>
    <mergeCell ref="W18:Y18"/>
    <mergeCell ref="Z18:AB18"/>
    <mergeCell ref="AC18:AE18"/>
    <mergeCell ref="AF18:AH18"/>
    <mergeCell ref="AI18:AK18"/>
    <mergeCell ref="AL18:AN18"/>
    <mergeCell ref="BYG17:BYI17"/>
    <mergeCell ref="BYJ17:BYL17"/>
    <mergeCell ref="BYM17:BYO17"/>
    <mergeCell ref="BRR17:BRT17"/>
    <mergeCell ref="BRU17:BRW17"/>
    <mergeCell ref="BRX17:BRZ17"/>
    <mergeCell ref="BQQ17:BQS17"/>
    <mergeCell ref="BQT17:BQV17"/>
    <mergeCell ref="BQW17:BQY17"/>
    <mergeCell ref="BQZ17:BRB17"/>
    <mergeCell ref="BRC17:BRE17"/>
    <mergeCell ref="BRF17:BRH17"/>
    <mergeCell ref="BPY17:BQA17"/>
    <mergeCell ref="BQB17:BQD17"/>
    <mergeCell ref="BQE17:BQG17"/>
    <mergeCell ref="BQH17:BQJ17"/>
    <mergeCell ref="BQK17:BQM17"/>
    <mergeCell ref="BQN17:BQP17"/>
    <mergeCell ref="BPG17:BPI17"/>
    <mergeCell ref="BPJ17:BPL17"/>
    <mergeCell ref="BPM17:BPO17"/>
    <mergeCell ref="BPP17:BPR17"/>
    <mergeCell ref="BPS17:BPU17"/>
    <mergeCell ref="BPV17:BPX17"/>
    <mergeCell ref="BOO17:BOQ17"/>
    <mergeCell ref="BOR17:BOT17"/>
    <mergeCell ref="BOU17:BOW17"/>
    <mergeCell ref="BOX17:BOZ17"/>
    <mergeCell ref="BPA17:BPC17"/>
    <mergeCell ref="BPD17:BPF17"/>
    <mergeCell ref="BNW17:BNY17"/>
    <mergeCell ref="BNZ17:BOB17"/>
    <mergeCell ref="BOC17:BOE17"/>
    <mergeCell ref="BOF17:BOH17"/>
    <mergeCell ref="GU18:GW18"/>
    <mergeCell ref="GX18:GZ18"/>
    <mergeCell ref="HA18:HC18"/>
    <mergeCell ref="HD18:HF18"/>
    <mergeCell ref="HG18:HI18"/>
    <mergeCell ref="HJ18:HL18"/>
    <mergeCell ref="GC18:GE18"/>
    <mergeCell ref="GF18:GH18"/>
    <mergeCell ref="GI18:GK18"/>
    <mergeCell ref="GL18:GN18"/>
    <mergeCell ref="GO18:GQ18"/>
    <mergeCell ref="GR18:GT18"/>
    <mergeCell ref="FK18:FM18"/>
    <mergeCell ref="FN18:FP18"/>
    <mergeCell ref="FQ18:FS18"/>
    <mergeCell ref="FT18:FV18"/>
    <mergeCell ref="FW18:FY18"/>
    <mergeCell ref="FZ18:GB18"/>
    <mergeCell ref="ES18:EU18"/>
    <mergeCell ref="EV18:EX18"/>
    <mergeCell ref="EY18:FA18"/>
    <mergeCell ref="FB18:FD18"/>
    <mergeCell ref="FE18:FG18"/>
    <mergeCell ref="FH18:FJ18"/>
    <mergeCell ref="EA18:EC18"/>
    <mergeCell ref="ED18:EF18"/>
    <mergeCell ref="EG18:EI18"/>
    <mergeCell ref="EJ18:EL18"/>
    <mergeCell ref="EM18:EO18"/>
    <mergeCell ref="EP18:ER18"/>
    <mergeCell ref="DI18:DK18"/>
    <mergeCell ref="DL18:DN18"/>
    <mergeCell ref="DO18:DQ18"/>
    <mergeCell ref="DR18:DT18"/>
    <mergeCell ref="DU18:DW18"/>
    <mergeCell ref="DX18:DZ18"/>
    <mergeCell ref="KY18:LA18"/>
    <mergeCell ref="LB18:LD18"/>
    <mergeCell ref="LE18:LG18"/>
    <mergeCell ref="LH18:LJ18"/>
    <mergeCell ref="LK18:LM18"/>
    <mergeCell ref="LN18:LP18"/>
    <mergeCell ref="KG18:KI18"/>
    <mergeCell ref="KJ18:KL18"/>
    <mergeCell ref="KM18:KO18"/>
    <mergeCell ref="KP18:KR18"/>
    <mergeCell ref="KS18:KU18"/>
    <mergeCell ref="KV18:KX18"/>
    <mergeCell ref="JO18:JQ18"/>
    <mergeCell ref="JR18:JT18"/>
    <mergeCell ref="JU18:JW18"/>
    <mergeCell ref="JX18:JZ18"/>
    <mergeCell ref="KA18:KC18"/>
    <mergeCell ref="KD18:KF18"/>
    <mergeCell ref="IW18:IY18"/>
    <mergeCell ref="IZ18:JB18"/>
    <mergeCell ref="JC18:JE18"/>
    <mergeCell ref="JF18:JH18"/>
    <mergeCell ref="JI18:JK18"/>
    <mergeCell ref="JL18:JN18"/>
    <mergeCell ref="IE18:IG18"/>
    <mergeCell ref="IH18:IJ18"/>
    <mergeCell ref="IK18:IM18"/>
    <mergeCell ref="IN18:IP18"/>
    <mergeCell ref="IQ18:IS18"/>
    <mergeCell ref="IT18:IV18"/>
    <mergeCell ref="HM18:HO18"/>
    <mergeCell ref="HP18:HR18"/>
    <mergeCell ref="HS18:HU18"/>
    <mergeCell ref="HV18:HX18"/>
    <mergeCell ref="HY18:IA18"/>
    <mergeCell ref="IB18:ID18"/>
    <mergeCell ref="PC18:PE18"/>
    <mergeCell ref="PF18:PH18"/>
    <mergeCell ref="PI18:PK18"/>
    <mergeCell ref="PL18:PN18"/>
    <mergeCell ref="PO18:PQ18"/>
    <mergeCell ref="PR18:PT18"/>
    <mergeCell ref="OK18:OM18"/>
    <mergeCell ref="ON18:OP18"/>
    <mergeCell ref="OQ18:OS18"/>
    <mergeCell ref="OT18:OV18"/>
    <mergeCell ref="OW18:OY18"/>
    <mergeCell ref="OZ18:PB18"/>
    <mergeCell ref="NS18:NU18"/>
    <mergeCell ref="NV18:NX18"/>
    <mergeCell ref="NY18:OA18"/>
    <mergeCell ref="OB18:OD18"/>
    <mergeCell ref="OE18:OG18"/>
    <mergeCell ref="OH18:OJ18"/>
    <mergeCell ref="NA18:NC18"/>
    <mergeCell ref="ND18:NF18"/>
    <mergeCell ref="NG18:NI18"/>
    <mergeCell ref="NJ18:NL18"/>
    <mergeCell ref="NM18:NO18"/>
    <mergeCell ref="NP18:NR18"/>
    <mergeCell ref="MI18:MK18"/>
    <mergeCell ref="ML18:MN18"/>
    <mergeCell ref="MO18:MQ18"/>
    <mergeCell ref="MR18:MT18"/>
    <mergeCell ref="MU18:MW18"/>
    <mergeCell ref="MX18:MZ18"/>
    <mergeCell ref="LQ18:LS18"/>
    <mergeCell ref="LT18:LV18"/>
    <mergeCell ref="LW18:LY18"/>
    <mergeCell ref="LZ18:MB18"/>
    <mergeCell ref="MC18:ME18"/>
    <mergeCell ref="MF18:MH18"/>
    <mergeCell ref="TG18:TI18"/>
    <mergeCell ref="TJ18:TL18"/>
    <mergeCell ref="TM18:TO18"/>
    <mergeCell ref="TP18:TR18"/>
    <mergeCell ref="TS18:TU18"/>
    <mergeCell ref="TV18:TX18"/>
    <mergeCell ref="SO18:SQ18"/>
    <mergeCell ref="SR18:ST18"/>
    <mergeCell ref="SU18:SW18"/>
    <mergeCell ref="SX18:SZ18"/>
    <mergeCell ref="TA18:TC18"/>
    <mergeCell ref="TD18:TF18"/>
    <mergeCell ref="RW18:RY18"/>
    <mergeCell ref="RZ18:SB18"/>
    <mergeCell ref="SC18:SE18"/>
    <mergeCell ref="SF18:SH18"/>
    <mergeCell ref="SI18:SK18"/>
    <mergeCell ref="SL18:SN18"/>
    <mergeCell ref="RE18:RG18"/>
    <mergeCell ref="RH18:RJ18"/>
    <mergeCell ref="RK18:RM18"/>
    <mergeCell ref="RN18:RP18"/>
    <mergeCell ref="RQ18:RS18"/>
    <mergeCell ref="RT18:RV18"/>
    <mergeCell ref="QM18:QO18"/>
    <mergeCell ref="QP18:QR18"/>
    <mergeCell ref="QS18:QU18"/>
    <mergeCell ref="QV18:QX18"/>
    <mergeCell ref="QY18:RA18"/>
    <mergeCell ref="RB18:RD18"/>
    <mergeCell ref="PU18:PW18"/>
    <mergeCell ref="PX18:PZ18"/>
    <mergeCell ref="QA18:QC18"/>
    <mergeCell ref="QD18:QF18"/>
    <mergeCell ref="QG18:QI18"/>
    <mergeCell ref="QJ18:QL18"/>
    <mergeCell ref="XK18:XM18"/>
    <mergeCell ref="XN18:XP18"/>
    <mergeCell ref="XQ18:XS18"/>
    <mergeCell ref="XT18:XV18"/>
    <mergeCell ref="XW18:XY18"/>
    <mergeCell ref="XZ18:YB18"/>
    <mergeCell ref="WS18:WU18"/>
    <mergeCell ref="WV18:WX18"/>
    <mergeCell ref="WY18:XA18"/>
    <mergeCell ref="XB18:XD18"/>
    <mergeCell ref="XE18:XG18"/>
    <mergeCell ref="XH18:XJ18"/>
    <mergeCell ref="WA18:WC18"/>
    <mergeCell ref="WD18:WF18"/>
    <mergeCell ref="WG18:WI18"/>
    <mergeCell ref="WJ18:WL18"/>
    <mergeCell ref="WM18:WO18"/>
    <mergeCell ref="WP18:WR18"/>
    <mergeCell ref="VI18:VK18"/>
    <mergeCell ref="VL18:VN18"/>
    <mergeCell ref="VO18:VQ18"/>
    <mergeCell ref="VR18:VT18"/>
    <mergeCell ref="VU18:VW18"/>
    <mergeCell ref="VX18:VZ18"/>
    <mergeCell ref="UQ18:US18"/>
    <mergeCell ref="UT18:UV18"/>
    <mergeCell ref="UW18:UY18"/>
    <mergeCell ref="UZ18:VB18"/>
    <mergeCell ref="VC18:VE18"/>
    <mergeCell ref="VF18:VH18"/>
    <mergeCell ref="TY18:UA18"/>
    <mergeCell ref="UB18:UD18"/>
    <mergeCell ref="UE18:UG18"/>
    <mergeCell ref="UH18:UJ18"/>
    <mergeCell ref="UK18:UM18"/>
    <mergeCell ref="UN18:UP18"/>
    <mergeCell ref="ABO18:ABQ18"/>
    <mergeCell ref="ABR18:ABT18"/>
    <mergeCell ref="ABU18:ABW18"/>
    <mergeCell ref="ABX18:ABZ18"/>
    <mergeCell ref="ACA18:ACC18"/>
    <mergeCell ref="ACD18:ACF18"/>
    <mergeCell ref="AAW18:AAY18"/>
    <mergeCell ref="AAZ18:ABB18"/>
    <mergeCell ref="ABC18:ABE18"/>
    <mergeCell ref="ABF18:ABH18"/>
    <mergeCell ref="ABI18:ABK18"/>
    <mergeCell ref="ABL18:ABN18"/>
    <mergeCell ref="AAE18:AAG18"/>
    <mergeCell ref="AAH18:AAJ18"/>
    <mergeCell ref="AAK18:AAM18"/>
    <mergeCell ref="AAN18:AAP18"/>
    <mergeCell ref="AAQ18:AAS18"/>
    <mergeCell ref="AAT18:AAV18"/>
    <mergeCell ref="ZM18:ZO18"/>
    <mergeCell ref="ZP18:ZR18"/>
    <mergeCell ref="ZS18:ZU18"/>
    <mergeCell ref="ZV18:ZX18"/>
    <mergeCell ref="ZY18:AAA18"/>
    <mergeCell ref="AAB18:AAD18"/>
    <mergeCell ref="YU18:YW18"/>
    <mergeCell ref="YX18:YZ18"/>
    <mergeCell ref="ZA18:ZC18"/>
    <mergeCell ref="ZD18:ZF18"/>
    <mergeCell ref="ZG18:ZI18"/>
    <mergeCell ref="ZJ18:ZL18"/>
    <mergeCell ref="YC18:YE18"/>
    <mergeCell ref="YF18:YH18"/>
    <mergeCell ref="YI18:YK18"/>
    <mergeCell ref="YL18:YN18"/>
    <mergeCell ref="YO18:YQ18"/>
    <mergeCell ref="YR18:YT18"/>
    <mergeCell ref="AFS18:AFU18"/>
    <mergeCell ref="AFV18:AFX18"/>
    <mergeCell ref="AFY18:AGA18"/>
    <mergeCell ref="AGB18:AGD18"/>
    <mergeCell ref="AGE18:AGG18"/>
    <mergeCell ref="AGH18:AGJ18"/>
    <mergeCell ref="AFA18:AFC18"/>
    <mergeCell ref="AFD18:AFF18"/>
    <mergeCell ref="AFG18:AFI18"/>
    <mergeCell ref="AFJ18:AFL18"/>
    <mergeCell ref="AFM18:AFO18"/>
    <mergeCell ref="AFP18:AFR18"/>
    <mergeCell ref="AEI18:AEK18"/>
    <mergeCell ref="AEL18:AEN18"/>
    <mergeCell ref="AEO18:AEQ18"/>
    <mergeCell ref="AER18:AET18"/>
    <mergeCell ref="AEU18:AEW18"/>
    <mergeCell ref="AEX18:AEZ18"/>
    <mergeCell ref="ADQ18:ADS18"/>
    <mergeCell ref="ADT18:ADV18"/>
    <mergeCell ref="ADW18:ADY18"/>
    <mergeCell ref="ADZ18:AEB18"/>
    <mergeCell ref="AEC18:AEE18"/>
    <mergeCell ref="AEF18:AEH18"/>
    <mergeCell ref="ACY18:ADA18"/>
    <mergeCell ref="ADB18:ADD18"/>
    <mergeCell ref="ADE18:ADG18"/>
    <mergeCell ref="ADH18:ADJ18"/>
    <mergeCell ref="ADK18:ADM18"/>
    <mergeCell ref="ADN18:ADP18"/>
    <mergeCell ref="ACG18:ACI18"/>
    <mergeCell ref="ACJ18:ACL18"/>
    <mergeCell ref="ACM18:ACO18"/>
    <mergeCell ref="ACP18:ACR18"/>
    <mergeCell ref="ACS18:ACU18"/>
    <mergeCell ref="ACV18:ACX18"/>
    <mergeCell ref="AJW18:AJY18"/>
    <mergeCell ref="AJZ18:AKB18"/>
    <mergeCell ref="AKC18:AKE18"/>
    <mergeCell ref="AKF18:AKH18"/>
    <mergeCell ref="AKI18:AKK18"/>
    <mergeCell ref="AKL18:AKN18"/>
    <mergeCell ref="AJE18:AJG18"/>
    <mergeCell ref="AJH18:AJJ18"/>
    <mergeCell ref="AJK18:AJM18"/>
    <mergeCell ref="AJN18:AJP18"/>
    <mergeCell ref="AJQ18:AJS18"/>
    <mergeCell ref="AJT18:AJV18"/>
    <mergeCell ref="AIM18:AIO18"/>
    <mergeCell ref="AIP18:AIR18"/>
    <mergeCell ref="AIS18:AIU18"/>
    <mergeCell ref="AIV18:AIX18"/>
    <mergeCell ref="AIY18:AJA18"/>
    <mergeCell ref="AJB18:AJD18"/>
    <mergeCell ref="AHU18:AHW18"/>
    <mergeCell ref="AHX18:AHZ18"/>
    <mergeCell ref="AIA18:AIC18"/>
    <mergeCell ref="AID18:AIF18"/>
    <mergeCell ref="AIG18:AII18"/>
    <mergeCell ref="AIJ18:AIL18"/>
    <mergeCell ref="AHC18:AHE18"/>
    <mergeCell ref="AHF18:AHH18"/>
    <mergeCell ref="AHI18:AHK18"/>
    <mergeCell ref="AHL18:AHN18"/>
    <mergeCell ref="AHO18:AHQ18"/>
    <mergeCell ref="AHR18:AHT18"/>
    <mergeCell ref="AGK18:AGM18"/>
    <mergeCell ref="AGN18:AGP18"/>
    <mergeCell ref="AGQ18:AGS18"/>
    <mergeCell ref="AGT18:AGV18"/>
    <mergeCell ref="AGW18:AGY18"/>
    <mergeCell ref="AGZ18:AHB18"/>
    <mergeCell ref="AOA18:AOC18"/>
    <mergeCell ref="AOD18:AOF18"/>
    <mergeCell ref="AOG18:AOI18"/>
    <mergeCell ref="AOJ18:AOL18"/>
    <mergeCell ref="AOM18:AOO18"/>
    <mergeCell ref="AOP18:AOR18"/>
    <mergeCell ref="ANI18:ANK18"/>
    <mergeCell ref="ANL18:ANN18"/>
    <mergeCell ref="ANO18:ANQ18"/>
    <mergeCell ref="ANR18:ANT18"/>
    <mergeCell ref="ANU18:ANW18"/>
    <mergeCell ref="ANX18:ANZ18"/>
    <mergeCell ref="AMQ18:AMS18"/>
    <mergeCell ref="AMT18:AMV18"/>
    <mergeCell ref="AMW18:AMY18"/>
    <mergeCell ref="AMZ18:ANB18"/>
    <mergeCell ref="ANC18:ANE18"/>
    <mergeCell ref="ANF18:ANH18"/>
    <mergeCell ref="ALY18:AMA18"/>
    <mergeCell ref="AMB18:AMD18"/>
    <mergeCell ref="AME18:AMG18"/>
    <mergeCell ref="AMH18:AMJ18"/>
    <mergeCell ref="AMK18:AMM18"/>
    <mergeCell ref="AMN18:AMP18"/>
    <mergeCell ref="ALG18:ALI18"/>
    <mergeCell ref="ALJ18:ALL18"/>
    <mergeCell ref="ALM18:ALO18"/>
    <mergeCell ref="ALP18:ALR18"/>
    <mergeCell ref="ALS18:ALU18"/>
    <mergeCell ref="ALV18:ALX18"/>
    <mergeCell ref="AKO18:AKQ18"/>
    <mergeCell ref="AKR18:AKT18"/>
    <mergeCell ref="AKU18:AKW18"/>
    <mergeCell ref="AKX18:AKZ18"/>
    <mergeCell ref="ALA18:ALC18"/>
    <mergeCell ref="ALD18:ALF18"/>
    <mergeCell ref="ASE18:ASG18"/>
    <mergeCell ref="ASH18:ASJ18"/>
    <mergeCell ref="ASK18:ASM18"/>
    <mergeCell ref="ASN18:ASP18"/>
    <mergeCell ref="ASQ18:ASS18"/>
    <mergeCell ref="AST18:ASV18"/>
    <mergeCell ref="ARM18:ARO18"/>
    <mergeCell ref="ARP18:ARR18"/>
    <mergeCell ref="ARS18:ARU18"/>
    <mergeCell ref="ARV18:ARX18"/>
    <mergeCell ref="ARY18:ASA18"/>
    <mergeCell ref="ASB18:ASD18"/>
    <mergeCell ref="AQU18:AQW18"/>
    <mergeCell ref="AQX18:AQZ18"/>
    <mergeCell ref="ARA18:ARC18"/>
    <mergeCell ref="ARD18:ARF18"/>
    <mergeCell ref="ARG18:ARI18"/>
    <mergeCell ref="ARJ18:ARL18"/>
    <mergeCell ref="AQC18:AQE18"/>
    <mergeCell ref="AQF18:AQH18"/>
    <mergeCell ref="AQI18:AQK18"/>
    <mergeCell ref="AQL18:AQN18"/>
    <mergeCell ref="AQO18:AQQ18"/>
    <mergeCell ref="AQR18:AQT18"/>
    <mergeCell ref="APK18:APM18"/>
    <mergeCell ref="APN18:APP18"/>
    <mergeCell ref="APQ18:APS18"/>
    <mergeCell ref="APT18:APV18"/>
    <mergeCell ref="APW18:APY18"/>
    <mergeCell ref="APZ18:AQB18"/>
    <mergeCell ref="AOS18:AOU18"/>
    <mergeCell ref="AOV18:AOX18"/>
    <mergeCell ref="AOY18:APA18"/>
    <mergeCell ref="APB18:APD18"/>
    <mergeCell ref="APE18:APG18"/>
    <mergeCell ref="APH18:APJ18"/>
    <mergeCell ref="AWI18:AWK18"/>
    <mergeCell ref="AWL18:AWN18"/>
    <mergeCell ref="AWO18:AWQ18"/>
    <mergeCell ref="AWR18:AWT18"/>
    <mergeCell ref="AWU18:AWW18"/>
    <mergeCell ref="AWX18:AWZ18"/>
    <mergeCell ref="AVQ18:AVS18"/>
    <mergeCell ref="AVT18:AVV18"/>
    <mergeCell ref="AVW18:AVY18"/>
    <mergeCell ref="AVZ18:AWB18"/>
    <mergeCell ref="AWC18:AWE18"/>
    <mergeCell ref="AWF18:AWH18"/>
    <mergeCell ref="AUY18:AVA18"/>
    <mergeCell ref="AVB18:AVD18"/>
    <mergeCell ref="AVE18:AVG18"/>
    <mergeCell ref="AVH18:AVJ18"/>
    <mergeCell ref="AVK18:AVM18"/>
    <mergeCell ref="AVN18:AVP18"/>
    <mergeCell ref="AUG18:AUI18"/>
    <mergeCell ref="AUJ18:AUL18"/>
    <mergeCell ref="AUM18:AUO18"/>
    <mergeCell ref="AUP18:AUR18"/>
    <mergeCell ref="AUS18:AUU18"/>
    <mergeCell ref="AUV18:AUX18"/>
    <mergeCell ref="ATO18:ATQ18"/>
    <mergeCell ref="ATR18:ATT18"/>
    <mergeCell ref="ATU18:ATW18"/>
    <mergeCell ref="ATX18:ATZ18"/>
    <mergeCell ref="AUA18:AUC18"/>
    <mergeCell ref="AUD18:AUF18"/>
    <mergeCell ref="ASW18:ASY18"/>
    <mergeCell ref="ASZ18:ATB18"/>
    <mergeCell ref="ATC18:ATE18"/>
    <mergeCell ref="ATF18:ATH18"/>
    <mergeCell ref="ATI18:ATK18"/>
    <mergeCell ref="ATL18:ATN18"/>
    <mergeCell ref="BAM18:BAO18"/>
    <mergeCell ref="BAP18:BAR18"/>
    <mergeCell ref="BAS18:BAU18"/>
    <mergeCell ref="BAV18:BAX18"/>
    <mergeCell ref="BAY18:BBA18"/>
    <mergeCell ref="BBB18:BBD18"/>
    <mergeCell ref="AZU18:AZW18"/>
    <mergeCell ref="AZX18:AZZ18"/>
    <mergeCell ref="BAA18:BAC18"/>
    <mergeCell ref="BAD18:BAF18"/>
    <mergeCell ref="BAG18:BAI18"/>
    <mergeCell ref="BAJ18:BAL18"/>
    <mergeCell ref="AZC18:AZE18"/>
    <mergeCell ref="AZF18:AZH18"/>
    <mergeCell ref="AZI18:AZK18"/>
    <mergeCell ref="AZL18:AZN18"/>
    <mergeCell ref="AZO18:AZQ18"/>
    <mergeCell ref="AZR18:AZT18"/>
    <mergeCell ref="AYK18:AYM18"/>
    <mergeCell ref="AYN18:AYP18"/>
    <mergeCell ref="AYQ18:AYS18"/>
    <mergeCell ref="AYT18:AYV18"/>
    <mergeCell ref="AYW18:AYY18"/>
    <mergeCell ref="AYZ18:AZB18"/>
    <mergeCell ref="AXS18:AXU18"/>
    <mergeCell ref="AXV18:AXX18"/>
    <mergeCell ref="AXY18:AYA18"/>
    <mergeCell ref="AYB18:AYD18"/>
    <mergeCell ref="AYE18:AYG18"/>
    <mergeCell ref="AYH18:AYJ18"/>
    <mergeCell ref="AXA18:AXC18"/>
    <mergeCell ref="AXD18:AXF18"/>
    <mergeCell ref="AXG18:AXI18"/>
    <mergeCell ref="AXJ18:AXL18"/>
    <mergeCell ref="AXM18:AXO18"/>
    <mergeCell ref="AXP18:AXR18"/>
    <mergeCell ref="BEQ18:BES18"/>
    <mergeCell ref="BET18:BEV18"/>
    <mergeCell ref="BEW18:BEY18"/>
    <mergeCell ref="BEZ18:BFB18"/>
    <mergeCell ref="BFC18:BFE18"/>
    <mergeCell ref="BFF18:BFH18"/>
    <mergeCell ref="BDY18:BEA18"/>
    <mergeCell ref="BEB18:BED18"/>
    <mergeCell ref="BEE18:BEG18"/>
    <mergeCell ref="BEH18:BEJ18"/>
    <mergeCell ref="BEK18:BEM18"/>
    <mergeCell ref="BEN18:BEP18"/>
    <mergeCell ref="BDG18:BDI18"/>
    <mergeCell ref="BDJ18:BDL18"/>
    <mergeCell ref="BDM18:BDO18"/>
    <mergeCell ref="BDP18:BDR18"/>
    <mergeCell ref="BDS18:BDU18"/>
    <mergeCell ref="BDV18:BDX18"/>
    <mergeCell ref="BCO18:BCQ18"/>
    <mergeCell ref="BCR18:BCT18"/>
    <mergeCell ref="BCU18:BCW18"/>
    <mergeCell ref="BCX18:BCZ18"/>
    <mergeCell ref="BDA18:BDC18"/>
    <mergeCell ref="BDD18:BDF18"/>
    <mergeCell ref="BBW18:BBY18"/>
    <mergeCell ref="BBZ18:BCB18"/>
    <mergeCell ref="BCC18:BCE18"/>
    <mergeCell ref="BCF18:BCH18"/>
    <mergeCell ref="BCI18:BCK18"/>
    <mergeCell ref="BCL18:BCN18"/>
    <mergeCell ref="BBE18:BBG18"/>
    <mergeCell ref="BBH18:BBJ18"/>
    <mergeCell ref="BBK18:BBM18"/>
    <mergeCell ref="BBN18:BBP18"/>
    <mergeCell ref="BBQ18:BBS18"/>
    <mergeCell ref="BBT18:BBV18"/>
    <mergeCell ref="BIU18:BIW18"/>
    <mergeCell ref="BIX18:BIZ18"/>
    <mergeCell ref="BJA18:BJC18"/>
    <mergeCell ref="BJD18:BJF18"/>
    <mergeCell ref="BJG18:BJI18"/>
    <mergeCell ref="BJJ18:BJL18"/>
    <mergeCell ref="BIC18:BIE18"/>
    <mergeCell ref="BIF18:BIH18"/>
    <mergeCell ref="BII18:BIK18"/>
    <mergeCell ref="BIL18:BIN18"/>
    <mergeCell ref="BIO18:BIQ18"/>
    <mergeCell ref="BIR18:BIT18"/>
    <mergeCell ref="BHK18:BHM18"/>
    <mergeCell ref="BHN18:BHP18"/>
    <mergeCell ref="BHQ18:BHS18"/>
    <mergeCell ref="BHT18:BHV18"/>
    <mergeCell ref="BHW18:BHY18"/>
    <mergeCell ref="BHZ18:BIB18"/>
    <mergeCell ref="BGS18:BGU18"/>
    <mergeCell ref="BGV18:BGX18"/>
    <mergeCell ref="BGY18:BHA18"/>
    <mergeCell ref="BHB18:BHD18"/>
    <mergeCell ref="BHE18:BHG18"/>
    <mergeCell ref="BHH18:BHJ18"/>
    <mergeCell ref="BGA18:BGC18"/>
    <mergeCell ref="BGD18:BGF18"/>
    <mergeCell ref="BGG18:BGI18"/>
    <mergeCell ref="BGJ18:BGL18"/>
    <mergeCell ref="BGM18:BGO18"/>
    <mergeCell ref="BGP18:BGR18"/>
    <mergeCell ref="BFI18:BFK18"/>
    <mergeCell ref="BFL18:BFN18"/>
    <mergeCell ref="BFO18:BFQ18"/>
    <mergeCell ref="BFR18:BFT18"/>
    <mergeCell ref="BFU18:BFW18"/>
    <mergeCell ref="BFX18:BFZ18"/>
    <mergeCell ref="BOC18:BOE18"/>
    <mergeCell ref="BOF18:BOH18"/>
    <mergeCell ref="BMY18:BNA18"/>
    <mergeCell ref="BNB18:BND18"/>
    <mergeCell ref="BNE18:BNG18"/>
    <mergeCell ref="BNH18:BNJ18"/>
    <mergeCell ref="BNK18:BNM18"/>
    <mergeCell ref="BNN18:BNP18"/>
    <mergeCell ref="BMG18:BMI18"/>
    <mergeCell ref="BMJ18:BML18"/>
    <mergeCell ref="BMM18:BMO18"/>
    <mergeCell ref="BMP18:BMR18"/>
    <mergeCell ref="BMS18:BMU18"/>
    <mergeCell ref="BMV18:BMX18"/>
    <mergeCell ref="BLO18:BLQ18"/>
    <mergeCell ref="BLR18:BLT18"/>
    <mergeCell ref="BLU18:BLW18"/>
    <mergeCell ref="BLX18:BLZ18"/>
    <mergeCell ref="BMA18:BMC18"/>
    <mergeCell ref="BMD18:BMF18"/>
    <mergeCell ref="BKW18:BKY18"/>
    <mergeCell ref="BKZ18:BLB18"/>
    <mergeCell ref="BLC18:BLE18"/>
    <mergeCell ref="BLF18:BLH18"/>
    <mergeCell ref="BLI18:BLK18"/>
    <mergeCell ref="BLL18:BLN18"/>
    <mergeCell ref="BKE18:BKG18"/>
    <mergeCell ref="BKH18:BKJ18"/>
    <mergeCell ref="BKK18:BKM18"/>
    <mergeCell ref="BKN18:BKP18"/>
    <mergeCell ref="BKQ18:BKS18"/>
    <mergeCell ref="BKT18:BKV18"/>
    <mergeCell ref="BJM18:BJO18"/>
    <mergeCell ref="BJP18:BJR18"/>
    <mergeCell ref="BJS18:BJU18"/>
    <mergeCell ref="BJV18:BJX18"/>
    <mergeCell ref="BJY18:BKA18"/>
    <mergeCell ref="BKB18:BKD18"/>
    <mergeCell ref="BYJ18:BYL18"/>
    <mergeCell ref="BYM18:BYO18"/>
    <mergeCell ref="A19:A24"/>
    <mergeCell ref="B19:D19"/>
    <mergeCell ref="E19:G19"/>
    <mergeCell ref="H19:J19"/>
    <mergeCell ref="K19:M19"/>
    <mergeCell ref="BXI18:BXK18"/>
    <mergeCell ref="BXL18:BXN18"/>
    <mergeCell ref="BXO18:BXQ18"/>
    <mergeCell ref="BXR18:BXT18"/>
    <mergeCell ref="BXU18:BXW18"/>
    <mergeCell ref="BXX18:BXZ18"/>
    <mergeCell ref="BWQ18:BWS18"/>
    <mergeCell ref="BWT18:BWV18"/>
    <mergeCell ref="BWW18:BWY18"/>
    <mergeCell ref="BWZ18:BXB18"/>
    <mergeCell ref="BXC18:BXE18"/>
    <mergeCell ref="BXF18:BXH18"/>
    <mergeCell ref="BVY18:BWA18"/>
    <mergeCell ref="BWB18:BWD18"/>
    <mergeCell ref="BWE18:BWG18"/>
    <mergeCell ref="BWH18:BWJ18"/>
    <mergeCell ref="BWK18:BWM18"/>
    <mergeCell ref="BWN18:BWP18"/>
    <mergeCell ref="BVG18:BVI18"/>
    <mergeCell ref="BVJ18:BVL18"/>
    <mergeCell ref="BVM18:BVO18"/>
    <mergeCell ref="BVP18:BVR18"/>
    <mergeCell ref="BVS18:BVU18"/>
    <mergeCell ref="BVV18:BVX18"/>
    <mergeCell ref="BUO18:BUQ18"/>
    <mergeCell ref="BUR18:BUT18"/>
    <mergeCell ref="BUU18:BUW18"/>
    <mergeCell ref="BUX18:BUZ18"/>
    <mergeCell ref="BVA18:BVC18"/>
    <mergeCell ref="BVD18:BVF18"/>
    <mergeCell ref="BTW18:BTY18"/>
    <mergeCell ref="BTZ18:BUB18"/>
    <mergeCell ref="BUC18:BUE18"/>
    <mergeCell ref="BUF18:BUH18"/>
    <mergeCell ref="BUI18:BUK18"/>
    <mergeCell ref="BUL18:BUN18"/>
    <mergeCell ref="BTE18:BTG18"/>
    <mergeCell ref="BTH18:BTJ18"/>
    <mergeCell ref="BTK18:BTM18"/>
    <mergeCell ref="BTN18:BTP18"/>
    <mergeCell ref="BTQ18:BTS18"/>
    <mergeCell ref="BTT18:BTV18"/>
    <mergeCell ref="BSM18:BSO18"/>
    <mergeCell ref="BSP18:BSR18"/>
    <mergeCell ref="BSS18:BSU18"/>
    <mergeCell ref="BSV18:BSX18"/>
    <mergeCell ref="BSY18:BTA18"/>
    <mergeCell ref="BTB18:BTD18"/>
    <mergeCell ref="BRU18:BRW18"/>
    <mergeCell ref="BRX18:BRZ18"/>
    <mergeCell ref="BSA18:BSC18"/>
    <mergeCell ref="BSD18:BSF18"/>
    <mergeCell ref="BSG18:BSI18"/>
    <mergeCell ref="BSJ18:BSL18"/>
    <mergeCell ref="BRC18:BRE18"/>
    <mergeCell ref="BRF18:BRH18"/>
    <mergeCell ref="BRI18:BRK18"/>
    <mergeCell ref="CH19:CJ19"/>
    <mergeCell ref="CK19:CM19"/>
    <mergeCell ref="CN19:CP19"/>
    <mergeCell ref="CQ19:CS19"/>
    <mergeCell ref="CT19:CV19"/>
    <mergeCell ref="CW19:CY19"/>
    <mergeCell ref="BP19:BR19"/>
    <mergeCell ref="BS19:BU19"/>
    <mergeCell ref="BV19:BX19"/>
    <mergeCell ref="BY19:CA19"/>
    <mergeCell ref="CB19:CD19"/>
    <mergeCell ref="CE19:CG19"/>
    <mergeCell ref="AX19:AZ19"/>
    <mergeCell ref="BA19:BC19"/>
    <mergeCell ref="BD19:BF19"/>
    <mergeCell ref="BG19:BI19"/>
    <mergeCell ref="BJ19:BL19"/>
    <mergeCell ref="BM19:BO19"/>
    <mergeCell ref="AF19:AH19"/>
    <mergeCell ref="AI19:AK19"/>
    <mergeCell ref="AL19:AN19"/>
    <mergeCell ref="AO19:AQ19"/>
    <mergeCell ref="AR19:AT19"/>
    <mergeCell ref="AU19:AW19"/>
    <mergeCell ref="N19:P19"/>
    <mergeCell ref="Q19:S19"/>
    <mergeCell ref="T19:V19"/>
    <mergeCell ref="W19:Y19"/>
    <mergeCell ref="Z19:AB19"/>
    <mergeCell ref="AC19:AE19"/>
    <mergeCell ref="BYA18:BYC18"/>
    <mergeCell ref="BYD18:BYF18"/>
    <mergeCell ref="BYG18:BYI18"/>
    <mergeCell ref="BRL18:BRN18"/>
    <mergeCell ref="BRO18:BRQ18"/>
    <mergeCell ref="BRR18:BRT18"/>
    <mergeCell ref="BQK18:BQM18"/>
    <mergeCell ref="BQN18:BQP18"/>
    <mergeCell ref="BQQ18:BQS18"/>
    <mergeCell ref="BQT18:BQV18"/>
    <mergeCell ref="BQW18:BQY18"/>
    <mergeCell ref="BQZ18:BRB18"/>
    <mergeCell ref="BPS18:BPU18"/>
    <mergeCell ref="BPV18:BPX18"/>
    <mergeCell ref="BPY18:BQA18"/>
    <mergeCell ref="BQB18:BQD18"/>
    <mergeCell ref="BQE18:BQG18"/>
    <mergeCell ref="BQH18:BQJ18"/>
    <mergeCell ref="BPA18:BPC18"/>
    <mergeCell ref="BPD18:BPF18"/>
    <mergeCell ref="BPG18:BPI18"/>
    <mergeCell ref="BPJ18:BPL18"/>
    <mergeCell ref="BPM18:BPO18"/>
    <mergeCell ref="BPP18:BPR18"/>
    <mergeCell ref="BOI18:BOK18"/>
    <mergeCell ref="BOL18:BON18"/>
    <mergeCell ref="BOO18:BOQ18"/>
    <mergeCell ref="BOR18:BOT18"/>
    <mergeCell ref="BOU18:BOW18"/>
    <mergeCell ref="BOX18:BOZ18"/>
    <mergeCell ref="BNQ18:BNS18"/>
    <mergeCell ref="BNT18:BNV18"/>
    <mergeCell ref="BNW18:BNY18"/>
    <mergeCell ref="BNZ18:BOB18"/>
    <mergeCell ref="GL19:GN19"/>
    <mergeCell ref="GO19:GQ19"/>
    <mergeCell ref="GR19:GT19"/>
    <mergeCell ref="GU19:GW19"/>
    <mergeCell ref="GX19:GZ19"/>
    <mergeCell ref="HA19:HC19"/>
    <mergeCell ref="FT19:FV19"/>
    <mergeCell ref="FW19:FY19"/>
    <mergeCell ref="FZ19:GB19"/>
    <mergeCell ref="GC19:GE19"/>
    <mergeCell ref="GF19:GH19"/>
    <mergeCell ref="GI19:GK19"/>
    <mergeCell ref="FB19:FD19"/>
    <mergeCell ref="FE19:FG19"/>
    <mergeCell ref="FH19:FJ19"/>
    <mergeCell ref="FK19:FM19"/>
    <mergeCell ref="FN19:FP19"/>
    <mergeCell ref="FQ19:FS19"/>
    <mergeCell ref="EJ19:EL19"/>
    <mergeCell ref="EM19:EO19"/>
    <mergeCell ref="EP19:ER19"/>
    <mergeCell ref="ES19:EU19"/>
    <mergeCell ref="EV19:EX19"/>
    <mergeCell ref="EY19:FA19"/>
    <mergeCell ref="DR19:DT19"/>
    <mergeCell ref="DU19:DW19"/>
    <mergeCell ref="DX19:DZ19"/>
    <mergeCell ref="EA19:EC19"/>
    <mergeCell ref="ED19:EF19"/>
    <mergeCell ref="EG19:EI19"/>
    <mergeCell ref="CZ19:DB19"/>
    <mergeCell ref="DC19:DE19"/>
    <mergeCell ref="DF19:DH19"/>
    <mergeCell ref="DI19:DK19"/>
    <mergeCell ref="DL19:DN19"/>
    <mergeCell ref="DO19:DQ19"/>
    <mergeCell ref="KP19:KR19"/>
    <mergeCell ref="KS19:KU19"/>
    <mergeCell ref="KV19:KX19"/>
    <mergeCell ref="KY19:LA19"/>
    <mergeCell ref="LB19:LD19"/>
    <mergeCell ref="LE19:LG19"/>
    <mergeCell ref="JX19:JZ19"/>
    <mergeCell ref="KA19:KC19"/>
    <mergeCell ref="KD19:KF19"/>
    <mergeCell ref="KG19:KI19"/>
    <mergeCell ref="KJ19:KL19"/>
    <mergeCell ref="KM19:KO19"/>
    <mergeCell ref="JF19:JH19"/>
    <mergeCell ref="JI19:JK19"/>
    <mergeCell ref="JL19:JN19"/>
    <mergeCell ref="JO19:JQ19"/>
    <mergeCell ref="JR19:JT19"/>
    <mergeCell ref="JU19:JW19"/>
    <mergeCell ref="IN19:IP19"/>
    <mergeCell ref="IQ19:IS19"/>
    <mergeCell ref="IT19:IV19"/>
    <mergeCell ref="IW19:IY19"/>
    <mergeCell ref="IZ19:JB19"/>
    <mergeCell ref="JC19:JE19"/>
    <mergeCell ref="HV19:HX19"/>
    <mergeCell ref="HY19:IA19"/>
    <mergeCell ref="IB19:ID19"/>
    <mergeCell ref="IE19:IG19"/>
    <mergeCell ref="IH19:IJ19"/>
    <mergeCell ref="IK19:IM19"/>
    <mergeCell ref="HD19:HF19"/>
    <mergeCell ref="HG19:HI19"/>
    <mergeCell ref="HJ19:HL19"/>
    <mergeCell ref="HM19:HO19"/>
    <mergeCell ref="HP19:HR19"/>
    <mergeCell ref="HS19:HU19"/>
    <mergeCell ref="OT19:OV19"/>
    <mergeCell ref="OW19:OY19"/>
    <mergeCell ref="OZ19:PB19"/>
    <mergeCell ref="PC19:PE19"/>
    <mergeCell ref="PF19:PH19"/>
    <mergeCell ref="PI19:PK19"/>
    <mergeCell ref="OB19:OD19"/>
    <mergeCell ref="OE19:OG19"/>
    <mergeCell ref="OH19:OJ19"/>
    <mergeCell ref="OK19:OM19"/>
    <mergeCell ref="ON19:OP19"/>
    <mergeCell ref="OQ19:OS19"/>
    <mergeCell ref="NJ19:NL19"/>
    <mergeCell ref="NM19:NO19"/>
    <mergeCell ref="NP19:NR19"/>
    <mergeCell ref="NS19:NU19"/>
    <mergeCell ref="NV19:NX19"/>
    <mergeCell ref="NY19:OA19"/>
    <mergeCell ref="MR19:MT19"/>
    <mergeCell ref="MU19:MW19"/>
    <mergeCell ref="MX19:MZ19"/>
    <mergeCell ref="NA19:NC19"/>
    <mergeCell ref="ND19:NF19"/>
    <mergeCell ref="NG19:NI19"/>
    <mergeCell ref="LZ19:MB19"/>
    <mergeCell ref="MC19:ME19"/>
    <mergeCell ref="MF19:MH19"/>
    <mergeCell ref="MI19:MK19"/>
    <mergeCell ref="ML19:MN19"/>
    <mergeCell ref="MO19:MQ19"/>
    <mergeCell ref="LH19:LJ19"/>
    <mergeCell ref="LK19:LM19"/>
    <mergeCell ref="LN19:LP19"/>
    <mergeCell ref="LQ19:LS19"/>
    <mergeCell ref="LT19:LV19"/>
    <mergeCell ref="LW19:LY19"/>
    <mergeCell ref="SX19:SZ19"/>
    <mergeCell ref="TA19:TC19"/>
    <mergeCell ref="TD19:TF19"/>
    <mergeCell ref="TG19:TI19"/>
    <mergeCell ref="TJ19:TL19"/>
    <mergeCell ref="TM19:TO19"/>
    <mergeCell ref="SF19:SH19"/>
    <mergeCell ref="SI19:SK19"/>
    <mergeCell ref="SL19:SN19"/>
    <mergeCell ref="SO19:SQ19"/>
    <mergeCell ref="SR19:ST19"/>
    <mergeCell ref="SU19:SW19"/>
    <mergeCell ref="RN19:RP19"/>
    <mergeCell ref="RQ19:RS19"/>
    <mergeCell ref="RT19:RV19"/>
    <mergeCell ref="RW19:RY19"/>
    <mergeCell ref="RZ19:SB19"/>
    <mergeCell ref="SC19:SE19"/>
    <mergeCell ref="QV19:QX19"/>
    <mergeCell ref="QY19:RA19"/>
    <mergeCell ref="RB19:RD19"/>
    <mergeCell ref="RE19:RG19"/>
    <mergeCell ref="RH19:RJ19"/>
    <mergeCell ref="RK19:RM19"/>
    <mergeCell ref="QD19:QF19"/>
    <mergeCell ref="QG19:QI19"/>
    <mergeCell ref="QJ19:QL19"/>
    <mergeCell ref="QM19:QO19"/>
    <mergeCell ref="QP19:QR19"/>
    <mergeCell ref="QS19:QU19"/>
    <mergeCell ref="PL19:PN19"/>
    <mergeCell ref="PO19:PQ19"/>
    <mergeCell ref="PR19:PT19"/>
    <mergeCell ref="PU19:PW19"/>
    <mergeCell ref="PX19:PZ19"/>
    <mergeCell ref="QA19:QC19"/>
    <mergeCell ref="XB19:XD19"/>
    <mergeCell ref="XE19:XG19"/>
    <mergeCell ref="XH19:XJ19"/>
    <mergeCell ref="XK19:XM19"/>
    <mergeCell ref="XN19:XP19"/>
    <mergeCell ref="XQ19:XS19"/>
    <mergeCell ref="WJ19:WL19"/>
    <mergeCell ref="WM19:WO19"/>
    <mergeCell ref="WP19:WR19"/>
    <mergeCell ref="WS19:WU19"/>
    <mergeCell ref="WV19:WX19"/>
    <mergeCell ref="WY19:XA19"/>
    <mergeCell ref="VR19:VT19"/>
    <mergeCell ref="VU19:VW19"/>
    <mergeCell ref="VX19:VZ19"/>
    <mergeCell ref="WA19:WC19"/>
    <mergeCell ref="WD19:WF19"/>
    <mergeCell ref="WG19:WI19"/>
    <mergeCell ref="UZ19:VB19"/>
    <mergeCell ref="VC19:VE19"/>
    <mergeCell ref="VF19:VH19"/>
    <mergeCell ref="VI19:VK19"/>
    <mergeCell ref="VL19:VN19"/>
    <mergeCell ref="VO19:VQ19"/>
    <mergeCell ref="UH19:UJ19"/>
    <mergeCell ref="UK19:UM19"/>
    <mergeCell ref="UN19:UP19"/>
    <mergeCell ref="UQ19:US19"/>
    <mergeCell ref="UT19:UV19"/>
    <mergeCell ref="UW19:UY19"/>
    <mergeCell ref="TP19:TR19"/>
    <mergeCell ref="TS19:TU19"/>
    <mergeCell ref="TV19:TX19"/>
    <mergeCell ref="TY19:UA19"/>
    <mergeCell ref="UB19:UD19"/>
    <mergeCell ref="UE19:UG19"/>
    <mergeCell ref="ABF19:ABH19"/>
    <mergeCell ref="ABI19:ABK19"/>
    <mergeCell ref="ABL19:ABN19"/>
    <mergeCell ref="ABO19:ABQ19"/>
    <mergeCell ref="ABR19:ABT19"/>
    <mergeCell ref="ABU19:ABW19"/>
    <mergeCell ref="AAN19:AAP19"/>
    <mergeCell ref="AAQ19:AAS19"/>
    <mergeCell ref="AAT19:AAV19"/>
    <mergeCell ref="AAW19:AAY19"/>
    <mergeCell ref="AAZ19:ABB19"/>
    <mergeCell ref="ABC19:ABE19"/>
    <mergeCell ref="ZV19:ZX19"/>
    <mergeCell ref="ZY19:AAA19"/>
    <mergeCell ref="AAB19:AAD19"/>
    <mergeCell ref="AAE19:AAG19"/>
    <mergeCell ref="AAH19:AAJ19"/>
    <mergeCell ref="AAK19:AAM19"/>
    <mergeCell ref="ZD19:ZF19"/>
    <mergeCell ref="ZG19:ZI19"/>
    <mergeCell ref="ZJ19:ZL19"/>
    <mergeCell ref="ZM19:ZO19"/>
    <mergeCell ref="ZP19:ZR19"/>
    <mergeCell ref="ZS19:ZU19"/>
    <mergeCell ref="YL19:YN19"/>
    <mergeCell ref="YO19:YQ19"/>
    <mergeCell ref="YR19:YT19"/>
    <mergeCell ref="YU19:YW19"/>
    <mergeCell ref="YX19:YZ19"/>
    <mergeCell ref="ZA19:ZC19"/>
    <mergeCell ref="XT19:XV19"/>
    <mergeCell ref="XW19:XY19"/>
    <mergeCell ref="XZ19:YB19"/>
    <mergeCell ref="YC19:YE19"/>
    <mergeCell ref="YF19:YH19"/>
    <mergeCell ref="YI19:YK19"/>
    <mergeCell ref="AFJ19:AFL19"/>
    <mergeCell ref="AFM19:AFO19"/>
    <mergeCell ref="AFP19:AFR19"/>
    <mergeCell ref="AFS19:AFU19"/>
    <mergeCell ref="AFV19:AFX19"/>
    <mergeCell ref="AFY19:AGA19"/>
    <mergeCell ref="AER19:AET19"/>
    <mergeCell ref="AEU19:AEW19"/>
    <mergeCell ref="AEX19:AEZ19"/>
    <mergeCell ref="AFA19:AFC19"/>
    <mergeCell ref="AFD19:AFF19"/>
    <mergeCell ref="AFG19:AFI19"/>
    <mergeCell ref="ADZ19:AEB19"/>
    <mergeCell ref="AEC19:AEE19"/>
    <mergeCell ref="AEF19:AEH19"/>
    <mergeCell ref="AEI19:AEK19"/>
    <mergeCell ref="AEL19:AEN19"/>
    <mergeCell ref="AEO19:AEQ19"/>
    <mergeCell ref="ADH19:ADJ19"/>
    <mergeCell ref="ADK19:ADM19"/>
    <mergeCell ref="ADN19:ADP19"/>
    <mergeCell ref="ADQ19:ADS19"/>
    <mergeCell ref="ADT19:ADV19"/>
    <mergeCell ref="ADW19:ADY19"/>
    <mergeCell ref="ACP19:ACR19"/>
    <mergeCell ref="ACS19:ACU19"/>
    <mergeCell ref="ACV19:ACX19"/>
    <mergeCell ref="ACY19:ADA19"/>
    <mergeCell ref="ADB19:ADD19"/>
    <mergeCell ref="ADE19:ADG19"/>
    <mergeCell ref="ABX19:ABZ19"/>
    <mergeCell ref="ACA19:ACC19"/>
    <mergeCell ref="ACD19:ACF19"/>
    <mergeCell ref="ACG19:ACI19"/>
    <mergeCell ref="ACJ19:ACL19"/>
    <mergeCell ref="ACM19:ACO19"/>
    <mergeCell ref="AJN19:AJP19"/>
    <mergeCell ref="AJQ19:AJS19"/>
    <mergeCell ref="AJT19:AJV19"/>
    <mergeCell ref="AJW19:AJY19"/>
    <mergeCell ref="AJZ19:AKB19"/>
    <mergeCell ref="AKC19:AKE19"/>
    <mergeCell ref="AIV19:AIX19"/>
    <mergeCell ref="AIY19:AJA19"/>
    <mergeCell ref="AJB19:AJD19"/>
    <mergeCell ref="AJE19:AJG19"/>
    <mergeCell ref="AJH19:AJJ19"/>
    <mergeCell ref="AJK19:AJM19"/>
    <mergeCell ref="AID19:AIF19"/>
    <mergeCell ref="AIG19:AII19"/>
    <mergeCell ref="AIJ19:AIL19"/>
    <mergeCell ref="AIM19:AIO19"/>
    <mergeCell ref="AIP19:AIR19"/>
    <mergeCell ref="AIS19:AIU19"/>
    <mergeCell ref="AHL19:AHN19"/>
    <mergeCell ref="AHO19:AHQ19"/>
    <mergeCell ref="AHR19:AHT19"/>
    <mergeCell ref="AHU19:AHW19"/>
    <mergeCell ref="AHX19:AHZ19"/>
    <mergeCell ref="AIA19:AIC19"/>
    <mergeCell ref="AGT19:AGV19"/>
    <mergeCell ref="AGW19:AGY19"/>
    <mergeCell ref="AGZ19:AHB19"/>
    <mergeCell ref="AHC19:AHE19"/>
    <mergeCell ref="AHF19:AHH19"/>
    <mergeCell ref="AHI19:AHK19"/>
    <mergeCell ref="AGB19:AGD19"/>
    <mergeCell ref="AGE19:AGG19"/>
    <mergeCell ref="AGH19:AGJ19"/>
    <mergeCell ref="AGK19:AGM19"/>
    <mergeCell ref="AGN19:AGP19"/>
    <mergeCell ref="AGQ19:AGS19"/>
    <mergeCell ref="ANR19:ANT19"/>
    <mergeCell ref="ANU19:ANW19"/>
    <mergeCell ref="ANX19:ANZ19"/>
    <mergeCell ref="AOA19:AOC19"/>
    <mergeCell ref="AOD19:AOF19"/>
    <mergeCell ref="AOG19:AOI19"/>
    <mergeCell ref="AMZ19:ANB19"/>
    <mergeCell ref="ANC19:ANE19"/>
    <mergeCell ref="ANF19:ANH19"/>
    <mergeCell ref="ANI19:ANK19"/>
    <mergeCell ref="ANL19:ANN19"/>
    <mergeCell ref="ANO19:ANQ19"/>
    <mergeCell ref="AMH19:AMJ19"/>
    <mergeCell ref="AMK19:AMM19"/>
    <mergeCell ref="AMN19:AMP19"/>
    <mergeCell ref="AMQ19:AMS19"/>
    <mergeCell ref="AMT19:AMV19"/>
    <mergeCell ref="AMW19:AMY19"/>
    <mergeCell ref="ALP19:ALR19"/>
    <mergeCell ref="ALS19:ALU19"/>
    <mergeCell ref="ALV19:ALX19"/>
    <mergeCell ref="ALY19:AMA19"/>
    <mergeCell ref="AMB19:AMD19"/>
    <mergeCell ref="AME19:AMG19"/>
    <mergeCell ref="AKX19:AKZ19"/>
    <mergeCell ref="ALA19:ALC19"/>
    <mergeCell ref="ALD19:ALF19"/>
    <mergeCell ref="ALG19:ALI19"/>
    <mergeCell ref="ALJ19:ALL19"/>
    <mergeCell ref="ALM19:ALO19"/>
    <mergeCell ref="AKF19:AKH19"/>
    <mergeCell ref="AKI19:AKK19"/>
    <mergeCell ref="AKL19:AKN19"/>
    <mergeCell ref="AKO19:AKQ19"/>
    <mergeCell ref="AKR19:AKT19"/>
    <mergeCell ref="AKU19:AKW19"/>
    <mergeCell ref="ARV19:ARX19"/>
    <mergeCell ref="ARY19:ASA19"/>
    <mergeCell ref="ASB19:ASD19"/>
    <mergeCell ref="ASE19:ASG19"/>
    <mergeCell ref="ASH19:ASJ19"/>
    <mergeCell ref="ASK19:ASM19"/>
    <mergeCell ref="ARD19:ARF19"/>
    <mergeCell ref="ARG19:ARI19"/>
    <mergeCell ref="ARJ19:ARL19"/>
    <mergeCell ref="ARM19:ARO19"/>
    <mergeCell ref="ARP19:ARR19"/>
    <mergeCell ref="ARS19:ARU19"/>
    <mergeCell ref="AQL19:AQN19"/>
    <mergeCell ref="AQO19:AQQ19"/>
    <mergeCell ref="AQR19:AQT19"/>
    <mergeCell ref="AQU19:AQW19"/>
    <mergeCell ref="AQX19:AQZ19"/>
    <mergeCell ref="ARA19:ARC19"/>
    <mergeCell ref="APT19:APV19"/>
    <mergeCell ref="APW19:APY19"/>
    <mergeCell ref="APZ19:AQB19"/>
    <mergeCell ref="AQC19:AQE19"/>
    <mergeCell ref="AQF19:AQH19"/>
    <mergeCell ref="AQI19:AQK19"/>
    <mergeCell ref="APB19:APD19"/>
    <mergeCell ref="APE19:APG19"/>
    <mergeCell ref="APH19:APJ19"/>
    <mergeCell ref="APK19:APM19"/>
    <mergeCell ref="APN19:APP19"/>
    <mergeCell ref="APQ19:APS19"/>
    <mergeCell ref="AOJ19:AOL19"/>
    <mergeCell ref="AOM19:AOO19"/>
    <mergeCell ref="AOP19:AOR19"/>
    <mergeCell ref="AOS19:AOU19"/>
    <mergeCell ref="AOV19:AOX19"/>
    <mergeCell ref="AOY19:APA19"/>
    <mergeCell ref="AVZ19:AWB19"/>
    <mergeCell ref="AWC19:AWE19"/>
    <mergeCell ref="AWF19:AWH19"/>
    <mergeCell ref="AWI19:AWK19"/>
    <mergeCell ref="AWL19:AWN19"/>
    <mergeCell ref="AWO19:AWQ19"/>
    <mergeCell ref="AVH19:AVJ19"/>
    <mergeCell ref="AVK19:AVM19"/>
    <mergeCell ref="AVN19:AVP19"/>
    <mergeCell ref="AVQ19:AVS19"/>
    <mergeCell ref="AVT19:AVV19"/>
    <mergeCell ref="AVW19:AVY19"/>
    <mergeCell ref="AUP19:AUR19"/>
    <mergeCell ref="AUS19:AUU19"/>
    <mergeCell ref="AUV19:AUX19"/>
    <mergeCell ref="AUY19:AVA19"/>
    <mergeCell ref="AVB19:AVD19"/>
    <mergeCell ref="AVE19:AVG19"/>
    <mergeCell ref="ATX19:ATZ19"/>
    <mergeCell ref="AUA19:AUC19"/>
    <mergeCell ref="AUD19:AUF19"/>
    <mergeCell ref="AUG19:AUI19"/>
    <mergeCell ref="AUJ19:AUL19"/>
    <mergeCell ref="AUM19:AUO19"/>
    <mergeCell ref="ATF19:ATH19"/>
    <mergeCell ref="ATI19:ATK19"/>
    <mergeCell ref="ATL19:ATN19"/>
    <mergeCell ref="ATO19:ATQ19"/>
    <mergeCell ref="ATR19:ATT19"/>
    <mergeCell ref="ATU19:ATW19"/>
    <mergeCell ref="ASN19:ASP19"/>
    <mergeCell ref="ASQ19:ASS19"/>
    <mergeCell ref="AST19:ASV19"/>
    <mergeCell ref="ASW19:ASY19"/>
    <mergeCell ref="ASZ19:ATB19"/>
    <mergeCell ref="ATC19:ATE19"/>
    <mergeCell ref="BAD19:BAF19"/>
    <mergeCell ref="BAG19:BAI19"/>
    <mergeCell ref="BAJ19:BAL19"/>
    <mergeCell ref="BAM19:BAO19"/>
    <mergeCell ref="BAP19:BAR19"/>
    <mergeCell ref="BAS19:BAU19"/>
    <mergeCell ref="AZL19:AZN19"/>
    <mergeCell ref="AZO19:AZQ19"/>
    <mergeCell ref="AZR19:AZT19"/>
    <mergeCell ref="AZU19:AZW19"/>
    <mergeCell ref="AZX19:AZZ19"/>
    <mergeCell ref="BAA19:BAC19"/>
    <mergeCell ref="AYT19:AYV19"/>
    <mergeCell ref="AYW19:AYY19"/>
    <mergeCell ref="AYZ19:AZB19"/>
    <mergeCell ref="AZC19:AZE19"/>
    <mergeCell ref="AZF19:AZH19"/>
    <mergeCell ref="AZI19:AZK19"/>
    <mergeCell ref="AYB19:AYD19"/>
    <mergeCell ref="AYE19:AYG19"/>
    <mergeCell ref="AYH19:AYJ19"/>
    <mergeCell ref="AYK19:AYM19"/>
    <mergeCell ref="AYN19:AYP19"/>
    <mergeCell ref="AYQ19:AYS19"/>
    <mergeCell ref="AXJ19:AXL19"/>
    <mergeCell ref="AXM19:AXO19"/>
    <mergeCell ref="AXP19:AXR19"/>
    <mergeCell ref="AXS19:AXU19"/>
    <mergeCell ref="AXV19:AXX19"/>
    <mergeCell ref="AXY19:AYA19"/>
    <mergeCell ref="AWR19:AWT19"/>
    <mergeCell ref="AWU19:AWW19"/>
    <mergeCell ref="AWX19:AWZ19"/>
    <mergeCell ref="AXA19:AXC19"/>
    <mergeCell ref="AXD19:AXF19"/>
    <mergeCell ref="AXG19:AXI19"/>
    <mergeCell ref="BEH19:BEJ19"/>
    <mergeCell ref="BEK19:BEM19"/>
    <mergeCell ref="BEN19:BEP19"/>
    <mergeCell ref="BEQ19:BES19"/>
    <mergeCell ref="BET19:BEV19"/>
    <mergeCell ref="BEW19:BEY19"/>
    <mergeCell ref="BDP19:BDR19"/>
    <mergeCell ref="BDS19:BDU19"/>
    <mergeCell ref="BDV19:BDX19"/>
    <mergeCell ref="BDY19:BEA19"/>
    <mergeCell ref="BEB19:BED19"/>
    <mergeCell ref="BEE19:BEG19"/>
    <mergeCell ref="BCX19:BCZ19"/>
    <mergeCell ref="BDA19:BDC19"/>
    <mergeCell ref="BDD19:BDF19"/>
    <mergeCell ref="BDG19:BDI19"/>
    <mergeCell ref="BDJ19:BDL19"/>
    <mergeCell ref="BDM19:BDO19"/>
    <mergeCell ref="BCF19:BCH19"/>
    <mergeCell ref="BCI19:BCK19"/>
    <mergeCell ref="BCL19:BCN19"/>
    <mergeCell ref="BCO19:BCQ19"/>
    <mergeCell ref="BCR19:BCT19"/>
    <mergeCell ref="BCU19:BCW19"/>
    <mergeCell ref="BBN19:BBP19"/>
    <mergeCell ref="BBQ19:BBS19"/>
    <mergeCell ref="BBT19:BBV19"/>
    <mergeCell ref="BBW19:BBY19"/>
    <mergeCell ref="BBZ19:BCB19"/>
    <mergeCell ref="BCC19:BCE19"/>
    <mergeCell ref="BAV19:BAX19"/>
    <mergeCell ref="BAY19:BBA19"/>
    <mergeCell ref="BBB19:BBD19"/>
    <mergeCell ref="BBE19:BBG19"/>
    <mergeCell ref="BBH19:BBJ19"/>
    <mergeCell ref="BBK19:BBM19"/>
    <mergeCell ref="BIL19:BIN19"/>
    <mergeCell ref="BIO19:BIQ19"/>
    <mergeCell ref="BIR19:BIT19"/>
    <mergeCell ref="BIU19:BIW19"/>
    <mergeCell ref="BIX19:BIZ19"/>
    <mergeCell ref="BJA19:BJC19"/>
    <mergeCell ref="BHT19:BHV19"/>
    <mergeCell ref="BHW19:BHY19"/>
    <mergeCell ref="BHZ19:BIB19"/>
    <mergeCell ref="BIC19:BIE19"/>
    <mergeCell ref="BIF19:BIH19"/>
    <mergeCell ref="BII19:BIK19"/>
    <mergeCell ref="BHB19:BHD19"/>
    <mergeCell ref="BHE19:BHG19"/>
    <mergeCell ref="BHH19:BHJ19"/>
    <mergeCell ref="BHK19:BHM19"/>
    <mergeCell ref="BHN19:BHP19"/>
    <mergeCell ref="BHQ19:BHS19"/>
    <mergeCell ref="BGJ19:BGL19"/>
    <mergeCell ref="BGM19:BGO19"/>
    <mergeCell ref="BGP19:BGR19"/>
    <mergeCell ref="BGS19:BGU19"/>
    <mergeCell ref="BGV19:BGX19"/>
    <mergeCell ref="BGY19:BHA19"/>
    <mergeCell ref="BFR19:BFT19"/>
    <mergeCell ref="BFU19:BFW19"/>
    <mergeCell ref="BFX19:BFZ19"/>
    <mergeCell ref="BGA19:BGC19"/>
    <mergeCell ref="BGD19:BGF19"/>
    <mergeCell ref="BGG19:BGI19"/>
    <mergeCell ref="BEZ19:BFB19"/>
    <mergeCell ref="BFC19:BFE19"/>
    <mergeCell ref="BFF19:BFH19"/>
    <mergeCell ref="BFI19:BFK19"/>
    <mergeCell ref="BFL19:BFN19"/>
    <mergeCell ref="BFO19:BFQ19"/>
    <mergeCell ref="BMP19:BMR19"/>
    <mergeCell ref="BMS19:BMU19"/>
    <mergeCell ref="BMV19:BMX19"/>
    <mergeCell ref="BMY19:BNA19"/>
    <mergeCell ref="BNB19:BND19"/>
    <mergeCell ref="BNE19:BNG19"/>
    <mergeCell ref="BLX19:BLZ19"/>
    <mergeCell ref="BMA19:BMC19"/>
    <mergeCell ref="BMD19:BMF19"/>
    <mergeCell ref="BMG19:BMI19"/>
    <mergeCell ref="BMJ19:BML19"/>
    <mergeCell ref="BMM19:BMO19"/>
    <mergeCell ref="BLF19:BLH19"/>
    <mergeCell ref="BLI19:BLK19"/>
    <mergeCell ref="BLL19:BLN19"/>
    <mergeCell ref="BLO19:BLQ19"/>
    <mergeCell ref="BLR19:BLT19"/>
    <mergeCell ref="BLU19:BLW19"/>
    <mergeCell ref="BKN19:BKP19"/>
    <mergeCell ref="BKQ19:BKS19"/>
    <mergeCell ref="BKT19:BKV19"/>
    <mergeCell ref="BKW19:BKY19"/>
    <mergeCell ref="BKZ19:BLB19"/>
    <mergeCell ref="BLC19:BLE19"/>
    <mergeCell ref="BJV19:BJX19"/>
    <mergeCell ref="BJY19:BKA19"/>
    <mergeCell ref="BKB19:BKD19"/>
    <mergeCell ref="BKE19:BKG19"/>
    <mergeCell ref="BKH19:BKJ19"/>
    <mergeCell ref="BKK19:BKM19"/>
    <mergeCell ref="BJD19:BJF19"/>
    <mergeCell ref="BJG19:BJI19"/>
    <mergeCell ref="BJJ19:BJL19"/>
    <mergeCell ref="BJM19:BJO19"/>
    <mergeCell ref="BJP19:BJR19"/>
    <mergeCell ref="BJS19:BJU19"/>
    <mergeCell ref="BQT19:BQV19"/>
    <mergeCell ref="BQW19:BQY19"/>
    <mergeCell ref="BQZ19:BRB19"/>
    <mergeCell ref="BRC19:BRE19"/>
    <mergeCell ref="BRF19:BRH19"/>
    <mergeCell ref="BRI19:BRK19"/>
    <mergeCell ref="BQB19:BQD19"/>
    <mergeCell ref="BQE19:BQG19"/>
    <mergeCell ref="BQH19:BQJ19"/>
    <mergeCell ref="BQK19:BQM19"/>
    <mergeCell ref="BQN19:BQP19"/>
    <mergeCell ref="BQQ19:BQS19"/>
    <mergeCell ref="BPJ19:BPL19"/>
    <mergeCell ref="BPM19:BPO19"/>
    <mergeCell ref="BPP19:BPR19"/>
    <mergeCell ref="BPS19:BPU19"/>
    <mergeCell ref="BPV19:BPX19"/>
    <mergeCell ref="BPY19:BQA19"/>
    <mergeCell ref="BOR19:BOT19"/>
    <mergeCell ref="BOU19:BOW19"/>
    <mergeCell ref="BOX19:BOZ19"/>
    <mergeCell ref="BPA19:BPC19"/>
    <mergeCell ref="BPD19:BPF19"/>
    <mergeCell ref="BPG19:BPI19"/>
    <mergeCell ref="BNZ19:BOB19"/>
    <mergeCell ref="BOC19:BOE19"/>
    <mergeCell ref="BOF19:BOH19"/>
    <mergeCell ref="BOI19:BOK19"/>
    <mergeCell ref="BOL19:BON19"/>
    <mergeCell ref="BOO19:BOQ19"/>
    <mergeCell ref="BNH19:BNJ19"/>
    <mergeCell ref="BNK19:BNM19"/>
    <mergeCell ref="BNN19:BNP19"/>
    <mergeCell ref="BNQ19:BNS19"/>
    <mergeCell ref="BNT19:BNV19"/>
    <mergeCell ref="BNW19:BNY19"/>
    <mergeCell ref="BUX19:BUZ19"/>
    <mergeCell ref="BVA19:BVC19"/>
    <mergeCell ref="BVD19:BVF19"/>
    <mergeCell ref="BVG19:BVI19"/>
    <mergeCell ref="BVJ19:BVL19"/>
    <mergeCell ref="BVM19:BVO19"/>
    <mergeCell ref="BUF19:BUH19"/>
    <mergeCell ref="BUI19:BUK19"/>
    <mergeCell ref="BUL19:BUN19"/>
    <mergeCell ref="BUO19:BUQ19"/>
    <mergeCell ref="BUR19:BUT19"/>
    <mergeCell ref="BUU19:BUW19"/>
    <mergeCell ref="BTN19:BTP19"/>
    <mergeCell ref="BTQ19:BTS19"/>
    <mergeCell ref="BTT19:BTV19"/>
    <mergeCell ref="BTW19:BTY19"/>
    <mergeCell ref="BTZ19:BUB19"/>
    <mergeCell ref="BUC19:BUE19"/>
    <mergeCell ref="BSV19:BSX19"/>
    <mergeCell ref="BSY19:BTA19"/>
    <mergeCell ref="BTB19:BTD19"/>
    <mergeCell ref="BTE19:BTG19"/>
    <mergeCell ref="BTH19:BTJ19"/>
    <mergeCell ref="BTK19:BTM19"/>
    <mergeCell ref="BSD19:BSF19"/>
    <mergeCell ref="BSG19:BSI19"/>
    <mergeCell ref="BSJ19:BSL19"/>
    <mergeCell ref="BSM19:BSO19"/>
    <mergeCell ref="BSP19:BSR19"/>
    <mergeCell ref="BSS19:BSU19"/>
    <mergeCell ref="BRL19:BRN19"/>
    <mergeCell ref="BRO19:BRQ19"/>
    <mergeCell ref="BRR19:BRT19"/>
    <mergeCell ref="BRU19:BRW19"/>
    <mergeCell ref="BRX19:BRZ19"/>
    <mergeCell ref="BSA19:BSC19"/>
    <mergeCell ref="CT20:CV20"/>
    <mergeCell ref="CW20:CY20"/>
    <mergeCell ref="CZ20:DB20"/>
    <mergeCell ref="DC20:DE20"/>
    <mergeCell ref="DF20:DH20"/>
    <mergeCell ref="DI20:DK20"/>
    <mergeCell ref="CB20:CD20"/>
    <mergeCell ref="CE20:CG20"/>
    <mergeCell ref="CH20:CJ20"/>
    <mergeCell ref="CK20:CM20"/>
    <mergeCell ref="CN20:CP20"/>
    <mergeCell ref="CQ20:CS20"/>
    <mergeCell ref="BJ20:BL20"/>
    <mergeCell ref="BM20:BO20"/>
    <mergeCell ref="BP20:BR20"/>
    <mergeCell ref="BS20:BU20"/>
    <mergeCell ref="BV20:BX20"/>
    <mergeCell ref="BY20:CA20"/>
    <mergeCell ref="AR20:AT20"/>
    <mergeCell ref="AU20:AW20"/>
    <mergeCell ref="AX20:AZ20"/>
    <mergeCell ref="BA20:BC20"/>
    <mergeCell ref="BD20:BF20"/>
    <mergeCell ref="BG20:BI20"/>
    <mergeCell ref="Z20:AB20"/>
    <mergeCell ref="AC20:AE20"/>
    <mergeCell ref="AF20:AH20"/>
    <mergeCell ref="AI20:AK20"/>
    <mergeCell ref="AL20:AN20"/>
    <mergeCell ref="AO20:AQ20"/>
    <mergeCell ref="BYJ19:BYL19"/>
    <mergeCell ref="BYM19:BYO19"/>
    <mergeCell ref="B20:D20"/>
    <mergeCell ref="E20:G20"/>
    <mergeCell ref="H20:J20"/>
    <mergeCell ref="K20:M20"/>
    <mergeCell ref="N20:P20"/>
    <mergeCell ref="Q20:S20"/>
    <mergeCell ref="T20:V20"/>
    <mergeCell ref="W20:Y20"/>
    <mergeCell ref="BXR19:BXT19"/>
    <mergeCell ref="BXU19:BXW19"/>
    <mergeCell ref="BXX19:BXZ19"/>
    <mergeCell ref="BYA19:BYC19"/>
    <mergeCell ref="BYD19:BYF19"/>
    <mergeCell ref="BYG19:BYI19"/>
    <mergeCell ref="BWZ19:BXB19"/>
    <mergeCell ref="BXC19:BXE19"/>
    <mergeCell ref="BXF19:BXH19"/>
    <mergeCell ref="BXI19:BXK19"/>
    <mergeCell ref="BXL19:BXN19"/>
    <mergeCell ref="BXO19:BXQ19"/>
    <mergeCell ref="BWH19:BWJ19"/>
    <mergeCell ref="BWK19:BWM19"/>
    <mergeCell ref="BWN19:BWP19"/>
    <mergeCell ref="BWQ19:BWS19"/>
    <mergeCell ref="BWT19:BWV19"/>
    <mergeCell ref="BWW19:BWY19"/>
    <mergeCell ref="BVP19:BVR19"/>
    <mergeCell ref="BVS19:BVU19"/>
    <mergeCell ref="BVV19:BVX19"/>
    <mergeCell ref="BVY19:BWA19"/>
    <mergeCell ref="BWB19:BWD19"/>
    <mergeCell ref="BWE19:BWG19"/>
    <mergeCell ref="GX20:GZ20"/>
    <mergeCell ref="HA20:HC20"/>
    <mergeCell ref="HD20:HF20"/>
    <mergeCell ref="HG20:HI20"/>
    <mergeCell ref="HJ20:HL20"/>
    <mergeCell ref="HM20:HO20"/>
    <mergeCell ref="GF20:GH20"/>
    <mergeCell ref="GI20:GK20"/>
    <mergeCell ref="GL20:GN20"/>
    <mergeCell ref="GO20:GQ20"/>
    <mergeCell ref="GR20:GT20"/>
    <mergeCell ref="GU20:GW20"/>
    <mergeCell ref="FN20:FP20"/>
    <mergeCell ref="FQ20:FS20"/>
    <mergeCell ref="FT20:FV20"/>
    <mergeCell ref="FW20:FY20"/>
    <mergeCell ref="FZ20:GB20"/>
    <mergeCell ref="GC20:GE20"/>
    <mergeCell ref="EV20:EX20"/>
    <mergeCell ref="EY20:FA20"/>
    <mergeCell ref="FB20:FD20"/>
    <mergeCell ref="FE20:FG20"/>
    <mergeCell ref="FH20:FJ20"/>
    <mergeCell ref="FK20:FM20"/>
    <mergeCell ref="ED20:EF20"/>
    <mergeCell ref="EG20:EI20"/>
    <mergeCell ref="EJ20:EL20"/>
    <mergeCell ref="EM20:EO20"/>
    <mergeCell ref="EP20:ER20"/>
    <mergeCell ref="ES20:EU20"/>
    <mergeCell ref="DL20:DN20"/>
    <mergeCell ref="DO20:DQ20"/>
    <mergeCell ref="DR20:DT20"/>
    <mergeCell ref="DU20:DW20"/>
    <mergeCell ref="DX20:DZ20"/>
    <mergeCell ref="EA20:EC20"/>
    <mergeCell ref="LB20:LD20"/>
    <mergeCell ref="LE20:LG20"/>
    <mergeCell ref="LH20:LJ20"/>
    <mergeCell ref="LK20:LM20"/>
    <mergeCell ref="LN20:LP20"/>
    <mergeCell ref="LQ20:LS20"/>
    <mergeCell ref="KJ20:KL20"/>
    <mergeCell ref="KM20:KO20"/>
    <mergeCell ref="KP20:KR20"/>
    <mergeCell ref="KS20:KU20"/>
    <mergeCell ref="KV20:KX20"/>
    <mergeCell ref="KY20:LA20"/>
    <mergeCell ref="JR20:JT20"/>
    <mergeCell ref="JU20:JW20"/>
    <mergeCell ref="JX20:JZ20"/>
    <mergeCell ref="KA20:KC20"/>
    <mergeCell ref="KD20:KF20"/>
    <mergeCell ref="KG20:KI20"/>
    <mergeCell ref="IZ20:JB20"/>
    <mergeCell ref="JC20:JE20"/>
    <mergeCell ref="JF20:JH20"/>
    <mergeCell ref="JI20:JK20"/>
    <mergeCell ref="JL20:JN20"/>
    <mergeCell ref="JO20:JQ20"/>
    <mergeCell ref="IH20:IJ20"/>
    <mergeCell ref="IK20:IM20"/>
    <mergeCell ref="IN20:IP20"/>
    <mergeCell ref="IQ20:IS20"/>
    <mergeCell ref="IT20:IV20"/>
    <mergeCell ref="IW20:IY20"/>
    <mergeCell ref="HP20:HR20"/>
    <mergeCell ref="HS20:HU20"/>
    <mergeCell ref="HV20:HX20"/>
    <mergeCell ref="HY20:IA20"/>
    <mergeCell ref="IB20:ID20"/>
    <mergeCell ref="IE20:IG20"/>
    <mergeCell ref="PF20:PH20"/>
    <mergeCell ref="PI20:PK20"/>
    <mergeCell ref="PL20:PN20"/>
    <mergeCell ref="PO20:PQ20"/>
    <mergeCell ref="PR20:PT20"/>
    <mergeCell ref="PU20:PW20"/>
    <mergeCell ref="ON20:OP20"/>
    <mergeCell ref="OQ20:OS20"/>
    <mergeCell ref="OT20:OV20"/>
    <mergeCell ref="OW20:OY20"/>
    <mergeCell ref="OZ20:PB20"/>
    <mergeCell ref="PC20:PE20"/>
    <mergeCell ref="NV20:NX20"/>
    <mergeCell ref="NY20:OA20"/>
    <mergeCell ref="OB20:OD20"/>
    <mergeCell ref="OE20:OG20"/>
    <mergeCell ref="OH20:OJ20"/>
    <mergeCell ref="OK20:OM20"/>
    <mergeCell ref="ND20:NF20"/>
    <mergeCell ref="NG20:NI20"/>
    <mergeCell ref="NJ20:NL20"/>
    <mergeCell ref="NM20:NO20"/>
    <mergeCell ref="NP20:NR20"/>
    <mergeCell ref="NS20:NU20"/>
    <mergeCell ref="ML20:MN20"/>
    <mergeCell ref="MO20:MQ20"/>
    <mergeCell ref="MR20:MT20"/>
    <mergeCell ref="MU20:MW20"/>
    <mergeCell ref="MX20:MZ20"/>
    <mergeCell ref="NA20:NC20"/>
    <mergeCell ref="LT20:LV20"/>
    <mergeCell ref="LW20:LY20"/>
    <mergeCell ref="LZ20:MB20"/>
    <mergeCell ref="MC20:ME20"/>
    <mergeCell ref="MF20:MH20"/>
    <mergeCell ref="MI20:MK20"/>
    <mergeCell ref="TJ20:TL20"/>
    <mergeCell ref="TM20:TO20"/>
    <mergeCell ref="TP20:TR20"/>
    <mergeCell ref="TS20:TU20"/>
    <mergeCell ref="TV20:TX20"/>
    <mergeCell ref="TY20:UA20"/>
    <mergeCell ref="SR20:ST20"/>
    <mergeCell ref="SU20:SW20"/>
    <mergeCell ref="SX20:SZ20"/>
    <mergeCell ref="TA20:TC20"/>
    <mergeCell ref="TD20:TF20"/>
    <mergeCell ref="TG20:TI20"/>
    <mergeCell ref="RZ20:SB20"/>
    <mergeCell ref="SC20:SE20"/>
    <mergeCell ref="SF20:SH20"/>
    <mergeCell ref="SI20:SK20"/>
    <mergeCell ref="SL20:SN20"/>
    <mergeCell ref="SO20:SQ20"/>
    <mergeCell ref="RH20:RJ20"/>
    <mergeCell ref="RK20:RM20"/>
    <mergeCell ref="RN20:RP20"/>
    <mergeCell ref="RQ20:RS20"/>
    <mergeCell ref="RT20:RV20"/>
    <mergeCell ref="RW20:RY20"/>
    <mergeCell ref="QP20:QR20"/>
    <mergeCell ref="QS20:QU20"/>
    <mergeCell ref="QV20:QX20"/>
    <mergeCell ref="QY20:RA20"/>
    <mergeCell ref="RB20:RD20"/>
    <mergeCell ref="RE20:RG20"/>
    <mergeCell ref="PX20:PZ20"/>
    <mergeCell ref="QA20:QC20"/>
    <mergeCell ref="QD20:QF20"/>
    <mergeCell ref="QG20:QI20"/>
    <mergeCell ref="QJ20:QL20"/>
    <mergeCell ref="QM20:QO20"/>
    <mergeCell ref="XN20:XP20"/>
    <mergeCell ref="XQ20:XS20"/>
    <mergeCell ref="XT20:XV20"/>
    <mergeCell ref="XW20:XY20"/>
    <mergeCell ref="XZ20:YB20"/>
    <mergeCell ref="YC20:YE20"/>
    <mergeCell ref="WV20:WX20"/>
    <mergeCell ref="WY20:XA20"/>
    <mergeCell ref="XB20:XD20"/>
    <mergeCell ref="XE20:XG20"/>
    <mergeCell ref="XH20:XJ20"/>
    <mergeCell ref="XK20:XM20"/>
    <mergeCell ref="WD20:WF20"/>
    <mergeCell ref="WG20:WI20"/>
    <mergeCell ref="WJ20:WL20"/>
    <mergeCell ref="WM20:WO20"/>
    <mergeCell ref="WP20:WR20"/>
    <mergeCell ref="WS20:WU20"/>
    <mergeCell ref="VL20:VN20"/>
    <mergeCell ref="VO20:VQ20"/>
    <mergeCell ref="VR20:VT20"/>
    <mergeCell ref="VU20:VW20"/>
    <mergeCell ref="VX20:VZ20"/>
    <mergeCell ref="WA20:WC20"/>
    <mergeCell ref="UT20:UV20"/>
    <mergeCell ref="UW20:UY20"/>
    <mergeCell ref="UZ20:VB20"/>
    <mergeCell ref="VC20:VE20"/>
    <mergeCell ref="VF20:VH20"/>
    <mergeCell ref="VI20:VK20"/>
    <mergeCell ref="UB20:UD20"/>
    <mergeCell ref="UE20:UG20"/>
    <mergeCell ref="UH20:UJ20"/>
    <mergeCell ref="UK20:UM20"/>
    <mergeCell ref="UN20:UP20"/>
    <mergeCell ref="UQ20:US20"/>
    <mergeCell ref="ABR20:ABT20"/>
    <mergeCell ref="ABU20:ABW20"/>
    <mergeCell ref="ABX20:ABZ20"/>
    <mergeCell ref="ACA20:ACC20"/>
    <mergeCell ref="ACD20:ACF20"/>
    <mergeCell ref="ACG20:ACI20"/>
    <mergeCell ref="AAZ20:ABB20"/>
    <mergeCell ref="ABC20:ABE20"/>
    <mergeCell ref="ABF20:ABH20"/>
    <mergeCell ref="ABI20:ABK20"/>
    <mergeCell ref="ABL20:ABN20"/>
    <mergeCell ref="ABO20:ABQ20"/>
    <mergeCell ref="AAH20:AAJ20"/>
    <mergeCell ref="AAK20:AAM20"/>
    <mergeCell ref="AAN20:AAP20"/>
    <mergeCell ref="AAQ20:AAS20"/>
    <mergeCell ref="AAT20:AAV20"/>
    <mergeCell ref="AAW20:AAY20"/>
    <mergeCell ref="ZP20:ZR20"/>
    <mergeCell ref="ZS20:ZU20"/>
    <mergeCell ref="ZV20:ZX20"/>
    <mergeCell ref="ZY20:AAA20"/>
    <mergeCell ref="AAB20:AAD20"/>
    <mergeCell ref="AAE20:AAG20"/>
    <mergeCell ref="YX20:YZ20"/>
    <mergeCell ref="ZA20:ZC20"/>
    <mergeCell ref="ZD20:ZF20"/>
    <mergeCell ref="ZG20:ZI20"/>
    <mergeCell ref="ZJ20:ZL20"/>
    <mergeCell ref="ZM20:ZO20"/>
    <mergeCell ref="YF20:YH20"/>
    <mergeCell ref="YI20:YK20"/>
    <mergeCell ref="YL20:YN20"/>
    <mergeCell ref="YO20:YQ20"/>
    <mergeCell ref="YR20:YT20"/>
    <mergeCell ref="YU20:YW20"/>
    <mergeCell ref="AFV20:AFX20"/>
    <mergeCell ref="AFY20:AGA20"/>
    <mergeCell ref="AGB20:AGD20"/>
    <mergeCell ref="AGE20:AGG20"/>
    <mergeCell ref="AGH20:AGJ20"/>
    <mergeCell ref="AGK20:AGM20"/>
    <mergeCell ref="AFD20:AFF20"/>
    <mergeCell ref="AFG20:AFI20"/>
    <mergeCell ref="AFJ20:AFL20"/>
    <mergeCell ref="AFM20:AFO20"/>
    <mergeCell ref="AFP20:AFR20"/>
    <mergeCell ref="AFS20:AFU20"/>
    <mergeCell ref="AEL20:AEN20"/>
    <mergeCell ref="AEO20:AEQ20"/>
    <mergeCell ref="AER20:AET20"/>
    <mergeCell ref="AEU20:AEW20"/>
    <mergeCell ref="AEX20:AEZ20"/>
    <mergeCell ref="AFA20:AFC20"/>
    <mergeCell ref="ADT20:ADV20"/>
    <mergeCell ref="ADW20:ADY20"/>
    <mergeCell ref="ADZ20:AEB20"/>
    <mergeCell ref="AEC20:AEE20"/>
    <mergeCell ref="AEF20:AEH20"/>
    <mergeCell ref="AEI20:AEK20"/>
    <mergeCell ref="ADB20:ADD20"/>
    <mergeCell ref="ADE20:ADG20"/>
    <mergeCell ref="ADH20:ADJ20"/>
    <mergeCell ref="ADK20:ADM20"/>
    <mergeCell ref="ADN20:ADP20"/>
    <mergeCell ref="ADQ20:ADS20"/>
    <mergeCell ref="ACJ20:ACL20"/>
    <mergeCell ref="ACM20:ACO20"/>
    <mergeCell ref="ACP20:ACR20"/>
    <mergeCell ref="ACS20:ACU20"/>
    <mergeCell ref="ACV20:ACX20"/>
    <mergeCell ref="ACY20:ADA20"/>
    <mergeCell ref="AJZ20:AKB20"/>
    <mergeCell ref="AKC20:AKE20"/>
    <mergeCell ref="AKF20:AKH20"/>
    <mergeCell ref="AKI20:AKK20"/>
    <mergeCell ref="AKL20:AKN20"/>
    <mergeCell ref="AKO20:AKQ20"/>
    <mergeCell ref="AJH20:AJJ20"/>
    <mergeCell ref="AJK20:AJM20"/>
    <mergeCell ref="AJN20:AJP20"/>
    <mergeCell ref="AJQ20:AJS20"/>
    <mergeCell ref="AJT20:AJV20"/>
    <mergeCell ref="AJW20:AJY20"/>
    <mergeCell ref="AIP20:AIR20"/>
    <mergeCell ref="AIS20:AIU20"/>
    <mergeCell ref="AIV20:AIX20"/>
    <mergeCell ref="AIY20:AJA20"/>
    <mergeCell ref="AJB20:AJD20"/>
    <mergeCell ref="AJE20:AJG20"/>
    <mergeCell ref="AHX20:AHZ20"/>
    <mergeCell ref="AIA20:AIC20"/>
    <mergeCell ref="AID20:AIF20"/>
    <mergeCell ref="AIG20:AII20"/>
    <mergeCell ref="AIJ20:AIL20"/>
    <mergeCell ref="AIM20:AIO20"/>
    <mergeCell ref="AHF20:AHH20"/>
    <mergeCell ref="AHI20:AHK20"/>
    <mergeCell ref="AHL20:AHN20"/>
    <mergeCell ref="AHO20:AHQ20"/>
    <mergeCell ref="AHR20:AHT20"/>
    <mergeCell ref="AHU20:AHW20"/>
    <mergeCell ref="AGN20:AGP20"/>
    <mergeCell ref="AGQ20:AGS20"/>
    <mergeCell ref="AGT20:AGV20"/>
    <mergeCell ref="AGW20:AGY20"/>
    <mergeCell ref="AGZ20:AHB20"/>
    <mergeCell ref="AHC20:AHE20"/>
    <mergeCell ref="AOD20:AOF20"/>
    <mergeCell ref="AOG20:AOI20"/>
    <mergeCell ref="AOJ20:AOL20"/>
    <mergeCell ref="AOM20:AOO20"/>
    <mergeCell ref="AOP20:AOR20"/>
    <mergeCell ref="AOS20:AOU20"/>
    <mergeCell ref="ANL20:ANN20"/>
    <mergeCell ref="ANO20:ANQ20"/>
    <mergeCell ref="ANR20:ANT20"/>
    <mergeCell ref="ANU20:ANW20"/>
    <mergeCell ref="ANX20:ANZ20"/>
    <mergeCell ref="AOA20:AOC20"/>
    <mergeCell ref="AMT20:AMV20"/>
    <mergeCell ref="AMW20:AMY20"/>
    <mergeCell ref="AMZ20:ANB20"/>
    <mergeCell ref="ANC20:ANE20"/>
    <mergeCell ref="ANF20:ANH20"/>
    <mergeCell ref="ANI20:ANK20"/>
    <mergeCell ref="AMB20:AMD20"/>
    <mergeCell ref="AME20:AMG20"/>
    <mergeCell ref="AMH20:AMJ20"/>
    <mergeCell ref="AMK20:AMM20"/>
    <mergeCell ref="AMN20:AMP20"/>
    <mergeCell ref="AMQ20:AMS20"/>
    <mergeCell ref="ALJ20:ALL20"/>
    <mergeCell ref="ALM20:ALO20"/>
    <mergeCell ref="ALP20:ALR20"/>
    <mergeCell ref="ALS20:ALU20"/>
    <mergeCell ref="ALV20:ALX20"/>
    <mergeCell ref="ALY20:AMA20"/>
    <mergeCell ref="AKR20:AKT20"/>
    <mergeCell ref="AKU20:AKW20"/>
    <mergeCell ref="AKX20:AKZ20"/>
    <mergeCell ref="ALA20:ALC20"/>
    <mergeCell ref="ALD20:ALF20"/>
    <mergeCell ref="ALG20:ALI20"/>
    <mergeCell ref="ASH20:ASJ20"/>
    <mergeCell ref="ASK20:ASM20"/>
    <mergeCell ref="ASN20:ASP20"/>
    <mergeCell ref="ASQ20:ASS20"/>
    <mergeCell ref="AST20:ASV20"/>
    <mergeCell ref="ASW20:ASY20"/>
    <mergeCell ref="ARP20:ARR20"/>
    <mergeCell ref="ARS20:ARU20"/>
    <mergeCell ref="ARV20:ARX20"/>
    <mergeCell ref="ARY20:ASA20"/>
    <mergeCell ref="ASB20:ASD20"/>
    <mergeCell ref="ASE20:ASG20"/>
    <mergeCell ref="AQX20:AQZ20"/>
    <mergeCell ref="ARA20:ARC20"/>
    <mergeCell ref="ARD20:ARF20"/>
    <mergeCell ref="ARG20:ARI20"/>
    <mergeCell ref="ARJ20:ARL20"/>
    <mergeCell ref="ARM20:ARO20"/>
    <mergeCell ref="AQF20:AQH20"/>
    <mergeCell ref="AQI20:AQK20"/>
    <mergeCell ref="AQL20:AQN20"/>
    <mergeCell ref="AQO20:AQQ20"/>
    <mergeCell ref="AQR20:AQT20"/>
    <mergeCell ref="AQU20:AQW20"/>
    <mergeCell ref="APN20:APP20"/>
    <mergeCell ref="APQ20:APS20"/>
    <mergeCell ref="APT20:APV20"/>
    <mergeCell ref="APW20:APY20"/>
    <mergeCell ref="APZ20:AQB20"/>
    <mergeCell ref="AQC20:AQE20"/>
    <mergeCell ref="AOV20:AOX20"/>
    <mergeCell ref="AOY20:APA20"/>
    <mergeCell ref="APB20:APD20"/>
    <mergeCell ref="APE20:APG20"/>
    <mergeCell ref="APH20:APJ20"/>
    <mergeCell ref="APK20:APM20"/>
    <mergeCell ref="AWL20:AWN20"/>
    <mergeCell ref="AWO20:AWQ20"/>
    <mergeCell ref="AWR20:AWT20"/>
    <mergeCell ref="AWU20:AWW20"/>
    <mergeCell ref="AWX20:AWZ20"/>
    <mergeCell ref="AXA20:AXC20"/>
    <mergeCell ref="AVT20:AVV20"/>
    <mergeCell ref="AVW20:AVY20"/>
    <mergeCell ref="AVZ20:AWB20"/>
    <mergeCell ref="AWC20:AWE20"/>
    <mergeCell ref="AWF20:AWH20"/>
    <mergeCell ref="AWI20:AWK20"/>
    <mergeCell ref="AVB20:AVD20"/>
    <mergeCell ref="AVE20:AVG20"/>
    <mergeCell ref="AVH20:AVJ20"/>
    <mergeCell ref="AVK20:AVM20"/>
    <mergeCell ref="AVN20:AVP20"/>
    <mergeCell ref="AVQ20:AVS20"/>
    <mergeCell ref="AUJ20:AUL20"/>
    <mergeCell ref="AUM20:AUO20"/>
    <mergeCell ref="AUP20:AUR20"/>
    <mergeCell ref="AUS20:AUU20"/>
    <mergeCell ref="AUV20:AUX20"/>
    <mergeCell ref="AUY20:AVA20"/>
    <mergeCell ref="ATR20:ATT20"/>
    <mergeCell ref="ATU20:ATW20"/>
    <mergeCell ref="ATX20:ATZ20"/>
    <mergeCell ref="AUA20:AUC20"/>
    <mergeCell ref="AUD20:AUF20"/>
    <mergeCell ref="AUG20:AUI20"/>
    <mergeCell ref="ASZ20:ATB20"/>
    <mergeCell ref="ATC20:ATE20"/>
    <mergeCell ref="ATF20:ATH20"/>
    <mergeCell ref="ATI20:ATK20"/>
    <mergeCell ref="ATL20:ATN20"/>
    <mergeCell ref="ATO20:ATQ20"/>
    <mergeCell ref="BAP20:BAR20"/>
    <mergeCell ref="BAS20:BAU20"/>
    <mergeCell ref="BAV20:BAX20"/>
    <mergeCell ref="BAY20:BBA20"/>
    <mergeCell ref="BBB20:BBD20"/>
    <mergeCell ref="BBE20:BBG20"/>
    <mergeCell ref="AZX20:AZZ20"/>
    <mergeCell ref="BAA20:BAC20"/>
    <mergeCell ref="BAD20:BAF20"/>
    <mergeCell ref="BAG20:BAI20"/>
    <mergeCell ref="BAJ20:BAL20"/>
    <mergeCell ref="BAM20:BAO20"/>
    <mergeCell ref="AZF20:AZH20"/>
    <mergeCell ref="AZI20:AZK20"/>
    <mergeCell ref="AZL20:AZN20"/>
    <mergeCell ref="AZO20:AZQ20"/>
    <mergeCell ref="AZR20:AZT20"/>
    <mergeCell ref="AZU20:AZW20"/>
    <mergeCell ref="AYN20:AYP20"/>
    <mergeCell ref="AYQ20:AYS20"/>
    <mergeCell ref="AYT20:AYV20"/>
    <mergeCell ref="AYW20:AYY20"/>
    <mergeCell ref="AYZ20:AZB20"/>
    <mergeCell ref="AZC20:AZE20"/>
    <mergeCell ref="AXV20:AXX20"/>
    <mergeCell ref="AXY20:AYA20"/>
    <mergeCell ref="AYB20:AYD20"/>
    <mergeCell ref="AYE20:AYG20"/>
    <mergeCell ref="AYH20:AYJ20"/>
    <mergeCell ref="AYK20:AYM20"/>
    <mergeCell ref="AXD20:AXF20"/>
    <mergeCell ref="AXG20:AXI20"/>
    <mergeCell ref="AXJ20:AXL20"/>
    <mergeCell ref="AXM20:AXO20"/>
    <mergeCell ref="AXP20:AXR20"/>
    <mergeCell ref="AXS20:AXU20"/>
    <mergeCell ref="BET20:BEV20"/>
    <mergeCell ref="BEW20:BEY20"/>
    <mergeCell ref="BEZ20:BFB20"/>
    <mergeCell ref="BFC20:BFE20"/>
    <mergeCell ref="BFF20:BFH20"/>
    <mergeCell ref="BFI20:BFK20"/>
    <mergeCell ref="BEB20:BED20"/>
    <mergeCell ref="BEE20:BEG20"/>
    <mergeCell ref="BEH20:BEJ20"/>
    <mergeCell ref="BEK20:BEM20"/>
    <mergeCell ref="BEN20:BEP20"/>
    <mergeCell ref="BEQ20:BES20"/>
    <mergeCell ref="BDJ20:BDL20"/>
    <mergeCell ref="BDM20:BDO20"/>
    <mergeCell ref="BDP20:BDR20"/>
    <mergeCell ref="BDS20:BDU20"/>
    <mergeCell ref="BDV20:BDX20"/>
    <mergeCell ref="BDY20:BEA20"/>
    <mergeCell ref="BCR20:BCT20"/>
    <mergeCell ref="BCU20:BCW20"/>
    <mergeCell ref="BCX20:BCZ20"/>
    <mergeCell ref="BDA20:BDC20"/>
    <mergeCell ref="BDD20:BDF20"/>
    <mergeCell ref="BDG20:BDI20"/>
    <mergeCell ref="BBZ20:BCB20"/>
    <mergeCell ref="BCC20:BCE20"/>
    <mergeCell ref="BCF20:BCH20"/>
    <mergeCell ref="BCI20:BCK20"/>
    <mergeCell ref="BCL20:BCN20"/>
    <mergeCell ref="BCO20:BCQ20"/>
    <mergeCell ref="BBH20:BBJ20"/>
    <mergeCell ref="BBK20:BBM20"/>
    <mergeCell ref="BBN20:BBP20"/>
    <mergeCell ref="BBQ20:BBS20"/>
    <mergeCell ref="BBT20:BBV20"/>
    <mergeCell ref="BBW20:BBY20"/>
    <mergeCell ref="BIX20:BIZ20"/>
    <mergeCell ref="BJA20:BJC20"/>
    <mergeCell ref="BJD20:BJF20"/>
    <mergeCell ref="BJG20:BJI20"/>
    <mergeCell ref="BJJ20:BJL20"/>
    <mergeCell ref="BJM20:BJO20"/>
    <mergeCell ref="BIF20:BIH20"/>
    <mergeCell ref="BII20:BIK20"/>
    <mergeCell ref="BIL20:BIN20"/>
    <mergeCell ref="BIO20:BIQ20"/>
    <mergeCell ref="BIR20:BIT20"/>
    <mergeCell ref="BIU20:BIW20"/>
    <mergeCell ref="BHN20:BHP20"/>
    <mergeCell ref="BHQ20:BHS20"/>
    <mergeCell ref="BHT20:BHV20"/>
    <mergeCell ref="BHW20:BHY20"/>
    <mergeCell ref="BHZ20:BIB20"/>
    <mergeCell ref="BIC20:BIE20"/>
    <mergeCell ref="BGV20:BGX20"/>
    <mergeCell ref="BGY20:BHA20"/>
    <mergeCell ref="BHB20:BHD20"/>
    <mergeCell ref="BHE20:BHG20"/>
    <mergeCell ref="BHH20:BHJ20"/>
    <mergeCell ref="BHK20:BHM20"/>
    <mergeCell ref="BGD20:BGF20"/>
    <mergeCell ref="BGG20:BGI20"/>
    <mergeCell ref="BGJ20:BGL20"/>
    <mergeCell ref="BGM20:BGO20"/>
    <mergeCell ref="BGP20:BGR20"/>
    <mergeCell ref="BGS20:BGU20"/>
    <mergeCell ref="BFL20:BFN20"/>
    <mergeCell ref="BFO20:BFQ20"/>
    <mergeCell ref="BFR20:BFT20"/>
    <mergeCell ref="BFU20:BFW20"/>
    <mergeCell ref="BFX20:BFZ20"/>
    <mergeCell ref="BGA20:BGC20"/>
    <mergeCell ref="BOF20:BOH20"/>
    <mergeCell ref="BOI20:BOK20"/>
    <mergeCell ref="BNB20:BND20"/>
    <mergeCell ref="BNE20:BNG20"/>
    <mergeCell ref="BNH20:BNJ20"/>
    <mergeCell ref="BNK20:BNM20"/>
    <mergeCell ref="BNN20:BNP20"/>
    <mergeCell ref="BNQ20:BNS20"/>
    <mergeCell ref="BMJ20:BML20"/>
    <mergeCell ref="BMM20:BMO20"/>
    <mergeCell ref="BMP20:BMR20"/>
    <mergeCell ref="BMS20:BMU20"/>
    <mergeCell ref="BMV20:BMX20"/>
    <mergeCell ref="BMY20:BNA20"/>
    <mergeCell ref="BLR20:BLT20"/>
    <mergeCell ref="BLU20:BLW20"/>
    <mergeCell ref="BLX20:BLZ20"/>
    <mergeCell ref="BMA20:BMC20"/>
    <mergeCell ref="BMD20:BMF20"/>
    <mergeCell ref="BMG20:BMI20"/>
    <mergeCell ref="BKZ20:BLB20"/>
    <mergeCell ref="BLC20:BLE20"/>
    <mergeCell ref="BLF20:BLH20"/>
    <mergeCell ref="BLI20:BLK20"/>
    <mergeCell ref="BLL20:BLN20"/>
    <mergeCell ref="BLO20:BLQ20"/>
    <mergeCell ref="BKH20:BKJ20"/>
    <mergeCell ref="BKK20:BKM20"/>
    <mergeCell ref="BKN20:BKP20"/>
    <mergeCell ref="BKQ20:BKS20"/>
    <mergeCell ref="BKT20:BKV20"/>
    <mergeCell ref="BKW20:BKY20"/>
    <mergeCell ref="BJP20:BJR20"/>
    <mergeCell ref="BJS20:BJU20"/>
    <mergeCell ref="BJV20:BJX20"/>
    <mergeCell ref="BJY20:BKA20"/>
    <mergeCell ref="BKB20:BKD20"/>
    <mergeCell ref="BKE20:BKG20"/>
    <mergeCell ref="BYM20:BYO20"/>
    <mergeCell ref="B21:D21"/>
    <mergeCell ref="E21:G21"/>
    <mergeCell ref="H21:J21"/>
    <mergeCell ref="K21:M21"/>
    <mergeCell ref="N21:P21"/>
    <mergeCell ref="Q21:S21"/>
    <mergeCell ref="BXL20:BXN20"/>
    <mergeCell ref="BXO20:BXQ20"/>
    <mergeCell ref="BXR20:BXT20"/>
    <mergeCell ref="BXU20:BXW20"/>
    <mergeCell ref="BXX20:BXZ20"/>
    <mergeCell ref="BYA20:BYC20"/>
    <mergeCell ref="BWT20:BWV20"/>
    <mergeCell ref="BWW20:BWY20"/>
    <mergeCell ref="BWZ20:BXB20"/>
    <mergeCell ref="BXC20:BXE20"/>
    <mergeCell ref="BXF20:BXH20"/>
    <mergeCell ref="BXI20:BXK20"/>
    <mergeCell ref="BWB20:BWD20"/>
    <mergeCell ref="BWE20:BWG20"/>
    <mergeCell ref="BWH20:BWJ20"/>
    <mergeCell ref="BWK20:BWM20"/>
    <mergeCell ref="BWN20:BWP20"/>
    <mergeCell ref="BWQ20:BWS20"/>
    <mergeCell ref="BVJ20:BVL20"/>
    <mergeCell ref="BVM20:BVO20"/>
    <mergeCell ref="BVP20:BVR20"/>
    <mergeCell ref="BVS20:BVU20"/>
    <mergeCell ref="BVV20:BVX20"/>
    <mergeCell ref="BVY20:BWA20"/>
    <mergeCell ref="BUR20:BUT20"/>
    <mergeCell ref="BUU20:BUW20"/>
    <mergeCell ref="BUX20:BUZ20"/>
    <mergeCell ref="BVA20:BVC20"/>
    <mergeCell ref="BVD20:BVF20"/>
    <mergeCell ref="BVG20:BVI20"/>
    <mergeCell ref="BTZ20:BUB20"/>
    <mergeCell ref="BUC20:BUE20"/>
    <mergeCell ref="BUF20:BUH20"/>
    <mergeCell ref="BUI20:BUK20"/>
    <mergeCell ref="BUL20:BUN20"/>
    <mergeCell ref="BUO20:BUQ20"/>
    <mergeCell ref="BTH20:BTJ20"/>
    <mergeCell ref="BTK20:BTM20"/>
    <mergeCell ref="BTN20:BTP20"/>
    <mergeCell ref="BTQ20:BTS20"/>
    <mergeCell ref="BTT20:BTV20"/>
    <mergeCell ref="BTW20:BTY20"/>
    <mergeCell ref="BSP20:BSR20"/>
    <mergeCell ref="BSS20:BSU20"/>
    <mergeCell ref="BSV20:BSX20"/>
    <mergeCell ref="BSY20:BTA20"/>
    <mergeCell ref="BTB20:BTD20"/>
    <mergeCell ref="BTE20:BTG20"/>
    <mergeCell ref="BRX20:BRZ20"/>
    <mergeCell ref="BSA20:BSC20"/>
    <mergeCell ref="BSD20:BSF20"/>
    <mergeCell ref="BSG20:BSI20"/>
    <mergeCell ref="BSJ20:BSL20"/>
    <mergeCell ref="BSM20:BSO20"/>
    <mergeCell ref="BRF20:BRH20"/>
    <mergeCell ref="BRI20:BRK20"/>
    <mergeCell ref="BRL20:BRN20"/>
    <mergeCell ref="CN21:CP21"/>
    <mergeCell ref="CQ21:CS21"/>
    <mergeCell ref="CT21:CV21"/>
    <mergeCell ref="CW21:CY21"/>
    <mergeCell ref="CZ21:DB21"/>
    <mergeCell ref="DC21:DE21"/>
    <mergeCell ref="BV21:BX21"/>
    <mergeCell ref="BY21:CA21"/>
    <mergeCell ref="CB21:CD21"/>
    <mergeCell ref="CE21:CG21"/>
    <mergeCell ref="CH21:CJ21"/>
    <mergeCell ref="CK21:CM21"/>
    <mergeCell ref="BD21:BF21"/>
    <mergeCell ref="BG21:BI21"/>
    <mergeCell ref="BJ21:BL21"/>
    <mergeCell ref="BM21:BO21"/>
    <mergeCell ref="BP21:BR21"/>
    <mergeCell ref="BS21:BU21"/>
    <mergeCell ref="AL21:AN21"/>
    <mergeCell ref="AO21:AQ21"/>
    <mergeCell ref="AR21:AT21"/>
    <mergeCell ref="AU21:AW21"/>
    <mergeCell ref="AX21:AZ21"/>
    <mergeCell ref="BA21:BC21"/>
    <mergeCell ref="T21:V21"/>
    <mergeCell ref="W21:Y21"/>
    <mergeCell ref="Z21:AB21"/>
    <mergeCell ref="AC21:AE21"/>
    <mergeCell ref="AF21:AH21"/>
    <mergeCell ref="AI21:AK21"/>
    <mergeCell ref="BYD20:BYF20"/>
    <mergeCell ref="BYG20:BYI20"/>
    <mergeCell ref="BYJ20:BYL20"/>
    <mergeCell ref="BRO20:BRQ20"/>
    <mergeCell ref="BRR20:BRT20"/>
    <mergeCell ref="BRU20:BRW20"/>
    <mergeCell ref="BQN20:BQP20"/>
    <mergeCell ref="BQQ20:BQS20"/>
    <mergeCell ref="BQT20:BQV20"/>
    <mergeCell ref="BQW20:BQY20"/>
    <mergeCell ref="BQZ20:BRB20"/>
    <mergeCell ref="BRC20:BRE20"/>
    <mergeCell ref="BPV20:BPX20"/>
    <mergeCell ref="BPY20:BQA20"/>
    <mergeCell ref="BQB20:BQD20"/>
    <mergeCell ref="BQE20:BQG20"/>
    <mergeCell ref="BQH20:BQJ20"/>
    <mergeCell ref="BQK20:BQM20"/>
    <mergeCell ref="BPD20:BPF20"/>
    <mergeCell ref="BPG20:BPI20"/>
    <mergeCell ref="BPJ20:BPL20"/>
    <mergeCell ref="BPM20:BPO20"/>
    <mergeCell ref="BPP20:BPR20"/>
    <mergeCell ref="BPS20:BPU20"/>
    <mergeCell ref="BOL20:BON20"/>
    <mergeCell ref="BOO20:BOQ20"/>
    <mergeCell ref="BOR20:BOT20"/>
    <mergeCell ref="BOU20:BOW20"/>
    <mergeCell ref="BOX20:BOZ20"/>
    <mergeCell ref="BPA20:BPC20"/>
    <mergeCell ref="BNT20:BNV20"/>
    <mergeCell ref="BNW20:BNY20"/>
    <mergeCell ref="BNZ20:BOB20"/>
    <mergeCell ref="BOC20:BOE20"/>
    <mergeCell ref="GR21:GT21"/>
    <mergeCell ref="GU21:GW21"/>
    <mergeCell ref="GX21:GZ21"/>
    <mergeCell ref="HA21:HC21"/>
    <mergeCell ref="HD21:HF21"/>
    <mergeCell ref="HG21:HI21"/>
    <mergeCell ref="FZ21:GB21"/>
    <mergeCell ref="GC21:GE21"/>
    <mergeCell ref="GF21:GH21"/>
    <mergeCell ref="GI21:GK21"/>
    <mergeCell ref="GL21:GN21"/>
    <mergeCell ref="GO21:GQ21"/>
    <mergeCell ref="FH21:FJ21"/>
    <mergeCell ref="FK21:FM21"/>
    <mergeCell ref="FN21:FP21"/>
    <mergeCell ref="FQ21:FS21"/>
    <mergeCell ref="FT21:FV21"/>
    <mergeCell ref="FW21:FY21"/>
    <mergeCell ref="EP21:ER21"/>
    <mergeCell ref="ES21:EU21"/>
    <mergeCell ref="EV21:EX21"/>
    <mergeCell ref="EY21:FA21"/>
    <mergeCell ref="FB21:FD21"/>
    <mergeCell ref="FE21:FG21"/>
    <mergeCell ref="DX21:DZ21"/>
    <mergeCell ref="EA21:EC21"/>
    <mergeCell ref="ED21:EF21"/>
    <mergeCell ref="EG21:EI21"/>
    <mergeCell ref="EJ21:EL21"/>
    <mergeCell ref="EM21:EO21"/>
    <mergeCell ref="DF21:DH21"/>
    <mergeCell ref="DI21:DK21"/>
    <mergeCell ref="DL21:DN21"/>
    <mergeCell ref="DO21:DQ21"/>
    <mergeCell ref="DR21:DT21"/>
    <mergeCell ref="DU21:DW21"/>
    <mergeCell ref="KV21:KX21"/>
    <mergeCell ref="KY21:LA21"/>
    <mergeCell ref="LB21:LD21"/>
    <mergeCell ref="LE21:LG21"/>
    <mergeCell ref="LH21:LJ21"/>
    <mergeCell ref="LK21:LM21"/>
    <mergeCell ref="KD21:KF21"/>
    <mergeCell ref="KG21:KI21"/>
    <mergeCell ref="KJ21:KL21"/>
    <mergeCell ref="KM21:KO21"/>
    <mergeCell ref="KP21:KR21"/>
    <mergeCell ref="KS21:KU21"/>
    <mergeCell ref="JL21:JN21"/>
    <mergeCell ref="JO21:JQ21"/>
    <mergeCell ref="JR21:JT21"/>
    <mergeCell ref="JU21:JW21"/>
    <mergeCell ref="JX21:JZ21"/>
    <mergeCell ref="KA21:KC21"/>
    <mergeCell ref="IT21:IV21"/>
    <mergeCell ref="IW21:IY21"/>
    <mergeCell ref="IZ21:JB21"/>
    <mergeCell ref="JC21:JE21"/>
    <mergeCell ref="JF21:JH21"/>
    <mergeCell ref="JI21:JK21"/>
    <mergeCell ref="IB21:ID21"/>
    <mergeCell ref="IE21:IG21"/>
    <mergeCell ref="IH21:IJ21"/>
    <mergeCell ref="IK21:IM21"/>
    <mergeCell ref="IN21:IP21"/>
    <mergeCell ref="IQ21:IS21"/>
    <mergeCell ref="HJ21:HL21"/>
    <mergeCell ref="HM21:HO21"/>
    <mergeCell ref="HP21:HR21"/>
    <mergeCell ref="HS21:HU21"/>
    <mergeCell ref="HV21:HX21"/>
    <mergeCell ref="HY21:IA21"/>
    <mergeCell ref="OZ21:PB21"/>
    <mergeCell ref="PC21:PE21"/>
    <mergeCell ref="PF21:PH21"/>
    <mergeCell ref="PI21:PK21"/>
    <mergeCell ref="PL21:PN21"/>
    <mergeCell ref="PO21:PQ21"/>
    <mergeCell ref="OH21:OJ21"/>
    <mergeCell ref="OK21:OM21"/>
    <mergeCell ref="ON21:OP21"/>
    <mergeCell ref="OQ21:OS21"/>
    <mergeCell ref="OT21:OV21"/>
    <mergeCell ref="OW21:OY21"/>
    <mergeCell ref="NP21:NR21"/>
    <mergeCell ref="NS21:NU21"/>
    <mergeCell ref="NV21:NX21"/>
    <mergeCell ref="NY21:OA21"/>
    <mergeCell ref="OB21:OD21"/>
    <mergeCell ref="OE21:OG21"/>
    <mergeCell ref="MX21:MZ21"/>
    <mergeCell ref="NA21:NC21"/>
    <mergeCell ref="ND21:NF21"/>
    <mergeCell ref="NG21:NI21"/>
    <mergeCell ref="NJ21:NL21"/>
    <mergeCell ref="NM21:NO21"/>
    <mergeCell ref="MF21:MH21"/>
    <mergeCell ref="MI21:MK21"/>
    <mergeCell ref="ML21:MN21"/>
    <mergeCell ref="MO21:MQ21"/>
    <mergeCell ref="MR21:MT21"/>
    <mergeCell ref="MU21:MW21"/>
    <mergeCell ref="LN21:LP21"/>
    <mergeCell ref="LQ21:LS21"/>
    <mergeCell ref="LT21:LV21"/>
    <mergeCell ref="LW21:LY21"/>
    <mergeCell ref="LZ21:MB21"/>
    <mergeCell ref="MC21:ME21"/>
    <mergeCell ref="TD21:TF21"/>
    <mergeCell ref="TG21:TI21"/>
    <mergeCell ref="TJ21:TL21"/>
    <mergeCell ref="TM21:TO21"/>
    <mergeCell ref="TP21:TR21"/>
    <mergeCell ref="TS21:TU21"/>
    <mergeCell ref="SL21:SN21"/>
    <mergeCell ref="SO21:SQ21"/>
    <mergeCell ref="SR21:ST21"/>
    <mergeCell ref="SU21:SW21"/>
    <mergeCell ref="SX21:SZ21"/>
    <mergeCell ref="TA21:TC21"/>
    <mergeCell ref="RT21:RV21"/>
    <mergeCell ref="RW21:RY21"/>
    <mergeCell ref="RZ21:SB21"/>
    <mergeCell ref="SC21:SE21"/>
    <mergeCell ref="SF21:SH21"/>
    <mergeCell ref="SI21:SK21"/>
    <mergeCell ref="RB21:RD21"/>
    <mergeCell ref="RE21:RG21"/>
    <mergeCell ref="RH21:RJ21"/>
    <mergeCell ref="RK21:RM21"/>
    <mergeCell ref="RN21:RP21"/>
    <mergeCell ref="RQ21:RS21"/>
    <mergeCell ref="QJ21:QL21"/>
    <mergeCell ref="QM21:QO21"/>
    <mergeCell ref="QP21:QR21"/>
    <mergeCell ref="QS21:QU21"/>
    <mergeCell ref="QV21:QX21"/>
    <mergeCell ref="QY21:RA21"/>
    <mergeCell ref="PR21:PT21"/>
    <mergeCell ref="PU21:PW21"/>
    <mergeCell ref="PX21:PZ21"/>
    <mergeCell ref="QA21:QC21"/>
    <mergeCell ref="QD21:QF21"/>
    <mergeCell ref="QG21:QI21"/>
    <mergeCell ref="XH21:XJ21"/>
    <mergeCell ref="XK21:XM21"/>
    <mergeCell ref="XN21:XP21"/>
    <mergeCell ref="XQ21:XS21"/>
    <mergeCell ref="XT21:XV21"/>
    <mergeCell ref="XW21:XY21"/>
    <mergeCell ref="WP21:WR21"/>
    <mergeCell ref="WS21:WU21"/>
    <mergeCell ref="WV21:WX21"/>
    <mergeCell ref="WY21:XA21"/>
    <mergeCell ref="XB21:XD21"/>
    <mergeCell ref="XE21:XG21"/>
    <mergeCell ref="VX21:VZ21"/>
    <mergeCell ref="WA21:WC21"/>
    <mergeCell ref="WD21:WF21"/>
    <mergeCell ref="WG21:WI21"/>
    <mergeCell ref="WJ21:WL21"/>
    <mergeCell ref="WM21:WO21"/>
    <mergeCell ref="VF21:VH21"/>
    <mergeCell ref="VI21:VK21"/>
    <mergeCell ref="VL21:VN21"/>
    <mergeCell ref="VO21:VQ21"/>
    <mergeCell ref="VR21:VT21"/>
    <mergeCell ref="VU21:VW21"/>
    <mergeCell ref="UN21:UP21"/>
    <mergeCell ref="UQ21:US21"/>
    <mergeCell ref="UT21:UV21"/>
    <mergeCell ref="UW21:UY21"/>
    <mergeCell ref="UZ21:VB21"/>
    <mergeCell ref="VC21:VE21"/>
    <mergeCell ref="TV21:TX21"/>
    <mergeCell ref="TY21:UA21"/>
    <mergeCell ref="UB21:UD21"/>
    <mergeCell ref="UE21:UG21"/>
    <mergeCell ref="UH21:UJ21"/>
    <mergeCell ref="UK21:UM21"/>
    <mergeCell ref="ABL21:ABN21"/>
    <mergeCell ref="ABO21:ABQ21"/>
    <mergeCell ref="ABR21:ABT21"/>
    <mergeCell ref="ABU21:ABW21"/>
    <mergeCell ref="ABX21:ABZ21"/>
    <mergeCell ref="ACA21:ACC21"/>
    <mergeCell ref="AAT21:AAV21"/>
    <mergeCell ref="AAW21:AAY21"/>
    <mergeCell ref="AAZ21:ABB21"/>
    <mergeCell ref="ABC21:ABE21"/>
    <mergeCell ref="ABF21:ABH21"/>
    <mergeCell ref="ABI21:ABK21"/>
    <mergeCell ref="AAB21:AAD21"/>
    <mergeCell ref="AAE21:AAG21"/>
    <mergeCell ref="AAH21:AAJ21"/>
    <mergeCell ref="AAK21:AAM21"/>
    <mergeCell ref="AAN21:AAP21"/>
    <mergeCell ref="AAQ21:AAS21"/>
    <mergeCell ref="ZJ21:ZL21"/>
    <mergeCell ref="ZM21:ZO21"/>
    <mergeCell ref="ZP21:ZR21"/>
    <mergeCell ref="ZS21:ZU21"/>
    <mergeCell ref="ZV21:ZX21"/>
    <mergeCell ref="ZY21:AAA21"/>
    <mergeCell ref="YR21:YT21"/>
    <mergeCell ref="YU21:YW21"/>
    <mergeCell ref="YX21:YZ21"/>
    <mergeCell ref="ZA21:ZC21"/>
    <mergeCell ref="ZD21:ZF21"/>
    <mergeCell ref="ZG21:ZI21"/>
    <mergeCell ref="XZ21:YB21"/>
    <mergeCell ref="YC21:YE21"/>
    <mergeCell ref="YF21:YH21"/>
    <mergeCell ref="YI21:YK21"/>
    <mergeCell ref="YL21:YN21"/>
    <mergeCell ref="YO21:YQ21"/>
    <mergeCell ref="AFP21:AFR21"/>
    <mergeCell ref="AFS21:AFU21"/>
    <mergeCell ref="AFV21:AFX21"/>
    <mergeCell ref="AFY21:AGA21"/>
    <mergeCell ref="AGB21:AGD21"/>
    <mergeCell ref="AGE21:AGG21"/>
    <mergeCell ref="AEX21:AEZ21"/>
    <mergeCell ref="AFA21:AFC21"/>
    <mergeCell ref="AFD21:AFF21"/>
    <mergeCell ref="AFG21:AFI21"/>
    <mergeCell ref="AFJ21:AFL21"/>
    <mergeCell ref="AFM21:AFO21"/>
    <mergeCell ref="AEF21:AEH21"/>
    <mergeCell ref="AEI21:AEK21"/>
    <mergeCell ref="AEL21:AEN21"/>
    <mergeCell ref="AEO21:AEQ21"/>
    <mergeCell ref="AER21:AET21"/>
    <mergeCell ref="AEU21:AEW21"/>
    <mergeCell ref="ADN21:ADP21"/>
    <mergeCell ref="ADQ21:ADS21"/>
    <mergeCell ref="ADT21:ADV21"/>
    <mergeCell ref="ADW21:ADY21"/>
    <mergeCell ref="ADZ21:AEB21"/>
    <mergeCell ref="AEC21:AEE21"/>
    <mergeCell ref="ACV21:ACX21"/>
    <mergeCell ref="ACY21:ADA21"/>
    <mergeCell ref="ADB21:ADD21"/>
    <mergeCell ref="ADE21:ADG21"/>
    <mergeCell ref="ADH21:ADJ21"/>
    <mergeCell ref="ADK21:ADM21"/>
    <mergeCell ref="ACD21:ACF21"/>
    <mergeCell ref="ACG21:ACI21"/>
    <mergeCell ref="ACJ21:ACL21"/>
    <mergeCell ref="ACM21:ACO21"/>
    <mergeCell ref="ACP21:ACR21"/>
    <mergeCell ref="ACS21:ACU21"/>
    <mergeCell ref="AJT21:AJV21"/>
    <mergeCell ref="AJW21:AJY21"/>
    <mergeCell ref="AJZ21:AKB21"/>
    <mergeCell ref="AKC21:AKE21"/>
    <mergeCell ref="AKF21:AKH21"/>
    <mergeCell ref="AKI21:AKK21"/>
    <mergeCell ref="AJB21:AJD21"/>
    <mergeCell ref="AJE21:AJG21"/>
    <mergeCell ref="AJH21:AJJ21"/>
    <mergeCell ref="AJK21:AJM21"/>
    <mergeCell ref="AJN21:AJP21"/>
    <mergeCell ref="AJQ21:AJS21"/>
    <mergeCell ref="AIJ21:AIL21"/>
    <mergeCell ref="AIM21:AIO21"/>
    <mergeCell ref="AIP21:AIR21"/>
    <mergeCell ref="AIS21:AIU21"/>
    <mergeCell ref="AIV21:AIX21"/>
    <mergeCell ref="AIY21:AJA21"/>
    <mergeCell ref="AHR21:AHT21"/>
    <mergeCell ref="AHU21:AHW21"/>
    <mergeCell ref="AHX21:AHZ21"/>
    <mergeCell ref="AIA21:AIC21"/>
    <mergeCell ref="AID21:AIF21"/>
    <mergeCell ref="AIG21:AII21"/>
    <mergeCell ref="AGZ21:AHB21"/>
    <mergeCell ref="AHC21:AHE21"/>
    <mergeCell ref="AHF21:AHH21"/>
    <mergeCell ref="AHI21:AHK21"/>
    <mergeCell ref="AHL21:AHN21"/>
    <mergeCell ref="AHO21:AHQ21"/>
    <mergeCell ref="AGH21:AGJ21"/>
    <mergeCell ref="AGK21:AGM21"/>
    <mergeCell ref="AGN21:AGP21"/>
    <mergeCell ref="AGQ21:AGS21"/>
    <mergeCell ref="AGT21:AGV21"/>
    <mergeCell ref="AGW21:AGY21"/>
    <mergeCell ref="ANX21:ANZ21"/>
    <mergeCell ref="AOA21:AOC21"/>
    <mergeCell ref="AOD21:AOF21"/>
    <mergeCell ref="AOG21:AOI21"/>
    <mergeCell ref="AOJ21:AOL21"/>
    <mergeCell ref="AOM21:AOO21"/>
    <mergeCell ref="ANF21:ANH21"/>
    <mergeCell ref="ANI21:ANK21"/>
    <mergeCell ref="ANL21:ANN21"/>
    <mergeCell ref="ANO21:ANQ21"/>
    <mergeCell ref="ANR21:ANT21"/>
    <mergeCell ref="ANU21:ANW21"/>
    <mergeCell ref="AMN21:AMP21"/>
    <mergeCell ref="AMQ21:AMS21"/>
    <mergeCell ref="AMT21:AMV21"/>
    <mergeCell ref="AMW21:AMY21"/>
    <mergeCell ref="AMZ21:ANB21"/>
    <mergeCell ref="ANC21:ANE21"/>
    <mergeCell ref="ALV21:ALX21"/>
    <mergeCell ref="ALY21:AMA21"/>
    <mergeCell ref="AMB21:AMD21"/>
    <mergeCell ref="AME21:AMG21"/>
    <mergeCell ref="AMH21:AMJ21"/>
    <mergeCell ref="AMK21:AMM21"/>
    <mergeCell ref="ALD21:ALF21"/>
    <mergeCell ref="ALG21:ALI21"/>
    <mergeCell ref="ALJ21:ALL21"/>
    <mergeCell ref="ALM21:ALO21"/>
    <mergeCell ref="ALP21:ALR21"/>
    <mergeCell ref="ALS21:ALU21"/>
    <mergeCell ref="AKL21:AKN21"/>
    <mergeCell ref="AKO21:AKQ21"/>
    <mergeCell ref="AKR21:AKT21"/>
    <mergeCell ref="AKU21:AKW21"/>
    <mergeCell ref="AKX21:AKZ21"/>
    <mergeCell ref="ALA21:ALC21"/>
    <mergeCell ref="ASB21:ASD21"/>
    <mergeCell ref="ASE21:ASG21"/>
    <mergeCell ref="ASH21:ASJ21"/>
    <mergeCell ref="ASK21:ASM21"/>
    <mergeCell ref="ASN21:ASP21"/>
    <mergeCell ref="ASQ21:ASS21"/>
    <mergeCell ref="ARJ21:ARL21"/>
    <mergeCell ref="ARM21:ARO21"/>
    <mergeCell ref="ARP21:ARR21"/>
    <mergeCell ref="ARS21:ARU21"/>
    <mergeCell ref="ARV21:ARX21"/>
    <mergeCell ref="ARY21:ASA21"/>
    <mergeCell ref="AQR21:AQT21"/>
    <mergeCell ref="AQU21:AQW21"/>
    <mergeCell ref="AQX21:AQZ21"/>
    <mergeCell ref="ARA21:ARC21"/>
    <mergeCell ref="ARD21:ARF21"/>
    <mergeCell ref="ARG21:ARI21"/>
    <mergeCell ref="APZ21:AQB21"/>
    <mergeCell ref="AQC21:AQE21"/>
    <mergeCell ref="AQF21:AQH21"/>
    <mergeCell ref="AQI21:AQK21"/>
    <mergeCell ref="AQL21:AQN21"/>
    <mergeCell ref="AQO21:AQQ21"/>
    <mergeCell ref="APH21:APJ21"/>
    <mergeCell ref="APK21:APM21"/>
    <mergeCell ref="APN21:APP21"/>
    <mergeCell ref="APQ21:APS21"/>
    <mergeCell ref="APT21:APV21"/>
    <mergeCell ref="APW21:APY21"/>
    <mergeCell ref="AOP21:AOR21"/>
    <mergeCell ref="AOS21:AOU21"/>
    <mergeCell ref="AOV21:AOX21"/>
    <mergeCell ref="AOY21:APA21"/>
    <mergeCell ref="APB21:APD21"/>
    <mergeCell ref="APE21:APG21"/>
    <mergeCell ref="AWF21:AWH21"/>
    <mergeCell ref="AWI21:AWK21"/>
    <mergeCell ref="AWL21:AWN21"/>
    <mergeCell ref="AWO21:AWQ21"/>
    <mergeCell ref="AWR21:AWT21"/>
    <mergeCell ref="AWU21:AWW21"/>
    <mergeCell ref="AVN21:AVP21"/>
    <mergeCell ref="AVQ21:AVS21"/>
    <mergeCell ref="AVT21:AVV21"/>
    <mergeCell ref="AVW21:AVY21"/>
    <mergeCell ref="AVZ21:AWB21"/>
    <mergeCell ref="AWC21:AWE21"/>
    <mergeCell ref="AUV21:AUX21"/>
    <mergeCell ref="AUY21:AVA21"/>
    <mergeCell ref="AVB21:AVD21"/>
    <mergeCell ref="AVE21:AVG21"/>
    <mergeCell ref="AVH21:AVJ21"/>
    <mergeCell ref="AVK21:AVM21"/>
    <mergeCell ref="AUD21:AUF21"/>
    <mergeCell ref="AUG21:AUI21"/>
    <mergeCell ref="AUJ21:AUL21"/>
    <mergeCell ref="AUM21:AUO21"/>
    <mergeCell ref="AUP21:AUR21"/>
    <mergeCell ref="AUS21:AUU21"/>
    <mergeCell ref="ATL21:ATN21"/>
    <mergeCell ref="ATO21:ATQ21"/>
    <mergeCell ref="ATR21:ATT21"/>
    <mergeCell ref="ATU21:ATW21"/>
    <mergeCell ref="ATX21:ATZ21"/>
    <mergeCell ref="AUA21:AUC21"/>
    <mergeCell ref="AST21:ASV21"/>
    <mergeCell ref="ASW21:ASY21"/>
    <mergeCell ref="ASZ21:ATB21"/>
    <mergeCell ref="ATC21:ATE21"/>
    <mergeCell ref="ATF21:ATH21"/>
    <mergeCell ref="ATI21:ATK21"/>
    <mergeCell ref="BAJ21:BAL21"/>
    <mergeCell ref="BAM21:BAO21"/>
    <mergeCell ref="BAP21:BAR21"/>
    <mergeCell ref="BAS21:BAU21"/>
    <mergeCell ref="BAV21:BAX21"/>
    <mergeCell ref="BAY21:BBA21"/>
    <mergeCell ref="AZR21:AZT21"/>
    <mergeCell ref="AZU21:AZW21"/>
    <mergeCell ref="AZX21:AZZ21"/>
    <mergeCell ref="BAA21:BAC21"/>
    <mergeCell ref="BAD21:BAF21"/>
    <mergeCell ref="BAG21:BAI21"/>
    <mergeCell ref="AYZ21:AZB21"/>
    <mergeCell ref="AZC21:AZE21"/>
    <mergeCell ref="AZF21:AZH21"/>
    <mergeCell ref="AZI21:AZK21"/>
    <mergeCell ref="AZL21:AZN21"/>
    <mergeCell ref="AZO21:AZQ21"/>
    <mergeCell ref="AYH21:AYJ21"/>
    <mergeCell ref="AYK21:AYM21"/>
    <mergeCell ref="AYN21:AYP21"/>
    <mergeCell ref="AYQ21:AYS21"/>
    <mergeCell ref="AYT21:AYV21"/>
    <mergeCell ref="AYW21:AYY21"/>
    <mergeCell ref="AXP21:AXR21"/>
    <mergeCell ref="AXS21:AXU21"/>
    <mergeCell ref="AXV21:AXX21"/>
    <mergeCell ref="AXY21:AYA21"/>
    <mergeCell ref="AYB21:AYD21"/>
    <mergeCell ref="AYE21:AYG21"/>
    <mergeCell ref="AWX21:AWZ21"/>
    <mergeCell ref="AXA21:AXC21"/>
    <mergeCell ref="AXD21:AXF21"/>
    <mergeCell ref="AXG21:AXI21"/>
    <mergeCell ref="AXJ21:AXL21"/>
    <mergeCell ref="AXM21:AXO21"/>
    <mergeCell ref="BEN21:BEP21"/>
    <mergeCell ref="BEQ21:BES21"/>
    <mergeCell ref="BET21:BEV21"/>
    <mergeCell ref="BEW21:BEY21"/>
    <mergeCell ref="BEZ21:BFB21"/>
    <mergeCell ref="BFC21:BFE21"/>
    <mergeCell ref="BDV21:BDX21"/>
    <mergeCell ref="BDY21:BEA21"/>
    <mergeCell ref="BEB21:BED21"/>
    <mergeCell ref="BEE21:BEG21"/>
    <mergeCell ref="BEH21:BEJ21"/>
    <mergeCell ref="BEK21:BEM21"/>
    <mergeCell ref="BDD21:BDF21"/>
    <mergeCell ref="BDG21:BDI21"/>
    <mergeCell ref="BDJ21:BDL21"/>
    <mergeCell ref="BDM21:BDO21"/>
    <mergeCell ref="BDP21:BDR21"/>
    <mergeCell ref="BDS21:BDU21"/>
    <mergeCell ref="BCL21:BCN21"/>
    <mergeCell ref="BCO21:BCQ21"/>
    <mergeCell ref="BCR21:BCT21"/>
    <mergeCell ref="BCU21:BCW21"/>
    <mergeCell ref="BCX21:BCZ21"/>
    <mergeCell ref="BDA21:BDC21"/>
    <mergeCell ref="BBT21:BBV21"/>
    <mergeCell ref="BBW21:BBY21"/>
    <mergeCell ref="BBZ21:BCB21"/>
    <mergeCell ref="BCC21:BCE21"/>
    <mergeCell ref="BCF21:BCH21"/>
    <mergeCell ref="BCI21:BCK21"/>
    <mergeCell ref="BBB21:BBD21"/>
    <mergeCell ref="BBE21:BBG21"/>
    <mergeCell ref="BBH21:BBJ21"/>
    <mergeCell ref="BBK21:BBM21"/>
    <mergeCell ref="BBN21:BBP21"/>
    <mergeCell ref="BBQ21:BBS21"/>
    <mergeCell ref="BIR21:BIT21"/>
    <mergeCell ref="BIU21:BIW21"/>
    <mergeCell ref="BIX21:BIZ21"/>
    <mergeCell ref="BJA21:BJC21"/>
    <mergeCell ref="BJD21:BJF21"/>
    <mergeCell ref="BJG21:BJI21"/>
    <mergeCell ref="BHZ21:BIB21"/>
    <mergeCell ref="BIC21:BIE21"/>
    <mergeCell ref="BIF21:BIH21"/>
    <mergeCell ref="BII21:BIK21"/>
    <mergeCell ref="BIL21:BIN21"/>
    <mergeCell ref="BIO21:BIQ21"/>
    <mergeCell ref="BHH21:BHJ21"/>
    <mergeCell ref="BHK21:BHM21"/>
    <mergeCell ref="BHN21:BHP21"/>
    <mergeCell ref="BHQ21:BHS21"/>
    <mergeCell ref="BHT21:BHV21"/>
    <mergeCell ref="BHW21:BHY21"/>
    <mergeCell ref="BGP21:BGR21"/>
    <mergeCell ref="BGS21:BGU21"/>
    <mergeCell ref="BGV21:BGX21"/>
    <mergeCell ref="BGY21:BHA21"/>
    <mergeCell ref="BHB21:BHD21"/>
    <mergeCell ref="BHE21:BHG21"/>
    <mergeCell ref="BFX21:BFZ21"/>
    <mergeCell ref="BGA21:BGC21"/>
    <mergeCell ref="BGD21:BGF21"/>
    <mergeCell ref="BGG21:BGI21"/>
    <mergeCell ref="BGJ21:BGL21"/>
    <mergeCell ref="BGM21:BGO21"/>
    <mergeCell ref="BFF21:BFH21"/>
    <mergeCell ref="BFI21:BFK21"/>
    <mergeCell ref="BFL21:BFN21"/>
    <mergeCell ref="BFO21:BFQ21"/>
    <mergeCell ref="BFR21:BFT21"/>
    <mergeCell ref="BFU21:BFW21"/>
    <mergeCell ref="BMV21:BMX21"/>
    <mergeCell ref="BMY21:BNA21"/>
    <mergeCell ref="BNB21:BND21"/>
    <mergeCell ref="BNE21:BNG21"/>
    <mergeCell ref="BNH21:BNJ21"/>
    <mergeCell ref="BNK21:BNM21"/>
    <mergeCell ref="BMD21:BMF21"/>
    <mergeCell ref="BMG21:BMI21"/>
    <mergeCell ref="BMJ21:BML21"/>
    <mergeCell ref="BMM21:BMO21"/>
    <mergeCell ref="BMP21:BMR21"/>
    <mergeCell ref="BMS21:BMU21"/>
    <mergeCell ref="BLL21:BLN21"/>
    <mergeCell ref="BLO21:BLQ21"/>
    <mergeCell ref="BLR21:BLT21"/>
    <mergeCell ref="BLU21:BLW21"/>
    <mergeCell ref="BLX21:BLZ21"/>
    <mergeCell ref="BMA21:BMC21"/>
    <mergeCell ref="BKT21:BKV21"/>
    <mergeCell ref="BKW21:BKY21"/>
    <mergeCell ref="BKZ21:BLB21"/>
    <mergeCell ref="BLC21:BLE21"/>
    <mergeCell ref="BLF21:BLH21"/>
    <mergeCell ref="BLI21:BLK21"/>
    <mergeCell ref="BKB21:BKD21"/>
    <mergeCell ref="BKE21:BKG21"/>
    <mergeCell ref="BKH21:BKJ21"/>
    <mergeCell ref="BKK21:BKM21"/>
    <mergeCell ref="BKN21:BKP21"/>
    <mergeCell ref="BKQ21:BKS21"/>
    <mergeCell ref="BJJ21:BJL21"/>
    <mergeCell ref="BJM21:BJO21"/>
    <mergeCell ref="BJP21:BJR21"/>
    <mergeCell ref="BJS21:BJU21"/>
    <mergeCell ref="BJV21:BJX21"/>
    <mergeCell ref="BJY21:BKA21"/>
    <mergeCell ref="BSD21:BSF21"/>
    <mergeCell ref="BSG21:BSI21"/>
    <mergeCell ref="BQZ21:BRB21"/>
    <mergeCell ref="BRC21:BRE21"/>
    <mergeCell ref="BRF21:BRH21"/>
    <mergeCell ref="BRI21:BRK21"/>
    <mergeCell ref="BRL21:BRN21"/>
    <mergeCell ref="BRO21:BRQ21"/>
    <mergeCell ref="BQH21:BQJ21"/>
    <mergeCell ref="BQK21:BQM21"/>
    <mergeCell ref="BQN21:BQP21"/>
    <mergeCell ref="BQQ21:BQS21"/>
    <mergeCell ref="BQT21:BQV21"/>
    <mergeCell ref="BQW21:BQY21"/>
    <mergeCell ref="BPP21:BPR21"/>
    <mergeCell ref="BPS21:BPU21"/>
    <mergeCell ref="BPV21:BPX21"/>
    <mergeCell ref="BPY21:BQA21"/>
    <mergeCell ref="BQB21:BQD21"/>
    <mergeCell ref="BQE21:BQG21"/>
    <mergeCell ref="BOX21:BOZ21"/>
    <mergeCell ref="BPA21:BPC21"/>
    <mergeCell ref="BPD21:BPF21"/>
    <mergeCell ref="BPG21:BPI21"/>
    <mergeCell ref="BPJ21:BPL21"/>
    <mergeCell ref="BPM21:BPO21"/>
    <mergeCell ref="BOF21:BOH21"/>
    <mergeCell ref="BOI21:BOK21"/>
    <mergeCell ref="BOL21:BON21"/>
    <mergeCell ref="BOO21:BOQ21"/>
    <mergeCell ref="BOR21:BOT21"/>
    <mergeCell ref="BOU21:BOW21"/>
    <mergeCell ref="BNN21:BNP21"/>
    <mergeCell ref="BNQ21:BNS21"/>
    <mergeCell ref="BNT21:BNV21"/>
    <mergeCell ref="BNW21:BNY21"/>
    <mergeCell ref="BNZ21:BOB21"/>
    <mergeCell ref="BOC21:BOE21"/>
    <mergeCell ref="B22:D22"/>
    <mergeCell ref="E22:G22"/>
    <mergeCell ref="H22:J22"/>
    <mergeCell ref="K22:M22"/>
    <mergeCell ref="N22:P22"/>
    <mergeCell ref="Q22:S22"/>
    <mergeCell ref="BXX21:BXZ21"/>
    <mergeCell ref="BYA21:BYC21"/>
    <mergeCell ref="BYD21:BYF21"/>
    <mergeCell ref="BYG21:BYI21"/>
    <mergeCell ref="BYJ21:BYL21"/>
    <mergeCell ref="BYM21:BYO21"/>
    <mergeCell ref="BXF21:BXH21"/>
    <mergeCell ref="BXI21:BXK21"/>
    <mergeCell ref="BXL21:BXN21"/>
    <mergeCell ref="BXO21:BXQ21"/>
    <mergeCell ref="BXR21:BXT21"/>
    <mergeCell ref="BXU21:BXW21"/>
    <mergeCell ref="BWN21:BWP21"/>
    <mergeCell ref="BWQ21:BWS21"/>
    <mergeCell ref="BWT21:BWV21"/>
    <mergeCell ref="BWW21:BWY21"/>
    <mergeCell ref="BWZ21:BXB21"/>
    <mergeCell ref="BXC21:BXE21"/>
    <mergeCell ref="BVV21:BVX21"/>
    <mergeCell ref="BVY21:BWA21"/>
    <mergeCell ref="BWB21:BWD21"/>
    <mergeCell ref="BWE21:BWG21"/>
    <mergeCell ref="BWH21:BWJ21"/>
    <mergeCell ref="BWK21:BWM21"/>
    <mergeCell ref="BVD21:BVF21"/>
    <mergeCell ref="BVG21:BVI21"/>
    <mergeCell ref="BVJ21:BVL21"/>
    <mergeCell ref="BVM21:BVO21"/>
    <mergeCell ref="BVP21:BVR21"/>
    <mergeCell ref="BVS21:BVU21"/>
    <mergeCell ref="BUL21:BUN21"/>
    <mergeCell ref="BUO21:BUQ21"/>
    <mergeCell ref="BUR21:BUT21"/>
    <mergeCell ref="BUU21:BUW21"/>
    <mergeCell ref="BUX21:BUZ21"/>
    <mergeCell ref="BVA21:BVC21"/>
    <mergeCell ref="BTT21:BTV21"/>
    <mergeCell ref="BTW21:BTY21"/>
    <mergeCell ref="BTZ21:BUB21"/>
    <mergeCell ref="BUC21:BUE21"/>
    <mergeCell ref="BUF21:BUH21"/>
    <mergeCell ref="BUI21:BUK21"/>
    <mergeCell ref="BTB21:BTD21"/>
    <mergeCell ref="BTE21:BTG21"/>
    <mergeCell ref="BTH21:BTJ21"/>
    <mergeCell ref="BTK21:BTM21"/>
    <mergeCell ref="BTN21:BTP21"/>
    <mergeCell ref="BTQ21:BTS21"/>
    <mergeCell ref="BSJ21:BSL21"/>
    <mergeCell ref="BSM21:BSO21"/>
    <mergeCell ref="BSP21:BSR21"/>
    <mergeCell ref="BSS21:BSU21"/>
    <mergeCell ref="BSV21:BSX21"/>
    <mergeCell ref="BSY21:BTA21"/>
    <mergeCell ref="BRR21:BRT21"/>
    <mergeCell ref="BRU21:BRW21"/>
    <mergeCell ref="BRX21:BRZ21"/>
    <mergeCell ref="BSA21:BSC21"/>
    <mergeCell ref="DF22:DH22"/>
    <mergeCell ref="DI22:DK22"/>
    <mergeCell ref="DL22:DN22"/>
    <mergeCell ref="DO22:DQ22"/>
    <mergeCell ref="DR22:DT22"/>
    <mergeCell ref="DU22:DW22"/>
    <mergeCell ref="CN22:CP22"/>
    <mergeCell ref="CQ22:CS22"/>
    <mergeCell ref="CT22:CV22"/>
    <mergeCell ref="CW22:CY22"/>
    <mergeCell ref="CZ22:DB22"/>
    <mergeCell ref="DC22:DE22"/>
    <mergeCell ref="BV22:BX22"/>
    <mergeCell ref="BY22:CA22"/>
    <mergeCell ref="CB22:CD22"/>
    <mergeCell ref="CE22:CG22"/>
    <mergeCell ref="CH22:CJ22"/>
    <mergeCell ref="CK22:CM22"/>
    <mergeCell ref="BD22:BF22"/>
    <mergeCell ref="BG22:BI22"/>
    <mergeCell ref="BJ22:BL22"/>
    <mergeCell ref="BM22:BO22"/>
    <mergeCell ref="BP22:BR22"/>
    <mergeCell ref="BS22:BU22"/>
    <mergeCell ref="AL22:AN22"/>
    <mergeCell ref="AO22:AQ22"/>
    <mergeCell ref="AR22:AT22"/>
    <mergeCell ref="AU22:AW22"/>
    <mergeCell ref="AX22:AZ22"/>
    <mergeCell ref="BA22:BC22"/>
    <mergeCell ref="T22:V22"/>
    <mergeCell ref="W22:Y22"/>
    <mergeCell ref="Z22:AB22"/>
    <mergeCell ref="AC22:AE22"/>
    <mergeCell ref="AF22:AH22"/>
    <mergeCell ref="AI22:AK22"/>
    <mergeCell ref="HJ22:HL22"/>
    <mergeCell ref="HM22:HO22"/>
    <mergeCell ref="HP22:HR22"/>
    <mergeCell ref="HS22:HU22"/>
    <mergeCell ref="HV22:HX22"/>
    <mergeCell ref="HY22:IA22"/>
    <mergeCell ref="GR22:GT22"/>
    <mergeCell ref="GU22:GW22"/>
    <mergeCell ref="GX22:GZ22"/>
    <mergeCell ref="HA22:HC22"/>
    <mergeCell ref="HD22:HF22"/>
    <mergeCell ref="HG22:HI22"/>
    <mergeCell ref="FZ22:GB22"/>
    <mergeCell ref="GC22:GE22"/>
    <mergeCell ref="GF22:GH22"/>
    <mergeCell ref="GI22:GK22"/>
    <mergeCell ref="GL22:GN22"/>
    <mergeCell ref="GO22:GQ22"/>
    <mergeCell ref="FH22:FJ22"/>
    <mergeCell ref="FK22:FM22"/>
    <mergeCell ref="FN22:FP22"/>
    <mergeCell ref="FQ22:FS22"/>
    <mergeCell ref="FT22:FV22"/>
    <mergeCell ref="FW22:FY22"/>
    <mergeCell ref="EP22:ER22"/>
    <mergeCell ref="ES22:EU22"/>
    <mergeCell ref="EV22:EX22"/>
    <mergeCell ref="EY22:FA22"/>
    <mergeCell ref="FB22:FD22"/>
    <mergeCell ref="FE22:FG22"/>
    <mergeCell ref="DX22:DZ22"/>
    <mergeCell ref="EA22:EC22"/>
    <mergeCell ref="ED22:EF22"/>
    <mergeCell ref="EG22:EI22"/>
    <mergeCell ref="EJ22:EL22"/>
    <mergeCell ref="EM22:EO22"/>
    <mergeCell ref="LN22:LP22"/>
    <mergeCell ref="LQ22:LS22"/>
    <mergeCell ref="LT22:LV22"/>
    <mergeCell ref="LW22:LY22"/>
    <mergeCell ref="LZ22:MB22"/>
    <mergeCell ref="MC22:ME22"/>
    <mergeCell ref="KV22:KX22"/>
    <mergeCell ref="KY22:LA22"/>
    <mergeCell ref="LB22:LD22"/>
    <mergeCell ref="LE22:LG22"/>
    <mergeCell ref="LH22:LJ22"/>
    <mergeCell ref="LK22:LM22"/>
    <mergeCell ref="KD22:KF22"/>
    <mergeCell ref="KG22:KI22"/>
    <mergeCell ref="KJ22:KL22"/>
    <mergeCell ref="KM22:KO22"/>
    <mergeCell ref="KP22:KR22"/>
    <mergeCell ref="KS22:KU22"/>
    <mergeCell ref="JL22:JN22"/>
    <mergeCell ref="JO22:JQ22"/>
    <mergeCell ref="JR22:JT22"/>
    <mergeCell ref="JU22:JW22"/>
    <mergeCell ref="JX22:JZ22"/>
    <mergeCell ref="KA22:KC22"/>
    <mergeCell ref="IT22:IV22"/>
    <mergeCell ref="IW22:IY22"/>
    <mergeCell ref="IZ22:JB22"/>
    <mergeCell ref="JC22:JE22"/>
    <mergeCell ref="JF22:JH22"/>
    <mergeCell ref="JI22:JK22"/>
    <mergeCell ref="IB22:ID22"/>
    <mergeCell ref="IE22:IG22"/>
    <mergeCell ref="IH22:IJ22"/>
    <mergeCell ref="IK22:IM22"/>
    <mergeCell ref="IN22:IP22"/>
    <mergeCell ref="IQ22:IS22"/>
    <mergeCell ref="PR22:PT22"/>
    <mergeCell ref="PU22:PW22"/>
    <mergeCell ref="PX22:PZ22"/>
    <mergeCell ref="QA22:QC22"/>
    <mergeCell ref="QD22:QF22"/>
    <mergeCell ref="QG22:QI22"/>
    <mergeCell ref="OZ22:PB22"/>
    <mergeCell ref="PC22:PE22"/>
    <mergeCell ref="PF22:PH22"/>
    <mergeCell ref="PI22:PK22"/>
    <mergeCell ref="PL22:PN22"/>
    <mergeCell ref="PO22:PQ22"/>
    <mergeCell ref="OH22:OJ22"/>
    <mergeCell ref="OK22:OM22"/>
    <mergeCell ref="ON22:OP22"/>
    <mergeCell ref="OQ22:OS22"/>
    <mergeCell ref="OT22:OV22"/>
    <mergeCell ref="OW22:OY22"/>
    <mergeCell ref="NP22:NR22"/>
    <mergeCell ref="NS22:NU22"/>
    <mergeCell ref="NV22:NX22"/>
    <mergeCell ref="NY22:OA22"/>
    <mergeCell ref="OB22:OD22"/>
    <mergeCell ref="OE22:OG22"/>
    <mergeCell ref="MX22:MZ22"/>
    <mergeCell ref="NA22:NC22"/>
    <mergeCell ref="ND22:NF22"/>
    <mergeCell ref="NG22:NI22"/>
    <mergeCell ref="NJ22:NL22"/>
    <mergeCell ref="NM22:NO22"/>
    <mergeCell ref="MF22:MH22"/>
    <mergeCell ref="MI22:MK22"/>
    <mergeCell ref="ML22:MN22"/>
    <mergeCell ref="MO22:MQ22"/>
    <mergeCell ref="MR22:MT22"/>
    <mergeCell ref="MU22:MW22"/>
    <mergeCell ref="TV22:TX22"/>
    <mergeCell ref="TY22:UA22"/>
    <mergeCell ref="UB22:UD22"/>
    <mergeCell ref="UE22:UG22"/>
    <mergeCell ref="UH22:UJ22"/>
    <mergeCell ref="UK22:UM22"/>
    <mergeCell ref="TD22:TF22"/>
    <mergeCell ref="TG22:TI22"/>
    <mergeCell ref="TJ22:TL22"/>
    <mergeCell ref="TM22:TO22"/>
    <mergeCell ref="TP22:TR22"/>
    <mergeCell ref="TS22:TU22"/>
    <mergeCell ref="SL22:SN22"/>
    <mergeCell ref="SO22:SQ22"/>
    <mergeCell ref="SR22:ST22"/>
    <mergeCell ref="SU22:SW22"/>
    <mergeCell ref="SX22:SZ22"/>
    <mergeCell ref="TA22:TC22"/>
    <mergeCell ref="RT22:RV22"/>
    <mergeCell ref="RW22:RY22"/>
    <mergeCell ref="RZ22:SB22"/>
    <mergeCell ref="SC22:SE22"/>
    <mergeCell ref="SF22:SH22"/>
    <mergeCell ref="SI22:SK22"/>
    <mergeCell ref="RB22:RD22"/>
    <mergeCell ref="RE22:RG22"/>
    <mergeCell ref="RH22:RJ22"/>
    <mergeCell ref="RK22:RM22"/>
    <mergeCell ref="RN22:RP22"/>
    <mergeCell ref="RQ22:RS22"/>
    <mergeCell ref="QJ22:QL22"/>
    <mergeCell ref="QM22:QO22"/>
    <mergeCell ref="QP22:QR22"/>
    <mergeCell ref="QS22:QU22"/>
    <mergeCell ref="QV22:QX22"/>
    <mergeCell ref="QY22:RA22"/>
    <mergeCell ref="XZ22:YB22"/>
    <mergeCell ref="YC22:YE22"/>
    <mergeCell ref="YF22:YH22"/>
    <mergeCell ref="YI22:YK22"/>
    <mergeCell ref="YL22:YN22"/>
    <mergeCell ref="YO22:YQ22"/>
    <mergeCell ref="XH22:XJ22"/>
    <mergeCell ref="XK22:XM22"/>
    <mergeCell ref="XN22:XP22"/>
    <mergeCell ref="XQ22:XS22"/>
    <mergeCell ref="XT22:XV22"/>
    <mergeCell ref="XW22:XY22"/>
    <mergeCell ref="WP22:WR22"/>
    <mergeCell ref="WS22:WU22"/>
    <mergeCell ref="WV22:WX22"/>
    <mergeCell ref="WY22:XA22"/>
    <mergeCell ref="XB22:XD22"/>
    <mergeCell ref="XE22:XG22"/>
    <mergeCell ref="VX22:VZ22"/>
    <mergeCell ref="WA22:WC22"/>
    <mergeCell ref="WD22:WF22"/>
    <mergeCell ref="WG22:WI22"/>
    <mergeCell ref="WJ22:WL22"/>
    <mergeCell ref="WM22:WO22"/>
    <mergeCell ref="VF22:VH22"/>
    <mergeCell ref="VI22:VK22"/>
    <mergeCell ref="VL22:VN22"/>
    <mergeCell ref="VO22:VQ22"/>
    <mergeCell ref="VR22:VT22"/>
    <mergeCell ref="VU22:VW22"/>
    <mergeCell ref="UN22:UP22"/>
    <mergeCell ref="UQ22:US22"/>
    <mergeCell ref="UT22:UV22"/>
    <mergeCell ref="UW22:UY22"/>
    <mergeCell ref="UZ22:VB22"/>
    <mergeCell ref="VC22:VE22"/>
    <mergeCell ref="ACD22:ACF22"/>
    <mergeCell ref="ACG22:ACI22"/>
    <mergeCell ref="ACJ22:ACL22"/>
    <mergeCell ref="ACM22:ACO22"/>
    <mergeCell ref="ACP22:ACR22"/>
    <mergeCell ref="ACS22:ACU22"/>
    <mergeCell ref="ABL22:ABN22"/>
    <mergeCell ref="ABO22:ABQ22"/>
    <mergeCell ref="ABR22:ABT22"/>
    <mergeCell ref="ABU22:ABW22"/>
    <mergeCell ref="ABX22:ABZ22"/>
    <mergeCell ref="ACA22:ACC22"/>
    <mergeCell ref="AAT22:AAV22"/>
    <mergeCell ref="AAW22:AAY22"/>
    <mergeCell ref="AAZ22:ABB22"/>
    <mergeCell ref="ABC22:ABE22"/>
    <mergeCell ref="ABF22:ABH22"/>
    <mergeCell ref="ABI22:ABK22"/>
    <mergeCell ref="AAB22:AAD22"/>
    <mergeCell ref="AAE22:AAG22"/>
    <mergeCell ref="AAH22:AAJ22"/>
    <mergeCell ref="AAK22:AAM22"/>
    <mergeCell ref="AAN22:AAP22"/>
    <mergeCell ref="AAQ22:AAS22"/>
    <mergeCell ref="ZJ22:ZL22"/>
    <mergeCell ref="ZM22:ZO22"/>
    <mergeCell ref="ZP22:ZR22"/>
    <mergeCell ref="ZS22:ZU22"/>
    <mergeCell ref="ZV22:ZX22"/>
    <mergeCell ref="ZY22:AAA22"/>
    <mergeCell ref="YR22:YT22"/>
    <mergeCell ref="YU22:YW22"/>
    <mergeCell ref="YX22:YZ22"/>
    <mergeCell ref="ZA22:ZC22"/>
    <mergeCell ref="ZD22:ZF22"/>
    <mergeCell ref="ZG22:ZI22"/>
    <mergeCell ref="AGH22:AGJ22"/>
    <mergeCell ref="AGK22:AGM22"/>
    <mergeCell ref="AGN22:AGP22"/>
    <mergeCell ref="AGQ22:AGS22"/>
    <mergeCell ref="AGT22:AGV22"/>
    <mergeCell ref="AGW22:AGY22"/>
    <mergeCell ref="AFP22:AFR22"/>
    <mergeCell ref="AFS22:AFU22"/>
    <mergeCell ref="AFV22:AFX22"/>
    <mergeCell ref="AFY22:AGA22"/>
    <mergeCell ref="AGB22:AGD22"/>
    <mergeCell ref="AGE22:AGG22"/>
    <mergeCell ref="AEX22:AEZ22"/>
    <mergeCell ref="AFA22:AFC22"/>
    <mergeCell ref="AFD22:AFF22"/>
    <mergeCell ref="AFG22:AFI22"/>
    <mergeCell ref="AFJ22:AFL22"/>
    <mergeCell ref="AFM22:AFO22"/>
    <mergeCell ref="AEF22:AEH22"/>
    <mergeCell ref="AEI22:AEK22"/>
    <mergeCell ref="AEL22:AEN22"/>
    <mergeCell ref="AEO22:AEQ22"/>
    <mergeCell ref="AER22:AET22"/>
    <mergeCell ref="AEU22:AEW22"/>
    <mergeCell ref="ADN22:ADP22"/>
    <mergeCell ref="ADQ22:ADS22"/>
    <mergeCell ref="ADT22:ADV22"/>
    <mergeCell ref="ADW22:ADY22"/>
    <mergeCell ref="ADZ22:AEB22"/>
    <mergeCell ref="AEC22:AEE22"/>
    <mergeCell ref="ACV22:ACX22"/>
    <mergeCell ref="ACY22:ADA22"/>
    <mergeCell ref="ADB22:ADD22"/>
    <mergeCell ref="ADE22:ADG22"/>
    <mergeCell ref="ADH22:ADJ22"/>
    <mergeCell ref="ADK22:ADM22"/>
    <mergeCell ref="AKL22:AKN22"/>
    <mergeCell ref="AKO22:AKQ22"/>
    <mergeCell ref="AKR22:AKT22"/>
    <mergeCell ref="AKU22:AKW22"/>
    <mergeCell ref="AKX22:AKZ22"/>
    <mergeCell ref="ALA22:ALC22"/>
    <mergeCell ref="AJT22:AJV22"/>
    <mergeCell ref="AJW22:AJY22"/>
    <mergeCell ref="AJZ22:AKB22"/>
    <mergeCell ref="AKC22:AKE22"/>
    <mergeCell ref="AKF22:AKH22"/>
    <mergeCell ref="AKI22:AKK22"/>
    <mergeCell ref="AJB22:AJD22"/>
    <mergeCell ref="AJE22:AJG22"/>
    <mergeCell ref="AJH22:AJJ22"/>
    <mergeCell ref="AJK22:AJM22"/>
    <mergeCell ref="AJN22:AJP22"/>
    <mergeCell ref="AJQ22:AJS22"/>
    <mergeCell ref="AIJ22:AIL22"/>
    <mergeCell ref="AIM22:AIO22"/>
    <mergeCell ref="AIP22:AIR22"/>
    <mergeCell ref="AIS22:AIU22"/>
    <mergeCell ref="AIV22:AIX22"/>
    <mergeCell ref="AIY22:AJA22"/>
    <mergeCell ref="AHR22:AHT22"/>
    <mergeCell ref="AHU22:AHW22"/>
    <mergeCell ref="AHX22:AHZ22"/>
    <mergeCell ref="AIA22:AIC22"/>
    <mergeCell ref="AID22:AIF22"/>
    <mergeCell ref="AIG22:AII22"/>
    <mergeCell ref="AGZ22:AHB22"/>
    <mergeCell ref="AHC22:AHE22"/>
    <mergeCell ref="AHF22:AHH22"/>
    <mergeCell ref="AHI22:AHK22"/>
    <mergeCell ref="AHL22:AHN22"/>
    <mergeCell ref="AHO22:AHQ22"/>
    <mergeCell ref="AOP22:AOR22"/>
    <mergeCell ref="AOS22:AOU22"/>
    <mergeCell ref="AOV22:AOX22"/>
    <mergeCell ref="AOY22:APA22"/>
    <mergeCell ref="APB22:APD22"/>
    <mergeCell ref="APE22:APG22"/>
    <mergeCell ref="ANX22:ANZ22"/>
    <mergeCell ref="AOA22:AOC22"/>
    <mergeCell ref="AOD22:AOF22"/>
    <mergeCell ref="AOG22:AOI22"/>
    <mergeCell ref="AOJ22:AOL22"/>
    <mergeCell ref="AOM22:AOO22"/>
    <mergeCell ref="ANF22:ANH22"/>
    <mergeCell ref="ANI22:ANK22"/>
    <mergeCell ref="ANL22:ANN22"/>
    <mergeCell ref="ANO22:ANQ22"/>
    <mergeCell ref="ANR22:ANT22"/>
    <mergeCell ref="ANU22:ANW22"/>
    <mergeCell ref="AMN22:AMP22"/>
    <mergeCell ref="AMQ22:AMS22"/>
    <mergeCell ref="AMT22:AMV22"/>
    <mergeCell ref="AMW22:AMY22"/>
    <mergeCell ref="AMZ22:ANB22"/>
    <mergeCell ref="ANC22:ANE22"/>
    <mergeCell ref="ALV22:ALX22"/>
    <mergeCell ref="ALY22:AMA22"/>
    <mergeCell ref="AMB22:AMD22"/>
    <mergeCell ref="AME22:AMG22"/>
    <mergeCell ref="AMH22:AMJ22"/>
    <mergeCell ref="AMK22:AMM22"/>
    <mergeCell ref="ALD22:ALF22"/>
    <mergeCell ref="ALG22:ALI22"/>
    <mergeCell ref="ALJ22:ALL22"/>
    <mergeCell ref="ALM22:ALO22"/>
    <mergeCell ref="ALP22:ALR22"/>
    <mergeCell ref="ALS22:ALU22"/>
    <mergeCell ref="AST22:ASV22"/>
    <mergeCell ref="ASW22:ASY22"/>
    <mergeCell ref="ASZ22:ATB22"/>
    <mergeCell ref="ATC22:ATE22"/>
    <mergeCell ref="ATF22:ATH22"/>
    <mergeCell ref="ATI22:ATK22"/>
    <mergeCell ref="ASB22:ASD22"/>
    <mergeCell ref="ASE22:ASG22"/>
    <mergeCell ref="ASH22:ASJ22"/>
    <mergeCell ref="ASK22:ASM22"/>
    <mergeCell ref="ASN22:ASP22"/>
    <mergeCell ref="ASQ22:ASS22"/>
    <mergeCell ref="ARJ22:ARL22"/>
    <mergeCell ref="ARM22:ARO22"/>
    <mergeCell ref="ARP22:ARR22"/>
    <mergeCell ref="ARS22:ARU22"/>
    <mergeCell ref="ARV22:ARX22"/>
    <mergeCell ref="ARY22:ASA22"/>
    <mergeCell ref="AQR22:AQT22"/>
    <mergeCell ref="AQU22:AQW22"/>
    <mergeCell ref="AQX22:AQZ22"/>
    <mergeCell ref="ARA22:ARC22"/>
    <mergeCell ref="ARD22:ARF22"/>
    <mergeCell ref="ARG22:ARI22"/>
    <mergeCell ref="APZ22:AQB22"/>
    <mergeCell ref="AQC22:AQE22"/>
    <mergeCell ref="AQF22:AQH22"/>
    <mergeCell ref="AQI22:AQK22"/>
    <mergeCell ref="AQL22:AQN22"/>
    <mergeCell ref="AQO22:AQQ22"/>
    <mergeCell ref="APH22:APJ22"/>
    <mergeCell ref="APK22:APM22"/>
    <mergeCell ref="APN22:APP22"/>
    <mergeCell ref="APQ22:APS22"/>
    <mergeCell ref="APT22:APV22"/>
    <mergeCell ref="APW22:APY22"/>
    <mergeCell ref="AWX22:AWZ22"/>
    <mergeCell ref="AXA22:AXC22"/>
    <mergeCell ref="AXD22:AXF22"/>
    <mergeCell ref="AXG22:AXI22"/>
    <mergeCell ref="AXJ22:AXL22"/>
    <mergeCell ref="AXM22:AXO22"/>
    <mergeCell ref="AWF22:AWH22"/>
    <mergeCell ref="AWI22:AWK22"/>
    <mergeCell ref="AWL22:AWN22"/>
    <mergeCell ref="AWO22:AWQ22"/>
    <mergeCell ref="AWR22:AWT22"/>
    <mergeCell ref="AWU22:AWW22"/>
    <mergeCell ref="AVN22:AVP22"/>
    <mergeCell ref="AVQ22:AVS22"/>
    <mergeCell ref="AVT22:AVV22"/>
    <mergeCell ref="AVW22:AVY22"/>
    <mergeCell ref="AVZ22:AWB22"/>
    <mergeCell ref="AWC22:AWE22"/>
    <mergeCell ref="AUV22:AUX22"/>
    <mergeCell ref="AUY22:AVA22"/>
    <mergeCell ref="AVB22:AVD22"/>
    <mergeCell ref="AVE22:AVG22"/>
    <mergeCell ref="AVH22:AVJ22"/>
    <mergeCell ref="AVK22:AVM22"/>
    <mergeCell ref="AUD22:AUF22"/>
    <mergeCell ref="AUG22:AUI22"/>
    <mergeCell ref="AUJ22:AUL22"/>
    <mergeCell ref="AUM22:AUO22"/>
    <mergeCell ref="AUP22:AUR22"/>
    <mergeCell ref="AUS22:AUU22"/>
    <mergeCell ref="ATL22:ATN22"/>
    <mergeCell ref="ATO22:ATQ22"/>
    <mergeCell ref="ATR22:ATT22"/>
    <mergeCell ref="ATU22:ATW22"/>
    <mergeCell ref="ATX22:ATZ22"/>
    <mergeCell ref="AUA22:AUC22"/>
    <mergeCell ref="BBB22:BBD22"/>
    <mergeCell ref="BBE22:BBG22"/>
    <mergeCell ref="BBH22:BBJ22"/>
    <mergeCell ref="BBK22:BBM22"/>
    <mergeCell ref="BBN22:BBP22"/>
    <mergeCell ref="BBQ22:BBS22"/>
    <mergeCell ref="BAJ22:BAL22"/>
    <mergeCell ref="BAM22:BAO22"/>
    <mergeCell ref="BAP22:BAR22"/>
    <mergeCell ref="BAS22:BAU22"/>
    <mergeCell ref="BAV22:BAX22"/>
    <mergeCell ref="BAY22:BBA22"/>
    <mergeCell ref="AZR22:AZT22"/>
    <mergeCell ref="AZU22:AZW22"/>
    <mergeCell ref="AZX22:AZZ22"/>
    <mergeCell ref="BAA22:BAC22"/>
    <mergeCell ref="BAD22:BAF22"/>
    <mergeCell ref="BAG22:BAI22"/>
    <mergeCell ref="AYZ22:AZB22"/>
    <mergeCell ref="AZC22:AZE22"/>
    <mergeCell ref="AZF22:AZH22"/>
    <mergeCell ref="AZI22:AZK22"/>
    <mergeCell ref="AZL22:AZN22"/>
    <mergeCell ref="AZO22:AZQ22"/>
    <mergeCell ref="AYH22:AYJ22"/>
    <mergeCell ref="AYK22:AYM22"/>
    <mergeCell ref="AYN22:AYP22"/>
    <mergeCell ref="AYQ22:AYS22"/>
    <mergeCell ref="AYT22:AYV22"/>
    <mergeCell ref="AYW22:AYY22"/>
    <mergeCell ref="AXP22:AXR22"/>
    <mergeCell ref="AXS22:AXU22"/>
    <mergeCell ref="AXV22:AXX22"/>
    <mergeCell ref="AXY22:AYA22"/>
    <mergeCell ref="AYB22:AYD22"/>
    <mergeCell ref="AYE22:AYG22"/>
    <mergeCell ref="BFF22:BFH22"/>
    <mergeCell ref="BFI22:BFK22"/>
    <mergeCell ref="BFL22:BFN22"/>
    <mergeCell ref="BFO22:BFQ22"/>
    <mergeCell ref="BFR22:BFT22"/>
    <mergeCell ref="BFU22:BFW22"/>
    <mergeCell ref="BEN22:BEP22"/>
    <mergeCell ref="BEQ22:BES22"/>
    <mergeCell ref="BET22:BEV22"/>
    <mergeCell ref="BEW22:BEY22"/>
    <mergeCell ref="BEZ22:BFB22"/>
    <mergeCell ref="BFC22:BFE22"/>
    <mergeCell ref="BDV22:BDX22"/>
    <mergeCell ref="BDY22:BEA22"/>
    <mergeCell ref="BEB22:BED22"/>
    <mergeCell ref="BEE22:BEG22"/>
    <mergeCell ref="BEH22:BEJ22"/>
    <mergeCell ref="BEK22:BEM22"/>
    <mergeCell ref="BDD22:BDF22"/>
    <mergeCell ref="BDG22:BDI22"/>
    <mergeCell ref="BDJ22:BDL22"/>
    <mergeCell ref="BDM22:BDO22"/>
    <mergeCell ref="BDP22:BDR22"/>
    <mergeCell ref="BDS22:BDU22"/>
    <mergeCell ref="BCL22:BCN22"/>
    <mergeCell ref="BCO22:BCQ22"/>
    <mergeCell ref="BCR22:BCT22"/>
    <mergeCell ref="BCU22:BCW22"/>
    <mergeCell ref="BCX22:BCZ22"/>
    <mergeCell ref="BDA22:BDC22"/>
    <mergeCell ref="BBT22:BBV22"/>
    <mergeCell ref="BBW22:BBY22"/>
    <mergeCell ref="BBZ22:BCB22"/>
    <mergeCell ref="BCC22:BCE22"/>
    <mergeCell ref="BCF22:BCH22"/>
    <mergeCell ref="BCI22:BCK22"/>
    <mergeCell ref="BJJ22:BJL22"/>
    <mergeCell ref="BJM22:BJO22"/>
    <mergeCell ref="BJP22:BJR22"/>
    <mergeCell ref="BJS22:BJU22"/>
    <mergeCell ref="BJV22:BJX22"/>
    <mergeCell ref="BJY22:BKA22"/>
    <mergeCell ref="BIR22:BIT22"/>
    <mergeCell ref="BIU22:BIW22"/>
    <mergeCell ref="BIX22:BIZ22"/>
    <mergeCell ref="BJA22:BJC22"/>
    <mergeCell ref="BJD22:BJF22"/>
    <mergeCell ref="BJG22:BJI22"/>
    <mergeCell ref="BHZ22:BIB22"/>
    <mergeCell ref="BIC22:BIE22"/>
    <mergeCell ref="BIF22:BIH22"/>
    <mergeCell ref="BII22:BIK22"/>
    <mergeCell ref="BIL22:BIN22"/>
    <mergeCell ref="BIO22:BIQ22"/>
    <mergeCell ref="BHH22:BHJ22"/>
    <mergeCell ref="BHK22:BHM22"/>
    <mergeCell ref="BHN22:BHP22"/>
    <mergeCell ref="BHQ22:BHS22"/>
    <mergeCell ref="BHT22:BHV22"/>
    <mergeCell ref="BHW22:BHY22"/>
    <mergeCell ref="BGP22:BGR22"/>
    <mergeCell ref="BGS22:BGU22"/>
    <mergeCell ref="BGV22:BGX22"/>
    <mergeCell ref="BGY22:BHA22"/>
    <mergeCell ref="BHB22:BHD22"/>
    <mergeCell ref="BHE22:BHG22"/>
    <mergeCell ref="BFX22:BFZ22"/>
    <mergeCell ref="BGA22:BGC22"/>
    <mergeCell ref="BGD22:BGF22"/>
    <mergeCell ref="BGG22:BGI22"/>
    <mergeCell ref="BGJ22:BGL22"/>
    <mergeCell ref="BGM22:BGO22"/>
    <mergeCell ref="BNN22:BNP22"/>
    <mergeCell ref="BNQ22:BNS22"/>
    <mergeCell ref="BNT22:BNV22"/>
    <mergeCell ref="BNW22:BNY22"/>
    <mergeCell ref="BNZ22:BOB22"/>
    <mergeCell ref="BOC22:BOE22"/>
    <mergeCell ref="BMV22:BMX22"/>
    <mergeCell ref="BMY22:BNA22"/>
    <mergeCell ref="BNB22:BND22"/>
    <mergeCell ref="BNE22:BNG22"/>
    <mergeCell ref="BNH22:BNJ22"/>
    <mergeCell ref="BNK22:BNM22"/>
    <mergeCell ref="BMD22:BMF22"/>
    <mergeCell ref="BMG22:BMI22"/>
    <mergeCell ref="BMJ22:BML22"/>
    <mergeCell ref="BMM22:BMO22"/>
    <mergeCell ref="BMP22:BMR22"/>
    <mergeCell ref="BMS22:BMU22"/>
    <mergeCell ref="BLL22:BLN22"/>
    <mergeCell ref="BLO22:BLQ22"/>
    <mergeCell ref="BLR22:BLT22"/>
    <mergeCell ref="BLU22:BLW22"/>
    <mergeCell ref="BLX22:BLZ22"/>
    <mergeCell ref="BMA22:BMC22"/>
    <mergeCell ref="BKT22:BKV22"/>
    <mergeCell ref="BKW22:BKY22"/>
    <mergeCell ref="BKZ22:BLB22"/>
    <mergeCell ref="BLC22:BLE22"/>
    <mergeCell ref="BLF22:BLH22"/>
    <mergeCell ref="BLI22:BLK22"/>
    <mergeCell ref="BKB22:BKD22"/>
    <mergeCell ref="BKE22:BKG22"/>
    <mergeCell ref="BKH22:BKJ22"/>
    <mergeCell ref="BKK22:BKM22"/>
    <mergeCell ref="BKN22:BKP22"/>
    <mergeCell ref="BKQ22:BKS22"/>
    <mergeCell ref="BSV22:BSX22"/>
    <mergeCell ref="BSY22:BTA22"/>
    <mergeCell ref="BRR22:BRT22"/>
    <mergeCell ref="BRU22:BRW22"/>
    <mergeCell ref="BRX22:BRZ22"/>
    <mergeCell ref="BSA22:BSC22"/>
    <mergeCell ref="BSD22:BSF22"/>
    <mergeCell ref="BSG22:BSI22"/>
    <mergeCell ref="BQZ22:BRB22"/>
    <mergeCell ref="BRC22:BRE22"/>
    <mergeCell ref="BRF22:BRH22"/>
    <mergeCell ref="BRI22:BRK22"/>
    <mergeCell ref="BRL22:BRN22"/>
    <mergeCell ref="BRO22:BRQ22"/>
    <mergeCell ref="BQH22:BQJ22"/>
    <mergeCell ref="BQK22:BQM22"/>
    <mergeCell ref="BQN22:BQP22"/>
    <mergeCell ref="BQQ22:BQS22"/>
    <mergeCell ref="BQT22:BQV22"/>
    <mergeCell ref="BQW22:BQY22"/>
    <mergeCell ref="BPP22:BPR22"/>
    <mergeCell ref="BPS22:BPU22"/>
    <mergeCell ref="BPV22:BPX22"/>
    <mergeCell ref="BPY22:BQA22"/>
    <mergeCell ref="BQB22:BQD22"/>
    <mergeCell ref="BQE22:BQG22"/>
    <mergeCell ref="BOX22:BOZ22"/>
    <mergeCell ref="BPA22:BPC22"/>
    <mergeCell ref="BPD22:BPF22"/>
    <mergeCell ref="BPG22:BPI22"/>
    <mergeCell ref="BPJ22:BPL22"/>
    <mergeCell ref="BPM22:BPO22"/>
    <mergeCell ref="BOF22:BOH22"/>
    <mergeCell ref="BOI22:BOK22"/>
    <mergeCell ref="BOL22:BON22"/>
    <mergeCell ref="BOO22:BOQ22"/>
    <mergeCell ref="BOR22:BOT22"/>
    <mergeCell ref="BOU22:BOW22"/>
    <mergeCell ref="T23:V23"/>
    <mergeCell ref="W23:Y23"/>
    <mergeCell ref="Z23:AB23"/>
    <mergeCell ref="AC23:AE23"/>
    <mergeCell ref="AF23:AH23"/>
    <mergeCell ref="AI23:AK23"/>
    <mergeCell ref="B23:D23"/>
    <mergeCell ref="E23:G23"/>
    <mergeCell ref="H23:J23"/>
    <mergeCell ref="K23:M23"/>
    <mergeCell ref="N23:P23"/>
    <mergeCell ref="Q23:S23"/>
    <mergeCell ref="BXX22:BXZ22"/>
    <mergeCell ref="BYA22:BYC22"/>
    <mergeCell ref="BYD22:BYF22"/>
    <mergeCell ref="BYG22:BYI22"/>
    <mergeCell ref="BYJ22:BYL22"/>
    <mergeCell ref="BYM22:BYO22"/>
    <mergeCell ref="BXF22:BXH22"/>
    <mergeCell ref="BXI22:BXK22"/>
    <mergeCell ref="BXL22:BXN22"/>
    <mergeCell ref="BXO22:BXQ22"/>
    <mergeCell ref="BXR22:BXT22"/>
    <mergeCell ref="BXU22:BXW22"/>
    <mergeCell ref="BWN22:BWP22"/>
    <mergeCell ref="BWQ22:BWS22"/>
    <mergeCell ref="BWT22:BWV22"/>
    <mergeCell ref="BWW22:BWY22"/>
    <mergeCell ref="BWZ22:BXB22"/>
    <mergeCell ref="BXC22:BXE22"/>
    <mergeCell ref="BVV22:BVX22"/>
    <mergeCell ref="BVY22:BWA22"/>
    <mergeCell ref="BWB22:BWD22"/>
    <mergeCell ref="BWE22:BWG22"/>
    <mergeCell ref="BWH22:BWJ22"/>
    <mergeCell ref="BWK22:BWM22"/>
    <mergeCell ref="BVD22:BVF22"/>
    <mergeCell ref="BVG22:BVI22"/>
    <mergeCell ref="BVJ22:BVL22"/>
    <mergeCell ref="BVM22:BVO22"/>
    <mergeCell ref="BVP22:BVR22"/>
    <mergeCell ref="BVS22:BVU22"/>
    <mergeCell ref="BUL22:BUN22"/>
    <mergeCell ref="BUO22:BUQ22"/>
    <mergeCell ref="BUR22:BUT22"/>
    <mergeCell ref="BUU22:BUW22"/>
    <mergeCell ref="BUX22:BUZ22"/>
    <mergeCell ref="BVA22:BVC22"/>
    <mergeCell ref="BTT22:BTV22"/>
    <mergeCell ref="BTW22:BTY22"/>
    <mergeCell ref="BTZ22:BUB22"/>
    <mergeCell ref="BUC22:BUE22"/>
    <mergeCell ref="BUF22:BUH22"/>
    <mergeCell ref="BUI22:BUK22"/>
    <mergeCell ref="BTB22:BTD22"/>
    <mergeCell ref="BTE22:BTG22"/>
    <mergeCell ref="BTH22:BTJ22"/>
    <mergeCell ref="BTK22:BTM22"/>
    <mergeCell ref="BTN22:BTP22"/>
    <mergeCell ref="BTQ22:BTS22"/>
    <mergeCell ref="BSJ22:BSL22"/>
    <mergeCell ref="BSM22:BSO22"/>
    <mergeCell ref="BSP22:BSR22"/>
    <mergeCell ref="BSS22:BSU22"/>
    <mergeCell ref="DX23:DZ23"/>
    <mergeCell ref="EA23:EC23"/>
    <mergeCell ref="ED23:EF23"/>
    <mergeCell ref="EG23:EI23"/>
    <mergeCell ref="EJ23:EL23"/>
    <mergeCell ref="EM23:EO23"/>
    <mergeCell ref="DF23:DH23"/>
    <mergeCell ref="DI23:DK23"/>
    <mergeCell ref="DL23:DN23"/>
    <mergeCell ref="DO23:DQ23"/>
    <mergeCell ref="DR23:DT23"/>
    <mergeCell ref="DU23:DW23"/>
    <mergeCell ref="CN23:CP23"/>
    <mergeCell ref="CQ23:CS23"/>
    <mergeCell ref="CT23:CV23"/>
    <mergeCell ref="CW23:CY23"/>
    <mergeCell ref="CZ23:DB23"/>
    <mergeCell ref="DC23:DE23"/>
    <mergeCell ref="BV23:BX23"/>
    <mergeCell ref="BY23:CA23"/>
    <mergeCell ref="CB23:CD23"/>
    <mergeCell ref="CE23:CG23"/>
    <mergeCell ref="CH23:CJ23"/>
    <mergeCell ref="CK23:CM23"/>
    <mergeCell ref="BD23:BF23"/>
    <mergeCell ref="BG23:BI23"/>
    <mergeCell ref="BJ23:BL23"/>
    <mergeCell ref="BM23:BO23"/>
    <mergeCell ref="BP23:BR23"/>
    <mergeCell ref="BS23:BU23"/>
    <mergeCell ref="AL23:AN23"/>
    <mergeCell ref="AO23:AQ23"/>
    <mergeCell ref="AR23:AT23"/>
    <mergeCell ref="AU23:AW23"/>
    <mergeCell ref="AX23:AZ23"/>
    <mergeCell ref="BA23:BC23"/>
    <mergeCell ref="IB23:ID23"/>
    <mergeCell ref="IE23:IG23"/>
    <mergeCell ref="IH23:IJ23"/>
    <mergeCell ref="IK23:IM23"/>
    <mergeCell ref="IN23:IP23"/>
    <mergeCell ref="IQ23:IS23"/>
    <mergeCell ref="HJ23:HL23"/>
    <mergeCell ref="HM23:HO23"/>
    <mergeCell ref="HP23:HR23"/>
    <mergeCell ref="HS23:HU23"/>
    <mergeCell ref="HV23:HX23"/>
    <mergeCell ref="HY23:IA23"/>
    <mergeCell ref="GR23:GT23"/>
    <mergeCell ref="GU23:GW23"/>
    <mergeCell ref="GX23:GZ23"/>
    <mergeCell ref="HA23:HC23"/>
    <mergeCell ref="HD23:HF23"/>
    <mergeCell ref="HG23:HI23"/>
    <mergeCell ref="FZ23:GB23"/>
    <mergeCell ref="GC23:GE23"/>
    <mergeCell ref="GF23:GH23"/>
    <mergeCell ref="GI23:GK23"/>
    <mergeCell ref="GL23:GN23"/>
    <mergeCell ref="GO23:GQ23"/>
    <mergeCell ref="FH23:FJ23"/>
    <mergeCell ref="FK23:FM23"/>
    <mergeCell ref="FN23:FP23"/>
    <mergeCell ref="FQ23:FS23"/>
    <mergeCell ref="FT23:FV23"/>
    <mergeCell ref="FW23:FY23"/>
    <mergeCell ref="EP23:ER23"/>
    <mergeCell ref="ES23:EU23"/>
    <mergeCell ref="EV23:EX23"/>
    <mergeCell ref="EY23:FA23"/>
    <mergeCell ref="FB23:FD23"/>
    <mergeCell ref="FE23:FG23"/>
    <mergeCell ref="MF23:MH23"/>
    <mergeCell ref="MI23:MK23"/>
    <mergeCell ref="ML23:MN23"/>
    <mergeCell ref="MO23:MQ23"/>
    <mergeCell ref="MR23:MT23"/>
    <mergeCell ref="MU23:MW23"/>
    <mergeCell ref="LN23:LP23"/>
    <mergeCell ref="LQ23:LS23"/>
    <mergeCell ref="LT23:LV23"/>
    <mergeCell ref="LW23:LY23"/>
    <mergeCell ref="LZ23:MB23"/>
    <mergeCell ref="MC23:ME23"/>
    <mergeCell ref="KV23:KX23"/>
    <mergeCell ref="KY23:LA23"/>
    <mergeCell ref="LB23:LD23"/>
    <mergeCell ref="LE23:LG23"/>
    <mergeCell ref="LH23:LJ23"/>
    <mergeCell ref="LK23:LM23"/>
    <mergeCell ref="KD23:KF23"/>
    <mergeCell ref="KG23:KI23"/>
    <mergeCell ref="KJ23:KL23"/>
    <mergeCell ref="KM23:KO23"/>
    <mergeCell ref="KP23:KR23"/>
    <mergeCell ref="KS23:KU23"/>
    <mergeCell ref="JL23:JN23"/>
    <mergeCell ref="JO23:JQ23"/>
    <mergeCell ref="JR23:JT23"/>
    <mergeCell ref="JU23:JW23"/>
    <mergeCell ref="JX23:JZ23"/>
    <mergeCell ref="KA23:KC23"/>
    <mergeCell ref="IT23:IV23"/>
    <mergeCell ref="IW23:IY23"/>
    <mergeCell ref="IZ23:JB23"/>
    <mergeCell ref="JC23:JE23"/>
    <mergeCell ref="JF23:JH23"/>
    <mergeCell ref="JI23:JK23"/>
    <mergeCell ref="QJ23:QL23"/>
    <mergeCell ref="QM23:QO23"/>
    <mergeCell ref="QP23:QR23"/>
    <mergeCell ref="QS23:QU23"/>
    <mergeCell ref="QV23:QX23"/>
    <mergeCell ref="QY23:RA23"/>
    <mergeCell ref="PR23:PT23"/>
    <mergeCell ref="PU23:PW23"/>
    <mergeCell ref="PX23:PZ23"/>
    <mergeCell ref="QA23:QC23"/>
    <mergeCell ref="QD23:QF23"/>
    <mergeCell ref="QG23:QI23"/>
    <mergeCell ref="OZ23:PB23"/>
    <mergeCell ref="PC23:PE23"/>
    <mergeCell ref="PF23:PH23"/>
    <mergeCell ref="PI23:PK23"/>
    <mergeCell ref="PL23:PN23"/>
    <mergeCell ref="PO23:PQ23"/>
    <mergeCell ref="OH23:OJ23"/>
    <mergeCell ref="OK23:OM23"/>
    <mergeCell ref="ON23:OP23"/>
    <mergeCell ref="OQ23:OS23"/>
    <mergeCell ref="OT23:OV23"/>
    <mergeCell ref="OW23:OY23"/>
    <mergeCell ref="NP23:NR23"/>
    <mergeCell ref="NS23:NU23"/>
    <mergeCell ref="NV23:NX23"/>
    <mergeCell ref="NY23:OA23"/>
    <mergeCell ref="OB23:OD23"/>
    <mergeCell ref="OE23:OG23"/>
    <mergeCell ref="MX23:MZ23"/>
    <mergeCell ref="NA23:NC23"/>
    <mergeCell ref="ND23:NF23"/>
    <mergeCell ref="NG23:NI23"/>
    <mergeCell ref="NJ23:NL23"/>
    <mergeCell ref="NM23:NO23"/>
    <mergeCell ref="UN23:UP23"/>
    <mergeCell ref="UQ23:US23"/>
    <mergeCell ref="UT23:UV23"/>
    <mergeCell ref="UW23:UY23"/>
    <mergeCell ref="UZ23:VB23"/>
    <mergeCell ref="VC23:VE23"/>
    <mergeCell ref="TV23:TX23"/>
    <mergeCell ref="TY23:UA23"/>
    <mergeCell ref="UB23:UD23"/>
    <mergeCell ref="UE23:UG23"/>
    <mergeCell ref="UH23:UJ23"/>
    <mergeCell ref="UK23:UM23"/>
    <mergeCell ref="TD23:TF23"/>
    <mergeCell ref="TG23:TI23"/>
    <mergeCell ref="TJ23:TL23"/>
    <mergeCell ref="TM23:TO23"/>
    <mergeCell ref="TP23:TR23"/>
    <mergeCell ref="TS23:TU23"/>
    <mergeCell ref="SL23:SN23"/>
    <mergeCell ref="SO23:SQ23"/>
    <mergeCell ref="SR23:ST23"/>
    <mergeCell ref="SU23:SW23"/>
    <mergeCell ref="SX23:SZ23"/>
    <mergeCell ref="TA23:TC23"/>
    <mergeCell ref="RT23:RV23"/>
    <mergeCell ref="RW23:RY23"/>
    <mergeCell ref="RZ23:SB23"/>
    <mergeCell ref="SC23:SE23"/>
    <mergeCell ref="SF23:SH23"/>
    <mergeCell ref="SI23:SK23"/>
    <mergeCell ref="RB23:RD23"/>
    <mergeCell ref="RE23:RG23"/>
    <mergeCell ref="RH23:RJ23"/>
    <mergeCell ref="RK23:RM23"/>
    <mergeCell ref="RN23:RP23"/>
    <mergeCell ref="RQ23:RS23"/>
    <mergeCell ref="YR23:YT23"/>
    <mergeCell ref="YU23:YW23"/>
    <mergeCell ref="YX23:YZ23"/>
    <mergeCell ref="ZA23:ZC23"/>
    <mergeCell ref="ZD23:ZF23"/>
    <mergeCell ref="ZG23:ZI23"/>
    <mergeCell ref="XZ23:YB23"/>
    <mergeCell ref="YC23:YE23"/>
    <mergeCell ref="YF23:YH23"/>
    <mergeCell ref="YI23:YK23"/>
    <mergeCell ref="YL23:YN23"/>
    <mergeCell ref="YO23:YQ23"/>
    <mergeCell ref="XH23:XJ23"/>
    <mergeCell ref="XK23:XM23"/>
    <mergeCell ref="XN23:XP23"/>
    <mergeCell ref="XQ23:XS23"/>
    <mergeCell ref="XT23:XV23"/>
    <mergeCell ref="XW23:XY23"/>
    <mergeCell ref="WP23:WR23"/>
    <mergeCell ref="WS23:WU23"/>
    <mergeCell ref="WV23:WX23"/>
    <mergeCell ref="WY23:XA23"/>
    <mergeCell ref="XB23:XD23"/>
    <mergeCell ref="XE23:XG23"/>
    <mergeCell ref="VX23:VZ23"/>
    <mergeCell ref="WA23:WC23"/>
    <mergeCell ref="WD23:WF23"/>
    <mergeCell ref="WG23:WI23"/>
    <mergeCell ref="WJ23:WL23"/>
    <mergeCell ref="WM23:WO23"/>
    <mergeCell ref="VF23:VH23"/>
    <mergeCell ref="VI23:VK23"/>
    <mergeCell ref="VL23:VN23"/>
    <mergeCell ref="VO23:VQ23"/>
    <mergeCell ref="VR23:VT23"/>
    <mergeCell ref="VU23:VW23"/>
    <mergeCell ref="ACV23:ACX23"/>
    <mergeCell ref="ACY23:ADA23"/>
    <mergeCell ref="ADB23:ADD23"/>
    <mergeCell ref="ADE23:ADG23"/>
    <mergeCell ref="ADH23:ADJ23"/>
    <mergeCell ref="ADK23:ADM23"/>
    <mergeCell ref="ACD23:ACF23"/>
    <mergeCell ref="ACG23:ACI23"/>
    <mergeCell ref="ACJ23:ACL23"/>
    <mergeCell ref="ACM23:ACO23"/>
    <mergeCell ref="ACP23:ACR23"/>
    <mergeCell ref="ACS23:ACU23"/>
    <mergeCell ref="ABL23:ABN23"/>
    <mergeCell ref="ABO23:ABQ23"/>
    <mergeCell ref="ABR23:ABT23"/>
    <mergeCell ref="ABU23:ABW23"/>
    <mergeCell ref="ABX23:ABZ23"/>
    <mergeCell ref="ACA23:ACC23"/>
    <mergeCell ref="AAT23:AAV23"/>
    <mergeCell ref="AAW23:AAY23"/>
    <mergeCell ref="AAZ23:ABB23"/>
    <mergeCell ref="ABC23:ABE23"/>
    <mergeCell ref="ABF23:ABH23"/>
    <mergeCell ref="ABI23:ABK23"/>
    <mergeCell ref="AAB23:AAD23"/>
    <mergeCell ref="AAE23:AAG23"/>
    <mergeCell ref="AAH23:AAJ23"/>
    <mergeCell ref="AAK23:AAM23"/>
    <mergeCell ref="AAN23:AAP23"/>
    <mergeCell ref="AAQ23:AAS23"/>
    <mergeCell ref="ZJ23:ZL23"/>
    <mergeCell ref="ZM23:ZO23"/>
    <mergeCell ref="ZP23:ZR23"/>
    <mergeCell ref="ZS23:ZU23"/>
    <mergeCell ref="ZV23:ZX23"/>
    <mergeCell ref="ZY23:AAA23"/>
    <mergeCell ref="AGZ23:AHB23"/>
    <mergeCell ref="AHC23:AHE23"/>
    <mergeCell ref="AHF23:AHH23"/>
    <mergeCell ref="AHI23:AHK23"/>
    <mergeCell ref="AHL23:AHN23"/>
    <mergeCell ref="AHO23:AHQ23"/>
    <mergeCell ref="AGH23:AGJ23"/>
    <mergeCell ref="AGK23:AGM23"/>
    <mergeCell ref="AGN23:AGP23"/>
    <mergeCell ref="AGQ23:AGS23"/>
    <mergeCell ref="AGT23:AGV23"/>
    <mergeCell ref="AGW23:AGY23"/>
    <mergeCell ref="AFP23:AFR23"/>
    <mergeCell ref="AFS23:AFU23"/>
    <mergeCell ref="AFV23:AFX23"/>
    <mergeCell ref="AFY23:AGA23"/>
    <mergeCell ref="AGB23:AGD23"/>
    <mergeCell ref="AGE23:AGG23"/>
    <mergeCell ref="AEX23:AEZ23"/>
    <mergeCell ref="AFA23:AFC23"/>
    <mergeCell ref="AFD23:AFF23"/>
    <mergeCell ref="AFG23:AFI23"/>
    <mergeCell ref="AFJ23:AFL23"/>
    <mergeCell ref="AFM23:AFO23"/>
    <mergeCell ref="AEF23:AEH23"/>
    <mergeCell ref="AEI23:AEK23"/>
    <mergeCell ref="AEL23:AEN23"/>
    <mergeCell ref="AEO23:AEQ23"/>
    <mergeCell ref="AER23:AET23"/>
    <mergeCell ref="AEU23:AEW23"/>
    <mergeCell ref="ADN23:ADP23"/>
    <mergeCell ref="ADQ23:ADS23"/>
    <mergeCell ref="ADT23:ADV23"/>
    <mergeCell ref="ADW23:ADY23"/>
    <mergeCell ref="ADZ23:AEB23"/>
    <mergeCell ref="AEC23:AEE23"/>
    <mergeCell ref="ALD23:ALF23"/>
    <mergeCell ref="ALG23:ALI23"/>
    <mergeCell ref="ALJ23:ALL23"/>
    <mergeCell ref="ALM23:ALO23"/>
    <mergeCell ref="ALP23:ALR23"/>
    <mergeCell ref="ALS23:ALU23"/>
    <mergeCell ref="AKL23:AKN23"/>
    <mergeCell ref="AKO23:AKQ23"/>
    <mergeCell ref="AKR23:AKT23"/>
    <mergeCell ref="AKU23:AKW23"/>
    <mergeCell ref="AKX23:AKZ23"/>
    <mergeCell ref="ALA23:ALC23"/>
    <mergeCell ref="AJT23:AJV23"/>
    <mergeCell ref="AJW23:AJY23"/>
    <mergeCell ref="AJZ23:AKB23"/>
    <mergeCell ref="AKC23:AKE23"/>
    <mergeCell ref="AKF23:AKH23"/>
    <mergeCell ref="AKI23:AKK23"/>
    <mergeCell ref="AJB23:AJD23"/>
    <mergeCell ref="AJE23:AJG23"/>
    <mergeCell ref="AJH23:AJJ23"/>
    <mergeCell ref="AJK23:AJM23"/>
    <mergeCell ref="AJN23:AJP23"/>
    <mergeCell ref="AJQ23:AJS23"/>
    <mergeCell ref="AIJ23:AIL23"/>
    <mergeCell ref="AIM23:AIO23"/>
    <mergeCell ref="AIP23:AIR23"/>
    <mergeCell ref="AIS23:AIU23"/>
    <mergeCell ref="AIV23:AIX23"/>
    <mergeCell ref="AIY23:AJA23"/>
    <mergeCell ref="AHR23:AHT23"/>
    <mergeCell ref="AHU23:AHW23"/>
    <mergeCell ref="AHX23:AHZ23"/>
    <mergeCell ref="AIA23:AIC23"/>
    <mergeCell ref="AID23:AIF23"/>
    <mergeCell ref="AIG23:AII23"/>
    <mergeCell ref="APH23:APJ23"/>
    <mergeCell ref="APK23:APM23"/>
    <mergeCell ref="APN23:APP23"/>
    <mergeCell ref="APQ23:APS23"/>
    <mergeCell ref="APT23:APV23"/>
    <mergeCell ref="APW23:APY23"/>
    <mergeCell ref="AOP23:AOR23"/>
    <mergeCell ref="AOS23:AOU23"/>
    <mergeCell ref="AOV23:AOX23"/>
    <mergeCell ref="AOY23:APA23"/>
    <mergeCell ref="APB23:APD23"/>
    <mergeCell ref="APE23:APG23"/>
    <mergeCell ref="ANX23:ANZ23"/>
    <mergeCell ref="AOA23:AOC23"/>
    <mergeCell ref="AOD23:AOF23"/>
    <mergeCell ref="AOG23:AOI23"/>
    <mergeCell ref="AOJ23:AOL23"/>
    <mergeCell ref="AOM23:AOO23"/>
    <mergeCell ref="ANF23:ANH23"/>
    <mergeCell ref="ANI23:ANK23"/>
    <mergeCell ref="ANL23:ANN23"/>
    <mergeCell ref="ANO23:ANQ23"/>
    <mergeCell ref="ANR23:ANT23"/>
    <mergeCell ref="ANU23:ANW23"/>
    <mergeCell ref="AMN23:AMP23"/>
    <mergeCell ref="AMQ23:AMS23"/>
    <mergeCell ref="AMT23:AMV23"/>
    <mergeCell ref="AMW23:AMY23"/>
    <mergeCell ref="AMZ23:ANB23"/>
    <mergeCell ref="ANC23:ANE23"/>
    <mergeCell ref="ALV23:ALX23"/>
    <mergeCell ref="ALY23:AMA23"/>
    <mergeCell ref="AMB23:AMD23"/>
    <mergeCell ref="AME23:AMG23"/>
    <mergeCell ref="AMH23:AMJ23"/>
    <mergeCell ref="AMK23:AMM23"/>
    <mergeCell ref="ATL23:ATN23"/>
    <mergeCell ref="ATO23:ATQ23"/>
    <mergeCell ref="ATR23:ATT23"/>
    <mergeCell ref="ATU23:ATW23"/>
    <mergeCell ref="ATX23:ATZ23"/>
    <mergeCell ref="AUA23:AUC23"/>
    <mergeCell ref="AST23:ASV23"/>
    <mergeCell ref="ASW23:ASY23"/>
    <mergeCell ref="ASZ23:ATB23"/>
    <mergeCell ref="ATC23:ATE23"/>
    <mergeCell ref="ATF23:ATH23"/>
    <mergeCell ref="ATI23:ATK23"/>
    <mergeCell ref="ASB23:ASD23"/>
    <mergeCell ref="ASE23:ASG23"/>
    <mergeCell ref="ASH23:ASJ23"/>
    <mergeCell ref="ASK23:ASM23"/>
    <mergeCell ref="ASN23:ASP23"/>
    <mergeCell ref="ASQ23:ASS23"/>
    <mergeCell ref="ARJ23:ARL23"/>
    <mergeCell ref="ARM23:ARO23"/>
    <mergeCell ref="ARP23:ARR23"/>
    <mergeCell ref="ARS23:ARU23"/>
    <mergeCell ref="ARV23:ARX23"/>
    <mergeCell ref="ARY23:ASA23"/>
    <mergeCell ref="AQR23:AQT23"/>
    <mergeCell ref="AQU23:AQW23"/>
    <mergeCell ref="AQX23:AQZ23"/>
    <mergeCell ref="ARA23:ARC23"/>
    <mergeCell ref="ARD23:ARF23"/>
    <mergeCell ref="ARG23:ARI23"/>
    <mergeCell ref="APZ23:AQB23"/>
    <mergeCell ref="AQC23:AQE23"/>
    <mergeCell ref="AQF23:AQH23"/>
    <mergeCell ref="AQI23:AQK23"/>
    <mergeCell ref="AQL23:AQN23"/>
    <mergeCell ref="AQO23:AQQ23"/>
    <mergeCell ref="AXP23:AXR23"/>
    <mergeCell ref="AXS23:AXU23"/>
    <mergeCell ref="AXV23:AXX23"/>
    <mergeCell ref="AXY23:AYA23"/>
    <mergeCell ref="AYB23:AYD23"/>
    <mergeCell ref="AYE23:AYG23"/>
    <mergeCell ref="AWX23:AWZ23"/>
    <mergeCell ref="AXA23:AXC23"/>
    <mergeCell ref="AXD23:AXF23"/>
    <mergeCell ref="AXG23:AXI23"/>
    <mergeCell ref="AXJ23:AXL23"/>
    <mergeCell ref="AXM23:AXO23"/>
    <mergeCell ref="AWF23:AWH23"/>
    <mergeCell ref="AWI23:AWK23"/>
    <mergeCell ref="AWL23:AWN23"/>
    <mergeCell ref="AWO23:AWQ23"/>
    <mergeCell ref="AWR23:AWT23"/>
    <mergeCell ref="AWU23:AWW23"/>
    <mergeCell ref="AVN23:AVP23"/>
    <mergeCell ref="AVQ23:AVS23"/>
    <mergeCell ref="AVT23:AVV23"/>
    <mergeCell ref="AVW23:AVY23"/>
    <mergeCell ref="AVZ23:AWB23"/>
    <mergeCell ref="AWC23:AWE23"/>
    <mergeCell ref="AUV23:AUX23"/>
    <mergeCell ref="AUY23:AVA23"/>
    <mergeCell ref="AVB23:AVD23"/>
    <mergeCell ref="AVE23:AVG23"/>
    <mergeCell ref="AVH23:AVJ23"/>
    <mergeCell ref="AVK23:AVM23"/>
    <mergeCell ref="AUD23:AUF23"/>
    <mergeCell ref="AUG23:AUI23"/>
    <mergeCell ref="AUJ23:AUL23"/>
    <mergeCell ref="AUM23:AUO23"/>
    <mergeCell ref="AUP23:AUR23"/>
    <mergeCell ref="AUS23:AUU23"/>
    <mergeCell ref="BBT23:BBV23"/>
    <mergeCell ref="BBW23:BBY23"/>
    <mergeCell ref="BBZ23:BCB23"/>
    <mergeCell ref="BCC23:BCE23"/>
    <mergeCell ref="BCF23:BCH23"/>
    <mergeCell ref="BCI23:BCK23"/>
    <mergeCell ref="BBB23:BBD23"/>
    <mergeCell ref="BBE23:BBG23"/>
    <mergeCell ref="BBH23:BBJ23"/>
    <mergeCell ref="BBK23:BBM23"/>
    <mergeCell ref="BBN23:BBP23"/>
    <mergeCell ref="BBQ23:BBS23"/>
    <mergeCell ref="BAJ23:BAL23"/>
    <mergeCell ref="BAM23:BAO23"/>
    <mergeCell ref="BAP23:BAR23"/>
    <mergeCell ref="BAS23:BAU23"/>
    <mergeCell ref="BAV23:BAX23"/>
    <mergeCell ref="BAY23:BBA23"/>
    <mergeCell ref="AZR23:AZT23"/>
    <mergeCell ref="AZU23:AZW23"/>
    <mergeCell ref="AZX23:AZZ23"/>
    <mergeCell ref="BAA23:BAC23"/>
    <mergeCell ref="BAD23:BAF23"/>
    <mergeCell ref="BAG23:BAI23"/>
    <mergeCell ref="AYZ23:AZB23"/>
    <mergeCell ref="AZC23:AZE23"/>
    <mergeCell ref="AZF23:AZH23"/>
    <mergeCell ref="AZI23:AZK23"/>
    <mergeCell ref="AZL23:AZN23"/>
    <mergeCell ref="AZO23:AZQ23"/>
    <mergeCell ref="AYH23:AYJ23"/>
    <mergeCell ref="AYK23:AYM23"/>
    <mergeCell ref="AYN23:AYP23"/>
    <mergeCell ref="AYQ23:AYS23"/>
    <mergeCell ref="AYT23:AYV23"/>
    <mergeCell ref="AYW23:AYY23"/>
    <mergeCell ref="BFX23:BFZ23"/>
    <mergeCell ref="BGA23:BGC23"/>
    <mergeCell ref="BGD23:BGF23"/>
    <mergeCell ref="BGG23:BGI23"/>
    <mergeCell ref="BGJ23:BGL23"/>
    <mergeCell ref="BGM23:BGO23"/>
    <mergeCell ref="BFF23:BFH23"/>
    <mergeCell ref="BFI23:BFK23"/>
    <mergeCell ref="BFL23:BFN23"/>
    <mergeCell ref="BFO23:BFQ23"/>
    <mergeCell ref="BFR23:BFT23"/>
    <mergeCell ref="BFU23:BFW23"/>
    <mergeCell ref="BEN23:BEP23"/>
    <mergeCell ref="BEQ23:BES23"/>
    <mergeCell ref="BET23:BEV23"/>
    <mergeCell ref="BEW23:BEY23"/>
    <mergeCell ref="BEZ23:BFB23"/>
    <mergeCell ref="BFC23:BFE23"/>
    <mergeCell ref="BDV23:BDX23"/>
    <mergeCell ref="BDY23:BEA23"/>
    <mergeCell ref="BEB23:BED23"/>
    <mergeCell ref="BEE23:BEG23"/>
    <mergeCell ref="BEH23:BEJ23"/>
    <mergeCell ref="BEK23:BEM23"/>
    <mergeCell ref="BDD23:BDF23"/>
    <mergeCell ref="BDG23:BDI23"/>
    <mergeCell ref="BDJ23:BDL23"/>
    <mergeCell ref="BDM23:BDO23"/>
    <mergeCell ref="BDP23:BDR23"/>
    <mergeCell ref="BDS23:BDU23"/>
    <mergeCell ref="BCL23:BCN23"/>
    <mergeCell ref="BCO23:BCQ23"/>
    <mergeCell ref="BCR23:BCT23"/>
    <mergeCell ref="BCU23:BCW23"/>
    <mergeCell ref="BCX23:BCZ23"/>
    <mergeCell ref="BDA23:BDC23"/>
    <mergeCell ref="BKB23:BKD23"/>
    <mergeCell ref="BKE23:BKG23"/>
    <mergeCell ref="BKH23:BKJ23"/>
    <mergeCell ref="BKK23:BKM23"/>
    <mergeCell ref="BKN23:BKP23"/>
    <mergeCell ref="BKQ23:BKS23"/>
    <mergeCell ref="BJJ23:BJL23"/>
    <mergeCell ref="BJM23:BJO23"/>
    <mergeCell ref="BJP23:BJR23"/>
    <mergeCell ref="BJS23:BJU23"/>
    <mergeCell ref="BJV23:BJX23"/>
    <mergeCell ref="BJY23:BKA23"/>
    <mergeCell ref="BIR23:BIT23"/>
    <mergeCell ref="BIU23:BIW23"/>
    <mergeCell ref="BIX23:BIZ23"/>
    <mergeCell ref="BJA23:BJC23"/>
    <mergeCell ref="BJD23:BJF23"/>
    <mergeCell ref="BJG23:BJI23"/>
    <mergeCell ref="BHZ23:BIB23"/>
    <mergeCell ref="BIC23:BIE23"/>
    <mergeCell ref="BIF23:BIH23"/>
    <mergeCell ref="BII23:BIK23"/>
    <mergeCell ref="BIL23:BIN23"/>
    <mergeCell ref="BIO23:BIQ23"/>
    <mergeCell ref="BHH23:BHJ23"/>
    <mergeCell ref="BHK23:BHM23"/>
    <mergeCell ref="BHN23:BHP23"/>
    <mergeCell ref="BHQ23:BHS23"/>
    <mergeCell ref="BHT23:BHV23"/>
    <mergeCell ref="BHW23:BHY23"/>
    <mergeCell ref="BGP23:BGR23"/>
    <mergeCell ref="BGS23:BGU23"/>
    <mergeCell ref="BGV23:BGX23"/>
    <mergeCell ref="BGY23:BHA23"/>
    <mergeCell ref="BHB23:BHD23"/>
    <mergeCell ref="BHE23:BHG23"/>
    <mergeCell ref="BOF23:BOH23"/>
    <mergeCell ref="BOI23:BOK23"/>
    <mergeCell ref="BOL23:BON23"/>
    <mergeCell ref="BOO23:BOQ23"/>
    <mergeCell ref="BOR23:BOT23"/>
    <mergeCell ref="BOU23:BOW23"/>
    <mergeCell ref="BNN23:BNP23"/>
    <mergeCell ref="BNQ23:BNS23"/>
    <mergeCell ref="BNT23:BNV23"/>
    <mergeCell ref="BNW23:BNY23"/>
    <mergeCell ref="BNZ23:BOB23"/>
    <mergeCell ref="BOC23:BOE23"/>
    <mergeCell ref="BMV23:BMX23"/>
    <mergeCell ref="BMY23:BNA23"/>
    <mergeCell ref="BNB23:BND23"/>
    <mergeCell ref="BNE23:BNG23"/>
    <mergeCell ref="BNH23:BNJ23"/>
    <mergeCell ref="BNK23:BNM23"/>
    <mergeCell ref="BMD23:BMF23"/>
    <mergeCell ref="BMG23:BMI23"/>
    <mergeCell ref="BMJ23:BML23"/>
    <mergeCell ref="BMM23:BMO23"/>
    <mergeCell ref="BMP23:BMR23"/>
    <mergeCell ref="BMS23:BMU23"/>
    <mergeCell ref="BLL23:BLN23"/>
    <mergeCell ref="BLO23:BLQ23"/>
    <mergeCell ref="BLR23:BLT23"/>
    <mergeCell ref="BLU23:BLW23"/>
    <mergeCell ref="BLX23:BLZ23"/>
    <mergeCell ref="BMA23:BMC23"/>
    <mergeCell ref="BKT23:BKV23"/>
    <mergeCell ref="BKW23:BKY23"/>
    <mergeCell ref="BKZ23:BLB23"/>
    <mergeCell ref="BLC23:BLE23"/>
    <mergeCell ref="BLF23:BLH23"/>
    <mergeCell ref="BLI23:BLK23"/>
    <mergeCell ref="BTN23:BTP23"/>
    <mergeCell ref="BTQ23:BTS23"/>
    <mergeCell ref="BSJ23:BSL23"/>
    <mergeCell ref="BSM23:BSO23"/>
    <mergeCell ref="BSP23:BSR23"/>
    <mergeCell ref="BSS23:BSU23"/>
    <mergeCell ref="BSV23:BSX23"/>
    <mergeCell ref="BSY23:BTA23"/>
    <mergeCell ref="BRR23:BRT23"/>
    <mergeCell ref="BRU23:BRW23"/>
    <mergeCell ref="BRX23:BRZ23"/>
    <mergeCell ref="BSA23:BSC23"/>
    <mergeCell ref="BSD23:BSF23"/>
    <mergeCell ref="BSG23:BSI23"/>
    <mergeCell ref="BQZ23:BRB23"/>
    <mergeCell ref="BRC23:BRE23"/>
    <mergeCell ref="BRF23:BRH23"/>
    <mergeCell ref="BRI23:BRK23"/>
    <mergeCell ref="BRL23:BRN23"/>
    <mergeCell ref="BRO23:BRQ23"/>
    <mergeCell ref="BQH23:BQJ23"/>
    <mergeCell ref="BQK23:BQM23"/>
    <mergeCell ref="BQN23:BQP23"/>
    <mergeCell ref="BQQ23:BQS23"/>
    <mergeCell ref="BQT23:BQV23"/>
    <mergeCell ref="BQW23:BQY23"/>
    <mergeCell ref="BPP23:BPR23"/>
    <mergeCell ref="BPS23:BPU23"/>
    <mergeCell ref="BPV23:BPX23"/>
    <mergeCell ref="BPY23:BQA23"/>
    <mergeCell ref="BQB23:BQD23"/>
    <mergeCell ref="BQE23:BQG23"/>
    <mergeCell ref="BOX23:BOZ23"/>
    <mergeCell ref="BPA23:BPC23"/>
    <mergeCell ref="BPD23:BPF23"/>
    <mergeCell ref="BPG23:BPI23"/>
    <mergeCell ref="BPJ23:BPL23"/>
    <mergeCell ref="BPM23:BPO23"/>
    <mergeCell ref="AL24:AN24"/>
    <mergeCell ref="AO24:AQ24"/>
    <mergeCell ref="AR24:AT24"/>
    <mergeCell ref="AU24:AW24"/>
    <mergeCell ref="AX24:AZ24"/>
    <mergeCell ref="BA24:BC24"/>
    <mergeCell ref="T24:V24"/>
    <mergeCell ref="W24:Y24"/>
    <mergeCell ref="Z24:AB24"/>
    <mergeCell ref="AC24:AE24"/>
    <mergeCell ref="AF24:AH24"/>
    <mergeCell ref="AI24:AK24"/>
    <mergeCell ref="B24:D24"/>
    <mergeCell ref="E24:G24"/>
    <mergeCell ref="H24:J24"/>
    <mergeCell ref="K24:M24"/>
    <mergeCell ref="N24:P24"/>
    <mergeCell ref="Q24:S24"/>
    <mergeCell ref="BXX23:BXZ23"/>
    <mergeCell ref="BYA23:BYC23"/>
    <mergeCell ref="BYD23:BYF23"/>
    <mergeCell ref="BYG23:BYI23"/>
    <mergeCell ref="BYJ23:BYL23"/>
    <mergeCell ref="BYM23:BYO23"/>
    <mergeCell ref="BXF23:BXH23"/>
    <mergeCell ref="BXI23:BXK23"/>
    <mergeCell ref="BXL23:BXN23"/>
    <mergeCell ref="BXO23:BXQ23"/>
    <mergeCell ref="BXR23:BXT23"/>
    <mergeCell ref="BXU23:BXW23"/>
    <mergeCell ref="BWN23:BWP23"/>
    <mergeCell ref="BWQ23:BWS23"/>
    <mergeCell ref="BWT23:BWV23"/>
    <mergeCell ref="BWW23:BWY23"/>
    <mergeCell ref="BWZ23:BXB23"/>
    <mergeCell ref="BXC23:BXE23"/>
    <mergeCell ref="BVV23:BVX23"/>
    <mergeCell ref="BVY23:BWA23"/>
    <mergeCell ref="BWB23:BWD23"/>
    <mergeCell ref="BWE23:BWG23"/>
    <mergeCell ref="BWH23:BWJ23"/>
    <mergeCell ref="BWK23:BWM23"/>
    <mergeCell ref="BVD23:BVF23"/>
    <mergeCell ref="BVG23:BVI23"/>
    <mergeCell ref="BVJ23:BVL23"/>
    <mergeCell ref="BVM23:BVO23"/>
    <mergeCell ref="BVP23:BVR23"/>
    <mergeCell ref="BVS23:BVU23"/>
    <mergeCell ref="BUL23:BUN23"/>
    <mergeCell ref="BUO23:BUQ23"/>
    <mergeCell ref="BUR23:BUT23"/>
    <mergeCell ref="BUU23:BUW23"/>
    <mergeCell ref="BUX23:BUZ23"/>
    <mergeCell ref="BVA23:BVC23"/>
    <mergeCell ref="BTT23:BTV23"/>
    <mergeCell ref="BTW23:BTY23"/>
    <mergeCell ref="BTZ23:BUB23"/>
    <mergeCell ref="BUC23:BUE23"/>
    <mergeCell ref="BUF23:BUH23"/>
    <mergeCell ref="BUI23:BUK23"/>
    <mergeCell ref="BTB23:BTD23"/>
    <mergeCell ref="BTE23:BTG23"/>
    <mergeCell ref="BTH23:BTJ23"/>
    <mergeCell ref="BTK23:BTM23"/>
    <mergeCell ref="EP24:ER24"/>
    <mergeCell ref="ES24:EU24"/>
    <mergeCell ref="EV24:EX24"/>
    <mergeCell ref="EY24:FA24"/>
    <mergeCell ref="FB24:FD24"/>
    <mergeCell ref="FE24:FG24"/>
    <mergeCell ref="DX24:DZ24"/>
    <mergeCell ref="EA24:EC24"/>
    <mergeCell ref="ED24:EF24"/>
    <mergeCell ref="EG24:EI24"/>
    <mergeCell ref="EJ24:EL24"/>
    <mergeCell ref="EM24:EO24"/>
    <mergeCell ref="DF24:DH24"/>
    <mergeCell ref="DI24:DK24"/>
    <mergeCell ref="DL24:DN24"/>
    <mergeCell ref="DO24:DQ24"/>
    <mergeCell ref="DR24:DT24"/>
    <mergeCell ref="DU24:DW24"/>
    <mergeCell ref="CN24:CP24"/>
    <mergeCell ref="CQ24:CS24"/>
    <mergeCell ref="CT24:CV24"/>
    <mergeCell ref="CW24:CY24"/>
    <mergeCell ref="CZ24:DB24"/>
    <mergeCell ref="DC24:DE24"/>
    <mergeCell ref="BV24:BX24"/>
    <mergeCell ref="BY24:CA24"/>
    <mergeCell ref="CB24:CD24"/>
    <mergeCell ref="CE24:CG24"/>
    <mergeCell ref="CH24:CJ24"/>
    <mergeCell ref="CK24:CM24"/>
    <mergeCell ref="BD24:BF24"/>
    <mergeCell ref="BG24:BI24"/>
    <mergeCell ref="BJ24:BL24"/>
    <mergeCell ref="BM24:BO24"/>
    <mergeCell ref="BP24:BR24"/>
    <mergeCell ref="BS24:BU24"/>
    <mergeCell ref="IT24:IV24"/>
    <mergeCell ref="IW24:IY24"/>
    <mergeCell ref="IZ24:JB24"/>
    <mergeCell ref="JC24:JE24"/>
    <mergeCell ref="JF24:JH24"/>
    <mergeCell ref="JI24:JK24"/>
    <mergeCell ref="IB24:ID24"/>
    <mergeCell ref="IE24:IG24"/>
    <mergeCell ref="IH24:IJ24"/>
    <mergeCell ref="IK24:IM24"/>
    <mergeCell ref="IN24:IP24"/>
    <mergeCell ref="IQ24:IS24"/>
    <mergeCell ref="HJ24:HL24"/>
    <mergeCell ref="HM24:HO24"/>
    <mergeCell ref="HP24:HR24"/>
    <mergeCell ref="HS24:HU24"/>
    <mergeCell ref="HV24:HX24"/>
    <mergeCell ref="HY24:IA24"/>
    <mergeCell ref="GR24:GT24"/>
    <mergeCell ref="GU24:GW24"/>
    <mergeCell ref="GX24:GZ24"/>
    <mergeCell ref="HA24:HC24"/>
    <mergeCell ref="HD24:HF24"/>
    <mergeCell ref="HG24:HI24"/>
    <mergeCell ref="FZ24:GB24"/>
    <mergeCell ref="GC24:GE24"/>
    <mergeCell ref="GF24:GH24"/>
    <mergeCell ref="GI24:GK24"/>
    <mergeCell ref="GL24:GN24"/>
    <mergeCell ref="GO24:GQ24"/>
    <mergeCell ref="FH24:FJ24"/>
    <mergeCell ref="FK24:FM24"/>
    <mergeCell ref="FN24:FP24"/>
    <mergeCell ref="FQ24:FS24"/>
    <mergeCell ref="FT24:FV24"/>
    <mergeCell ref="FW24:FY24"/>
    <mergeCell ref="MX24:MZ24"/>
    <mergeCell ref="NA24:NC24"/>
    <mergeCell ref="ND24:NF24"/>
    <mergeCell ref="NG24:NI24"/>
    <mergeCell ref="NJ24:NL24"/>
    <mergeCell ref="NM24:NO24"/>
    <mergeCell ref="MF24:MH24"/>
    <mergeCell ref="MI24:MK24"/>
    <mergeCell ref="ML24:MN24"/>
    <mergeCell ref="MO24:MQ24"/>
    <mergeCell ref="MR24:MT24"/>
    <mergeCell ref="MU24:MW24"/>
    <mergeCell ref="LN24:LP24"/>
    <mergeCell ref="LQ24:LS24"/>
    <mergeCell ref="LT24:LV24"/>
    <mergeCell ref="LW24:LY24"/>
    <mergeCell ref="LZ24:MB24"/>
    <mergeCell ref="MC24:ME24"/>
    <mergeCell ref="KV24:KX24"/>
    <mergeCell ref="KY24:LA24"/>
    <mergeCell ref="LB24:LD24"/>
    <mergeCell ref="LE24:LG24"/>
    <mergeCell ref="LH24:LJ24"/>
    <mergeCell ref="LK24:LM24"/>
    <mergeCell ref="KD24:KF24"/>
    <mergeCell ref="KG24:KI24"/>
    <mergeCell ref="KJ24:KL24"/>
    <mergeCell ref="KM24:KO24"/>
    <mergeCell ref="KP24:KR24"/>
    <mergeCell ref="KS24:KU24"/>
    <mergeCell ref="JL24:JN24"/>
    <mergeCell ref="JO24:JQ24"/>
    <mergeCell ref="JR24:JT24"/>
    <mergeCell ref="JU24:JW24"/>
    <mergeCell ref="JX24:JZ24"/>
    <mergeCell ref="KA24:KC24"/>
    <mergeCell ref="RB24:RD24"/>
    <mergeCell ref="RE24:RG24"/>
    <mergeCell ref="RH24:RJ24"/>
    <mergeCell ref="RK24:RM24"/>
    <mergeCell ref="RN24:RP24"/>
    <mergeCell ref="RQ24:RS24"/>
    <mergeCell ref="QJ24:QL24"/>
    <mergeCell ref="QM24:QO24"/>
    <mergeCell ref="QP24:QR24"/>
    <mergeCell ref="QS24:QU24"/>
    <mergeCell ref="QV24:QX24"/>
    <mergeCell ref="QY24:RA24"/>
    <mergeCell ref="PR24:PT24"/>
    <mergeCell ref="PU24:PW24"/>
    <mergeCell ref="PX24:PZ24"/>
    <mergeCell ref="QA24:QC24"/>
    <mergeCell ref="QD24:QF24"/>
    <mergeCell ref="QG24:QI24"/>
    <mergeCell ref="OZ24:PB24"/>
    <mergeCell ref="PC24:PE24"/>
    <mergeCell ref="PF24:PH24"/>
    <mergeCell ref="PI24:PK24"/>
    <mergeCell ref="PL24:PN24"/>
    <mergeCell ref="PO24:PQ24"/>
    <mergeCell ref="OH24:OJ24"/>
    <mergeCell ref="OK24:OM24"/>
    <mergeCell ref="ON24:OP24"/>
    <mergeCell ref="OQ24:OS24"/>
    <mergeCell ref="OT24:OV24"/>
    <mergeCell ref="OW24:OY24"/>
    <mergeCell ref="NP24:NR24"/>
    <mergeCell ref="NS24:NU24"/>
    <mergeCell ref="NV24:NX24"/>
    <mergeCell ref="NY24:OA24"/>
    <mergeCell ref="OB24:OD24"/>
    <mergeCell ref="OE24:OG24"/>
    <mergeCell ref="VF24:VH24"/>
    <mergeCell ref="VI24:VK24"/>
    <mergeCell ref="VL24:VN24"/>
    <mergeCell ref="VO24:VQ24"/>
    <mergeCell ref="VR24:VT24"/>
    <mergeCell ref="VU24:VW24"/>
    <mergeCell ref="UN24:UP24"/>
    <mergeCell ref="UQ24:US24"/>
    <mergeCell ref="UT24:UV24"/>
    <mergeCell ref="UW24:UY24"/>
    <mergeCell ref="UZ24:VB24"/>
    <mergeCell ref="VC24:VE24"/>
    <mergeCell ref="TV24:TX24"/>
    <mergeCell ref="TY24:UA24"/>
    <mergeCell ref="UB24:UD24"/>
    <mergeCell ref="UE24:UG24"/>
    <mergeCell ref="UH24:UJ24"/>
    <mergeCell ref="UK24:UM24"/>
    <mergeCell ref="TD24:TF24"/>
    <mergeCell ref="TG24:TI24"/>
    <mergeCell ref="TJ24:TL24"/>
    <mergeCell ref="TM24:TO24"/>
    <mergeCell ref="TP24:TR24"/>
    <mergeCell ref="TS24:TU24"/>
    <mergeCell ref="SL24:SN24"/>
    <mergeCell ref="SO24:SQ24"/>
    <mergeCell ref="SR24:ST24"/>
    <mergeCell ref="SU24:SW24"/>
    <mergeCell ref="SX24:SZ24"/>
    <mergeCell ref="TA24:TC24"/>
    <mergeCell ref="RT24:RV24"/>
    <mergeCell ref="RW24:RY24"/>
    <mergeCell ref="RZ24:SB24"/>
    <mergeCell ref="SC24:SE24"/>
    <mergeCell ref="SF24:SH24"/>
    <mergeCell ref="SI24:SK24"/>
    <mergeCell ref="ZJ24:ZL24"/>
    <mergeCell ref="ZM24:ZO24"/>
    <mergeCell ref="ZP24:ZR24"/>
    <mergeCell ref="ZS24:ZU24"/>
    <mergeCell ref="ZV24:ZX24"/>
    <mergeCell ref="ZY24:AAA24"/>
    <mergeCell ref="YR24:YT24"/>
    <mergeCell ref="YU24:YW24"/>
    <mergeCell ref="YX24:YZ24"/>
    <mergeCell ref="ZA24:ZC24"/>
    <mergeCell ref="ZD24:ZF24"/>
    <mergeCell ref="ZG24:ZI24"/>
    <mergeCell ref="XZ24:YB24"/>
    <mergeCell ref="YC24:YE24"/>
    <mergeCell ref="YF24:YH24"/>
    <mergeCell ref="YI24:YK24"/>
    <mergeCell ref="YL24:YN24"/>
    <mergeCell ref="YO24:YQ24"/>
    <mergeCell ref="XH24:XJ24"/>
    <mergeCell ref="XK24:XM24"/>
    <mergeCell ref="XN24:XP24"/>
    <mergeCell ref="XQ24:XS24"/>
    <mergeCell ref="XT24:XV24"/>
    <mergeCell ref="XW24:XY24"/>
    <mergeCell ref="WP24:WR24"/>
    <mergeCell ref="WS24:WU24"/>
    <mergeCell ref="WV24:WX24"/>
    <mergeCell ref="WY24:XA24"/>
    <mergeCell ref="XB24:XD24"/>
    <mergeCell ref="XE24:XG24"/>
    <mergeCell ref="VX24:VZ24"/>
    <mergeCell ref="WA24:WC24"/>
    <mergeCell ref="WD24:WF24"/>
    <mergeCell ref="WG24:WI24"/>
    <mergeCell ref="WJ24:WL24"/>
    <mergeCell ref="WM24:WO24"/>
    <mergeCell ref="ADN24:ADP24"/>
    <mergeCell ref="ADQ24:ADS24"/>
    <mergeCell ref="ADT24:ADV24"/>
    <mergeCell ref="ADW24:ADY24"/>
    <mergeCell ref="ADZ24:AEB24"/>
    <mergeCell ref="AEC24:AEE24"/>
    <mergeCell ref="ACV24:ACX24"/>
    <mergeCell ref="ACY24:ADA24"/>
    <mergeCell ref="ADB24:ADD24"/>
    <mergeCell ref="ADE24:ADG24"/>
    <mergeCell ref="ADH24:ADJ24"/>
    <mergeCell ref="ADK24:ADM24"/>
    <mergeCell ref="ACD24:ACF24"/>
    <mergeCell ref="ACG24:ACI24"/>
    <mergeCell ref="ACJ24:ACL24"/>
    <mergeCell ref="ACM24:ACO24"/>
    <mergeCell ref="ACP24:ACR24"/>
    <mergeCell ref="ACS24:ACU24"/>
    <mergeCell ref="ABL24:ABN24"/>
    <mergeCell ref="ABO24:ABQ24"/>
    <mergeCell ref="ABR24:ABT24"/>
    <mergeCell ref="ABU24:ABW24"/>
    <mergeCell ref="ABX24:ABZ24"/>
    <mergeCell ref="ACA24:ACC24"/>
    <mergeCell ref="AAT24:AAV24"/>
    <mergeCell ref="AAW24:AAY24"/>
    <mergeCell ref="AAZ24:ABB24"/>
    <mergeCell ref="ABC24:ABE24"/>
    <mergeCell ref="ABF24:ABH24"/>
    <mergeCell ref="ABI24:ABK24"/>
    <mergeCell ref="AAB24:AAD24"/>
    <mergeCell ref="AAE24:AAG24"/>
    <mergeCell ref="AAH24:AAJ24"/>
    <mergeCell ref="AAK24:AAM24"/>
    <mergeCell ref="AAN24:AAP24"/>
    <mergeCell ref="AAQ24:AAS24"/>
    <mergeCell ref="AHR24:AHT24"/>
    <mergeCell ref="AHU24:AHW24"/>
    <mergeCell ref="AHX24:AHZ24"/>
    <mergeCell ref="AIA24:AIC24"/>
    <mergeCell ref="AID24:AIF24"/>
    <mergeCell ref="AIG24:AII24"/>
    <mergeCell ref="AGZ24:AHB24"/>
    <mergeCell ref="AHC24:AHE24"/>
    <mergeCell ref="AHF24:AHH24"/>
    <mergeCell ref="AHI24:AHK24"/>
    <mergeCell ref="AHL24:AHN24"/>
    <mergeCell ref="AHO24:AHQ24"/>
    <mergeCell ref="AGH24:AGJ24"/>
    <mergeCell ref="AGK24:AGM24"/>
    <mergeCell ref="AGN24:AGP24"/>
    <mergeCell ref="AGQ24:AGS24"/>
    <mergeCell ref="AGT24:AGV24"/>
    <mergeCell ref="AGW24:AGY24"/>
    <mergeCell ref="AFP24:AFR24"/>
    <mergeCell ref="AFS24:AFU24"/>
    <mergeCell ref="AFV24:AFX24"/>
    <mergeCell ref="AFY24:AGA24"/>
    <mergeCell ref="AGB24:AGD24"/>
    <mergeCell ref="AGE24:AGG24"/>
    <mergeCell ref="AEX24:AEZ24"/>
    <mergeCell ref="AFA24:AFC24"/>
    <mergeCell ref="AFD24:AFF24"/>
    <mergeCell ref="AFG24:AFI24"/>
    <mergeCell ref="AFJ24:AFL24"/>
    <mergeCell ref="AFM24:AFO24"/>
    <mergeCell ref="AEF24:AEH24"/>
    <mergeCell ref="AEI24:AEK24"/>
    <mergeCell ref="AEL24:AEN24"/>
    <mergeCell ref="AEO24:AEQ24"/>
    <mergeCell ref="AER24:AET24"/>
    <mergeCell ref="AEU24:AEW24"/>
    <mergeCell ref="ALV24:ALX24"/>
    <mergeCell ref="ALY24:AMA24"/>
    <mergeCell ref="AMB24:AMD24"/>
    <mergeCell ref="AME24:AMG24"/>
    <mergeCell ref="AMH24:AMJ24"/>
    <mergeCell ref="AMK24:AMM24"/>
    <mergeCell ref="ALD24:ALF24"/>
    <mergeCell ref="ALG24:ALI24"/>
    <mergeCell ref="ALJ24:ALL24"/>
    <mergeCell ref="ALM24:ALO24"/>
    <mergeCell ref="ALP24:ALR24"/>
    <mergeCell ref="ALS24:ALU24"/>
    <mergeCell ref="AKL24:AKN24"/>
    <mergeCell ref="AKO24:AKQ24"/>
    <mergeCell ref="AKR24:AKT24"/>
    <mergeCell ref="AKU24:AKW24"/>
    <mergeCell ref="AKX24:AKZ24"/>
    <mergeCell ref="ALA24:ALC24"/>
    <mergeCell ref="AJT24:AJV24"/>
    <mergeCell ref="AJW24:AJY24"/>
    <mergeCell ref="AJZ24:AKB24"/>
    <mergeCell ref="AKC24:AKE24"/>
    <mergeCell ref="AKF24:AKH24"/>
    <mergeCell ref="AKI24:AKK24"/>
    <mergeCell ref="AJB24:AJD24"/>
    <mergeCell ref="AJE24:AJG24"/>
    <mergeCell ref="AJH24:AJJ24"/>
    <mergeCell ref="AJK24:AJM24"/>
    <mergeCell ref="AJN24:AJP24"/>
    <mergeCell ref="AJQ24:AJS24"/>
    <mergeCell ref="AIJ24:AIL24"/>
    <mergeCell ref="AIM24:AIO24"/>
    <mergeCell ref="AIP24:AIR24"/>
    <mergeCell ref="AIS24:AIU24"/>
    <mergeCell ref="AIV24:AIX24"/>
    <mergeCell ref="AIY24:AJA24"/>
    <mergeCell ref="APZ24:AQB24"/>
    <mergeCell ref="AQC24:AQE24"/>
    <mergeCell ref="AQF24:AQH24"/>
    <mergeCell ref="AQI24:AQK24"/>
    <mergeCell ref="AQL24:AQN24"/>
    <mergeCell ref="AQO24:AQQ24"/>
    <mergeCell ref="APH24:APJ24"/>
    <mergeCell ref="APK24:APM24"/>
    <mergeCell ref="APN24:APP24"/>
    <mergeCell ref="APQ24:APS24"/>
    <mergeCell ref="APT24:APV24"/>
    <mergeCell ref="APW24:APY24"/>
    <mergeCell ref="AOP24:AOR24"/>
    <mergeCell ref="AOS24:AOU24"/>
    <mergeCell ref="AOV24:AOX24"/>
    <mergeCell ref="AOY24:APA24"/>
    <mergeCell ref="APB24:APD24"/>
    <mergeCell ref="APE24:APG24"/>
    <mergeCell ref="ANX24:ANZ24"/>
    <mergeCell ref="AOA24:AOC24"/>
    <mergeCell ref="AOD24:AOF24"/>
    <mergeCell ref="AOG24:AOI24"/>
    <mergeCell ref="AOJ24:AOL24"/>
    <mergeCell ref="AOM24:AOO24"/>
    <mergeCell ref="ANF24:ANH24"/>
    <mergeCell ref="ANI24:ANK24"/>
    <mergeCell ref="ANL24:ANN24"/>
    <mergeCell ref="ANO24:ANQ24"/>
    <mergeCell ref="ANR24:ANT24"/>
    <mergeCell ref="ANU24:ANW24"/>
    <mergeCell ref="AMN24:AMP24"/>
    <mergeCell ref="AMQ24:AMS24"/>
    <mergeCell ref="AMT24:AMV24"/>
    <mergeCell ref="AMW24:AMY24"/>
    <mergeCell ref="AMZ24:ANB24"/>
    <mergeCell ref="ANC24:ANE24"/>
    <mergeCell ref="AUD24:AUF24"/>
    <mergeCell ref="AUG24:AUI24"/>
    <mergeCell ref="AUJ24:AUL24"/>
    <mergeCell ref="AUM24:AUO24"/>
    <mergeCell ref="AUP24:AUR24"/>
    <mergeCell ref="AUS24:AUU24"/>
    <mergeCell ref="ATL24:ATN24"/>
    <mergeCell ref="ATO24:ATQ24"/>
    <mergeCell ref="ATR24:ATT24"/>
    <mergeCell ref="ATU24:ATW24"/>
    <mergeCell ref="ATX24:ATZ24"/>
    <mergeCell ref="AUA24:AUC24"/>
    <mergeCell ref="AST24:ASV24"/>
    <mergeCell ref="ASW24:ASY24"/>
    <mergeCell ref="ASZ24:ATB24"/>
    <mergeCell ref="ATC24:ATE24"/>
    <mergeCell ref="ATF24:ATH24"/>
    <mergeCell ref="ATI24:ATK24"/>
    <mergeCell ref="ASB24:ASD24"/>
    <mergeCell ref="ASE24:ASG24"/>
    <mergeCell ref="ASH24:ASJ24"/>
    <mergeCell ref="ASK24:ASM24"/>
    <mergeCell ref="ASN24:ASP24"/>
    <mergeCell ref="ASQ24:ASS24"/>
    <mergeCell ref="ARJ24:ARL24"/>
    <mergeCell ref="ARM24:ARO24"/>
    <mergeCell ref="ARP24:ARR24"/>
    <mergeCell ref="ARS24:ARU24"/>
    <mergeCell ref="ARV24:ARX24"/>
    <mergeCell ref="ARY24:ASA24"/>
    <mergeCell ref="AQR24:AQT24"/>
    <mergeCell ref="AQU24:AQW24"/>
    <mergeCell ref="AQX24:AQZ24"/>
    <mergeCell ref="ARA24:ARC24"/>
    <mergeCell ref="ARD24:ARF24"/>
    <mergeCell ref="ARG24:ARI24"/>
    <mergeCell ref="AYH24:AYJ24"/>
    <mergeCell ref="AYK24:AYM24"/>
    <mergeCell ref="AYN24:AYP24"/>
    <mergeCell ref="AYQ24:AYS24"/>
    <mergeCell ref="AYT24:AYV24"/>
    <mergeCell ref="AYW24:AYY24"/>
    <mergeCell ref="AXP24:AXR24"/>
    <mergeCell ref="AXS24:AXU24"/>
    <mergeCell ref="AXV24:AXX24"/>
    <mergeCell ref="AXY24:AYA24"/>
    <mergeCell ref="AYB24:AYD24"/>
    <mergeCell ref="AYE24:AYG24"/>
    <mergeCell ref="AWX24:AWZ24"/>
    <mergeCell ref="AXA24:AXC24"/>
    <mergeCell ref="AXD24:AXF24"/>
    <mergeCell ref="AXG24:AXI24"/>
    <mergeCell ref="AXJ24:AXL24"/>
    <mergeCell ref="AXM24:AXO24"/>
    <mergeCell ref="AWF24:AWH24"/>
    <mergeCell ref="AWI24:AWK24"/>
    <mergeCell ref="AWL24:AWN24"/>
    <mergeCell ref="AWO24:AWQ24"/>
    <mergeCell ref="AWR24:AWT24"/>
    <mergeCell ref="AWU24:AWW24"/>
    <mergeCell ref="AVN24:AVP24"/>
    <mergeCell ref="AVQ24:AVS24"/>
    <mergeCell ref="AVT24:AVV24"/>
    <mergeCell ref="AVW24:AVY24"/>
    <mergeCell ref="AVZ24:AWB24"/>
    <mergeCell ref="AWC24:AWE24"/>
    <mergeCell ref="AUV24:AUX24"/>
    <mergeCell ref="AUY24:AVA24"/>
    <mergeCell ref="AVB24:AVD24"/>
    <mergeCell ref="AVE24:AVG24"/>
    <mergeCell ref="AVH24:AVJ24"/>
    <mergeCell ref="AVK24:AVM24"/>
    <mergeCell ref="BCL24:BCN24"/>
    <mergeCell ref="BCO24:BCQ24"/>
    <mergeCell ref="BCR24:BCT24"/>
    <mergeCell ref="BCU24:BCW24"/>
    <mergeCell ref="BCX24:BCZ24"/>
    <mergeCell ref="BDA24:BDC24"/>
    <mergeCell ref="BBT24:BBV24"/>
    <mergeCell ref="BBW24:BBY24"/>
    <mergeCell ref="BBZ24:BCB24"/>
    <mergeCell ref="BCC24:BCE24"/>
    <mergeCell ref="BCF24:BCH24"/>
    <mergeCell ref="BCI24:BCK24"/>
    <mergeCell ref="BBB24:BBD24"/>
    <mergeCell ref="BBE24:BBG24"/>
    <mergeCell ref="BBH24:BBJ24"/>
    <mergeCell ref="BBK24:BBM24"/>
    <mergeCell ref="BBN24:BBP24"/>
    <mergeCell ref="BBQ24:BBS24"/>
    <mergeCell ref="BAJ24:BAL24"/>
    <mergeCell ref="BAM24:BAO24"/>
    <mergeCell ref="BAP24:BAR24"/>
    <mergeCell ref="BAS24:BAU24"/>
    <mergeCell ref="BAV24:BAX24"/>
    <mergeCell ref="BAY24:BBA24"/>
    <mergeCell ref="AZR24:AZT24"/>
    <mergeCell ref="AZU24:AZW24"/>
    <mergeCell ref="AZX24:AZZ24"/>
    <mergeCell ref="BAA24:BAC24"/>
    <mergeCell ref="BAD24:BAF24"/>
    <mergeCell ref="BAG24:BAI24"/>
    <mergeCell ref="AYZ24:AZB24"/>
    <mergeCell ref="AZC24:AZE24"/>
    <mergeCell ref="AZF24:AZH24"/>
    <mergeCell ref="AZI24:AZK24"/>
    <mergeCell ref="AZL24:AZN24"/>
    <mergeCell ref="AZO24:AZQ24"/>
    <mergeCell ref="BGP24:BGR24"/>
    <mergeCell ref="BGS24:BGU24"/>
    <mergeCell ref="BGV24:BGX24"/>
    <mergeCell ref="BGY24:BHA24"/>
    <mergeCell ref="BHB24:BHD24"/>
    <mergeCell ref="BHE24:BHG24"/>
    <mergeCell ref="BFX24:BFZ24"/>
    <mergeCell ref="BGA24:BGC24"/>
    <mergeCell ref="BGD24:BGF24"/>
    <mergeCell ref="BGG24:BGI24"/>
    <mergeCell ref="BGJ24:BGL24"/>
    <mergeCell ref="BGM24:BGO24"/>
    <mergeCell ref="BFF24:BFH24"/>
    <mergeCell ref="BFI24:BFK24"/>
    <mergeCell ref="BFL24:BFN24"/>
    <mergeCell ref="BFO24:BFQ24"/>
    <mergeCell ref="BFR24:BFT24"/>
    <mergeCell ref="BFU24:BFW24"/>
    <mergeCell ref="BEN24:BEP24"/>
    <mergeCell ref="BEQ24:BES24"/>
    <mergeCell ref="BET24:BEV24"/>
    <mergeCell ref="BEW24:BEY24"/>
    <mergeCell ref="BEZ24:BFB24"/>
    <mergeCell ref="BFC24:BFE24"/>
    <mergeCell ref="BDV24:BDX24"/>
    <mergeCell ref="BDY24:BEA24"/>
    <mergeCell ref="BEB24:BED24"/>
    <mergeCell ref="BEE24:BEG24"/>
    <mergeCell ref="BEH24:BEJ24"/>
    <mergeCell ref="BEK24:BEM24"/>
    <mergeCell ref="BDD24:BDF24"/>
    <mergeCell ref="BDG24:BDI24"/>
    <mergeCell ref="BDJ24:BDL24"/>
    <mergeCell ref="BDM24:BDO24"/>
    <mergeCell ref="BDP24:BDR24"/>
    <mergeCell ref="BDS24:BDU24"/>
    <mergeCell ref="BKT24:BKV24"/>
    <mergeCell ref="BKW24:BKY24"/>
    <mergeCell ref="BKZ24:BLB24"/>
    <mergeCell ref="BLC24:BLE24"/>
    <mergeCell ref="BLF24:BLH24"/>
    <mergeCell ref="BLI24:BLK24"/>
    <mergeCell ref="BKB24:BKD24"/>
    <mergeCell ref="BKE24:BKG24"/>
    <mergeCell ref="BKH24:BKJ24"/>
    <mergeCell ref="BKK24:BKM24"/>
    <mergeCell ref="BKN24:BKP24"/>
    <mergeCell ref="BKQ24:BKS24"/>
    <mergeCell ref="BJJ24:BJL24"/>
    <mergeCell ref="BJM24:BJO24"/>
    <mergeCell ref="BJP24:BJR24"/>
    <mergeCell ref="BJS24:BJU24"/>
    <mergeCell ref="BJV24:BJX24"/>
    <mergeCell ref="BJY24:BKA24"/>
    <mergeCell ref="BIR24:BIT24"/>
    <mergeCell ref="BIU24:BIW24"/>
    <mergeCell ref="BIX24:BIZ24"/>
    <mergeCell ref="BJA24:BJC24"/>
    <mergeCell ref="BJD24:BJF24"/>
    <mergeCell ref="BJG24:BJI24"/>
    <mergeCell ref="BHZ24:BIB24"/>
    <mergeCell ref="BIC24:BIE24"/>
    <mergeCell ref="BIF24:BIH24"/>
    <mergeCell ref="BII24:BIK24"/>
    <mergeCell ref="BIL24:BIN24"/>
    <mergeCell ref="BIO24:BIQ24"/>
    <mergeCell ref="BHH24:BHJ24"/>
    <mergeCell ref="BHK24:BHM24"/>
    <mergeCell ref="BHN24:BHP24"/>
    <mergeCell ref="BHQ24:BHS24"/>
    <mergeCell ref="BHT24:BHV24"/>
    <mergeCell ref="BHW24:BHY24"/>
    <mergeCell ref="BOX24:BOZ24"/>
    <mergeCell ref="BPA24:BPC24"/>
    <mergeCell ref="BPD24:BPF24"/>
    <mergeCell ref="BPG24:BPI24"/>
    <mergeCell ref="BPJ24:BPL24"/>
    <mergeCell ref="BPM24:BPO24"/>
    <mergeCell ref="BOF24:BOH24"/>
    <mergeCell ref="BOI24:BOK24"/>
    <mergeCell ref="BOL24:BON24"/>
    <mergeCell ref="BOO24:BOQ24"/>
    <mergeCell ref="BOR24:BOT24"/>
    <mergeCell ref="BOU24:BOW24"/>
    <mergeCell ref="BNN24:BNP24"/>
    <mergeCell ref="BNQ24:BNS24"/>
    <mergeCell ref="BNT24:BNV24"/>
    <mergeCell ref="BNW24:BNY24"/>
    <mergeCell ref="BNZ24:BOB24"/>
    <mergeCell ref="BOC24:BOE24"/>
    <mergeCell ref="BMV24:BMX24"/>
    <mergeCell ref="BMY24:BNA24"/>
    <mergeCell ref="BNB24:BND24"/>
    <mergeCell ref="BNE24:BNG24"/>
    <mergeCell ref="BNH24:BNJ24"/>
    <mergeCell ref="BNK24:BNM24"/>
    <mergeCell ref="BMD24:BMF24"/>
    <mergeCell ref="BMG24:BMI24"/>
    <mergeCell ref="BMJ24:BML24"/>
    <mergeCell ref="BMM24:BMO24"/>
    <mergeCell ref="BMP24:BMR24"/>
    <mergeCell ref="BMS24:BMU24"/>
    <mergeCell ref="BLL24:BLN24"/>
    <mergeCell ref="BLO24:BLQ24"/>
    <mergeCell ref="BLR24:BLT24"/>
    <mergeCell ref="BLU24:BLW24"/>
    <mergeCell ref="BLX24:BLZ24"/>
    <mergeCell ref="BMA24:BMC24"/>
    <mergeCell ref="BUF24:BUH24"/>
    <mergeCell ref="BUI24:BUK24"/>
    <mergeCell ref="BTB24:BTD24"/>
    <mergeCell ref="BTE24:BTG24"/>
    <mergeCell ref="BTH24:BTJ24"/>
    <mergeCell ref="BTK24:BTM24"/>
    <mergeCell ref="BTN24:BTP24"/>
    <mergeCell ref="BTQ24:BTS24"/>
    <mergeCell ref="BSJ24:BSL24"/>
    <mergeCell ref="BSM24:BSO24"/>
    <mergeCell ref="BSP24:BSR24"/>
    <mergeCell ref="BSS24:BSU24"/>
    <mergeCell ref="BSV24:BSX24"/>
    <mergeCell ref="BSY24:BTA24"/>
    <mergeCell ref="BRR24:BRT24"/>
    <mergeCell ref="BRU24:BRW24"/>
    <mergeCell ref="BRX24:BRZ24"/>
    <mergeCell ref="BSA24:BSC24"/>
    <mergeCell ref="BSD24:BSF24"/>
    <mergeCell ref="BSG24:BSI24"/>
    <mergeCell ref="BQZ24:BRB24"/>
    <mergeCell ref="BRC24:BRE24"/>
    <mergeCell ref="BRF24:BRH24"/>
    <mergeCell ref="BRI24:BRK24"/>
    <mergeCell ref="BRL24:BRN24"/>
    <mergeCell ref="BRO24:BRQ24"/>
    <mergeCell ref="BQH24:BQJ24"/>
    <mergeCell ref="BQK24:BQM24"/>
    <mergeCell ref="BQN24:BQP24"/>
    <mergeCell ref="BQQ24:BQS24"/>
    <mergeCell ref="BQT24:BQV24"/>
    <mergeCell ref="BQW24:BQY24"/>
    <mergeCell ref="BPP24:BPR24"/>
    <mergeCell ref="BPS24:BPU24"/>
    <mergeCell ref="BPV24:BPX24"/>
    <mergeCell ref="BPY24:BQA24"/>
    <mergeCell ref="BQB24:BQD24"/>
    <mergeCell ref="BQE24:BQG24"/>
    <mergeCell ref="BD25:BF25"/>
    <mergeCell ref="BG25:BI25"/>
    <mergeCell ref="BJ25:BL25"/>
    <mergeCell ref="BM25:BO25"/>
    <mergeCell ref="BP25:BR25"/>
    <mergeCell ref="BS25:BU25"/>
    <mergeCell ref="AL25:AN25"/>
    <mergeCell ref="AO25:AQ25"/>
    <mergeCell ref="AR25:AT25"/>
    <mergeCell ref="AU25:AW25"/>
    <mergeCell ref="AX25:AZ25"/>
    <mergeCell ref="BA25:BC25"/>
    <mergeCell ref="T25:V25"/>
    <mergeCell ref="W25:Y25"/>
    <mergeCell ref="Z25:AB25"/>
    <mergeCell ref="AC25:AE25"/>
    <mergeCell ref="AF25:AH25"/>
    <mergeCell ref="AI25:AK25"/>
    <mergeCell ref="B25:D25"/>
    <mergeCell ref="E25:G25"/>
    <mergeCell ref="H25:J25"/>
    <mergeCell ref="K25:M25"/>
    <mergeCell ref="N25:P25"/>
    <mergeCell ref="Q25:S25"/>
    <mergeCell ref="BXX24:BXZ24"/>
    <mergeCell ref="BYA24:BYC24"/>
    <mergeCell ref="BYD24:BYF24"/>
    <mergeCell ref="BYG24:BYI24"/>
    <mergeCell ref="BYJ24:BYL24"/>
    <mergeCell ref="BYM24:BYO24"/>
    <mergeCell ref="BXF24:BXH24"/>
    <mergeCell ref="BXI24:BXK24"/>
    <mergeCell ref="BXL24:BXN24"/>
    <mergeCell ref="BXO24:BXQ24"/>
    <mergeCell ref="BXR24:BXT24"/>
    <mergeCell ref="BXU24:BXW24"/>
    <mergeCell ref="BWN24:BWP24"/>
    <mergeCell ref="BWQ24:BWS24"/>
    <mergeCell ref="BWT24:BWV24"/>
    <mergeCell ref="BWW24:BWY24"/>
    <mergeCell ref="BWZ24:BXB24"/>
    <mergeCell ref="BXC24:BXE24"/>
    <mergeCell ref="BVV24:BVX24"/>
    <mergeCell ref="BVY24:BWA24"/>
    <mergeCell ref="BWB24:BWD24"/>
    <mergeCell ref="BWE24:BWG24"/>
    <mergeCell ref="BWH24:BWJ24"/>
    <mergeCell ref="BWK24:BWM24"/>
    <mergeCell ref="BVD24:BVF24"/>
    <mergeCell ref="BVG24:BVI24"/>
    <mergeCell ref="BVJ24:BVL24"/>
    <mergeCell ref="BVM24:BVO24"/>
    <mergeCell ref="BVP24:BVR24"/>
    <mergeCell ref="BVS24:BVU24"/>
    <mergeCell ref="BUL24:BUN24"/>
    <mergeCell ref="BUO24:BUQ24"/>
    <mergeCell ref="BUR24:BUT24"/>
    <mergeCell ref="BUU24:BUW24"/>
    <mergeCell ref="BUX24:BUZ24"/>
    <mergeCell ref="BVA24:BVC24"/>
    <mergeCell ref="BTT24:BTV24"/>
    <mergeCell ref="BTW24:BTY24"/>
    <mergeCell ref="BTZ24:BUB24"/>
    <mergeCell ref="BUC24:BUE24"/>
    <mergeCell ref="FH25:FJ25"/>
    <mergeCell ref="FK25:FM25"/>
    <mergeCell ref="FN25:FP25"/>
    <mergeCell ref="FQ25:FS25"/>
    <mergeCell ref="FT25:FV25"/>
    <mergeCell ref="FW25:FY25"/>
    <mergeCell ref="EP25:ER25"/>
    <mergeCell ref="ES25:EU25"/>
    <mergeCell ref="EV25:EX25"/>
    <mergeCell ref="EY25:FA25"/>
    <mergeCell ref="FB25:FD25"/>
    <mergeCell ref="FE25:FG25"/>
    <mergeCell ref="DX25:DZ25"/>
    <mergeCell ref="EA25:EC25"/>
    <mergeCell ref="ED25:EF25"/>
    <mergeCell ref="EG25:EI25"/>
    <mergeCell ref="EJ25:EL25"/>
    <mergeCell ref="EM25:EO25"/>
    <mergeCell ref="DF25:DH25"/>
    <mergeCell ref="DI25:DK25"/>
    <mergeCell ref="DL25:DN25"/>
    <mergeCell ref="DO25:DQ25"/>
    <mergeCell ref="DR25:DT25"/>
    <mergeCell ref="DU25:DW25"/>
    <mergeCell ref="CN25:CP25"/>
    <mergeCell ref="CQ25:CS25"/>
    <mergeCell ref="CT25:CV25"/>
    <mergeCell ref="CW25:CY25"/>
    <mergeCell ref="CZ25:DB25"/>
    <mergeCell ref="DC25:DE25"/>
    <mergeCell ref="BV25:BX25"/>
    <mergeCell ref="BY25:CA25"/>
    <mergeCell ref="CB25:CD25"/>
    <mergeCell ref="CE25:CG25"/>
    <mergeCell ref="CH25:CJ25"/>
    <mergeCell ref="CK25:CM25"/>
    <mergeCell ref="JL25:JN25"/>
    <mergeCell ref="JO25:JQ25"/>
    <mergeCell ref="JR25:JT25"/>
    <mergeCell ref="JU25:JW25"/>
    <mergeCell ref="JX25:JZ25"/>
    <mergeCell ref="KA25:KC25"/>
    <mergeCell ref="IT25:IV25"/>
    <mergeCell ref="IW25:IY25"/>
    <mergeCell ref="IZ25:JB25"/>
    <mergeCell ref="JC25:JE25"/>
    <mergeCell ref="JF25:JH25"/>
    <mergeCell ref="JI25:JK25"/>
    <mergeCell ref="IB25:ID25"/>
    <mergeCell ref="IE25:IG25"/>
    <mergeCell ref="IH25:IJ25"/>
    <mergeCell ref="IK25:IM25"/>
    <mergeCell ref="IN25:IP25"/>
    <mergeCell ref="IQ25:IS25"/>
    <mergeCell ref="HJ25:HL25"/>
    <mergeCell ref="HM25:HO25"/>
    <mergeCell ref="HP25:HR25"/>
    <mergeCell ref="HS25:HU25"/>
    <mergeCell ref="HV25:HX25"/>
    <mergeCell ref="HY25:IA25"/>
    <mergeCell ref="GR25:GT25"/>
    <mergeCell ref="GU25:GW25"/>
    <mergeCell ref="GX25:GZ25"/>
    <mergeCell ref="HA25:HC25"/>
    <mergeCell ref="HD25:HF25"/>
    <mergeCell ref="HG25:HI25"/>
    <mergeCell ref="FZ25:GB25"/>
    <mergeCell ref="GC25:GE25"/>
    <mergeCell ref="GF25:GH25"/>
    <mergeCell ref="GI25:GK25"/>
    <mergeCell ref="GL25:GN25"/>
    <mergeCell ref="GO25:GQ25"/>
    <mergeCell ref="NP25:NR25"/>
    <mergeCell ref="NS25:NU25"/>
    <mergeCell ref="NV25:NX25"/>
    <mergeCell ref="NY25:OA25"/>
    <mergeCell ref="OB25:OD25"/>
    <mergeCell ref="OE25:OG25"/>
    <mergeCell ref="MX25:MZ25"/>
    <mergeCell ref="NA25:NC25"/>
    <mergeCell ref="ND25:NF25"/>
    <mergeCell ref="NG25:NI25"/>
    <mergeCell ref="NJ25:NL25"/>
    <mergeCell ref="NM25:NO25"/>
    <mergeCell ref="MF25:MH25"/>
    <mergeCell ref="MI25:MK25"/>
    <mergeCell ref="ML25:MN25"/>
    <mergeCell ref="MO25:MQ25"/>
    <mergeCell ref="MR25:MT25"/>
    <mergeCell ref="MU25:MW25"/>
    <mergeCell ref="LN25:LP25"/>
    <mergeCell ref="LQ25:LS25"/>
    <mergeCell ref="LT25:LV25"/>
    <mergeCell ref="LW25:LY25"/>
    <mergeCell ref="LZ25:MB25"/>
    <mergeCell ref="MC25:ME25"/>
    <mergeCell ref="KV25:KX25"/>
    <mergeCell ref="KY25:LA25"/>
    <mergeCell ref="LB25:LD25"/>
    <mergeCell ref="LE25:LG25"/>
    <mergeCell ref="LH25:LJ25"/>
    <mergeCell ref="LK25:LM25"/>
    <mergeCell ref="KD25:KF25"/>
    <mergeCell ref="KG25:KI25"/>
    <mergeCell ref="KJ25:KL25"/>
    <mergeCell ref="KM25:KO25"/>
    <mergeCell ref="KP25:KR25"/>
    <mergeCell ref="KS25:KU25"/>
    <mergeCell ref="RT25:RV25"/>
    <mergeCell ref="RW25:RY25"/>
    <mergeCell ref="RZ25:SB25"/>
    <mergeCell ref="SC25:SE25"/>
    <mergeCell ref="SF25:SH25"/>
    <mergeCell ref="SI25:SK25"/>
    <mergeCell ref="RB25:RD25"/>
    <mergeCell ref="RE25:RG25"/>
    <mergeCell ref="RH25:RJ25"/>
    <mergeCell ref="RK25:RM25"/>
    <mergeCell ref="RN25:RP25"/>
    <mergeCell ref="RQ25:RS25"/>
    <mergeCell ref="QJ25:QL25"/>
    <mergeCell ref="QM25:QO25"/>
    <mergeCell ref="QP25:QR25"/>
    <mergeCell ref="QS25:QU25"/>
    <mergeCell ref="QV25:QX25"/>
    <mergeCell ref="QY25:RA25"/>
    <mergeCell ref="PR25:PT25"/>
    <mergeCell ref="PU25:PW25"/>
    <mergeCell ref="PX25:PZ25"/>
    <mergeCell ref="QA25:QC25"/>
    <mergeCell ref="QD25:QF25"/>
    <mergeCell ref="QG25:QI25"/>
    <mergeCell ref="OZ25:PB25"/>
    <mergeCell ref="PC25:PE25"/>
    <mergeCell ref="PF25:PH25"/>
    <mergeCell ref="PI25:PK25"/>
    <mergeCell ref="PL25:PN25"/>
    <mergeCell ref="PO25:PQ25"/>
    <mergeCell ref="OH25:OJ25"/>
    <mergeCell ref="OK25:OM25"/>
    <mergeCell ref="ON25:OP25"/>
    <mergeCell ref="OQ25:OS25"/>
    <mergeCell ref="OT25:OV25"/>
    <mergeCell ref="OW25:OY25"/>
    <mergeCell ref="VX25:VZ25"/>
    <mergeCell ref="WA25:WC25"/>
    <mergeCell ref="WD25:WF25"/>
    <mergeCell ref="WG25:WI25"/>
    <mergeCell ref="WJ25:WL25"/>
    <mergeCell ref="WM25:WO25"/>
    <mergeCell ref="VF25:VH25"/>
    <mergeCell ref="VI25:VK25"/>
    <mergeCell ref="VL25:VN25"/>
    <mergeCell ref="VO25:VQ25"/>
    <mergeCell ref="VR25:VT25"/>
    <mergeCell ref="VU25:VW25"/>
    <mergeCell ref="UN25:UP25"/>
    <mergeCell ref="UQ25:US25"/>
    <mergeCell ref="UT25:UV25"/>
    <mergeCell ref="UW25:UY25"/>
    <mergeCell ref="UZ25:VB25"/>
    <mergeCell ref="VC25:VE25"/>
    <mergeCell ref="TV25:TX25"/>
    <mergeCell ref="TY25:UA25"/>
    <mergeCell ref="UB25:UD25"/>
    <mergeCell ref="UE25:UG25"/>
    <mergeCell ref="UH25:UJ25"/>
    <mergeCell ref="UK25:UM25"/>
    <mergeCell ref="TD25:TF25"/>
    <mergeCell ref="TG25:TI25"/>
    <mergeCell ref="TJ25:TL25"/>
    <mergeCell ref="TM25:TO25"/>
    <mergeCell ref="TP25:TR25"/>
    <mergeCell ref="TS25:TU25"/>
    <mergeCell ref="SL25:SN25"/>
    <mergeCell ref="SO25:SQ25"/>
    <mergeCell ref="SR25:ST25"/>
    <mergeCell ref="SU25:SW25"/>
    <mergeCell ref="SX25:SZ25"/>
    <mergeCell ref="TA25:TC25"/>
    <mergeCell ref="AAB25:AAD25"/>
    <mergeCell ref="AAE25:AAG25"/>
    <mergeCell ref="AAH25:AAJ25"/>
    <mergeCell ref="AAK25:AAM25"/>
    <mergeCell ref="AAN25:AAP25"/>
    <mergeCell ref="AAQ25:AAS25"/>
    <mergeCell ref="ZJ25:ZL25"/>
    <mergeCell ref="ZM25:ZO25"/>
    <mergeCell ref="ZP25:ZR25"/>
    <mergeCell ref="ZS25:ZU25"/>
    <mergeCell ref="ZV25:ZX25"/>
    <mergeCell ref="ZY25:AAA25"/>
    <mergeCell ref="YR25:YT25"/>
    <mergeCell ref="YU25:YW25"/>
    <mergeCell ref="YX25:YZ25"/>
    <mergeCell ref="ZA25:ZC25"/>
    <mergeCell ref="ZD25:ZF25"/>
    <mergeCell ref="ZG25:ZI25"/>
    <mergeCell ref="XZ25:YB25"/>
    <mergeCell ref="YC25:YE25"/>
    <mergeCell ref="YF25:YH25"/>
    <mergeCell ref="YI25:YK25"/>
    <mergeCell ref="YL25:YN25"/>
    <mergeCell ref="YO25:YQ25"/>
    <mergeCell ref="XH25:XJ25"/>
    <mergeCell ref="XK25:XM25"/>
    <mergeCell ref="XN25:XP25"/>
    <mergeCell ref="XQ25:XS25"/>
    <mergeCell ref="XT25:XV25"/>
    <mergeCell ref="XW25:XY25"/>
    <mergeCell ref="WP25:WR25"/>
    <mergeCell ref="WS25:WU25"/>
    <mergeCell ref="WV25:WX25"/>
    <mergeCell ref="WY25:XA25"/>
    <mergeCell ref="XB25:XD25"/>
    <mergeCell ref="XE25:XG25"/>
    <mergeCell ref="AEF25:AEH25"/>
    <mergeCell ref="AEI25:AEK25"/>
    <mergeCell ref="AEL25:AEN25"/>
    <mergeCell ref="AEO25:AEQ25"/>
    <mergeCell ref="AER25:AET25"/>
    <mergeCell ref="AEU25:AEW25"/>
    <mergeCell ref="ADN25:ADP25"/>
    <mergeCell ref="ADQ25:ADS25"/>
    <mergeCell ref="ADT25:ADV25"/>
    <mergeCell ref="ADW25:ADY25"/>
    <mergeCell ref="ADZ25:AEB25"/>
    <mergeCell ref="AEC25:AEE25"/>
    <mergeCell ref="ACV25:ACX25"/>
    <mergeCell ref="ACY25:ADA25"/>
    <mergeCell ref="ADB25:ADD25"/>
    <mergeCell ref="ADE25:ADG25"/>
    <mergeCell ref="ADH25:ADJ25"/>
    <mergeCell ref="ADK25:ADM25"/>
    <mergeCell ref="ACD25:ACF25"/>
    <mergeCell ref="ACG25:ACI25"/>
    <mergeCell ref="ACJ25:ACL25"/>
    <mergeCell ref="ACM25:ACO25"/>
    <mergeCell ref="ACP25:ACR25"/>
    <mergeCell ref="ACS25:ACU25"/>
    <mergeCell ref="ABL25:ABN25"/>
    <mergeCell ref="ABO25:ABQ25"/>
    <mergeCell ref="ABR25:ABT25"/>
    <mergeCell ref="ABU25:ABW25"/>
    <mergeCell ref="ABX25:ABZ25"/>
    <mergeCell ref="ACA25:ACC25"/>
    <mergeCell ref="AAT25:AAV25"/>
    <mergeCell ref="AAW25:AAY25"/>
    <mergeCell ref="AAZ25:ABB25"/>
    <mergeCell ref="ABC25:ABE25"/>
    <mergeCell ref="ABF25:ABH25"/>
    <mergeCell ref="ABI25:ABK25"/>
    <mergeCell ref="AIJ25:AIL25"/>
    <mergeCell ref="AIM25:AIO25"/>
    <mergeCell ref="AIP25:AIR25"/>
    <mergeCell ref="AIS25:AIU25"/>
    <mergeCell ref="AIV25:AIX25"/>
    <mergeCell ref="AIY25:AJA25"/>
    <mergeCell ref="AHR25:AHT25"/>
    <mergeCell ref="AHU25:AHW25"/>
    <mergeCell ref="AHX25:AHZ25"/>
    <mergeCell ref="AIA25:AIC25"/>
    <mergeCell ref="AID25:AIF25"/>
    <mergeCell ref="AIG25:AII25"/>
    <mergeCell ref="AGZ25:AHB25"/>
    <mergeCell ref="AHC25:AHE25"/>
    <mergeCell ref="AHF25:AHH25"/>
    <mergeCell ref="AHI25:AHK25"/>
    <mergeCell ref="AHL25:AHN25"/>
    <mergeCell ref="AHO25:AHQ25"/>
    <mergeCell ref="AGH25:AGJ25"/>
    <mergeCell ref="AGK25:AGM25"/>
    <mergeCell ref="AGN25:AGP25"/>
    <mergeCell ref="AGQ25:AGS25"/>
    <mergeCell ref="AGT25:AGV25"/>
    <mergeCell ref="AGW25:AGY25"/>
    <mergeCell ref="AFP25:AFR25"/>
    <mergeCell ref="AFS25:AFU25"/>
    <mergeCell ref="AFV25:AFX25"/>
    <mergeCell ref="AFY25:AGA25"/>
    <mergeCell ref="AGB25:AGD25"/>
    <mergeCell ref="AGE25:AGG25"/>
    <mergeCell ref="AEX25:AEZ25"/>
    <mergeCell ref="AFA25:AFC25"/>
    <mergeCell ref="AFD25:AFF25"/>
    <mergeCell ref="AFG25:AFI25"/>
    <mergeCell ref="AFJ25:AFL25"/>
    <mergeCell ref="AFM25:AFO25"/>
    <mergeCell ref="AMN25:AMP25"/>
    <mergeCell ref="AMQ25:AMS25"/>
    <mergeCell ref="AMT25:AMV25"/>
    <mergeCell ref="AMW25:AMY25"/>
    <mergeCell ref="AMZ25:ANB25"/>
    <mergeCell ref="ANC25:ANE25"/>
    <mergeCell ref="ALV25:ALX25"/>
    <mergeCell ref="ALY25:AMA25"/>
    <mergeCell ref="AMB25:AMD25"/>
    <mergeCell ref="AME25:AMG25"/>
    <mergeCell ref="AMH25:AMJ25"/>
    <mergeCell ref="AMK25:AMM25"/>
    <mergeCell ref="ALD25:ALF25"/>
    <mergeCell ref="ALG25:ALI25"/>
    <mergeCell ref="ALJ25:ALL25"/>
    <mergeCell ref="ALM25:ALO25"/>
    <mergeCell ref="ALP25:ALR25"/>
    <mergeCell ref="ALS25:ALU25"/>
    <mergeCell ref="AKL25:AKN25"/>
    <mergeCell ref="AKO25:AKQ25"/>
    <mergeCell ref="AKR25:AKT25"/>
    <mergeCell ref="AKU25:AKW25"/>
    <mergeCell ref="AKX25:AKZ25"/>
    <mergeCell ref="ALA25:ALC25"/>
    <mergeCell ref="AJT25:AJV25"/>
    <mergeCell ref="AJW25:AJY25"/>
    <mergeCell ref="AJZ25:AKB25"/>
    <mergeCell ref="AKC25:AKE25"/>
    <mergeCell ref="AKF25:AKH25"/>
    <mergeCell ref="AKI25:AKK25"/>
    <mergeCell ref="AJB25:AJD25"/>
    <mergeCell ref="AJE25:AJG25"/>
    <mergeCell ref="AJH25:AJJ25"/>
    <mergeCell ref="AJK25:AJM25"/>
    <mergeCell ref="AJN25:AJP25"/>
    <mergeCell ref="AJQ25:AJS25"/>
    <mergeCell ref="AQR25:AQT25"/>
    <mergeCell ref="AQU25:AQW25"/>
    <mergeCell ref="AQX25:AQZ25"/>
    <mergeCell ref="ARA25:ARC25"/>
    <mergeCell ref="ARD25:ARF25"/>
    <mergeCell ref="ARG25:ARI25"/>
    <mergeCell ref="APZ25:AQB25"/>
    <mergeCell ref="AQC25:AQE25"/>
    <mergeCell ref="AQF25:AQH25"/>
    <mergeCell ref="AQI25:AQK25"/>
    <mergeCell ref="AQL25:AQN25"/>
    <mergeCell ref="AQO25:AQQ25"/>
    <mergeCell ref="APH25:APJ25"/>
    <mergeCell ref="APK25:APM25"/>
    <mergeCell ref="APN25:APP25"/>
    <mergeCell ref="APQ25:APS25"/>
    <mergeCell ref="APT25:APV25"/>
    <mergeCell ref="APW25:APY25"/>
    <mergeCell ref="AOP25:AOR25"/>
    <mergeCell ref="AOS25:AOU25"/>
    <mergeCell ref="AOV25:AOX25"/>
    <mergeCell ref="AOY25:APA25"/>
    <mergeCell ref="APB25:APD25"/>
    <mergeCell ref="APE25:APG25"/>
    <mergeCell ref="ANX25:ANZ25"/>
    <mergeCell ref="AOA25:AOC25"/>
    <mergeCell ref="AOD25:AOF25"/>
    <mergeCell ref="AOG25:AOI25"/>
    <mergeCell ref="AOJ25:AOL25"/>
    <mergeCell ref="AOM25:AOO25"/>
    <mergeCell ref="ANF25:ANH25"/>
    <mergeCell ref="ANI25:ANK25"/>
    <mergeCell ref="ANL25:ANN25"/>
    <mergeCell ref="ANO25:ANQ25"/>
    <mergeCell ref="ANR25:ANT25"/>
    <mergeCell ref="ANU25:ANW25"/>
    <mergeCell ref="AUV25:AUX25"/>
    <mergeCell ref="AUY25:AVA25"/>
    <mergeCell ref="AVB25:AVD25"/>
    <mergeCell ref="AVE25:AVG25"/>
    <mergeCell ref="AVH25:AVJ25"/>
    <mergeCell ref="AVK25:AVM25"/>
    <mergeCell ref="AUD25:AUF25"/>
    <mergeCell ref="AUG25:AUI25"/>
    <mergeCell ref="AUJ25:AUL25"/>
    <mergeCell ref="AUM25:AUO25"/>
    <mergeCell ref="AUP25:AUR25"/>
    <mergeCell ref="AUS25:AUU25"/>
    <mergeCell ref="ATL25:ATN25"/>
    <mergeCell ref="ATO25:ATQ25"/>
    <mergeCell ref="ATR25:ATT25"/>
    <mergeCell ref="ATU25:ATW25"/>
    <mergeCell ref="ATX25:ATZ25"/>
    <mergeCell ref="AUA25:AUC25"/>
    <mergeCell ref="AST25:ASV25"/>
    <mergeCell ref="ASW25:ASY25"/>
    <mergeCell ref="ASZ25:ATB25"/>
    <mergeCell ref="ATC25:ATE25"/>
    <mergeCell ref="ATF25:ATH25"/>
    <mergeCell ref="ATI25:ATK25"/>
    <mergeCell ref="ASB25:ASD25"/>
    <mergeCell ref="ASE25:ASG25"/>
    <mergeCell ref="ASH25:ASJ25"/>
    <mergeCell ref="ASK25:ASM25"/>
    <mergeCell ref="ASN25:ASP25"/>
    <mergeCell ref="ASQ25:ASS25"/>
    <mergeCell ref="ARJ25:ARL25"/>
    <mergeCell ref="ARM25:ARO25"/>
    <mergeCell ref="ARP25:ARR25"/>
    <mergeCell ref="ARS25:ARU25"/>
    <mergeCell ref="ARV25:ARX25"/>
    <mergeCell ref="ARY25:ASA25"/>
    <mergeCell ref="AYZ25:AZB25"/>
    <mergeCell ref="AZC25:AZE25"/>
    <mergeCell ref="AZF25:AZH25"/>
    <mergeCell ref="AZI25:AZK25"/>
    <mergeCell ref="AZL25:AZN25"/>
    <mergeCell ref="AZO25:AZQ25"/>
    <mergeCell ref="AYH25:AYJ25"/>
    <mergeCell ref="AYK25:AYM25"/>
    <mergeCell ref="AYN25:AYP25"/>
    <mergeCell ref="AYQ25:AYS25"/>
    <mergeCell ref="AYT25:AYV25"/>
    <mergeCell ref="AYW25:AYY25"/>
    <mergeCell ref="AXP25:AXR25"/>
    <mergeCell ref="AXS25:AXU25"/>
    <mergeCell ref="AXV25:AXX25"/>
    <mergeCell ref="AXY25:AYA25"/>
    <mergeCell ref="AYB25:AYD25"/>
    <mergeCell ref="AYE25:AYG25"/>
    <mergeCell ref="AWX25:AWZ25"/>
    <mergeCell ref="AXA25:AXC25"/>
    <mergeCell ref="AXD25:AXF25"/>
    <mergeCell ref="AXG25:AXI25"/>
    <mergeCell ref="AXJ25:AXL25"/>
    <mergeCell ref="AXM25:AXO25"/>
    <mergeCell ref="AWF25:AWH25"/>
    <mergeCell ref="AWI25:AWK25"/>
    <mergeCell ref="AWL25:AWN25"/>
    <mergeCell ref="AWO25:AWQ25"/>
    <mergeCell ref="AWR25:AWT25"/>
    <mergeCell ref="AWU25:AWW25"/>
    <mergeCell ref="AVN25:AVP25"/>
    <mergeCell ref="AVQ25:AVS25"/>
    <mergeCell ref="AVT25:AVV25"/>
    <mergeCell ref="AVW25:AVY25"/>
    <mergeCell ref="AVZ25:AWB25"/>
    <mergeCell ref="AWC25:AWE25"/>
    <mergeCell ref="BDD25:BDF25"/>
    <mergeCell ref="BDG25:BDI25"/>
    <mergeCell ref="BDJ25:BDL25"/>
    <mergeCell ref="BDM25:BDO25"/>
    <mergeCell ref="BDP25:BDR25"/>
    <mergeCell ref="BDS25:BDU25"/>
    <mergeCell ref="BCL25:BCN25"/>
    <mergeCell ref="BCO25:BCQ25"/>
    <mergeCell ref="BCR25:BCT25"/>
    <mergeCell ref="BCU25:BCW25"/>
    <mergeCell ref="BCX25:BCZ25"/>
    <mergeCell ref="BDA25:BDC25"/>
    <mergeCell ref="BBT25:BBV25"/>
    <mergeCell ref="BBW25:BBY25"/>
    <mergeCell ref="BBZ25:BCB25"/>
    <mergeCell ref="BCC25:BCE25"/>
    <mergeCell ref="BCF25:BCH25"/>
    <mergeCell ref="BCI25:BCK25"/>
    <mergeCell ref="BBB25:BBD25"/>
    <mergeCell ref="BBE25:BBG25"/>
    <mergeCell ref="BBH25:BBJ25"/>
    <mergeCell ref="BBK25:BBM25"/>
    <mergeCell ref="BBN25:BBP25"/>
    <mergeCell ref="BBQ25:BBS25"/>
    <mergeCell ref="BAJ25:BAL25"/>
    <mergeCell ref="BAM25:BAO25"/>
    <mergeCell ref="BAP25:BAR25"/>
    <mergeCell ref="BAS25:BAU25"/>
    <mergeCell ref="BAV25:BAX25"/>
    <mergeCell ref="BAY25:BBA25"/>
    <mergeCell ref="AZR25:AZT25"/>
    <mergeCell ref="AZU25:AZW25"/>
    <mergeCell ref="AZX25:AZZ25"/>
    <mergeCell ref="BAA25:BAC25"/>
    <mergeCell ref="BAD25:BAF25"/>
    <mergeCell ref="BAG25:BAI25"/>
    <mergeCell ref="BHH25:BHJ25"/>
    <mergeCell ref="BHK25:BHM25"/>
    <mergeCell ref="BHN25:BHP25"/>
    <mergeCell ref="BHQ25:BHS25"/>
    <mergeCell ref="BHT25:BHV25"/>
    <mergeCell ref="BHW25:BHY25"/>
    <mergeCell ref="BGP25:BGR25"/>
    <mergeCell ref="BGS25:BGU25"/>
    <mergeCell ref="BGV25:BGX25"/>
    <mergeCell ref="BGY25:BHA25"/>
    <mergeCell ref="BHB25:BHD25"/>
    <mergeCell ref="BHE25:BHG25"/>
    <mergeCell ref="BFX25:BFZ25"/>
    <mergeCell ref="BGA25:BGC25"/>
    <mergeCell ref="BGD25:BGF25"/>
    <mergeCell ref="BGG25:BGI25"/>
    <mergeCell ref="BGJ25:BGL25"/>
    <mergeCell ref="BGM25:BGO25"/>
    <mergeCell ref="BFF25:BFH25"/>
    <mergeCell ref="BFI25:BFK25"/>
    <mergeCell ref="BFL25:BFN25"/>
    <mergeCell ref="BFO25:BFQ25"/>
    <mergeCell ref="BFR25:BFT25"/>
    <mergeCell ref="BFU25:BFW25"/>
    <mergeCell ref="BEN25:BEP25"/>
    <mergeCell ref="BEQ25:BES25"/>
    <mergeCell ref="BET25:BEV25"/>
    <mergeCell ref="BEW25:BEY25"/>
    <mergeCell ref="BEZ25:BFB25"/>
    <mergeCell ref="BFC25:BFE25"/>
    <mergeCell ref="BDV25:BDX25"/>
    <mergeCell ref="BDY25:BEA25"/>
    <mergeCell ref="BEB25:BED25"/>
    <mergeCell ref="BEE25:BEG25"/>
    <mergeCell ref="BEH25:BEJ25"/>
    <mergeCell ref="BEK25:BEM25"/>
    <mergeCell ref="BLL25:BLN25"/>
    <mergeCell ref="BLO25:BLQ25"/>
    <mergeCell ref="BLR25:BLT25"/>
    <mergeCell ref="BLU25:BLW25"/>
    <mergeCell ref="BLX25:BLZ25"/>
    <mergeCell ref="BMA25:BMC25"/>
    <mergeCell ref="BKT25:BKV25"/>
    <mergeCell ref="BKW25:BKY25"/>
    <mergeCell ref="BKZ25:BLB25"/>
    <mergeCell ref="BLC25:BLE25"/>
    <mergeCell ref="BLF25:BLH25"/>
    <mergeCell ref="BLI25:BLK25"/>
    <mergeCell ref="BKB25:BKD25"/>
    <mergeCell ref="BKE25:BKG25"/>
    <mergeCell ref="BKH25:BKJ25"/>
    <mergeCell ref="BKK25:BKM25"/>
    <mergeCell ref="BKN25:BKP25"/>
    <mergeCell ref="BKQ25:BKS25"/>
    <mergeCell ref="BJJ25:BJL25"/>
    <mergeCell ref="BJM25:BJO25"/>
    <mergeCell ref="BJP25:BJR25"/>
    <mergeCell ref="BJS25:BJU25"/>
    <mergeCell ref="BJV25:BJX25"/>
    <mergeCell ref="BJY25:BKA25"/>
    <mergeCell ref="BIR25:BIT25"/>
    <mergeCell ref="BIU25:BIW25"/>
    <mergeCell ref="BIX25:BIZ25"/>
    <mergeCell ref="BJA25:BJC25"/>
    <mergeCell ref="BJD25:BJF25"/>
    <mergeCell ref="BJG25:BJI25"/>
    <mergeCell ref="BHZ25:BIB25"/>
    <mergeCell ref="BIC25:BIE25"/>
    <mergeCell ref="BIF25:BIH25"/>
    <mergeCell ref="BII25:BIK25"/>
    <mergeCell ref="BIL25:BIN25"/>
    <mergeCell ref="BIO25:BIQ25"/>
    <mergeCell ref="BPP25:BPR25"/>
    <mergeCell ref="BPS25:BPU25"/>
    <mergeCell ref="BPV25:BPX25"/>
    <mergeCell ref="BPY25:BQA25"/>
    <mergeCell ref="BQB25:BQD25"/>
    <mergeCell ref="BQE25:BQG25"/>
    <mergeCell ref="BOX25:BOZ25"/>
    <mergeCell ref="BPA25:BPC25"/>
    <mergeCell ref="BPD25:BPF25"/>
    <mergeCell ref="BPG25:BPI25"/>
    <mergeCell ref="BPJ25:BPL25"/>
    <mergeCell ref="BPM25:BPO25"/>
    <mergeCell ref="BOF25:BOH25"/>
    <mergeCell ref="BOI25:BOK25"/>
    <mergeCell ref="BOL25:BON25"/>
    <mergeCell ref="BOO25:BOQ25"/>
    <mergeCell ref="BOR25:BOT25"/>
    <mergeCell ref="BOU25:BOW25"/>
    <mergeCell ref="BNN25:BNP25"/>
    <mergeCell ref="BNQ25:BNS25"/>
    <mergeCell ref="BNT25:BNV25"/>
    <mergeCell ref="BNW25:BNY25"/>
    <mergeCell ref="BNZ25:BOB25"/>
    <mergeCell ref="BOC25:BOE25"/>
    <mergeCell ref="BMV25:BMX25"/>
    <mergeCell ref="BMY25:BNA25"/>
    <mergeCell ref="BNB25:BND25"/>
    <mergeCell ref="BNE25:BNG25"/>
    <mergeCell ref="BNH25:BNJ25"/>
    <mergeCell ref="BNK25:BNM25"/>
    <mergeCell ref="BMD25:BMF25"/>
    <mergeCell ref="BMG25:BMI25"/>
    <mergeCell ref="BMJ25:BML25"/>
    <mergeCell ref="BMM25:BMO25"/>
    <mergeCell ref="BMP25:BMR25"/>
    <mergeCell ref="BMS25:BMU25"/>
    <mergeCell ref="BTT25:BTV25"/>
    <mergeCell ref="BTW25:BTY25"/>
    <mergeCell ref="BTZ25:BUB25"/>
    <mergeCell ref="BUC25:BUE25"/>
    <mergeCell ref="BUF25:BUH25"/>
    <mergeCell ref="BUI25:BUK25"/>
    <mergeCell ref="BTB25:BTD25"/>
    <mergeCell ref="BTE25:BTG25"/>
    <mergeCell ref="BTH25:BTJ25"/>
    <mergeCell ref="BTK25:BTM25"/>
    <mergeCell ref="BTN25:BTP25"/>
    <mergeCell ref="BTQ25:BTS25"/>
    <mergeCell ref="BSJ25:BSL25"/>
    <mergeCell ref="BSM25:BSO25"/>
    <mergeCell ref="BSP25:BSR25"/>
    <mergeCell ref="BSS25:BSU25"/>
    <mergeCell ref="BSV25:BSX25"/>
    <mergeCell ref="BSY25:BTA25"/>
    <mergeCell ref="BRR25:BRT25"/>
    <mergeCell ref="BRU25:BRW25"/>
    <mergeCell ref="BRX25:BRZ25"/>
    <mergeCell ref="BSA25:BSC25"/>
    <mergeCell ref="BSD25:BSF25"/>
    <mergeCell ref="BSG25:BSI25"/>
    <mergeCell ref="BQZ25:BRB25"/>
    <mergeCell ref="BRC25:BRE25"/>
    <mergeCell ref="BRF25:BRH25"/>
    <mergeCell ref="BRI25:BRK25"/>
    <mergeCell ref="BRL25:BRN25"/>
    <mergeCell ref="BRO25:BRQ25"/>
    <mergeCell ref="BQH25:BQJ25"/>
    <mergeCell ref="BQK25:BQM25"/>
    <mergeCell ref="BQN25:BQP25"/>
    <mergeCell ref="BQQ25:BQS25"/>
    <mergeCell ref="BQT25:BQV25"/>
    <mergeCell ref="BQW25:BQY25"/>
    <mergeCell ref="BXX25:BXZ25"/>
    <mergeCell ref="BYA25:BYC25"/>
    <mergeCell ref="BYD25:BYF25"/>
    <mergeCell ref="BYG25:BYI25"/>
    <mergeCell ref="BYJ25:BYL25"/>
    <mergeCell ref="BYM25:BYO25"/>
    <mergeCell ref="BXF25:BXH25"/>
    <mergeCell ref="BXI25:BXK25"/>
    <mergeCell ref="BXL25:BXN25"/>
    <mergeCell ref="BXO25:BXQ25"/>
    <mergeCell ref="BXR25:BXT25"/>
    <mergeCell ref="BXU25:BXW25"/>
    <mergeCell ref="BWN25:BWP25"/>
    <mergeCell ref="BWQ25:BWS25"/>
    <mergeCell ref="BWT25:BWV25"/>
    <mergeCell ref="BWW25:BWY25"/>
    <mergeCell ref="BWZ25:BXB25"/>
    <mergeCell ref="BXC25:BXE25"/>
    <mergeCell ref="BVV25:BVX25"/>
    <mergeCell ref="BVY25:BWA25"/>
    <mergeCell ref="BWB25:BWD25"/>
    <mergeCell ref="BWE25:BWG25"/>
    <mergeCell ref="BWH25:BWJ25"/>
    <mergeCell ref="BWK25:BWM25"/>
    <mergeCell ref="BVD25:BVF25"/>
    <mergeCell ref="BVG25:BVI25"/>
    <mergeCell ref="BVJ25:BVL25"/>
    <mergeCell ref="BVM25:BVO25"/>
    <mergeCell ref="BVP25:BVR25"/>
    <mergeCell ref="BVS25:BVU25"/>
    <mergeCell ref="BUL25:BUN25"/>
    <mergeCell ref="BUO25:BUQ25"/>
    <mergeCell ref="BUR25:BUT25"/>
    <mergeCell ref="BUU25:BUW25"/>
    <mergeCell ref="BUX25:BUZ25"/>
    <mergeCell ref="BVA25:BVC25"/>
    <mergeCell ref="CN26:CP26"/>
    <mergeCell ref="CQ26:CS26"/>
    <mergeCell ref="CT26:CV26"/>
    <mergeCell ref="CW26:CY26"/>
    <mergeCell ref="CZ26:DB26"/>
    <mergeCell ref="DC26:DE26"/>
    <mergeCell ref="BV26:BX26"/>
    <mergeCell ref="BY26:CA26"/>
    <mergeCell ref="CB26:CD26"/>
    <mergeCell ref="CE26:CG26"/>
    <mergeCell ref="CH26:CJ26"/>
    <mergeCell ref="CK26:CM26"/>
    <mergeCell ref="BD26:BF26"/>
    <mergeCell ref="BG26:BI26"/>
    <mergeCell ref="BJ26:BL26"/>
    <mergeCell ref="BM26:BO26"/>
    <mergeCell ref="BP26:BR26"/>
    <mergeCell ref="BS26:BU26"/>
    <mergeCell ref="AL26:AN26"/>
    <mergeCell ref="AO26:AQ26"/>
    <mergeCell ref="AR26:AT26"/>
    <mergeCell ref="AU26:AW26"/>
    <mergeCell ref="AX26:AZ26"/>
    <mergeCell ref="BA26:BC26"/>
    <mergeCell ref="T26:V26"/>
    <mergeCell ref="W26:Y26"/>
    <mergeCell ref="Z26:AB26"/>
    <mergeCell ref="AC26:AE26"/>
    <mergeCell ref="AF26:AH26"/>
    <mergeCell ref="AI26:AK26"/>
    <mergeCell ref="B26:D26"/>
    <mergeCell ref="E26:G26"/>
    <mergeCell ref="H26:J26"/>
    <mergeCell ref="K26:M26"/>
    <mergeCell ref="N26:P26"/>
    <mergeCell ref="Q26:S26"/>
    <mergeCell ref="GR26:GT26"/>
    <mergeCell ref="GU26:GW26"/>
    <mergeCell ref="GX26:GZ26"/>
    <mergeCell ref="HA26:HC26"/>
    <mergeCell ref="HD26:HF26"/>
    <mergeCell ref="HG26:HI26"/>
    <mergeCell ref="FZ26:GB26"/>
    <mergeCell ref="GC26:GE26"/>
    <mergeCell ref="GF26:GH26"/>
    <mergeCell ref="GI26:GK26"/>
    <mergeCell ref="GL26:GN26"/>
    <mergeCell ref="GO26:GQ26"/>
    <mergeCell ref="FH26:FJ26"/>
    <mergeCell ref="FK26:FM26"/>
    <mergeCell ref="FN26:FP26"/>
    <mergeCell ref="FQ26:FS26"/>
    <mergeCell ref="FT26:FV26"/>
    <mergeCell ref="FW26:FY26"/>
    <mergeCell ref="EP26:ER26"/>
    <mergeCell ref="ES26:EU26"/>
    <mergeCell ref="EV26:EX26"/>
    <mergeCell ref="EY26:FA26"/>
    <mergeCell ref="FB26:FD26"/>
    <mergeCell ref="FE26:FG26"/>
    <mergeCell ref="DX26:DZ26"/>
    <mergeCell ref="EA26:EC26"/>
    <mergeCell ref="ED26:EF26"/>
    <mergeCell ref="EG26:EI26"/>
    <mergeCell ref="EJ26:EL26"/>
    <mergeCell ref="EM26:EO26"/>
    <mergeCell ref="DF26:DH26"/>
    <mergeCell ref="DI26:DK26"/>
    <mergeCell ref="DL26:DN26"/>
    <mergeCell ref="DO26:DQ26"/>
    <mergeCell ref="DR26:DT26"/>
    <mergeCell ref="DU26:DW26"/>
    <mergeCell ref="KV26:KX26"/>
    <mergeCell ref="KY26:LA26"/>
    <mergeCell ref="LB26:LD26"/>
    <mergeCell ref="LE26:LG26"/>
    <mergeCell ref="LH26:LJ26"/>
    <mergeCell ref="LK26:LM26"/>
    <mergeCell ref="KD26:KF26"/>
    <mergeCell ref="KG26:KI26"/>
    <mergeCell ref="KJ26:KL26"/>
    <mergeCell ref="KM26:KO26"/>
    <mergeCell ref="KP26:KR26"/>
    <mergeCell ref="KS26:KU26"/>
    <mergeCell ref="JL26:JN26"/>
    <mergeCell ref="JO26:JQ26"/>
    <mergeCell ref="JR26:JT26"/>
    <mergeCell ref="JU26:JW26"/>
    <mergeCell ref="JX26:JZ26"/>
    <mergeCell ref="KA26:KC26"/>
    <mergeCell ref="IT26:IV26"/>
    <mergeCell ref="IW26:IY26"/>
    <mergeCell ref="IZ26:JB26"/>
    <mergeCell ref="JC26:JE26"/>
    <mergeCell ref="JF26:JH26"/>
    <mergeCell ref="JI26:JK26"/>
    <mergeCell ref="IB26:ID26"/>
    <mergeCell ref="IE26:IG26"/>
    <mergeCell ref="IH26:IJ26"/>
    <mergeCell ref="IK26:IM26"/>
    <mergeCell ref="IN26:IP26"/>
    <mergeCell ref="IQ26:IS26"/>
    <mergeCell ref="HJ26:HL26"/>
    <mergeCell ref="HM26:HO26"/>
    <mergeCell ref="HP26:HR26"/>
    <mergeCell ref="HS26:HU26"/>
    <mergeCell ref="HV26:HX26"/>
    <mergeCell ref="HY26:IA26"/>
    <mergeCell ref="OZ26:PB26"/>
    <mergeCell ref="PC26:PE26"/>
    <mergeCell ref="PF26:PH26"/>
    <mergeCell ref="PI26:PK26"/>
    <mergeCell ref="PL26:PN26"/>
    <mergeCell ref="PO26:PQ26"/>
    <mergeCell ref="OH26:OJ26"/>
    <mergeCell ref="OK26:OM26"/>
    <mergeCell ref="ON26:OP26"/>
    <mergeCell ref="OQ26:OS26"/>
    <mergeCell ref="OT26:OV26"/>
    <mergeCell ref="OW26:OY26"/>
    <mergeCell ref="NP26:NR26"/>
    <mergeCell ref="NS26:NU26"/>
    <mergeCell ref="NV26:NX26"/>
    <mergeCell ref="NY26:OA26"/>
    <mergeCell ref="OB26:OD26"/>
    <mergeCell ref="OE26:OG26"/>
    <mergeCell ref="MX26:MZ26"/>
    <mergeCell ref="NA26:NC26"/>
    <mergeCell ref="ND26:NF26"/>
    <mergeCell ref="NG26:NI26"/>
    <mergeCell ref="NJ26:NL26"/>
    <mergeCell ref="NM26:NO26"/>
    <mergeCell ref="MF26:MH26"/>
    <mergeCell ref="MI26:MK26"/>
    <mergeCell ref="ML26:MN26"/>
    <mergeCell ref="MO26:MQ26"/>
    <mergeCell ref="MR26:MT26"/>
    <mergeCell ref="MU26:MW26"/>
    <mergeCell ref="LN26:LP26"/>
    <mergeCell ref="LQ26:LS26"/>
    <mergeCell ref="LT26:LV26"/>
    <mergeCell ref="LW26:LY26"/>
    <mergeCell ref="LZ26:MB26"/>
    <mergeCell ref="MC26:ME26"/>
    <mergeCell ref="TD26:TF26"/>
    <mergeCell ref="TG26:TI26"/>
    <mergeCell ref="TJ26:TL26"/>
    <mergeCell ref="TM26:TO26"/>
    <mergeCell ref="TP26:TR26"/>
    <mergeCell ref="TS26:TU26"/>
    <mergeCell ref="SL26:SN26"/>
    <mergeCell ref="SO26:SQ26"/>
    <mergeCell ref="SR26:ST26"/>
    <mergeCell ref="SU26:SW26"/>
    <mergeCell ref="SX26:SZ26"/>
    <mergeCell ref="TA26:TC26"/>
    <mergeCell ref="RT26:RV26"/>
    <mergeCell ref="RW26:RY26"/>
    <mergeCell ref="RZ26:SB26"/>
    <mergeCell ref="SC26:SE26"/>
    <mergeCell ref="SF26:SH26"/>
    <mergeCell ref="SI26:SK26"/>
    <mergeCell ref="RB26:RD26"/>
    <mergeCell ref="RE26:RG26"/>
    <mergeCell ref="RH26:RJ26"/>
    <mergeCell ref="RK26:RM26"/>
    <mergeCell ref="RN26:RP26"/>
    <mergeCell ref="RQ26:RS26"/>
    <mergeCell ref="QJ26:QL26"/>
    <mergeCell ref="QM26:QO26"/>
    <mergeCell ref="QP26:QR26"/>
    <mergeCell ref="QS26:QU26"/>
    <mergeCell ref="QV26:QX26"/>
    <mergeCell ref="QY26:RA26"/>
    <mergeCell ref="PR26:PT26"/>
    <mergeCell ref="PU26:PW26"/>
    <mergeCell ref="PX26:PZ26"/>
    <mergeCell ref="QA26:QC26"/>
    <mergeCell ref="QD26:QF26"/>
    <mergeCell ref="QG26:QI26"/>
    <mergeCell ref="XH26:XJ26"/>
    <mergeCell ref="XK26:XM26"/>
    <mergeCell ref="XN26:XP26"/>
    <mergeCell ref="XQ26:XS26"/>
    <mergeCell ref="XT26:XV26"/>
    <mergeCell ref="XW26:XY26"/>
    <mergeCell ref="WP26:WR26"/>
    <mergeCell ref="WS26:WU26"/>
    <mergeCell ref="WV26:WX26"/>
    <mergeCell ref="WY26:XA26"/>
    <mergeCell ref="XB26:XD26"/>
    <mergeCell ref="XE26:XG26"/>
    <mergeCell ref="VX26:VZ26"/>
    <mergeCell ref="WA26:WC26"/>
    <mergeCell ref="WD26:WF26"/>
    <mergeCell ref="WG26:WI26"/>
    <mergeCell ref="WJ26:WL26"/>
    <mergeCell ref="WM26:WO26"/>
    <mergeCell ref="VF26:VH26"/>
    <mergeCell ref="VI26:VK26"/>
    <mergeCell ref="VL26:VN26"/>
    <mergeCell ref="VO26:VQ26"/>
    <mergeCell ref="VR26:VT26"/>
    <mergeCell ref="VU26:VW26"/>
    <mergeCell ref="UN26:UP26"/>
    <mergeCell ref="UQ26:US26"/>
    <mergeCell ref="UT26:UV26"/>
    <mergeCell ref="UW26:UY26"/>
    <mergeCell ref="UZ26:VB26"/>
    <mergeCell ref="VC26:VE26"/>
    <mergeCell ref="TV26:TX26"/>
    <mergeCell ref="TY26:UA26"/>
    <mergeCell ref="UB26:UD26"/>
    <mergeCell ref="UE26:UG26"/>
    <mergeCell ref="UH26:UJ26"/>
    <mergeCell ref="UK26:UM26"/>
    <mergeCell ref="ABL26:ABN26"/>
    <mergeCell ref="ABO26:ABQ26"/>
    <mergeCell ref="ABR26:ABT26"/>
    <mergeCell ref="ABU26:ABW26"/>
    <mergeCell ref="ABX26:ABZ26"/>
    <mergeCell ref="ACA26:ACC26"/>
    <mergeCell ref="AAT26:AAV26"/>
    <mergeCell ref="AAW26:AAY26"/>
    <mergeCell ref="AAZ26:ABB26"/>
    <mergeCell ref="ABC26:ABE26"/>
    <mergeCell ref="ABF26:ABH26"/>
    <mergeCell ref="ABI26:ABK26"/>
    <mergeCell ref="AAB26:AAD26"/>
    <mergeCell ref="AAE26:AAG26"/>
    <mergeCell ref="AAH26:AAJ26"/>
    <mergeCell ref="AAK26:AAM26"/>
    <mergeCell ref="AAN26:AAP26"/>
    <mergeCell ref="AAQ26:AAS26"/>
    <mergeCell ref="ZJ26:ZL26"/>
    <mergeCell ref="ZM26:ZO26"/>
    <mergeCell ref="ZP26:ZR26"/>
    <mergeCell ref="ZS26:ZU26"/>
    <mergeCell ref="ZV26:ZX26"/>
    <mergeCell ref="ZY26:AAA26"/>
    <mergeCell ref="YR26:YT26"/>
    <mergeCell ref="YU26:YW26"/>
    <mergeCell ref="YX26:YZ26"/>
    <mergeCell ref="ZA26:ZC26"/>
    <mergeCell ref="ZD26:ZF26"/>
    <mergeCell ref="ZG26:ZI26"/>
    <mergeCell ref="XZ26:YB26"/>
    <mergeCell ref="YC26:YE26"/>
    <mergeCell ref="YF26:YH26"/>
    <mergeCell ref="YI26:YK26"/>
    <mergeCell ref="YL26:YN26"/>
    <mergeCell ref="YO26:YQ26"/>
    <mergeCell ref="AFP26:AFR26"/>
    <mergeCell ref="AFS26:AFU26"/>
    <mergeCell ref="AFV26:AFX26"/>
    <mergeCell ref="AFY26:AGA26"/>
    <mergeCell ref="AGB26:AGD26"/>
    <mergeCell ref="AGE26:AGG26"/>
    <mergeCell ref="AEX26:AEZ26"/>
    <mergeCell ref="AFA26:AFC26"/>
    <mergeCell ref="AFD26:AFF26"/>
    <mergeCell ref="AFG26:AFI26"/>
    <mergeCell ref="AFJ26:AFL26"/>
    <mergeCell ref="AFM26:AFO26"/>
    <mergeCell ref="AEF26:AEH26"/>
    <mergeCell ref="AEI26:AEK26"/>
    <mergeCell ref="AEL26:AEN26"/>
    <mergeCell ref="AEO26:AEQ26"/>
    <mergeCell ref="AER26:AET26"/>
    <mergeCell ref="AEU26:AEW26"/>
    <mergeCell ref="ADN26:ADP26"/>
    <mergeCell ref="ADQ26:ADS26"/>
    <mergeCell ref="ADT26:ADV26"/>
    <mergeCell ref="ADW26:ADY26"/>
    <mergeCell ref="ADZ26:AEB26"/>
    <mergeCell ref="AEC26:AEE26"/>
    <mergeCell ref="ACV26:ACX26"/>
    <mergeCell ref="ACY26:ADA26"/>
    <mergeCell ref="ADB26:ADD26"/>
    <mergeCell ref="ADE26:ADG26"/>
    <mergeCell ref="ADH26:ADJ26"/>
    <mergeCell ref="ADK26:ADM26"/>
    <mergeCell ref="ACD26:ACF26"/>
    <mergeCell ref="ACG26:ACI26"/>
    <mergeCell ref="ACJ26:ACL26"/>
    <mergeCell ref="ACM26:ACO26"/>
    <mergeCell ref="ACP26:ACR26"/>
    <mergeCell ref="ACS26:ACU26"/>
    <mergeCell ref="AJT26:AJV26"/>
    <mergeCell ref="AJW26:AJY26"/>
    <mergeCell ref="AJZ26:AKB26"/>
    <mergeCell ref="AKC26:AKE26"/>
    <mergeCell ref="AKF26:AKH26"/>
    <mergeCell ref="AKI26:AKK26"/>
    <mergeCell ref="AJB26:AJD26"/>
    <mergeCell ref="AJE26:AJG26"/>
    <mergeCell ref="AJH26:AJJ26"/>
    <mergeCell ref="AJK26:AJM26"/>
    <mergeCell ref="AJN26:AJP26"/>
    <mergeCell ref="AJQ26:AJS26"/>
    <mergeCell ref="AIJ26:AIL26"/>
    <mergeCell ref="AIM26:AIO26"/>
    <mergeCell ref="AIP26:AIR26"/>
    <mergeCell ref="AIS26:AIU26"/>
    <mergeCell ref="AIV26:AIX26"/>
    <mergeCell ref="AIY26:AJA26"/>
    <mergeCell ref="AHR26:AHT26"/>
    <mergeCell ref="AHU26:AHW26"/>
    <mergeCell ref="AHX26:AHZ26"/>
    <mergeCell ref="AIA26:AIC26"/>
    <mergeCell ref="AID26:AIF26"/>
    <mergeCell ref="AIG26:AII26"/>
    <mergeCell ref="AGZ26:AHB26"/>
    <mergeCell ref="AHC26:AHE26"/>
    <mergeCell ref="AHF26:AHH26"/>
    <mergeCell ref="AHI26:AHK26"/>
    <mergeCell ref="AHL26:AHN26"/>
    <mergeCell ref="AHO26:AHQ26"/>
    <mergeCell ref="AGH26:AGJ26"/>
    <mergeCell ref="AGK26:AGM26"/>
    <mergeCell ref="AGN26:AGP26"/>
    <mergeCell ref="AGQ26:AGS26"/>
    <mergeCell ref="AGT26:AGV26"/>
    <mergeCell ref="AGW26:AGY26"/>
    <mergeCell ref="ANX26:ANZ26"/>
    <mergeCell ref="AOA26:AOC26"/>
    <mergeCell ref="AOD26:AOF26"/>
    <mergeCell ref="AOG26:AOI26"/>
    <mergeCell ref="AOJ26:AOL26"/>
    <mergeCell ref="AOM26:AOO26"/>
    <mergeCell ref="ANF26:ANH26"/>
    <mergeCell ref="ANI26:ANK26"/>
    <mergeCell ref="ANL26:ANN26"/>
    <mergeCell ref="ANO26:ANQ26"/>
    <mergeCell ref="ANR26:ANT26"/>
    <mergeCell ref="ANU26:ANW26"/>
    <mergeCell ref="AMN26:AMP26"/>
    <mergeCell ref="AMQ26:AMS26"/>
    <mergeCell ref="AMT26:AMV26"/>
    <mergeCell ref="AMW26:AMY26"/>
    <mergeCell ref="AMZ26:ANB26"/>
    <mergeCell ref="ANC26:ANE26"/>
    <mergeCell ref="ALV26:ALX26"/>
    <mergeCell ref="ALY26:AMA26"/>
    <mergeCell ref="AMB26:AMD26"/>
    <mergeCell ref="AME26:AMG26"/>
    <mergeCell ref="AMH26:AMJ26"/>
    <mergeCell ref="AMK26:AMM26"/>
    <mergeCell ref="ALD26:ALF26"/>
    <mergeCell ref="ALG26:ALI26"/>
    <mergeCell ref="ALJ26:ALL26"/>
    <mergeCell ref="ALM26:ALO26"/>
    <mergeCell ref="ALP26:ALR26"/>
    <mergeCell ref="ALS26:ALU26"/>
    <mergeCell ref="AKL26:AKN26"/>
    <mergeCell ref="AKO26:AKQ26"/>
    <mergeCell ref="AKR26:AKT26"/>
    <mergeCell ref="AKU26:AKW26"/>
    <mergeCell ref="AKX26:AKZ26"/>
    <mergeCell ref="ALA26:ALC26"/>
    <mergeCell ref="ASB26:ASD26"/>
    <mergeCell ref="ASE26:ASG26"/>
    <mergeCell ref="ASH26:ASJ26"/>
    <mergeCell ref="ASK26:ASM26"/>
    <mergeCell ref="ASN26:ASP26"/>
    <mergeCell ref="ASQ26:ASS26"/>
    <mergeCell ref="ARJ26:ARL26"/>
    <mergeCell ref="ARM26:ARO26"/>
    <mergeCell ref="ARP26:ARR26"/>
    <mergeCell ref="ARS26:ARU26"/>
    <mergeCell ref="ARV26:ARX26"/>
    <mergeCell ref="ARY26:ASA26"/>
    <mergeCell ref="AQR26:AQT26"/>
    <mergeCell ref="AQU26:AQW26"/>
    <mergeCell ref="AQX26:AQZ26"/>
    <mergeCell ref="ARA26:ARC26"/>
    <mergeCell ref="ARD26:ARF26"/>
    <mergeCell ref="ARG26:ARI26"/>
    <mergeCell ref="APZ26:AQB26"/>
    <mergeCell ref="AQC26:AQE26"/>
    <mergeCell ref="AQF26:AQH26"/>
    <mergeCell ref="AQI26:AQK26"/>
    <mergeCell ref="AQL26:AQN26"/>
    <mergeCell ref="AQO26:AQQ26"/>
    <mergeCell ref="APH26:APJ26"/>
    <mergeCell ref="APK26:APM26"/>
    <mergeCell ref="APN26:APP26"/>
    <mergeCell ref="APQ26:APS26"/>
    <mergeCell ref="APT26:APV26"/>
    <mergeCell ref="APW26:APY26"/>
    <mergeCell ref="AOP26:AOR26"/>
    <mergeCell ref="AOS26:AOU26"/>
    <mergeCell ref="AOV26:AOX26"/>
    <mergeCell ref="AOY26:APA26"/>
    <mergeCell ref="APB26:APD26"/>
    <mergeCell ref="APE26:APG26"/>
    <mergeCell ref="AWF26:AWH26"/>
    <mergeCell ref="AWI26:AWK26"/>
    <mergeCell ref="AWL26:AWN26"/>
    <mergeCell ref="AWO26:AWQ26"/>
    <mergeCell ref="AWR26:AWT26"/>
    <mergeCell ref="AWU26:AWW26"/>
    <mergeCell ref="AVN26:AVP26"/>
    <mergeCell ref="AVQ26:AVS26"/>
    <mergeCell ref="AVT26:AVV26"/>
    <mergeCell ref="AVW26:AVY26"/>
    <mergeCell ref="AVZ26:AWB26"/>
    <mergeCell ref="AWC26:AWE26"/>
    <mergeCell ref="AUV26:AUX26"/>
    <mergeCell ref="AUY26:AVA26"/>
    <mergeCell ref="AVB26:AVD26"/>
    <mergeCell ref="AVE26:AVG26"/>
    <mergeCell ref="AVH26:AVJ26"/>
    <mergeCell ref="AVK26:AVM26"/>
    <mergeCell ref="AUD26:AUF26"/>
    <mergeCell ref="AUG26:AUI26"/>
    <mergeCell ref="AUJ26:AUL26"/>
    <mergeCell ref="AUM26:AUO26"/>
    <mergeCell ref="AUP26:AUR26"/>
    <mergeCell ref="AUS26:AUU26"/>
    <mergeCell ref="ATL26:ATN26"/>
    <mergeCell ref="ATO26:ATQ26"/>
    <mergeCell ref="ATR26:ATT26"/>
    <mergeCell ref="ATU26:ATW26"/>
    <mergeCell ref="ATX26:ATZ26"/>
    <mergeCell ref="AUA26:AUC26"/>
    <mergeCell ref="AST26:ASV26"/>
    <mergeCell ref="ASW26:ASY26"/>
    <mergeCell ref="ASZ26:ATB26"/>
    <mergeCell ref="ATC26:ATE26"/>
    <mergeCell ref="ATF26:ATH26"/>
    <mergeCell ref="ATI26:ATK26"/>
    <mergeCell ref="BAJ26:BAL26"/>
    <mergeCell ref="BAM26:BAO26"/>
    <mergeCell ref="BAP26:BAR26"/>
    <mergeCell ref="BAS26:BAU26"/>
    <mergeCell ref="BAV26:BAX26"/>
    <mergeCell ref="BAY26:BBA26"/>
    <mergeCell ref="AZR26:AZT26"/>
    <mergeCell ref="AZU26:AZW26"/>
    <mergeCell ref="AZX26:AZZ26"/>
    <mergeCell ref="BAA26:BAC26"/>
    <mergeCell ref="BAD26:BAF26"/>
    <mergeCell ref="BAG26:BAI26"/>
    <mergeCell ref="AYZ26:AZB26"/>
    <mergeCell ref="AZC26:AZE26"/>
    <mergeCell ref="AZF26:AZH26"/>
    <mergeCell ref="AZI26:AZK26"/>
    <mergeCell ref="AZL26:AZN26"/>
    <mergeCell ref="AZO26:AZQ26"/>
    <mergeCell ref="AYH26:AYJ26"/>
    <mergeCell ref="AYK26:AYM26"/>
    <mergeCell ref="AYN26:AYP26"/>
    <mergeCell ref="AYQ26:AYS26"/>
    <mergeCell ref="AYT26:AYV26"/>
    <mergeCell ref="AYW26:AYY26"/>
    <mergeCell ref="AXP26:AXR26"/>
    <mergeCell ref="AXS26:AXU26"/>
    <mergeCell ref="AXV26:AXX26"/>
    <mergeCell ref="AXY26:AYA26"/>
    <mergeCell ref="AYB26:AYD26"/>
    <mergeCell ref="AYE26:AYG26"/>
    <mergeCell ref="AWX26:AWZ26"/>
    <mergeCell ref="AXA26:AXC26"/>
    <mergeCell ref="AXD26:AXF26"/>
    <mergeCell ref="AXG26:AXI26"/>
    <mergeCell ref="AXJ26:AXL26"/>
    <mergeCell ref="AXM26:AXO26"/>
    <mergeCell ref="BEN26:BEP26"/>
    <mergeCell ref="BEQ26:BES26"/>
    <mergeCell ref="BET26:BEV26"/>
    <mergeCell ref="BEW26:BEY26"/>
    <mergeCell ref="BEZ26:BFB26"/>
    <mergeCell ref="BFC26:BFE26"/>
    <mergeCell ref="BDV26:BDX26"/>
    <mergeCell ref="BDY26:BEA26"/>
    <mergeCell ref="BEB26:BED26"/>
    <mergeCell ref="BEE26:BEG26"/>
    <mergeCell ref="BEH26:BEJ26"/>
    <mergeCell ref="BEK26:BEM26"/>
    <mergeCell ref="BDD26:BDF26"/>
    <mergeCell ref="BDG26:BDI26"/>
    <mergeCell ref="BDJ26:BDL26"/>
    <mergeCell ref="BDM26:BDO26"/>
    <mergeCell ref="BDP26:BDR26"/>
    <mergeCell ref="BDS26:BDU26"/>
    <mergeCell ref="BCL26:BCN26"/>
    <mergeCell ref="BCO26:BCQ26"/>
    <mergeCell ref="BCR26:BCT26"/>
    <mergeCell ref="BCU26:BCW26"/>
    <mergeCell ref="BCX26:BCZ26"/>
    <mergeCell ref="BDA26:BDC26"/>
    <mergeCell ref="BBT26:BBV26"/>
    <mergeCell ref="BBW26:BBY26"/>
    <mergeCell ref="BBZ26:BCB26"/>
    <mergeCell ref="BCC26:BCE26"/>
    <mergeCell ref="BCF26:BCH26"/>
    <mergeCell ref="BCI26:BCK26"/>
    <mergeCell ref="BBB26:BBD26"/>
    <mergeCell ref="BBE26:BBG26"/>
    <mergeCell ref="BBH26:BBJ26"/>
    <mergeCell ref="BBK26:BBM26"/>
    <mergeCell ref="BBN26:BBP26"/>
    <mergeCell ref="BBQ26:BBS26"/>
    <mergeCell ref="BIR26:BIT26"/>
    <mergeCell ref="BIU26:BIW26"/>
    <mergeCell ref="BIX26:BIZ26"/>
    <mergeCell ref="BJA26:BJC26"/>
    <mergeCell ref="BJD26:BJF26"/>
    <mergeCell ref="BJG26:BJI26"/>
    <mergeCell ref="BHZ26:BIB26"/>
    <mergeCell ref="BIC26:BIE26"/>
    <mergeCell ref="BIF26:BIH26"/>
    <mergeCell ref="BII26:BIK26"/>
    <mergeCell ref="BIL26:BIN26"/>
    <mergeCell ref="BIO26:BIQ26"/>
    <mergeCell ref="BHH26:BHJ26"/>
    <mergeCell ref="BHK26:BHM26"/>
    <mergeCell ref="BHN26:BHP26"/>
    <mergeCell ref="BHQ26:BHS26"/>
    <mergeCell ref="BHT26:BHV26"/>
    <mergeCell ref="BHW26:BHY26"/>
    <mergeCell ref="BGP26:BGR26"/>
    <mergeCell ref="BGS26:BGU26"/>
    <mergeCell ref="BGV26:BGX26"/>
    <mergeCell ref="BGY26:BHA26"/>
    <mergeCell ref="BHB26:BHD26"/>
    <mergeCell ref="BHE26:BHG26"/>
    <mergeCell ref="BFX26:BFZ26"/>
    <mergeCell ref="BGA26:BGC26"/>
    <mergeCell ref="BGD26:BGF26"/>
    <mergeCell ref="BGG26:BGI26"/>
    <mergeCell ref="BGJ26:BGL26"/>
    <mergeCell ref="BGM26:BGO26"/>
    <mergeCell ref="BFF26:BFH26"/>
    <mergeCell ref="BFI26:BFK26"/>
    <mergeCell ref="BFL26:BFN26"/>
    <mergeCell ref="BFO26:BFQ26"/>
    <mergeCell ref="BFR26:BFT26"/>
    <mergeCell ref="BFU26:BFW26"/>
    <mergeCell ref="BMV26:BMX26"/>
    <mergeCell ref="BMY26:BNA26"/>
    <mergeCell ref="BNB26:BND26"/>
    <mergeCell ref="BNE26:BNG26"/>
    <mergeCell ref="BNH26:BNJ26"/>
    <mergeCell ref="BNK26:BNM26"/>
    <mergeCell ref="BMD26:BMF26"/>
    <mergeCell ref="BMG26:BMI26"/>
    <mergeCell ref="BMJ26:BML26"/>
    <mergeCell ref="BMM26:BMO26"/>
    <mergeCell ref="BMP26:BMR26"/>
    <mergeCell ref="BMS26:BMU26"/>
    <mergeCell ref="BLL26:BLN26"/>
    <mergeCell ref="BLO26:BLQ26"/>
    <mergeCell ref="BLR26:BLT26"/>
    <mergeCell ref="BLU26:BLW26"/>
    <mergeCell ref="BLX26:BLZ26"/>
    <mergeCell ref="BMA26:BMC26"/>
    <mergeCell ref="BKT26:BKV26"/>
    <mergeCell ref="BKW26:BKY26"/>
    <mergeCell ref="BKZ26:BLB26"/>
    <mergeCell ref="BLC26:BLE26"/>
    <mergeCell ref="BLF26:BLH26"/>
    <mergeCell ref="BLI26:BLK26"/>
    <mergeCell ref="BKB26:BKD26"/>
    <mergeCell ref="BKE26:BKG26"/>
    <mergeCell ref="BKH26:BKJ26"/>
    <mergeCell ref="BKK26:BKM26"/>
    <mergeCell ref="BKN26:BKP26"/>
    <mergeCell ref="BKQ26:BKS26"/>
    <mergeCell ref="BJJ26:BJL26"/>
    <mergeCell ref="BJM26:BJO26"/>
    <mergeCell ref="BJP26:BJR26"/>
    <mergeCell ref="BJS26:BJU26"/>
    <mergeCell ref="BJV26:BJX26"/>
    <mergeCell ref="BJY26:BKA26"/>
    <mergeCell ref="BSD26:BSF26"/>
    <mergeCell ref="BSG26:BSI26"/>
    <mergeCell ref="BQZ26:BRB26"/>
    <mergeCell ref="BRC26:BRE26"/>
    <mergeCell ref="BRF26:BRH26"/>
    <mergeCell ref="BRI26:BRK26"/>
    <mergeCell ref="BRL26:BRN26"/>
    <mergeCell ref="BRO26:BRQ26"/>
    <mergeCell ref="BQH26:BQJ26"/>
    <mergeCell ref="BQK26:BQM26"/>
    <mergeCell ref="BQN26:BQP26"/>
    <mergeCell ref="BQQ26:BQS26"/>
    <mergeCell ref="BQT26:BQV26"/>
    <mergeCell ref="BQW26:BQY26"/>
    <mergeCell ref="BPP26:BPR26"/>
    <mergeCell ref="BPS26:BPU26"/>
    <mergeCell ref="BPV26:BPX26"/>
    <mergeCell ref="BPY26:BQA26"/>
    <mergeCell ref="BQB26:BQD26"/>
    <mergeCell ref="BQE26:BQG26"/>
    <mergeCell ref="BOX26:BOZ26"/>
    <mergeCell ref="BPA26:BPC26"/>
    <mergeCell ref="BPD26:BPF26"/>
    <mergeCell ref="BPG26:BPI26"/>
    <mergeCell ref="BPJ26:BPL26"/>
    <mergeCell ref="BPM26:BPO26"/>
    <mergeCell ref="BOF26:BOH26"/>
    <mergeCell ref="BOI26:BOK26"/>
    <mergeCell ref="BOL26:BON26"/>
    <mergeCell ref="BOO26:BOQ26"/>
    <mergeCell ref="BOR26:BOT26"/>
    <mergeCell ref="BOU26:BOW26"/>
    <mergeCell ref="BNN26:BNP26"/>
    <mergeCell ref="BNQ26:BNS26"/>
    <mergeCell ref="BNT26:BNV26"/>
    <mergeCell ref="BNW26:BNY26"/>
    <mergeCell ref="BNZ26:BOB26"/>
    <mergeCell ref="BOC26:BOE26"/>
    <mergeCell ref="B27:D27"/>
    <mergeCell ref="E27:G27"/>
    <mergeCell ref="H27:J27"/>
    <mergeCell ref="K27:M27"/>
    <mergeCell ref="N27:P27"/>
    <mergeCell ref="Q27:S27"/>
    <mergeCell ref="BXX26:BXZ26"/>
    <mergeCell ref="BYA26:BYC26"/>
    <mergeCell ref="BYD26:BYF26"/>
    <mergeCell ref="BYG26:BYI26"/>
    <mergeCell ref="BYJ26:BYL26"/>
    <mergeCell ref="BYM26:BYO26"/>
    <mergeCell ref="BXF26:BXH26"/>
    <mergeCell ref="BXI26:BXK26"/>
    <mergeCell ref="BXL26:BXN26"/>
    <mergeCell ref="BXO26:BXQ26"/>
    <mergeCell ref="BXR26:BXT26"/>
    <mergeCell ref="BXU26:BXW26"/>
    <mergeCell ref="BWN26:BWP26"/>
    <mergeCell ref="BWQ26:BWS26"/>
    <mergeCell ref="BWT26:BWV26"/>
    <mergeCell ref="BWW26:BWY26"/>
    <mergeCell ref="BWZ26:BXB26"/>
    <mergeCell ref="BXC26:BXE26"/>
    <mergeCell ref="BVV26:BVX26"/>
    <mergeCell ref="BVY26:BWA26"/>
    <mergeCell ref="BWB26:BWD26"/>
    <mergeCell ref="BWE26:BWG26"/>
    <mergeCell ref="BWH26:BWJ26"/>
    <mergeCell ref="BWK26:BWM26"/>
    <mergeCell ref="BVD26:BVF26"/>
    <mergeCell ref="BVG26:BVI26"/>
    <mergeCell ref="BVJ26:BVL26"/>
    <mergeCell ref="BVM26:BVO26"/>
    <mergeCell ref="BVP26:BVR26"/>
    <mergeCell ref="BVS26:BVU26"/>
    <mergeCell ref="BUL26:BUN26"/>
    <mergeCell ref="BUO26:BUQ26"/>
    <mergeCell ref="BUR26:BUT26"/>
    <mergeCell ref="BUU26:BUW26"/>
    <mergeCell ref="BUX26:BUZ26"/>
    <mergeCell ref="BVA26:BVC26"/>
    <mergeCell ref="BTT26:BTV26"/>
    <mergeCell ref="BTW26:BTY26"/>
    <mergeCell ref="BTZ26:BUB26"/>
    <mergeCell ref="BUC26:BUE26"/>
    <mergeCell ref="BUF26:BUH26"/>
    <mergeCell ref="BUI26:BUK26"/>
    <mergeCell ref="BTB26:BTD26"/>
    <mergeCell ref="BTE26:BTG26"/>
    <mergeCell ref="BTH26:BTJ26"/>
    <mergeCell ref="BTK26:BTM26"/>
    <mergeCell ref="BTN26:BTP26"/>
    <mergeCell ref="BTQ26:BTS26"/>
    <mergeCell ref="BSJ26:BSL26"/>
    <mergeCell ref="BSM26:BSO26"/>
    <mergeCell ref="BSP26:BSR26"/>
    <mergeCell ref="BSS26:BSU26"/>
    <mergeCell ref="BSV26:BSX26"/>
    <mergeCell ref="BSY26:BTA26"/>
    <mergeCell ref="BRR26:BRT26"/>
    <mergeCell ref="BRU26:BRW26"/>
    <mergeCell ref="BRX26:BRZ26"/>
    <mergeCell ref="BSA26:BSC26"/>
    <mergeCell ref="DF27:DH27"/>
    <mergeCell ref="DI27:DK27"/>
    <mergeCell ref="DL27:DN27"/>
    <mergeCell ref="DO27:DQ27"/>
    <mergeCell ref="DR27:DT27"/>
    <mergeCell ref="DU27:DW27"/>
    <mergeCell ref="CN27:CP27"/>
    <mergeCell ref="CQ27:CS27"/>
    <mergeCell ref="CT27:CV27"/>
    <mergeCell ref="CW27:CY27"/>
    <mergeCell ref="CZ27:DB27"/>
    <mergeCell ref="DC27:DE27"/>
    <mergeCell ref="BV27:BX27"/>
    <mergeCell ref="BY27:CA27"/>
    <mergeCell ref="CB27:CD27"/>
    <mergeCell ref="CE27:CG27"/>
    <mergeCell ref="CH27:CJ27"/>
    <mergeCell ref="CK27:CM27"/>
    <mergeCell ref="BD27:BF27"/>
    <mergeCell ref="BG27:BI27"/>
    <mergeCell ref="BJ27:BL27"/>
    <mergeCell ref="BM27:BO27"/>
    <mergeCell ref="BP27:BR27"/>
    <mergeCell ref="BS27:BU27"/>
    <mergeCell ref="AL27:AN27"/>
    <mergeCell ref="AO27:AQ27"/>
    <mergeCell ref="AR27:AT27"/>
    <mergeCell ref="AU27:AW27"/>
    <mergeCell ref="AX27:AZ27"/>
    <mergeCell ref="BA27:BC27"/>
    <mergeCell ref="T27:V27"/>
    <mergeCell ref="W27:Y27"/>
    <mergeCell ref="Z27:AB27"/>
    <mergeCell ref="AC27:AE27"/>
    <mergeCell ref="AF27:AH27"/>
    <mergeCell ref="AI27:AK27"/>
    <mergeCell ref="HJ27:HL27"/>
    <mergeCell ref="HM27:HO27"/>
    <mergeCell ref="HP27:HR27"/>
    <mergeCell ref="HS27:HU27"/>
    <mergeCell ref="HV27:HX27"/>
    <mergeCell ref="HY27:IA27"/>
    <mergeCell ref="GR27:GT27"/>
    <mergeCell ref="GU27:GW27"/>
    <mergeCell ref="GX27:GZ27"/>
    <mergeCell ref="HA27:HC27"/>
    <mergeCell ref="HD27:HF27"/>
    <mergeCell ref="HG27:HI27"/>
    <mergeCell ref="FZ27:GB27"/>
    <mergeCell ref="GC27:GE27"/>
    <mergeCell ref="GF27:GH27"/>
    <mergeCell ref="GI27:GK27"/>
    <mergeCell ref="GL27:GN27"/>
    <mergeCell ref="GO27:GQ27"/>
    <mergeCell ref="FH27:FJ27"/>
    <mergeCell ref="FK27:FM27"/>
    <mergeCell ref="FN27:FP27"/>
    <mergeCell ref="FQ27:FS27"/>
    <mergeCell ref="FT27:FV27"/>
    <mergeCell ref="FW27:FY27"/>
    <mergeCell ref="EP27:ER27"/>
    <mergeCell ref="ES27:EU27"/>
    <mergeCell ref="EV27:EX27"/>
    <mergeCell ref="EY27:FA27"/>
    <mergeCell ref="FB27:FD27"/>
    <mergeCell ref="FE27:FG27"/>
    <mergeCell ref="DX27:DZ27"/>
    <mergeCell ref="EA27:EC27"/>
    <mergeCell ref="ED27:EF27"/>
    <mergeCell ref="EG27:EI27"/>
    <mergeCell ref="EJ27:EL27"/>
    <mergeCell ref="EM27:EO27"/>
    <mergeCell ref="LN27:LP27"/>
    <mergeCell ref="LQ27:LS27"/>
    <mergeCell ref="LT27:LV27"/>
    <mergeCell ref="LW27:LY27"/>
    <mergeCell ref="LZ27:MB27"/>
    <mergeCell ref="MC27:ME27"/>
    <mergeCell ref="KV27:KX27"/>
    <mergeCell ref="KY27:LA27"/>
    <mergeCell ref="LB27:LD27"/>
    <mergeCell ref="LE27:LG27"/>
    <mergeCell ref="LH27:LJ27"/>
    <mergeCell ref="LK27:LM27"/>
    <mergeCell ref="KD27:KF27"/>
    <mergeCell ref="KG27:KI27"/>
    <mergeCell ref="KJ27:KL27"/>
    <mergeCell ref="KM27:KO27"/>
    <mergeCell ref="KP27:KR27"/>
    <mergeCell ref="KS27:KU27"/>
    <mergeCell ref="JL27:JN27"/>
    <mergeCell ref="JO27:JQ27"/>
    <mergeCell ref="JR27:JT27"/>
    <mergeCell ref="JU27:JW27"/>
    <mergeCell ref="JX27:JZ27"/>
    <mergeCell ref="KA27:KC27"/>
    <mergeCell ref="IT27:IV27"/>
    <mergeCell ref="IW27:IY27"/>
    <mergeCell ref="IZ27:JB27"/>
    <mergeCell ref="JC27:JE27"/>
    <mergeCell ref="JF27:JH27"/>
    <mergeCell ref="JI27:JK27"/>
    <mergeCell ref="IB27:ID27"/>
    <mergeCell ref="IE27:IG27"/>
    <mergeCell ref="IH27:IJ27"/>
    <mergeCell ref="IK27:IM27"/>
    <mergeCell ref="IN27:IP27"/>
    <mergeCell ref="IQ27:IS27"/>
    <mergeCell ref="PR27:PT27"/>
    <mergeCell ref="PU27:PW27"/>
    <mergeCell ref="PX27:PZ27"/>
    <mergeCell ref="QA27:QC27"/>
    <mergeCell ref="QD27:QF27"/>
    <mergeCell ref="QG27:QI27"/>
    <mergeCell ref="OZ27:PB27"/>
    <mergeCell ref="PC27:PE27"/>
    <mergeCell ref="PF27:PH27"/>
    <mergeCell ref="PI27:PK27"/>
    <mergeCell ref="PL27:PN27"/>
    <mergeCell ref="PO27:PQ27"/>
    <mergeCell ref="OH27:OJ27"/>
    <mergeCell ref="OK27:OM27"/>
    <mergeCell ref="ON27:OP27"/>
    <mergeCell ref="OQ27:OS27"/>
    <mergeCell ref="OT27:OV27"/>
    <mergeCell ref="OW27:OY27"/>
    <mergeCell ref="NP27:NR27"/>
    <mergeCell ref="NS27:NU27"/>
    <mergeCell ref="NV27:NX27"/>
    <mergeCell ref="NY27:OA27"/>
    <mergeCell ref="OB27:OD27"/>
    <mergeCell ref="OE27:OG27"/>
    <mergeCell ref="MX27:MZ27"/>
    <mergeCell ref="NA27:NC27"/>
    <mergeCell ref="ND27:NF27"/>
    <mergeCell ref="NG27:NI27"/>
    <mergeCell ref="NJ27:NL27"/>
    <mergeCell ref="NM27:NO27"/>
    <mergeCell ref="MF27:MH27"/>
    <mergeCell ref="MI27:MK27"/>
    <mergeCell ref="ML27:MN27"/>
    <mergeCell ref="MO27:MQ27"/>
    <mergeCell ref="MR27:MT27"/>
    <mergeCell ref="MU27:MW27"/>
    <mergeCell ref="TV27:TX27"/>
    <mergeCell ref="TY27:UA27"/>
    <mergeCell ref="UB27:UD27"/>
    <mergeCell ref="UE27:UG27"/>
    <mergeCell ref="UH27:UJ27"/>
    <mergeCell ref="UK27:UM27"/>
    <mergeCell ref="TD27:TF27"/>
    <mergeCell ref="TG27:TI27"/>
    <mergeCell ref="TJ27:TL27"/>
    <mergeCell ref="TM27:TO27"/>
    <mergeCell ref="TP27:TR27"/>
    <mergeCell ref="TS27:TU27"/>
    <mergeCell ref="SL27:SN27"/>
    <mergeCell ref="SO27:SQ27"/>
    <mergeCell ref="SR27:ST27"/>
    <mergeCell ref="SU27:SW27"/>
    <mergeCell ref="SX27:SZ27"/>
    <mergeCell ref="TA27:TC27"/>
    <mergeCell ref="RT27:RV27"/>
    <mergeCell ref="RW27:RY27"/>
    <mergeCell ref="RZ27:SB27"/>
    <mergeCell ref="SC27:SE27"/>
    <mergeCell ref="SF27:SH27"/>
    <mergeCell ref="SI27:SK27"/>
    <mergeCell ref="RB27:RD27"/>
    <mergeCell ref="RE27:RG27"/>
    <mergeCell ref="RH27:RJ27"/>
    <mergeCell ref="RK27:RM27"/>
    <mergeCell ref="RN27:RP27"/>
    <mergeCell ref="RQ27:RS27"/>
    <mergeCell ref="QJ27:QL27"/>
    <mergeCell ref="QM27:QO27"/>
    <mergeCell ref="QP27:QR27"/>
    <mergeCell ref="QS27:QU27"/>
    <mergeCell ref="QV27:QX27"/>
    <mergeCell ref="QY27:RA27"/>
    <mergeCell ref="XZ27:YB27"/>
    <mergeCell ref="YC27:YE27"/>
    <mergeCell ref="YF27:YH27"/>
    <mergeCell ref="YI27:YK27"/>
    <mergeCell ref="YL27:YN27"/>
    <mergeCell ref="YO27:YQ27"/>
    <mergeCell ref="XH27:XJ27"/>
    <mergeCell ref="XK27:XM27"/>
    <mergeCell ref="XN27:XP27"/>
    <mergeCell ref="XQ27:XS27"/>
    <mergeCell ref="XT27:XV27"/>
    <mergeCell ref="XW27:XY27"/>
    <mergeCell ref="WP27:WR27"/>
    <mergeCell ref="WS27:WU27"/>
    <mergeCell ref="WV27:WX27"/>
    <mergeCell ref="WY27:XA27"/>
    <mergeCell ref="XB27:XD27"/>
    <mergeCell ref="XE27:XG27"/>
    <mergeCell ref="VX27:VZ27"/>
    <mergeCell ref="WA27:WC27"/>
    <mergeCell ref="WD27:WF27"/>
    <mergeCell ref="WG27:WI27"/>
    <mergeCell ref="WJ27:WL27"/>
    <mergeCell ref="WM27:WO27"/>
    <mergeCell ref="VF27:VH27"/>
    <mergeCell ref="VI27:VK27"/>
    <mergeCell ref="VL27:VN27"/>
    <mergeCell ref="VO27:VQ27"/>
    <mergeCell ref="VR27:VT27"/>
    <mergeCell ref="VU27:VW27"/>
    <mergeCell ref="UN27:UP27"/>
    <mergeCell ref="UQ27:US27"/>
    <mergeCell ref="UT27:UV27"/>
    <mergeCell ref="UW27:UY27"/>
    <mergeCell ref="UZ27:VB27"/>
    <mergeCell ref="VC27:VE27"/>
    <mergeCell ref="ACD27:ACF27"/>
    <mergeCell ref="ACG27:ACI27"/>
    <mergeCell ref="ACJ27:ACL27"/>
    <mergeCell ref="ACM27:ACO27"/>
    <mergeCell ref="ACP27:ACR27"/>
    <mergeCell ref="ACS27:ACU27"/>
    <mergeCell ref="ABL27:ABN27"/>
    <mergeCell ref="ABO27:ABQ27"/>
    <mergeCell ref="ABR27:ABT27"/>
    <mergeCell ref="ABU27:ABW27"/>
    <mergeCell ref="ABX27:ABZ27"/>
    <mergeCell ref="ACA27:ACC27"/>
    <mergeCell ref="AAT27:AAV27"/>
    <mergeCell ref="AAW27:AAY27"/>
    <mergeCell ref="AAZ27:ABB27"/>
    <mergeCell ref="ABC27:ABE27"/>
    <mergeCell ref="ABF27:ABH27"/>
    <mergeCell ref="ABI27:ABK27"/>
    <mergeCell ref="AAB27:AAD27"/>
    <mergeCell ref="AAE27:AAG27"/>
    <mergeCell ref="AAH27:AAJ27"/>
    <mergeCell ref="AAK27:AAM27"/>
    <mergeCell ref="AAN27:AAP27"/>
    <mergeCell ref="AAQ27:AAS27"/>
    <mergeCell ref="ZJ27:ZL27"/>
    <mergeCell ref="ZM27:ZO27"/>
    <mergeCell ref="ZP27:ZR27"/>
    <mergeCell ref="ZS27:ZU27"/>
    <mergeCell ref="ZV27:ZX27"/>
    <mergeCell ref="ZY27:AAA27"/>
    <mergeCell ref="YR27:YT27"/>
    <mergeCell ref="YU27:YW27"/>
    <mergeCell ref="YX27:YZ27"/>
    <mergeCell ref="ZA27:ZC27"/>
    <mergeCell ref="ZD27:ZF27"/>
    <mergeCell ref="ZG27:ZI27"/>
    <mergeCell ref="AGH27:AGJ27"/>
    <mergeCell ref="AGK27:AGM27"/>
    <mergeCell ref="AGN27:AGP27"/>
    <mergeCell ref="AGQ27:AGS27"/>
    <mergeCell ref="AGT27:AGV27"/>
    <mergeCell ref="AGW27:AGY27"/>
    <mergeCell ref="AFP27:AFR27"/>
    <mergeCell ref="AFS27:AFU27"/>
    <mergeCell ref="AFV27:AFX27"/>
    <mergeCell ref="AFY27:AGA27"/>
    <mergeCell ref="AGB27:AGD27"/>
    <mergeCell ref="AGE27:AGG27"/>
    <mergeCell ref="AEX27:AEZ27"/>
    <mergeCell ref="AFA27:AFC27"/>
    <mergeCell ref="AFD27:AFF27"/>
    <mergeCell ref="AFG27:AFI27"/>
    <mergeCell ref="AFJ27:AFL27"/>
    <mergeCell ref="AFM27:AFO27"/>
    <mergeCell ref="AEF27:AEH27"/>
    <mergeCell ref="AEI27:AEK27"/>
    <mergeCell ref="AEL27:AEN27"/>
    <mergeCell ref="AEO27:AEQ27"/>
    <mergeCell ref="AER27:AET27"/>
    <mergeCell ref="AEU27:AEW27"/>
    <mergeCell ref="ADN27:ADP27"/>
    <mergeCell ref="ADQ27:ADS27"/>
    <mergeCell ref="ADT27:ADV27"/>
    <mergeCell ref="ADW27:ADY27"/>
    <mergeCell ref="ADZ27:AEB27"/>
    <mergeCell ref="AEC27:AEE27"/>
    <mergeCell ref="ACV27:ACX27"/>
    <mergeCell ref="ACY27:ADA27"/>
    <mergeCell ref="ADB27:ADD27"/>
    <mergeCell ref="ADE27:ADG27"/>
    <mergeCell ref="ADH27:ADJ27"/>
    <mergeCell ref="ADK27:ADM27"/>
    <mergeCell ref="AKL27:AKN27"/>
    <mergeCell ref="AKO27:AKQ27"/>
    <mergeCell ref="AKR27:AKT27"/>
    <mergeCell ref="AKU27:AKW27"/>
    <mergeCell ref="AKX27:AKZ27"/>
    <mergeCell ref="ALA27:ALC27"/>
    <mergeCell ref="AJT27:AJV27"/>
    <mergeCell ref="AJW27:AJY27"/>
    <mergeCell ref="AJZ27:AKB27"/>
    <mergeCell ref="AKC27:AKE27"/>
    <mergeCell ref="AKF27:AKH27"/>
    <mergeCell ref="AKI27:AKK27"/>
    <mergeCell ref="AJB27:AJD27"/>
    <mergeCell ref="AJE27:AJG27"/>
    <mergeCell ref="AJH27:AJJ27"/>
    <mergeCell ref="AJK27:AJM27"/>
    <mergeCell ref="AJN27:AJP27"/>
    <mergeCell ref="AJQ27:AJS27"/>
    <mergeCell ref="AIJ27:AIL27"/>
    <mergeCell ref="AIM27:AIO27"/>
    <mergeCell ref="AIP27:AIR27"/>
    <mergeCell ref="AIS27:AIU27"/>
    <mergeCell ref="AIV27:AIX27"/>
    <mergeCell ref="AIY27:AJA27"/>
    <mergeCell ref="AHR27:AHT27"/>
    <mergeCell ref="AHU27:AHW27"/>
    <mergeCell ref="AHX27:AHZ27"/>
    <mergeCell ref="AIA27:AIC27"/>
    <mergeCell ref="AID27:AIF27"/>
    <mergeCell ref="AIG27:AII27"/>
    <mergeCell ref="AGZ27:AHB27"/>
    <mergeCell ref="AHC27:AHE27"/>
    <mergeCell ref="AHF27:AHH27"/>
    <mergeCell ref="AHI27:AHK27"/>
    <mergeCell ref="AHL27:AHN27"/>
    <mergeCell ref="AHO27:AHQ27"/>
    <mergeCell ref="AOP27:AOR27"/>
    <mergeCell ref="AOS27:AOU27"/>
    <mergeCell ref="AOV27:AOX27"/>
    <mergeCell ref="AOY27:APA27"/>
    <mergeCell ref="APB27:APD27"/>
    <mergeCell ref="APE27:APG27"/>
    <mergeCell ref="ANX27:ANZ27"/>
    <mergeCell ref="AOA27:AOC27"/>
    <mergeCell ref="AOD27:AOF27"/>
    <mergeCell ref="AOG27:AOI27"/>
    <mergeCell ref="AOJ27:AOL27"/>
    <mergeCell ref="AOM27:AOO27"/>
    <mergeCell ref="ANF27:ANH27"/>
    <mergeCell ref="ANI27:ANK27"/>
    <mergeCell ref="ANL27:ANN27"/>
    <mergeCell ref="ANO27:ANQ27"/>
    <mergeCell ref="ANR27:ANT27"/>
    <mergeCell ref="ANU27:ANW27"/>
    <mergeCell ref="AMN27:AMP27"/>
    <mergeCell ref="AMQ27:AMS27"/>
    <mergeCell ref="AMT27:AMV27"/>
    <mergeCell ref="AMW27:AMY27"/>
    <mergeCell ref="AMZ27:ANB27"/>
    <mergeCell ref="ANC27:ANE27"/>
    <mergeCell ref="ALV27:ALX27"/>
    <mergeCell ref="ALY27:AMA27"/>
    <mergeCell ref="AMB27:AMD27"/>
    <mergeCell ref="AME27:AMG27"/>
    <mergeCell ref="AMH27:AMJ27"/>
    <mergeCell ref="AMK27:AMM27"/>
    <mergeCell ref="ALD27:ALF27"/>
    <mergeCell ref="ALG27:ALI27"/>
    <mergeCell ref="ALJ27:ALL27"/>
    <mergeCell ref="ALM27:ALO27"/>
    <mergeCell ref="ALP27:ALR27"/>
    <mergeCell ref="ALS27:ALU27"/>
    <mergeCell ref="AST27:ASV27"/>
    <mergeCell ref="ASW27:ASY27"/>
    <mergeCell ref="ASZ27:ATB27"/>
    <mergeCell ref="ATC27:ATE27"/>
    <mergeCell ref="ATF27:ATH27"/>
    <mergeCell ref="ATI27:ATK27"/>
    <mergeCell ref="ASB27:ASD27"/>
    <mergeCell ref="ASE27:ASG27"/>
    <mergeCell ref="ASH27:ASJ27"/>
    <mergeCell ref="ASK27:ASM27"/>
    <mergeCell ref="ASN27:ASP27"/>
    <mergeCell ref="ASQ27:ASS27"/>
    <mergeCell ref="ARJ27:ARL27"/>
    <mergeCell ref="ARM27:ARO27"/>
    <mergeCell ref="ARP27:ARR27"/>
    <mergeCell ref="ARS27:ARU27"/>
    <mergeCell ref="ARV27:ARX27"/>
    <mergeCell ref="ARY27:ASA27"/>
    <mergeCell ref="AQR27:AQT27"/>
    <mergeCell ref="AQU27:AQW27"/>
    <mergeCell ref="AQX27:AQZ27"/>
    <mergeCell ref="ARA27:ARC27"/>
    <mergeCell ref="ARD27:ARF27"/>
    <mergeCell ref="ARG27:ARI27"/>
    <mergeCell ref="APZ27:AQB27"/>
    <mergeCell ref="AQC27:AQE27"/>
    <mergeCell ref="AQF27:AQH27"/>
    <mergeCell ref="AQI27:AQK27"/>
    <mergeCell ref="AQL27:AQN27"/>
    <mergeCell ref="AQO27:AQQ27"/>
    <mergeCell ref="APH27:APJ27"/>
    <mergeCell ref="APK27:APM27"/>
    <mergeCell ref="APN27:APP27"/>
    <mergeCell ref="APQ27:APS27"/>
    <mergeCell ref="APT27:APV27"/>
    <mergeCell ref="APW27:APY27"/>
    <mergeCell ref="AWX27:AWZ27"/>
    <mergeCell ref="AXA27:AXC27"/>
    <mergeCell ref="AXD27:AXF27"/>
    <mergeCell ref="AXG27:AXI27"/>
    <mergeCell ref="AXJ27:AXL27"/>
    <mergeCell ref="AXM27:AXO27"/>
    <mergeCell ref="AWF27:AWH27"/>
    <mergeCell ref="AWI27:AWK27"/>
    <mergeCell ref="AWL27:AWN27"/>
    <mergeCell ref="AWO27:AWQ27"/>
    <mergeCell ref="AWR27:AWT27"/>
    <mergeCell ref="AWU27:AWW27"/>
    <mergeCell ref="AVN27:AVP27"/>
    <mergeCell ref="AVQ27:AVS27"/>
    <mergeCell ref="AVT27:AVV27"/>
    <mergeCell ref="AVW27:AVY27"/>
    <mergeCell ref="AVZ27:AWB27"/>
    <mergeCell ref="AWC27:AWE27"/>
    <mergeCell ref="AUV27:AUX27"/>
    <mergeCell ref="AUY27:AVA27"/>
    <mergeCell ref="AVB27:AVD27"/>
    <mergeCell ref="AVE27:AVG27"/>
    <mergeCell ref="AVH27:AVJ27"/>
    <mergeCell ref="AVK27:AVM27"/>
    <mergeCell ref="AUD27:AUF27"/>
    <mergeCell ref="AUG27:AUI27"/>
    <mergeCell ref="AUJ27:AUL27"/>
    <mergeCell ref="AUM27:AUO27"/>
    <mergeCell ref="AUP27:AUR27"/>
    <mergeCell ref="AUS27:AUU27"/>
    <mergeCell ref="ATL27:ATN27"/>
    <mergeCell ref="ATO27:ATQ27"/>
    <mergeCell ref="ATR27:ATT27"/>
    <mergeCell ref="ATU27:ATW27"/>
    <mergeCell ref="ATX27:ATZ27"/>
    <mergeCell ref="AUA27:AUC27"/>
    <mergeCell ref="BBB27:BBD27"/>
    <mergeCell ref="BBE27:BBG27"/>
    <mergeCell ref="BBH27:BBJ27"/>
    <mergeCell ref="BBK27:BBM27"/>
    <mergeCell ref="BBN27:BBP27"/>
    <mergeCell ref="BBQ27:BBS27"/>
    <mergeCell ref="BAJ27:BAL27"/>
    <mergeCell ref="BAM27:BAO27"/>
    <mergeCell ref="BAP27:BAR27"/>
    <mergeCell ref="BAS27:BAU27"/>
    <mergeCell ref="BAV27:BAX27"/>
    <mergeCell ref="BAY27:BBA27"/>
    <mergeCell ref="AZR27:AZT27"/>
    <mergeCell ref="AZU27:AZW27"/>
    <mergeCell ref="AZX27:AZZ27"/>
    <mergeCell ref="BAA27:BAC27"/>
    <mergeCell ref="BAD27:BAF27"/>
    <mergeCell ref="BAG27:BAI27"/>
    <mergeCell ref="AYZ27:AZB27"/>
    <mergeCell ref="AZC27:AZE27"/>
    <mergeCell ref="AZF27:AZH27"/>
    <mergeCell ref="AZI27:AZK27"/>
    <mergeCell ref="AZL27:AZN27"/>
    <mergeCell ref="AZO27:AZQ27"/>
    <mergeCell ref="AYH27:AYJ27"/>
    <mergeCell ref="AYK27:AYM27"/>
    <mergeCell ref="AYN27:AYP27"/>
    <mergeCell ref="AYQ27:AYS27"/>
    <mergeCell ref="AYT27:AYV27"/>
    <mergeCell ref="AYW27:AYY27"/>
    <mergeCell ref="AXP27:AXR27"/>
    <mergeCell ref="AXS27:AXU27"/>
    <mergeCell ref="AXV27:AXX27"/>
    <mergeCell ref="AXY27:AYA27"/>
    <mergeCell ref="AYB27:AYD27"/>
    <mergeCell ref="AYE27:AYG27"/>
    <mergeCell ref="BFF27:BFH27"/>
    <mergeCell ref="BFI27:BFK27"/>
    <mergeCell ref="BFL27:BFN27"/>
    <mergeCell ref="BFO27:BFQ27"/>
    <mergeCell ref="BFR27:BFT27"/>
    <mergeCell ref="BFU27:BFW27"/>
    <mergeCell ref="BEN27:BEP27"/>
    <mergeCell ref="BEQ27:BES27"/>
    <mergeCell ref="BET27:BEV27"/>
    <mergeCell ref="BEW27:BEY27"/>
    <mergeCell ref="BEZ27:BFB27"/>
    <mergeCell ref="BFC27:BFE27"/>
    <mergeCell ref="BDV27:BDX27"/>
    <mergeCell ref="BDY27:BEA27"/>
    <mergeCell ref="BEB27:BED27"/>
    <mergeCell ref="BEE27:BEG27"/>
    <mergeCell ref="BEH27:BEJ27"/>
    <mergeCell ref="BEK27:BEM27"/>
    <mergeCell ref="BDD27:BDF27"/>
    <mergeCell ref="BDG27:BDI27"/>
    <mergeCell ref="BDJ27:BDL27"/>
    <mergeCell ref="BDM27:BDO27"/>
    <mergeCell ref="BDP27:BDR27"/>
    <mergeCell ref="BDS27:BDU27"/>
    <mergeCell ref="BCL27:BCN27"/>
    <mergeCell ref="BCO27:BCQ27"/>
    <mergeCell ref="BCR27:BCT27"/>
    <mergeCell ref="BCU27:BCW27"/>
    <mergeCell ref="BCX27:BCZ27"/>
    <mergeCell ref="BDA27:BDC27"/>
    <mergeCell ref="BBT27:BBV27"/>
    <mergeCell ref="BBW27:BBY27"/>
    <mergeCell ref="BBZ27:BCB27"/>
    <mergeCell ref="BCC27:BCE27"/>
    <mergeCell ref="BCF27:BCH27"/>
    <mergeCell ref="BCI27:BCK27"/>
    <mergeCell ref="BJJ27:BJL27"/>
    <mergeCell ref="BJM27:BJO27"/>
    <mergeCell ref="BJP27:BJR27"/>
    <mergeCell ref="BJS27:BJU27"/>
    <mergeCell ref="BJV27:BJX27"/>
    <mergeCell ref="BJY27:BKA27"/>
    <mergeCell ref="BIR27:BIT27"/>
    <mergeCell ref="BIU27:BIW27"/>
    <mergeCell ref="BIX27:BIZ27"/>
    <mergeCell ref="BJA27:BJC27"/>
    <mergeCell ref="BJD27:BJF27"/>
    <mergeCell ref="BJG27:BJI27"/>
    <mergeCell ref="BHZ27:BIB27"/>
    <mergeCell ref="BIC27:BIE27"/>
    <mergeCell ref="BIF27:BIH27"/>
    <mergeCell ref="BII27:BIK27"/>
    <mergeCell ref="BIL27:BIN27"/>
    <mergeCell ref="BIO27:BIQ27"/>
    <mergeCell ref="BHH27:BHJ27"/>
    <mergeCell ref="BHK27:BHM27"/>
    <mergeCell ref="BHN27:BHP27"/>
    <mergeCell ref="BHQ27:BHS27"/>
    <mergeCell ref="BHT27:BHV27"/>
    <mergeCell ref="BHW27:BHY27"/>
    <mergeCell ref="BGP27:BGR27"/>
    <mergeCell ref="BGS27:BGU27"/>
    <mergeCell ref="BGV27:BGX27"/>
    <mergeCell ref="BGY27:BHA27"/>
    <mergeCell ref="BHB27:BHD27"/>
    <mergeCell ref="BHE27:BHG27"/>
    <mergeCell ref="BFX27:BFZ27"/>
    <mergeCell ref="BGA27:BGC27"/>
    <mergeCell ref="BGD27:BGF27"/>
    <mergeCell ref="BGG27:BGI27"/>
    <mergeCell ref="BGJ27:BGL27"/>
    <mergeCell ref="BGM27:BGO27"/>
    <mergeCell ref="BNN27:BNP27"/>
    <mergeCell ref="BNQ27:BNS27"/>
    <mergeCell ref="BNT27:BNV27"/>
    <mergeCell ref="BNW27:BNY27"/>
    <mergeCell ref="BNZ27:BOB27"/>
    <mergeCell ref="BOC27:BOE27"/>
    <mergeCell ref="BMV27:BMX27"/>
    <mergeCell ref="BMY27:BNA27"/>
    <mergeCell ref="BNB27:BND27"/>
    <mergeCell ref="BNE27:BNG27"/>
    <mergeCell ref="BNH27:BNJ27"/>
    <mergeCell ref="BNK27:BNM27"/>
    <mergeCell ref="BMD27:BMF27"/>
    <mergeCell ref="BMG27:BMI27"/>
    <mergeCell ref="BMJ27:BML27"/>
    <mergeCell ref="BMM27:BMO27"/>
    <mergeCell ref="BMP27:BMR27"/>
    <mergeCell ref="BMS27:BMU27"/>
    <mergeCell ref="BLL27:BLN27"/>
    <mergeCell ref="BLO27:BLQ27"/>
    <mergeCell ref="BLR27:BLT27"/>
    <mergeCell ref="BLU27:BLW27"/>
    <mergeCell ref="BLX27:BLZ27"/>
    <mergeCell ref="BMA27:BMC27"/>
    <mergeCell ref="BKT27:BKV27"/>
    <mergeCell ref="BKW27:BKY27"/>
    <mergeCell ref="BKZ27:BLB27"/>
    <mergeCell ref="BLC27:BLE27"/>
    <mergeCell ref="BLF27:BLH27"/>
    <mergeCell ref="BLI27:BLK27"/>
    <mergeCell ref="BKB27:BKD27"/>
    <mergeCell ref="BKE27:BKG27"/>
    <mergeCell ref="BKH27:BKJ27"/>
    <mergeCell ref="BKK27:BKM27"/>
    <mergeCell ref="BKN27:BKP27"/>
    <mergeCell ref="BKQ27:BKS27"/>
    <mergeCell ref="BSV27:BSX27"/>
    <mergeCell ref="BSY27:BTA27"/>
    <mergeCell ref="BRR27:BRT27"/>
    <mergeCell ref="BRU27:BRW27"/>
    <mergeCell ref="BRX27:BRZ27"/>
    <mergeCell ref="BSA27:BSC27"/>
    <mergeCell ref="BSD27:BSF27"/>
    <mergeCell ref="BSG27:BSI27"/>
    <mergeCell ref="BQZ27:BRB27"/>
    <mergeCell ref="BRC27:BRE27"/>
    <mergeCell ref="BRF27:BRH27"/>
    <mergeCell ref="BRI27:BRK27"/>
    <mergeCell ref="BRL27:BRN27"/>
    <mergeCell ref="BRO27:BRQ27"/>
    <mergeCell ref="BQH27:BQJ27"/>
    <mergeCell ref="BQK27:BQM27"/>
    <mergeCell ref="BQN27:BQP27"/>
    <mergeCell ref="BQQ27:BQS27"/>
    <mergeCell ref="BQT27:BQV27"/>
    <mergeCell ref="BQW27:BQY27"/>
    <mergeCell ref="BPP27:BPR27"/>
    <mergeCell ref="BPS27:BPU27"/>
    <mergeCell ref="BPV27:BPX27"/>
    <mergeCell ref="BPY27:BQA27"/>
    <mergeCell ref="BQB27:BQD27"/>
    <mergeCell ref="BQE27:BQG27"/>
    <mergeCell ref="BOX27:BOZ27"/>
    <mergeCell ref="BPA27:BPC27"/>
    <mergeCell ref="BPD27:BPF27"/>
    <mergeCell ref="BPG27:BPI27"/>
    <mergeCell ref="BPJ27:BPL27"/>
    <mergeCell ref="BPM27:BPO27"/>
    <mergeCell ref="BOF27:BOH27"/>
    <mergeCell ref="BOI27:BOK27"/>
    <mergeCell ref="BOL27:BON27"/>
    <mergeCell ref="BOO27:BOQ27"/>
    <mergeCell ref="BOR27:BOT27"/>
    <mergeCell ref="BOU27:BOW27"/>
    <mergeCell ref="T28:V28"/>
    <mergeCell ref="W28:Y28"/>
    <mergeCell ref="Z28:AB28"/>
    <mergeCell ref="AC28:AE28"/>
    <mergeCell ref="AF28:AH28"/>
    <mergeCell ref="AI28:AK28"/>
    <mergeCell ref="B28:D28"/>
    <mergeCell ref="E28:G28"/>
    <mergeCell ref="H28:J28"/>
    <mergeCell ref="K28:M28"/>
    <mergeCell ref="N28:P28"/>
    <mergeCell ref="Q28:S28"/>
    <mergeCell ref="BXX27:BXZ27"/>
    <mergeCell ref="BYA27:BYC27"/>
    <mergeCell ref="BYD27:BYF27"/>
    <mergeCell ref="BYG27:BYI27"/>
    <mergeCell ref="BYJ27:BYL27"/>
    <mergeCell ref="BYM27:BYO27"/>
    <mergeCell ref="BXF27:BXH27"/>
    <mergeCell ref="BXI27:BXK27"/>
    <mergeCell ref="BXL27:BXN27"/>
    <mergeCell ref="BXO27:BXQ27"/>
    <mergeCell ref="BXR27:BXT27"/>
    <mergeCell ref="BXU27:BXW27"/>
    <mergeCell ref="BWN27:BWP27"/>
    <mergeCell ref="BWQ27:BWS27"/>
    <mergeCell ref="BWT27:BWV27"/>
    <mergeCell ref="BWW27:BWY27"/>
    <mergeCell ref="BWZ27:BXB27"/>
    <mergeCell ref="BXC27:BXE27"/>
    <mergeCell ref="BVV27:BVX27"/>
    <mergeCell ref="BVY27:BWA27"/>
    <mergeCell ref="BWB27:BWD27"/>
    <mergeCell ref="BWE27:BWG27"/>
    <mergeCell ref="BWH27:BWJ27"/>
    <mergeCell ref="BWK27:BWM27"/>
    <mergeCell ref="BVD27:BVF27"/>
    <mergeCell ref="BVG27:BVI27"/>
    <mergeCell ref="BVJ27:BVL27"/>
    <mergeCell ref="BVM27:BVO27"/>
    <mergeCell ref="BVP27:BVR27"/>
    <mergeCell ref="BVS27:BVU27"/>
    <mergeCell ref="BUL27:BUN27"/>
    <mergeCell ref="BUO27:BUQ27"/>
    <mergeCell ref="BUR27:BUT27"/>
    <mergeCell ref="BUU27:BUW27"/>
    <mergeCell ref="BUX27:BUZ27"/>
    <mergeCell ref="BVA27:BVC27"/>
    <mergeCell ref="BTT27:BTV27"/>
    <mergeCell ref="BTW27:BTY27"/>
    <mergeCell ref="BTZ27:BUB27"/>
    <mergeCell ref="BUC27:BUE27"/>
    <mergeCell ref="BUF27:BUH27"/>
    <mergeCell ref="BUI27:BUK27"/>
    <mergeCell ref="BTB27:BTD27"/>
    <mergeCell ref="BTE27:BTG27"/>
    <mergeCell ref="BTH27:BTJ27"/>
    <mergeCell ref="BTK27:BTM27"/>
    <mergeCell ref="BTN27:BTP27"/>
    <mergeCell ref="BTQ27:BTS27"/>
    <mergeCell ref="BSJ27:BSL27"/>
    <mergeCell ref="BSM27:BSO27"/>
    <mergeCell ref="BSP27:BSR27"/>
    <mergeCell ref="BSS27:BSU27"/>
    <mergeCell ref="DX28:DZ28"/>
    <mergeCell ref="EA28:EC28"/>
    <mergeCell ref="ED28:EF28"/>
    <mergeCell ref="EG28:EI28"/>
    <mergeCell ref="EJ28:EL28"/>
    <mergeCell ref="EM28:EO28"/>
    <mergeCell ref="DF28:DH28"/>
    <mergeCell ref="DI28:DK28"/>
    <mergeCell ref="DL28:DN28"/>
    <mergeCell ref="DO28:DQ28"/>
    <mergeCell ref="DR28:DT28"/>
    <mergeCell ref="DU28:DW28"/>
    <mergeCell ref="CN28:CP28"/>
    <mergeCell ref="CQ28:CS28"/>
    <mergeCell ref="CT28:CV28"/>
    <mergeCell ref="CW28:CY28"/>
    <mergeCell ref="CZ28:DB28"/>
    <mergeCell ref="DC28:DE28"/>
    <mergeCell ref="BV28:BX28"/>
    <mergeCell ref="BY28:CA28"/>
    <mergeCell ref="CB28:CD28"/>
    <mergeCell ref="CE28:CG28"/>
    <mergeCell ref="CH28:CJ28"/>
    <mergeCell ref="CK28:CM28"/>
    <mergeCell ref="BD28:BF28"/>
    <mergeCell ref="BG28:BI28"/>
    <mergeCell ref="BJ28:BL28"/>
    <mergeCell ref="BM28:BO28"/>
    <mergeCell ref="BP28:BR28"/>
    <mergeCell ref="BS28:BU28"/>
    <mergeCell ref="AL28:AN28"/>
    <mergeCell ref="AO28:AQ28"/>
    <mergeCell ref="AR28:AT28"/>
    <mergeCell ref="AU28:AW28"/>
    <mergeCell ref="AX28:AZ28"/>
    <mergeCell ref="BA28:BC28"/>
    <mergeCell ref="IB28:ID28"/>
    <mergeCell ref="IE28:IG28"/>
    <mergeCell ref="IH28:IJ28"/>
    <mergeCell ref="IK28:IM28"/>
    <mergeCell ref="IN28:IP28"/>
    <mergeCell ref="IQ28:IS28"/>
    <mergeCell ref="HJ28:HL28"/>
    <mergeCell ref="HM28:HO28"/>
    <mergeCell ref="HP28:HR28"/>
    <mergeCell ref="HS28:HU28"/>
    <mergeCell ref="HV28:HX28"/>
    <mergeCell ref="HY28:IA28"/>
    <mergeCell ref="GR28:GT28"/>
    <mergeCell ref="GU28:GW28"/>
    <mergeCell ref="GX28:GZ28"/>
    <mergeCell ref="HA28:HC28"/>
    <mergeCell ref="HD28:HF28"/>
    <mergeCell ref="HG28:HI28"/>
    <mergeCell ref="FZ28:GB28"/>
    <mergeCell ref="GC28:GE28"/>
    <mergeCell ref="GF28:GH28"/>
    <mergeCell ref="GI28:GK28"/>
    <mergeCell ref="GL28:GN28"/>
    <mergeCell ref="GO28:GQ28"/>
    <mergeCell ref="FH28:FJ28"/>
    <mergeCell ref="FK28:FM28"/>
    <mergeCell ref="FN28:FP28"/>
    <mergeCell ref="FQ28:FS28"/>
    <mergeCell ref="FT28:FV28"/>
    <mergeCell ref="FW28:FY28"/>
    <mergeCell ref="EP28:ER28"/>
    <mergeCell ref="ES28:EU28"/>
    <mergeCell ref="EV28:EX28"/>
    <mergeCell ref="EY28:FA28"/>
    <mergeCell ref="FB28:FD28"/>
    <mergeCell ref="FE28:FG28"/>
    <mergeCell ref="MF28:MH28"/>
    <mergeCell ref="MI28:MK28"/>
    <mergeCell ref="ML28:MN28"/>
    <mergeCell ref="MO28:MQ28"/>
    <mergeCell ref="MR28:MT28"/>
    <mergeCell ref="MU28:MW28"/>
    <mergeCell ref="LN28:LP28"/>
    <mergeCell ref="LQ28:LS28"/>
    <mergeCell ref="LT28:LV28"/>
    <mergeCell ref="LW28:LY28"/>
    <mergeCell ref="LZ28:MB28"/>
    <mergeCell ref="MC28:ME28"/>
    <mergeCell ref="KV28:KX28"/>
    <mergeCell ref="KY28:LA28"/>
    <mergeCell ref="LB28:LD28"/>
    <mergeCell ref="LE28:LG28"/>
    <mergeCell ref="LH28:LJ28"/>
    <mergeCell ref="LK28:LM28"/>
    <mergeCell ref="KD28:KF28"/>
    <mergeCell ref="KG28:KI28"/>
    <mergeCell ref="KJ28:KL28"/>
    <mergeCell ref="KM28:KO28"/>
    <mergeCell ref="KP28:KR28"/>
    <mergeCell ref="KS28:KU28"/>
    <mergeCell ref="JL28:JN28"/>
    <mergeCell ref="JO28:JQ28"/>
    <mergeCell ref="JR28:JT28"/>
    <mergeCell ref="JU28:JW28"/>
    <mergeCell ref="JX28:JZ28"/>
    <mergeCell ref="KA28:KC28"/>
    <mergeCell ref="IT28:IV28"/>
    <mergeCell ref="IW28:IY28"/>
    <mergeCell ref="IZ28:JB28"/>
    <mergeCell ref="JC28:JE28"/>
    <mergeCell ref="JF28:JH28"/>
    <mergeCell ref="JI28:JK28"/>
    <mergeCell ref="QJ28:QL28"/>
    <mergeCell ref="QM28:QO28"/>
    <mergeCell ref="QP28:QR28"/>
    <mergeCell ref="QS28:QU28"/>
    <mergeCell ref="QV28:QX28"/>
    <mergeCell ref="QY28:RA28"/>
    <mergeCell ref="PR28:PT28"/>
    <mergeCell ref="PU28:PW28"/>
    <mergeCell ref="PX28:PZ28"/>
    <mergeCell ref="QA28:QC28"/>
    <mergeCell ref="QD28:QF28"/>
    <mergeCell ref="QG28:QI28"/>
    <mergeCell ref="OZ28:PB28"/>
    <mergeCell ref="PC28:PE28"/>
    <mergeCell ref="PF28:PH28"/>
    <mergeCell ref="PI28:PK28"/>
    <mergeCell ref="PL28:PN28"/>
    <mergeCell ref="PO28:PQ28"/>
    <mergeCell ref="OH28:OJ28"/>
    <mergeCell ref="OK28:OM28"/>
    <mergeCell ref="ON28:OP28"/>
    <mergeCell ref="OQ28:OS28"/>
    <mergeCell ref="OT28:OV28"/>
    <mergeCell ref="OW28:OY28"/>
    <mergeCell ref="NP28:NR28"/>
    <mergeCell ref="NS28:NU28"/>
    <mergeCell ref="NV28:NX28"/>
    <mergeCell ref="NY28:OA28"/>
    <mergeCell ref="OB28:OD28"/>
    <mergeCell ref="OE28:OG28"/>
    <mergeCell ref="MX28:MZ28"/>
    <mergeCell ref="NA28:NC28"/>
    <mergeCell ref="ND28:NF28"/>
    <mergeCell ref="NG28:NI28"/>
    <mergeCell ref="NJ28:NL28"/>
    <mergeCell ref="NM28:NO28"/>
    <mergeCell ref="UN28:UP28"/>
    <mergeCell ref="UQ28:US28"/>
    <mergeCell ref="UT28:UV28"/>
    <mergeCell ref="UW28:UY28"/>
    <mergeCell ref="UZ28:VB28"/>
    <mergeCell ref="VC28:VE28"/>
    <mergeCell ref="TV28:TX28"/>
    <mergeCell ref="TY28:UA28"/>
    <mergeCell ref="UB28:UD28"/>
    <mergeCell ref="UE28:UG28"/>
    <mergeCell ref="UH28:UJ28"/>
    <mergeCell ref="UK28:UM28"/>
    <mergeCell ref="TD28:TF28"/>
    <mergeCell ref="TG28:TI28"/>
    <mergeCell ref="TJ28:TL28"/>
    <mergeCell ref="TM28:TO28"/>
    <mergeCell ref="TP28:TR28"/>
    <mergeCell ref="TS28:TU28"/>
    <mergeCell ref="SL28:SN28"/>
    <mergeCell ref="SO28:SQ28"/>
    <mergeCell ref="SR28:ST28"/>
    <mergeCell ref="SU28:SW28"/>
    <mergeCell ref="SX28:SZ28"/>
    <mergeCell ref="TA28:TC28"/>
    <mergeCell ref="RT28:RV28"/>
    <mergeCell ref="RW28:RY28"/>
    <mergeCell ref="RZ28:SB28"/>
    <mergeCell ref="SC28:SE28"/>
    <mergeCell ref="SF28:SH28"/>
    <mergeCell ref="SI28:SK28"/>
    <mergeCell ref="RB28:RD28"/>
    <mergeCell ref="RE28:RG28"/>
    <mergeCell ref="RH28:RJ28"/>
    <mergeCell ref="RK28:RM28"/>
    <mergeCell ref="RN28:RP28"/>
    <mergeCell ref="RQ28:RS28"/>
    <mergeCell ref="YR28:YT28"/>
    <mergeCell ref="YU28:YW28"/>
    <mergeCell ref="YX28:YZ28"/>
    <mergeCell ref="ZA28:ZC28"/>
    <mergeCell ref="ZD28:ZF28"/>
    <mergeCell ref="ZG28:ZI28"/>
    <mergeCell ref="XZ28:YB28"/>
    <mergeCell ref="YC28:YE28"/>
    <mergeCell ref="YF28:YH28"/>
    <mergeCell ref="YI28:YK28"/>
    <mergeCell ref="YL28:YN28"/>
    <mergeCell ref="YO28:YQ28"/>
    <mergeCell ref="XH28:XJ28"/>
    <mergeCell ref="XK28:XM28"/>
    <mergeCell ref="XN28:XP28"/>
    <mergeCell ref="XQ28:XS28"/>
    <mergeCell ref="XT28:XV28"/>
    <mergeCell ref="XW28:XY28"/>
    <mergeCell ref="WP28:WR28"/>
    <mergeCell ref="WS28:WU28"/>
    <mergeCell ref="WV28:WX28"/>
    <mergeCell ref="WY28:XA28"/>
    <mergeCell ref="XB28:XD28"/>
    <mergeCell ref="XE28:XG28"/>
    <mergeCell ref="VX28:VZ28"/>
    <mergeCell ref="WA28:WC28"/>
    <mergeCell ref="WD28:WF28"/>
    <mergeCell ref="WG28:WI28"/>
    <mergeCell ref="WJ28:WL28"/>
    <mergeCell ref="WM28:WO28"/>
    <mergeCell ref="VF28:VH28"/>
    <mergeCell ref="VI28:VK28"/>
    <mergeCell ref="VL28:VN28"/>
    <mergeCell ref="VO28:VQ28"/>
    <mergeCell ref="VR28:VT28"/>
    <mergeCell ref="VU28:VW28"/>
    <mergeCell ref="ACV28:ACX28"/>
    <mergeCell ref="ACY28:ADA28"/>
    <mergeCell ref="ADB28:ADD28"/>
    <mergeCell ref="ADE28:ADG28"/>
    <mergeCell ref="ADH28:ADJ28"/>
    <mergeCell ref="ADK28:ADM28"/>
    <mergeCell ref="ACD28:ACF28"/>
    <mergeCell ref="ACG28:ACI28"/>
    <mergeCell ref="ACJ28:ACL28"/>
    <mergeCell ref="ACM28:ACO28"/>
    <mergeCell ref="ACP28:ACR28"/>
    <mergeCell ref="ACS28:ACU28"/>
    <mergeCell ref="ABL28:ABN28"/>
    <mergeCell ref="ABO28:ABQ28"/>
    <mergeCell ref="ABR28:ABT28"/>
    <mergeCell ref="ABU28:ABW28"/>
    <mergeCell ref="ABX28:ABZ28"/>
    <mergeCell ref="ACA28:ACC28"/>
    <mergeCell ref="AAT28:AAV28"/>
    <mergeCell ref="AAW28:AAY28"/>
    <mergeCell ref="AAZ28:ABB28"/>
    <mergeCell ref="ABC28:ABE28"/>
    <mergeCell ref="ABF28:ABH28"/>
    <mergeCell ref="ABI28:ABK28"/>
    <mergeCell ref="AAB28:AAD28"/>
    <mergeCell ref="AAE28:AAG28"/>
    <mergeCell ref="AAH28:AAJ28"/>
    <mergeCell ref="AAK28:AAM28"/>
    <mergeCell ref="AAN28:AAP28"/>
    <mergeCell ref="AAQ28:AAS28"/>
    <mergeCell ref="ZJ28:ZL28"/>
    <mergeCell ref="ZM28:ZO28"/>
    <mergeCell ref="ZP28:ZR28"/>
    <mergeCell ref="ZS28:ZU28"/>
    <mergeCell ref="ZV28:ZX28"/>
    <mergeCell ref="ZY28:AAA28"/>
    <mergeCell ref="AGZ28:AHB28"/>
    <mergeCell ref="AHC28:AHE28"/>
    <mergeCell ref="AHF28:AHH28"/>
    <mergeCell ref="AHI28:AHK28"/>
    <mergeCell ref="AHL28:AHN28"/>
    <mergeCell ref="AHO28:AHQ28"/>
    <mergeCell ref="AGH28:AGJ28"/>
    <mergeCell ref="AGK28:AGM28"/>
    <mergeCell ref="AGN28:AGP28"/>
    <mergeCell ref="AGQ28:AGS28"/>
    <mergeCell ref="AGT28:AGV28"/>
    <mergeCell ref="AGW28:AGY28"/>
    <mergeCell ref="AFP28:AFR28"/>
    <mergeCell ref="AFS28:AFU28"/>
    <mergeCell ref="AFV28:AFX28"/>
    <mergeCell ref="AFY28:AGA28"/>
    <mergeCell ref="AGB28:AGD28"/>
    <mergeCell ref="AGE28:AGG28"/>
    <mergeCell ref="AEX28:AEZ28"/>
    <mergeCell ref="AFA28:AFC28"/>
    <mergeCell ref="AFD28:AFF28"/>
    <mergeCell ref="AFG28:AFI28"/>
    <mergeCell ref="AFJ28:AFL28"/>
    <mergeCell ref="AFM28:AFO28"/>
    <mergeCell ref="AEF28:AEH28"/>
    <mergeCell ref="AEI28:AEK28"/>
    <mergeCell ref="AEL28:AEN28"/>
    <mergeCell ref="AEO28:AEQ28"/>
    <mergeCell ref="AER28:AET28"/>
    <mergeCell ref="AEU28:AEW28"/>
    <mergeCell ref="ADN28:ADP28"/>
    <mergeCell ref="ADQ28:ADS28"/>
    <mergeCell ref="ADT28:ADV28"/>
    <mergeCell ref="ADW28:ADY28"/>
    <mergeCell ref="ADZ28:AEB28"/>
    <mergeCell ref="AEC28:AEE28"/>
    <mergeCell ref="ALD28:ALF28"/>
    <mergeCell ref="ALG28:ALI28"/>
    <mergeCell ref="ALJ28:ALL28"/>
    <mergeCell ref="ALM28:ALO28"/>
    <mergeCell ref="ALP28:ALR28"/>
    <mergeCell ref="ALS28:ALU28"/>
    <mergeCell ref="AKL28:AKN28"/>
    <mergeCell ref="AKO28:AKQ28"/>
    <mergeCell ref="AKR28:AKT28"/>
    <mergeCell ref="AKU28:AKW28"/>
    <mergeCell ref="AKX28:AKZ28"/>
    <mergeCell ref="ALA28:ALC28"/>
    <mergeCell ref="AJT28:AJV28"/>
    <mergeCell ref="AJW28:AJY28"/>
    <mergeCell ref="AJZ28:AKB28"/>
    <mergeCell ref="AKC28:AKE28"/>
    <mergeCell ref="AKF28:AKH28"/>
    <mergeCell ref="AKI28:AKK28"/>
    <mergeCell ref="AJB28:AJD28"/>
    <mergeCell ref="AJE28:AJG28"/>
    <mergeCell ref="AJH28:AJJ28"/>
    <mergeCell ref="AJK28:AJM28"/>
    <mergeCell ref="AJN28:AJP28"/>
    <mergeCell ref="AJQ28:AJS28"/>
    <mergeCell ref="AIJ28:AIL28"/>
    <mergeCell ref="AIM28:AIO28"/>
    <mergeCell ref="AIP28:AIR28"/>
    <mergeCell ref="AIS28:AIU28"/>
    <mergeCell ref="AIV28:AIX28"/>
    <mergeCell ref="AIY28:AJA28"/>
    <mergeCell ref="AHR28:AHT28"/>
    <mergeCell ref="AHU28:AHW28"/>
    <mergeCell ref="AHX28:AHZ28"/>
    <mergeCell ref="AIA28:AIC28"/>
    <mergeCell ref="AID28:AIF28"/>
    <mergeCell ref="AIG28:AII28"/>
    <mergeCell ref="APH28:APJ28"/>
    <mergeCell ref="APK28:APM28"/>
    <mergeCell ref="APN28:APP28"/>
    <mergeCell ref="APQ28:APS28"/>
    <mergeCell ref="APT28:APV28"/>
    <mergeCell ref="APW28:APY28"/>
    <mergeCell ref="AOP28:AOR28"/>
    <mergeCell ref="AOS28:AOU28"/>
    <mergeCell ref="AOV28:AOX28"/>
    <mergeCell ref="AOY28:APA28"/>
    <mergeCell ref="APB28:APD28"/>
    <mergeCell ref="APE28:APG28"/>
    <mergeCell ref="ANX28:ANZ28"/>
    <mergeCell ref="AOA28:AOC28"/>
    <mergeCell ref="AOD28:AOF28"/>
    <mergeCell ref="AOG28:AOI28"/>
    <mergeCell ref="AOJ28:AOL28"/>
    <mergeCell ref="AOM28:AOO28"/>
    <mergeCell ref="ANF28:ANH28"/>
    <mergeCell ref="ANI28:ANK28"/>
    <mergeCell ref="ANL28:ANN28"/>
    <mergeCell ref="ANO28:ANQ28"/>
    <mergeCell ref="ANR28:ANT28"/>
    <mergeCell ref="ANU28:ANW28"/>
    <mergeCell ref="AMN28:AMP28"/>
    <mergeCell ref="AMQ28:AMS28"/>
    <mergeCell ref="AMT28:AMV28"/>
    <mergeCell ref="AMW28:AMY28"/>
    <mergeCell ref="AMZ28:ANB28"/>
    <mergeCell ref="ANC28:ANE28"/>
    <mergeCell ref="ALV28:ALX28"/>
    <mergeCell ref="ALY28:AMA28"/>
    <mergeCell ref="AMB28:AMD28"/>
    <mergeCell ref="AME28:AMG28"/>
    <mergeCell ref="AMH28:AMJ28"/>
    <mergeCell ref="AMK28:AMM28"/>
    <mergeCell ref="ATL28:ATN28"/>
    <mergeCell ref="ATO28:ATQ28"/>
    <mergeCell ref="ATR28:ATT28"/>
    <mergeCell ref="ATU28:ATW28"/>
    <mergeCell ref="ATX28:ATZ28"/>
    <mergeCell ref="AUA28:AUC28"/>
    <mergeCell ref="AST28:ASV28"/>
    <mergeCell ref="ASW28:ASY28"/>
    <mergeCell ref="ASZ28:ATB28"/>
    <mergeCell ref="ATC28:ATE28"/>
    <mergeCell ref="ATF28:ATH28"/>
    <mergeCell ref="ATI28:ATK28"/>
    <mergeCell ref="ASB28:ASD28"/>
    <mergeCell ref="ASE28:ASG28"/>
    <mergeCell ref="ASH28:ASJ28"/>
    <mergeCell ref="ASK28:ASM28"/>
    <mergeCell ref="ASN28:ASP28"/>
    <mergeCell ref="ASQ28:ASS28"/>
    <mergeCell ref="ARJ28:ARL28"/>
    <mergeCell ref="ARM28:ARO28"/>
    <mergeCell ref="ARP28:ARR28"/>
    <mergeCell ref="ARS28:ARU28"/>
    <mergeCell ref="ARV28:ARX28"/>
    <mergeCell ref="ARY28:ASA28"/>
    <mergeCell ref="AQR28:AQT28"/>
    <mergeCell ref="AQU28:AQW28"/>
    <mergeCell ref="AQX28:AQZ28"/>
    <mergeCell ref="ARA28:ARC28"/>
    <mergeCell ref="ARD28:ARF28"/>
    <mergeCell ref="ARG28:ARI28"/>
    <mergeCell ref="APZ28:AQB28"/>
    <mergeCell ref="AQC28:AQE28"/>
    <mergeCell ref="AQF28:AQH28"/>
    <mergeCell ref="AQI28:AQK28"/>
    <mergeCell ref="AQL28:AQN28"/>
    <mergeCell ref="AQO28:AQQ28"/>
    <mergeCell ref="AXP28:AXR28"/>
    <mergeCell ref="AXS28:AXU28"/>
    <mergeCell ref="AXV28:AXX28"/>
    <mergeCell ref="AXY28:AYA28"/>
    <mergeCell ref="AYB28:AYD28"/>
    <mergeCell ref="AYE28:AYG28"/>
    <mergeCell ref="AWX28:AWZ28"/>
    <mergeCell ref="AXA28:AXC28"/>
    <mergeCell ref="AXD28:AXF28"/>
    <mergeCell ref="AXG28:AXI28"/>
    <mergeCell ref="AXJ28:AXL28"/>
    <mergeCell ref="AXM28:AXO28"/>
    <mergeCell ref="AWF28:AWH28"/>
    <mergeCell ref="AWI28:AWK28"/>
    <mergeCell ref="AWL28:AWN28"/>
    <mergeCell ref="AWO28:AWQ28"/>
    <mergeCell ref="AWR28:AWT28"/>
    <mergeCell ref="AWU28:AWW28"/>
    <mergeCell ref="AVN28:AVP28"/>
    <mergeCell ref="AVQ28:AVS28"/>
    <mergeCell ref="AVT28:AVV28"/>
    <mergeCell ref="AVW28:AVY28"/>
    <mergeCell ref="AVZ28:AWB28"/>
    <mergeCell ref="AWC28:AWE28"/>
    <mergeCell ref="AUV28:AUX28"/>
    <mergeCell ref="AUY28:AVA28"/>
    <mergeCell ref="AVB28:AVD28"/>
    <mergeCell ref="AVE28:AVG28"/>
    <mergeCell ref="AVH28:AVJ28"/>
    <mergeCell ref="AVK28:AVM28"/>
    <mergeCell ref="AUD28:AUF28"/>
    <mergeCell ref="AUG28:AUI28"/>
    <mergeCell ref="AUJ28:AUL28"/>
    <mergeCell ref="AUM28:AUO28"/>
    <mergeCell ref="AUP28:AUR28"/>
    <mergeCell ref="AUS28:AUU28"/>
    <mergeCell ref="BBT28:BBV28"/>
    <mergeCell ref="BBW28:BBY28"/>
    <mergeCell ref="BBZ28:BCB28"/>
    <mergeCell ref="BCC28:BCE28"/>
    <mergeCell ref="BCF28:BCH28"/>
    <mergeCell ref="BCI28:BCK28"/>
    <mergeCell ref="BBB28:BBD28"/>
    <mergeCell ref="BBE28:BBG28"/>
    <mergeCell ref="BBH28:BBJ28"/>
    <mergeCell ref="BBK28:BBM28"/>
    <mergeCell ref="BBN28:BBP28"/>
    <mergeCell ref="BBQ28:BBS28"/>
    <mergeCell ref="BAJ28:BAL28"/>
    <mergeCell ref="BAM28:BAO28"/>
    <mergeCell ref="BAP28:BAR28"/>
    <mergeCell ref="BAS28:BAU28"/>
    <mergeCell ref="BAV28:BAX28"/>
    <mergeCell ref="BAY28:BBA28"/>
    <mergeCell ref="AZR28:AZT28"/>
    <mergeCell ref="AZU28:AZW28"/>
    <mergeCell ref="AZX28:AZZ28"/>
    <mergeCell ref="BAA28:BAC28"/>
    <mergeCell ref="BAD28:BAF28"/>
    <mergeCell ref="BAG28:BAI28"/>
    <mergeCell ref="AYZ28:AZB28"/>
    <mergeCell ref="AZC28:AZE28"/>
    <mergeCell ref="AZF28:AZH28"/>
    <mergeCell ref="AZI28:AZK28"/>
    <mergeCell ref="AZL28:AZN28"/>
    <mergeCell ref="AZO28:AZQ28"/>
    <mergeCell ref="AYH28:AYJ28"/>
    <mergeCell ref="AYK28:AYM28"/>
    <mergeCell ref="AYN28:AYP28"/>
    <mergeCell ref="AYQ28:AYS28"/>
    <mergeCell ref="AYT28:AYV28"/>
    <mergeCell ref="AYW28:AYY28"/>
    <mergeCell ref="BFX28:BFZ28"/>
    <mergeCell ref="BGA28:BGC28"/>
    <mergeCell ref="BGD28:BGF28"/>
    <mergeCell ref="BGG28:BGI28"/>
    <mergeCell ref="BGJ28:BGL28"/>
    <mergeCell ref="BGM28:BGO28"/>
    <mergeCell ref="BFF28:BFH28"/>
    <mergeCell ref="BFI28:BFK28"/>
    <mergeCell ref="BFL28:BFN28"/>
    <mergeCell ref="BFO28:BFQ28"/>
    <mergeCell ref="BFR28:BFT28"/>
    <mergeCell ref="BFU28:BFW28"/>
    <mergeCell ref="BEN28:BEP28"/>
    <mergeCell ref="BEQ28:BES28"/>
    <mergeCell ref="BET28:BEV28"/>
    <mergeCell ref="BEW28:BEY28"/>
    <mergeCell ref="BEZ28:BFB28"/>
    <mergeCell ref="BFC28:BFE28"/>
    <mergeCell ref="BDV28:BDX28"/>
    <mergeCell ref="BDY28:BEA28"/>
    <mergeCell ref="BEB28:BED28"/>
    <mergeCell ref="BEE28:BEG28"/>
    <mergeCell ref="BEH28:BEJ28"/>
    <mergeCell ref="BEK28:BEM28"/>
    <mergeCell ref="BDD28:BDF28"/>
    <mergeCell ref="BDG28:BDI28"/>
    <mergeCell ref="BDJ28:BDL28"/>
    <mergeCell ref="BDM28:BDO28"/>
    <mergeCell ref="BDP28:BDR28"/>
    <mergeCell ref="BDS28:BDU28"/>
    <mergeCell ref="BCL28:BCN28"/>
    <mergeCell ref="BCO28:BCQ28"/>
    <mergeCell ref="BCR28:BCT28"/>
    <mergeCell ref="BCU28:BCW28"/>
    <mergeCell ref="BCX28:BCZ28"/>
    <mergeCell ref="BDA28:BDC28"/>
    <mergeCell ref="BKB28:BKD28"/>
    <mergeCell ref="BKE28:BKG28"/>
    <mergeCell ref="BKH28:BKJ28"/>
    <mergeCell ref="BKK28:BKM28"/>
    <mergeCell ref="BKN28:BKP28"/>
    <mergeCell ref="BKQ28:BKS28"/>
    <mergeCell ref="BJJ28:BJL28"/>
    <mergeCell ref="BJM28:BJO28"/>
    <mergeCell ref="BJP28:BJR28"/>
    <mergeCell ref="BJS28:BJU28"/>
    <mergeCell ref="BJV28:BJX28"/>
    <mergeCell ref="BJY28:BKA28"/>
    <mergeCell ref="BIR28:BIT28"/>
    <mergeCell ref="BIU28:BIW28"/>
    <mergeCell ref="BIX28:BIZ28"/>
    <mergeCell ref="BJA28:BJC28"/>
    <mergeCell ref="BJD28:BJF28"/>
    <mergeCell ref="BJG28:BJI28"/>
    <mergeCell ref="BHZ28:BIB28"/>
    <mergeCell ref="BIC28:BIE28"/>
    <mergeCell ref="BIF28:BIH28"/>
    <mergeCell ref="BII28:BIK28"/>
    <mergeCell ref="BIL28:BIN28"/>
    <mergeCell ref="BIO28:BIQ28"/>
    <mergeCell ref="BHH28:BHJ28"/>
    <mergeCell ref="BHK28:BHM28"/>
    <mergeCell ref="BHN28:BHP28"/>
    <mergeCell ref="BHQ28:BHS28"/>
    <mergeCell ref="BHT28:BHV28"/>
    <mergeCell ref="BHW28:BHY28"/>
    <mergeCell ref="BGP28:BGR28"/>
    <mergeCell ref="BGS28:BGU28"/>
    <mergeCell ref="BGV28:BGX28"/>
    <mergeCell ref="BGY28:BHA28"/>
    <mergeCell ref="BHB28:BHD28"/>
    <mergeCell ref="BHE28:BHG28"/>
    <mergeCell ref="BOF28:BOH28"/>
    <mergeCell ref="BOI28:BOK28"/>
    <mergeCell ref="BOL28:BON28"/>
    <mergeCell ref="BOO28:BOQ28"/>
    <mergeCell ref="BOR28:BOT28"/>
    <mergeCell ref="BOU28:BOW28"/>
    <mergeCell ref="BNN28:BNP28"/>
    <mergeCell ref="BNQ28:BNS28"/>
    <mergeCell ref="BNT28:BNV28"/>
    <mergeCell ref="BNW28:BNY28"/>
    <mergeCell ref="BNZ28:BOB28"/>
    <mergeCell ref="BOC28:BOE28"/>
    <mergeCell ref="BMV28:BMX28"/>
    <mergeCell ref="BMY28:BNA28"/>
    <mergeCell ref="BNB28:BND28"/>
    <mergeCell ref="BNE28:BNG28"/>
    <mergeCell ref="BNH28:BNJ28"/>
    <mergeCell ref="BNK28:BNM28"/>
    <mergeCell ref="BMD28:BMF28"/>
    <mergeCell ref="BMG28:BMI28"/>
    <mergeCell ref="BMJ28:BML28"/>
    <mergeCell ref="BMM28:BMO28"/>
    <mergeCell ref="BMP28:BMR28"/>
    <mergeCell ref="BMS28:BMU28"/>
    <mergeCell ref="BLL28:BLN28"/>
    <mergeCell ref="BLO28:BLQ28"/>
    <mergeCell ref="BLR28:BLT28"/>
    <mergeCell ref="BLU28:BLW28"/>
    <mergeCell ref="BLX28:BLZ28"/>
    <mergeCell ref="BMA28:BMC28"/>
    <mergeCell ref="BKT28:BKV28"/>
    <mergeCell ref="BKW28:BKY28"/>
    <mergeCell ref="BKZ28:BLB28"/>
    <mergeCell ref="BLC28:BLE28"/>
    <mergeCell ref="BLF28:BLH28"/>
    <mergeCell ref="BLI28:BLK28"/>
    <mergeCell ref="BTN28:BTP28"/>
    <mergeCell ref="BTQ28:BTS28"/>
    <mergeCell ref="BSJ28:BSL28"/>
    <mergeCell ref="BSM28:BSO28"/>
    <mergeCell ref="BSP28:BSR28"/>
    <mergeCell ref="BSS28:BSU28"/>
    <mergeCell ref="BSV28:BSX28"/>
    <mergeCell ref="BSY28:BTA28"/>
    <mergeCell ref="BRR28:BRT28"/>
    <mergeCell ref="BRU28:BRW28"/>
    <mergeCell ref="BRX28:BRZ28"/>
    <mergeCell ref="BSA28:BSC28"/>
    <mergeCell ref="BSD28:BSF28"/>
    <mergeCell ref="BSG28:BSI28"/>
    <mergeCell ref="BQZ28:BRB28"/>
    <mergeCell ref="BRC28:BRE28"/>
    <mergeCell ref="BRF28:BRH28"/>
    <mergeCell ref="BRI28:BRK28"/>
    <mergeCell ref="BRL28:BRN28"/>
    <mergeCell ref="BRO28:BRQ28"/>
    <mergeCell ref="BQH28:BQJ28"/>
    <mergeCell ref="BQK28:BQM28"/>
    <mergeCell ref="BQN28:BQP28"/>
    <mergeCell ref="BQQ28:BQS28"/>
    <mergeCell ref="BQT28:BQV28"/>
    <mergeCell ref="BQW28:BQY28"/>
    <mergeCell ref="BPP28:BPR28"/>
    <mergeCell ref="BPS28:BPU28"/>
    <mergeCell ref="BPV28:BPX28"/>
    <mergeCell ref="BPY28:BQA28"/>
    <mergeCell ref="BQB28:BQD28"/>
    <mergeCell ref="BQE28:BQG28"/>
    <mergeCell ref="BOX28:BOZ28"/>
    <mergeCell ref="BPA28:BPC28"/>
    <mergeCell ref="BPD28:BPF28"/>
    <mergeCell ref="BPG28:BPI28"/>
    <mergeCell ref="BPJ28:BPL28"/>
    <mergeCell ref="BPM28:BPO28"/>
    <mergeCell ref="AL29:AN29"/>
    <mergeCell ref="AO29:AQ29"/>
    <mergeCell ref="AR29:AT29"/>
    <mergeCell ref="AU29:AW29"/>
    <mergeCell ref="AX29:AZ29"/>
    <mergeCell ref="BA29:BC29"/>
    <mergeCell ref="T29:V29"/>
    <mergeCell ref="W29:Y29"/>
    <mergeCell ref="Z29:AB29"/>
    <mergeCell ref="AC29:AE29"/>
    <mergeCell ref="AF29:AH29"/>
    <mergeCell ref="AI29:AK29"/>
    <mergeCell ref="B29:D29"/>
    <mergeCell ref="E29:G29"/>
    <mergeCell ref="H29:J29"/>
    <mergeCell ref="K29:M29"/>
    <mergeCell ref="N29:P29"/>
    <mergeCell ref="Q29:S29"/>
    <mergeCell ref="BXX28:BXZ28"/>
    <mergeCell ref="BYA28:BYC28"/>
    <mergeCell ref="BYD28:BYF28"/>
    <mergeCell ref="BYG28:BYI28"/>
    <mergeCell ref="BYJ28:BYL28"/>
    <mergeCell ref="BYM28:BYO28"/>
    <mergeCell ref="BXF28:BXH28"/>
    <mergeCell ref="BXI28:BXK28"/>
    <mergeCell ref="BXL28:BXN28"/>
    <mergeCell ref="BXO28:BXQ28"/>
    <mergeCell ref="BXR28:BXT28"/>
    <mergeCell ref="BXU28:BXW28"/>
    <mergeCell ref="BWN28:BWP28"/>
    <mergeCell ref="BWQ28:BWS28"/>
    <mergeCell ref="BWT28:BWV28"/>
    <mergeCell ref="BWW28:BWY28"/>
    <mergeCell ref="BWZ28:BXB28"/>
    <mergeCell ref="BXC28:BXE28"/>
    <mergeCell ref="BVV28:BVX28"/>
    <mergeCell ref="BVY28:BWA28"/>
    <mergeCell ref="BWB28:BWD28"/>
    <mergeCell ref="BWE28:BWG28"/>
    <mergeCell ref="BWH28:BWJ28"/>
    <mergeCell ref="BWK28:BWM28"/>
    <mergeCell ref="BVD28:BVF28"/>
    <mergeCell ref="BVG28:BVI28"/>
    <mergeCell ref="BVJ28:BVL28"/>
    <mergeCell ref="BVM28:BVO28"/>
    <mergeCell ref="BVP28:BVR28"/>
    <mergeCell ref="BVS28:BVU28"/>
    <mergeCell ref="BUL28:BUN28"/>
    <mergeCell ref="BUO28:BUQ28"/>
    <mergeCell ref="BUR28:BUT28"/>
    <mergeCell ref="BUU28:BUW28"/>
    <mergeCell ref="BUX28:BUZ28"/>
    <mergeCell ref="BVA28:BVC28"/>
    <mergeCell ref="BTT28:BTV28"/>
    <mergeCell ref="BTW28:BTY28"/>
    <mergeCell ref="BTZ28:BUB28"/>
    <mergeCell ref="BUC28:BUE28"/>
    <mergeCell ref="BUF28:BUH28"/>
    <mergeCell ref="BUI28:BUK28"/>
    <mergeCell ref="BTB28:BTD28"/>
    <mergeCell ref="BTE28:BTG28"/>
    <mergeCell ref="BTH28:BTJ28"/>
    <mergeCell ref="BTK28:BTM28"/>
    <mergeCell ref="EP29:ER29"/>
    <mergeCell ref="ES29:EU29"/>
    <mergeCell ref="EV29:EX29"/>
    <mergeCell ref="EY29:FA29"/>
    <mergeCell ref="FB29:FD29"/>
    <mergeCell ref="FE29:FG29"/>
    <mergeCell ref="DX29:DZ29"/>
    <mergeCell ref="EA29:EC29"/>
    <mergeCell ref="ED29:EF29"/>
    <mergeCell ref="EG29:EI29"/>
    <mergeCell ref="EJ29:EL29"/>
    <mergeCell ref="EM29:EO29"/>
    <mergeCell ref="DF29:DH29"/>
    <mergeCell ref="DI29:DK29"/>
    <mergeCell ref="DL29:DN29"/>
    <mergeCell ref="DO29:DQ29"/>
    <mergeCell ref="DR29:DT29"/>
    <mergeCell ref="DU29:DW29"/>
    <mergeCell ref="CN29:CP29"/>
    <mergeCell ref="CQ29:CS29"/>
    <mergeCell ref="CT29:CV29"/>
    <mergeCell ref="CW29:CY29"/>
    <mergeCell ref="CZ29:DB29"/>
    <mergeCell ref="DC29:DE29"/>
    <mergeCell ref="BV29:BX29"/>
    <mergeCell ref="BY29:CA29"/>
    <mergeCell ref="CB29:CD29"/>
    <mergeCell ref="CE29:CG29"/>
    <mergeCell ref="CH29:CJ29"/>
    <mergeCell ref="CK29:CM29"/>
    <mergeCell ref="BD29:BF29"/>
    <mergeCell ref="BG29:BI29"/>
    <mergeCell ref="BJ29:BL29"/>
    <mergeCell ref="BM29:BO29"/>
    <mergeCell ref="BP29:BR29"/>
    <mergeCell ref="BS29:BU29"/>
    <mergeCell ref="IT29:IV29"/>
    <mergeCell ref="IW29:IY29"/>
    <mergeCell ref="IZ29:JB29"/>
    <mergeCell ref="JC29:JE29"/>
    <mergeCell ref="JF29:JH29"/>
    <mergeCell ref="JI29:JK29"/>
    <mergeCell ref="IB29:ID29"/>
    <mergeCell ref="IE29:IG29"/>
    <mergeCell ref="IH29:IJ29"/>
    <mergeCell ref="IK29:IM29"/>
    <mergeCell ref="IN29:IP29"/>
    <mergeCell ref="IQ29:IS29"/>
    <mergeCell ref="HJ29:HL29"/>
    <mergeCell ref="HM29:HO29"/>
    <mergeCell ref="HP29:HR29"/>
    <mergeCell ref="HS29:HU29"/>
    <mergeCell ref="HV29:HX29"/>
    <mergeCell ref="HY29:IA29"/>
    <mergeCell ref="GR29:GT29"/>
    <mergeCell ref="GU29:GW29"/>
    <mergeCell ref="GX29:GZ29"/>
    <mergeCell ref="HA29:HC29"/>
    <mergeCell ref="HD29:HF29"/>
    <mergeCell ref="HG29:HI29"/>
    <mergeCell ref="FZ29:GB29"/>
    <mergeCell ref="GC29:GE29"/>
    <mergeCell ref="GF29:GH29"/>
    <mergeCell ref="GI29:GK29"/>
    <mergeCell ref="GL29:GN29"/>
    <mergeCell ref="GO29:GQ29"/>
    <mergeCell ref="FH29:FJ29"/>
    <mergeCell ref="FK29:FM29"/>
    <mergeCell ref="FN29:FP29"/>
    <mergeCell ref="FQ29:FS29"/>
    <mergeCell ref="FT29:FV29"/>
    <mergeCell ref="FW29:FY29"/>
    <mergeCell ref="MX29:MZ29"/>
    <mergeCell ref="NA29:NC29"/>
    <mergeCell ref="ND29:NF29"/>
    <mergeCell ref="NG29:NI29"/>
    <mergeCell ref="NJ29:NL29"/>
    <mergeCell ref="NM29:NO29"/>
    <mergeCell ref="MF29:MH29"/>
    <mergeCell ref="MI29:MK29"/>
    <mergeCell ref="ML29:MN29"/>
    <mergeCell ref="MO29:MQ29"/>
    <mergeCell ref="MR29:MT29"/>
    <mergeCell ref="MU29:MW29"/>
    <mergeCell ref="LN29:LP29"/>
    <mergeCell ref="LQ29:LS29"/>
    <mergeCell ref="LT29:LV29"/>
    <mergeCell ref="LW29:LY29"/>
    <mergeCell ref="LZ29:MB29"/>
    <mergeCell ref="MC29:ME29"/>
    <mergeCell ref="KV29:KX29"/>
    <mergeCell ref="KY29:LA29"/>
    <mergeCell ref="LB29:LD29"/>
    <mergeCell ref="LE29:LG29"/>
    <mergeCell ref="LH29:LJ29"/>
    <mergeCell ref="LK29:LM29"/>
    <mergeCell ref="KD29:KF29"/>
    <mergeCell ref="KG29:KI29"/>
    <mergeCell ref="KJ29:KL29"/>
    <mergeCell ref="KM29:KO29"/>
    <mergeCell ref="KP29:KR29"/>
    <mergeCell ref="KS29:KU29"/>
    <mergeCell ref="JL29:JN29"/>
    <mergeCell ref="JO29:JQ29"/>
    <mergeCell ref="JR29:JT29"/>
    <mergeCell ref="JU29:JW29"/>
    <mergeCell ref="JX29:JZ29"/>
    <mergeCell ref="KA29:KC29"/>
    <mergeCell ref="RB29:RD29"/>
    <mergeCell ref="RE29:RG29"/>
    <mergeCell ref="RH29:RJ29"/>
    <mergeCell ref="RK29:RM29"/>
    <mergeCell ref="RN29:RP29"/>
    <mergeCell ref="RQ29:RS29"/>
    <mergeCell ref="QJ29:QL29"/>
    <mergeCell ref="QM29:QO29"/>
    <mergeCell ref="QP29:QR29"/>
    <mergeCell ref="QS29:QU29"/>
    <mergeCell ref="QV29:QX29"/>
    <mergeCell ref="QY29:RA29"/>
    <mergeCell ref="PR29:PT29"/>
    <mergeCell ref="PU29:PW29"/>
    <mergeCell ref="PX29:PZ29"/>
    <mergeCell ref="QA29:QC29"/>
    <mergeCell ref="QD29:QF29"/>
    <mergeCell ref="QG29:QI29"/>
    <mergeCell ref="OZ29:PB29"/>
    <mergeCell ref="PC29:PE29"/>
    <mergeCell ref="PF29:PH29"/>
    <mergeCell ref="PI29:PK29"/>
    <mergeCell ref="PL29:PN29"/>
    <mergeCell ref="PO29:PQ29"/>
    <mergeCell ref="OH29:OJ29"/>
    <mergeCell ref="OK29:OM29"/>
    <mergeCell ref="ON29:OP29"/>
    <mergeCell ref="OQ29:OS29"/>
    <mergeCell ref="OT29:OV29"/>
    <mergeCell ref="OW29:OY29"/>
    <mergeCell ref="NP29:NR29"/>
    <mergeCell ref="NS29:NU29"/>
    <mergeCell ref="NV29:NX29"/>
    <mergeCell ref="NY29:OA29"/>
    <mergeCell ref="OB29:OD29"/>
    <mergeCell ref="OE29:OG29"/>
    <mergeCell ref="VF29:VH29"/>
    <mergeCell ref="VI29:VK29"/>
    <mergeCell ref="VL29:VN29"/>
    <mergeCell ref="VO29:VQ29"/>
    <mergeCell ref="VR29:VT29"/>
    <mergeCell ref="VU29:VW29"/>
    <mergeCell ref="UN29:UP29"/>
    <mergeCell ref="UQ29:US29"/>
    <mergeCell ref="UT29:UV29"/>
    <mergeCell ref="UW29:UY29"/>
    <mergeCell ref="UZ29:VB29"/>
    <mergeCell ref="VC29:VE29"/>
    <mergeCell ref="TV29:TX29"/>
    <mergeCell ref="TY29:UA29"/>
    <mergeCell ref="UB29:UD29"/>
    <mergeCell ref="UE29:UG29"/>
    <mergeCell ref="UH29:UJ29"/>
    <mergeCell ref="UK29:UM29"/>
    <mergeCell ref="TD29:TF29"/>
    <mergeCell ref="TG29:TI29"/>
    <mergeCell ref="TJ29:TL29"/>
    <mergeCell ref="TM29:TO29"/>
    <mergeCell ref="TP29:TR29"/>
    <mergeCell ref="TS29:TU29"/>
    <mergeCell ref="SL29:SN29"/>
    <mergeCell ref="SO29:SQ29"/>
    <mergeCell ref="SR29:ST29"/>
    <mergeCell ref="SU29:SW29"/>
    <mergeCell ref="SX29:SZ29"/>
    <mergeCell ref="TA29:TC29"/>
    <mergeCell ref="RT29:RV29"/>
    <mergeCell ref="RW29:RY29"/>
    <mergeCell ref="RZ29:SB29"/>
    <mergeCell ref="SC29:SE29"/>
    <mergeCell ref="SF29:SH29"/>
    <mergeCell ref="SI29:SK29"/>
    <mergeCell ref="ZJ29:ZL29"/>
    <mergeCell ref="ZM29:ZO29"/>
    <mergeCell ref="ZP29:ZR29"/>
    <mergeCell ref="ZS29:ZU29"/>
    <mergeCell ref="ZV29:ZX29"/>
    <mergeCell ref="ZY29:AAA29"/>
    <mergeCell ref="YR29:YT29"/>
    <mergeCell ref="YU29:YW29"/>
    <mergeCell ref="YX29:YZ29"/>
    <mergeCell ref="ZA29:ZC29"/>
    <mergeCell ref="ZD29:ZF29"/>
    <mergeCell ref="ZG29:ZI29"/>
    <mergeCell ref="XZ29:YB29"/>
    <mergeCell ref="YC29:YE29"/>
    <mergeCell ref="YF29:YH29"/>
    <mergeCell ref="YI29:YK29"/>
    <mergeCell ref="YL29:YN29"/>
    <mergeCell ref="YO29:YQ29"/>
    <mergeCell ref="XH29:XJ29"/>
    <mergeCell ref="XK29:XM29"/>
    <mergeCell ref="XN29:XP29"/>
    <mergeCell ref="XQ29:XS29"/>
    <mergeCell ref="XT29:XV29"/>
    <mergeCell ref="XW29:XY29"/>
    <mergeCell ref="WP29:WR29"/>
    <mergeCell ref="WS29:WU29"/>
    <mergeCell ref="WV29:WX29"/>
    <mergeCell ref="WY29:XA29"/>
    <mergeCell ref="XB29:XD29"/>
    <mergeCell ref="XE29:XG29"/>
    <mergeCell ref="VX29:VZ29"/>
    <mergeCell ref="WA29:WC29"/>
    <mergeCell ref="WD29:WF29"/>
    <mergeCell ref="WG29:WI29"/>
    <mergeCell ref="WJ29:WL29"/>
    <mergeCell ref="WM29:WO29"/>
    <mergeCell ref="ADN29:ADP29"/>
    <mergeCell ref="ADQ29:ADS29"/>
    <mergeCell ref="ADT29:ADV29"/>
    <mergeCell ref="ADW29:ADY29"/>
    <mergeCell ref="ADZ29:AEB29"/>
    <mergeCell ref="AEC29:AEE29"/>
    <mergeCell ref="ACV29:ACX29"/>
    <mergeCell ref="ACY29:ADA29"/>
    <mergeCell ref="ADB29:ADD29"/>
    <mergeCell ref="ADE29:ADG29"/>
    <mergeCell ref="ADH29:ADJ29"/>
    <mergeCell ref="ADK29:ADM29"/>
    <mergeCell ref="ACD29:ACF29"/>
    <mergeCell ref="ACG29:ACI29"/>
    <mergeCell ref="ACJ29:ACL29"/>
    <mergeCell ref="ACM29:ACO29"/>
    <mergeCell ref="ACP29:ACR29"/>
    <mergeCell ref="ACS29:ACU29"/>
    <mergeCell ref="ABL29:ABN29"/>
    <mergeCell ref="ABO29:ABQ29"/>
    <mergeCell ref="ABR29:ABT29"/>
    <mergeCell ref="ABU29:ABW29"/>
    <mergeCell ref="ABX29:ABZ29"/>
    <mergeCell ref="ACA29:ACC29"/>
    <mergeCell ref="AAT29:AAV29"/>
    <mergeCell ref="AAW29:AAY29"/>
    <mergeCell ref="AAZ29:ABB29"/>
    <mergeCell ref="ABC29:ABE29"/>
    <mergeCell ref="ABF29:ABH29"/>
    <mergeCell ref="ABI29:ABK29"/>
    <mergeCell ref="AAB29:AAD29"/>
    <mergeCell ref="AAE29:AAG29"/>
    <mergeCell ref="AAH29:AAJ29"/>
    <mergeCell ref="AAK29:AAM29"/>
    <mergeCell ref="AAN29:AAP29"/>
    <mergeCell ref="AAQ29:AAS29"/>
    <mergeCell ref="AHR29:AHT29"/>
    <mergeCell ref="AHU29:AHW29"/>
    <mergeCell ref="AHX29:AHZ29"/>
    <mergeCell ref="AIA29:AIC29"/>
    <mergeCell ref="AID29:AIF29"/>
    <mergeCell ref="AIG29:AII29"/>
    <mergeCell ref="AGZ29:AHB29"/>
    <mergeCell ref="AHC29:AHE29"/>
    <mergeCell ref="AHF29:AHH29"/>
    <mergeCell ref="AHI29:AHK29"/>
    <mergeCell ref="AHL29:AHN29"/>
    <mergeCell ref="AHO29:AHQ29"/>
    <mergeCell ref="AGH29:AGJ29"/>
    <mergeCell ref="AGK29:AGM29"/>
    <mergeCell ref="AGN29:AGP29"/>
    <mergeCell ref="AGQ29:AGS29"/>
    <mergeCell ref="AGT29:AGV29"/>
    <mergeCell ref="AGW29:AGY29"/>
    <mergeCell ref="AFP29:AFR29"/>
    <mergeCell ref="AFS29:AFU29"/>
    <mergeCell ref="AFV29:AFX29"/>
    <mergeCell ref="AFY29:AGA29"/>
    <mergeCell ref="AGB29:AGD29"/>
    <mergeCell ref="AGE29:AGG29"/>
    <mergeCell ref="AEX29:AEZ29"/>
    <mergeCell ref="AFA29:AFC29"/>
    <mergeCell ref="AFD29:AFF29"/>
    <mergeCell ref="AFG29:AFI29"/>
    <mergeCell ref="AFJ29:AFL29"/>
    <mergeCell ref="AFM29:AFO29"/>
    <mergeCell ref="AEF29:AEH29"/>
    <mergeCell ref="AEI29:AEK29"/>
    <mergeCell ref="AEL29:AEN29"/>
    <mergeCell ref="AEO29:AEQ29"/>
    <mergeCell ref="AER29:AET29"/>
    <mergeCell ref="AEU29:AEW29"/>
    <mergeCell ref="ALV29:ALX29"/>
    <mergeCell ref="ALY29:AMA29"/>
    <mergeCell ref="AMB29:AMD29"/>
    <mergeCell ref="AME29:AMG29"/>
    <mergeCell ref="AMH29:AMJ29"/>
    <mergeCell ref="AMK29:AMM29"/>
    <mergeCell ref="ALD29:ALF29"/>
    <mergeCell ref="ALG29:ALI29"/>
    <mergeCell ref="ALJ29:ALL29"/>
    <mergeCell ref="ALM29:ALO29"/>
    <mergeCell ref="ALP29:ALR29"/>
    <mergeCell ref="ALS29:ALU29"/>
    <mergeCell ref="AKL29:AKN29"/>
    <mergeCell ref="AKO29:AKQ29"/>
    <mergeCell ref="AKR29:AKT29"/>
    <mergeCell ref="AKU29:AKW29"/>
    <mergeCell ref="AKX29:AKZ29"/>
    <mergeCell ref="ALA29:ALC29"/>
    <mergeCell ref="AJT29:AJV29"/>
    <mergeCell ref="AJW29:AJY29"/>
    <mergeCell ref="AJZ29:AKB29"/>
    <mergeCell ref="AKC29:AKE29"/>
    <mergeCell ref="AKF29:AKH29"/>
    <mergeCell ref="AKI29:AKK29"/>
    <mergeCell ref="AJB29:AJD29"/>
    <mergeCell ref="AJE29:AJG29"/>
    <mergeCell ref="AJH29:AJJ29"/>
    <mergeCell ref="AJK29:AJM29"/>
    <mergeCell ref="AJN29:AJP29"/>
    <mergeCell ref="AJQ29:AJS29"/>
    <mergeCell ref="AIJ29:AIL29"/>
    <mergeCell ref="AIM29:AIO29"/>
    <mergeCell ref="AIP29:AIR29"/>
    <mergeCell ref="AIS29:AIU29"/>
    <mergeCell ref="AIV29:AIX29"/>
    <mergeCell ref="AIY29:AJA29"/>
    <mergeCell ref="APZ29:AQB29"/>
    <mergeCell ref="AQC29:AQE29"/>
    <mergeCell ref="AQF29:AQH29"/>
    <mergeCell ref="AQI29:AQK29"/>
    <mergeCell ref="AQL29:AQN29"/>
    <mergeCell ref="AQO29:AQQ29"/>
    <mergeCell ref="APH29:APJ29"/>
    <mergeCell ref="APK29:APM29"/>
    <mergeCell ref="APN29:APP29"/>
    <mergeCell ref="APQ29:APS29"/>
    <mergeCell ref="APT29:APV29"/>
    <mergeCell ref="APW29:APY29"/>
    <mergeCell ref="AOP29:AOR29"/>
    <mergeCell ref="AOS29:AOU29"/>
    <mergeCell ref="AOV29:AOX29"/>
    <mergeCell ref="AOY29:APA29"/>
    <mergeCell ref="APB29:APD29"/>
    <mergeCell ref="APE29:APG29"/>
    <mergeCell ref="ANX29:ANZ29"/>
    <mergeCell ref="AOA29:AOC29"/>
    <mergeCell ref="AOD29:AOF29"/>
    <mergeCell ref="AOG29:AOI29"/>
    <mergeCell ref="AOJ29:AOL29"/>
    <mergeCell ref="AOM29:AOO29"/>
    <mergeCell ref="ANF29:ANH29"/>
    <mergeCell ref="ANI29:ANK29"/>
    <mergeCell ref="ANL29:ANN29"/>
    <mergeCell ref="ANO29:ANQ29"/>
    <mergeCell ref="ANR29:ANT29"/>
    <mergeCell ref="ANU29:ANW29"/>
    <mergeCell ref="AMN29:AMP29"/>
    <mergeCell ref="AMQ29:AMS29"/>
    <mergeCell ref="AMT29:AMV29"/>
    <mergeCell ref="AMW29:AMY29"/>
    <mergeCell ref="AMZ29:ANB29"/>
    <mergeCell ref="ANC29:ANE29"/>
    <mergeCell ref="AUD29:AUF29"/>
    <mergeCell ref="AUG29:AUI29"/>
    <mergeCell ref="AUJ29:AUL29"/>
    <mergeCell ref="AUM29:AUO29"/>
    <mergeCell ref="AUP29:AUR29"/>
    <mergeCell ref="AUS29:AUU29"/>
    <mergeCell ref="ATL29:ATN29"/>
    <mergeCell ref="ATO29:ATQ29"/>
    <mergeCell ref="ATR29:ATT29"/>
    <mergeCell ref="ATU29:ATW29"/>
    <mergeCell ref="ATX29:ATZ29"/>
    <mergeCell ref="AUA29:AUC29"/>
    <mergeCell ref="AST29:ASV29"/>
    <mergeCell ref="ASW29:ASY29"/>
    <mergeCell ref="ASZ29:ATB29"/>
    <mergeCell ref="ATC29:ATE29"/>
    <mergeCell ref="ATF29:ATH29"/>
    <mergeCell ref="ATI29:ATK29"/>
    <mergeCell ref="ASB29:ASD29"/>
    <mergeCell ref="ASE29:ASG29"/>
    <mergeCell ref="ASH29:ASJ29"/>
    <mergeCell ref="ASK29:ASM29"/>
    <mergeCell ref="ASN29:ASP29"/>
    <mergeCell ref="ASQ29:ASS29"/>
    <mergeCell ref="ARJ29:ARL29"/>
    <mergeCell ref="ARM29:ARO29"/>
    <mergeCell ref="ARP29:ARR29"/>
    <mergeCell ref="ARS29:ARU29"/>
    <mergeCell ref="ARV29:ARX29"/>
    <mergeCell ref="ARY29:ASA29"/>
    <mergeCell ref="AQR29:AQT29"/>
    <mergeCell ref="AQU29:AQW29"/>
    <mergeCell ref="AQX29:AQZ29"/>
    <mergeCell ref="ARA29:ARC29"/>
    <mergeCell ref="ARD29:ARF29"/>
    <mergeCell ref="ARG29:ARI29"/>
    <mergeCell ref="AYH29:AYJ29"/>
    <mergeCell ref="AYK29:AYM29"/>
    <mergeCell ref="AYN29:AYP29"/>
    <mergeCell ref="AYQ29:AYS29"/>
    <mergeCell ref="AYT29:AYV29"/>
    <mergeCell ref="AYW29:AYY29"/>
    <mergeCell ref="AXP29:AXR29"/>
    <mergeCell ref="AXS29:AXU29"/>
    <mergeCell ref="AXV29:AXX29"/>
    <mergeCell ref="AXY29:AYA29"/>
    <mergeCell ref="AYB29:AYD29"/>
    <mergeCell ref="AYE29:AYG29"/>
    <mergeCell ref="AWX29:AWZ29"/>
    <mergeCell ref="AXA29:AXC29"/>
    <mergeCell ref="AXD29:AXF29"/>
    <mergeCell ref="AXG29:AXI29"/>
    <mergeCell ref="AXJ29:AXL29"/>
    <mergeCell ref="AXM29:AXO29"/>
    <mergeCell ref="AWF29:AWH29"/>
    <mergeCell ref="AWI29:AWK29"/>
    <mergeCell ref="AWL29:AWN29"/>
    <mergeCell ref="AWO29:AWQ29"/>
    <mergeCell ref="AWR29:AWT29"/>
    <mergeCell ref="AWU29:AWW29"/>
    <mergeCell ref="AVN29:AVP29"/>
    <mergeCell ref="AVQ29:AVS29"/>
    <mergeCell ref="AVT29:AVV29"/>
    <mergeCell ref="AVW29:AVY29"/>
    <mergeCell ref="AVZ29:AWB29"/>
    <mergeCell ref="AWC29:AWE29"/>
    <mergeCell ref="AUV29:AUX29"/>
    <mergeCell ref="AUY29:AVA29"/>
    <mergeCell ref="AVB29:AVD29"/>
    <mergeCell ref="AVE29:AVG29"/>
    <mergeCell ref="AVH29:AVJ29"/>
    <mergeCell ref="AVK29:AVM29"/>
    <mergeCell ref="BCL29:BCN29"/>
    <mergeCell ref="BCO29:BCQ29"/>
    <mergeCell ref="BCR29:BCT29"/>
    <mergeCell ref="BCU29:BCW29"/>
    <mergeCell ref="BCX29:BCZ29"/>
    <mergeCell ref="BDA29:BDC29"/>
    <mergeCell ref="BBT29:BBV29"/>
    <mergeCell ref="BBW29:BBY29"/>
    <mergeCell ref="BBZ29:BCB29"/>
    <mergeCell ref="BCC29:BCE29"/>
    <mergeCell ref="BCF29:BCH29"/>
    <mergeCell ref="BCI29:BCK29"/>
    <mergeCell ref="BBB29:BBD29"/>
    <mergeCell ref="BBE29:BBG29"/>
    <mergeCell ref="BBH29:BBJ29"/>
    <mergeCell ref="BBK29:BBM29"/>
    <mergeCell ref="BBN29:BBP29"/>
    <mergeCell ref="BBQ29:BBS29"/>
    <mergeCell ref="BAJ29:BAL29"/>
    <mergeCell ref="BAM29:BAO29"/>
    <mergeCell ref="BAP29:BAR29"/>
    <mergeCell ref="BAS29:BAU29"/>
    <mergeCell ref="BAV29:BAX29"/>
    <mergeCell ref="BAY29:BBA29"/>
    <mergeCell ref="AZR29:AZT29"/>
    <mergeCell ref="AZU29:AZW29"/>
    <mergeCell ref="AZX29:AZZ29"/>
    <mergeCell ref="BAA29:BAC29"/>
    <mergeCell ref="BAD29:BAF29"/>
    <mergeCell ref="BAG29:BAI29"/>
    <mergeCell ref="AYZ29:AZB29"/>
    <mergeCell ref="AZC29:AZE29"/>
    <mergeCell ref="AZF29:AZH29"/>
    <mergeCell ref="AZI29:AZK29"/>
    <mergeCell ref="AZL29:AZN29"/>
    <mergeCell ref="AZO29:AZQ29"/>
    <mergeCell ref="BGP29:BGR29"/>
    <mergeCell ref="BGS29:BGU29"/>
    <mergeCell ref="BGV29:BGX29"/>
    <mergeCell ref="BGY29:BHA29"/>
    <mergeCell ref="BHB29:BHD29"/>
    <mergeCell ref="BHE29:BHG29"/>
    <mergeCell ref="BFX29:BFZ29"/>
    <mergeCell ref="BGA29:BGC29"/>
    <mergeCell ref="BGD29:BGF29"/>
    <mergeCell ref="BGG29:BGI29"/>
    <mergeCell ref="BGJ29:BGL29"/>
    <mergeCell ref="BGM29:BGO29"/>
    <mergeCell ref="BFF29:BFH29"/>
    <mergeCell ref="BFI29:BFK29"/>
    <mergeCell ref="BFL29:BFN29"/>
    <mergeCell ref="BFO29:BFQ29"/>
    <mergeCell ref="BFR29:BFT29"/>
    <mergeCell ref="BFU29:BFW29"/>
    <mergeCell ref="BEN29:BEP29"/>
    <mergeCell ref="BEQ29:BES29"/>
    <mergeCell ref="BET29:BEV29"/>
    <mergeCell ref="BEW29:BEY29"/>
    <mergeCell ref="BEZ29:BFB29"/>
    <mergeCell ref="BFC29:BFE29"/>
    <mergeCell ref="BDV29:BDX29"/>
    <mergeCell ref="BDY29:BEA29"/>
    <mergeCell ref="BEB29:BED29"/>
    <mergeCell ref="BEE29:BEG29"/>
    <mergeCell ref="BEH29:BEJ29"/>
    <mergeCell ref="BEK29:BEM29"/>
    <mergeCell ref="BDD29:BDF29"/>
    <mergeCell ref="BDG29:BDI29"/>
    <mergeCell ref="BDJ29:BDL29"/>
    <mergeCell ref="BDM29:BDO29"/>
    <mergeCell ref="BDP29:BDR29"/>
    <mergeCell ref="BDS29:BDU29"/>
    <mergeCell ref="BKT29:BKV29"/>
    <mergeCell ref="BKW29:BKY29"/>
    <mergeCell ref="BKZ29:BLB29"/>
    <mergeCell ref="BLC29:BLE29"/>
    <mergeCell ref="BLF29:BLH29"/>
    <mergeCell ref="BLI29:BLK29"/>
    <mergeCell ref="BKB29:BKD29"/>
    <mergeCell ref="BKE29:BKG29"/>
    <mergeCell ref="BKH29:BKJ29"/>
    <mergeCell ref="BKK29:BKM29"/>
    <mergeCell ref="BKN29:BKP29"/>
    <mergeCell ref="BKQ29:BKS29"/>
    <mergeCell ref="BJJ29:BJL29"/>
    <mergeCell ref="BJM29:BJO29"/>
    <mergeCell ref="BJP29:BJR29"/>
    <mergeCell ref="BJS29:BJU29"/>
    <mergeCell ref="BJV29:BJX29"/>
    <mergeCell ref="BJY29:BKA29"/>
    <mergeCell ref="BIR29:BIT29"/>
    <mergeCell ref="BIU29:BIW29"/>
    <mergeCell ref="BIX29:BIZ29"/>
    <mergeCell ref="BJA29:BJC29"/>
    <mergeCell ref="BJD29:BJF29"/>
    <mergeCell ref="BJG29:BJI29"/>
    <mergeCell ref="BHZ29:BIB29"/>
    <mergeCell ref="BIC29:BIE29"/>
    <mergeCell ref="BIF29:BIH29"/>
    <mergeCell ref="BII29:BIK29"/>
    <mergeCell ref="BIL29:BIN29"/>
    <mergeCell ref="BIO29:BIQ29"/>
    <mergeCell ref="BHH29:BHJ29"/>
    <mergeCell ref="BHK29:BHM29"/>
    <mergeCell ref="BHN29:BHP29"/>
    <mergeCell ref="BHQ29:BHS29"/>
    <mergeCell ref="BHT29:BHV29"/>
    <mergeCell ref="BHW29:BHY29"/>
    <mergeCell ref="BOX29:BOZ29"/>
    <mergeCell ref="BPA29:BPC29"/>
    <mergeCell ref="BPD29:BPF29"/>
    <mergeCell ref="BPG29:BPI29"/>
    <mergeCell ref="BPJ29:BPL29"/>
    <mergeCell ref="BPM29:BPO29"/>
    <mergeCell ref="BOF29:BOH29"/>
    <mergeCell ref="BOI29:BOK29"/>
    <mergeCell ref="BOL29:BON29"/>
    <mergeCell ref="BOO29:BOQ29"/>
    <mergeCell ref="BOR29:BOT29"/>
    <mergeCell ref="BOU29:BOW29"/>
    <mergeCell ref="BNN29:BNP29"/>
    <mergeCell ref="BNQ29:BNS29"/>
    <mergeCell ref="BNT29:BNV29"/>
    <mergeCell ref="BNW29:BNY29"/>
    <mergeCell ref="BNZ29:BOB29"/>
    <mergeCell ref="BOC29:BOE29"/>
    <mergeCell ref="BMV29:BMX29"/>
    <mergeCell ref="BMY29:BNA29"/>
    <mergeCell ref="BNB29:BND29"/>
    <mergeCell ref="BNE29:BNG29"/>
    <mergeCell ref="BNH29:BNJ29"/>
    <mergeCell ref="BNK29:BNM29"/>
    <mergeCell ref="BMD29:BMF29"/>
    <mergeCell ref="BMG29:BMI29"/>
    <mergeCell ref="BMJ29:BML29"/>
    <mergeCell ref="BMM29:BMO29"/>
    <mergeCell ref="BMP29:BMR29"/>
    <mergeCell ref="BMS29:BMU29"/>
    <mergeCell ref="BLL29:BLN29"/>
    <mergeCell ref="BLO29:BLQ29"/>
    <mergeCell ref="BLR29:BLT29"/>
    <mergeCell ref="BLU29:BLW29"/>
    <mergeCell ref="BLX29:BLZ29"/>
    <mergeCell ref="BMA29:BMC29"/>
    <mergeCell ref="BUF29:BUH29"/>
    <mergeCell ref="BUI29:BUK29"/>
    <mergeCell ref="BTB29:BTD29"/>
    <mergeCell ref="BTE29:BTG29"/>
    <mergeCell ref="BTH29:BTJ29"/>
    <mergeCell ref="BTK29:BTM29"/>
    <mergeCell ref="BTN29:BTP29"/>
    <mergeCell ref="BTQ29:BTS29"/>
    <mergeCell ref="BSJ29:BSL29"/>
    <mergeCell ref="BSM29:BSO29"/>
    <mergeCell ref="BSP29:BSR29"/>
    <mergeCell ref="BSS29:BSU29"/>
    <mergeCell ref="BSV29:BSX29"/>
    <mergeCell ref="BSY29:BTA29"/>
    <mergeCell ref="BRR29:BRT29"/>
    <mergeCell ref="BRU29:BRW29"/>
    <mergeCell ref="BRX29:BRZ29"/>
    <mergeCell ref="BSA29:BSC29"/>
    <mergeCell ref="BSD29:BSF29"/>
    <mergeCell ref="BSG29:BSI29"/>
    <mergeCell ref="BQZ29:BRB29"/>
    <mergeCell ref="BRC29:BRE29"/>
    <mergeCell ref="BRF29:BRH29"/>
    <mergeCell ref="BRI29:BRK29"/>
    <mergeCell ref="BRL29:BRN29"/>
    <mergeCell ref="BRO29:BRQ29"/>
    <mergeCell ref="BQH29:BQJ29"/>
    <mergeCell ref="BQK29:BQM29"/>
    <mergeCell ref="BQN29:BQP29"/>
    <mergeCell ref="BQQ29:BQS29"/>
    <mergeCell ref="BQT29:BQV29"/>
    <mergeCell ref="BQW29:BQY29"/>
    <mergeCell ref="BPP29:BPR29"/>
    <mergeCell ref="BPS29:BPU29"/>
    <mergeCell ref="BPV29:BPX29"/>
    <mergeCell ref="BPY29:BQA29"/>
    <mergeCell ref="BQB29:BQD29"/>
    <mergeCell ref="BQE29:BQG29"/>
    <mergeCell ref="BD30:BF30"/>
    <mergeCell ref="BG30:BI30"/>
    <mergeCell ref="BJ30:BL30"/>
    <mergeCell ref="BM30:BO30"/>
    <mergeCell ref="BP30:BR30"/>
    <mergeCell ref="BS30:BU30"/>
    <mergeCell ref="AL30:AN30"/>
    <mergeCell ref="AO30:AQ30"/>
    <mergeCell ref="AR30:AT30"/>
    <mergeCell ref="AU30:AW30"/>
    <mergeCell ref="AX30:AZ30"/>
    <mergeCell ref="BA30:BC30"/>
    <mergeCell ref="T30:V30"/>
    <mergeCell ref="W30:Y30"/>
    <mergeCell ref="Z30:AB30"/>
    <mergeCell ref="AC30:AE30"/>
    <mergeCell ref="AF30:AH30"/>
    <mergeCell ref="AI30:AK30"/>
    <mergeCell ref="B30:D30"/>
    <mergeCell ref="E30:G30"/>
    <mergeCell ref="H30:J30"/>
    <mergeCell ref="K30:M30"/>
    <mergeCell ref="N30:P30"/>
    <mergeCell ref="Q30:S30"/>
    <mergeCell ref="BXX29:BXZ29"/>
    <mergeCell ref="BYA29:BYC29"/>
    <mergeCell ref="BYD29:BYF29"/>
    <mergeCell ref="BYG29:BYI29"/>
    <mergeCell ref="BYJ29:BYL29"/>
    <mergeCell ref="BYM29:BYO29"/>
    <mergeCell ref="BXF29:BXH29"/>
    <mergeCell ref="BXI29:BXK29"/>
    <mergeCell ref="BXL29:BXN29"/>
    <mergeCell ref="BXO29:BXQ29"/>
    <mergeCell ref="BXR29:BXT29"/>
    <mergeCell ref="BXU29:BXW29"/>
    <mergeCell ref="BWN29:BWP29"/>
    <mergeCell ref="BWQ29:BWS29"/>
    <mergeCell ref="BWT29:BWV29"/>
    <mergeCell ref="BWW29:BWY29"/>
    <mergeCell ref="BWZ29:BXB29"/>
    <mergeCell ref="BXC29:BXE29"/>
    <mergeCell ref="BVV29:BVX29"/>
    <mergeCell ref="BVY29:BWA29"/>
    <mergeCell ref="BWB29:BWD29"/>
    <mergeCell ref="BWE29:BWG29"/>
    <mergeCell ref="BWH29:BWJ29"/>
    <mergeCell ref="BWK29:BWM29"/>
    <mergeCell ref="BVD29:BVF29"/>
    <mergeCell ref="BVG29:BVI29"/>
    <mergeCell ref="BVJ29:BVL29"/>
    <mergeCell ref="BVM29:BVO29"/>
    <mergeCell ref="BVP29:BVR29"/>
    <mergeCell ref="BVS29:BVU29"/>
    <mergeCell ref="BUL29:BUN29"/>
    <mergeCell ref="BUO29:BUQ29"/>
    <mergeCell ref="BUR29:BUT29"/>
    <mergeCell ref="BUU29:BUW29"/>
    <mergeCell ref="BUX29:BUZ29"/>
    <mergeCell ref="BVA29:BVC29"/>
    <mergeCell ref="BTT29:BTV29"/>
    <mergeCell ref="BTW29:BTY29"/>
    <mergeCell ref="BTZ29:BUB29"/>
    <mergeCell ref="BUC29:BUE29"/>
    <mergeCell ref="FH30:FJ30"/>
    <mergeCell ref="FK30:FM30"/>
    <mergeCell ref="FN30:FP30"/>
    <mergeCell ref="FQ30:FS30"/>
    <mergeCell ref="FT30:FV30"/>
    <mergeCell ref="FW30:FY30"/>
    <mergeCell ref="EP30:ER30"/>
    <mergeCell ref="ES30:EU30"/>
    <mergeCell ref="EV30:EX30"/>
    <mergeCell ref="EY30:FA30"/>
    <mergeCell ref="FB30:FD30"/>
    <mergeCell ref="FE30:FG30"/>
    <mergeCell ref="DX30:DZ30"/>
    <mergeCell ref="EA30:EC30"/>
    <mergeCell ref="ED30:EF30"/>
    <mergeCell ref="EG30:EI30"/>
    <mergeCell ref="EJ30:EL30"/>
    <mergeCell ref="EM30:EO30"/>
    <mergeCell ref="DF30:DH30"/>
    <mergeCell ref="DI30:DK30"/>
    <mergeCell ref="DL30:DN30"/>
    <mergeCell ref="DO30:DQ30"/>
    <mergeCell ref="DR30:DT30"/>
    <mergeCell ref="DU30:DW30"/>
    <mergeCell ref="CN30:CP30"/>
    <mergeCell ref="CQ30:CS30"/>
    <mergeCell ref="CT30:CV30"/>
    <mergeCell ref="CW30:CY30"/>
    <mergeCell ref="CZ30:DB30"/>
    <mergeCell ref="DC30:DE30"/>
    <mergeCell ref="BV30:BX30"/>
    <mergeCell ref="BY30:CA30"/>
    <mergeCell ref="CB30:CD30"/>
    <mergeCell ref="CE30:CG30"/>
    <mergeCell ref="CH30:CJ30"/>
    <mergeCell ref="CK30:CM30"/>
    <mergeCell ref="JL30:JN30"/>
    <mergeCell ref="JO30:JQ30"/>
    <mergeCell ref="JR30:JT30"/>
    <mergeCell ref="JU30:JW30"/>
    <mergeCell ref="JX30:JZ30"/>
    <mergeCell ref="KA30:KC30"/>
    <mergeCell ref="IT30:IV30"/>
    <mergeCell ref="IW30:IY30"/>
    <mergeCell ref="IZ30:JB30"/>
    <mergeCell ref="JC30:JE30"/>
    <mergeCell ref="JF30:JH30"/>
    <mergeCell ref="JI30:JK30"/>
    <mergeCell ref="IB30:ID30"/>
    <mergeCell ref="IE30:IG30"/>
    <mergeCell ref="IH30:IJ30"/>
    <mergeCell ref="IK30:IM30"/>
    <mergeCell ref="IN30:IP30"/>
    <mergeCell ref="IQ30:IS30"/>
    <mergeCell ref="HJ30:HL30"/>
    <mergeCell ref="HM30:HO30"/>
    <mergeCell ref="HP30:HR30"/>
    <mergeCell ref="HS30:HU30"/>
    <mergeCell ref="HV30:HX30"/>
    <mergeCell ref="HY30:IA30"/>
    <mergeCell ref="GR30:GT30"/>
    <mergeCell ref="GU30:GW30"/>
    <mergeCell ref="GX30:GZ30"/>
    <mergeCell ref="HA30:HC30"/>
    <mergeCell ref="HD30:HF30"/>
    <mergeCell ref="HG30:HI30"/>
    <mergeCell ref="FZ30:GB30"/>
    <mergeCell ref="GC30:GE30"/>
    <mergeCell ref="GF30:GH30"/>
    <mergeCell ref="GI30:GK30"/>
    <mergeCell ref="GL30:GN30"/>
    <mergeCell ref="GO30:GQ30"/>
    <mergeCell ref="NP30:NR30"/>
    <mergeCell ref="NS30:NU30"/>
    <mergeCell ref="NV30:NX30"/>
    <mergeCell ref="NY30:OA30"/>
    <mergeCell ref="OB30:OD30"/>
    <mergeCell ref="OE30:OG30"/>
    <mergeCell ref="MX30:MZ30"/>
    <mergeCell ref="NA30:NC30"/>
    <mergeCell ref="ND30:NF30"/>
    <mergeCell ref="NG30:NI30"/>
    <mergeCell ref="NJ30:NL30"/>
    <mergeCell ref="NM30:NO30"/>
    <mergeCell ref="MF30:MH30"/>
    <mergeCell ref="MI30:MK30"/>
    <mergeCell ref="ML30:MN30"/>
    <mergeCell ref="MO30:MQ30"/>
    <mergeCell ref="MR30:MT30"/>
    <mergeCell ref="MU30:MW30"/>
    <mergeCell ref="LN30:LP30"/>
    <mergeCell ref="LQ30:LS30"/>
    <mergeCell ref="LT30:LV30"/>
    <mergeCell ref="LW30:LY30"/>
    <mergeCell ref="LZ30:MB30"/>
    <mergeCell ref="MC30:ME30"/>
    <mergeCell ref="KV30:KX30"/>
    <mergeCell ref="KY30:LA30"/>
    <mergeCell ref="LB30:LD30"/>
    <mergeCell ref="LE30:LG30"/>
    <mergeCell ref="LH30:LJ30"/>
    <mergeCell ref="LK30:LM30"/>
    <mergeCell ref="KD30:KF30"/>
    <mergeCell ref="KG30:KI30"/>
    <mergeCell ref="KJ30:KL30"/>
    <mergeCell ref="KM30:KO30"/>
    <mergeCell ref="KP30:KR30"/>
    <mergeCell ref="KS30:KU30"/>
    <mergeCell ref="RT30:RV30"/>
    <mergeCell ref="RW30:RY30"/>
    <mergeCell ref="RZ30:SB30"/>
    <mergeCell ref="SC30:SE30"/>
    <mergeCell ref="SF30:SH30"/>
    <mergeCell ref="SI30:SK30"/>
    <mergeCell ref="RB30:RD30"/>
    <mergeCell ref="RE30:RG30"/>
    <mergeCell ref="RH30:RJ30"/>
    <mergeCell ref="RK30:RM30"/>
    <mergeCell ref="RN30:RP30"/>
    <mergeCell ref="RQ30:RS30"/>
    <mergeCell ref="QJ30:QL30"/>
    <mergeCell ref="QM30:QO30"/>
    <mergeCell ref="QP30:QR30"/>
    <mergeCell ref="QS30:QU30"/>
    <mergeCell ref="QV30:QX30"/>
    <mergeCell ref="QY30:RA30"/>
    <mergeCell ref="PR30:PT30"/>
    <mergeCell ref="PU30:PW30"/>
    <mergeCell ref="PX30:PZ30"/>
    <mergeCell ref="QA30:QC30"/>
    <mergeCell ref="QD30:QF30"/>
    <mergeCell ref="QG30:QI30"/>
    <mergeCell ref="OZ30:PB30"/>
    <mergeCell ref="PC30:PE30"/>
    <mergeCell ref="PF30:PH30"/>
    <mergeCell ref="PI30:PK30"/>
    <mergeCell ref="PL30:PN30"/>
    <mergeCell ref="PO30:PQ30"/>
    <mergeCell ref="OH30:OJ30"/>
    <mergeCell ref="OK30:OM30"/>
    <mergeCell ref="ON30:OP30"/>
    <mergeCell ref="OQ30:OS30"/>
    <mergeCell ref="OT30:OV30"/>
    <mergeCell ref="OW30:OY30"/>
    <mergeCell ref="VX30:VZ30"/>
    <mergeCell ref="WA30:WC30"/>
    <mergeCell ref="WD30:WF30"/>
    <mergeCell ref="WG30:WI30"/>
    <mergeCell ref="WJ30:WL30"/>
    <mergeCell ref="WM30:WO30"/>
    <mergeCell ref="VF30:VH30"/>
    <mergeCell ref="VI30:VK30"/>
    <mergeCell ref="VL30:VN30"/>
    <mergeCell ref="VO30:VQ30"/>
    <mergeCell ref="VR30:VT30"/>
    <mergeCell ref="VU30:VW30"/>
    <mergeCell ref="UN30:UP30"/>
    <mergeCell ref="UQ30:US30"/>
    <mergeCell ref="UT30:UV30"/>
    <mergeCell ref="UW30:UY30"/>
    <mergeCell ref="UZ30:VB30"/>
    <mergeCell ref="VC30:VE30"/>
    <mergeCell ref="TV30:TX30"/>
    <mergeCell ref="TY30:UA30"/>
    <mergeCell ref="UB30:UD30"/>
    <mergeCell ref="UE30:UG30"/>
    <mergeCell ref="UH30:UJ30"/>
    <mergeCell ref="UK30:UM30"/>
    <mergeCell ref="TD30:TF30"/>
    <mergeCell ref="TG30:TI30"/>
    <mergeCell ref="TJ30:TL30"/>
    <mergeCell ref="TM30:TO30"/>
    <mergeCell ref="TP30:TR30"/>
    <mergeCell ref="TS30:TU30"/>
    <mergeCell ref="SL30:SN30"/>
    <mergeCell ref="SO30:SQ30"/>
    <mergeCell ref="SR30:ST30"/>
    <mergeCell ref="SU30:SW30"/>
    <mergeCell ref="SX30:SZ30"/>
    <mergeCell ref="TA30:TC30"/>
    <mergeCell ref="AAB30:AAD30"/>
    <mergeCell ref="AAE30:AAG30"/>
    <mergeCell ref="AAH30:AAJ30"/>
    <mergeCell ref="AAK30:AAM30"/>
    <mergeCell ref="AAN30:AAP30"/>
    <mergeCell ref="AAQ30:AAS30"/>
    <mergeCell ref="ZJ30:ZL30"/>
    <mergeCell ref="ZM30:ZO30"/>
    <mergeCell ref="ZP30:ZR30"/>
    <mergeCell ref="ZS30:ZU30"/>
    <mergeCell ref="ZV30:ZX30"/>
    <mergeCell ref="ZY30:AAA30"/>
    <mergeCell ref="YR30:YT30"/>
    <mergeCell ref="YU30:YW30"/>
    <mergeCell ref="YX30:YZ30"/>
    <mergeCell ref="ZA30:ZC30"/>
    <mergeCell ref="ZD30:ZF30"/>
    <mergeCell ref="ZG30:ZI30"/>
    <mergeCell ref="XZ30:YB30"/>
    <mergeCell ref="YC30:YE30"/>
    <mergeCell ref="YF30:YH30"/>
    <mergeCell ref="YI30:YK30"/>
    <mergeCell ref="YL30:YN30"/>
    <mergeCell ref="YO30:YQ30"/>
    <mergeCell ref="XH30:XJ30"/>
    <mergeCell ref="XK30:XM30"/>
    <mergeCell ref="XN30:XP30"/>
    <mergeCell ref="XQ30:XS30"/>
    <mergeCell ref="XT30:XV30"/>
    <mergeCell ref="XW30:XY30"/>
    <mergeCell ref="WP30:WR30"/>
    <mergeCell ref="WS30:WU30"/>
    <mergeCell ref="WV30:WX30"/>
    <mergeCell ref="WY30:XA30"/>
    <mergeCell ref="XB30:XD30"/>
    <mergeCell ref="XE30:XG30"/>
    <mergeCell ref="AEF30:AEH30"/>
    <mergeCell ref="AEI30:AEK30"/>
    <mergeCell ref="AEL30:AEN30"/>
    <mergeCell ref="AEO30:AEQ30"/>
    <mergeCell ref="AER30:AET30"/>
    <mergeCell ref="AEU30:AEW30"/>
    <mergeCell ref="ADN30:ADP30"/>
    <mergeCell ref="ADQ30:ADS30"/>
    <mergeCell ref="ADT30:ADV30"/>
    <mergeCell ref="ADW30:ADY30"/>
    <mergeCell ref="ADZ30:AEB30"/>
    <mergeCell ref="AEC30:AEE30"/>
    <mergeCell ref="ACV30:ACX30"/>
    <mergeCell ref="ACY30:ADA30"/>
    <mergeCell ref="ADB30:ADD30"/>
    <mergeCell ref="ADE30:ADG30"/>
    <mergeCell ref="ADH30:ADJ30"/>
    <mergeCell ref="ADK30:ADM30"/>
    <mergeCell ref="ACD30:ACF30"/>
    <mergeCell ref="ACG30:ACI30"/>
    <mergeCell ref="ACJ30:ACL30"/>
    <mergeCell ref="ACM30:ACO30"/>
    <mergeCell ref="ACP30:ACR30"/>
    <mergeCell ref="ACS30:ACU30"/>
    <mergeCell ref="ABL30:ABN30"/>
    <mergeCell ref="ABO30:ABQ30"/>
    <mergeCell ref="ABR30:ABT30"/>
    <mergeCell ref="ABU30:ABW30"/>
    <mergeCell ref="ABX30:ABZ30"/>
    <mergeCell ref="ACA30:ACC30"/>
    <mergeCell ref="AAT30:AAV30"/>
    <mergeCell ref="AAW30:AAY30"/>
    <mergeCell ref="AAZ30:ABB30"/>
    <mergeCell ref="ABC30:ABE30"/>
    <mergeCell ref="ABF30:ABH30"/>
    <mergeCell ref="ABI30:ABK30"/>
    <mergeCell ref="AIJ30:AIL30"/>
    <mergeCell ref="AIM30:AIO30"/>
    <mergeCell ref="AIP30:AIR30"/>
    <mergeCell ref="AIS30:AIU30"/>
    <mergeCell ref="AIV30:AIX30"/>
    <mergeCell ref="AIY30:AJA30"/>
    <mergeCell ref="AHR30:AHT30"/>
    <mergeCell ref="AHU30:AHW30"/>
    <mergeCell ref="AHX30:AHZ30"/>
    <mergeCell ref="AIA30:AIC30"/>
    <mergeCell ref="AID30:AIF30"/>
    <mergeCell ref="AIG30:AII30"/>
    <mergeCell ref="AGZ30:AHB30"/>
    <mergeCell ref="AHC30:AHE30"/>
    <mergeCell ref="AHF30:AHH30"/>
    <mergeCell ref="AHI30:AHK30"/>
    <mergeCell ref="AHL30:AHN30"/>
    <mergeCell ref="AHO30:AHQ30"/>
    <mergeCell ref="AGH30:AGJ30"/>
    <mergeCell ref="AGK30:AGM30"/>
    <mergeCell ref="AGN30:AGP30"/>
    <mergeCell ref="AGQ30:AGS30"/>
    <mergeCell ref="AGT30:AGV30"/>
    <mergeCell ref="AGW30:AGY30"/>
    <mergeCell ref="AFP30:AFR30"/>
    <mergeCell ref="AFS30:AFU30"/>
    <mergeCell ref="AFV30:AFX30"/>
    <mergeCell ref="AFY30:AGA30"/>
    <mergeCell ref="AGB30:AGD30"/>
    <mergeCell ref="AGE30:AGG30"/>
    <mergeCell ref="AEX30:AEZ30"/>
    <mergeCell ref="AFA30:AFC30"/>
    <mergeCell ref="AFD30:AFF30"/>
    <mergeCell ref="AFG30:AFI30"/>
    <mergeCell ref="AFJ30:AFL30"/>
    <mergeCell ref="AFM30:AFO30"/>
    <mergeCell ref="AMN30:AMP30"/>
    <mergeCell ref="AMQ30:AMS30"/>
    <mergeCell ref="AMT30:AMV30"/>
    <mergeCell ref="AMW30:AMY30"/>
    <mergeCell ref="AMZ30:ANB30"/>
    <mergeCell ref="ANC30:ANE30"/>
    <mergeCell ref="ALV30:ALX30"/>
    <mergeCell ref="ALY30:AMA30"/>
    <mergeCell ref="AMB30:AMD30"/>
    <mergeCell ref="AME30:AMG30"/>
    <mergeCell ref="AMH30:AMJ30"/>
    <mergeCell ref="AMK30:AMM30"/>
    <mergeCell ref="ALD30:ALF30"/>
    <mergeCell ref="ALG30:ALI30"/>
    <mergeCell ref="ALJ30:ALL30"/>
    <mergeCell ref="ALM30:ALO30"/>
    <mergeCell ref="ALP30:ALR30"/>
    <mergeCell ref="ALS30:ALU30"/>
    <mergeCell ref="AKL30:AKN30"/>
    <mergeCell ref="AKO30:AKQ30"/>
    <mergeCell ref="AKR30:AKT30"/>
    <mergeCell ref="AKU30:AKW30"/>
    <mergeCell ref="AKX30:AKZ30"/>
    <mergeCell ref="ALA30:ALC30"/>
    <mergeCell ref="AJT30:AJV30"/>
    <mergeCell ref="AJW30:AJY30"/>
    <mergeCell ref="AJZ30:AKB30"/>
    <mergeCell ref="AKC30:AKE30"/>
    <mergeCell ref="AKF30:AKH30"/>
    <mergeCell ref="AKI30:AKK30"/>
    <mergeCell ref="AJB30:AJD30"/>
    <mergeCell ref="AJE30:AJG30"/>
    <mergeCell ref="AJH30:AJJ30"/>
    <mergeCell ref="AJK30:AJM30"/>
    <mergeCell ref="AJN30:AJP30"/>
    <mergeCell ref="AJQ30:AJS30"/>
    <mergeCell ref="AQR30:AQT30"/>
    <mergeCell ref="AQU30:AQW30"/>
    <mergeCell ref="AQX30:AQZ30"/>
    <mergeCell ref="ARA30:ARC30"/>
    <mergeCell ref="ARD30:ARF30"/>
    <mergeCell ref="ARG30:ARI30"/>
    <mergeCell ref="APZ30:AQB30"/>
    <mergeCell ref="AQC30:AQE30"/>
    <mergeCell ref="AQF30:AQH30"/>
    <mergeCell ref="AQI30:AQK30"/>
    <mergeCell ref="AQL30:AQN30"/>
    <mergeCell ref="AQO30:AQQ30"/>
    <mergeCell ref="APH30:APJ30"/>
    <mergeCell ref="APK30:APM30"/>
    <mergeCell ref="APN30:APP30"/>
    <mergeCell ref="APQ30:APS30"/>
    <mergeCell ref="APT30:APV30"/>
    <mergeCell ref="APW30:APY30"/>
    <mergeCell ref="AOP30:AOR30"/>
    <mergeCell ref="AOS30:AOU30"/>
    <mergeCell ref="AOV30:AOX30"/>
    <mergeCell ref="AOY30:APA30"/>
    <mergeCell ref="APB30:APD30"/>
    <mergeCell ref="APE30:APG30"/>
    <mergeCell ref="ANX30:ANZ30"/>
    <mergeCell ref="AOA30:AOC30"/>
    <mergeCell ref="AOD30:AOF30"/>
    <mergeCell ref="AOG30:AOI30"/>
    <mergeCell ref="AOJ30:AOL30"/>
    <mergeCell ref="AOM30:AOO30"/>
    <mergeCell ref="ANF30:ANH30"/>
    <mergeCell ref="ANI30:ANK30"/>
    <mergeCell ref="ANL30:ANN30"/>
    <mergeCell ref="ANO30:ANQ30"/>
    <mergeCell ref="ANR30:ANT30"/>
    <mergeCell ref="ANU30:ANW30"/>
    <mergeCell ref="AUV30:AUX30"/>
    <mergeCell ref="AUY30:AVA30"/>
    <mergeCell ref="AVB30:AVD30"/>
    <mergeCell ref="AVE30:AVG30"/>
    <mergeCell ref="AVH30:AVJ30"/>
    <mergeCell ref="AVK30:AVM30"/>
    <mergeCell ref="AUD30:AUF30"/>
    <mergeCell ref="AUG30:AUI30"/>
    <mergeCell ref="AUJ30:AUL30"/>
    <mergeCell ref="AUM30:AUO30"/>
    <mergeCell ref="AUP30:AUR30"/>
    <mergeCell ref="AUS30:AUU30"/>
    <mergeCell ref="ATL30:ATN30"/>
    <mergeCell ref="ATO30:ATQ30"/>
    <mergeCell ref="ATR30:ATT30"/>
    <mergeCell ref="ATU30:ATW30"/>
    <mergeCell ref="ATX30:ATZ30"/>
    <mergeCell ref="AUA30:AUC30"/>
    <mergeCell ref="AST30:ASV30"/>
    <mergeCell ref="ASW30:ASY30"/>
    <mergeCell ref="ASZ30:ATB30"/>
    <mergeCell ref="ATC30:ATE30"/>
    <mergeCell ref="ATF30:ATH30"/>
    <mergeCell ref="ATI30:ATK30"/>
    <mergeCell ref="ASB30:ASD30"/>
    <mergeCell ref="ASE30:ASG30"/>
    <mergeCell ref="ASH30:ASJ30"/>
    <mergeCell ref="ASK30:ASM30"/>
    <mergeCell ref="ASN30:ASP30"/>
    <mergeCell ref="ASQ30:ASS30"/>
    <mergeCell ref="ARJ30:ARL30"/>
    <mergeCell ref="ARM30:ARO30"/>
    <mergeCell ref="ARP30:ARR30"/>
    <mergeCell ref="ARS30:ARU30"/>
    <mergeCell ref="ARV30:ARX30"/>
    <mergeCell ref="ARY30:ASA30"/>
    <mergeCell ref="AYZ30:AZB30"/>
    <mergeCell ref="AZC30:AZE30"/>
    <mergeCell ref="AZF30:AZH30"/>
    <mergeCell ref="AZI30:AZK30"/>
    <mergeCell ref="AZL30:AZN30"/>
    <mergeCell ref="AZO30:AZQ30"/>
    <mergeCell ref="AYH30:AYJ30"/>
    <mergeCell ref="AYK30:AYM30"/>
    <mergeCell ref="AYN30:AYP30"/>
    <mergeCell ref="AYQ30:AYS30"/>
    <mergeCell ref="AYT30:AYV30"/>
    <mergeCell ref="AYW30:AYY30"/>
    <mergeCell ref="AXP30:AXR30"/>
    <mergeCell ref="AXS30:AXU30"/>
    <mergeCell ref="AXV30:AXX30"/>
    <mergeCell ref="AXY30:AYA30"/>
    <mergeCell ref="AYB30:AYD30"/>
    <mergeCell ref="AYE30:AYG30"/>
    <mergeCell ref="AWX30:AWZ30"/>
    <mergeCell ref="AXA30:AXC30"/>
    <mergeCell ref="AXD30:AXF30"/>
    <mergeCell ref="AXG30:AXI30"/>
    <mergeCell ref="AXJ30:AXL30"/>
    <mergeCell ref="AXM30:AXO30"/>
    <mergeCell ref="AWF30:AWH30"/>
    <mergeCell ref="AWI30:AWK30"/>
    <mergeCell ref="AWL30:AWN30"/>
    <mergeCell ref="AWO30:AWQ30"/>
    <mergeCell ref="AWR30:AWT30"/>
    <mergeCell ref="AWU30:AWW30"/>
    <mergeCell ref="AVN30:AVP30"/>
    <mergeCell ref="AVQ30:AVS30"/>
    <mergeCell ref="AVT30:AVV30"/>
    <mergeCell ref="AVW30:AVY30"/>
    <mergeCell ref="AVZ30:AWB30"/>
    <mergeCell ref="AWC30:AWE30"/>
    <mergeCell ref="BDD30:BDF30"/>
    <mergeCell ref="BDG30:BDI30"/>
    <mergeCell ref="BDJ30:BDL30"/>
    <mergeCell ref="BDM30:BDO30"/>
    <mergeCell ref="BDP30:BDR30"/>
    <mergeCell ref="BDS30:BDU30"/>
    <mergeCell ref="BCL30:BCN30"/>
    <mergeCell ref="BCO30:BCQ30"/>
    <mergeCell ref="BCR30:BCT30"/>
    <mergeCell ref="BCU30:BCW30"/>
    <mergeCell ref="BCX30:BCZ30"/>
    <mergeCell ref="BDA30:BDC30"/>
    <mergeCell ref="BBT30:BBV30"/>
    <mergeCell ref="BBW30:BBY30"/>
    <mergeCell ref="BBZ30:BCB30"/>
    <mergeCell ref="BCC30:BCE30"/>
    <mergeCell ref="BCF30:BCH30"/>
    <mergeCell ref="BCI30:BCK30"/>
    <mergeCell ref="BBB30:BBD30"/>
    <mergeCell ref="BBE30:BBG30"/>
    <mergeCell ref="BBH30:BBJ30"/>
    <mergeCell ref="BBK30:BBM30"/>
    <mergeCell ref="BBN30:BBP30"/>
    <mergeCell ref="BBQ30:BBS30"/>
    <mergeCell ref="BAJ30:BAL30"/>
    <mergeCell ref="BAM30:BAO30"/>
    <mergeCell ref="BAP30:BAR30"/>
    <mergeCell ref="BAS30:BAU30"/>
    <mergeCell ref="BAV30:BAX30"/>
    <mergeCell ref="BAY30:BBA30"/>
    <mergeCell ref="AZR30:AZT30"/>
    <mergeCell ref="AZU30:AZW30"/>
    <mergeCell ref="AZX30:AZZ30"/>
    <mergeCell ref="BAA30:BAC30"/>
    <mergeCell ref="BAD30:BAF30"/>
    <mergeCell ref="BAG30:BAI30"/>
    <mergeCell ref="BHH30:BHJ30"/>
    <mergeCell ref="BHK30:BHM30"/>
    <mergeCell ref="BHN30:BHP30"/>
    <mergeCell ref="BHQ30:BHS30"/>
    <mergeCell ref="BHT30:BHV30"/>
    <mergeCell ref="BHW30:BHY30"/>
    <mergeCell ref="BGP30:BGR30"/>
    <mergeCell ref="BGS30:BGU30"/>
    <mergeCell ref="BGV30:BGX30"/>
    <mergeCell ref="BGY30:BHA30"/>
    <mergeCell ref="BHB30:BHD30"/>
    <mergeCell ref="BHE30:BHG30"/>
    <mergeCell ref="BFX30:BFZ30"/>
    <mergeCell ref="BGA30:BGC30"/>
    <mergeCell ref="BGD30:BGF30"/>
    <mergeCell ref="BGG30:BGI30"/>
    <mergeCell ref="BGJ30:BGL30"/>
    <mergeCell ref="BGM30:BGO30"/>
    <mergeCell ref="BFF30:BFH30"/>
    <mergeCell ref="BFI30:BFK30"/>
    <mergeCell ref="BFL30:BFN30"/>
    <mergeCell ref="BFO30:BFQ30"/>
    <mergeCell ref="BFR30:BFT30"/>
    <mergeCell ref="BFU30:BFW30"/>
    <mergeCell ref="BEN30:BEP30"/>
    <mergeCell ref="BEQ30:BES30"/>
    <mergeCell ref="BET30:BEV30"/>
    <mergeCell ref="BEW30:BEY30"/>
    <mergeCell ref="BEZ30:BFB30"/>
    <mergeCell ref="BFC30:BFE30"/>
    <mergeCell ref="BDV30:BDX30"/>
    <mergeCell ref="BDY30:BEA30"/>
    <mergeCell ref="BEB30:BED30"/>
    <mergeCell ref="BEE30:BEG30"/>
    <mergeCell ref="BEH30:BEJ30"/>
    <mergeCell ref="BEK30:BEM30"/>
    <mergeCell ref="BLL30:BLN30"/>
    <mergeCell ref="BLO30:BLQ30"/>
    <mergeCell ref="BLR30:BLT30"/>
    <mergeCell ref="BLU30:BLW30"/>
    <mergeCell ref="BLX30:BLZ30"/>
    <mergeCell ref="BMA30:BMC30"/>
    <mergeCell ref="BKT30:BKV30"/>
    <mergeCell ref="BKW30:BKY30"/>
    <mergeCell ref="BKZ30:BLB30"/>
    <mergeCell ref="BLC30:BLE30"/>
    <mergeCell ref="BLF30:BLH30"/>
    <mergeCell ref="BLI30:BLK30"/>
    <mergeCell ref="BKB30:BKD30"/>
    <mergeCell ref="BKE30:BKG30"/>
    <mergeCell ref="BKH30:BKJ30"/>
    <mergeCell ref="BKK30:BKM30"/>
    <mergeCell ref="BKN30:BKP30"/>
    <mergeCell ref="BKQ30:BKS30"/>
    <mergeCell ref="BJJ30:BJL30"/>
    <mergeCell ref="BJM30:BJO30"/>
    <mergeCell ref="BJP30:BJR30"/>
    <mergeCell ref="BJS30:BJU30"/>
    <mergeCell ref="BJV30:BJX30"/>
    <mergeCell ref="BJY30:BKA30"/>
    <mergeCell ref="BIR30:BIT30"/>
    <mergeCell ref="BIU30:BIW30"/>
    <mergeCell ref="BIX30:BIZ30"/>
    <mergeCell ref="BJA30:BJC30"/>
    <mergeCell ref="BJD30:BJF30"/>
    <mergeCell ref="BJG30:BJI30"/>
    <mergeCell ref="BHZ30:BIB30"/>
    <mergeCell ref="BIC30:BIE30"/>
    <mergeCell ref="BIF30:BIH30"/>
    <mergeCell ref="BII30:BIK30"/>
    <mergeCell ref="BIL30:BIN30"/>
    <mergeCell ref="BIO30:BIQ30"/>
    <mergeCell ref="BPP30:BPR30"/>
    <mergeCell ref="BPS30:BPU30"/>
    <mergeCell ref="BPV30:BPX30"/>
    <mergeCell ref="BPY30:BQA30"/>
    <mergeCell ref="BQB30:BQD30"/>
    <mergeCell ref="BQE30:BQG30"/>
    <mergeCell ref="BOX30:BOZ30"/>
    <mergeCell ref="BPA30:BPC30"/>
    <mergeCell ref="BPD30:BPF30"/>
    <mergeCell ref="BPG30:BPI30"/>
    <mergeCell ref="BPJ30:BPL30"/>
    <mergeCell ref="BPM30:BPO30"/>
    <mergeCell ref="BOF30:BOH30"/>
    <mergeCell ref="BOI30:BOK30"/>
    <mergeCell ref="BOL30:BON30"/>
    <mergeCell ref="BOO30:BOQ30"/>
    <mergeCell ref="BOR30:BOT30"/>
    <mergeCell ref="BOU30:BOW30"/>
    <mergeCell ref="BNN30:BNP30"/>
    <mergeCell ref="BNQ30:BNS30"/>
    <mergeCell ref="BNT30:BNV30"/>
    <mergeCell ref="BNW30:BNY30"/>
    <mergeCell ref="BNZ30:BOB30"/>
    <mergeCell ref="BOC30:BOE30"/>
    <mergeCell ref="BMV30:BMX30"/>
    <mergeCell ref="BMY30:BNA30"/>
    <mergeCell ref="BNB30:BND30"/>
    <mergeCell ref="BNE30:BNG30"/>
    <mergeCell ref="BNH30:BNJ30"/>
    <mergeCell ref="BNK30:BNM30"/>
    <mergeCell ref="BMD30:BMF30"/>
    <mergeCell ref="BMG30:BMI30"/>
    <mergeCell ref="BMJ30:BML30"/>
    <mergeCell ref="BMM30:BMO30"/>
    <mergeCell ref="BMP30:BMR30"/>
    <mergeCell ref="BMS30:BMU30"/>
    <mergeCell ref="BTT30:BTV30"/>
    <mergeCell ref="BTW30:BTY30"/>
    <mergeCell ref="BTZ30:BUB30"/>
    <mergeCell ref="BUC30:BUE30"/>
    <mergeCell ref="BUF30:BUH30"/>
    <mergeCell ref="BUI30:BUK30"/>
    <mergeCell ref="BTB30:BTD30"/>
    <mergeCell ref="BTE30:BTG30"/>
    <mergeCell ref="BTH30:BTJ30"/>
    <mergeCell ref="BTK30:BTM30"/>
    <mergeCell ref="BTN30:BTP30"/>
    <mergeCell ref="BTQ30:BTS30"/>
    <mergeCell ref="BSJ30:BSL30"/>
    <mergeCell ref="BSM30:BSO30"/>
    <mergeCell ref="BSP30:BSR30"/>
    <mergeCell ref="BSS30:BSU30"/>
    <mergeCell ref="BSV30:BSX30"/>
    <mergeCell ref="BSY30:BTA30"/>
    <mergeCell ref="BRR30:BRT30"/>
    <mergeCell ref="BRU30:BRW30"/>
    <mergeCell ref="BRX30:BRZ30"/>
    <mergeCell ref="BSA30:BSC30"/>
    <mergeCell ref="BSD30:BSF30"/>
    <mergeCell ref="BSG30:BSI30"/>
    <mergeCell ref="BQZ30:BRB30"/>
    <mergeCell ref="BRC30:BRE30"/>
    <mergeCell ref="BRF30:BRH30"/>
    <mergeCell ref="BRI30:BRK30"/>
    <mergeCell ref="BRL30:BRN30"/>
    <mergeCell ref="BRO30:BRQ30"/>
    <mergeCell ref="BQH30:BQJ30"/>
    <mergeCell ref="BQK30:BQM30"/>
    <mergeCell ref="BQN30:BQP30"/>
    <mergeCell ref="BQQ30:BQS30"/>
    <mergeCell ref="BQT30:BQV30"/>
    <mergeCell ref="BQW30:BQY30"/>
    <mergeCell ref="BXX30:BXZ30"/>
    <mergeCell ref="BYA30:BYC30"/>
    <mergeCell ref="BYD30:BYF30"/>
    <mergeCell ref="BYG30:BYI30"/>
    <mergeCell ref="BYJ30:BYL30"/>
    <mergeCell ref="BYM30:BYO30"/>
    <mergeCell ref="BXF30:BXH30"/>
    <mergeCell ref="BXI30:BXK30"/>
    <mergeCell ref="BXL30:BXN30"/>
    <mergeCell ref="BXO30:BXQ30"/>
    <mergeCell ref="BXR30:BXT30"/>
    <mergeCell ref="BXU30:BXW30"/>
    <mergeCell ref="BWN30:BWP30"/>
    <mergeCell ref="BWQ30:BWS30"/>
    <mergeCell ref="BWT30:BWV30"/>
    <mergeCell ref="BWW30:BWY30"/>
    <mergeCell ref="BWZ30:BXB30"/>
    <mergeCell ref="BXC30:BXE30"/>
    <mergeCell ref="BVV30:BVX30"/>
    <mergeCell ref="BVY30:BWA30"/>
    <mergeCell ref="BWB30:BWD30"/>
    <mergeCell ref="BWE30:BWG30"/>
    <mergeCell ref="BWH30:BWJ30"/>
    <mergeCell ref="BWK30:BWM30"/>
    <mergeCell ref="BVD30:BVF30"/>
    <mergeCell ref="BVG30:BVI30"/>
    <mergeCell ref="BVJ30:BVL30"/>
    <mergeCell ref="BVM30:BVO30"/>
    <mergeCell ref="BVP30:BVR30"/>
    <mergeCell ref="BVS30:BVU30"/>
    <mergeCell ref="BUL30:BUN30"/>
    <mergeCell ref="BUO30:BUQ30"/>
    <mergeCell ref="BUR30:BUT30"/>
    <mergeCell ref="BUU30:BUW30"/>
    <mergeCell ref="BUX30:BUZ30"/>
    <mergeCell ref="BVA30:BVC30"/>
    <mergeCell ref="CN31:CP31"/>
    <mergeCell ref="CQ31:CS31"/>
    <mergeCell ref="CT31:CV31"/>
    <mergeCell ref="CW31:CY31"/>
    <mergeCell ref="CZ31:DB31"/>
    <mergeCell ref="DC31:DE31"/>
    <mergeCell ref="BV31:BX31"/>
    <mergeCell ref="BY31:CA31"/>
    <mergeCell ref="CB31:CD31"/>
    <mergeCell ref="CE31:CG31"/>
    <mergeCell ref="CH31:CJ31"/>
    <mergeCell ref="CK31:CM31"/>
    <mergeCell ref="BD31:BF31"/>
    <mergeCell ref="BG31:BI31"/>
    <mergeCell ref="BJ31:BL31"/>
    <mergeCell ref="BM31:BO31"/>
    <mergeCell ref="BP31:BR31"/>
    <mergeCell ref="BS31:BU31"/>
    <mergeCell ref="AL31:AN31"/>
    <mergeCell ref="AO31:AQ31"/>
    <mergeCell ref="AR31:AT31"/>
    <mergeCell ref="AU31:AW31"/>
    <mergeCell ref="AX31:AZ31"/>
    <mergeCell ref="BA31:BC31"/>
    <mergeCell ref="T31:V31"/>
    <mergeCell ref="W31:Y31"/>
    <mergeCell ref="Z31:AB31"/>
    <mergeCell ref="AC31:AE31"/>
    <mergeCell ref="AF31:AH31"/>
    <mergeCell ref="AI31:AK31"/>
    <mergeCell ref="B31:D31"/>
    <mergeCell ref="E31:G31"/>
    <mergeCell ref="H31:J31"/>
    <mergeCell ref="K31:M31"/>
    <mergeCell ref="N31:P31"/>
    <mergeCell ref="Q31:S31"/>
    <mergeCell ref="GR31:GT31"/>
    <mergeCell ref="GU31:GW31"/>
    <mergeCell ref="GX31:GZ31"/>
    <mergeCell ref="HA31:HC31"/>
    <mergeCell ref="HD31:HF31"/>
    <mergeCell ref="HG31:HI31"/>
    <mergeCell ref="FZ31:GB31"/>
    <mergeCell ref="GC31:GE31"/>
    <mergeCell ref="GF31:GH31"/>
    <mergeCell ref="GI31:GK31"/>
    <mergeCell ref="GL31:GN31"/>
    <mergeCell ref="GO31:GQ31"/>
    <mergeCell ref="FH31:FJ31"/>
    <mergeCell ref="FK31:FM31"/>
    <mergeCell ref="FN31:FP31"/>
    <mergeCell ref="FQ31:FS31"/>
    <mergeCell ref="FT31:FV31"/>
    <mergeCell ref="FW31:FY31"/>
    <mergeCell ref="EP31:ER31"/>
    <mergeCell ref="ES31:EU31"/>
    <mergeCell ref="EV31:EX31"/>
    <mergeCell ref="EY31:FA31"/>
    <mergeCell ref="FB31:FD31"/>
    <mergeCell ref="FE31:FG31"/>
    <mergeCell ref="DX31:DZ31"/>
    <mergeCell ref="EA31:EC31"/>
    <mergeCell ref="ED31:EF31"/>
    <mergeCell ref="EG31:EI31"/>
    <mergeCell ref="EJ31:EL31"/>
    <mergeCell ref="EM31:EO31"/>
    <mergeCell ref="DF31:DH31"/>
    <mergeCell ref="DI31:DK31"/>
    <mergeCell ref="DL31:DN31"/>
    <mergeCell ref="DO31:DQ31"/>
    <mergeCell ref="DR31:DT31"/>
    <mergeCell ref="DU31:DW31"/>
    <mergeCell ref="KV31:KX31"/>
    <mergeCell ref="KY31:LA31"/>
    <mergeCell ref="LB31:LD31"/>
    <mergeCell ref="LE31:LG31"/>
    <mergeCell ref="LH31:LJ31"/>
    <mergeCell ref="LK31:LM31"/>
    <mergeCell ref="KD31:KF31"/>
    <mergeCell ref="KG31:KI31"/>
    <mergeCell ref="KJ31:KL31"/>
    <mergeCell ref="KM31:KO31"/>
    <mergeCell ref="KP31:KR31"/>
    <mergeCell ref="KS31:KU31"/>
    <mergeCell ref="JL31:JN31"/>
    <mergeCell ref="JO31:JQ31"/>
    <mergeCell ref="JR31:JT31"/>
    <mergeCell ref="JU31:JW31"/>
    <mergeCell ref="JX31:JZ31"/>
    <mergeCell ref="KA31:KC31"/>
    <mergeCell ref="IT31:IV31"/>
    <mergeCell ref="IW31:IY31"/>
    <mergeCell ref="IZ31:JB31"/>
    <mergeCell ref="JC31:JE31"/>
    <mergeCell ref="JF31:JH31"/>
    <mergeCell ref="JI31:JK31"/>
    <mergeCell ref="IB31:ID31"/>
    <mergeCell ref="IE31:IG31"/>
    <mergeCell ref="IH31:IJ31"/>
    <mergeCell ref="IK31:IM31"/>
    <mergeCell ref="IN31:IP31"/>
    <mergeCell ref="IQ31:IS31"/>
    <mergeCell ref="HJ31:HL31"/>
    <mergeCell ref="HM31:HO31"/>
    <mergeCell ref="HP31:HR31"/>
    <mergeCell ref="HS31:HU31"/>
    <mergeCell ref="HV31:HX31"/>
    <mergeCell ref="HY31:IA31"/>
    <mergeCell ref="OZ31:PB31"/>
    <mergeCell ref="PC31:PE31"/>
    <mergeCell ref="PF31:PH31"/>
    <mergeCell ref="PI31:PK31"/>
    <mergeCell ref="PL31:PN31"/>
    <mergeCell ref="PO31:PQ31"/>
    <mergeCell ref="OH31:OJ31"/>
    <mergeCell ref="OK31:OM31"/>
    <mergeCell ref="ON31:OP31"/>
    <mergeCell ref="OQ31:OS31"/>
    <mergeCell ref="OT31:OV31"/>
    <mergeCell ref="OW31:OY31"/>
    <mergeCell ref="NP31:NR31"/>
    <mergeCell ref="NS31:NU31"/>
    <mergeCell ref="NV31:NX31"/>
    <mergeCell ref="NY31:OA31"/>
    <mergeCell ref="OB31:OD31"/>
    <mergeCell ref="OE31:OG31"/>
    <mergeCell ref="MX31:MZ31"/>
    <mergeCell ref="NA31:NC31"/>
    <mergeCell ref="ND31:NF31"/>
    <mergeCell ref="NG31:NI31"/>
    <mergeCell ref="NJ31:NL31"/>
    <mergeCell ref="NM31:NO31"/>
    <mergeCell ref="MF31:MH31"/>
    <mergeCell ref="MI31:MK31"/>
    <mergeCell ref="ML31:MN31"/>
    <mergeCell ref="MO31:MQ31"/>
    <mergeCell ref="MR31:MT31"/>
    <mergeCell ref="MU31:MW31"/>
    <mergeCell ref="LN31:LP31"/>
    <mergeCell ref="LQ31:LS31"/>
    <mergeCell ref="LT31:LV31"/>
    <mergeCell ref="LW31:LY31"/>
    <mergeCell ref="LZ31:MB31"/>
    <mergeCell ref="MC31:ME31"/>
    <mergeCell ref="TD31:TF31"/>
    <mergeCell ref="TG31:TI31"/>
    <mergeCell ref="TJ31:TL31"/>
    <mergeCell ref="TM31:TO31"/>
    <mergeCell ref="TP31:TR31"/>
    <mergeCell ref="TS31:TU31"/>
    <mergeCell ref="SL31:SN31"/>
    <mergeCell ref="SO31:SQ31"/>
    <mergeCell ref="SR31:ST31"/>
    <mergeCell ref="SU31:SW31"/>
    <mergeCell ref="SX31:SZ31"/>
    <mergeCell ref="TA31:TC31"/>
    <mergeCell ref="RT31:RV31"/>
    <mergeCell ref="RW31:RY31"/>
    <mergeCell ref="RZ31:SB31"/>
    <mergeCell ref="SC31:SE31"/>
    <mergeCell ref="SF31:SH31"/>
    <mergeCell ref="SI31:SK31"/>
    <mergeCell ref="RB31:RD31"/>
    <mergeCell ref="RE31:RG31"/>
    <mergeCell ref="RH31:RJ31"/>
    <mergeCell ref="RK31:RM31"/>
    <mergeCell ref="RN31:RP31"/>
    <mergeCell ref="RQ31:RS31"/>
    <mergeCell ref="QJ31:QL31"/>
    <mergeCell ref="QM31:QO31"/>
    <mergeCell ref="QP31:QR31"/>
    <mergeCell ref="QS31:QU31"/>
    <mergeCell ref="QV31:QX31"/>
    <mergeCell ref="QY31:RA31"/>
    <mergeCell ref="PR31:PT31"/>
    <mergeCell ref="PU31:PW31"/>
    <mergeCell ref="PX31:PZ31"/>
    <mergeCell ref="QA31:QC31"/>
    <mergeCell ref="QD31:QF31"/>
    <mergeCell ref="QG31:QI31"/>
    <mergeCell ref="XH31:XJ31"/>
    <mergeCell ref="XK31:XM31"/>
    <mergeCell ref="XN31:XP31"/>
    <mergeCell ref="XQ31:XS31"/>
    <mergeCell ref="XT31:XV31"/>
    <mergeCell ref="XW31:XY31"/>
    <mergeCell ref="WP31:WR31"/>
    <mergeCell ref="WS31:WU31"/>
    <mergeCell ref="WV31:WX31"/>
    <mergeCell ref="WY31:XA31"/>
    <mergeCell ref="XB31:XD31"/>
    <mergeCell ref="XE31:XG31"/>
    <mergeCell ref="VX31:VZ31"/>
    <mergeCell ref="WA31:WC31"/>
    <mergeCell ref="WD31:WF31"/>
    <mergeCell ref="WG31:WI31"/>
    <mergeCell ref="WJ31:WL31"/>
    <mergeCell ref="WM31:WO31"/>
    <mergeCell ref="VF31:VH31"/>
    <mergeCell ref="VI31:VK31"/>
    <mergeCell ref="VL31:VN31"/>
    <mergeCell ref="VO31:VQ31"/>
    <mergeCell ref="VR31:VT31"/>
    <mergeCell ref="VU31:VW31"/>
    <mergeCell ref="UN31:UP31"/>
    <mergeCell ref="UQ31:US31"/>
    <mergeCell ref="UT31:UV31"/>
    <mergeCell ref="UW31:UY31"/>
    <mergeCell ref="UZ31:VB31"/>
    <mergeCell ref="VC31:VE31"/>
    <mergeCell ref="TV31:TX31"/>
    <mergeCell ref="TY31:UA31"/>
    <mergeCell ref="UB31:UD31"/>
    <mergeCell ref="UE31:UG31"/>
    <mergeCell ref="UH31:UJ31"/>
    <mergeCell ref="UK31:UM31"/>
    <mergeCell ref="ABL31:ABN31"/>
    <mergeCell ref="ABO31:ABQ31"/>
    <mergeCell ref="ABR31:ABT31"/>
    <mergeCell ref="ABU31:ABW31"/>
    <mergeCell ref="ABX31:ABZ31"/>
    <mergeCell ref="ACA31:ACC31"/>
    <mergeCell ref="AAT31:AAV31"/>
    <mergeCell ref="AAW31:AAY31"/>
    <mergeCell ref="AAZ31:ABB31"/>
    <mergeCell ref="ABC31:ABE31"/>
    <mergeCell ref="ABF31:ABH31"/>
    <mergeCell ref="ABI31:ABK31"/>
    <mergeCell ref="AAB31:AAD31"/>
    <mergeCell ref="AAE31:AAG31"/>
    <mergeCell ref="AAH31:AAJ31"/>
    <mergeCell ref="AAK31:AAM31"/>
    <mergeCell ref="AAN31:AAP31"/>
    <mergeCell ref="AAQ31:AAS31"/>
    <mergeCell ref="ZJ31:ZL31"/>
    <mergeCell ref="ZM31:ZO31"/>
    <mergeCell ref="ZP31:ZR31"/>
    <mergeCell ref="ZS31:ZU31"/>
    <mergeCell ref="ZV31:ZX31"/>
    <mergeCell ref="ZY31:AAA31"/>
    <mergeCell ref="YR31:YT31"/>
    <mergeCell ref="YU31:YW31"/>
    <mergeCell ref="YX31:YZ31"/>
    <mergeCell ref="ZA31:ZC31"/>
    <mergeCell ref="ZD31:ZF31"/>
    <mergeCell ref="ZG31:ZI31"/>
    <mergeCell ref="XZ31:YB31"/>
    <mergeCell ref="YC31:YE31"/>
    <mergeCell ref="YF31:YH31"/>
    <mergeCell ref="YI31:YK31"/>
    <mergeCell ref="YL31:YN31"/>
    <mergeCell ref="YO31:YQ31"/>
    <mergeCell ref="AFP31:AFR31"/>
    <mergeCell ref="AFS31:AFU31"/>
    <mergeCell ref="AFV31:AFX31"/>
    <mergeCell ref="AFY31:AGA31"/>
    <mergeCell ref="AGB31:AGD31"/>
    <mergeCell ref="AGE31:AGG31"/>
    <mergeCell ref="AEX31:AEZ31"/>
    <mergeCell ref="AFA31:AFC31"/>
    <mergeCell ref="AFD31:AFF31"/>
    <mergeCell ref="AFG31:AFI31"/>
    <mergeCell ref="AFJ31:AFL31"/>
    <mergeCell ref="AFM31:AFO31"/>
    <mergeCell ref="AEF31:AEH31"/>
    <mergeCell ref="AEI31:AEK31"/>
    <mergeCell ref="AEL31:AEN31"/>
    <mergeCell ref="AEO31:AEQ31"/>
    <mergeCell ref="AER31:AET31"/>
    <mergeCell ref="AEU31:AEW31"/>
    <mergeCell ref="ADN31:ADP31"/>
    <mergeCell ref="ADQ31:ADS31"/>
    <mergeCell ref="ADT31:ADV31"/>
    <mergeCell ref="ADW31:ADY31"/>
    <mergeCell ref="ADZ31:AEB31"/>
    <mergeCell ref="AEC31:AEE31"/>
    <mergeCell ref="ACV31:ACX31"/>
    <mergeCell ref="ACY31:ADA31"/>
    <mergeCell ref="ADB31:ADD31"/>
    <mergeCell ref="ADE31:ADG31"/>
    <mergeCell ref="ADH31:ADJ31"/>
    <mergeCell ref="ADK31:ADM31"/>
    <mergeCell ref="ACD31:ACF31"/>
    <mergeCell ref="ACG31:ACI31"/>
    <mergeCell ref="ACJ31:ACL31"/>
    <mergeCell ref="ACM31:ACO31"/>
    <mergeCell ref="ACP31:ACR31"/>
    <mergeCell ref="ACS31:ACU31"/>
    <mergeCell ref="AJT31:AJV31"/>
    <mergeCell ref="AJW31:AJY31"/>
    <mergeCell ref="AJZ31:AKB31"/>
    <mergeCell ref="AKC31:AKE31"/>
    <mergeCell ref="AKF31:AKH31"/>
    <mergeCell ref="AKI31:AKK31"/>
    <mergeCell ref="AJB31:AJD31"/>
    <mergeCell ref="AJE31:AJG31"/>
    <mergeCell ref="AJH31:AJJ31"/>
    <mergeCell ref="AJK31:AJM31"/>
    <mergeCell ref="AJN31:AJP31"/>
    <mergeCell ref="AJQ31:AJS31"/>
    <mergeCell ref="AIJ31:AIL31"/>
    <mergeCell ref="AIM31:AIO31"/>
    <mergeCell ref="AIP31:AIR31"/>
    <mergeCell ref="AIS31:AIU31"/>
    <mergeCell ref="AIV31:AIX31"/>
    <mergeCell ref="AIY31:AJA31"/>
    <mergeCell ref="AHR31:AHT31"/>
    <mergeCell ref="AHU31:AHW31"/>
    <mergeCell ref="AHX31:AHZ31"/>
    <mergeCell ref="AIA31:AIC31"/>
    <mergeCell ref="AID31:AIF31"/>
    <mergeCell ref="AIG31:AII31"/>
    <mergeCell ref="AGZ31:AHB31"/>
    <mergeCell ref="AHC31:AHE31"/>
    <mergeCell ref="AHF31:AHH31"/>
    <mergeCell ref="AHI31:AHK31"/>
    <mergeCell ref="AHL31:AHN31"/>
    <mergeCell ref="AHO31:AHQ31"/>
    <mergeCell ref="AGH31:AGJ31"/>
    <mergeCell ref="AGK31:AGM31"/>
    <mergeCell ref="AGN31:AGP31"/>
    <mergeCell ref="AGQ31:AGS31"/>
    <mergeCell ref="AGT31:AGV31"/>
    <mergeCell ref="AGW31:AGY31"/>
    <mergeCell ref="ANX31:ANZ31"/>
    <mergeCell ref="AOA31:AOC31"/>
    <mergeCell ref="AOD31:AOF31"/>
    <mergeCell ref="AOG31:AOI31"/>
    <mergeCell ref="AOJ31:AOL31"/>
    <mergeCell ref="AOM31:AOO31"/>
    <mergeCell ref="ANF31:ANH31"/>
    <mergeCell ref="ANI31:ANK31"/>
    <mergeCell ref="ANL31:ANN31"/>
    <mergeCell ref="ANO31:ANQ31"/>
    <mergeCell ref="ANR31:ANT31"/>
    <mergeCell ref="ANU31:ANW31"/>
    <mergeCell ref="AMN31:AMP31"/>
    <mergeCell ref="AMQ31:AMS31"/>
    <mergeCell ref="AMT31:AMV31"/>
    <mergeCell ref="AMW31:AMY31"/>
    <mergeCell ref="AMZ31:ANB31"/>
    <mergeCell ref="ANC31:ANE31"/>
    <mergeCell ref="ALV31:ALX31"/>
    <mergeCell ref="ALY31:AMA31"/>
    <mergeCell ref="AMB31:AMD31"/>
    <mergeCell ref="AME31:AMG31"/>
    <mergeCell ref="AMH31:AMJ31"/>
    <mergeCell ref="AMK31:AMM31"/>
    <mergeCell ref="ALD31:ALF31"/>
    <mergeCell ref="ALG31:ALI31"/>
    <mergeCell ref="ALJ31:ALL31"/>
    <mergeCell ref="ALM31:ALO31"/>
    <mergeCell ref="ALP31:ALR31"/>
    <mergeCell ref="ALS31:ALU31"/>
    <mergeCell ref="AKL31:AKN31"/>
    <mergeCell ref="AKO31:AKQ31"/>
    <mergeCell ref="AKR31:AKT31"/>
    <mergeCell ref="AKU31:AKW31"/>
    <mergeCell ref="AKX31:AKZ31"/>
    <mergeCell ref="ALA31:ALC31"/>
    <mergeCell ref="ASB31:ASD31"/>
    <mergeCell ref="ASE31:ASG31"/>
    <mergeCell ref="ASH31:ASJ31"/>
    <mergeCell ref="ASK31:ASM31"/>
    <mergeCell ref="ASN31:ASP31"/>
    <mergeCell ref="ASQ31:ASS31"/>
    <mergeCell ref="ARJ31:ARL31"/>
    <mergeCell ref="ARM31:ARO31"/>
    <mergeCell ref="ARP31:ARR31"/>
    <mergeCell ref="ARS31:ARU31"/>
    <mergeCell ref="ARV31:ARX31"/>
    <mergeCell ref="ARY31:ASA31"/>
    <mergeCell ref="AQR31:AQT31"/>
    <mergeCell ref="AQU31:AQW31"/>
    <mergeCell ref="AQX31:AQZ31"/>
    <mergeCell ref="ARA31:ARC31"/>
    <mergeCell ref="ARD31:ARF31"/>
    <mergeCell ref="ARG31:ARI31"/>
    <mergeCell ref="APZ31:AQB31"/>
    <mergeCell ref="AQC31:AQE31"/>
    <mergeCell ref="AQF31:AQH31"/>
    <mergeCell ref="AQI31:AQK31"/>
    <mergeCell ref="AQL31:AQN31"/>
    <mergeCell ref="AQO31:AQQ31"/>
    <mergeCell ref="APH31:APJ31"/>
    <mergeCell ref="APK31:APM31"/>
    <mergeCell ref="APN31:APP31"/>
    <mergeCell ref="APQ31:APS31"/>
    <mergeCell ref="APT31:APV31"/>
    <mergeCell ref="APW31:APY31"/>
    <mergeCell ref="AOP31:AOR31"/>
    <mergeCell ref="AOS31:AOU31"/>
    <mergeCell ref="AOV31:AOX31"/>
    <mergeCell ref="AOY31:APA31"/>
    <mergeCell ref="APB31:APD31"/>
    <mergeCell ref="APE31:APG31"/>
    <mergeCell ref="AWF31:AWH31"/>
    <mergeCell ref="AWI31:AWK31"/>
    <mergeCell ref="AWL31:AWN31"/>
    <mergeCell ref="AWO31:AWQ31"/>
    <mergeCell ref="AWR31:AWT31"/>
    <mergeCell ref="AWU31:AWW31"/>
    <mergeCell ref="AVN31:AVP31"/>
    <mergeCell ref="AVQ31:AVS31"/>
    <mergeCell ref="AVT31:AVV31"/>
    <mergeCell ref="AVW31:AVY31"/>
    <mergeCell ref="AVZ31:AWB31"/>
    <mergeCell ref="AWC31:AWE31"/>
    <mergeCell ref="AUV31:AUX31"/>
    <mergeCell ref="AUY31:AVA31"/>
    <mergeCell ref="AVB31:AVD31"/>
    <mergeCell ref="AVE31:AVG31"/>
    <mergeCell ref="AVH31:AVJ31"/>
    <mergeCell ref="AVK31:AVM31"/>
    <mergeCell ref="AUD31:AUF31"/>
    <mergeCell ref="AUG31:AUI31"/>
    <mergeCell ref="AUJ31:AUL31"/>
    <mergeCell ref="AUM31:AUO31"/>
    <mergeCell ref="AUP31:AUR31"/>
    <mergeCell ref="AUS31:AUU31"/>
    <mergeCell ref="ATL31:ATN31"/>
    <mergeCell ref="ATO31:ATQ31"/>
    <mergeCell ref="ATR31:ATT31"/>
    <mergeCell ref="ATU31:ATW31"/>
    <mergeCell ref="ATX31:ATZ31"/>
    <mergeCell ref="AUA31:AUC31"/>
    <mergeCell ref="AST31:ASV31"/>
    <mergeCell ref="ASW31:ASY31"/>
    <mergeCell ref="ASZ31:ATB31"/>
    <mergeCell ref="ATC31:ATE31"/>
    <mergeCell ref="ATF31:ATH31"/>
    <mergeCell ref="ATI31:ATK31"/>
    <mergeCell ref="BAJ31:BAL31"/>
    <mergeCell ref="BAM31:BAO31"/>
    <mergeCell ref="BAP31:BAR31"/>
    <mergeCell ref="BAS31:BAU31"/>
    <mergeCell ref="BAV31:BAX31"/>
    <mergeCell ref="BAY31:BBA31"/>
    <mergeCell ref="AZR31:AZT31"/>
    <mergeCell ref="AZU31:AZW31"/>
    <mergeCell ref="AZX31:AZZ31"/>
    <mergeCell ref="BAA31:BAC31"/>
    <mergeCell ref="BAD31:BAF31"/>
    <mergeCell ref="BAG31:BAI31"/>
    <mergeCell ref="AYZ31:AZB31"/>
    <mergeCell ref="AZC31:AZE31"/>
    <mergeCell ref="AZF31:AZH31"/>
    <mergeCell ref="AZI31:AZK31"/>
    <mergeCell ref="AZL31:AZN31"/>
    <mergeCell ref="AZO31:AZQ31"/>
    <mergeCell ref="AYH31:AYJ31"/>
    <mergeCell ref="AYK31:AYM31"/>
    <mergeCell ref="AYN31:AYP31"/>
    <mergeCell ref="AYQ31:AYS31"/>
    <mergeCell ref="AYT31:AYV31"/>
    <mergeCell ref="AYW31:AYY31"/>
    <mergeCell ref="AXP31:AXR31"/>
    <mergeCell ref="AXS31:AXU31"/>
    <mergeCell ref="AXV31:AXX31"/>
    <mergeCell ref="AXY31:AYA31"/>
    <mergeCell ref="AYB31:AYD31"/>
    <mergeCell ref="AYE31:AYG31"/>
    <mergeCell ref="AWX31:AWZ31"/>
    <mergeCell ref="AXA31:AXC31"/>
    <mergeCell ref="AXD31:AXF31"/>
    <mergeCell ref="AXG31:AXI31"/>
    <mergeCell ref="AXJ31:AXL31"/>
    <mergeCell ref="AXM31:AXO31"/>
    <mergeCell ref="BEN31:BEP31"/>
    <mergeCell ref="BEQ31:BES31"/>
    <mergeCell ref="BET31:BEV31"/>
    <mergeCell ref="BEW31:BEY31"/>
    <mergeCell ref="BEZ31:BFB31"/>
    <mergeCell ref="BFC31:BFE31"/>
    <mergeCell ref="BDV31:BDX31"/>
    <mergeCell ref="BDY31:BEA31"/>
    <mergeCell ref="BEB31:BED31"/>
    <mergeCell ref="BEE31:BEG31"/>
    <mergeCell ref="BEH31:BEJ31"/>
    <mergeCell ref="BEK31:BEM31"/>
    <mergeCell ref="BDD31:BDF31"/>
    <mergeCell ref="BDG31:BDI31"/>
    <mergeCell ref="BDJ31:BDL31"/>
    <mergeCell ref="BDM31:BDO31"/>
    <mergeCell ref="BDP31:BDR31"/>
    <mergeCell ref="BDS31:BDU31"/>
    <mergeCell ref="BCL31:BCN31"/>
    <mergeCell ref="BCO31:BCQ31"/>
    <mergeCell ref="BCR31:BCT31"/>
    <mergeCell ref="BCU31:BCW31"/>
    <mergeCell ref="BCX31:BCZ31"/>
    <mergeCell ref="BDA31:BDC31"/>
    <mergeCell ref="BBT31:BBV31"/>
    <mergeCell ref="BBW31:BBY31"/>
    <mergeCell ref="BBZ31:BCB31"/>
    <mergeCell ref="BCC31:BCE31"/>
    <mergeCell ref="BCF31:BCH31"/>
    <mergeCell ref="BCI31:BCK31"/>
    <mergeCell ref="BBB31:BBD31"/>
    <mergeCell ref="BBE31:BBG31"/>
    <mergeCell ref="BBH31:BBJ31"/>
    <mergeCell ref="BBK31:BBM31"/>
    <mergeCell ref="BBN31:BBP31"/>
    <mergeCell ref="BBQ31:BBS31"/>
    <mergeCell ref="BIR31:BIT31"/>
    <mergeCell ref="BIU31:BIW31"/>
    <mergeCell ref="BIX31:BIZ31"/>
    <mergeCell ref="BJA31:BJC31"/>
    <mergeCell ref="BJD31:BJF31"/>
    <mergeCell ref="BJG31:BJI31"/>
    <mergeCell ref="BHZ31:BIB31"/>
    <mergeCell ref="BIC31:BIE31"/>
    <mergeCell ref="BIF31:BIH31"/>
    <mergeCell ref="BII31:BIK31"/>
    <mergeCell ref="BIL31:BIN31"/>
    <mergeCell ref="BIO31:BIQ31"/>
    <mergeCell ref="BHH31:BHJ31"/>
    <mergeCell ref="BHK31:BHM31"/>
    <mergeCell ref="BHN31:BHP31"/>
    <mergeCell ref="BHQ31:BHS31"/>
    <mergeCell ref="BHT31:BHV31"/>
    <mergeCell ref="BHW31:BHY31"/>
    <mergeCell ref="BGP31:BGR31"/>
    <mergeCell ref="BGS31:BGU31"/>
    <mergeCell ref="BGV31:BGX31"/>
    <mergeCell ref="BGY31:BHA31"/>
    <mergeCell ref="BHB31:BHD31"/>
    <mergeCell ref="BHE31:BHG31"/>
    <mergeCell ref="BFX31:BFZ31"/>
    <mergeCell ref="BGA31:BGC31"/>
    <mergeCell ref="BGD31:BGF31"/>
    <mergeCell ref="BGG31:BGI31"/>
    <mergeCell ref="BGJ31:BGL31"/>
    <mergeCell ref="BGM31:BGO31"/>
    <mergeCell ref="BFF31:BFH31"/>
    <mergeCell ref="BFI31:BFK31"/>
    <mergeCell ref="BFL31:BFN31"/>
    <mergeCell ref="BFO31:BFQ31"/>
    <mergeCell ref="BFR31:BFT31"/>
    <mergeCell ref="BFU31:BFW31"/>
    <mergeCell ref="BMV31:BMX31"/>
    <mergeCell ref="BMY31:BNA31"/>
    <mergeCell ref="BNB31:BND31"/>
    <mergeCell ref="BNE31:BNG31"/>
    <mergeCell ref="BNH31:BNJ31"/>
    <mergeCell ref="BNK31:BNM31"/>
    <mergeCell ref="BMD31:BMF31"/>
    <mergeCell ref="BMG31:BMI31"/>
    <mergeCell ref="BMJ31:BML31"/>
    <mergeCell ref="BMM31:BMO31"/>
    <mergeCell ref="BMP31:BMR31"/>
    <mergeCell ref="BMS31:BMU31"/>
    <mergeCell ref="BLL31:BLN31"/>
    <mergeCell ref="BLO31:BLQ31"/>
    <mergeCell ref="BLR31:BLT31"/>
    <mergeCell ref="BLU31:BLW31"/>
    <mergeCell ref="BLX31:BLZ31"/>
    <mergeCell ref="BMA31:BMC31"/>
    <mergeCell ref="BKT31:BKV31"/>
    <mergeCell ref="BKW31:BKY31"/>
    <mergeCell ref="BKZ31:BLB31"/>
    <mergeCell ref="BLC31:BLE31"/>
    <mergeCell ref="BLF31:BLH31"/>
    <mergeCell ref="BLI31:BLK31"/>
    <mergeCell ref="BKB31:BKD31"/>
    <mergeCell ref="BKE31:BKG31"/>
    <mergeCell ref="BKH31:BKJ31"/>
    <mergeCell ref="BKK31:BKM31"/>
    <mergeCell ref="BKN31:BKP31"/>
    <mergeCell ref="BKQ31:BKS31"/>
    <mergeCell ref="BJJ31:BJL31"/>
    <mergeCell ref="BJM31:BJO31"/>
    <mergeCell ref="BJP31:BJR31"/>
    <mergeCell ref="BJS31:BJU31"/>
    <mergeCell ref="BJV31:BJX31"/>
    <mergeCell ref="BJY31:BKA31"/>
    <mergeCell ref="BSD31:BSF31"/>
    <mergeCell ref="BSG31:BSI31"/>
    <mergeCell ref="BQZ31:BRB31"/>
    <mergeCell ref="BRC31:BRE31"/>
    <mergeCell ref="BRF31:BRH31"/>
    <mergeCell ref="BRI31:BRK31"/>
    <mergeCell ref="BRL31:BRN31"/>
    <mergeCell ref="BRO31:BRQ31"/>
    <mergeCell ref="BQH31:BQJ31"/>
    <mergeCell ref="BQK31:BQM31"/>
    <mergeCell ref="BQN31:BQP31"/>
    <mergeCell ref="BQQ31:BQS31"/>
    <mergeCell ref="BQT31:BQV31"/>
    <mergeCell ref="BQW31:BQY31"/>
    <mergeCell ref="BPP31:BPR31"/>
    <mergeCell ref="BPS31:BPU31"/>
    <mergeCell ref="BPV31:BPX31"/>
    <mergeCell ref="BPY31:BQA31"/>
    <mergeCell ref="BQB31:BQD31"/>
    <mergeCell ref="BQE31:BQG31"/>
    <mergeCell ref="BOX31:BOZ31"/>
    <mergeCell ref="BPA31:BPC31"/>
    <mergeCell ref="BPD31:BPF31"/>
    <mergeCell ref="BPG31:BPI31"/>
    <mergeCell ref="BPJ31:BPL31"/>
    <mergeCell ref="BPM31:BPO31"/>
    <mergeCell ref="BOF31:BOH31"/>
    <mergeCell ref="BOI31:BOK31"/>
    <mergeCell ref="BOL31:BON31"/>
    <mergeCell ref="BOO31:BOQ31"/>
    <mergeCell ref="BOR31:BOT31"/>
    <mergeCell ref="BOU31:BOW31"/>
    <mergeCell ref="BNN31:BNP31"/>
    <mergeCell ref="BNQ31:BNS31"/>
    <mergeCell ref="BNT31:BNV31"/>
    <mergeCell ref="BNW31:BNY31"/>
    <mergeCell ref="BNZ31:BOB31"/>
    <mergeCell ref="BOC31:BOE31"/>
    <mergeCell ref="B32:D32"/>
    <mergeCell ref="E32:G32"/>
    <mergeCell ref="H32:J32"/>
    <mergeCell ref="K32:M32"/>
    <mergeCell ref="N32:P32"/>
    <mergeCell ref="Q32:S32"/>
    <mergeCell ref="BXX31:BXZ31"/>
    <mergeCell ref="BYA31:BYC31"/>
    <mergeCell ref="BYD31:BYF31"/>
    <mergeCell ref="BYG31:BYI31"/>
    <mergeCell ref="BYJ31:BYL31"/>
    <mergeCell ref="BYM31:BYO31"/>
    <mergeCell ref="BXF31:BXH31"/>
    <mergeCell ref="BXI31:BXK31"/>
    <mergeCell ref="BXL31:BXN31"/>
    <mergeCell ref="BXO31:BXQ31"/>
    <mergeCell ref="BXR31:BXT31"/>
    <mergeCell ref="BXU31:BXW31"/>
    <mergeCell ref="BWN31:BWP31"/>
    <mergeCell ref="BWQ31:BWS31"/>
    <mergeCell ref="BWT31:BWV31"/>
    <mergeCell ref="BWW31:BWY31"/>
    <mergeCell ref="BWZ31:BXB31"/>
    <mergeCell ref="BXC31:BXE31"/>
    <mergeCell ref="BVV31:BVX31"/>
    <mergeCell ref="BVY31:BWA31"/>
    <mergeCell ref="BWB31:BWD31"/>
    <mergeCell ref="BWE31:BWG31"/>
    <mergeCell ref="BWH31:BWJ31"/>
    <mergeCell ref="BWK31:BWM31"/>
    <mergeCell ref="BVD31:BVF31"/>
    <mergeCell ref="BVG31:BVI31"/>
    <mergeCell ref="BVJ31:BVL31"/>
    <mergeCell ref="BVM31:BVO31"/>
    <mergeCell ref="BVP31:BVR31"/>
    <mergeCell ref="BVS31:BVU31"/>
    <mergeCell ref="BUL31:BUN31"/>
    <mergeCell ref="BUO31:BUQ31"/>
    <mergeCell ref="BUR31:BUT31"/>
    <mergeCell ref="BUU31:BUW31"/>
    <mergeCell ref="BUX31:BUZ31"/>
    <mergeCell ref="BVA31:BVC31"/>
    <mergeCell ref="BTT31:BTV31"/>
    <mergeCell ref="BTW31:BTY31"/>
    <mergeCell ref="BTZ31:BUB31"/>
    <mergeCell ref="BUC31:BUE31"/>
    <mergeCell ref="BUF31:BUH31"/>
    <mergeCell ref="BUI31:BUK31"/>
    <mergeCell ref="BTB31:BTD31"/>
    <mergeCell ref="BTE31:BTG31"/>
    <mergeCell ref="BTH31:BTJ31"/>
    <mergeCell ref="BTK31:BTM31"/>
    <mergeCell ref="BTN31:BTP31"/>
    <mergeCell ref="BTQ31:BTS31"/>
    <mergeCell ref="BSJ31:BSL31"/>
    <mergeCell ref="BSM31:BSO31"/>
    <mergeCell ref="BSP31:BSR31"/>
    <mergeCell ref="BSS31:BSU31"/>
    <mergeCell ref="BSV31:BSX31"/>
    <mergeCell ref="BSY31:BTA31"/>
    <mergeCell ref="BRR31:BRT31"/>
    <mergeCell ref="BRU31:BRW31"/>
    <mergeCell ref="BRX31:BRZ31"/>
    <mergeCell ref="BSA31:BSC31"/>
    <mergeCell ref="DF32:DH32"/>
    <mergeCell ref="DI32:DK32"/>
    <mergeCell ref="DL32:DN32"/>
    <mergeCell ref="DO32:DQ32"/>
    <mergeCell ref="DR32:DT32"/>
    <mergeCell ref="DU32:DW32"/>
    <mergeCell ref="CN32:CP32"/>
    <mergeCell ref="CQ32:CS32"/>
    <mergeCell ref="CT32:CV32"/>
    <mergeCell ref="CW32:CY32"/>
    <mergeCell ref="CZ32:DB32"/>
    <mergeCell ref="DC32:DE32"/>
    <mergeCell ref="BV32:BX32"/>
    <mergeCell ref="BY32:CA32"/>
    <mergeCell ref="CB32:CD32"/>
    <mergeCell ref="CE32:CG32"/>
    <mergeCell ref="CH32:CJ32"/>
    <mergeCell ref="CK32:CM32"/>
    <mergeCell ref="BD32:BF32"/>
    <mergeCell ref="BG32:BI32"/>
    <mergeCell ref="BJ32:BL32"/>
    <mergeCell ref="BM32:BO32"/>
    <mergeCell ref="BP32:BR32"/>
    <mergeCell ref="BS32:BU32"/>
    <mergeCell ref="AL32:AN32"/>
    <mergeCell ref="AO32:AQ32"/>
    <mergeCell ref="AR32:AT32"/>
    <mergeCell ref="AU32:AW32"/>
    <mergeCell ref="AX32:AZ32"/>
    <mergeCell ref="BA32:BC32"/>
    <mergeCell ref="T32:V32"/>
    <mergeCell ref="W32:Y32"/>
    <mergeCell ref="Z32:AB32"/>
    <mergeCell ref="AC32:AE32"/>
    <mergeCell ref="AF32:AH32"/>
    <mergeCell ref="AI32:AK32"/>
    <mergeCell ref="HJ32:HL32"/>
    <mergeCell ref="HM32:HO32"/>
    <mergeCell ref="HP32:HR32"/>
    <mergeCell ref="HS32:HU32"/>
    <mergeCell ref="HV32:HX32"/>
    <mergeCell ref="HY32:IA32"/>
    <mergeCell ref="GR32:GT32"/>
    <mergeCell ref="GU32:GW32"/>
    <mergeCell ref="GX32:GZ32"/>
    <mergeCell ref="HA32:HC32"/>
    <mergeCell ref="HD32:HF32"/>
    <mergeCell ref="HG32:HI32"/>
    <mergeCell ref="FZ32:GB32"/>
    <mergeCell ref="GC32:GE32"/>
    <mergeCell ref="GF32:GH32"/>
    <mergeCell ref="GI32:GK32"/>
    <mergeCell ref="GL32:GN32"/>
    <mergeCell ref="GO32:GQ32"/>
    <mergeCell ref="FH32:FJ32"/>
    <mergeCell ref="FK32:FM32"/>
    <mergeCell ref="FN32:FP32"/>
    <mergeCell ref="FQ32:FS32"/>
    <mergeCell ref="FT32:FV32"/>
    <mergeCell ref="FW32:FY32"/>
    <mergeCell ref="EP32:ER32"/>
    <mergeCell ref="ES32:EU32"/>
    <mergeCell ref="EV32:EX32"/>
    <mergeCell ref="EY32:FA32"/>
    <mergeCell ref="FB32:FD32"/>
    <mergeCell ref="FE32:FG32"/>
    <mergeCell ref="DX32:DZ32"/>
    <mergeCell ref="EA32:EC32"/>
    <mergeCell ref="ED32:EF32"/>
    <mergeCell ref="EG32:EI32"/>
    <mergeCell ref="EJ32:EL32"/>
    <mergeCell ref="EM32:EO32"/>
    <mergeCell ref="LN32:LP32"/>
    <mergeCell ref="LQ32:LS32"/>
    <mergeCell ref="LT32:LV32"/>
    <mergeCell ref="LW32:LY32"/>
    <mergeCell ref="LZ32:MB32"/>
    <mergeCell ref="MC32:ME32"/>
    <mergeCell ref="KV32:KX32"/>
    <mergeCell ref="KY32:LA32"/>
    <mergeCell ref="LB32:LD32"/>
    <mergeCell ref="LE32:LG32"/>
    <mergeCell ref="LH32:LJ32"/>
    <mergeCell ref="LK32:LM32"/>
    <mergeCell ref="KD32:KF32"/>
    <mergeCell ref="KG32:KI32"/>
    <mergeCell ref="KJ32:KL32"/>
    <mergeCell ref="KM32:KO32"/>
    <mergeCell ref="KP32:KR32"/>
    <mergeCell ref="KS32:KU32"/>
    <mergeCell ref="JL32:JN32"/>
    <mergeCell ref="JO32:JQ32"/>
    <mergeCell ref="JR32:JT32"/>
    <mergeCell ref="JU32:JW32"/>
    <mergeCell ref="JX32:JZ32"/>
    <mergeCell ref="KA32:KC32"/>
    <mergeCell ref="IT32:IV32"/>
    <mergeCell ref="IW32:IY32"/>
    <mergeCell ref="IZ32:JB32"/>
    <mergeCell ref="JC32:JE32"/>
    <mergeCell ref="JF32:JH32"/>
    <mergeCell ref="JI32:JK32"/>
    <mergeCell ref="IB32:ID32"/>
    <mergeCell ref="IE32:IG32"/>
    <mergeCell ref="IH32:IJ32"/>
    <mergeCell ref="IK32:IM32"/>
    <mergeCell ref="IN32:IP32"/>
    <mergeCell ref="IQ32:IS32"/>
    <mergeCell ref="PR32:PT32"/>
    <mergeCell ref="PU32:PW32"/>
    <mergeCell ref="PX32:PZ32"/>
    <mergeCell ref="QA32:QC32"/>
    <mergeCell ref="QD32:QF32"/>
    <mergeCell ref="QG32:QI32"/>
    <mergeCell ref="OZ32:PB32"/>
    <mergeCell ref="PC32:PE32"/>
    <mergeCell ref="PF32:PH32"/>
    <mergeCell ref="PI32:PK32"/>
    <mergeCell ref="PL32:PN32"/>
    <mergeCell ref="PO32:PQ32"/>
    <mergeCell ref="OH32:OJ32"/>
    <mergeCell ref="OK32:OM32"/>
    <mergeCell ref="ON32:OP32"/>
    <mergeCell ref="OQ32:OS32"/>
    <mergeCell ref="OT32:OV32"/>
    <mergeCell ref="OW32:OY32"/>
    <mergeCell ref="NP32:NR32"/>
    <mergeCell ref="NS32:NU32"/>
    <mergeCell ref="NV32:NX32"/>
    <mergeCell ref="NY32:OA32"/>
    <mergeCell ref="OB32:OD32"/>
    <mergeCell ref="OE32:OG32"/>
    <mergeCell ref="MX32:MZ32"/>
    <mergeCell ref="NA32:NC32"/>
    <mergeCell ref="ND32:NF32"/>
    <mergeCell ref="NG32:NI32"/>
    <mergeCell ref="NJ32:NL32"/>
    <mergeCell ref="NM32:NO32"/>
    <mergeCell ref="MF32:MH32"/>
    <mergeCell ref="MI32:MK32"/>
    <mergeCell ref="ML32:MN32"/>
    <mergeCell ref="MO32:MQ32"/>
    <mergeCell ref="MR32:MT32"/>
    <mergeCell ref="MU32:MW32"/>
    <mergeCell ref="TV32:TX32"/>
    <mergeCell ref="TY32:UA32"/>
    <mergeCell ref="UB32:UD32"/>
    <mergeCell ref="UE32:UG32"/>
    <mergeCell ref="UH32:UJ32"/>
    <mergeCell ref="UK32:UM32"/>
    <mergeCell ref="TD32:TF32"/>
    <mergeCell ref="TG32:TI32"/>
    <mergeCell ref="TJ32:TL32"/>
    <mergeCell ref="TM32:TO32"/>
    <mergeCell ref="TP32:TR32"/>
    <mergeCell ref="TS32:TU32"/>
    <mergeCell ref="SL32:SN32"/>
    <mergeCell ref="SO32:SQ32"/>
    <mergeCell ref="SR32:ST32"/>
    <mergeCell ref="SU32:SW32"/>
    <mergeCell ref="SX32:SZ32"/>
    <mergeCell ref="TA32:TC32"/>
    <mergeCell ref="RT32:RV32"/>
    <mergeCell ref="RW32:RY32"/>
    <mergeCell ref="RZ32:SB32"/>
    <mergeCell ref="SC32:SE32"/>
    <mergeCell ref="SF32:SH32"/>
    <mergeCell ref="SI32:SK32"/>
    <mergeCell ref="RB32:RD32"/>
    <mergeCell ref="RE32:RG32"/>
    <mergeCell ref="RH32:RJ32"/>
    <mergeCell ref="RK32:RM32"/>
    <mergeCell ref="RN32:RP32"/>
    <mergeCell ref="RQ32:RS32"/>
    <mergeCell ref="QJ32:QL32"/>
    <mergeCell ref="QM32:QO32"/>
    <mergeCell ref="QP32:QR32"/>
    <mergeCell ref="QS32:QU32"/>
    <mergeCell ref="QV32:QX32"/>
    <mergeCell ref="QY32:RA32"/>
    <mergeCell ref="XZ32:YB32"/>
    <mergeCell ref="YC32:YE32"/>
    <mergeCell ref="YF32:YH32"/>
    <mergeCell ref="YI32:YK32"/>
    <mergeCell ref="YL32:YN32"/>
    <mergeCell ref="YO32:YQ32"/>
    <mergeCell ref="XH32:XJ32"/>
    <mergeCell ref="XK32:XM32"/>
    <mergeCell ref="XN32:XP32"/>
    <mergeCell ref="XQ32:XS32"/>
    <mergeCell ref="XT32:XV32"/>
    <mergeCell ref="XW32:XY32"/>
    <mergeCell ref="WP32:WR32"/>
    <mergeCell ref="WS32:WU32"/>
    <mergeCell ref="WV32:WX32"/>
    <mergeCell ref="WY32:XA32"/>
    <mergeCell ref="XB32:XD32"/>
    <mergeCell ref="XE32:XG32"/>
    <mergeCell ref="VX32:VZ32"/>
    <mergeCell ref="WA32:WC32"/>
    <mergeCell ref="WD32:WF32"/>
    <mergeCell ref="WG32:WI32"/>
    <mergeCell ref="WJ32:WL32"/>
    <mergeCell ref="WM32:WO32"/>
    <mergeCell ref="VF32:VH32"/>
    <mergeCell ref="VI32:VK32"/>
    <mergeCell ref="VL32:VN32"/>
    <mergeCell ref="VO32:VQ32"/>
    <mergeCell ref="VR32:VT32"/>
    <mergeCell ref="VU32:VW32"/>
    <mergeCell ref="UN32:UP32"/>
    <mergeCell ref="UQ32:US32"/>
    <mergeCell ref="UT32:UV32"/>
    <mergeCell ref="UW32:UY32"/>
    <mergeCell ref="UZ32:VB32"/>
    <mergeCell ref="VC32:VE32"/>
    <mergeCell ref="ACD32:ACF32"/>
    <mergeCell ref="ACG32:ACI32"/>
    <mergeCell ref="ACJ32:ACL32"/>
    <mergeCell ref="ACM32:ACO32"/>
    <mergeCell ref="ACP32:ACR32"/>
    <mergeCell ref="ACS32:ACU32"/>
    <mergeCell ref="ABL32:ABN32"/>
    <mergeCell ref="ABO32:ABQ32"/>
    <mergeCell ref="ABR32:ABT32"/>
    <mergeCell ref="ABU32:ABW32"/>
    <mergeCell ref="ABX32:ABZ32"/>
    <mergeCell ref="ACA32:ACC32"/>
    <mergeCell ref="AAT32:AAV32"/>
    <mergeCell ref="AAW32:AAY32"/>
    <mergeCell ref="AAZ32:ABB32"/>
    <mergeCell ref="ABC32:ABE32"/>
    <mergeCell ref="ABF32:ABH32"/>
    <mergeCell ref="ABI32:ABK32"/>
    <mergeCell ref="AAB32:AAD32"/>
    <mergeCell ref="AAE32:AAG32"/>
    <mergeCell ref="AAH32:AAJ32"/>
    <mergeCell ref="AAK32:AAM32"/>
    <mergeCell ref="AAN32:AAP32"/>
    <mergeCell ref="AAQ32:AAS32"/>
    <mergeCell ref="ZJ32:ZL32"/>
    <mergeCell ref="ZM32:ZO32"/>
    <mergeCell ref="ZP32:ZR32"/>
    <mergeCell ref="ZS32:ZU32"/>
    <mergeCell ref="ZV32:ZX32"/>
    <mergeCell ref="ZY32:AAA32"/>
    <mergeCell ref="YR32:YT32"/>
    <mergeCell ref="YU32:YW32"/>
    <mergeCell ref="YX32:YZ32"/>
    <mergeCell ref="ZA32:ZC32"/>
    <mergeCell ref="ZD32:ZF32"/>
    <mergeCell ref="ZG32:ZI32"/>
    <mergeCell ref="AGH32:AGJ32"/>
    <mergeCell ref="AGK32:AGM32"/>
    <mergeCell ref="AGN32:AGP32"/>
    <mergeCell ref="AGQ32:AGS32"/>
    <mergeCell ref="AGT32:AGV32"/>
    <mergeCell ref="AGW32:AGY32"/>
    <mergeCell ref="AFP32:AFR32"/>
    <mergeCell ref="AFS32:AFU32"/>
    <mergeCell ref="AFV32:AFX32"/>
    <mergeCell ref="AFY32:AGA32"/>
    <mergeCell ref="AGB32:AGD32"/>
    <mergeCell ref="AGE32:AGG32"/>
    <mergeCell ref="AEX32:AEZ32"/>
    <mergeCell ref="AFA32:AFC32"/>
    <mergeCell ref="AFD32:AFF32"/>
    <mergeCell ref="AFG32:AFI32"/>
    <mergeCell ref="AFJ32:AFL32"/>
    <mergeCell ref="AFM32:AFO32"/>
    <mergeCell ref="AEF32:AEH32"/>
    <mergeCell ref="AEI32:AEK32"/>
    <mergeCell ref="AEL32:AEN32"/>
    <mergeCell ref="AEO32:AEQ32"/>
    <mergeCell ref="AER32:AET32"/>
    <mergeCell ref="AEU32:AEW32"/>
    <mergeCell ref="ADN32:ADP32"/>
    <mergeCell ref="ADQ32:ADS32"/>
    <mergeCell ref="ADT32:ADV32"/>
    <mergeCell ref="ADW32:ADY32"/>
    <mergeCell ref="ADZ32:AEB32"/>
    <mergeCell ref="AEC32:AEE32"/>
    <mergeCell ref="ACV32:ACX32"/>
    <mergeCell ref="ACY32:ADA32"/>
    <mergeCell ref="ADB32:ADD32"/>
    <mergeCell ref="ADE32:ADG32"/>
    <mergeCell ref="ADH32:ADJ32"/>
    <mergeCell ref="ADK32:ADM32"/>
    <mergeCell ref="AKL32:AKN32"/>
    <mergeCell ref="AKO32:AKQ32"/>
    <mergeCell ref="AKR32:AKT32"/>
    <mergeCell ref="AKU32:AKW32"/>
    <mergeCell ref="AKX32:AKZ32"/>
    <mergeCell ref="ALA32:ALC32"/>
    <mergeCell ref="AJT32:AJV32"/>
    <mergeCell ref="AJW32:AJY32"/>
    <mergeCell ref="AJZ32:AKB32"/>
    <mergeCell ref="AKC32:AKE32"/>
    <mergeCell ref="AKF32:AKH32"/>
    <mergeCell ref="AKI32:AKK32"/>
    <mergeCell ref="AJB32:AJD32"/>
    <mergeCell ref="AJE32:AJG32"/>
    <mergeCell ref="AJH32:AJJ32"/>
    <mergeCell ref="AJK32:AJM32"/>
    <mergeCell ref="AJN32:AJP32"/>
    <mergeCell ref="AJQ32:AJS32"/>
    <mergeCell ref="AIJ32:AIL32"/>
    <mergeCell ref="AIM32:AIO32"/>
    <mergeCell ref="AIP32:AIR32"/>
    <mergeCell ref="AIS32:AIU32"/>
    <mergeCell ref="AIV32:AIX32"/>
    <mergeCell ref="AIY32:AJA32"/>
    <mergeCell ref="AHR32:AHT32"/>
    <mergeCell ref="AHU32:AHW32"/>
    <mergeCell ref="AHX32:AHZ32"/>
    <mergeCell ref="AIA32:AIC32"/>
    <mergeCell ref="AID32:AIF32"/>
    <mergeCell ref="AIG32:AII32"/>
    <mergeCell ref="AGZ32:AHB32"/>
    <mergeCell ref="AHC32:AHE32"/>
    <mergeCell ref="AHF32:AHH32"/>
    <mergeCell ref="AHI32:AHK32"/>
    <mergeCell ref="AHL32:AHN32"/>
    <mergeCell ref="AHO32:AHQ32"/>
    <mergeCell ref="AOP32:AOR32"/>
    <mergeCell ref="AOS32:AOU32"/>
    <mergeCell ref="AOV32:AOX32"/>
    <mergeCell ref="AOY32:APA32"/>
    <mergeCell ref="APB32:APD32"/>
    <mergeCell ref="APE32:APG32"/>
    <mergeCell ref="ANX32:ANZ32"/>
    <mergeCell ref="AOA32:AOC32"/>
    <mergeCell ref="AOD32:AOF32"/>
    <mergeCell ref="AOG32:AOI32"/>
    <mergeCell ref="AOJ32:AOL32"/>
    <mergeCell ref="AOM32:AOO32"/>
    <mergeCell ref="ANF32:ANH32"/>
    <mergeCell ref="ANI32:ANK32"/>
    <mergeCell ref="ANL32:ANN32"/>
    <mergeCell ref="ANO32:ANQ32"/>
    <mergeCell ref="ANR32:ANT32"/>
    <mergeCell ref="ANU32:ANW32"/>
    <mergeCell ref="AMN32:AMP32"/>
    <mergeCell ref="AMQ32:AMS32"/>
    <mergeCell ref="AMT32:AMV32"/>
    <mergeCell ref="AMW32:AMY32"/>
    <mergeCell ref="AMZ32:ANB32"/>
    <mergeCell ref="ANC32:ANE32"/>
    <mergeCell ref="ALV32:ALX32"/>
    <mergeCell ref="ALY32:AMA32"/>
    <mergeCell ref="AMB32:AMD32"/>
    <mergeCell ref="AME32:AMG32"/>
    <mergeCell ref="AMH32:AMJ32"/>
    <mergeCell ref="AMK32:AMM32"/>
    <mergeCell ref="ALD32:ALF32"/>
    <mergeCell ref="ALG32:ALI32"/>
    <mergeCell ref="ALJ32:ALL32"/>
    <mergeCell ref="ALM32:ALO32"/>
    <mergeCell ref="ALP32:ALR32"/>
    <mergeCell ref="ALS32:ALU32"/>
    <mergeCell ref="AST32:ASV32"/>
    <mergeCell ref="ASW32:ASY32"/>
    <mergeCell ref="ASZ32:ATB32"/>
    <mergeCell ref="ATC32:ATE32"/>
    <mergeCell ref="ATF32:ATH32"/>
    <mergeCell ref="ATI32:ATK32"/>
    <mergeCell ref="ASB32:ASD32"/>
    <mergeCell ref="ASE32:ASG32"/>
    <mergeCell ref="ASH32:ASJ32"/>
    <mergeCell ref="ASK32:ASM32"/>
    <mergeCell ref="ASN32:ASP32"/>
    <mergeCell ref="ASQ32:ASS32"/>
    <mergeCell ref="ARJ32:ARL32"/>
    <mergeCell ref="ARM32:ARO32"/>
    <mergeCell ref="ARP32:ARR32"/>
    <mergeCell ref="ARS32:ARU32"/>
    <mergeCell ref="ARV32:ARX32"/>
    <mergeCell ref="ARY32:ASA32"/>
    <mergeCell ref="AQR32:AQT32"/>
    <mergeCell ref="AQU32:AQW32"/>
    <mergeCell ref="AQX32:AQZ32"/>
    <mergeCell ref="ARA32:ARC32"/>
    <mergeCell ref="ARD32:ARF32"/>
    <mergeCell ref="ARG32:ARI32"/>
    <mergeCell ref="APZ32:AQB32"/>
    <mergeCell ref="AQC32:AQE32"/>
    <mergeCell ref="AQF32:AQH32"/>
    <mergeCell ref="AQI32:AQK32"/>
    <mergeCell ref="AQL32:AQN32"/>
    <mergeCell ref="AQO32:AQQ32"/>
    <mergeCell ref="APH32:APJ32"/>
    <mergeCell ref="APK32:APM32"/>
    <mergeCell ref="APN32:APP32"/>
    <mergeCell ref="APQ32:APS32"/>
    <mergeCell ref="APT32:APV32"/>
    <mergeCell ref="APW32:APY32"/>
    <mergeCell ref="AWX32:AWZ32"/>
    <mergeCell ref="AXA32:AXC32"/>
    <mergeCell ref="AXD32:AXF32"/>
    <mergeCell ref="AXG32:AXI32"/>
    <mergeCell ref="AXJ32:AXL32"/>
    <mergeCell ref="AXM32:AXO32"/>
    <mergeCell ref="AWF32:AWH32"/>
    <mergeCell ref="AWI32:AWK32"/>
    <mergeCell ref="AWL32:AWN32"/>
    <mergeCell ref="AWO32:AWQ32"/>
    <mergeCell ref="AWR32:AWT32"/>
    <mergeCell ref="AWU32:AWW32"/>
    <mergeCell ref="AVN32:AVP32"/>
    <mergeCell ref="AVQ32:AVS32"/>
    <mergeCell ref="AVT32:AVV32"/>
    <mergeCell ref="AVW32:AVY32"/>
    <mergeCell ref="AVZ32:AWB32"/>
    <mergeCell ref="AWC32:AWE32"/>
    <mergeCell ref="AUV32:AUX32"/>
    <mergeCell ref="AUY32:AVA32"/>
    <mergeCell ref="AVB32:AVD32"/>
    <mergeCell ref="AVE32:AVG32"/>
    <mergeCell ref="AVH32:AVJ32"/>
    <mergeCell ref="AVK32:AVM32"/>
    <mergeCell ref="AUD32:AUF32"/>
    <mergeCell ref="AUG32:AUI32"/>
    <mergeCell ref="AUJ32:AUL32"/>
    <mergeCell ref="AUM32:AUO32"/>
    <mergeCell ref="AUP32:AUR32"/>
    <mergeCell ref="AUS32:AUU32"/>
    <mergeCell ref="ATL32:ATN32"/>
    <mergeCell ref="ATO32:ATQ32"/>
    <mergeCell ref="ATR32:ATT32"/>
    <mergeCell ref="ATU32:ATW32"/>
    <mergeCell ref="ATX32:ATZ32"/>
    <mergeCell ref="AUA32:AUC32"/>
    <mergeCell ref="BBB32:BBD32"/>
    <mergeCell ref="BBE32:BBG32"/>
    <mergeCell ref="BBH32:BBJ32"/>
    <mergeCell ref="BBK32:BBM32"/>
    <mergeCell ref="BBN32:BBP32"/>
    <mergeCell ref="BBQ32:BBS32"/>
    <mergeCell ref="BAJ32:BAL32"/>
    <mergeCell ref="BAM32:BAO32"/>
    <mergeCell ref="BAP32:BAR32"/>
    <mergeCell ref="BAS32:BAU32"/>
    <mergeCell ref="BAV32:BAX32"/>
    <mergeCell ref="BAY32:BBA32"/>
    <mergeCell ref="AZR32:AZT32"/>
    <mergeCell ref="AZU32:AZW32"/>
    <mergeCell ref="AZX32:AZZ32"/>
    <mergeCell ref="BAA32:BAC32"/>
    <mergeCell ref="BAD32:BAF32"/>
    <mergeCell ref="BAG32:BAI32"/>
    <mergeCell ref="AYZ32:AZB32"/>
    <mergeCell ref="AZC32:AZE32"/>
    <mergeCell ref="AZF32:AZH32"/>
    <mergeCell ref="AZI32:AZK32"/>
    <mergeCell ref="AZL32:AZN32"/>
    <mergeCell ref="AZO32:AZQ32"/>
    <mergeCell ref="AYH32:AYJ32"/>
    <mergeCell ref="AYK32:AYM32"/>
    <mergeCell ref="AYN32:AYP32"/>
    <mergeCell ref="AYQ32:AYS32"/>
    <mergeCell ref="AYT32:AYV32"/>
    <mergeCell ref="AYW32:AYY32"/>
    <mergeCell ref="AXP32:AXR32"/>
    <mergeCell ref="AXS32:AXU32"/>
    <mergeCell ref="AXV32:AXX32"/>
    <mergeCell ref="AXY32:AYA32"/>
    <mergeCell ref="AYB32:AYD32"/>
    <mergeCell ref="AYE32:AYG32"/>
    <mergeCell ref="BFF32:BFH32"/>
    <mergeCell ref="BFI32:BFK32"/>
    <mergeCell ref="BFL32:BFN32"/>
    <mergeCell ref="BFO32:BFQ32"/>
    <mergeCell ref="BFR32:BFT32"/>
    <mergeCell ref="BFU32:BFW32"/>
    <mergeCell ref="BEN32:BEP32"/>
    <mergeCell ref="BEQ32:BES32"/>
    <mergeCell ref="BET32:BEV32"/>
    <mergeCell ref="BEW32:BEY32"/>
    <mergeCell ref="BEZ32:BFB32"/>
    <mergeCell ref="BFC32:BFE32"/>
    <mergeCell ref="BDV32:BDX32"/>
    <mergeCell ref="BDY32:BEA32"/>
    <mergeCell ref="BEB32:BED32"/>
    <mergeCell ref="BEE32:BEG32"/>
    <mergeCell ref="BEH32:BEJ32"/>
    <mergeCell ref="BEK32:BEM32"/>
    <mergeCell ref="BDD32:BDF32"/>
    <mergeCell ref="BDG32:BDI32"/>
    <mergeCell ref="BDJ32:BDL32"/>
    <mergeCell ref="BDM32:BDO32"/>
    <mergeCell ref="BDP32:BDR32"/>
    <mergeCell ref="BDS32:BDU32"/>
    <mergeCell ref="BCL32:BCN32"/>
    <mergeCell ref="BCO32:BCQ32"/>
    <mergeCell ref="BCR32:BCT32"/>
    <mergeCell ref="BCU32:BCW32"/>
    <mergeCell ref="BCX32:BCZ32"/>
    <mergeCell ref="BDA32:BDC32"/>
    <mergeCell ref="BBT32:BBV32"/>
    <mergeCell ref="BBW32:BBY32"/>
    <mergeCell ref="BBZ32:BCB32"/>
    <mergeCell ref="BCC32:BCE32"/>
    <mergeCell ref="BCF32:BCH32"/>
    <mergeCell ref="BCI32:BCK32"/>
    <mergeCell ref="BJJ32:BJL32"/>
    <mergeCell ref="BJM32:BJO32"/>
    <mergeCell ref="BJP32:BJR32"/>
    <mergeCell ref="BJS32:BJU32"/>
    <mergeCell ref="BJV32:BJX32"/>
    <mergeCell ref="BJY32:BKA32"/>
    <mergeCell ref="BIR32:BIT32"/>
    <mergeCell ref="BIU32:BIW32"/>
    <mergeCell ref="BIX32:BIZ32"/>
    <mergeCell ref="BJA32:BJC32"/>
    <mergeCell ref="BJD32:BJF32"/>
    <mergeCell ref="BJG32:BJI32"/>
    <mergeCell ref="BHZ32:BIB32"/>
    <mergeCell ref="BIC32:BIE32"/>
    <mergeCell ref="BIF32:BIH32"/>
    <mergeCell ref="BII32:BIK32"/>
    <mergeCell ref="BIL32:BIN32"/>
    <mergeCell ref="BIO32:BIQ32"/>
    <mergeCell ref="BHH32:BHJ32"/>
    <mergeCell ref="BHK32:BHM32"/>
    <mergeCell ref="BHN32:BHP32"/>
    <mergeCell ref="BHQ32:BHS32"/>
    <mergeCell ref="BHT32:BHV32"/>
    <mergeCell ref="BHW32:BHY32"/>
    <mergeCell ref="BGP32:BGR32"/>
    <mergeCell ref="BGS32:BGU32"/>
    <mergeCell ref="BGV32:BGX32"/>
    <mergeCell ref="BGY32:BHA32"/>
    <mergeCell ref="BHB32:BHD32"/>
    <mergeCell ref="BHE32:BHG32"/>
    <mergeCell ref="BFX32:BFZ32"/>
    <mergeCell ref="BGA32:BGC32"/>
    <mergeCell ref="BGD32:BGF32"/>
    <mergeCell ref="BGG32:BGI32"/>
    <mergeCell ref="BGJ32:BGL32"/>
    <mergeCell ref="BGM32:BGO32"/>
    <mergeCell ref="BNN32:BNP32"/>
    <mergeCell ref="BNQ32:BNS32"/>
    <mergeCell ref="BNT32:BNV32"/>
    <mergeCell ref="BNW32:BNY32"/>
    <mergeCell ref="BNZ32:BOB32"/>
    <mergeCell ref="BOC32:BOE32"/>
    <mergeCell ref="BMV32:BMX32"/>
    <mergeCell ref="BMY32:BNA32"/>
    <mergeCell ref="BNB32:BND32"/>
    <mergeCell ref="BNE32:BNG32"/>
    <mergeCell ref="BNH32:BNJ32"/>
    <mergeCell ref="BNK32:BNM32"/>
    <mergeCell ref="BMD32:BMF32"/>
    <mergeCell ref="BMG32:BMI32"/>
    <mergeCell ref="BMJ32:BML32"/>
    <mergeCell ref="BMM32:BMO32"/>
    <mergeCell ref="BMP32:BMR32"/>
    <mergeCell ref="BMS32:BMU32"/>
    <mergeCell ref="BLL32:BLN32"/>
    <mergeCell ref="BLO32:BLQ32"/>
    <mergeCell ref="BLR32:BLT32"/>
    <mergeCell ref="BLU32:BLW32"/>
    <mergeCell ref="BLX32:BLZ32"/>
    <mergeCell ref="BMA32:BMC32"/>
    <mergeCell ref="BKT32:BKV32"/>
    <mergeCell ref="BKW32:BKY32"/>
    <mergeCell ref="BKZ32:BLB32"/>
    <mergeCell ref="BLC32:BLE32"/>
    <mergeCell ref="BLF32:BLH32"/>
    <mergeCell ref="BLI32:BLK32"/>
    <mergeCell ref="BKB32:BKD32"/>
    <mergeCell ref="BKE32:BKG32"/>
    <mergeCell ref="BKH32:BKJ32"/>
    <mergeCell ref="BKK32:BKM32"/>
    <mergeCell ref="BKN32:BKP32"/>
    <mergeCell ref="BKQ32:BKS32"/>
    <mergeCell ref="BSV32:BSX32"/>
    <mergeCell ref="BSY32:BTA32"/>
    <mergeCell ref="BRR32:BRT32"/>
    <mergeCell ref="BRU32:BRW32"/>
    <mergeCell ref="BRX32:BRZ32"/>
    <mergeCell ref="BSA32:BSC32"/>
    <mergeCell ref="BSD32:BSF32"/>
    <mergeCell ref="BSG32:BSI32"/>
    <mergeCell ref="BQZ32:BRB32"/>
    <mergeCell ref="BRC32:BRE32"/>
    <mergeCell ref="BRF32:BRH32"/>
    <mergeCell ref="BRI32:BRK32"/>
    <mergeCell ref="BRL32:BRN32"/>
    <mergeCell ref="BRO32:BRQ32"/>
    <mergeCell ref="BQH32:BQJ32"/>
    <mergeCell ref="BQK32:BQM32"/>
    <mergeCell ref="BQN32:BQP32"/>
    <mergeCell ref="BQQ32:BQS32"/>
    <mergeCell ref="BQT32:BQV32"/>
    <mergeCell ref="BQW32:BQY32"/>
    <mergeCell ref="BPP32:BPR32"/>
    <mergeCell ref="BPS32:BPU32"/>
    <mergeCell ref="BPV32:BPX32"/>
    <mergeCell ref="BPY32:BQA32"/>
    <mergeCell ref="BQB32:BQD32"/>
    <mergeCell ref="BQE32:BQG32"/>
    <mergeCell ref="BOX32:BOZ32"/>
    <mergeCell ref="BPA32:BPC32"/>
    <mergeCell ref="BPD32:BPF32"/>
    <mergeCell ref="BPG32:BPI32"/>
    <mergeCell ref="BPJ32:BPL32"/>
    <mergeCell ref="BPM32:BPO32"/>
    <mergeCell ref="BOF32:BOH32"/>
    <mergeCell ref="BOI32:BOK32"/>
    <mergeCell ref="BOL32:BON32"/>
    <mergeCell ref="BOO32:BOQ32"/>
    <mergeCell ref="BOR32:BOT32"/>
    <mergeCell ref="BOU32:BOW32"/>
    <mergeCell ref="T33:V33"/>
    <mergeCell ref="W33:Y33"/>
    <mergeCell ref="Z33:AB33"/>
    <mergeCell ref="AC33:AE33"/>
    <mergeCell ref="AF33:AH33"/>
    <mergeCell ref="AI33:AK33"/>
    <mergeCell ref="B33:D33"/>
    <mergeCell ref="E33:G33"/>
    <mergeCell ref="H33:J33"/>
    <mergeCell ref="K33:M33"/>
    <mergeCell ref="N33:P33"/>
    <mergeCell ref="Q33:S33"/>
    <mergeCell ref="BXX32:BXZ32"/>
    <mergeCell ref="BYA32:BYC32"/>
    <mergeCell ref="BYD32:BYF32"/>
    <mergeCell ref="BYG32:BYI32"/>
    <mergeCell ref="BYJ32:BYL32"/>
    <mergeCell ref="BYM32:BYO32"/>
    <mergeCell ref="BXF32:BXH32"/>
    <mergeCell ref="BXI32:BXK32"/>
    <mergeCell ref="BXL32:BXN32"/>
    <mergeCell ref="BXO32:BXQ32"/>
    <mergeCell ref="BXR32:BXT32"/>
    <mergeCell ref="BXU32:BXW32"/>
    <mergeCell ref="BWN32:BWP32"/>
    <mergeCell ref="BWQ32:BWS32"/>
    <mergeCell ref="BWT32:BWV32"/>
    <mergeCell ref="BWW32:BWY32"/>
    <mergeCell ref="BWZ32:BXB32"/>
    <mergeCell ref="BXC32:BXE32"/>
    <mergeCell ref="BVV32:BVX32"/>
    <mergeCell ref="BVY32:BWA32"/>
    <mergeCell ref="BWB32:BWD32"/>
    <mergeCell ref="BWE32:BWG32"/>
    <mergeCell ref="BWH32:BWJ32"/>
    <mergeCell ref="BWK32:BWM32"/>
    <mergeCell ref="BVD32:BVF32"/>
    <mergeCell ref="BVG32:BVI32"/>
    <mergeCell ref="BVJ32:BVL32"/>
    <mergeCell ref="BVM32:BVO32"/>
    <mergeCell ref="BVP32:BVR32"/>
    <mergeCell ref="BVS32:BVU32"/>
    <mergeCell ref="BUL32:BUN32"/>
    <mergeCell ref="BUO32:BUQ32"/>
    <mergeCell ref="BUR32:BUT32"/>
    <mergeCell ref="BUU32:BUW32"/>
    <mergeCell ref="BUX32:BUZ32"/>
    <mergeCell ref="BVA32:BVC32"/>
    <mergeCell ref="BTT32:BTV32"/>
    <mergeCell ref="BTW32:BTY32"/>
    <mergeCell ref="BTZ32:BUB32"/>
    <mergeCell ref="BUC32:BUE32"/>
    <mergeCell ref="BUF32:BUH32"/>
    <mergeCell ref="BUI32:BUK32"/>
    <mergeCell ref="BTB32:BTD32"/>
    <mergeCell ref="BTE32:BTG32"/>
    <mergeCell ref="BTH32:BTJ32"/>
    <mergeCell ref="BTK32:BTM32"/>
    <mergeCell ref="BTN32:BTP32"/>
    <mergeCell ref="BTQ32:BTS32"/>
    <mergeCell ref="BSJ32:BSL32"/>
    <mergeCell ref="BSM32:BSO32"/>
    <mergeCell ref="BSP32:BSR32"/>
    <mergeCell ref="BSS32:BSU32"/>
    <mergeCell ref="DX33:DZ33"/>
    <mergeCell ref="EA33:EC33"/>
    <mergeCell ref="ED33:EF33"/>
    <mergeCell ref="EG33:EI33"/>
    <mergeCell ref="EJ33:EL33"/>
    <mergeCell ref="EM33:EO33"/>
    <mergeCell ref="DF33:DH33"/>
    <mergeCell ref="DI33:DK33"/>
    <mergeCell ref="DL33:DN33"/>
    <mergeCell ref="DO33:DQ33"/>
    <mergeCell ref="DR33:DT33"/>
    <mergeCell ref="DU33:DW33"/>
    <mergeCell ref="CN33:CP33"/>
    <mergeCell ref="CQ33:CS33"/>
    <mergeCell ref="CT33:CV33"/>
    <mergeCell ref="CW33:CY33"/>
    <mergeCell ref="CZ33:DB33"/>
    <mergeCell ref="DC33:DE33"/>
    <mergeCell ref="BV33:BX33"/>
    <mergeCell ref="BY33:CA33"/>
    <mergeCell ref="CB33:CD33"/>
    <mergeCell ref="CE33:CG33"/>
    <mergeCell ref="CH33:CJ33"/>
    <mergeCell ref="CK33:CM33"/>
    <mergeCell ref="BD33:BF33"/>
    <mergeCell ref="BG33:BI33"/>
    <mergeCell ref="BJ33:BL33"/>
    <mergeCell ref="BM33:BO33"/>
    <mergeCell ref="BP33:BR33"/>
    <mergeCell ref="BS33:BU33"/>
    <mergeCell ref="AL33:AN33"/>
    <mergeCell ref="AO33:AQ33"/>
    <mergeCell ref="AR33:AT33"/>
    <mergeCell ref="AU33:AW33"/>
    <mergeCell ref="AX33:AZ33"/>
    <mergeCell ref="BA33:BC33"/>
    <mergeCell ref="IB33:ID33"/>
    <mergeCell ref="IE33:IG33"/>
    <mergeCell ref="IH33:IJ33"/>
    <mergeCell ref="IK33:IM33"/>
    <mergeCell ref="IN33:IP33"/>
    <mergeCell ref="IQ33:IS33"/>
    <mergeCell ref="HJ33:HL33"/>
    <mergeCell ref="HM33:HO33"/>
    <mergeCell ref="HP33:HR33"/>
    <mergeCell ref="HS33:HU33"/>
    <mergeCell ref="HV33:HX33"/>
    <mergeCell ref="HY33:IA33"/>
    <mergeCell ref="GR33:GT33"/>
    <mergeCell ref="GU33:GW33"/>
    <mergeCell ref="GX33:GZ33"/>
    <mergeCell ref="HA33:HC33"/>
    <mergeCell ref="HD33:HF33"/>
    <mergeCell ref="HG33:HI33"/>
    <mergeCell ref="FZ33:GB33"/>
    <mergeCell ref="GC33:GE33"/>
    <mergeCell ref="GF33:GH33"/>
    <mergeCell ref="GI33:GK33"/>
    <mergeCell ref="GL33:GN33"/>
    <mergeCell ref="GO33:GQ33"/>
    <mergeCell ref="FH33:FJ33"/>
    <mergeCell ref="FK33:FM33"/>
    <mergeCell ref="FN33:FP33"/>
    <mergeCell ref="FQ33:FS33"/>
    <mergeCell ref="FT33:FV33"/>
    <mergeCell ref="FW33:FY33"/>
    <mergeCell ref="EP33:ER33"/>
    <mergeCell ref="ES33:EU33"/>
    <mergeCell ref="EV33:EX33"/>
    <mergeCell ref="EY33:FA33"/>
    <mergeCell ref="FB33:FD33"/>
    <mergeCell ref="FE33:FG33"/>
    <mergeCell ref="MF33:MH33"/>
    <mergeCell ref="MI33:MK33"/>
    <mergeCell ref="ML33:MN33"/>
    <mergeCell ref="MO33:MQ33"/>
    <mergeCell ref="MR33:MT33"/>
    <mergeCell ref="MU33:MW33"/>
    <mergeCell ref="LN33:LP33"/>
    <mergeCell ref="LQ33:LS33"/>
    <mergeCell ref="LT33:LV33"/>
    <mergeCell ref="LW33:LY33"/>
    <mergeCell ref="LZ33:MB33"/>
    <mergeCell ref="MC33:ME33"/>
    <mergeCell ref="KV33:KX33"/>
    <mergeCell ref="KY33:LA33"/>
    <mergeCell ref="LB33:LD33"/>
    <mergeCell ref="LE33:LG33"/>
    <mergeCell ref="LH33:LJ33"/>
    <mergeCell ref="LK33:LM33"/>
    <mergeCell ref="KD33:KF33"/>
    <mergeCell ref="KG33:KI33"/>
    <mergeCell ref="KJ33:KL33"/>
    <mergeCell ref="KM33:KO33"/>
    <mergeCell ref="KP33:KR33"/>
    <mergeCell ref="KS33:KU33"/>
    <mergeCell ref="JL33:JN33"/>
    <mergeCell ref="JO33:JQ33"/>
    <mergeCell ref="JR33:JT33"/>
    <mergeCell ref="JU33:JW33"/>
    <mergeCell ref="JX33:JZ33"/>
    <mergeCell ref="KA33:KC33"/>
    <mergeCell ref="IT33:IV33"/>
    <mergeCell ref="IW33:IY33"/>
    <mergeCell ref="IZ33:JB33"/>
    <mergeCell ref="JC33:JE33"/>
    <mergeCell ref="JF33:JH33"/>
    <mergeCell ref="JI33:JK33"/>
    <mergeCell ref="QJ33:QL33"/>
    <mergeCell ref="QM33:QO33"/>
    <mergeCell ref="QP33:QR33"/>
    <mergeCell ref="QS33:QU33"/>
    <mergeCell ref="QV33:QX33"/>
    <mergeCell ref="QY33:RA33"/>
    <mergeCell ref="PR33:PT33"/>
    <mergeCell ref="PU33:PW33"/>
    <mergeCell ref="PX33:PZ33"/>
    <mergeCell ref="QA33:QC33"/>
    <mergeCell ref="QD33:QF33"/>
    <mergeCell ref="QG33:QI33"/>
    <mergeCell ref="OZ33:PB33"/>
    <mergeCell ref="PC33:PE33"/>
    <mergeCell ref="PF33:PH33"/>
    <mergeCell ref="PI33:PK33"/>
    <mergeCell ref="PL33:PN33"/>
    <mergeCell ref="PO33:PQ33"/>
    <mergeCell ref="OH33:OJ33"/>
    <mergeCell ref="OK33:OM33"/>
    <mergeCell ref="ON33:OP33"/>
    <mergeCell ref="OQ33:OS33"/>
    <mergeCell ref="OT33:OV33"/>
    <mergeCell ref="OW33:OY33"/>
    <mergeCell ref="NP33:NR33"/>
    <mergeCell ref="NS33:NU33"/>
    <mergeCell ref="NV33:NX33"/>
    <mergeCell ref="NY33:OA33"/>
    <mergeCell ref="OB33:OD33"/>
    <mergeCell ref="OE33:OG33"/>
    <mergeCell ref="MX33:MZ33"/>
    <mergeCell ref="NA33:NC33"/>
    <mergeCell ref="ND33:NF33"/>
    <mergeCell ref="NG33:NI33"/>
    <mergeCell ref="NJ33:NL33"/>
    <mergeCell ref="NM33:NO33"/>
    <mergeCell ref="UN33:UP33"/>
    <mergeCell ref="UQ33:US33"/>
    <mergeCell ref="UT33:UV33"/>
    <mergeCell ref="UW33:UY33"/>
    <mergeCell ref="UZ33:VB33"/>
    <mergeCell ref="VC33:VE33"/>
    <mergeCell ref="TV33:TX33"/>
    <mergeCell ref="TY33:UA33"/>
    <mergeCell ref="UB33:UD33"/>
    <mergeCell ref="UE33:UG33"/>
    <mergeCell ref="UH33:UJ33"/>
    <mergeCell ref="UK33:UM33"/>
    <mergeCell ref="TD33:TF33"/>
    <mergeCell ref="TG33:TI33"/>
    <mergeCell ref="TJ33:TL33"/>
    <mergeCell ref="TM33:TO33"/>
    <mergeCell ref="TP33:TR33"/>
    <mergeCell ref="TS33:TU33"/>
    <mergeCell ref="SL33:SN33"/>
    <mergeCell ref="SO33:SQ33"/>
    <mergeCell ref="SR33:ST33"/>
    <mergeCell ref="SU33:SW33"/>
    <mergeCell ref="SX33:SZ33"/>
    <mergeCell ref="TA33:TC33"/>
    <mergeCell ref="RT33:RV33"/>
    <mergeCell ref="RW33:RY33"/>
    <mergeCell ref="RZ33:SB33"/>
    <mergeCell ref="SC33:SE33"/>
    <mergeCell ref="SF33:SH33"/>
    <mergeCell ref="SI33:SK33"/>
    <mergeCell ref="RB33:RD33"/>
    <mergeCell ref="RE33:RG33"/>
    <mergeCell ref="RH33:RJ33"/>
    <mergeCell ref="RK33:RM33"/>
    <mergeCell ref="RN33:RP33"/>
    <mergeCell ref="RQ33:RS33"/>
    <mergeCell ref="YR33:YT33"/>
    <mergeCell ref="YU33:YW33"/>
    <mergeCell ref="YX33:YZ33"/>
    <mergeCell ref="ZA33:ZC33"/>
    <mergeCell ref="ZD33:ZF33"/>
    <mergeCell ref="ZG33:ZI33"/>
    <mergeCell ref="XZ33:YB33"/>
    <mergeCell ref="YC33:YE33"/>
    <mergeCell ref="YF33:YH33"/>
    <mergeCell ref="YI33:YK33"/>
    <mergeCell ref="YL33:YN33"/>
    <mergeCell ref="YO33:YQ33"/>
    <mergeCell ref="XH33:XJ33"/>
    <mergeCell ref="XK33:XM33"/>
    <mergeCell ref="XN33:XP33"/>
    <mergeCell ref="XQ33:XS33"/>
    <mergeCell ref="XT33:XV33"/>
    <mergeCell ref="XW33:XY33"/>
    <mergeCell ref="WP33:WR33"/>
    <mergeCell ref="WS33:WU33"/>
    <mergeCell ref="WV33:WX33"/>
    <mergeCell ref="WY33:XA33"/>
    <mergeCell ref="XB33:XD33"/>
    <mergeCell ref="XE33:XG33"/>
    <mergeCell ref="VX33:VZ33"/>
    <mergeCell ref="WA33:WC33"/>
    <mergeCell ref="WD33:WF33"/>
    <mergeCell ref="WG33:WI33"/>
    <mergeCell ref="WJ33:WL33"/>
    <mergeCell ref="WM33:WO33"/>
    <mergeCell ref="VF33:VH33"/>
    <mergeCell ref="VI33:VK33"/>
    <mergeCell ref="VL33:VN33"/>
    <mergeCell ref="VO33:VQ33"/>
    <mergeCell ref="VR33:VT33"/>
    <mergeCell ref="VU33:VW33"/>
    <mergeCell ref="ACV33:ACX33"/>
    <mergeCell ref="ACY33:ADA33"/>
    <mergeCell ref="ADB33:ADD33"/>
    <mergeCell ref="ADE33:ADG33"/>
    <mergeCell ref="ADH33:ADJ33"/>
    <mergeCell ref="ADK33:ADM33"/>
    <mergeCell ref="ACD33:ACF33"/>
    <mergeCell ref="ACG33:ACI33"/>
    <mergeCell ref="ACJ33:ACL33"/>
    <mergeCell ref="ACM33:ACO33"/>
    <mergeCell ref="ACP33:ACR33"/>
    <mergeCell ref="ACS33:ACU33"/>
    <mergeCell ref="ABL33:ABN33"/>
    <mergeCell ref="ABO33:ABQ33"/>
    <mergeCell ref="ABR33:ABT33"/>
    <mergeCell ref="ABU33:ABW33"/>
    <mergeCell ref="ABX33:ABZ33"/>
    <mergeCell ref="ACA33:ACC33"/>
    <mergeCell ref="AAT33:AAV33"/>
    <mergeCell ref="AAW33:AAY33"/>
    <mergeCell ref="AAZ33:ABB33"/>
    <mergeCell ref="ABC33:ABE33"/>
    <mergeCell ref="ABF33:ABH33"/>
    <mergeCell ref="ABI33:ABK33"/>
    <mergeCell ref="AAB33:AAD33"/>
    <mergeCell ref="AAE33:AAG33"/>
    <mergeCell ref="AAH33:AAJ33"/>
    <mergeCell ref="AAK33:AAM33"/>
    <mergeCell ref="AAN33:AAP33"/>
    <mergeCell ref="AAQ33:AAS33"/>
    <mergeCell ref="ZJ33:ZL33"/>
    <mergeCell ref="ZM33:ZO33"/>
    <mergeCell ref="ZP33:ZR33"/>
    <mergeCell ref="ZS33:ZU33"/>
    <mergeCell ref="ZV33:ZX33"/>
    <mergeCell ref="ZY33:AAA33"/>
    <mergeCell ref="AGZ33:AHB33"/>
    <mergeCell ref="AHC33:AHE33"/>
    <mergeCell ref="AHF33:AHH33"/>
    <mergeCell ref="AHI33:AHK33"/>
    <mergeCell ref="AHL33:AHN33"/>
    <mergeCell ref="AHO33:AHQ33"/>
    <mergeCell ref="AGH33:AGJ33"/>
    <mergeCell ref="AGK33:AGM33"/>
    <mergeCell ref="AGN33:AGP33"/>
    <mergeCell ref="AGQ33:AGS33"/>
    <mergeCell ref="AGT33:AGV33"/>
    <mergeCell ref="AGW33:AGY33"/>
    <mergeCell ref="AFP33:AFR33"/>
    <mergeCell ref="AFS33:AFU33"/>
    <mergeCell ref="AFV33:AFX33"/>
    <mergeCell ref="AFY33:AGA33"/>
    <mergeCell ref="AGB33:AGD33"/>
    <mergeCell ref="AGE33:AGG33"/>
    <mergeCell ref="AEX33:AEZ33"/>
    <mergeCell ref="AFA33:AFC33"/>
    <mergeCell ref="AFD33:AFF33"/>
    <mergeCell ref="AFG33:AFI33"/>
    <mergeCell ref="AFJ33:AFL33"/>
    <mergeCell ref="AFM33:AFO33"/>
    <mergeCell ref="AEF33:AEH33"/>
    <mergeCell ref="AEI33:AEK33"/>
    <mergeCell ref="AEL33:AEN33"/>
    <mergeCell ref="AEO33:AEQ33"/>
    <mergeCell ref="AER33:AET33"/>
    <mergeCell ref="AEU33:AEW33"/>
    <mergeCell ref="ADN33:ADP33"/>
    <mergeCell ref="ADQ33:ADS33"/>
    <mergeCell ref="ADT33:ADV33"/>
    <mergeCell ref="ADW33:ADY33"/>
    <mergeCell ref="ADZ33:AEB33"/>
    <mergeCell ref="AEC33:AEE33"/>
    <mergeCell ref="ALD33:ALF33"/>
    <mergeCell ref="ALG33:ALI33"/>
    <mergeCell ref="ALJ33:ALL33"/>
    <mergeCell ref="ALM33:ALO33"/>
    <mergeCell ref="ALP33:ALR33"/>
    <mergeCell ref="ALS33:ALU33"/>
    <mergeCell ref="AKL33:AKN33"/>
    <mergeCell ref="AKO33:AKQ33"/>
    <mergeCell ref="AKR33:AKT33"/>
    <mergeCell ref="AKU33:AKW33"/>
    <mergeCell ref="AKX33:AKZ33"/>
    <mergeCell ref="ALA33:ALC33"/>
    <mergeCell ref="AJT33:AJV33"/>
    <mergeCell ref="AJW33:AJY33"/>
    <mergeCell ref="AJZ33:AKB33"/>
    <mergeCell ref="AKC33:AKE33"/>
    <mergeCell ref="AKF33:AKH33"/>
    <mergeCell ref="AKI33:AKK33"/>
    <mergeCell ref="AJB33:AJD33"/>
    <mergeCell ref="AJE33:AJG33"/>
    <mergeCell ref="AJH33:AJJ33"/>
    <mergeCell ref="AJK33:AJM33"/>
    <mergeCell ref="AJN33:AJP33"/>
    <mergeCell ref="AJQ33:AJS33"/>
    <mergeCell ref="AIJ33:AIL33"/>
    <mergeCell ref="AIM33:AIO33"/>
    <mergeCell ref="AIP33:AIR33"/>
    <mergeCell ref="AIS33:AIU33"/>
    <mergeCell ref="AIV33:AIX33"/>
    <mergeCell ref="AIY33:AJA33"/>
    <mergeCell ref="AHR33:AHT33"/>
    <mergeCell ref="AHU33:AHW33"/>
    <mergeCell ref="AHX33:AHZ33"/>
    <mergeCell ref="AIA33:AIC33"/>
    <mergeCell ref="AID33:AIF33"/>
    <mergeCell ref="AIG33:AII33"/>
    <mergeCell ref="APH33:APJ33"/>
    <mergeCell ref="APK33:APM33"/>
    <mergeCell ref="APN33:APP33"/>
    <mergeCell ref="APQ33:APS33"/>
    <mergeCell ref="APT33:APV33"/>
    <mergeCell ref="APW33:APY33"/>
    <mergeCell ref="AOP33:AOR33"/>
    <mergeCell ref="AOS33:AOU33"/>
    <mergeCell ref="AOV33:AOX33"/>
    <mergeCell ref="AOY33:APA33"/>
    <mergeCell ref="APB33:APD33"/>
    <mergeCell ref="APE33:APG33"/>
    <mergeCell ref="ANX33:ANZ33"/>
    <mergeCell ref="AOA33:AOC33"/>
    <mergeCell ref="AOD33:AOF33"/>
    <mergeCell ref="AOG33:AOI33"/>
    <mergeCell ref="AOJ33:AOL33"/>
    <mergeCell ref="AOM33:AOO33"/>
    <mergeCell ref="ANF33:ANH33"/>
    <mergeCell ref="ANI33:ANK33"/>
    <mergeCell ref="ANL33:ANN33"/>
    <mergeCell ref="ANO33:ANQ33"/>
    <mergeCell ref="ANR33:ANT33"/>
    <mergeCell ref="ANU33:ANW33"/>
    <mergeCell ref="AMN33:AMP33"/>
    <mergeCell ref="AMQ33:AMS33"/>
    <mergeCell ref="AMT33:AMV33"/>
    <mergeCell ref="AMW33:AMY33"/>
    <mergeCell ref="AMZ33:ANB33"/>
    <mergeCell ref="ANC33:ANE33"/>
    <mergeCell ref="ALV33:ALX33"/>
    <mergeCell ref="ALY33:AMA33"/>
    <mergeCell ref="AMB33:AMD33"/>
    <mergeCell ref="AME33:AMG33"/>
    <mergeCell ref="AMH33:AMJ33"/>
    <mergeCell ref="AMK33:AMM33"/>
    <mergeCell ref="ATL33:ATN33"/>
    <mergeCell ref="ATO33:ATQ33"/>
    <mergeCell ref="ATR33:ATT33"/>
    <mergeCell ref="ATU33:ATW33"/>
    <mergeCell ref="ATX33:ATZ33"/>
    <mergeCell ref="AUA33:AUC33"/>
    <mergeCell ref="AST33:ASV33"/>
    <mergeCell ref="ASW33:ASY33"/>
    <mergeCell ref="ASZ33:ATB33"/>
    <mergeCell ref="ATC33:ATE33"/>
    <mergeCell ref="ATF33:ATH33"/>
    <mergeCell ref="ATI33:ATK33"/>
    <mergeCell ref="ASB33:ASD33"/>
    <mergeCell ref="ASE33:ASG33"/>
    <mergeCell ref="ASH33:ASJ33"/>
    <mergeCell ref="ASK33:ASM33"/>
    <mergeCell ref="ASN33:ASP33"/>
    <mergeCell ref="ASQ33:ASS33"/>
    <mergeCell ref="ARJ33:ARL33"/>
    <mergeCell ref="ARM33:ARO33"/>
    <mergeCell ref="ARP33:ARR33"/>
    <mergeCell ref="ARS33:ARU33"/>
    <mergeCell ref="ARV33:ARX33"/>
    <mergeCell ref="ARY33:ASA33"/>
    <mergeCell ref="AQR33:AQT33"/>
    <mergeCell ref="AQU33:AQW33"/>
    <mergeCell ref="AQX33:AQZ33"/>
    <mergeCell ref="ARA33:ARC33"/>
    <mergeCell ref="ARD33:ARF33"/>
    <mergeCell ref="ARG33:ARI33"/>
    <mergeCell ref="APZ33:AQB33"/>
    <mergeCell ref="AQC33:AQE33"/>
    <mergeCell ref="AQF33:AQH33"/>
    <mergeCell ref="AQI33:AQK33"/>
    <mergeCell ref="AQL33:AQN33"/>
    <mergeCell ref="AQO33:AQQ33"/>
    <mergeCell ref="AXP33:AXR33"/>
    <mergeCell ref="AXS33:AXU33"/>
    <mergeCell ref="AXV33:AXX33"/>
    <mergeCell ref="AXY33:AYA33"/>
    <mergeCell ref="AYB33:AYD33"/>
    <mergeCell ref="AYE33:AYG33"/>
    <mergeCell ref="AWX33:AWZ33"/>
    <mergeCell ref="AXA33:AXC33"/>
    <mergeCell ref="AXD33:AXF33"/>
    <mergeCell ref="AXG33:AXI33"/>
    <mergeCell ref="AXJ33:AXL33"/>
    <mergeCell ref="AXM33:AXO33"/>
    <mergeCell ref="AWF33:AWH33"/>
    <mergeCell ref="AWI33:AWK33"/>
    <mergeCell ref="AWL33:AWN33"/>
    <mergeCell ref="AWO33:AWQ33"/>
    <mergeCell ref="AWR33:AWT33"/>
    <mergeCell ref="AWU33:AWW33"/>
    <mergeCell ref="AVN33:AVP33"/>
    <mergeCell ref="AVQ33:AVS33"/>
    <mergeCell ref="AVT33:AVV33"/>
    <mergeCell ref="AVW33:AVY33"/>
    <mergeCell ref="AVZ33:AWB33"/>
    <mergeCell ref="AWC33:AWE33"/>
    <mergeCell ref="AUV33:AUX33"/>
    <mergeCell ref="AUY33:AVA33"/>
    <mergeCell ref="AVB33:AVD33"/>
    <mergeCell ref="AVE33:AVG33"/>
    <mergeCell ref="AVH33:AVJ33"/>
    <mergeCell ref="AVK33:AVM33"/>
    <mergeCell ref="AUD33:AUF33"/>
    <mergeCell ref="AUG33:AUI33"/>
    <mergeCell ref="AUJ33:AUL33"/>
    <mergeCell ref="AUM33:AUO33"/>
    <mergeCell ref="AUP33:AUR33"/>
    <mergeCell ref="AUS33:AUU33"/>
    <mergeCell ref="BBT33:BBV33"/>
    <mergeCell ref="BBW33:BBY33"/>
    <mergeCell ref="BBZ33:BCB33"/>
    <mergeCell ref="BCC33:BCE33"/>
    <mergeCell ref="BCF33:BCH33"/>
    <mergeCell ref="BCI33:BCK33"/>
    <mergeCell ref="BBB33:BBD33"/>
    <mergeCell ref="BBE33:BBG33"/>
    <mergeCell ref="BBH33:BBJ33"/>
    <mergeCell ref="BBK33:BBM33"/>
    <mergeCell ref="BBN33:BBP33"/>
    <mergeCell ref="BBQ33:BBS33"/>
    <mergeCell ref="BAJ33:BAL33"/>
    <mergeCell ref="BAM33:BAO33"/>
    <mergeCell ref="BAP33:BAR33"/>
    <mergeCell ref="BAS33:BAU33"/>
    <mergeCell ref="BAV33:BAX33"/>
    <mergeCell ref="BAY33:BBA33"/>
    <mergeCell ref="AZR33:AZT33"/>
    <mergeCell ref="AZU33:AZW33"/>
    <mergeCell ref="AZX33:AZZ33"/>
    <mergeCell ref="BAA33:BAC33"/>
    <mergeCell ref="BAD33:BAF33"/>
    <mergeCell ref="BAG33:BAI33"/>
    <mergeCell ref="AYZ33:AZB33"/>
    <mergeCell ref="AZC33:AZE33"/>
    <mergeCell ref="AZF33:AZH33"/>
    <mergeCell ref="AZI33:AZK33"/>
    <mergeCell ref="AZL33:AZN33"/>
    <mergeCell ref="AZO33:AZQ33"/>
    <mergeCell ref="AYH33:AYJ33"/>
    <mergeCell ref="AYK33:AYM33"/>
    <mergeCell ref="AYN33:AYP33"/>
    <mergeCell ref="AYQ33:AYS33"/>
    <mergeCell ref="AYT33:AYV33"/>
    <mergeCell ref="AYW33:AYY33"/>
    <mergeCell ref="BFX33:BFZ33"/>
    <mergeCell ref="BGA33:BGC33"/>
    <mergeCell ref="BGD33:BGF33"/>
    <mergeCell ref="BGG33:BGI33"/>
    <mergeCell ref="BGJ33:BGL33"/>
    <mergeCell ref="BGM33:BGO33"/>
    <mergeCell ref="BFF33:BFH33"/>
    <mergeCell ref="BFI33:BFK33"/>
    <mergeCell ref="BFL33:BFN33"/>
    <mergeCell ref="BFO33:BFQ33"/>
    <mergeCell ref="BFR33:BFT33"/>
    <mergeCell ref="BFU33:BFW33"/>
    <mergeCell ref="BEN33:BEP33"/>
    <mergeCell ref="BEQ33:BES33"/>
    <mergeCell ref="BET33:BEV33"/>
    <mergeCell ref="BEW33:BEY33"/>
    <mergeCell ref="BEZ33:BFB33"/>
    <mergeCell ref="BFC33:BFE33"/>
    <mergeCell ref="BDV33:BDX33"/>
    <mergeCell ref="BDY33:BEA33"/>
    <mergeCell ref="BEB33:BED33"/>
    <mergeCell ref="BEE33:BEG33"/>
    <mergeCell ref="BEH33:BEJ33"/>
    <mergeCell ref="BEK33:BEM33"/>
    <mergeCell ref="BDD33:BDF33"/>
    <mergeCell ref="BDG33:BDI33"/>
    <mergeCell ref="BDJ33:BDL33"/>
    <mergeCell ref="BDM33:BDO33"/>
    <mergeCell ref="BDP33:BDR33"/>
    <mergeCell ref="BDS33:BDU33"/>
    <mergeCell ref="BCL33:BCN33"/>
    <mergeCell ref="BCO33:BCQ33"/>
    <mergeCell ref="BCR33:BCT33"/>
    <mergeCell ref="BCU33:BCW33"/>
    <mergeCell ref="BCX33:BCZ33"/>
    <mergeCell ref="BDA33:BDC33"/>
    <mergeCell ref="BKB33:BKD33"/>
    <mergeCell ref="BKE33:BKG33"/>
    <mergeCell ref="BKH33:BKJ33"/>
    <mergeCell ref="BKK33:BKM33"/>
    <mergeCell ref="BKN33:BKP33"/>
    <mergeCell ref="BKQ33:BKS33"/>
    <mergeCell ref="BJJ33:BJL33"/>
    <mergeCell ref="BJM33:BJO33"/>
    <mergeCell ref="BJP33:BJR33"/>
    <mergeCell ref="BJS33:BJU33"/>
    <mergeCell ref="BJV33:BJX33"/>
    <mergeCell ref="BJY33:BKA33"/>
    <mergeCell ref="BIR33:BIT33"/>
    <mergeCell ref="BIU33:BIW33"/>
    <mergeCell ref="BIX33:BIZ33"/>
    <mergeCell ref="BJA33:BJC33"/>
    <mergeCell ref="BJD33:BJF33"/>
    <mergeCell ref="BJG33:BJI33"/>
    <mergeCell ref="BHZ33:BIB33"/>
    <mergeCell ref="BIC33:BIE33"/>
    <mergeCell ref="BIF33:BIH33"/>
    <mergeCell ref="BII33:BIK33"/>
    <mergeCell ref="BIL33:BIN33"/>
    <mergeCell ref="BIO33:BIQ33"/>
    <mergeCell ref="BHH33:BHJ33"/>
    <mergeCell ref="BHK33:BHM33"/>
    <mergeCell ref="BHN33:BHP33"/>
    <mergeCell ref="BHQ33:BHS33"/>
    <mergeCell ref="BHT33:BHV33"/>
    <mergeCell ref="BHW33:BHY33"/>
    <mergeCell ref="BGP33:BGR33"/>
    <mergeCell ref="BGS33:BGU33"/>
    <mergeCell ref="BGV33:BGX33"/>
    <mergeCell ref="BGY33:BHA33"/>
    <mergeCell ref="BHB33:BHD33"/>
    <mergeCell ref="BHE33:BHG33"/>
    <mergeCell ref="BOF33:BOH33"/>
    <mergeCell ref="BOI33:BOK33"/>
    <mergeCell ref="BOL33:BON33"/>
    <mergeCell ref="BOO33:BOQ33"/>
    <mergeCell ref="BOR33:BOT33"/>
    <mergeCell ref="BOU33:BOW33"/>
    <mergeCell ref="BNN33:BNP33"/>
    <mergeCell ref="BNQ33:BNS33"/>
    <mergeCell ref="BNT33:BNV33"/>
    <mergeCell ref="BNW33:BNY33"/>
    <mergeCell ref="BNZ33:BOB33"/>
    <mergeCell ref="BOC33:BOE33"/>
    <mergeCell ref="BMV33:BMX33"/>
    <mergeCell ref="BMY33:BNA33"/>
    <mergeCell ref="BNB33:BND33"/>
    <mergeCell ref="BNE33:BNG33"/>
    <mergeCell ref="BNH33:BNJ33"/>
    <mergeCell ref="BNK33:BNM33"/>
    <mergeCell ref="BMD33:BMF33"/>
    <mergeCell ref="BMG33:BMI33"/>
    <mergeCell ref="BMJ33:BML33"/>
    <mergeCell ref="BMM33:BMO33"/>
    <mergeCell ref="BMP33:BMR33"/>
    <mergeCell ref="BMS33:BMU33"/>
    <mergeCell ref="BLL33:BLN33"/>
    <mergeCell ref="BLO33:BLQ33"/>
    <mergeCell ref="BLR33:BLT33"/>
    <mergeCell ref="BLU33:BLW33"/>
    <mergeCell ref="BLX33:BLZ33"/>
    <mergeCell ref="BMA33:BMC33"/>
    <mergeCell ref="BKT33:BKV33"/>
    <mergeCell ref="BKW33:BKY33"/>
    <mergeCell ref="BKZ33:BLB33"/>
    <mergeCell ref="BLC33:BLE33"/>
    <mergeCell ref="BLF33:BLH33"/>
    <mergeCell ref="BLI33:BLK33"/>
    <mergeCell ref="BTN33:BTP33"/>
    <mergeCell ref="BTQ33:BTS33"/>
    <mergeCell ref="BSJ33:BSL33"/>
    <mergeCell ref="BSM33:BSO33"/>
    <mergeCell ref="BSP33:BSR33"/>
    <mergeCell ref="BSS33:BSU33"/>
    <mergeCell ref="BSV33:BSX33"/>
    <mergeCell ref="BSY33:BTA33"/>
    <mergeCell ref="BRR33:BRT33"/>
    <mergeCell ref="BRU33:BRW33"/>
    <mergeCell ref="BRX33:BRZ33"/>
    <mergeCell ref="BSA33:BSC33"/>
    <mergeCell ref="BSD33:BSF33"/>
    <mergeCell ref="BSG33:BSI33"/>
    <mergeCell ref="BQZ33:BRB33"/>
    <mergeCell ref="BRC33:BRE33"/>
    <mergeCell ref="BRF33:BRH33"/>
    <mergeCell ref="BRI33:BRK33"/>
    <mergeCell ref="BRL33:BRN33"/>
    <mergeCell ref="BRO33:BRQ33"/>
    <mergeCell ref="BQH33:BQJ33"/>
    <mergeCell ref="BQK33:BQM33"/>
    <mergeCell ref="BQN33:BQP33"/>
    <mergeCell ref="BQQ33:BQS33"/>
    <mergeCell ref="BQT33:BQV33"/>
    <mergeCell ref="BQW33:BQY33"/>
    <mergeCell ref="BPP33:BPR33"/>
    <mergeCell ref="BPS33:BPU33"/>
    <mergeCell ref="BPV33:BPX33"/>
    <mergeCell ref="BPY33:BQA33"/>
    <mergeCell ref="BQB33:BQD33"/>
    <mergeCell ref="BQE33:BQG33"/>
    <mergeCell ref="BOX33:BOZ33"/>
    <mergeCell ref="BPA33:BPC33"/>
    <mergeCell ref="BPD33:BPF33"/>
    <mergeCell ref="BPG33:BPI33"/>
    <mergeCell ref="BPJ33:BPL33"/>
    <mergeCell ref="BPM33:BPO33"/>
    <mergeCell ref="AL34:AN34"/>
    <mergeCell ref="AO34:AQ34"/>
    <mergeCell ref="AR34:AT34"/>
    <mergeCell ref="AU34:AW34"/>
    <mergeCell ref="AX34:AZ34"/>
    <mergeCell ref="BA34:BC34"/>
    <mergeCell ref="T34:V34"/>
    <mergeCell ref="W34:Y34"/>
    <mergeCell ref="Z34:AB34"/>
    <mergeCell ref="AC34:AE34"/>
    <mergeCell ref="AF34:AH34"/>
    <mergeCell ref="AI34:AK34"/>
    <mergeCell ref="B34:D34"/>
    <mergeCell ref="E34:G34"/>
    <mergeCell ref="H34:J34"/>
    <mergeCell ref="K34:M34"/>
    <mergeCell ref="N34:P34"/>
    <mergeCell ref="Q34:S34"/>
    <mergeCell ref="BXX33:BXZ33"/>
    <mergeCell ref="BYA33:BYC33"/>
    <mergeCell ref="BYD33:BYF33"/>
    <mergeCell ref="BYG33:BYI33"/>
    <mergeCell ref="BYJ33:BYL33"/>
    <mergeCell ref="BYM33:BYO33"/>
    <mergeCell ref="BXF33:BXH33"/>
    <mergeCell ref="BXI33:BXK33"/>
    <mergeCell ref="BXL33:BXN33"/>
    <mergeCell ref="BXO33:BXQ33"/>
    <mergeCell ref="BXR33:BXT33"/>
    <mergeCell ref="BXU33:BXW33"/>
    <mergeCell ref="BWN33:BWP33"/>
    <mergeCell ref="BWQ33:BWS33"/>
    <mergeCell ref="BWT33:BWV33"/>
    <mergeCell ref="BWW33:BWY33"/>
    <mergeCell ref="BWZ33:BXB33"/>
    <mergeCell ref="BXC33:BXE33"/>
    <mergeCell ref="BVV33:BVX33"/>
    <mergeCell ref="BVY33:BWA33"/>
    <mergeCell ref="BWB33:BWD33"/>
    <mergeCell ref="BWE33:BWG33"/>
    <mergeCell ref="BWH33:BWJ33"/>
    <mergeCell ref="BWK33:BWM33"/>
    <mergeCell ref="BVD33:BVF33"/>
    <mergeCell ref="BVG33:BVI33"/>
    <mergeCell ref="BVJ33:BVL33"/>
    <mergeCell ref="BVM33:BVO33"/>
    <mergeCell ref="BVP33:BVR33"/>
    <mergeCell ref="BVS33:BVU33"/>
    <mergeCell ref="BUL33:BUN33"/>
    <mergeCell ref="BUO33:BUQ33"/>
    <mergeCell ref="BUR33:BUT33"/>
    <mergeCell ref="BUU33:BUW33"/>
    <mergeCell ref="BUX33:BUZ33"/>
    <mergeCell ref="BVA33:BVC33"/>
    <mergeCell ref="BTT33:BTV33"/>
    <mergeCell ref="BTW33:BTY33"/>
    <mergeCell ref="BTZ33:BUB33"/>
    <mergeCell ref="BUC33:BUE33"/>
    <mergeCell ref="BUF33:BUH33"/>
    <mergeCell ref="BUI33:BUK33"/>
    <mergeCell ref="BTB33:BTD33"/>
    <mergeCell ref="BTE33:BTG33"/>
    <mergeCell ref="BTH33:BTJ33"/>
    <mergeCell ref="BTK33:BTM33"/>
    <mergeCell ref="EP34:ER34"/>
    <mergeCell ref="ES34:EU34"/>
    <mergeCell ref="EV34:EX34"/>
    <mergeCell ref="EY34:FA34"/>
    <mergeCell ref="FB34:FD34"/>
    <mergeCell ref="FE34:FG34"/>
    <mergeCell ref="DX34:DZ34"/>
    <mergeCell ref="EA34:EC34"/>
    <mergeCell ref="ED34:EF34"/>
    <mergeCell ref="EG34:EI34"/>
    <mergeCell ref="EJ34:EL34"/>
    <mergeCell ref="EM34:EO34"/>
    <mergeCell ref="DF34:DH34"/>
    <mergeCell ref="DI34:DK34"/>
    <mergeCell ref="DL34:DN34"/>
    <mergeCell ref="DO34:DQ34"/>
    <mergeCell ref="DR34:DT34"/>
    <mergeCell ref="DU34:DW34"/>
    <mergeCell ref="CN34:CP34"/>
    <mergeCell ref="CQ34:CS34"/>
    <mergeCell ref="CT34:CV34"/>
    <mergeCell ref="CW34:CY34"/>
    <mergeCell ref="CZ34:DB34"/>
    <mergeCell ref="DC34:DE34"/>
    <mergeCell ref="BV34:BX34"/>
    <mergeCell ref="BY34:CA34"/>
    <mergeCell ref="CB34:CD34"/>
    <mergeCell ref="CE34:CG34"/>
    <mergeCell ref="CH34:CJ34"/>
    <mergeCell ref="CK34:CM34"/>
    <mergeCell ref="BD34:BF34"/>
    <mergeCell ref="BG34:BI34"/>
    <mergeCell ref="BJ34:BL34"/>
    <mergeCell ref="BM34:BO34"/>
    <mergeCell ref="BP34:BR34"/>
    <mergeCell ref="BS34:BU34"/>
    <mergeCell ref="IT34:IV34"/>
    <mergeCell ref="IW34:IY34"/>
    <mergeCell ref="IZ34:JB34"/>
    <mergeCell ref="JC34:JE34"/>
    <mergeCell ref="JF34:JH34"/>
    <mergeCell ref="JI34:JK34"/>
    <mergeCell ref="IB34:ID34"/>
    <mergeCell ref="IE34:IG34"/>
    <mergeCell ref="IH34:IJ34"/>
    <mergeCell ref="IK34:IM34"/>
    <mergeCell ref="IN34:IP34"/>
    <mergeCell ref="IQ34:IS34"/>
    <mergeCell ref="HJ34:HL34"/>
    <mergeCell ref="HM34:HO34"/>
    <mergeCell ref="HP34:HR34"/>
    <mergeCell ref="HS34:HU34"/>
    <mergeCell ref="HV34:HX34"/>
    <mergeCell ref="HY34:IA34"/>
    <mergeCell ref="GR34:GT34"/>
    <mergeCell ref="GU34:GW34"/>
    <mergeCell ref="GX34:GZ34"/>
    <mergeCell ref="HA34:HC34"/>
    <mergeCell ref="HD34:HF34"/>
    <mergeCell ref="HG34:HI34"/>
    <mergeCell ref="FZ34:GB34"/>
    <mergeCell ref="GC34:GE34"/>
    <mergeCell ref="GF34:GH34"/>
    <mergeCell ref="GI34:GK34"/>
    <mergeCell ref="GL34:GN34"/>
    <mergeCell ref="GO34:GQ34"/>
    <mergeCell ref="FH34:FJ34"/>
    <mergeCell ref="FK34:FM34"/>
    <mergeCell ref="FN34:FP34"/>
    <mergeCell ref="FQ34:FS34"/>
    <mergeCell ref="FT34:FV34"/>
    <mergeCell ref="FW34:FY34"/>
    <mergeCell ref="MX34:MZ34"/>
    <mergeCell ref="NA34:NC34"/>
    <mergeCell ref="ND34:NF34"/>
    <mergeCell ref="NG34:NI34"/>
    <mergeCell ref="NJ34:NL34"/>
    <mergeCell ref="NM34:NO34"/>
    <mergeCell ref="MF34:MH34"/>
    <mergeCell ref="MI34:MK34"/>
    <mergeCell ref="ML34:MN34"/>
    <mergeCell ref="MO34:MQ34"/>
    <mergeCell ref="MR34:MT34"/>
    <mergeCell ref="MU34:MW34"/>
    <mergeCell ref="LN34:LP34"/>
    <mergeCell ref="LQ34:LS34"/>
    <mergeCell ref="LT34:LV34"/>
    <mergeCell ref="LW34:LY34"/>
    <mergeCell ref="LZ34:MB34"/>
    <mergeCell ref="MC34:ME34"/>
    <mergeCell ref="KV34:KX34"/>
    <mergeCell ref="KY34:LA34"/>
    <mergeCell ref="LB34:LD34"/>
    <mergeCell ref="LE34:LG34"/>
    <mergeCell ref="LH34:LJ34"/>
    <mergeCell ref="LK34:LM34"/>
    <mergeCell ref="KD34:KF34"/>
    <mergeCell ref="KG34:KI34"/>
    <mergeCell ref="KJ34:KL34"/>
    <mergeCell ref="KM34:KO34"/>
    <mergeCell ref="KP34:KR34"/>
    <mergeCell ref="KS34:KU34"/>
    <mergeCell ref="JL34:JN34"/>
    <mergeCell ref="JO34:JQ34"/>
    <mergeCell ref="JR34:JT34"/>
    <mergeCell ref="JU34:JW34"/>
    <mergeCell ref="JX34:JZ34"/>
    <mergeCell ref="KA34:KC34"/>
    <mergeCell ref="RB34:RD34"/>
    <mergeCell ref="RE34:RG34"/>
    <mergeCell ref="RH34:RJ34"/>
    <mergeCell ref="RK34:RM34"/>
    <mergeCell ref="RN34:RP34"/>
    <mergeCell ref="RQ34:RS34"/>
    <mergeCell ref="QJ34:QL34"/>
    <mergeCell ref="QM34:QO34"/>
    <mergeCell ref="QP34:QR34"/>
    <mergeCell ref="QS34:QU34"/>
    <mergeCell ref="QV34:QX34"/>
    <mergeCell ref="QY34:RA34"/>
    <mergeCell ref="PR34:PT34"/>
    <mergeCell ref="PU34:PW34"/>
    <mergeCell ref="PX34:PZ34"/>
    <mergeCell ref="QA34:QC34"/>
    <mergeCell ref="QD34:QF34"/>
    <mergeCell ref="QG34:QI34"/>
    <mergeCell ref="OZ34:PB34"/>
    <mergeCell ref="PC34:PE34"/>
    <mergeCell ref="PF34:PH34"/>
    <mergeCell ref="PI34:PK34"/>
    <mergeCell ref="PL34:PN34"/>
    <mergeCell ref="PO34:PQ34"/>
    <mergeCell ref="OH34:OJ34"/>
    <mergeCell ref="OK34:OM34"/>
    <mergeCell ref="ON34:OP34"/>
    <mergeCell ref="OQ34:OS34"/>
    <mergeCell ref="OT34:OV34"/>
    <mergeCell ref="OW34:OY34"/>
    <mergeCell ref="NP34:NR34"/>
    <mergeCell ref="NS34:NU34"/>
    <mergeCell ref="NV34:NX34"/>
    <mergeCell ref="NY34:OA34"/>
    <mergeCell ref="OB34:OD34"/>
    <mergeCell ref="OE34:OG34"/>
    <mergeCell ref="VF34:VH34"/>
    <mergeCell ref="VI34:VK34"/>
    <mergeCell ref="VL34:VN34"/>
    <mergeCell ref="VO34:VQ34"/>
    <mergeCell ref="VR34:VT34"/>
    <mergeCell ref="VU34:VW34"/>
    <mergeCell ref="UN34:UP34"/>
    <mergeCell ref="UQ34:US34"/>
    <mergeCell ref="UT34:UV34"/>
    <mergeCell ref="UW34:UY34"/>
    <mergeCell ref="UZ34:VB34"/>
    <mergeCell ref="VC34:VE34"/>
    <mergeCell ref="TV34:TX34"/>
    <mergeCell ref="TY34:UA34"/>
    <mergeCell ref="UB34:UD34"/>
    <mergeCell ref="UE34:UG34"/>
    <mergeCell ref="UH34:UJ34"/>
    <mergeCell ref="UK34:UM34"/>
    <mergeCell ref="TD34:TF34"/>
    <mergeCell ref="TG34:TI34"/>
    <mergeCell ref="TJ34:TL34"/>
    <mergeCell ref="TM34:TO34"/>
    <mergeCell ref="TP34:TR34"/>
    <mergeCell ref="TS34:TU34"/>
    <mergeCell ref="SL34:SN34"/>
    <mergeCell ref="SO34:SQ34"/>
    <mergeCell ref="SR34:ST34"/>
    <mergeCell ref="SU34:SW34"/>
    <mergeCell ref="SX34:SZ34"/>
    <mergeCell ref="TA34:TC34"/>
    <mergeCell ref="RT34:RV34"/>
    <mergeCell ref="RW34:RY34"/>
    <mergeCell ref="RZ34:SB34"/>
    <mergeCell ref="SC34:SE34"/>
    <mergeCell ref="SF34:SH34"/>
    <mergeCell ref="SI34:SK34"/>
    <mergeCell ref="ZJ34:ZL34"/>
    <mergeCell ref="ZM34:ZO34"/>
    <mergeCell ref="ZP34:ZR34"/>
    <mergeCell ref="ZS34:ZU34"/>
    <mergeCell ref="ZV34:ZX34"/>
    <mergeCell ref="ZY34:AAA34"/>
    <mergeCell ref="YR34:YT34"/>
    <mergeCell ref="YU34:YW34"/>
    <mergeCell ref="YX34:YZ34"/>
    <mergeCell ref="ZA34:ZC34"/>
    <mergeCell ref="ZD34:ZF34"/>
    <mergeCell ref="ZG34:ZI34"/>
    <mergeCell ref="XZ34:YB34"/>
    <mergeCell ref="YC34:YE34"/>
    <mergeCell ref="YF34:YH34"/>
    <mergeCell ref="YI34:YK34"/>
    <mergeCell ref="YL34:YN34"/>
    <mergeCell ref="YO34:YQ34"/>
    <mergeCell ref="XH34:XJ34"/>
    <mergeCell ref="XK34:XM34"/>
    <mergeCell ref="XN34:XP34"/>
    <mergeCell ref="XQ34:XS34"/>
    <mergeCell ref="XT34:XV34"/>
    <mergeCell ref="XW34:XY34"/>
    <mergeCell ref="WP34:WR34"/>
    <mergeCell ref="WS34:WU34"/>
    <mergeCell ref="WV34:WX34"/>
    <mergeCell ref="WY34:XA34"/>
    <mergeCell ref="XB34:XD34"/>
    <mergeCell ref="XE34:XG34"/>
    <mergeCell ref="VX34:VZ34"/>
    <mergeCell ref="WA34:WC34"/>
    <mergeCell ref="WD34:WF34"/>
    <mergeCell ref="WG34:WI34"/>
    <mergeCell ref="WJ34:WL34"/>
    <mergeCell ref="WM34:WO34"/>
    <mergeCell ref="ADN34:ADP34"/>
    <mergeCell ref="ADQ34:ADS34"/>
    <mergeCell ref="ADT34:ADV34"/>
    <mergeCell ref="ADW34:ADY34"/>
    <mergeCell ref="ADZ34:AEB34"/>
    <mergeCell ref="AEC34:AEE34"/>
    <mergeCell ref="ACV34:ACX34"/>
    <mergeCell ref="ACY34:ADA34"/>
    <mergeCell ref="ADB34:ADD34"/>
    <mergeCell ref="ADE34:ADG34"/>
    <mergeCell ref="ADH34:ADJ34"/>
    <mergeCell ref="ADK34:ADM34"/>
    <mergeCell ref="ACD34:ACF34"/>
    <mergeCell ref="ACG34:ACI34"/>
    <mergeCell ref="ACJ34:ACL34"/>
    <mergeCell ref="ACM34:ACO34"/>
    <mergeCell ref="ACP34:ACR34"/>
    <mergeCell ref="ACS34:ACU34"/>
    <mergeCell ref="ABL34:ABN34"/>
    <mergeCell ref="ABO34:ABQ34"/>
    <mergeCell ref="ABR34:ABT34"/>
    <mergeCell ref="ABU34:ABW34"/>
    <mergeCell ref="ABX34:ABZ34"/>
    <mergeCell ref="ACA34:ACC34"/>
    <mergeCell ref="AAT34:AAV34"/>
    <mergeCell ref="AAW34:AAY34"/>
    <mergeCell ref="AAZ34:ABB34"/>
    <mergeCell ref="ABC34:ABE34"/>
    <mergeCell ref="ABF34:ABH34"/>
    <mergeCell ref="ABI34:ABK34"/>
    <mergeCell ref="AAB34:AAD34"/>
    <mergeCell ref="AAE34:AAG34"/>
    <mergeCell ref="AAH34:AAJ34"/>
    <mergeCell ref="AAK34:AAM34"/>
    <mergeCell ref="AAN34:AAP34"/>
    <mergeCell ref="AAQ34:AAS34"/>
    <mergeCell ref="AHR34:AHT34"/>
    <mergeCell ref="AHU34:AHW34"/>
    <mergeCell ref="AHX34:AHZ34"/>
    <mergeCell ref="AIA34:AIC34"/>
    <mergeCell ref="AID34:AIF34"/>
    <mergeCell ref="AIG34:AII34"/>
    <mergeCell ref="AGZ34:AHB34"/>
    <mergeCell ref="AHC34:AHE34"/>
    <mergeCell ref="AHF34:AHH34"/>
    <mergeCell ref="AHI34:AHK34"/>
    <mergeCell ref="AHL34:AHN34"/>
    <mergeCell ref="AHO34:AHQ34"/>
    <mergeCell ref="AGH34:AGJ34"/>
    <mergeCell ref="AGK34:AGM34"/>
    <mergeCell ref="AGN34:AGP34"/>
    <mergeCell ref="AGQ34:AGS34"/>
    <mergeCell ref="AGT34:AGV34"/>
    <mergeCell ref="AGW34:AGY34"/>
    <mergeCell ref="AFP34:AFR34"/>
    <mergeCell ref="AFS34:AFU34"/>
    <mergeCell ref="AFV34:AFX34"/>
    <mergeCell ref="AFY34:AGA34"/>
    <mergeCell ref="AGB34:AGD34"/>
    <mergeCell ref="AGE34:AGG34"/>
    <mergeCell ref="AEX34:AEZ34"/>
    <mergeCell ref="AFA34:AFC34"/>
    <mergeCell ref="AFD34:AFF34"/>
    <mergeCell ref="AFG34:AFI34"/>
    <mergeCell ref="AFJ34:AFL34"/>
    <mergeCell ref="AFM34:AFO34"/>
    <mergeCell ref="AEF34:AEH34"/>
    <mergeCell ref="AEI34:AEK34"/>
    <mergeCell ref="AEL34:AEN34"/>
    <mergeCell ref="AEO34:AEQ34"/>
    <mergeCell ref="AER34:AET34"/>
    <mergeCell ref="AEU34:AEW34"/>
    <mergeCell ref="ALV34:ALX34"/>
    <mergeCell ref="ALY34:AMA34"/>
    <mergeCell ref="AMB34:AMD34"/>
    <mergeCell ref="AME34:AMG34"/>
    <mergeCell ref="AMH34:AMJ34"/>
    <mergeCell ref="AMK34:AMM34"/>
    <mergeCell ref="ALD34:ALF34"/>
    <mergeCell ref="ALG34:ALI34"/>
    <mergeCell ref="ALJ34:ALL34"/>
    <mergeCell ref="ALM34:ALO34"/>
    <mergeCell ref="ALP34:ALR34"/>
    <mergeCell ref="ALS34:ALU34"/>
    <mergeCell ref="AKL34:AKN34"/>
    <mergeCell ref="AKO34:AKQ34"/>
    <mergeCell ref="AKR34:AKT34"/>
    <mergeCell ref="AKU34:AKW34"/>
    <mergeCell ref="AKX34:AKZ34"/>
    <mergeCell ref="ALA34:ALC34"/>
    <mergeCell ref="AJT34:AJV34"/>
    <mergeCell ref="AJW34:AJY34"/>
    <mergeCell ref="AJZ34:AKB34"/>
    <mergeCell ref="AKC34:AKE34"/>
    <mergeCell ref="AKF34:AKH34"/>
    <mergeCell ref="AKI34:AKK34"/>
    <mergeCell ref="AJB34:AJD34"/>
    <mergeCell ref="AJE34:AJG34"/>
    <mergeCell ref="AJH34:AJJ34"/>
    <mergeCell ref="AJK34:AJM34"/>
    <mergeCell ref="AJN34:AJP34"/>
    <mergeCell ref="AJQ34:AJS34"/>
    <mergeCell ref="AIJ34:AIL34"/>
    <mergeCell ref="AIM34:AIO34"/>
    <mergeCell ref="AIP34:AIR34"/>
    <mergeCell ref="AIS34:AIU34"/>
    <mergeCell ref="AIV34:AIX34"/>
    <mergeCell ref="AIY34:AJA34"/>
    <mergeCell ref="APZ34:AQB34"/>
    <mergeCell ref="AQC34:AQE34"/>
    <mergeCell ref="AQF34:AQH34"/>
    <mergeCell ref="AQI34:AQK34"/>
    <mergeCell ref="AQL34:AQN34"/>
    <mergeCell ref="AQO34:AQQ34"/>
    <mergeCell ref="APH34:APJ34"/>
    <mergeCell ref="APK34:APM34"/>
    <mergeCell ref="APN34:APP34"/>
    <mergeCell ref="APQ34:APS34"/>
    <mergeCell ref="APT34:APV34"/>
    <mergeCell ref="APW34:APY34"/>
    <mergeCell ref="AOP34:AOR34"/>
    <mergeCell ref="AOS34:AOU34"/>
    <mergeCell ref="AOV34:AOX34"/>
    <mergeCell ref="AOY34:APA34"/>
    <mergeCell ref="APB34:APD34"/>
    <mergeCell ref="APE34:APG34"/>
    <mergeCell ref="ANX34:ANZ34"/>
    <mergeCell ref="AOA34:AOC34"/>
    <mergeCell ref="AOD34:AOF34"/>
    <mergeCell ref="AOG34:AOI34"/>
    <mergeCell ref="AOJ34:AOL34"/>
    <mergeCell ref="AOM34:AOO34"/>
    <mergeCell ref="ANF34:ANH34"/>
    <mergeCell ref="ANI34:ANK34"/>
    <mergeCell ref="ANL34:ANN34"/>
    <mergeCell ref="ANO34:ANQ34"/>
    <mergeCell ref="ANR34:ANT34"/>
    <mergeCell ref="ANU34:ANW34"/>
    <mergeCell ref="AMN34:AMP34"/>
    <mergeCell ref="AMQ34:AMS34"/>
    <mergeCell ref="AMT34:AMV34"/>
    <mergeCell ref="AMW34:AMY34"/>
    <mergeCell ref="AMZ34:ANB34"/>
    <mergeCell ref="ANC34:ANE34"/>
    <mergeCell ref="AUD34:AUF34"/>
    <mergeCell ref="AUG34:AUI34"/>
    <mergeCell ref="AUJ34:AUL34"/>
    <mergeCell ref="AUM34:AUO34"/>
    <mergeCell ref="AUP34:AUR34"/>
    <mergeCell ref="AUS34:AUU34"/>
    <mergeCell ref="ATL34:ATN34"/>
    <mergeCell ref="ATO34:ATQ34"/>
    <mergeCell ref="ATR34:ATT34"/>
    <mergeCell ref="ATU34:ATW34"/>
    <mergeCell ref="ATX34:ATZ34"/>
    <mergeCell ref="AUA34:AUC34"/>
    <mergeCell ref="AST34:ASV34"/>
    <mergeCell ref="ASW34:ASY34"/>
    <mergeCell ref="ASZ34:ATB34"/>
    <mergeCell ref="ATC34:ATE34"/>
    <mergeCell ref="ATF34:ATH34"/>
    <mergeCell ref="ATI34:ATK34"/>
    <mergeCell ref="ASB34:ASD34"/>
    <mergeCell ref="ASE34:ASG34"/>
    <mergeCell ref="ASH34:ASJ34"/>
    <mergeCell ref="ASK34:ASM34"/>
    <mergeCell ref="ASN34:ASP34"/>
    <mergeCell ref="ASQ34:ASS34"/>
    <mergeCell ref="ARJ34:ARL34"/>
    <mergeCell ref="ARM34:ARO34"/>
    <mergeCell ref="ARP34:ARR34"/>
    <mergeCell ref="ARS34:ARU34"/>
    <mergeCell ref="ARV34:ARX34"/>
    <mergeCell ref="ARY34:ASA34"/>
    <mergeCell ref="AQR34:AQT34"/>
    <mergeCell ref="AQU34:AQW34"/>
    <mergeCell ref="AQX34:AQZ34"/>
    <mergeCell ref="ARA34:ARC34"/>
    <mergeCell ref="ARD34:ARF34"/>
    <mergeCell ref="ARG34:ARI34"/>
    <mergeCell ref="AYH34:AYJ34"/>
    <mergeCell ref="AYK34:AYM34"/>
    <mergeCell ref="AYN34:AYP34"/>
    <mergeCell ref="AYQ34:AYS34"/>
    <mergeCell ref="AYT34:AYV34"/>
    <mergeCell ref="AYW34:AYY34"/>
    <mergeCell ref="AXP34:AXR34"/>
    <mergeCell ref="AXS34:AXU34"/>
    <mergeCell ref="AXV34:AXX34"/>
    <mergeCell ref="AXY34:AYA34"/>
    <mergeCell ref="AYB34:AYD34"/>
    <mergeCell ref="AYE34:AYG34"/>
    <mergeCell ref="AWX34:AWZ34"/>
    <mergeCell ref="AXA34:AXC34"/>
    <mergeCell ref="AXD34:AXF34"/>
    <mergeCell ref="AXG34:AXI34"/>
    <mergeCell ref="AXJ34:AXL34"/>
    <mergeCell ref="AXM34:AXO34"/>
    <mergeCell ref="AWF34:AWH34"/>
    <mergeCell ref="AWI34:AWK34"/>
    <mergeCell ref="AWL34:AWN34"/>
    <mergeCell ref="AWO34:AWQ34"/>
    <mergeCell ref="AWR34:AWT34"/>
    <mergeCell ref="AWU34:AWW34"/>
    <mergeCell ref="AVN34:AVP34"/>
    <mergeCell ref="AVQ34:AVS34"/>
    <mergeCell ref="AVT34:AVV34"/>
    <mergeCell ref="AVW34:AVY34"/>
    <mergeCell ref="AVZ34:AWB34"/>
    <mergeCell ref="AWC34:AWE34"/>
    <mergeCell ref="AUV34:AUX34"/>
    <mergeCell ref="AUY34:AVA34"/>
    <mergeCell ref="AVB34:AVD34"/>
    <mergeCell ref="AVE34:AVG34"/>
    <mergeCell ref="AVH34:AVJ34"/>
    <mergeCell ref="AVK34:AVM34"/>
    <mergeCell ref="BCL34:BCN34"/>
    <mergeCell ref="BCO34:BCQ34"/>
    <mergeCell ref="BCR34:BCT34"/>
    <mergeCell ref="BCU34:BCW34"/>
    <mergeCell ref="BCX34:BCZ34"/>
    <mergeCell ref="BDA34:BDC34"/>
    <mergeCell ref="BBT34:BBV34"/>
    <mergeCell ref="BBW34:BBY34"/>
    <mergeCell ref="BBZ34:BCB34"/>
    <mergeCell ref="BCC34:BCE34"/>
    <mergeCell ref="BCF34:BCH34"/>
    <mergeCell ref="BCI34:BCK34"/>
    <mergeCell ref="BBB34:BBD34"/>
    <mergeCell ref="BBE34:BBG34"/>
    <mergeCell ref="BBH34:BBJ34"/>
    <mergeCell ref="BBK34:BBM34"/>
    <mergeCell ref="BBN34:BBP34"/>
    <mergeCell ref="BBQ34:BBS34"/>
    <mergeCell ref="BAJ34:BAL34"/>
    <mergeCell ref="BAM34:BAO34"/>
    <mergeCell ref="BAP34:BAR34"/>
    <mergeCell ref="BAS34:BAU34"/>
    <mergeCell ref="BAV34:BAX34"/>
    <mergeCell ref="BAY34:BBA34"/>
    <mergeCell ref="AZR34:AZT34"/>
    <mergeCell ref="AZU34:AZW34"/>
    <mergeCell ref="AZX34:AZZ34"/>
    <mergeCell ref="BAA34:BAC34"/>
    <mergeCell ref="BAD34:BAF34"/>
    <mergeCell ref="BAG34:BAI34"/>
    <mergeCell ref="AYZ34:AZB34"/>
    <mergeCell ref="AZC34:AZE34"/>
    <mergeCell ref="AZF34:AZH34"/>
    <mergeCell ref="AZI34:AZK34"/>
    <mergeCell ref="AZL34:AZN34"/>
    <mergeCell ref="AZO34:AZQ34"/>
    <mergeCell ref="BGP34:BGR34"/>
    <mergeCell ref="BGS34:BGU34"/>
    <mergeCell ref="BGV34:BGX34"/>
    <mergeCell ref="BGY34:BHA34"/>
    <mergeCell ref="BHB34:BHD34"/>
    <mergeCell ref="BHE34:BHG34"/>
    <mergeCell ref="BFX34:BFZ34"/>
    <mergeCell ref="BGA34:BGC34"/>
    <mergeCell ref="BGD34:BGF34"/>
    <mergeCell ref="BGG34:BGI34"/>
    <mergeCell ref="BGJ34:BGL34"/>
    <mergeCell ref="BGM34:BGO34"/>
    <mergeCell ref="BFF34:BFH34"/>
    <mergeCell ref="BFI34:BFK34"/>
    <mergeCell ref="BFL34:BFN34"/>
    <mergeCell ref="BFO34:BFQ34"/>
    <mergeCell ref="BFR34:BFT34"/>
    <mergeCell ref="BFU34:BFW34"/>
    <mergeCell ref="BEN34:BEP34"/>
    <mergeCell ref="BEQ34:BES34"/>
    <mergeCell ref="BET34:BEV34"/>
    <mergeCell ref="BEW34:BEY34"/>
    <mergeCell ref="BEZ34:BFB34"/>
    <mergeCell ref="BFC34:BFE34"/>
    <mergeCell ref="BDV34:BDX34"/>
    <mergeCell ref="BDY34:BEA34"/>
    <mergeCell ref="BEB34:BED34"/>
    <mergeCell ref="BEE34:BEG34"/>
    <mergeCell ref="BEH34:BEJ34"/>
    <mergeCell ref="BEK34:BEM34"/>
    <mergeCell ref="BDD34:BDF34"/>
    <mergeCell ref="BDG34:BDI34"/>
    <mergeCell ref="BDJ34:BDL34"/>
    <mergeCell ref="BDM34:BDO34"/>
    <mergeCell ref="BDP34:BDR34"/>
    <mergeCell ref="BDS34:BDU34"/>
    <mergeCell ref="BKT34:BKV34"/>
    <mergeCell ref="BKW34:BKY34"/>
    <mergeCell ref="BKZ34:BLB34"/>
    <mergeCell ref="BLC34:BLE34"/>
    <mergeCell ref="BLF34:BLH34"/>
    <mergeCell ref="BLI34:BLK34"/>
    <mergeCell ref="BKB34:BKD34"/>
    <mergeCell ref="BKE34:BKG34"/>
    <mergeCell ref="BKH34:BKJ34"/>
    <mergeCell ref="BKK34:BKM34"/>
    <mergeCell ref="BKN34:BKP34"/>
    <mergeCell ref="BKQ34:BKS34"/>
    <mergeCell ref="BJJ34:BJL34"/>
    <mergeCell ref="BJM34:BJO34"/>
    <mergeCell ref="BJP34:BJR34"/>
    <mergeCell ref="BJS34:BJU34"/>
    <mergeCell ref="BJV34:BJX34"/>
    <mergeCell ref="BJY34:BKA34"/>
    <mergeCell ref="BIR34:BIT34"/>
    <mergeCell ref="BIU34:BIW34"/>
    <mergeCell ref="BIX34:BIZ34"/>
    <mergeCell ref="BJA34:BJC34"/>
    <mergeCell ref="BJD34:BJF34"/>
    <mergeCell ref="BJG34:BJI34"/>
    <mergeCell ref="BHZ34:BIB34"/>
    <mergeCell ref="BIC34:BIE34"/>
    <mergeCell ref="BIF34:BIH34"/>
    <mergeCell ref="BII34:BIK34"/>
    <mergeCell ref="BIL34:BIN34"/>
    <mergeCell ref="BIO34:BIQ34"/>
    <mergeCell ref="BHH34:BHJ34"/>
    <mergeCell ref="BHK34:BHM34"/>
    <mergeCell ref="BHN34:BHP34"/>
    <mergeCell ref="BHQ34:BHS34"/>
    <mergeCell ref="BHT34:BHV34"/>
    <mergeCell ref="BHW34:BHY34"/>
    <mergeCell ref="BOX34:BOZ34"/>
    <mergeCell ref="BPA34:BPC34"/>
    <mergeCell ref="BPD34:BPF34"/>
    <mergeCell ref="BPG34:BPI34"/>
    <mergeCell ref="BPJ34:BPL34"/>
    <mergeCell ref="BPM34:BPO34"/>
    <mergeCell ref="BOF34:BOH34"/>
    <mergeCell ref="BOI34:BOK34"/>
    <mergeCell ref="BOL34:BON34"/>
    <mergeCell ref="BOO34:BOQ34"/>
    <mergeCell ref="BOR34:BOT34"/>
    <mergeCell ref="BOU34:BOW34"/>
    <mergeCell ref="BNN34:BNP34"/>
    <mergeCell ref="BNQ34:BNS34"/>
    <mergeCell ref="BNT34:BNV34"/>
    <mergeCell ref="BNW34:BNY34"/>
    <mergeCell ref="BNZ34:BOB34"/>
    <mergeCell ref="BOC34:BOE34"/>
    <mergeCell ref="BMV34:BMX34"/>
    <mergeCell ref="BMY34:BNA34"/>
    <mergeCell ref="BNB34:BND34"/>
    <mergeCell ref="BNE34:BNG34"/>
    <mergeCell ref="BNH34:BNJ34"/>
    <mergeCell ref="BNK34:BNM34"/>
    <mergeCell ref="BMD34:BMF34"/>
    <mergeCell ref="BMG34:BMI34"/>
    <mergeCell ref="BMJ34:BML34"/>
    <mergeCell ref="BMM34:BMO34"/>
    <mergeCell ref="BMP34:BMR34"/>
    <mergeCell ref="BMS34:BMU34"/>
    <mergeCell ref="BLL34:BLN34"/>
    <mergeCell ref="BLO34:BLQ34"/>
    <mergeCell ref="BLR34:BLT34"/>
    <mergeCell ref="BLU34:BLW34"/>
    <mergeCell ref="BLX34:BLZ34"/>
    <mergeCell ref="BMA34:BMC34"/>
    <mergeCell ref="BUF34:BUH34"/>
    <mergeCell ref="BUI34:BUK34"/>
    <mergeCell ref="BTB34:BTD34"/>
    <mergeCell ref="BTE34:BTG34"/>
    <mergeCell ref="BTH34:BTJ34"/>
    <mergeCell ref="BTK34:BTM34"/>
    <mergeCell ref="BTN34:BTP34"/>
    <mergeCell ref="BTQ34:BTS34"/>
    <mergeCell ref="BSJ34:BSL34"/>
    <mergeCell ref="BSM34:BSO34"/>
    <mergeCell ref="BSP34:BSR34"/>
    <mergeCell ref="BSS34:BSU34"/>
    <mergeCell ref="BSV34:BSX34"/>
    <mergeCell ref="BSY34:BTA34"/>
    <mergeCell ref="BRR34:BRT34"/>
    <mergeCell ref="BRU34:BRW34"/>
    <mergeCell ref="BRX34:BRZ34"/>
    <mergeCell ref="BSA34:BSC34"/>
    <mergeCell ref="BSD34:BSF34"/>
    <mergeCell ref="BSG34:BSI34"/>
    <mergeCell ref="BQZ34:BRB34"/>
    <mergeCell ref="BRC34:BRE34"/>
    <mergeCell ref="BRF34:BRH34"/>
    <mergeCell ref="BRI34:BRK34"/>
    <mergeCell ref="BRL34:BRN34"/>
    <mergeCell ref="BRO34:BRQ34"/>
    <mergeCell ref="BQH34:BQJ34"/>
    <mergeCell ref="BQK34:BQM34"/>
    <mergeCell ref="BQN34:BQP34"/>
    <mergeCell ref="BQQ34:BQS34"/>
    <mergeCell ref="BQT34:BQV34"/>
    <mergeCell ref="BQW34:BQY34"/>
    <mergeCell ref="BPP34:BPR34"/>
    <mergeCell ref="BPS34:BPU34"/>
    <mergeCell ref="BPV34:BPX34"/>
    <mergeCell ref="BPY34:BQA34"/>
    <mergeCell ref="BQB34:BQD34"/>
    <mergeCell ref="BQE34:BQG34"/>
    <mergeCell ref="BD35:BF35"/>
    <mergeCell ref="BG35:BI35"/>
    <mergeCell ref="BJ35:BL35"/>
    <mergeCell ref="BM35:BO35"/>
    <mergeCell ref="BP35:BR35"/>
    <mergeCell ref="BS35:BU35"/>
    <mergeCell ref="AL35:AN35"/>
    <mergeCell ref="AO35:AQ35"/>
    <mergeCell ref="AR35:AT35"/>
    <mergeCell ref="AU35:AW35"/>
    <mergeCell ref="AX35:AZ35"/>
    <mergeCell ref="BA35:BC35"/>
    <mergeCell ref="T35:V35"/>
    <mergeCell ref="W35:Y35"/>
    <mergeCell ref="Z35:AB35"/>
    <mergeCell ref="AC35:AE35"/>
    <mergeCell ref="AF35:AH35"/>
    <mergeCell ref="AI35:AK35"/>
    <mergeCell ref="B35:D35"/>
    <mergeCell ref="E35:G35"/>
    <mergeCell ref="H35:J35"/>
    <mergeCell ref="K35:M35"/>
    <mergeCell ref="N35:P35"/>
    <mergeCell ref="Q35:S35"/>
    <mergeCell ref="BXX34:BXZ34"/>
    <mergeCell ref="BYA34:BYC34"/>
    <mergeCell ref="BYD34:BYF34"/>
    <mergeCell ref="BYG34:BYI34"/>
    <mergeCell ref="BYJ34:BYL34"/>
    <mergeCell ref="BYM34:BYO34"/>
    <mergeCell ref="BXF34:BXH34"/>
    <mergeCell ref="BXI34:BXK34"/>
    <mergeCell ref="BXL34:BXN34"/>
    <mergeCell ref="BXO34:BXQ34"/>
    <mergeCell ref="BXR34:BXT34"/>
    <mergeCell ref="BXU34:BXW34"/>
    <mergeCell ref="BWN34:BWP34"/>
    <mergeCell ref="BWQ34:BWS34"/>
    <mergeCell ref="BWT34:BWV34"/>
    <mergeCell ref="BWW34:BWY34"/>
    <mergeCell ref="BWZ34:BXB34"/>
    <mergeCell ref="BXC34:BXE34"/>
    <mergeCell ref="BVV34:BVX34"/>
    <mergeCell ref="BVY34:BWA34"/>
    <mergeCell ref="BWB34:BWD34"/>
    <mergeCell ref="BWE34:BWG34"/>
    <mergeCell ref="BWH34:BWJ34"/>
    <mergeCell ref="BWK34:BWM34"/>
    <mergeCell ref="BVD34:BVF34"/>
    <mergeCell ref="BVG34:BVI34"/>
    <mergeCell ref="BVJ34:BVL34"/>
    <mergeCell ref="BVM34:BVO34"/>
    <mergeCell ref="BVP34:BVR34"/>
    <mergeCell ref="BVS34:BVU34"/>
    <mergeCell ref="BUL34:BUN34"/>
    <mergeCell ref="BUO34:BUQ34"/>
    <mergeCell ref="BUR34:BUT34"/>
    <mergeCell ref="BUU34:BUW34"/>
    <mergeCell ref="BUX34:BUZ34"/>
    <mergeCell ref="BVA34:BVC34"/>
    <mergeCell ref="BTT34:BTV34"/>
    <mergeCell ref="BTW34:BTY34"/>
    <mergeCell ref="BTZ34:BUB34"/>
    <mergeCell ref="BUC34:BUE34"/>
    <mergeCell ref="FH35:FJ35"/>
    <mergeCell ref="FK35:FM35"/>
    <mergeCell ref="FN35:FP35"/>
    <mergeCell ref="FQ35:FS35"/>
    <mergeCell ref="FT35:FV35"/>
    <mergeCell ref="FW35:FY35"/>
    <mergeCell ref="EP35:ER35"/>
    <mergeCell ref="ES35:EU35"/>
    <mergeCell ref="EV35:EX35"/>
    <mergeCell ref="EY35:FA35"/>
    <mergeCell ref="FB35:FD35"/>
    <mergeCell ref="FE35:FG35"/>
    <mergeCell ref="DX35:DZ35"/>
    <mergeCell ref="EA35:EC35"/>
    <mergeCell ref="ED35:EF35"/>
    <mergeCell ref="EG35:EI35"/>
    <mergeCell ref="EJ35:EL35"/>
    <mergeCell ref="EM35:EO35"/>
    <mergeCell ref="DF35:DH35"/>
    <mergeCell ref="DI35:DK35"/>
    <mergeCell ref="DL35:DN35"/>
    <mergeCell ref="DO35:DQ35"/>
    <mergeCell ref="DR35:DT35"/>
    <mergeCell ref="DU35:DW35"/>
    <mergeCell ref="CN35:CP35"/>
    <mergeCell ref="CQ35:CS35"/>
    <mergeCell ref="CT35:CV35"/>
    <mergeCell ref="CW35:CY35"/>
    <mergeCell ref="CZ35:DB35"/>
    <mergeCell ref="DC35:DE35"/>
    <mergeCell ref="BV35:BX35"/>
    <mergeCell ref="BY35:CA35"/>
    <mergeCell ref="CB35:CD35"/>
    <mergeCell ref="CE35:CG35"/>
    <mergeCell ref="CH35:CJ35"/>
    <mergeCell ref="CK35:CM35"/>
    <mergeCell ref="JL35:JN35"/>
    <mergeCell ref="JO35:JQ35"/>
    <mergeCell ref="JR35:JT35"/>
    <mergeCell ref="JU35:JW35"/>
    <mergeCell ref="JX35:JZ35"/>
    <mergeCell ref="KA35:KC35"/>
    <mergeCell ref="IT35:IV35"/>
    <mergeCell ref="IW35:IY35"/>
    <mergeCell ref="IZ35:JB35"/>
    <mergeCell ref="JC35:JE35"/>
    <mergeCell ref="JF35:JH35"/>
    <mergeCell ref="JI35:JK35"/>
    <mergeCell ref="IB35:ID35"/>
    <mergeCell ref="IE35:IG35"/>
    <mergeCell ref="IH35:IJ35"/>
    <mergeCell ref="IK35:IM35"/>
    <mergeCell ref="IN35:IP35"/>
    <mergeCell ref="IQ35:IS35"/>
    <mergeCell ref="HJ35:HL35"/>
    <mergeCell ref="HM35:HO35"/>
    <mergeCell ref="HP35:HR35"/>
    <mergeCell ref="HS35:HU35"/>
    <mergeCell ref="HV35:HX35"/>
    <mergeCell ref="HY35:IA35"/>
    <mergeCell ref="GR35:GT35"/>
    <mergeCell ref="GU35:GW35"/>
    <mergeCell ref="GX35:GZ35"/>
    <mergeCell ref="HA35:HC35"/>
    <mergeCell ref="HD35:HF35"/>
    <mergeCell ref="HG35:HI35"/>
    <mergeCell ref="FZ35:GB35"/>
    <mergeCell ref="GC35:GE35"/>
    <mergeCell ref="GF35:GH35"/>
    <mergeCell ref="GI35:GK35"/>
    <mergeCell ref="GL35:GN35"/>
    <mergeCell ref="GO35:GQ35"/>
    <mergeCell ref="NP35:NR35"/>
    <mergeCell ref="NS35:NU35"/>
    <mergeCell ref="NV35:NX35"/>
    <mergeCell ref="NY35:OA35"/>
    <mergeCell ref="OB35:OD35"/>
    <mergeCell ref="OE35:OG35"/>
    <mergeCell ref="MX35:MZ35"/>
    <mergeCell ref="NA35:NC35"/>
    <mergeCell ref="ND35:NF35"/>
    <mergeCell ref="NG35:NI35"/>
    <mergeCell ref="NJ35:NL35"/>
    <mergeCell ref="NM35:NO35"/>
    <mergeCell ref="MF35:MH35"/>
    <mergeCell ref="MI35:MK35"/>
    <mergeCell ref="ML35:MN35"/>
    <mergeCell ref="MO35:MQ35"/>
    <mergeCell ref="MR35:MT35"/>
    <mergeCell ref="MU35:MW35"/>
    <mergeCell ref="LN35:LP35"/>
    <mergeCell ref="LQ35:LS35"/>
    <mergeCell ref="LT35:LV35"/>
    <mergeCell ref="LW35:LY35"/>
    <mergeCell ref="LZ35:MB35"/>
    <mergeCell ref="MC35:ME35"/>
    <mergeCell ref="KV35:KX35"/>
    <mergeCell ref="KY35:LA35"/>
    <mergeCell ref="LB35:LD35"/>
    <mergeCell ref="LE35:LG35"/>
    <mergeCell ref="LH35:LJ35"/>
    <mergeCell ref="LK35:LM35"/>
    <mergeCell ref="KD35:KF35"/>
    <mergeCell ref="KG35:KI35"/>
    <mergeCell ref="KJ35:KL35"/>
    <mergeCell ref="KM35:KO35"/>
    <mergeCell ref="KP35:KR35"/>
    <mergeCell ref="KS35:KU35"/>
    <mergeCell ref="RT35:RV35"/>
    <mergeCell ref="RW35:RY35"/>
    <mergeCell ref="RZ35:SB35"/>
    <mergeCell ref="SC35:SE35"/>
    <mergeCell ref="SF35:SH35"/>
    <mergeCell ref="SI35:SK35"/>
    <mergeCell ref="RB35:RD35"/>
    <mergeCell ref="RE35:RG35"/>
    <mergeCell ref="RH35:RJ35"/>
    <mergeCell ref="RK35:RM35"/>
    <mergeCell ref="RN35:RP35"/>
    <mergeCell ref="RQ35:RS35"/>
    <mergeCell ref="QJ35:QL35"/>
    <mergeCell ref="QM35:QO35"/>
    <mergeCell ref="QP35:QR35"/>
    <mergeCell ref="QS35:QU35"/>
    <mergeCell ref="QV35:QX35"/>
    <mergeCell ref="QY35:RA35"/>
    <mergeCell ref="PR35:PT35"/>
    <mergeCell ref="PU35:PW35"/>
    <mergeCell ref="PX35:PZ35"/>
    <mergeCell ref="QA35:QC35"/>
    <mergeCell ref="QD35:QF35"/>
    <mergeCell ref="QG35:QI35"/>
    <mergeCell ref="OZ35:PB35"/>
    <mergeCell ref="PC35:PE35"/>
    <mergeCell ref="PF35:PH35"/>
    <mergeCell ref="PI35:PK35"/>
    <mergeCell ref="PL35:PN35"/>
    <mergeCell ref="PO35:PQ35"/>
    <mergeCell ref="OH35:OJ35"/>
    <mergeCell ref="OK35:OM35"/>
    <mergeCell ref="ON35:OP35"/>
    <mergeCell ref="OQ35:OS35"/>
    <mergeCell ref="OT35:OV35"/>
    <mergeCell ref="OW35:OY35"/>
    <mergeCell ref="VX35:VZ35"/>
    <mergeCell ref="WA35:WC35"/>
    <mergeCell ref="WD35:WF35"/>
    <mergeCell ref="WG35:WI35"/>
    <mergeCell ref="WJ35:WL35"/>
    <mergeCell ref="WM35:WO35"/>
    <mergeCell ref="VF35:VH35"/>
    <mergeCell ref="VI35:VK35"/>
    <mergeCell ref="VL35:VN35"/>
    <mergeCell ref="VO35:VQ35"/>
    <mergeCell ref="VR35:VT35"/>
    <mergeCell ref="VU35:VW35"/>
    <mergeCell ref="UN35:UP35"/>
    <mergeCell ref="UQ35:US35"/>
    <mergeCell ref="UT35:UV35"/>
    <mergeCell ref="UW35:UY35"/>
    <mergeCell ref="UZ35:VB35"/>
    <mergeCell ref="VC35:VE35"/>
    <mergeCell ref="TV35:TX35"/>
    <mergeCell ref="TY35:UA35"/>
    <mergeCell ref="UB35:UD35"/>
    <mergeCell ref="UE35:UG35"/>
    <mergeCell ref="UH35:UJ35"/>
    <mergeCell ref="UK35:UM35"/>
    <mergeCell ref="TD35:TF35"/>
    <mergeCell ref="TG35:TI35"/>
    <mergeCell ref="TJ35:TL35"/>
    <mergeCell ref="TM35:TO35"/>
    <mergeCell ref="TP35:TR35"/>
    <mergeCell ref="TS35:TU35"/>
    <mergeCell ref="SL35:SN35"/>
    <mergeCell ref="SO35:SQ35"/>
    <mergeCell ref="SR35:ST35"/>
    <mergeCell ref="SU35:SW35"/>
    <mergeCell ref="SX35:SZ35"/>
    <mergeCell ref="TA35:TC35"/>
    <mergeCell ref="AAB35:AAD35"/>
    <mergeCell ref="AAE35:AAG35"/>
    <mergeCell ref="AAH35:AAJ35"/>
    <mergeCell ref="AAK35:AAM35"/>
    <mergeCell ref="AAN35:AAP35"/>
    <mergeCell ref="AAQ35:AAS35"/>
    <mergeCell ref="ZJ35:ZL35"/>
    <mergeCell ref="ZM35:ZO35"/>
    <mergeCell ref="ZP35:ZR35"/>
    <mergeCell ref="ZS35:ZU35"/>
    <mergeCell ref="ZV35:ZX35"/>
    <mergeCell ref="ZY35:AAA35"/>
    <mergeCell ref="YR35:YT35"/>
    <mergeCell ref="YU35:YW35"/>
    <mergeCell ref="YX35:YZ35"/>
    <mergeCell ref="ZA35:ZC35"/>
    <mergeCell ref="ZD35:ZF35"/>
    <mergeCell ref="ZG35:ZI35"/>
    <mergeCell ref="XZ35:YB35"/>
    <mergeCell ref="YC35:YE35"/>
    <mergeCell ref="YF35:YH35"/>
    <mergeCell ref="YI35:YK35"/>
    <mergeCell ref="YL35:YN35"/>
    <mergeCell ref="YO35:YQ35"/>
    <mergeCell ref="XH35:XJ35"/>
    <mergeCell ref="XK35:XM35"/>
    <mergeCell ref="XN35:XP35"/>
    <mergeCell ref="XQ35:XS35"/>
    <mergeCell ref="XT35:XV35"/>
    <mergeCell ref="XW35:XY35"/>
    <mergeCell ref="WP35:WR35"/>
    <mergeCell ref="WS35:WU35"/>
    <mergeCell ref="WV35:WX35"/>
    <mergeCell ref="WY35:XA35"/>
    <mergeCell ref="XB35:XD35"/>
    <mergeCell ref="XE35:XG35"/>
    <mergeCell ref="AEF35:AEH35"/>
    <mergeCell ref="AEI35:AEK35"/>
    <mergeCell ref="AEL35:AEN35"/>
    <mergeCell ref="AEO35:AEQ35"/>
    <mergeCell ref="AER35:AET35"/>
    <mergeCell ref="AEU35:AEW35"/>
    <mergeCell ref="ADN35:ADP35"/>
    <mergeCell ref="ADQ35:ADS35"/>
    <mergeCell ref="ADT35:ADV35"/>
    <mergeCell ref="ADW35:ADY35"/>
    <mergeCell ref="ADZ35:AEB35"/>
    <mergeCell ref="AEC35:AEE35"/>
    <mergeCell ref="ACV35:ACX35"/>
    <mergeCell ref="ACY35:ADA35"/>
    <mergeCell ref="ADB35:ADD35"/>
    <mergeCell ref="ADE35:ADG35"/>
    <mergeCell ref="ADH35:ADJ35"/>
    <mergeCell ref="ADK35:ADM35"/>
    <mergeCell ref="ACD35:ACF35"/>
    <mergeCell ref="ACG35:ACI35"/>
    <mergeCell ref="ACJ35:ACL35"/>
    <mergeCell ref="ACM35:ACO35"/>
    <mergeCell ref="ACP35:ACR35"/>
    <mergeCell ref="ACS35:ACU35"/>
    <mergeCell ref="ABL35:ABN35"/>
    <mergeCell ref="ABO35:ABQ35"/>
    <mergeCell ref="ABR35:ABT35"/>
    <mergeCell ref="ABU35:ABW35"/>
    <mergeCell ref="ABX35:ABZ35"/>
    <mergeCell ref="ACA35:ACC35"/>
    <mergeCell ref="AAT35:AAV35"/>
    <mergeCell ref="AAW35:AAY35"/>
    <mergeCell ref="AAZ35:ABB35"/>
    <mergeCell ref="ABC35:ABE35"/>
    <mergeCell ref="ABF35:ABH35"/>
    <mergeCell ref="ABI35:ABK35"/>
    <mergeCell ref="AIJ35:AIL35"/>
    <mergeCell ref="AIM35:AIO35"/>
    <mergeCell ref="AIP35:AIR35"/>
    <mergeCell ref="AIS35:AIU35"/>
    <mergeCell ref="AIV35:AIX35"/>
    <mergeCell ref="AIY35:AJA35"/>
    <mergeCell ref="AHR35:AHT35"/>
    <mergeCell ref="AHU35:AHW35"/>
    <mergeCell ref="AHX35:AHZ35"/>
    <mergeCell ref="AIA35:AIC35"/>
    <mergeCell ref="AID35:AIF35"/>
    <mergeCell ref="AIG35:AII35"/>
    <mergeCell ref="AGZ35:AHB35"/>
    <mergeCell ref="AHC35:AHE35"/>
    <mergeCell ref="AHF35:AHH35"/>
    <mergeCell ref="AHI35:AHK35"/>
    <mergeCell ref="AHL35:AHN35"/>
    <mergeCell ref="AHO35:AHQ35"/>
    <mergeCell ref="AGH35:AGJ35"/>
    <mergeCell ref="AGK35:AGM35"/>
    <mergeCell ref="AGN35:AGP35"/>
    <mergeCell ref="AGQ35:AGS35"/>
    <mergeCell ref="AGT35:AGV35"/>
    <mergeCell ref="AGW35:AGY35"/>
    <mergeCell ref="AFP35:AFR35"/>
    <mergeCell ref="AFS35:AFU35"/>
    <mergeCell ref="AFV35:AFX35"/>
    <mergeCell ref="AFY35:AGA35"/>
    <mergeCell ref="AGB35:AGD35"/>
    <mergeCell ref="AGE35:AGG35"/>
    <mergeCell ref="AEX35:AEZ35"/>
    <mergeCell ref="AFA35:AFC35"/>
    <mergeCell ref="AFD35:AFF35"/>
    <mergeCell ref="AFG35:AFI35"/>
    <mergeCell ref="AFJ35:AFL35"/>
    <mergeCell ref="AFM35:AFO35"/>
    <mergeCell ref="AMN35:AMP35"/>
    <mergeCell ref="AMQ35:AMS35"/>
    <mergeCell ref="AMT35:AMV35"/>
    <mergeCell ref="AMW35:AMY35"/>
    <mergeCell ref="AMZ35:ANB35"/>
    <mergeCell ref="ANC35:ANE35"/>
    <mergeCell ref="ALV35:ALX35"/>
    <mergeCell ref="ALY35:AMA35"/>
    <mergeCell ref="AMB35:AMD35"/>
    <mergeCell ref="AME35:AMG35"/>
    <mergeCell ref="AMH35:AMJ35"/>
    <mergeCell ref="AMK35:AMM35"/>
    <mergeCell ref="ALD35:ALF35"/>
    <mergeCell ref="ALG35:ALI35"/>
    <mergeCell ref="ALJ35:ALL35"/>
    <mergeCell ref="ALM35:ALO35"/>
    <mergeCell ref="ALP35:ALR35"/>
    <mergeCell ref="ALS35:ALU35"/>
    <mergeCell ref="AKL35:AKN35"/>
    <mergeCell ref="AKO35:AKQ35"/>
    <mergeCell ref="AKR35:AKT35"/>
    <mergeCell ref="AKU35:AKW35"/>
    <mergeCell ref="AKX35:AKZ35"/>
    <mergeCell ref="ALA35:ALC35"/>
    <mergeCell ref="AJT35:AJV35"/>
    <mergeCell ref="AJW35:AJY35"/>
    <mergeCell ref="AJZ35:AKB35"/>
    <mergeCell ref="AKC35:AKE35"/>
    <mergeCell ref="AKF35:AKH35"/>
    <mergeCell ref="AKI35:AKK35"/>
    <mergeCell ref="AJB35:AJD35"/>
    <mergeCell ref="AJE35:AJG35"/>
    <mergeCell ref="AJH35:AJJ35"/>
    <mergeCell ref="AJK35:AJM35"/>
    <mergeCell ref="AJN35:AJP35"/>
    <mergeCell ref="AJQ35:AJS35"/>
    <mergeCell ref="AQR35:AQT35"/>
    <mergeCell ref="AQU35:AQW35"/>
    <mergeCell ref="AQX35:AQZ35"/>
    <mergeCell ref="ARA35:ARC35"/>
    <mergeCell ref="ARD35:ARF35"/>
    <mergeCell ref="ARG35:ARI35"/>
    <mergeCell ref="APZ35:AQB35"/>
    <mergeCell ref="AQC35:AQE35"/>
    <mergeCell ref="AQF35:AQH35"/>
    <mergeCell ref="AQI35:AQK35"/>
    <mergeCell ref="AQL35:AQN35"/>
    <mergeCell ref="AQO35:AQQ35"/>
    <mergeCell ref="APH35:APJ35"/>
    <mergeCell ref="APK35:APM35"/>
    <mergeCell ref="APN35:APP35"/>
    <mergeCell ref="APQ35:APS35"/>
    <mergeCell ref="APT35:APV35"/>
    <mergeCell ref="APW35:APY35"/>
    <mergeCell ref="AOP35:AOR35"/>
    <mergeCell ref="AOS35:AOU35"/>
    <mergeCell ref="AOV35:AOX35"/>
    <mergeCell ref="AOY35:APA35"/>
    <mergeCell ref="APB35:APD35"/>
    <mergeCell ref="APE35:APG35"/>
    <mergeCell ref="ANX35:ANZ35"/>
    <mergeCell ref="AOA35:AOC35"/>
    <mergeCell ref="AOD35:AOF35"/>
    <mergeCell ref="AOG35:AOI35"/>
    <mergeCell ref="AOJ35:AOL35"/>
    <mergeCell ref="AOM35:AOO35"/>
    <mergeCell ref="ANF35:ANH35"/>
    <mergeCell ref="ANI35:ANK35"/>
    <mergeCell ref="ANL35:ANN35"/>
    <mergeCell ref="ANO35:ANQ35"/>
    <mergeCell ref="ANR35:ANT35"/>
    <mergeCell ref="ANU35:ANW35"/>
    <mergeCell ref="AUV35:AUX35"/>
    <mergeCell ref="AUY35:AVA35"/>
    <mergeCell ref="AVB35:AVD35"/>
    <mergeCell ref="AVE35:AVG35"/>
    <mergeCell ref="AVH35:AVJ35"/>
    <mergeCell ref="AVK35:AVM35"/>
    <mergeCell ref="AUD35:AUF35"/>
    <mergeCell ref="AUG35:AUI35"/>
    <mergeCell ref="AUJ35:AUL35"/>
    <mergeCell ref="AUM35:AUO35"/>
    <mergeCell ref="AUP35:AUR35"/>
    <mergeCell ref="AUS35:AUU35"/>
    <mergeCell ref="ATL35:ATN35"/>
    <mergeCell ref="ATO35:ATQ35"/>
    <mergeCell ref="ATR35:ATT35"/>
    <mergeCell ref="ATU35:ATW35"/>
    <mergeCell ref="ATX35:ATZ35"/>
    <mergeCell ref="AUA35:AUC35"/>
    <mergeCell ref="AST35:ASV35"/>
    <mergeCell ref="ASW35:ASY35"/>
    <mergeCell ref="ASZ35:ATB35"/>
    <mergeCell ref="ATC35:ATE35"/>
    <mergeCell ref="ATF35:ATH35"/>
    <mergeCell ref="ATI35:ATK35"/>
    <mergeCell ref="ASB35:ASD35"/>
    <mergeCell ref="ASE35:ASG35"/>
    <mergeCell ref="ASH35:ASJ35"/>
    <mergeCell ref="ASK35:ASM35"/>
    <mergeCell ref="ASN35:ASP35"/>
    <mergeCell ref="ASQ35:ASS35"/>
    <mergeCell ref="ARJ35:ARL35"/>
    <mergeCell ref="ARM35:ARO35"/>
    <mergeCell ref="ARP35:ARR35"/>
    <mergeCell ref="ARS35:ARU35"/>
    <mergeCell ref="ARV35:ARX35"/>
    <mergeCell ref="ARY35:ASA35"/>
    <mergeCell ref="AYZ35:AZB35"/>
    <mergeCell ref="AZC35:AZE35"/>
    <mergeCell ref="AZF35:AZH35"/>
    <mergeCell ref="AZI35:AZK35"/>
    <mergeCell ref="AZL35:AZN35"/>
    <mergeCell ref="AZO35:AZQ35"/>
    <mergeCell ref="AYH35:AYJ35"/>
    <mergeCell ref="AYK35:AYM35"/>
    <mergeCell ref="AYN35:AYP35"/>
    <mergeCell ref="AYQ35:AYS35"/>
    <mergeCell ref="AYT35:AYV35"/>
    <mergeCell ref="AYW35:AYY35"/>
    <mergeCell ref="AXP35:AXR35"/>
    <mergeCell ref="AXS35:AXU35"/>
    <mergeCell ref="AXV35:AXX35"/>
    <mergeCell ref="AXY35:AYA35"/>
    <mergeCell ref="AYB35:AYD35"/>
    <mergeCell ref="AYE35:AYG35"/>
    <mergeCell ref="AWX35:AWZ35"/>
    <mergeCell ref="AXA35:AXC35"/>
    <mergeCell ref="AXD35:AXF35"/>
    <mergeCell ref="AXG35:AXI35"/>
    <mergeCell ref="AXJ35:AXL35"/>
    <mergeCell ref="AXM35:AXO35"/>
    <mergeCell ref="AWF35:AWH35"/>
    <mergeCell ref="AWI35:AWK35"/>
    <mergeCell ref="AWL35:AWN35"/>
    <mergeCell ref="AWO35:AWQ35"/>
    <mergeCell ref="AWR35:AWT35"/>
    <mergeCell ref="AWU35:AWW35"/>
    <mergeCell ref="AVN35:AVP35"/>
    <mergeCell ref="AVQ35:AVS35"/>
    <mergeCell ref="AVT35:AVV35"/>
    <mergeCell ref="AVW35:AVY35"/>
    <mergeCell ref="AVZ35:AWB35"/>
    <mergeCell ref="AWC35:AWE35"/>
    <mergeCell ref="BDD35:BDF35"/>
    <mergeCell ref="BDG35:BDI35"/>
    <mergeCell ref="BDJ35:BDL35"/>
    <mergeCell ref="BDM35:BDO35"/>
    <mergeCell ref="BDP35:BDR35"/>
    <mergeCell ref="BDS35:BDU35"/>
    <mergeCell ref="BCL35:BCN35"/>
    <mergeCell ref="BCO35:BCQ35"/>
    <mergeCell ref="BCR35:BCT35"/>
    <mergeCell ref="BCU35:BCW35"/>
    <mergeCell ref="BCX35:BCZ35"/>
    <mergeCell ref="BDA35:BDC35"/>
    <mergeCell ref="BBT35:BBV35"/>
    <mergeCell ref="BBW35:BBY35"/>
    <mergeCell ref="BBZ35:BCB35"/>
    <mergeCell ref="BCC35:BCE35"/>
    <mergeCell ref="BCF35:BCH35"/>
    <mergeCell ref="BCI35:BCK35"/>
    <mergeCell ref="BBB35:BBD35"/>
    <mergeCell ref="BBE35:BBG35"/>
    <mergeCell ref="BBH35:BBJ35"/>
    <mergeCell ref="BBK35:BBM35"/>
    <mergeCell ref="BBN35:BBP35"/>
    <mergeCell ref="BBQ35:BBS35"/>
    <mergeCell ref="BAJ35:BAL35"/>
    <mergeCell ref="BAM35:BAO35"/>
    <mergeCell ref="BAP35:BAR35"/>
    <mergeCell ref="BAS35:BAU35"/>
    <mergeCell ref="BAV35:BAX35"/>
    <mergeCell ref="BAY35:BBA35"/>
    <mergeCell ref="AZR35:AZT35"/>
    <mergeCell ref="AZU35:AZW35"/>
    <mergeCell ref="AZX35:AZZ35"/>
    <mergeCell ref="BAA35:BAC35"/>
    <mergeCell ref="BAD35:BAF35"/>
    <mergeCell ref="BAG35:BAI35"/>
    <mergeCell ref="BHH35:BHJ35"/>
    <mergeCell ref="BHK35:BHM35"/>
    <mergeCell ref="BHN35:BHP35"/>
    <mergeCell ref="BHQ35:BHS35"/>
    <mergeCell ref="BHT35:BHV35"/>
    <mergeCell ref="BHW35:BHY35"/>
    <mergeCell ref="BGP35:BGR35"/>
    <mergeCell ref="BGS35:BGU35"/>
    <mergeCell ref="BGV35:BGX35"/>
    <mergeCell ref="BGY35:BHA35"/>
    <mergeCell ref="BHB35:BHD35"/>
    <mergeCell ref="BHE35:BHG35"/>
    <mergeCell ref="BFX35:BFZ35"/>
    <mergeCell ref="BGA35:BGC35"/>
    <mergeCell ref="BGD35:BGF35"/>
    <mergeCell ref="BGG35:BGI35"/>
    <mergeCell ref="BGJ35:BGL35"/>
    <mergeCell ref="BGM35:BGO35"/>
    <mergeCell ref="BFF35:BFH35"/>
    <mergeCell ref="BFI35:BFK35"/>
    <mergeCell ref="BFL35:BFN35"/>
    <mergeCell ref="BFO35:BFQ35"/>
    <mergeCell ref="BFR35:BFT35"/>
    <mergeCell ref="BFU35:BFW35"/>
    <mergeCell ref="BEN35:BEP35"/>
    <mergeCell ref="BEQ35:BES35"/>
    <mergeCell ref="BET35:BEV35"/>
    <mergeCell ref="BEW35:BEY35"/>
    <mergeCell ref="BEZ35:BFB35"/>
    <mergeCell ref="BFC35:BFE35"/>
    <mergeCell ref="BDV35:BDX35"/>
    <mergeCell ref="BDY35:BEA35"/>
    <mergeCell ref="BEB35:BED35"/>
    <mergeCell ref="BEE35:BEG35"/>
    <mergeCell ref="BEH35:BEJ35"/>
    <mergeCell ref="BEK35:BEM35"/>
    <mergeCell ref="BLL35:BLN35"/>
    <mergeCell ref="BLO35:BLQ35"/>
    <mergeCell ref="BLR35:BLT35"/>
    <mergeCell ref="BLU35:BLW35"/>
    <mergeCell ref="BLX35:BLZ35"/>
    <mergeCell ref="BMA35:BMC35"/>
    <mergeCell ref="BKT35:BKV35"/>
    <mergeCell ref="BKW35:BKY35"/>
    <mergeCell ref="BKZ35:BLB35"/>
    <mergeCell ref="BLC35:BLE35"/>
    <mergeCell ref="BLF35:BLH35"/>
    <mergeCell ref="BLI35:BLK35"/>
    <mergeCell ref="BKB35:BKD35"/>
    <mergeCell ref="BKE35:BKG35"/>
    <mergeCell ref="BKH35:BKJ35"/>
    <mergeCell ref="BKK35:BKM35"/>
    <mergeCell ref="BKN35:BKP35"/>
    <mergeCell ref="BKQ35:BKS35"/>
    <mergeCell ref="BJJ35:BJL35"/>
    <mergeCell ref="BJM35:BJO35"/>
    <mergeCell ref="BJP35:BJR35"/>
    <mergeCell ref="BJS35:BJU35"/>
    <mergeCell ref="BJV35:BJX35"/>
    <mergeCell ref="BJY35:BKA35"/>
    <mergeCell ref="BIR35:BIT35"/>
    <mergeCell ref="BIU35:BIW35"/>
    <mergeCell ref="BIX35:BIZ35"/>
    <mergeCell ref="BJA35:BJC35"/>
    <mergeCell ref="BJD35:BJF35"/>
    <mergeCell ref="BJG35:BJI35"/>
    <mergeCell ref="BHZ35:BIB35"/>
    <mergeCell ref="BIC35:BIE35"/>
    <mergeCell ref="BIF35:BIH35"/>
    <mergeCell ref="BII35:BIK35"/>
    <mergeCell ref="BIL35:BIN35"/>
    <mergeCell ref="BIO35:BIQ35"/>
    <mergeCell ref="BPP35:BPR35"/>
    <mergeCell ref="BPS35:BPU35"/>
    <mergeCell ref="BPV35:BPX35"/>
    <mergeCell ref="BPY35:BQA35"/>
    <mergeCell ref="BQB35:BQD35"/>
    <mergeCell ref="BQE35:BQG35"/>
    <mergeCell ref="BOX35:BOZ35"/>
    <mergeCell ref="BPA35:BPC35"/>
    <mergeCell ref="BPD35:BPF35"/>
    <mergeCell ref="BPG35:BPI35"/>
    <mergeCell ref="BPJ35:BPL35"/>
    <mergeCell ref="BPM35:BPO35"/>
    <mergeCell ref="BOF35:BOH35"/>
    <mergeCell ref="BOI35:BOK35"/>
    <mergeCell ref="BOL35:BON35"/>
    <mergeCell ref="BOO35:BOQ35"/>
    <mergeCell ref="BOR35:BOT35"/>
    <mergeCell ref="BOU35:BOW35"/>
    <mergeCell ref="BNN35:BNP35"/>
    <mergeCell ref="BNQ35:BNS35"/>
    <mergeCell ref="BNT35:BNV35"/>
    <mergeCell ref="BNW35:BNY35"/>
    <mergeCell ref="BNZ35:BOB35"/>
    <mergeCell ref="BOC35:BOE35"/>
    <mergeCell ref="BMV35:BMX35"/>
    <mergeCell ref="BMY35:BNA35"/>
    <mergeCell ref="BNB35:BND35"/>
    <mergeCell ref="BNE35:BNG35"/>
    <mergeCell ref="BNH35:BNJ35"/>
    <mergeCell ref="BNK35:BNM35"/>
    <mergeCell ref="BMD35:BMF35"/>
    <mergeCell ref="BMG35:BMI35"/>
    <mergeCell ref="BMJ35:BML35"/>
    <mergeCell ref="BMM35:BMO35"/>
    <mergeCell ref="BMP35:BMR35"/>
    <mergeCell ref="BMS35:BMU35"/>
    <mergeCell ref="BTT35:BTV35"/>
    <mergeCell ref="BTW35:BTY35"/>
    <mergeCell ref="BTZ35:BUB35"/>
    <mergeCell ref="BUC35:BUE35"/>
    <mergeCell ref="BUF35:BUH35"/>
    <mergeCell ref="BUI35:BUK35"/>
    <mergeCell ref="BTB35:BTD35"/>
    <mergeCell ref="BTE35:BTG35"/>
    <mergeCell ref="BTH35:BTJ35"/>
    <mergeCell ref="BTK35:BTM35"/>
    <mergeCell ref="BTN35:BTP35"/>
    <mergeCell ref="BTQ35:BTS35"/>
    <mergeCell ref="BSJ35:BSL35"/>
    <mergeCell ref="BSM35:BSO35"/>
    <mergeCell ref="BSP35:BSR35"/>
    <mergeCell ref="BSS35:BSU35"/>
    <mergeCell ref="BSV35:BSX35"/>
    <mergeCell ref="BSY35:BTA35"/>
    <mergeCell ref="BRR35:BRT35"/>
    <mergeCell ref="BRU35:BRW35"/>
    <mergeCell ref="BRX35:BRZ35"/>
    <mergeCell ref="BSA35:BSC35"/>
    <mergeCell ref="BSD35:BSF35"/>
    <mergeCell ref="BSG35:BSI35"/>
    <mergeCell ref="BQZ35:BRB35"/>
    <mergeCell ref="BRC35:BRE35"/>
    <mergeCell ref="BRF35:BRH35"/>
    <mergeCell ref="BRI35:BRK35"/>
    <mergeCell ref="BRL35:BRN35"/>
    <mergeCell ref="BRO35:BRQ35"/>
    <mergeCell ref="BQH35:BQJ35"/>
    <mergeCell ref="BQK35:BQM35"/>
    <mergeCell ref="BQN35:BQP35"/>
    <mergeCell ref="BQQ35:BQS35"/>
    <mergeCell ref="BQT35:BQV35"/>
    <mergeCell ref="BQW35:BQY35"/>
    <mergeCell ref="BXX35:BXZ35"/>
    <mergeCell ref="BYA35:BYC35"/>
    <mergeCell ref="BYD35:BYF35"/>
    <mergeCell ref="BYG35:BYI35"/>
    <mergeCell ref="BYJ35:BYL35"/>
    <mergeCell ref="BYM35:BYO35"/>
    <mergeCell ref="BXF35:BXH35"/>
    <mergeCell ref="BXI35:BXK35"/>
    <mergeCell ref="BXL35:BXN35"/>
    <mergeCell ref="BXO35:BXQ35"/>
    <mergeCell ref="BXR35:BXT35"/>
    <mergeCell ref="BXU35:BXW35"/>
    <mergeCell ref="BWN35:BWP35"/>
    <mergeCell ref="BWQ35:BWS35"/>
    <mergeCell ref="BWT35:BWV35"/>
    <mergeCell ref="BWW35:BWY35"/>
    <mergeCell ref="BWZ35:BXB35"/>
    <mergeCell ref="BXC35:BXE35"/>
    <mergeCell ref="BVV35:BVX35"/>
    <mergeCell ref="BVY35:BWA35"/>
    <mergeCell ref="BWB35:BWD35"/>
    <mergeCell ref="BWE35:BWG35"/>
    <mergeCell ref="BWH35:BWJ35"/>
    <mergeCell ref="BWK35:BWM35"/>
    <mergeCell ref="BVD35:BVF35"/>
    <mergeCell ref="BVG35:BVI35"/>
    <mergeCell ref="BVJ35:BVL35"/>
    <mergeCell ref="BVM35:BVO35"/>
    <mergeCell ref="BVP35:BVR35"/>
    <mergeCell ref="BVS35:BVU35"/>
    <mergeCell ref="BUL35:BUN35"/>
    <mergeCell ref="BUO35:BUQ35"/>
    <mergeCell ref="BUR35:BUT35"/>
    <mergeCell ref="BUU35:BUW35"/>
    <mergeCell ref="BUX35:BUZ35"/>
    <mergeCell ref="BVA35:BVC35"/>
    <mergeCell ref="CN36:CP36"/>
    <mergeCell ref="CQ36:CS36"/>
    <mergeCell ref="CT36:CV36"/>
    <mergeCell ref="CW36:CY36"/>
    <mergeCell ref="CZ36:DB36"/>
    <mergeCell ref="DC36:DE36"/>
    <mergeCell ref="BV36:BX36"/>
    <mergeCell ref="BY36:CA36"/>
    <mergeCell ref="CB36:CD36"/>
    <mergeCell ref="CE36:CG36"/>
    <mergeCell ref="CH36:CJ36"/>
    <mergeCell ref="CK36:CM36"/>
    <mergeCell ref="BD36:BF36"/>
    <mergeCell ref="BG36:BI36"/>
    <mergeCell ref="BJ36:BL36"/>
    <mergeCell ref="BM36:BO36"/>
    <mergeCell ref="BP36:BR36"/>
    <mergeCell ref="BS36:BU36"/>
    <mergeCell ref="AL36:AN36"/>
    <mergeCell ref="AO36:AQ36"/>
    <mergeCell ref="AR36:AT36"/>
    <mergeCell ref="AU36:AW36"/>
    <mergeCell ref="AX36:AZ36"/>
    <mergeCell ref="BA36:BC36"/>
    <mergeCell ref="T36:V36"/>
    <mergeCell ref="W36:Y36"/>
    <mergeCell ref="Z36:AB36"/>
    <mergeCell ref="AC36:AE36"/>
    <mergeCell ref="AF36:AH36"/>
    <mergeCell ref="AI36:AK36"/>
    <mergeCell ref="B36:D36"/>
    <mergeCell ref="E36:G36"/>
    <mergeCell ref="H36:J36"/>
    <mergeCell ref="K36:M36"/>
    <mergeCell ref="N36:P36"/>
    <mergeCell ref="Q36:S36"/>
    <mergeCell ref="GR36:GT36"/>
    <mergeCell ref="GU36:GW36"/>
    <mergeCell ref="GX36:GZ36"/>
    <mergeCell ref="HA36:HC36"/>
    <mergeCell ref="HD36:HF36"/>
    <mergeCell ref="HG36:HI36"/>
    <mergeCell ref="FZ36:GB36"/>
    <mergeCell ref="GC36:GE36"/>
    <mergeCell ref="GF36:GH36"/>
    <mergeCell ref="GI36:GK36"/>
    <mergeCell ref="GL36:GN36"/>
    <mergeCell ref="GO36:GQ36"/>
    <mergeCell ref="FH36:FJ36"/>
    <mergeCell ref="FK36:FM36"/>
    <mergeCell ref="FN36:FP36"/>
    <mergeCell ref="FQ36:FS36"/>
    <mergeCell ref="FT36:FV36"/>
    <mergeCell ref="FW36:FY36"/>
    <mergeCell ref="EP36:ER36"/>
    <mergeCell ref="ES36:EU36"/>
    <mergeCell ref="EV36:EX36"/>
    <mergeCell ref="EY36:FA36"/>
    <mergeCell ref="FB36:FD36"/>
    <mergeCell ref="FE36:FG36"/>
    <mergeCell ref="DX36:DZ36"/>
    <mergeCell ref="EA36:EC36"/>
    <mergeCell ref="ED36:EF36"/>
    <mergeCell ref="EG36:EI36"/>
    <mergeCell ref="EJ36:EL36"/>
    <mergeCell ref="EM36:EO36"/>
    <mergeCell ref="DF36:DH36"/>
    <mergeCell ref="DI36:DK36"/>
    <mergeCell ref="DL36:DN36"/>
    <mergeCell ref="DO36:DQ36"/>
    <mergeCell ref="DR36:DT36"/>
    <mergeCell ref="DU36:DW36"/>
    <mergeCell ref="KV36:KX36"/>
    <mergeCell ref="KY36:LA36"/>
    <mergeCell ref="LB36:LD36"/>
    <mergeCell ref="LE36:LG36"/>
    <mergeCell ref="LH36:LJ36"/>
    <mergeCell ref="LK36:LM36"/>
    <mergeCell ref="KD36:KF36"/>
    <mergeCell ref="KG36:KI36"/>
    <mergeCell ref="KJ36:KL36"/>
    <mergeCell ref="KM36:KO36"/>
    <mergeCell ref="KP36:KR36"/>
    <mergeCell ref="KS36:KU36"/>
    <mergeCell ref="JL36:JN36"/>
    <mergeCell ref="JO36:JQ36"/>
    <mergeCell ref="JR36:JT36"/>
    <mergeCell ref="JU36:JW36"/>
    <mergeCell ref="JX36:JZ36"/>
    <mergeCell ref="KA36:KC36"/>
    <mergeCell ref="IT36:IV36"/>
    <mergeCell ref="IW36:IY36"/>
    <mergeCell ref="IZ36:JB36"/>
    <mergeCell ref="JC36:JE36"/>
    <mergeCell ref="JF36:JH36"/>
    <mergeCell ref="JI36:JK36"/>
    <mergeCell ref="IB36:ID36"/>
    <mergeCell ref="IE36:IG36"/>
    <mergeCell ref="IH36:IJ36"/>
    <mergeCell ref="IK36:IM36"/>
    <mergeCell ref="IN36:IP36"/>
    <mergeCell ref="IQ36:IS36"/>
    <mergeCell ref="HJ36:HL36"/>
    <mergeCell ref="HM36:HO36"/>
    <mergeCell ref="HP36:HR36"/>
    <mergeCell ref="HS36:HU36"/>
    <mergeCell ref="HV36:HX36"/>
    <mergeCell ref="HY36:IA36"/>
    <mergeCell ref="OZ36:PB36"/>
    <mergeCell ref="PC36:PE36"/>
    <mergeCell ref="PF36:PH36"/>
    <mergeCell ref="PI36:PK36"/>
    <mergeCell ref="PL36:PN36"/>
    <mergeCell ref="PO36:PQ36"/>
    <mergeCell ref="OH36:OJ36"/>
    <mergeCell ref="OK36:OM36"/>
    <mergeCell ref="ON36:OP36"/>
    <mergeCell ref="OQ36:OS36"/>
    <mergeCell ref="OT36:OV36"/>
    <mergeCell ref="OW36:OY36"/>
    <mergeCell ref="NP36:NR36"/>
    <mergeCell ref="NS36:NU36"/>
    <mergeCell ref="NV36:NX36"/>
    <mergeCell ref="NY36:OA36"/>
    <mergeCell ref="OB36:OD36"/>
    <mergeCell ref="OE36:OG36"/>
    <mergeCell ref="MX36:MZ36"/>
    <mergeCell ref="NA36:NC36"/>
    <mergeCell ref="ND36:NF36"/>
    <mergeCell ref="NG36:NI36"/>
    <mergeCell ref="NJ36:NL36"/>
    <mergeCell ref="NM36:NO36"/>
    <mergeCell ref="MF36:MH36"/>
    <mergeCell ref="MI36:MK36"/>
    <mergeCell ref="ML36:MN36"/>
    <mergeCell ref="MO36:MQ36"/>
    <mergeCell ref="MR36:MT36"/>
    <mergeCell ref="MU36:MW36"/>
    <mergeCell ref="LN36:LP36"/>
    <mergeCell ref="LQ36:LS36"/>
    <mergeCell ref="LT36:LV36"/>
    <mergeCell ref="LW36:LY36"/>
    <mergeCell ref="LZ36:MB36"/>
    <mergeCell ref="MC36:ME36"/>
    <mergeCell ref="TD36:TF36"/>
    <mergeCell ref="TG36:TI36"/>
    <mergeCell ref="TJ36:TL36"/>
    <mergeCell ref="TM36:TO36"/>
    <mergeCell ref="TP36:TR36"/>
    <mergeCell ref="TS36:TU36"/>
    <mergeCell ref="SL36:SN36"/>
    <mergeCell ref="SO36:SQ36"/>
    <mergeCell ref="SR36:ST36"/>
    <mergeCell ref="SU36:SW36"/>
    <mergeCell ref="SX36:SZ36"/>
    <mergeCell ref="TA36:TC36"/>
    <mergeCell ref="RT36:RV36"/>
    <mergeCell ref="RW36:RY36"/>
    <mergeCell ref="RZ36:SB36"/>
    <mergeCell ref="SC36:SE36"/>
    <mergeCell ref="SF36:SH36"/>
    <mergeCell ref="SI36:SK36"/>
    <mergeCell ref="RB36:RD36"/>
    <mergeCell ref="RE36:RG36"/>
    <mergeCell ref="RH36:RJ36"/>
    <mergeCell ref="RK36:RM36"/>
    <mergeCell ref="RN36:RP36"/>
    <mergeCell ref="RQ36:RS36"/>
    <mergeCell ref="QJ36:QL36"/>
    <mergeCell ref="QM36:QO36"/>
    <mergeCell ref="QP36:QR36"/>
    <mergeCell ref="QS36:QU36"/>
    <mergeCell ref="QV36:QX36"/>
    <mergeCell ref="QY36:RA36"/>
    <mergeCell ref="PR36:PT36"/>
    <mergeCell ref="PU36:PW36"/>
    <mergeCell ref="PX36:PZ36"/>
    <mergeCell ref="QA36:QC36"/>
    <mergeCell ref="QD36:QF36"/>
    <mergeCell ref="QG36:QI36"/>
    <mergeCell ref="XH36:XJ36"/>
    <mergeCell ref="XK36:XM36"/>
    <mergeCell ref="XN36:XP36"/>
    <mergeCell ref="XQ36:XS36"/>
    <mergeCell ref="XT36:XV36"/>
    <mergeCell ref="XW36:XY36"/>
    <mergeCell ref="WP36:WR36"/>
    <mergeCell ref="WS36:WU36"/>
    <mergeCell ref="WV36:WX36"/>
    <mergeCell ref="WY36:XA36"/>
    <mergeCell ref="XB36:XD36"/>
    <mergeCell ref="XE36:XG36"/>
    <mergeCell ref="VX36:VZ36"/>
    <mergeCell ref="WA36:WC36"/>
    <mergeCell ref="WD36:WF36"/>
    <mergeCell ref="WG36:WI36"/>
    <mergeCell ref="WJ36:WL36"/>
    <mergeCell ref="WM36:WO36"/>
    <mergeCell ref="VF36:VH36"/>
    <mergeCell ref="VI36:VK36"/>
    <mergeCell ref="VL36:VN36"/>
    <mergeCell ref="VO36:VQ36"/>
    <mergeCell ref="VR36:VT36"/>
    <mergeCell ref="VU36:VW36"/>
    <mergeCell ref="UN36:UP36"/>
    <mergeCell ref="UQ36:US36"/>
    <mergeCell ref="UT36:UV36"/>
    <mergeCell ref="UW36:UY36"/>
    <mergeCell ref="UZ36:VB36"/>
    <mergeCell ref="VC36:VE36"/>
    <mergeCell ref="TV36:TX36"/>
    <mergeCell ref="TY36:UA36"/>
    <mergeCell ref="UB36:UD36"/>
    <mergeCell ref="UE36:UG36"/>
    <mergeCell ref="UH36:UJ36"/>
    <mergeCell ref="UK36:UM36"/>
    <mergeCell ref="ABL36:ABN36"/>
    <mergeCell ref="ABO36:ABQ36"/>
    <mergeCell ref="ABR36:ABT36"/>
    <mergeCell ref="ABU36:ABW36"/>
    <mergeCell ref="ABX36:ABZ36"/>
    <mergeCell ref="ACA36:ACC36"/>
    <mergeCell ref="AAT36:AAV36"/>
    <mergeCell ref="AAW36:AAY36"/>
    <mergeCell ref="AAZ36:ABB36"/>
    <mergeCell ref="ABC36:ABE36"/>
    <mergeCell ref="ABF36:ABH36"/>
    <mergeCell ref="ABI36:ABK36"/>
    <mergeCell ref="AAB36:AAD36"/>
    <mergeCell ref="AAE36:AAG36"/>
    <mergeCell ref="AAH36:AAJ36"/>
    <mergeCell ref="AAK36:AAM36"/>
    <mergeCell ref="AAN36:AAP36"/>
    <mergeCell ref="AAQ36:AAS36"/>
    <mergeCell ref="ZJ36:ZL36"/>
    <mergeCell ref="ZM36:ZO36"/>
    <mergeCell ref="ZP36:ZR36"/>
    <mergeCell ref="ZS36:ZU36"/>
    <mergeCell ref="ZV36:ZX36"/>
    <mergeCell ref="ZY36:AAA36"/>
    <mergeCell ref="YR36:YT36"/>
    <mergeCell ref="YU36:YW36"/>
    <mergeCell ref="YX36:YZ36"/>
    <mergeCell ref="ZA36:ZC36"/>
    <mergeCell ref="ZD36:ZF36"/>
    <mergeCell ref="ZG36:ZI36"/>
    <mergeCell ref="XZ36:YB36"/>
    <mergeCell ref="YC36:YE36"/>
    <mergeCell ref="YF36:YH36"/>
    <mergeCell ref="YI36:YK36"/>
    <mergeCell ref="YL36:YN36"/>
    <mergeCell ref="YO36:YQ36"/>
    <mergeCell ref="AFP36:AFR36"/>
    <mergeCell ref="AFS36:AFU36"/>
    <mergeCell ref="AFV36:AFX36"/>
    <mergeCell ref="AFY36:AGA36"/>
    <mergeCell ref="AGB36:AGD36"/>
    <mergeCell ref="AGE36:AGG36"/>
    <mergeCell ref="AEX36:AEZ36"/>
    <mergeCell ref="AFA36:AFC36"/>
    <mergeCell ref="AFD36:AFF36"/>
    <mergeCell ref="AFG36:AFI36"/>
    <mergeCell ref="AFJ36:AFL36"/>
    <mergeCell ref="AFM36:AFO36"/>
    <mergeCell ref="AEF36:AEH36"/>
    <mergeCell ref="AEI36:AEK36"/>
    <mergeCell ref="AEL36:AEN36"/>
    <mergeCell ref="AEO36:AEQ36"/>
    <mergeCell ref="AER36:AET36"/>
    <mergeCell ref="AEU36:AEW36"/>
    <mergeCell ref="ADN36:ADP36"/>
    <mergeCell ref="ADQ36:ADS36"/>
    <mergeCell ref="ADT36:ADV36"/>
    <mergeCell ref="ADW36:ADY36"/>
    <mergeCell ref="ADZ36:AEB36"/>
    <mergeCell ref="AEC36:AEE36"/>
    <mergeCell ref="ACV36:ACX36"/>
    <mergeCell ref="ACY36:ADA36"/>
    <mergeCell ref="ADB36:ADD36"/>
    <mergeCell ref="ADE36:ADG36"/>
    <mergeCell ref="ADH36:ADJ36"/>
    <mergeCell ref="ADK36:ADM36"/>
    <mergeCell ref="ACD36:ACF36"/>
    <mergeCell ref="ACG36:ACI36"/>
    <mergeCell ref="ACJ36:ACL36"/>
    <mergeCell ref="ACM36:ACO36"/>
    <mergeCell ref="ACP36:ACR36"/>
    <mergeCell ref="ACS36:ACU36"/>
    <mergeCell ref="AJT36:AJV36"/>
    <mergeCell ref="AJW36:AJY36"/>
    <mergeCell ref="AJZ36:AKB36"/>
    <mergeCell ref="AKC36:AKE36"/>
    <mergeCell ref="AKF36:AKH36"/>
    <mergeCell ref="AKI36:AKK36"/>
    <mergeCell ref="AJB36:AJD36"/>
    <mergeCell ref="AJE36:AJG36"/>
    <mergeCell ref="AJH36:AJJ36"/>
    <mergeCell ref="AJK36:AJM36"/>
    <mergeCell ref="AJN36:AJP36"/>
    <mergeCell ref="AJQ36:AJS36"/>
    <mergeCell ref="AIJ36:AIL36"/>
    <mergeCell ref="AIM36:AIO36"/>
    <mergeCell ref="AIP36:AIR36"/>
    <mergeCell ref="AIS36:AIU36"/>
    <mergeCell ref="AIV36:AIX36"/>
    <mergeCell ref="AIY36:AJA36"/>
    <mergeCell ref="AHR36:AHT36"/>
    <mergeCell ref="AHU36:AHW36"/>
    <mergeCell ref="AHX36:AHZ36"/>
    <mergeCell ref="AIA36:AIC36"/>
    <mergeCell ref="AID36:AIF36"/>
    <mergeCell ref="AIG36:AII36"/>
    <mergeCell ref="AGZ36:AHB36"/>
    <mergeCell ref="AHC36:AHE36"/>
    <mergeCell ref="AHF36:AHH36"/>
    <mergeCell ref="AHI36:AHK36"/>
    <mergeCell ref="AHL36:AHN36"/>
    <mergeCell ref="AHO36:AHQ36"/>
    <mergeCell ref="AGH36:AGJ36"/>
    <mergeCell ref="AGK36:AGM36"/>
    <mergeCell ref="AGN36:AGP36"/>
    <mergeCell ref="AGQ36:AGS36"/>
    <mergeCell ref="AGT36:AGV36"/>
    <mergeCell ref="AGW36:AGY36"/>
    <mergeCell ref="ANX36:ANZ36"/>
    <mergeCell ref="AOA36:AOC36"/>
    <mergeCell ref="AOD36:AOF36"/>
    <mergeCell ref="AOG36:AOI36"/>
    <mergeCell ref="AOJ36:AOL36"/>
    <mergeCell ref="AOM36:AOO36"/>
    <mergeCell ref="ANF36:ANH36"/>
    <mergeCell ref="ANI36:ANK36"/>
    <mergeCell ref="ANL36:ANN36"/>
    <mergeCell ref="ANO36:ANQ36"/>
    <mergeCell ref="ANR36:ANT36"/>
    <mergeCell ref="ANU36:ANW36"/>
    <mergeCell ref="AMN36:AMP36"/>
    <mergeCell ref="AMQ36:AMS36"/>
    <mergeCell ref="AMT36:AMV36"/>
    <mergeCell ref="AMW36:AMY36"/>
    <mergeCell ref="AMZ36:ANB36"/>
    <mergeCell ref="ANC36:ANE36"/>
    <mergeCell ref="ALV36:ALX36"/>
    <mergeCell ref="ALY36:AMA36"/>
    <mergeCell ref="AMB36:AMD36"/>
    <mergeCell ref="AME36:AMG36"/>
    <mergeCell ref="AMH36:AMJ36"/>
    <mergeCell ref="AMK36:AMM36"/>
    <mergeCell ref="ALD36:ALF36"/>
    <mergeCell ref="ALG36:ALI36"/>
    <mergeCell ref="ALJ36:ALL36"/>
    <mergeCell ref="ALM36:ALO36"/>
    <mergeCell ref="ALP36:ALR36"/>
    <mergeCell ref="ALS36:ALU36"/>
    <mergeCell ref="AKL36:AKN36"/>
    <mergeCell ref="AKO36:AKQ36"/>
    <mergeCell ref="AKR36:AKT36"/>
    <mergeCell ref="AKU36:AKW36"/>
    <mergeCell ref="AKX36:AKZ36"/>
    <mergeCell ref="ALA36:ALC36"/>
    <mergeCell ref="ASB36:ASD36"/>
    <mergeCell ref="ASE36:ASG36"/>
    <mergeCell ref="ASH36:ASJ36"/>
    <mergeCell ref="ASK36:ASM36"/>
    <mergeCell ref="ASN36:ASP36"/>
    <mergeCell ref="ASQ36:ASS36"/>
    <mergeCell ref="ARJ36:ARL36"/>
    <mergeCell ref="ARM36:ARO36"/>
    <mergeCell ref="ARP36:ARR36"/>
    <mergeCell ref="ARS36:ARU36"/>
    <mergeCell ref="ARV36:ARX36"/>
    <mergeCell ref="ARY36:ASA36"/>
    <mergeCell ref="AQR36:AQT36"/>
    <mergeCell ref="AQU36:AQW36"/>
    <mergeCell ref="AQX36:AQZ36"/>
    <mergeCell ref="ARA36:ARC36"/>
    <mergeCell ref="ARD36:ARF36"/>
    <mergeCell ref="ARG36:ARI36"/>
    <mergeCell ref="APZ36:AQB36"/>
    <mergeCell ref="AQC36:AQE36"/>
    <mergeCell ref="AQF36:AQH36"/>
    <mergeCell ref="AQI36:AQK36"/>
    <mergeCell ref="AQL36:AQN36"/>
    <mergeCell ref="AQO36:AQQ36"/>
    <mergeCell ref="APH36:APJ36"/>
    <mergeCell ref="APK36:APM36"/>
    <mergeCell ref="APN36:APP36"/>
    <mergeCell ref="APQ36:APS36"/>
    <mergeCell ref="APT36:APV36"/>
    <mergeCell ref="APW36:APY36"/>
    <mergeCell ref="AOP36:AOR36"/>
    <mergeCell ref="AOS36:AOU36"/>
    <mergeCell ref="AOV36:AOX36"/>
    <mergeCell ref="AOY36:APA36"/>
    <mergeCell ref="APB36:APD36"/>
    <mergeCell ref="APE36:APG36"/>
    <mergeCell ref="AWF36:AWH36"/>
    <mergeCell ref="AWI36:AWK36"/>
    <mergeCell ref="AWL36:AWN36"/>
    <mergeCell ref="AWO36:AWQ36"/>
    <mergeCell ref="AWR36:AWT36"/>
    <mergeCell ref="AWU36:AWW36"/>
    <mergeCell ref="AVN36:AVP36"/>
    <mergeCell ref="AVQ36:AVS36"/>
    <mergeCell ref="AVT36:AVV36"/>
    <mergeCell ref="AVW36:AVY36"/>
    <mergeCell ref="AVZ36:AWB36"/>
    <mergeCell ref="AWC36:AWE36"/>
    <mergeCell ref="AUV36:AUX36"/>
    <mergeCell ref="AUY36:AVA36"/>
    <mergeCell ref="AVB36:AVD36"/>
    <mergeCell ref="AVE36:AVG36"/>
    <mergeCell ref="AVH36:AVJ36"/>
    <mergeCell ref="AVK36:AVM36"/>
    <mergeCell ref="AUD36:AUF36"/>
    <mergeCell ref="AUG36:AUI36"/>
    <mergeCell ref="AUJ36:AUL36"/>
    <mergeCell ref="AUM36:AUO36"/>
    <mergeCell ref="AUP36:AUR36"/>
    <mergeCell ref="AUS36:AUU36"/>
    <mergeCell ref="ATL36:ATN36"/>
    <mergeCell ref="ATO36:ATQ36"/>
    <mergeCell ref="ATR36:ATT36"/>
    <mergeCell ref="ATU36:ATW36"/>
    <mergeCell ref="ATX36:ATZ36"/>
    <mergeCell ref="AUA36:AUC36"/>
    <mergeCell ref="AST36:ASV36"/>
    <mergeCell ref="ASW36:ASY36"/>
    <mergeCell ref="ASZ36:ATB36"/>
    <mergeCell ref="ATC36:ATE36"/>
    <mergeCell ref="ATF36:ATH36"/>
    <mergeCell ref="ATI36:ATK36"/>
    <mergeCell ref="BAJ36:BAL36"/>
    <mergeCell ref="BAM36:BAO36"/>
    <mergeCell ref="BAP36:BAR36"/>
    <mergeCell ref="BAS36:BAU36"/>
    <mergeCell ref="BAV36:BAX36"/>
    <mergeCell ref="BAY36:BBA36"/>
    <mergeCell ref="AZR36:AZT36"/>
    <mergeCell ref="AZU36:AZW36"/>
    <mergeCell ref="AZX36:AZZ36"/>
    <mergeCell ref="BAA36:BAC36"/>
    <mergeCell ref="BAD36:BAF36"/>
    <mergeCell ref="BAG36:BAI36"/>
    <mergeCell ref="AYZ36:AZB36"/>
    <mergeCell ref="AZC36:AZE36"/>
    <mergeCell ref="AZF36:AZH36"/>
    <mergeCell ref="AZI36:AZK36"/>
    <mergeCell ref="AZL36:AZN36"/>
    <mergeCell ref="AZO36:AZQ36"/>
    <mergeCell ref="AYH36:AYJ36"/>
    <mergeCell ref="AYK36:AYM36"/>
    <mergeCell ref="AYN36:AYP36"/>
    <mergeCell ref="AYQ36:AYS36"/>
    <mergeCell ref="AYT36:AYV36"/>
    <mergeCell ref="AYW36:AYY36"/>
    <mergeCell ref="AXP36:AXR36"/>
    <mergeCell ref="AXS36:AXU36"/>
    <mergeCell ref="AXV36:AXX36"/>
    <mergeCell ref="AXY36:AYA36"/>
    <mergeCell ref="AYB36:AYD36"/>
    <mergeCell ref="AYE36:AYG36"/>
    <mergeCell ref="AWX36:AWZ36"/>
    <mergeCell ref="AXA36:AXC36"/>
    <mergeCell ref="AXD36:AXF36"/>
    <mergeCell ref="AXG36:AXI36"/>
    <mergeCell ref="AXJ36:AXL36"/>
    <mergeCell ref="AXM36:AXO36"/>
    <mergeCell ref="BEN36:BEP36"/>
    <mergeCell ref="BEQ36:BES36"/>
    <mergeCell ref="BET36:BEV36"/>
    <mergeCell ref="BEW36:BEY36"/>
    <mergeCell ref="BEZ36:BFB36"/>
    <mergeCell ref="BFC36:BFE36"/>
    <mergeCell ref="BDV36:BDX36"/>
    <mergeCell ref="BDY36:BEA36"/>
    <mergeCell ref="BEB36:BED36"/>
    <mergeCell ref="BEE36:BEG36"/>
    <mergeCell ref="BEH36:BEJ36"/>
    <mergeCell ref="BEK36:BEM36"/>
    <mergeCell ref="BDD36:BDF36"/>
    <mergeCell ref="BDG36:BDI36"/>
    <mergeCell ref="BDJ36:BDL36"/>
    <mergeCell ref="BDM36:BDO36"/>
    <mergeCell ref="BDP36:BDR36"/>
    <mergeCell ref="BDS36:BDU36"/>
    <mergeCell ref="BCL36:BCN36"/>
    <mergeCell ref="BCO36:BCQ36"/>
    <mergeCell ref="BCR36:BCT36"/>
    <mergeCell ref="BCU36:BCW36"/>
    <mergeCell ref="BCX36:BCZ36"/>
    <mergeCell ref="BDA36:BDC36"/>
    <mergeCell ref="BBT36:BBV36"/>
    <mergeCell ref="BBW36:BBY36"/>
    <mergeCell ref="BBZ36:BCB36"/>
    <mergeCell ref="BCC36:BCE36"/>
    <mergeCell ref="BCF36:BCH36"/>
    <mergeCell ref="BCI36:BCK36"/>
    <mergeCell ref="BBB36:BBD36"/>
    <mergeCell ref="BBE36:BBG36"/>
    <mergeCell ref="BBH36:BBJ36"/>
    <mergeCell ref="BBK36:BBM36"/>
    <mergeCell ref="BBN36:BBP36"/>
    <mergeCell ref="BBQ36:BBS36"/>
    <mergeCell ref="BIR36:BIT36"/>
    <mergeCell ref="BIU36:BIW36"/>
    <mergeCell ref="BIX36:BIZ36"/>
    <mergeCell ref="BJA36:BJC36"/>
    <mergeCell ref="BJD36:BJF36"/>
    <mergeCell ref="BJG36:BJI36"/>
    <mergeCell ref="BHZ36:BIB36"/>
    <mergeCell ref="BIC36:BIE36"/>
    <mergeCell ref="BIF36:BIH36"/>
    <mergeCell ref="BII36:BIK36"/>
    <mergeCell ref="BIL36:BIN36"/>
    <mergeCell ref="BIO36:BIQ36"/>
    <mergeCell ref="BHH36:BHJ36"/>
    <mergeCell ref="BHK36:BHM36"/>
    <mergeCell ref="BHN36:BHP36"/>
    <mergeCell ref="BHQ36:BHS36"/>
    <mergeCell ref="BHT36:BHV36"/>
    <mergeCell ref="BHW36:BHY36"/>
    <mergeCell ref="BGP36:BGR36"/>
    <mergeCell ref="BGS36:BGU36"/>
    <mergeCell ref="BGV36:BGX36"/>
    <mergeCell ref="BGY36:BHA36"/>
    <mergeCell ref="BHB36:BHD36"/>
    <mergeCell ref="BHE36:BHG36"/>
    <mergeCell ref="BFX36:BFZ36"/>
    <mergeCell ref="BGA36:BGC36"/>
    <mergeCell ref="BGD36:BGF36"/>
    <mergeCell ref="BGG36:BGI36"/>
    <mergeCell ref="BGJ36:BGL36"/>
    <mergeCell ref="BGM36:BGO36"/>
    <mergeCell ref="BFF36:BFH36"/>
    <mergeCell ref="BFI36:BFK36"/>
    <mergeCell ref="BFL36:BFN36"/>
    <mergeCell ref="BFO36:BFQ36"/>
    <mergeCell ref="BFR36:BFT36"/>
    <mergeCell ref="BFU36:BFW36"/>
    <mergeCell ref="BMV36:BMX36"/>
    <mergeCell ref="BMY36:BNA36"/>
    <mergeCell ref="BNB36:BND36"/>
    <mergeCell ref="BNE36:BNG36"/>
    <mergeCell ref="BNH36:BNJ36"/>
    <mergeCell ref="BNK36:BNM36"/>
    <mergeCell ref="BMD36:BMF36"/>
    <mergeCell ref="BMG36:BMI36"/>
    <mergeCell ref="BMJ36:BML36"/>
    <mergeCell ref="BMM36:BMO36"/>
    <mergeCell ref="BMP36:BMR36"/>
    <mergeCell ref="BMS36:BMU36"/>
    <mergeCell ref="BLL36:BLN36"/>
    <mergeCell ref="BLO36:BLQ36"/>
    <mergeCell ref="BLR36:BLT36"/>
    <mergeCell ref="BLU36:BLW36"/>
    <mergeCell ref="BLX36:BLZ36"/>
    <mergeCell ref="BMA36:BMC36"/>
    <mergeCell ref="BKT36:BKV36"/>
    <mergeCell ref="BKW36:BKY36"/>
    <mergeCell ref="BKZ36:BLB36"/>
    <mergeCell ref="BLC36:BLE36"/>
    <mergeCell ref="BLF36:BLH36"/>
    <mergeCell ref="BLI36:BLK36"/>
    <mergeCell ref="BKB36:BKD36"/>
    <mergeCell ref="BKE36:BKG36"/>
    <mergeCell ref="BKH36:BKJ36"/>
    <mergeCell ref="BKK36:BKM36"/>
    <mergeCell ref="BKN36:BKP36"/>
    <mergeCell ref="BKQ36:BKS36"/>
    <mergeCell ref="BJJ36:BJL36"/>
    <mergeCell ref="BJM36:BJO36"/>
    <mergeCell ref="BJP36:BJR36"/>
    <mergeCell ref="BJS36:BJU36"/>
    <mergeCell ref="BJV36:BJX36"/>
    <mergeCell ref="BJY36:BKA36"/>
    <mergeCell ref="BSD36:BSF36"/>
    <mergeCell ref="BSG36:BSI36"/>
    <mergeCell ref="BQZ36:BRB36"/>
    <mergeCell ref="BRC36:BRE36"/>
    <mergeCell ref="BRF36:BRH36"/>
    <mergeCell ref="BRI36:BRK36"/>
    <mergeCell ref="BRL36:BRN36"/>
    <mergeCell ref="BRO36:BRQ36"/>
    <mergeCell ref="BQH36:BQJ36"/>
    <mergeCell ref="BQK36:BQM36"/>
    <mergeCell ref="BQN36:BQP36"/>
    <mergeCell ref="BQQ36:BQS36"/>
    <mergeCell ref="BQT36:BQV36"/>
    <mergeCell ref="BQW36:BQY36"/>
    <mergeCell ref="BPP36:BPR36"/>
    <mergeCell ref="BPS36:BPU36"/>
    <mergeCell ref="BPV36:BPX36"/>
    <mergeCell ref="BPY36:BQA36"/>
    <mergeCell ref="BQB36:BQD36"/>
    <mergeCell ref="BQE36:BQG36"/>
    <mergeCell ref="BOX36:BOZ36"/>
    <mergeCell ref="BPA36:BPC36"/>
    <mergeCell ref="BPD36:BPF36"/>
    <mergeCell ref="BPG36:BPI36"/>
    <mergeCell ref="BPJ36:BPL36"/>
    <mergeCell ref="BPM36:BPO36"/>
    <mergeCell ref="BOF36:BOH36"/>
    <mergeCell ref="BOI36:BOK36"/>
    <mergeCell ref="BOL36:BON36"/>
    <mergeCell ref="BOO36:BOQ36"/>
    <mergeCell ref="BOR36:BOT36"/>
    <mergeCell ref="BOU36:BOW36"/>
    <mergeCell ref="BNN36:BNP36"/>
    <mergeCell ref="BNQ36:BNS36"/>
    <mergeCell ref="BNT36:BNV36"/>
    <mergeCell ref="BNW36:BNY36"/>
    <mergeCell ref="BNZ36:BOB36"/>
    <mergeCell ref="BOC36:BOE36"/>
    <mergeCell ref="B37:D37"/>
    <mergeCell ref="E37:G37"/>
    <mergeCell ref="H37:J37"/>
    <mergeCell ref="K37:M37"/>
    <mergeCell ref="N37:P37"/>
    <mergeCell ref="Q37:S37"/>
    <mergeCell ref="BXX36:BXZ36"/>
    <mergeCell ref="BYA36:BYC36"/>
    <mergeCell ref="BYD36:BYF36"/>
    <mergeCell ref="BYG36:BYI36"/>
    <mergeCell ref="BYJ36:BYL36"/>
    <mergeCell ref="BYM36:BYO36"/>
    <mergeCell ref="BXF36:BXH36"/>
    <mergeCell ref="BXI36:BXK36"/>
    <mergeCell ref="BXL36:BXN36"/>
    <mergeCell ref="BXO36:BXQ36"/>
    <mergeCell ref="BXR36:BXT36"/>
    <mergeCell ref="BXU36:BXW36"/>
    <mergeCell ref="BWN36:BWP36"/>
    <mergeCell ref="BWQ36:BWS36"/>
    <mergeCell ref="BWT36:BWV36"/>
    <mergeCell ref="BWW36:BWY36"/>
    <mergeCell ref="BWZ36:BXB36"/>
    <mergeCell ref="BXC36:BXE36"/>
    <mergeCell ref="BVV36:BVX36"/>
    <mergeCell ref="BVY36:BWA36"/>
    <mergeCell ref="BWB36:BWD36"/>
    <mergeCell ref="BWE36:BWG36"/>
    <mergeCell ref="BWH36:BWJ36"/>
    <mergeCell ref="BWK36:BWM36"/>
    <mergeCell ref="BVD36:BVF36"/>
    <mergeCell ref="BVG36:BVI36"/>
    <mergeCell ref="BVJ36:BVL36"/>
    <mergeCell ref="BVM36:BVO36"/>
    <mergeCell ref="BVP36:BVR36"/>
    <mergeCell ref="BVS36:BVU36"/>
    <mergeCell ref="BUL36:BUN36"/>
    <mergeCell ref="BUO36:BUQ36"/>
    <mergeCell ref="BUR36:BUT36"/>
    <mergeCell ref="BUU36:BUW36"/>
    <mergeCell ref="BUX36:BUZ36"/>
    <mergeCell ref="BVA36:BVC36"/>
    <mergeCell ref="BTT36:BTV36"/>
    <mergeCell ref="BTW36:BTY36"/>
    <mergeCell ref="BTZ36:BUB36"/>
    <mergeCell ref="BUC36:BUE36"/>
    <mergeCell ref="BUF36:BUH36"/>
    <mergeCell ref="BUI36:BUK36"/>
    <mergeCell ref="BTB36:BTD36"/>
    <mergeCell ref="BTE36:BTG36"/>
    <mergeCell ref="BTH36:BTJ36"/>
    <mergeCell ref="BTK36:BTM36"/>
    <mergeCell ref="BTN36:BTP36"/>
    <mergeCell ref="BTQ36:BTS36"/>
    <mergeCell ref="BSJ36:BSL36"/>
    <mergeCell ref="BSM36:BSO36"/>
    <mergeCell ref="BSP36:BSR36"/>
    <mergeCell ref="BSS36:BSU36"/>
    <mergeCell ref="BSV36:BSX36"/>
    <mergeCell ref="BSY36:BTA36"/>
    <mergeCell ref="BRR36:BRT36"/>
    <mergeCell ref="BRU36:BRW36"/>
    <mergeCell ref="BRX36:BRZ36"/>
    <mergeCell ref="BSA36:BSC36"/>
    <mergeCell ref="DF37:DH37"/>
    <mergeCell ref="DI37:DK37"/>
    <mergeCell ref="DL37:DN37"/>
    <mergeCell ref="DO37:DQ37"/>
    <mergeCell ref="DR37:DT37"/>
    <mergeCell ref="DU37:DW37"/>
    <mergeCell ref="CN37:CP37"/>
    <mergeCell ref="CQ37:CS37"/>
    <mergeCell ref="CT37:CV37"/>
    <mergeCell ref="CW37:CY37"/>
    <mergeCell ref="CZ37:DB37"/>
    <mergeCell ref="DC37:DE37"/>
    <mergeCell ref="BV37:BX37"/>
    <mergeCell ref="BY37:CA37"/>
    <mergeCell ref="CB37:CD37"/>
    <mergeCell ref="CE37:CG37"/>
    <mergeCell ref="CH37:CJ37"/>
    <mergeCell ref="CK37:CM37"/>
    <mergeCell ref="BD37:BF37"/>
    <mergeCell ref="BG37:BI37"/>
    <mergeCell ref="BJ37:BL37"/>
    <mergeCell ref="BM37:BO37"/>
    <mergeCell ref="BP37:BR37"/>
    <mergeCell ref="BS37:BU37"/>
    <mergeCell ref="AL37:AN37"/>
    <mergeCell ref="AO37:AQ37"/>
    <mergeCell ref="AR37:AT37"/>
    <mergeCell ref="AU37:AW37"/>
    <mergeCell ref="AX37:AZ37"/>
    <mergeCell ref="BA37:BC37"/>
    <mergeCell ref="T37:V37"/>
    <mergeCell ref="W37:Y37"/>
    <mergeCell ref="Z37:AB37"/>
    <mergeCell ref="AC37:AE37"/>
    <mergeCell ref="AF37:AH37"/>
    <mergeCell ref="AI37:AK37"/>
    <mergeCell ref="HJ37:HL37"/>
    <mergeCell ref="HM37:HO37"/>
    <mergeCell ref="HP37:HR37"/>
    <mergeCell ref="HS37:HU37"/>
    <mergeCell ref="HV37:HX37"/>
    <mergeCell ref="HY37:IA37"/>
    <mergeCell ref="GR37:GT37"/>
    <mergeCell ref="GU37:GW37"/>
    <mergeCell ref="GX37:GZ37"/>
    <mergeCell ref="HA37:HC37"/>
    <mergeCell ref="HD37:HF37"/>
    <mergeCell ref="HG37:HI37"/>
    <mergeCell ref="FZ37:GB37"/>
    <mergeCell ref="GC37:GE37"/>
    <mergeCell ref="GF37:GH37"/>
    <mergeCell ref="GI37:GK37"/>
    <mergeCell ref="GL37:GN37"/>
    <mergeCell ref="GO37:GQ37"/>
    <mergeCell ref="FH37:FJ37"/>
    <mergeCell ref="FK37:FM37"/>
    <mergeCell ref="FN37:FP37"/>
    <mergeCell ref="FQ37:FS37"/>
    <mergeCell ref="FT37:FV37"/>
    <mergeCell ref="FW37:FY37"/>
    <mergeCell ref="EP37:ER37"/>
    <mergeCell ref="ES37:EU37"/>
    <mergeCell ref="EV37:EX37"/>
    <mergeCell ref="EY37:FA37"/>
    <mergeCell ref="FB37:FD37"/>
    <mergeCell ref="FE37:FG37"/>
    <mergeCell ref="DX37:DZ37"/>
    <mergeCell ref="EA37:EC37"/>
    <mergeCell ref="ED37:EF37"/>
    <mergeCell ref="EG37:EI37"/>
    <mergeCell ref="EJ37:EL37"/>
    <mergeCell ref="EM37:EO37"/>
    <mergeCell ref="LN37:LP37"/>
    <mergeCell ref="LQ37:LS37"/>
    <mergeCell ref="LT37:LV37"/>
    <mergeCell ref="LW37:LY37"/>
    <mergeCell ref="LZ37:MB37"/>
    <mergeCell ref="MC37:ME37"/>
    <mergeCell ref="KV37:KX37"/>
    <mergeCell ref="KY37:LA37"/>
    <mergeCell ref="LB37:LD37"/>
    <mergeCell ref="LE37:LG37"/>
    <mergeCell ref="LH37:LJ37"/>
    <mergeCell ref="LK37:LM37"/>
    <mergeCell ref="KD37:KF37"/>
    <mergeCell ref="KG37:KI37"/>
    <mergeCell ref="KJ37:KL37"/>
    <mergeCell ref="KM37:KO37"/>
    <mergeCell ref="KP37:KR37"/>
    <mergeCell ref="KS37:KU37"/>
    <mergeCell ref="JL37:JN37"/>
    <mergeCell ref="JO37:JQ37"/>
    <mergeCell ref="JR37:JT37"/>
    <mergeCell ref="JU37:JW37"/>
    <mergeCell ref="JX37:JZ37"/>
    <mergeCell ref="KA37:KC37"/>
    <mergeCell ref="IT37:IV37"/>
    <mergeCell ref="IW37:IY37"/>
    <mergeCell ref="IZ37:JB37"/>
    <mergeCell ref="JC37:JE37"/>
    <mergeCell ref="JF37:JH37"/>
    <mergeCell ref="JI37:JK37"/>
    <mergeCell ref="IB37:ID37"/>
    <mergeCell ref="IE37:IG37"/>
    <mergeCell ref="IH37:IJ37"/>
    <mergeCell ref="IK37:IM37"/>
    <mergeCell ref="IN37:IP37"/>
    <mergeCell ref="IQ37:IS37"/>
    <mergeCell ref="PR37:PT37"/>
    <mergeCell ref="PU37:PW37"/>
    <mergeCell ref="PX37:PZ37"/>
    <mergeCell ref="QA37:QC37"/>
    <mergeCell ref="QD37:QF37"/>
    <mergeCell ref="QG37:QI37"/>
    <mergeCell ref="OZ37:PB37"/>
    <mergeCell ref="PC37:PE37"/>
    <mergeCell ref="PF37:PH37"/>
    <mergeCell ref="PI37:PK37"/>
    <mergeCell ref="PL37:PN37"/>
    <mergeCell ref="PO37:PQ37"/>
    <mergeCell ref="OH37:OJ37"/>
    <mergeCell ref="OK37:OM37"/>
    <mergeCell ref="ON37:OP37"/>
    <mergeCell ref="OQ37:OS37"/>
    <mergeCell ref="OT37:OV37"/>
    <mergeCell ref="OW37:OY37"/>
    <mergeCell ref="NP37:NR37"/>
    <mergeCell ref="NS37:NU37"/>
    <mergeCell ref="NV37:NX37"/>
    <mergeCell ref="NY37:OA37"/>
    <mergeCell ref="OB37:OD37"/>
    <mergeCell ref="OE37:OG37"/>
    <mergeCell ref="MX37:MZ37"/>
    <mergeCell ref="NA37:NC37"/>
    <mergeCell ref="ND37:NF37"/>
    <mergeCell ref="NG37:NI37"/>
    <mergeCell ref="NJ37:NL37"/>
    <mergeCell ref="NM37:NO37"/>
    <mergeCell ref="MF37:MH37"/>
    <mergeCell ref="MI37:MK37"/>
    <mergeCell ref="ML37:MN37"/>
    <mergeCell ref="MO37:MQ37"/>
    <mergeCell ref="MR37:MT37"/>
    <mergeCell ref="MU37:MW37"/>
    <mergeCell ref="TV37:TX37"/>
    <mergeCell ref="TY37:UA37"/>
    <mergeCell ref="UB37:UD37"/>
    <mergeCell ref="UE37:UG37"/>
    <mergeCell ref="UH37:UJ37"/>
    <mergeCell ref="UK37:UM37"/>
    <mergeCell ref="TD37:TF37"/>
    <mergeCell ref="TG37:TI37"/>
    <mergeCell ref="TJ37:TL37"/>
    <mergeCell ref="TM37:TO37"/>
    <mergeCell ref="TP37:TR37"/>
    <mergeCell ref="TS37:TU37"/>
    <mergeCell ref="SL37:SN37"/>
    <mergeCell ref="SO37:SQ37"/>
    <mergeCell ref="SR37:ST37"/>
    <mergeCell ref="SU37:SW37"/>
    <mergeCell ref="SX37:SZ37"/>
    <mergeCell ref="TA37:TC37"/>
    <mergeCell ref="RT37:RV37"/>
    <mergeCell ref="RW37:RY37"/>
    <mergeCell ref="RZ37:SB37"/>
    <mergeCell ref="SC37:SE37"/>
    <mergeCell ref="SF37:SH37"/>
    <mergeCell ref="SI37:SK37"/>
    <mergeCell ref="RB37:RD37"/>
    <mergeCell ref="RE37:RG37"/>
    <mergeCell ref="RH37:RJ37"/>
    <mergeCell ref="RK37:RM37"/>
    <mergeCell ref="RN37:RP37"/>
    <mergeCell ref="RQ37:RS37"/>
    <mergeCell ref="QJ37:QL37"/>
    <mergeCell ref="QM37:QO37"/>
    <mergeCell ref="QP37:QR37"/>
    <mergeCell ref="QS37:QU37"/>
    <mergeCell ref="QV37:QX37"/>
    <mergeCell ref="QY37:RA37"/>
    <mergeCell ref="XZ37:YB37"/>
    <mergeCell ref="YC37:YE37"/>
    <mergeCell ref="YF37:YH37"/>
    <mergeCell ref="YI37:YK37"/>
    <mergeCell ref="YL37:YN37"/>
    <mergeCell ref="YO37:YQ37"/>
    <mergeCell ref="XH37:XJ37"/>
    <mergeCell ref="XK37:XM37"/>
    <mergeCell ref="XN37:XP37"/>
    <mergeCell ref="XQ37:XS37"/>
    <mergeCell ref="XT37:XV37"/>
    <mergeCell ref="XW37:XY37"/>
    <mergeCell ref="WP37:WR37"/>
    <mergeCell ref="WS37:WU37"/>
    <mergeCell ref="WV37:WX37"/>
    <mergeCell ref="WY37:XA37"/>
    <mergeCell ref="XB37:XD37"/>
    <mergeCell ref="XE37:XG37"/>
    <mergeCell ref="VX37:VZ37"/>
    <mergeCell ref="WA37:WC37"/>
    <mergeCell ref="WD37:WF37"/>
    <mergeCell ref="WG37:WI37"/>
    <mergeCell ref="WJ37:WL37"/>
    <mergeCell ref="WM37:WO37"/>
    <mergeCell ref="VF37:VH37"/>
    <mergeCell ref="VI37:VK37"/>
    <mergeCell ref="VL37:VN37"/>
    <mergeCell ref="VO37:VQ37"/>
    <mergeCell ref="VR37:VT37"/>
    <mergeCell ref="VU37:VW37"/>
    <mergeCell ref="UN37:UP37"/>
    <mergeCell ref="UQ37:US37"/>
    <mergeCell ref="UT37:UV37"/>
    <mergeCell ref="UW37:UY37"/>
    <mergeCell ref="UZ37:VB37"/>
    <mergeCell ref="VC37:VE37"/>
    <mergeCell ref="ACD37:ACF37"/>
    <mergeCell ref="ACG37:ACI37"/>
    <mergeCell ref="ACJ37:ACL37"/>
    <mergeCell ref="ACM37:ACO37"/>
    <mergeCell ref="ACP37:ACR37"/>
    <mergeCell ref="ACS37:ACU37"/>
    <mergeCell ref="ABL37:ABN37"/>
    <mergeCell ref="ABO37:ABQ37"/>
    <mergeCell ref="ABR37:ABT37"/>
    <mergeCell ref="ABU37:ABW37"/>
    <mergeCell ref="ABX37:ABZ37"/>
    <mergeCell ref="ACA37:ACC37"/>
    <mergeCell ref="AAT37:AAV37"/>
    <mergeCell ref="AAW37:AAY37"/>
    <mergeCell ref="AAZ37:ABB37"/>
    <mergeCell ref="ABC37:ABE37"/>
    <mergeCell ref="ABF37:ABH37"/>
    <mergeCell ref="ABI37:ABK37"/>
    <mergeCell ref="AAB37:AAD37"/>
    <mergeCell ref="AAE37:AAG37"/>
    <mergeCell ref="AAH37:AAJ37"/>
    <mergeCell ref="AAK37:AAM37"/>
    <mergeCell ref="AAN37:AAP37"/>
    <mergeCell ref="AAQ37:AAS37"/>
    <mergeCell ref="ZJ37:ZL37"/>
    <mergeCell ref="ZM37:ZO37"/>
    <mergeCell ref="ZP37:ZR37"/>
    <mergeCell ref="ZS37:ZU37"/>
    <mergeCell ref="ZV37:ZX37"/>
    <mergeCell ref="ZY37:AAA37"/>
    <mergeCell ref="YR37:YT37"/>
    <mergeCell ref="YU37:YW37"/>
    <mergeCell ref="YX37:YZ37"/>
    <mergeCell ref="ZA37:ZC37"/>
    <mergeCell ref="ZD37:ZF37"/>
    <mergeCell ref="ZG37:ZI37"/>
    <mergeCell ref="AGH37:AGJ37"/>
    <mergeCell ref="AGK37:AGM37"/>
    <mergeCell ref="AGN37:AGP37"/>
    <mergeCell ref="AGQ37:AGS37"/>
    <mergeCell ref="AGT37:AGV37"/>
    <mergeCell ref="AGW37:AGY37"/>
    <mergeCell ref="AFP37:AFR37"/>
    <mergeCell ref="AFS37:AFU37"/>
    <mergeCell ref="AFV37:AFX37"/>
    <mergeCell ref="AFY37:AGA37"/>
    <mergeCell ref="AGB37:AGD37"/>
    <mergeCell ref="AGE37:AGG37"/>
    <mergeCell ref="AEX37:AEZ37"/>
    <mergeCell ref="AFA37:AFC37"/>
    <mergeCell ref="AFD37:AFF37"/>
    <mergeCell ref="AFG37:AFI37"/>
    <mergeCell ref="AFJ37:AFL37"/>
    <mergeCell ref="AFM37:AFO37"/>
    <mergeCell ref="AEF37:AEH37"/>
    <mergeCell ref="AEI37:AEK37"/>
    <mergeCell ref="AEL37:AEN37"/>
    <mergeCell ref="AEO37:AEQ37"/>
    <mergeCell ref="AER37:AET37"/>
    <mergeCell ref="AEU37:AEW37"/>
    <mergeCell ref="ADN37:ADP37"/>
    <mergeCell ref="ADQ37:ADS37"/>
    <mergeCell ref="ADT37:ADV37"/>
    <mergeCell ref="ADW37:ADY37"/>
    <mergeCell ref="ADZ37:AEB37"/>
    <mergeCell ref="AEC37:AEE37"/>
    <mergeCell ref="ACV37:ACX37"/>
    <mergeCell ref="ACY37:ADA37"/>
    <mergeCell ref="ADB37:ADD37"/>
    <mergeCell ref="ADE37:ADG37"/>
    <mergeCell ref="ADH37:ADJ37"/>
    <mergeCell ref="ADK37:ADM37"/>
    <mergeCell ref="AKL37:AKN37"/>
    <mergeCell ref="AKO37:AKQ37"/>
    <mergeCell ref="AKR37:AKT37"/>
    <mergeCell ref="AKU37:AKW37"/>
    <mergeCell ref="AKX37:AKZ37"/>
    <mergeCell ref="ALA37:ALC37"/>
    <mergeCell ref="AJT37:AJV37"/>
    <mergeCell ref="AJW37:AJY37"/>
    <mergeCell ref="AJZ37:AKB37"/>
    <mergeCell ref="AKC37:AKE37"/>
    <mergeCell ref="AKF37:AKH37"/>
    <mergeCell ref="AKI37:AKK37"/>
    <mergeCell ref="AJB37:AJD37"/>
    <mergeCell ref="AJE37:AJG37"/>
    <mergeCell ref="AJH37:AJJ37"/>
    <mergeCell ref="AJK37:AJM37"/>
    <mergeCell ref="AJN37:AJP37"/>
    <mergeCell ref="AJQ37:AJS37"/>
    <mergeCell ref="AIJ37:AIL37"/>
    <mergeCell ref="AIM37:AIO37"/>
    <mergeCell ref="AIP37:AIR37"/>
    <mergeCell ref="AIS37:AIU37"/>
    <mergeCell ref="AIV37:AIX37"/>
    <mergeCell ref="AIY37:AJA37"/>
    <mergeCell ref="AHR37:AHT37"/>
    <mergeCell ref="AHU37:AHW37"/>
    <mergeCell ref="AHX37:AHZ37"/>
    <mergeCell ref="AIA37:AIC37"/>
    <mergeCell ref="AID37:AIF37"/>
    <mergeCell ref="AIG37:AII37"/>
    <mergeCell ref="AGZ37:AHB37"/>
    <mergeCell ref="AHC37:AHE37"/>
    <mergeCell ref="AHF37:AHH37"/>
    <mergeCell ref="AHI37:AHK37"/>
    <mergeCell ref="AHL37:AHN37"/>
    <mergeCell ref="AHO37:AHQ37"/>
    <mergeCell ref="AOP37:AOR37"/>
    <mergeCell ref="AOS37:AOU37"/>
    <mergeCell ref="AOV37:AOX37"/>
    <mergeCell ref="AOY37:APA37"/>
    <mergeCell ref="APB37:APD37"/>
    <mergeCell ref="APE37:APG37"/>
    <mergeCell ref="ANX37:ANZ37"/>
    <mergeCell ref="AOA37:AOC37"/>
    <mergeCell ref="AOD37:AOF37"/>
    <mergeCell ref="AOG37:AOI37"/>
    <mergeCell ref="AOJ37:AOL37"/>
    <mergeCell ref="AOM37:AOO37"/>
    <mergeCell ref="ANF37:ANH37"/>
    <mergeCell ref="ANI37:ANK37"/>
    <mergeCell ref="ANL37:ANN37"/>
    <mergeCell ref="ANO37:ANQ37"/>
    <mergeCell ref="ANR37:ANT37"/>
    <mergeCell ref="ANU37:ANW37"/>
    <mergeCell ref="AMN37:AMP37"/>
    <mergeCell ref="AMQ37:AMS37"/>
    <mergeCell ref="AMT37:AMV37"/>
    <mergeCell ref="AMW37:AMY37"/>
    <mergeCell ref="AMZ37:ANB37"/>
    <mergeCell ref="ANC37:ANE37"/>
    <mergeCell ref="ALV37:ALX37"/>
    <mergeCell ref="ALY37:AMA37"/>
    <mergeCell ref="AMB37:AMD37"/>
    <mergeCell ref="AME37:AMG37"/>
    <mergeCell ref="AMH37:AMJ37"/>
    <mergeCell ref="AMK37:AMM37"/>
    <mergeCell ref="ALD37:ALF37"/>
    <mergeCell ref="ALG37:ALI37"/>
    <mergeCell ref="ALJ37:ALL37"/>
    <mergeCell ref="ALM37:ALO37"/>
    <mergeCell ref="ALP37:ALR37"/>
    <mergeCell ref="ALS37:ALU37"/>
    <mergeCell ref="AST37:ASV37"/>
    <mergeCell ref="ASW37:ASY37"/>
    <mergeCell ref="ASZ37:ATB37"/>
    <mergeCell ref="ATC37:ATE37"/>
    <mergeCell ref="ATF37:ATH37"/>
    <mergeCell ref="ATI37:ATK37"/>
    <mergeCell ref="ASB37:ASD37"/>
    <mergeCell ref="ASE37:ASG37"/>
    <mergeCell ref="ASH37:ASJ37"/>
    <mergeCell ref="ASK37:ASM37"/>
    <mergeCell ref="ASN37:ASP37"/>
    <mergeCell ref="ASQ37:ASS37"/>
    <mergeCell ref="ARJ37:ARL37"/>
    <mergeCell ref="ARM37:ARO37"/>
    <mergeCell ref="ARP37:ARR37"/>
    <mergeCell ref="ARS37:ARU37"/>
    <mergeCell ref="ARV37:ARX37"/>
    <mergeCell ref="ARY37:ASA37"/>
    <mergeCell ref="AQR37:AQT37"/>
    <mergeCell ref="AQU37:AQW37"/>
    <mergeCell ref="AQX37:AQZ37"/>
    <mergeCell ref="ARA37:ARC37"/>
    <mergeCell ref="ARD37:ARF37"/>
    <mergeCell ref="ARG37:ARI37"/>
    <mergeCell ref="APZ37:AQB37"/>
    <mergeCell ref="AQC37:AQE37"/>
    <mergeCell ref="AQF37:AQH37"/>
    <mergeCell ref="AQI37:AQK37"/>
    <mergeCell ref="AQL37:AQN37"/>
    <mergeCell ref="AQO37:AQQ37"/>
    <mergeCell ref="APH37:APJ37"/>
    <mergeCell ref="APK37:APM37"/>
    <mergeCell ref="APN37:APP37"/>
    <mergeCell ref="APQ37:APS37"/>
    <mergeCell ref="APT37:APV37"/>
    <mergeCell ref="APW37:APY37"/>
    <mergeCell ref="AWX37:AWZ37"/>
    <mergeCell ref="AXA37:AXC37"/>
    <mergeCell ref="AXD37:AXF37"/>
    <mergeCell ref="AXG37:AXI37"/>
    <mergeCell ref="AXJ37:AXL37"/>
    <mergeCell ref="AXM37:AXO37"/>
    <mergeCell ref="AWF37:AWH37"/>
    <mergeCell ref="AWI37:AWK37"/>
    <mergeCell ref="AWL37:AWN37"/>
    <mergeCell ref="AWO37:AWQ37"/>
    <mergeCell ref="AWR37:AWT37"/>
    <mergeCell ref="AWU37:AWW37"/>
    <mergeCell ref="AVN37:AVP37"/>
    <mergeCell ref="AVQ37:AVS37"/>
    <mergeCell ref="AVT37:AVV37"/>
    <mergeCell ref="AVW37:AVY37"/>
    <mergeCell ref="AVZ37:AWB37"/>
    <mergeCell ref="AWC37:AWE37"/>
    <mergeCell ref="AUV37:AUX37"/>
    <mergeCell ref="AUY37:AVA37"/>
    <mergeCell ref="AVB37:AVD37"/>
    <mergeCell ref="AVE37:AVG37"/>
    <mergeCell ref="AVH37:AVJ37"/>
    <mergeCell ref="AVK37:AVM37"/>
    <mergeCell ref="AUD37:AUF37"/>
    <mergeCell ref="AUG37:AUI37"/>
    <mergeCell ref="AUJ37:AUL37"/>
    <mergeCell ref="AUM37:AUO37"/>
    <mergeCell ref="AUP37:AUR37"/>
    <mergeCell ref="AUS37:AUU37"/>
    <mergeCell ref="ATL37:ATN37"/>
    <mergeCell ref="ATO37:ATQ37"/>
    <mergeCell ref="ATR37:ATT37"/>
    <mergeCell ref="ATU37:ATW37"/>
    <mergeCell ref="ATX37:ATZ37"/>
    <mergeCell ref="AUA37:AUC37"/>
    <mergeCell ref="BBB37:BBD37"/>
    <mergeCell ref="BBE37:BBG37"/>
    <mergeCell ref="BBH37:BBJ37"/>
    <mergeCell ref="BBK37:BBM37"/>
    <mergeCell ref="BBN37:BBP37"/>
    <mergeCell ref="BBQ37:BBS37"/>
    <mergeCell ref="BAJ37:BAL37"/>
    <mergeCell ref="BAM37:BAO37"/>
    <mergeCell ref="BAP37:BAR37"/>
    <mergeCell ref="BAS37:BAU37"/>
    <mergeCell ref="BAV37:BAX37"/>
    <mergeCell ref="BAY37:BBA37"/>
    <mergeCell ref="AZR37:AZT37"/>
    <mergeCell ref="AZU37:AZW37"/>
    <mergeCell ref="AZX37:AZZ37"/>
    <mergeCell ref="BAA37:BAC37"/>
    <mergeCell ref="BAD37:BAF37"/>
    <mergeCell ref="BAG37:BAI37"/>
    <mergeCell ref="AYZ37:AZB37"/>
    <mergeCell ref="AZC37:AZE37"/>
    <mergeCell ref="AZF37:AZH37"/>
    <mergeCell ref="AZI37:AZK37"/>
    <mergeCell ref="AZL37:AZN37"/>
    <mergeCell ref="AZO37:AZQ37"/>
    <mergeCell ref="AYH37:AYJ37"/>
    <mergeCell ref="AYK37:AYM37"/>
    <mergeCell ref="AYN37:AYP37"/>
    <mergeCell ref="AYQ37:AYS37"/>
    <mergeCell ref="AYT37:AYV37"/>
    <mergeCell ref="AYW37:AYY37"/>
    <mergeCell ref="AXP37:AXR37"/>
    <mergeCell ref="AXS37:AXU37"/>
    <mergeCell ref="AXV37:AXX37"/>
    <mergeCell ref="AXY37:AYA37"/>
    <mergeCell ref="AYB37:AYD37"/>
    <mergeCell ref="AYE37:AYG37"/>
    <mergeCell ref="BFF37:BFH37"/>
    <mergeCell ref="BFI37:BFK37"/>
    <mergeCell ref="BFL37:BFN37"/>
    <mergeCell ref="BFO37:BFQ37"/>
    <mergeCell ref="BFR37:BFT37"/>
    <mergeCell ref="BFU37:BFW37"/>
    <mergeCell ref="BEN37:BEP37"/>
    <mergeCell ref="BEQ37:BES37"/>
    <mergeCell ref="BET37:BEV37"/>
    <mergeCell ref="BEW37:BEY37"/>
    <mergeCell ref="BEZ37:BFB37"/>
    <mergeCell ref="BFC37:BFE37"/>
    <mergeCell ref="BDV37:BDX37"/>
    <mergeCell ref="BDY37:BEA37"/>
    <mergeCell ref="BEB37:BED37"/>
    <mergeCell ref="BEE37:BEG37"/>
    <mergeCell ref="BEH37:BEJ37"/>
    <mergeCell ref="BEK37:BEM37"/>
    <mergeCell ref="BDD37:BDF37"/>
    <mergeCell ref="BDG37:BDI37"/>
    <mergeCell ref="BDJ37:BDL37"/>
    <mergeCell ref="BDM37:BDO37"/>
    <mergeCell ref="BDP37:BDR37"/>
    <mergeCell ref="BDS37:BDU37"/>
    <mergeCell ref="BCL37:BCN37"/>
    <mergeCell ref="BCO37:BCQ37"/>
    <mergeCell ref="BCR37:BCT37"/>
    <mergeCell ref="BCU37:BCW37"/>
    <mergeCell ref="BCX37:BCZ37"/>
    <mergeCell ref="BDA37:BDC37"/>
    <mergeCell ref="BBT37:BBV37"/>
    <mergeCell ref="BBW37:BBY37"/>
    <mergeCell ref="BBZ37:BCB37"/>
    <mergeCell ref="BCC37:BCE37"/>
    <mergeCell ref="BCF37:BCH37"/>
    <mergeCell ref="BCI37:BCK37"/>
    <mergeCell ref="BJJ37:BJL37"/>
    <mergeCell ref="BJM37:BJO37"/>
    <mergeCell ref="BJP37:BJR37"/>
    <mergeCell ref="BJS37:BJU37"/>
    <mergeCell ref="BJV37:BJX37"/>
    <mergeCell ref="BJY37:BKA37"/>
    <mergeCell ref="BIR37:BIT37"/>
    <mergeCell ref="BIU37:BIW37"/>
    <mergeCell ref="BIX37:BIZ37"/>
    <mergeCell ref="BJA37:BJC37"/>
    <mergeCell ref="BJD37:BJF37"/>
    <mergeCell ref="BJG37:BJI37"/>
    <mergeCell ref="BHZ37:BIB37"/>
    <mergeCell ref="BIC37:BIE37"/>
    <mergeCell ref="BIF37:BIH37"/>
    <mergeCell ref="BII37:BIK37"/>
    <mergeCell ref="BIL37:BIN37"/>
    <mergeCell ref="BIO37:BIQ37"/>
    <mergeCell ref="BHH37:BHJ37"/>
    <mergeCell ref="BHK37:BHM37"/>
    <mergeCell ref="BHN37:BHP37"/>
    <mergeCell ref="BHQ37:BHS37"/>
    <mergeCell ref="BHT37:BHV37"/>
    <mergeCell ref="BHW37:BHY37"/>
    <mergeCell ref="BGP37:BGR37"/>
    <mergeCell ref="BGS37:BGU37"/>
    <mergeCell ref="BGV37:BGX37"/>
    <mergeCell ref="BGY37:BHA37"/>
    <mergeCell ref="BHB37:BHD37"/>
    <mergeCell ref="BHE37:BHG37"/>
    <mergeCell ref="BFX37:BFZ37"/>
    <mergeCell ref="BGA37:BGC37"/>
    <mergeCell ref="BGD37:BGF37"/>
    <mergeCell ref="BGG37:BGI37"/>
    <mergeCell ref="BGJ37:BGL37"/>
    <mergeCell ref="BGM37:BGO37"/>
    <mergeCell ref="BNN37:BNP37"/>
    <mergeCell ref="BNQ37:BNS37"/>
    <mergeCell ref="BNT37:BNV37"/>
    <mergeCell ref="BNW37:BNY37"/>
    <mergeCell ref="BNZ37:BOB37"/>
    <mergeCell ref="BOC37:BOE37"/>
    <mergeCell ref="BMV37:BMX37"/>
    <mergeCell ref="BMY37:BNA37"/>
    <mergeCell ref="BNB37:BND37"/>
    <mergeCell ref="BNE37:BNG37"/>
    <mergeCell ref="BNH37:BNJ37"/>
    <mergeCell ref="BNK37:BNM37"/>
    <mergeCell ref="BMD37:BMF37"/>
    <mergeCell ref="BMG37:BMI37"/>
    <mergeCell ref="BMJ37:BML37"/>
    <mergeCell ref="BMM37:BMO37"/>
    <mergeCell ref="BMP37:BMR37"/>
    <mergeCell ref="BMS37:BMU37"/>
    <mergeCell ref="BLL37:BLN37"/>
    <mergeCell ref="BLO37:BLQ37"/>
    <mergeCell ref="BLR37:BLT37"/>
    <mergeCell ref="BLU37:BLW37"/>
    <mergeCell ref="BLX37:BLZ37"/>
    <mergeCell ref="BMA37:BMC37"/>
    <mergeCell ref="BKT37:BKV37"/>
    <mergeCell ref="BKW37:BKY37"/>
    <mergeCell ref="BKZ37:BLB37"/>
    <mergeCell ref="BLC37:BLE37"/>
    <mergeCell ref="BLF37:BLH37"/>
    <mergeCell ref="BLI37:BLK37"/>
    <mergeCell ref="BKB37:BKD37"/>
    <mergeCell ref="BKE37:BKG37"/>
    <mergeCell ref="BKH37:BKJ37"/>
    <mergeCell ref="BKK37:BKM37"/>
    <mergeCell ref="BKN37:BKP37"/>
    <mergeCell ref="BKQ37:BKS37"/>
    <mergeCell ref="BSV37:BSX37"/>
    <mergeCell ref="BSY37:BTA37"/>
    <mergeCell ref="BRR37:BRT37"/>
    <mergeCell ref="BRU37:BRW37"/>
    <mergeCell ref="BRX37:BRZ37"/>
    <mergeCell ref="BSA37:BSC37"/>
    <mergeCell ref="BSD37:BSF37"/>
    <mergeCell ref="BSG37:BSI37"/>
    <mergeCell ref="BQZ37:BRB37"/>
    <mergeCell ref="BRC37:BRE37"/>
    <mergeCell ref="BRF37:BRH37"/>
    <mergeCell ref="BRI37:BRK37"/>
    <mergeCell ref="BRL37:BRN37"/>
    <mergeCell ref="BRO37:BRQ37"/>
    <mergeCell ref="BQH37:BQJ37"/>
    <mergeCell ref="BQK37:BQM37"/>
    <mergeCell ref="BQN37:BQP37"/>
    <mergeCell ref="BQQ37:BQS37"/>
    <mergeCell ref="BQT37:BQV37"/>
    <mergeCell ref="BQW37:BQY37"/>
    <mergeCell ref="BPP37:BPR37"/>
    <mergeCell ref="BPS37:BPU37"/>
    <mergeCell ref="BPV37:BPX37"/>
    <mergeCell ref="BPY37:BQA37"/>
    <mergeCell ref="BQB37:BQD37"/>
    <mergeCell ref="BQE37:BQG37"/>
    <mergeCell ref="BOX37:BOZ37"/>
    <mergeCell ref="BPA37:BPC37"/>
    <mergeCell ref="BPD37:BPF37"/>
    <mergeCell ref="BPG37:BPI37"/>
    <mergeCell ref="BPJ37:BPL37"/>
    <mergeCell ref="BPM37:BPO37"/>
    <mergeCell ref="BOF37:BOH37"/>
    <mergeCell ref="BOI37:BOK37"/>
    <mergeCell ref="BOL37:BON37"/>
    <mergeCell ref="BOO37:BOQ37"/>
    <mergeCell ref="BOR37:BOT37"/>
    <mergeCell ref="BOU37:BOW37"/>
    <mergeCell ref="T38:V38"/>
    <mergeCell ref="W38:Y38"/>
    <mergeCell ref="Z38:AB38"/>
    <mergeCell ref="AC38:AE38"/>
    <mergeCell ref="AF38:AH38"/>
    <mergeCell ref="AI38:AK38"/>
    <mergeCell ref="B38:D38"/>
    <mergeCell ref="E38:G38"/>
    <mergeCell ref="H38:J38"/>
    <mergeCell ref="K38:M38"/>
    <mergeCell ref="N38:P38"/>
    <mergeCell ref="Q38:S38"/>
    <mergeCell ref="BXX37:BXZ37"/>
    <mergeCell ref="BYA37:BYC37"/>
    <mergeCell ref="BYD37:BYF37"/>
    <mergeCell ref="BYG37:BYI37"/>
    <mergeCell ref="BYJ37:BYL37"/>
    <mergeCell ref="BYM37:BYO37"/>
    <mergeCell ref="BXF37:BXH37"/>
    <mergeCell ref="BXI37:BXK37"/>
    <mergeCell ref="BXL37:BXN37"/>
    <mergeCell ref="BXO37:BXQ37"/>
    <mergeCell ref="BXR37:BXT37"/>
    <mergeCell ref="BXU37:BXW37"/>
    <mergeCell ref="BWN37:BWP37"/>
    <mergeCell ref="BWQ37:BWS37"/>
    <mergeCell ref="BWT37:BWV37"/>
    <mergeCell ref="BWW37:BWY37"/>
    <mergeCell ref="BWZ37:BXB37"/>
    <mergeCell ref="BXC37:BXE37"/>
    <mergeCell ref="BVV37:BVX37"/>
    <mergeCell ref="BVY37:BWA37"/>
    <mergeCell ref="BWB37:BWD37"/>
    <mergeCell ref="BWE37:BWG37"/>
    <mergeCell ref="BWH37:BWJ37"/>
    <mergeCell ref="BWK37:BWM37"/>
    <mergeCell ref="BVD37:BVF37"/>
    <mergeCell ref="BVG37:BVI37"/>
    <mergeCell ref="BVJ37:BVL37"/>
    <mergeCell ref="BVM37:BVO37"/>
    <mergeCell ref="BVP37:BVR37"/>
    <mergeCell ref="BVS37:BVU37"/>
    <mergeCell ref="BUL37:BUN37"/>
    <mergeCell ref="BUO37:BUQ37"/>
    <mergeCell ref="BUR37:BUT37"/>
    <mergeCell ref="BUU37:BUW37"/>
    <mergeCell ref="BUX37:BUZ37"/>
    <mergeCell ref="BVA37:BVC37"/>
    <mergeCell ref="BTT37:BTV37"/>
    <mergeCell ref="BTW37:BTY37"/>
    <mergeCell ref="BTZ37:BUB37"/>
    <mergeCell ref="BUC37:BUE37"/>
    <mergeCell ref="BUF37:BUH37"/>
    <mergeCell ref="BUI37:BUK37"/>
    <mergeCell ref="BTB37:BTD37"/>
    <mergeCell ref="BTE37:BTG37"/>
    <mergeCell ref="BTH37:BTJ37"/>
    <mergeCell ref="BTK37:BTM37"/>
    <mergeCell ref="BTN37:BTP37"/>
    <mergeCell ref="BTQ37:BTS37"/>
    <mergeCell ref="BSJ37:BSL37"/>
    <mergeCell ref="BSM37:BSO37"/>
    <mergeCell ref="BSP37:BSR37"/>
    <mergeCell ref="BSS37:BSU37"/>
    <mergeCell ref="DX38:DZ38"/>
    <mergeCell ref="EA38:EC38"/>
    <mergeCell ref="ED38:EF38"/>
    <mergeCell ref="EG38:EI38"/>
    <mergeCell ref="EJ38:EL38"/>
    <mergeCell ref="EM38:EO38"/>
    <mergeCell ref="DF38:DH38"/>
    <mergeCell ref="DI38:DK38"/>
    <mergeCell ref="DL38:DN38"/>
    <mergeCell ref="DO38:DQ38"/>
    <mergeCell ref="DR38:DT38"/>
    <mergeCell ref="DU38:DW38"/>
    <mergeCell ref="CN38:CP38"/>
    <mergeCell ref="CQ38:CS38"/>
    <mergeCell ref="CT38:CV38"/>
    <mergeCell ref="CW38:CY38"/>
    <mergeCell ref="CZ38:DB38"/>
    <mergeCell ref="DC38:DE38"/>
    <mergeCell ref="BV38:BX38"/>
    <mergeCell ref="BY38:CA38"/>
    <mergeCell ref="CB38:CD38"/>
    <mergeCell ref="CE38:CG38"/>
    <mergeCell ref="CH38:CJ38"/>
    <mergeCell ref="CK38:CM38"/>
    <mergeCell ref="BD38:BF38"/>
    <mergeCell ref="BG38:BI38"/>
    <mergeCell ref="BJ38:BL38"/>
    <mergeCell ref="BM38:BO38"/>
    <mergeCell ref="BP38:BR38"/>
    <mergeCell ref="BS38:BU38"/>
    <mergeCell ref="AL38:AN38"/>
    <mergeCell ref="AO38:AQ38"/>
    <mergeCell ref="AR38:AT38"/>
    <mergeCell ref="AU38:AW38"/>
    <mergeCell ref="AX38:AZ38"/>
    <mergeCell ref="BA38:BC38"/>
    <mergeCell ref="IB38:ID38"/>
    <mergeCell ref="IE38:IG38"/>
    <mergeCell ref="IH38:IJ38"/>
    <mergeCell ref="IK38:IM38"/>
    <mergeCell ref="IN38:IP38"/>
    <mergeCell ref="IQ38:IS38"/>
    <mergeCell ref="HJ38:HL38"/>
    <mergeCell ref="HM38:HO38"/>
    <mergeCell ref="HP38:HR38"/>
    <mergeCell ref="HS38:HU38"/>
    <mergeCell ref="HV38:HX38"/>
    <mergeCell ref="HY38:IA38"/>
    <mergeCell ref="GR38:GT38"/>
    <mergeCell ref="GU38:GW38"/>
    <mergeCell ref="GX38:GZ38"/>
    <mergeCell ref="HA38:HC38"/>
    <mergeCell ref="HD38:HF38"/>
    <mergeCell ref="HG38:HI38"/>
    <mergeCell ref="FZ38:GB38"/>
    <mergeCell ref="GC38:GE38"/>
    <mergeCell ref="GF38:GH38"/>
    <mergeCell ref="GI38:GK38"/>
    <mergeCell ref="GL38:GN38"/>
    <mergeCell ref="GO38:GQ38"/>
    <mergeCell ref="FH38:FJ38"/>
    <mergeCell ref="FK38:FM38"/>
    <mergeCell ref="FN38:FP38"/>
    <mergeCell ref="FQ38:FS38"/>
    <mergeCell ref="FT38:FV38"/>
    <mergeCell ref="FW38:FY38"/>
    <mergeCell ref="EP38:ER38"/>
    <mergeCell ref="ES38:EU38"/>
    <mergeCell ref="EV38:EX38"/>
    <mergeCell ref="EY38:FA38"/>
    <mergeCell ref="FB38:FD38"/>
    <mergeCell ref="FE38:FG38"/>
    <mergeCell ref="MF38:MH38"/>
    <mergeCell ref="MI38:MK38"/>
    <mergeCell ref="ML38:MN38"/>
    <mergeCell ref="MO38:MQ38"/>
    <mergeCell ref="MR38:MT38"/>
    <mergeCell ref="MU38:MW38"/>
    <mergeCell ref="LN38:LP38"/>
    <mergeCell ref="LQ38:LS38"/>
    <mergeCell ref="LT38:LV38"/>
    <mergeCell ref="LW38:LY38"/>
    <mergeCell ref="LZ38:MB38"/>
    <mergeCell ref="MC38:ME38"/>
    <mergeCell ref="KV38:KX38"/>
    <mergeCell ref="KY38:LA38"/>
    <mergeCell ref="LB38:LD38"/>
    <mergeCell ref="LE38:LG38"/>
    <mergeCell ref="LH38:LJ38"/>
    <mergeCell ref="LK38:LM38"/>
    <mergeCell ref="KD38:KF38"/>
    <mergeCell ref="KG38:KI38"/>
    <mergeCell ref="KJ38:KL38"/>
    <mergeCell ref="KM38:KO38"/>
    <mergeCell ref="KP38:KR38"/>
    <mergeCell ref="KS38:KU38"/>
    <mergeCell ref="JL38:JN38"/>
    <mergeCell ref="JO38:JQ38"/>
    <mergeCell ref="JR38:JT38"/>
    <mergeCell ref="JU38:JW38"/>
    <mergeCell ref="JX38:JZ38"/>
    <mergeCell ref="KA38:KC38"/>
    <mergeCell ref="IT38:IV38"/>
    <mergeCell ref="IW38:IY38"/>
    <mergeCell ref="IZ38:JB38"/>
    <mergeCell ref="JC38:JE38"/>
    <mergeCell ref="JF38:JH38"/>
    <mergeCell ref="JI38:JK38"/>
    <mergeCell ref="QJ38:QL38"/>
    <mergeCell ref="QM38:QO38"/>
    <mergeCell ref="QP38:QR38"/>
    <mergeCell ref="QS38:QU38"/>
    <mergeCell ref="QV38:QX38"/>
    <mergeCell ref="QY38:RA38"/>
    <mergeCell ref="PR38:PT38"/>
    <mergeCell ref="PU38:PW38"/>
    <mergeCell ref="PX38:PZ38"/>
    <mergeCell ref="QA38:QC38"/>
    <mergeCell ref="QD38:QF38"/>
    <mergeCell ref="QG38:QI38"/>
    <mergeCell ref="OZ38:PB38"/>
    <mergeCell ref="PC38:PE38"/>
    <mergeCell ref="PF38:PH38"/>
    <mergeCell ref="PI38:PK38"/>
    <mergeCell ref="PL38:PN38"/>
    <mergeCell ref="PO38:PQ38"/>
    <mergeCell ref="OH38:OJ38"/>
    <mergeCell ref="OK38:OM38"/>
    <mergeCell ref="ON38:OP38"/>
    <mergeCell ref="OQ38:OS38"/>
    <mergeCell ref="OT38:OV38"/>
    <mergeCell ref="OW38:OY38"/>
    <mergeCell ref="NP38:NR38"/>
    <mergeCell ref="NS38:NU38"/>
    <mergeCell ref="NV38:NX38"/>
    <mergeCell ref="NY38:OA38"/>
    <mergeCell ref="OB38:OD38"/>
    <mergeCell ref="OE38:OG38"/>
    <mergeCell ref="MX38:MZ38"/>
    <mergeCell ref="NA38:NC38"/>
    <mergeCell ref="ND38:NF38"/>
    <mergeCell ref="NG38:NI38"/>
    <mergeCell ref="NJ38:NL38"/>
    <mergeCell ref="NM38:NO38"/>
    <mergeCell ref="UN38:UP38"/>
    <mergeCell ref="UQ38:US38"/>
    <mergeCell ref="UT38:UV38"/>
    <mergeCell ref="UW38:UY38"/>
    <mergeCell ref="UZ38:VB38"/>
    <mergeCell ref="VC38:VE38"/>
    <mergeCell ref="TV38:TX38"/>
    <mergeCell ref="TY38:UA38"/>
    <mergeCell ref="UB38:UD38"/>
    <mergeCell ref="UE38:UG38"/>
    <mergeCell ref="UH38:UJ38"/>
    <mergeCell ref="UK38:UM38"/>
    <mergeCell ref="TD38:TF38"/>
    <mergeCell ref="TG38:TI38"/>
    <mergeCell ref="TJ38:TL38"/>
    <mergeCell ref="TM38:TO38"/>
    <mergeCell ref="TP38:TR38"/>
    <mergeCell ref="TS38:TU38"/>
    <mergeCell ref="SL38:SN38"/>
    <mergeCell ref="SO38:SQ38"/>
    <mergeCell ref="SR38:ST38"/>
    <mergeCell ref="SU38:SW38"/>
    <mergeCell ref="SX38:SZ38"/>
    <mergeCell ref="TA38:TC38"/>
    <mergeCell ref="RT38:RV38"/>
    <mergeCell ref="RW38:RY38"/>
    <mergeCell ref="RZ38:SB38"/>
    <mergeCell ref="SC38:SE38"/>
    <mergeCell ref="SF38:SH38"/>
    <mergeCell ref="SI38:SK38"/>
    <mergeCell ref="RB38:RD38"/>
    <mergeCell ref="RE38:RG38"/>
    <mergeCell ref="RH38:RJ38"/>
    <mergeCell ref="RK38:RM38"/>
    <mergeCell ref="RN38:RP38"/>
    <mergeCell ref="RQ38:RS38"/>
    <mergeCell ref="YR38:YT38"/>
    <mergeCell ref="YU38:YW38"/>
    <mergeCell ref="YX38:YZ38"/>
    <mergeCell ref="ZA38:ZC38"/>
    <mergeCell ref="ZD38:ZF38"/>
    <mergeCell ref="ZG38:ZI38"/>
    <mergeCell ref="XZ38:YB38"/>
    <mergeCell ref="YC38:YE38"/>
    <mergeCell ref="YF38:YH38"/>
    <mergeCell ref="YI38:YK38"/>
    <mergeCell ref="YL38:YN38"/>
    <mergeCell ref="YO38:YQ38"/>
    <mergeCell ref="XH38:XJ38"/>
    <mergeCell ref="XK38:XM38"/>
    <mergeCell ref="XN38:XP38"/>
    <mergeCell ref="XQ38:XS38"/>
    <mergeCell ref="XT38:XV38"/>
    <mergeCell ref="XW38:XY38"/>
    <mergeCell ref="WP38:WR38"/>
    <mergeCell ref="WS38:WU38"/>
    <mergeCell ref="WV38:WX38"/>
    <mergeCell ref="WY38:XA38"/>
    <mergeCell ref="XB38:XD38"/>
    <mergeCell ref="XE38:XG38"/>
    <mergeCell ref="VX38:VZ38"/>
    <mergeCell ref="WA38:WC38"/>
    <mergeCell ref="WD38:WF38"/>
    <mergeCell ref="WG38:WI38"/>
    <mergeCell ref="WJ38:WL38"/>
    <mergeCell ref="WM38:WO38"/>
    <mergeCell ref="VF38:VH38"/>
    <mergeCell ref="VI38:VK38"/>
    <mergeCell ref="VL38:VN38"/>
    <mergeCell ref="VO38:VQ38"/>
    <mergeCell ref="VR38:VT38"/>
    <mergeCell ref="VU38:VW38"/>
    <mergeCell ref="ACV38:ACX38"/>
    <mergeCell ref="ACY38:ADA38"/>
    <mergeCell ref="ADB38:ADD38"/>
    <mergeCell ref="ADE38:ADG38"/>
    <mergeCell ref="ADH38:ADJ38"/>
    <mergeCell ref="ADK38:ADM38"/>
    <mergeCell ref="ACD38:ACF38"/>
    <mergeCell ref="ACG38:ACI38"/>
    <mergeCell ref="ACJ38:ACL38"/>
    <mergeCell ref="ACM38:ACO38"/>
    <mergeCell ref="ACP38:ACR38"/>
    <mergeCell ref="ACS38:ACU38"/>
    <mergeCell ref="ABL38:ABN38"/>
    <mergeCell ref="ABO38:ABQ38"/>
    <mergeCell ref="ABR38:ABT38"/>
    <mergeCell ref="ABU38:ABW38"/>
    <mergeCell ref="ABX38:ABZ38"/>
    <mergeCell ref="ACA38:ACC38"/>
    <mergeCell ref="AAT38:AAV38"/>
    <mergeCell ref="AAW38:AAY38"/>
    <mergeCell ref="AAZ38:ABB38"/>
    <mergeCell ref="ABC38:ABE38"/>
    <mergeCell ref="ABF38:ABH38"/>
    <mergeCell ref="ABI38:ABK38"/>
    <mergeCell ref="AAB38:AAD38"/>
    <mergeCell ref="AAE38:AAG38"/>
    <mergeCell ref="AAH38:AAJ38"/>
    <mergeCell ref="AAK38:AAM38"/>
    <mergeCell ref="AAN38:AAP38"/>
    <mergeCell ref="AAQ38:AAS38"/>
    <mergeCell ref="ZJ38:ZL38"/>
    <mergeCell ref="ZM38:ZO38"/>
    <mergeCell ref="ZP38:ZR38"/>
    <mergeCell ref="ZS38:ZU38"/>
    <mergeCell ref="ZV38:ZX38"/>
    <mergeCell ref="ZY38:AAA38"/>
    <mergeCell ref="AGZ38:AHB38"/>
    <mergeCell ref="AHC38:AHE38"/>
    <mergeCell ref="AHF38:AHH38"/>
    <mergeCell ref="AHI38:AHK38"/>
    <mergeCell ref="AHL38:AHN38"/>
    <mergeCell ref="AHO38:AHQ38"/>
    <mergeCell ref="AGH38:AGJ38"/>
    <mergeCell ref="AGK38:AGM38"/>
    <mergeCell ref="AGN38:AGP38"/>
    <mergeCell ref="AGQ38:AGS38"/>
    <mergeCell ref="AGT38:AGV38"/>
    <mergeCell ref="AGW38:AGY38"/>
    <mergeCell ref="AFP38:AFR38"/>
    <mergeCell ref="AFS38:AFU38"/>
    <mergeCell ref="AFV38:AFX38"/>
    <mergeCell ref="AFY38:AGA38"/>
    <mergeCell ref="AGB38:AGD38"/>
    <mergeCell ref="AGE38:AGG38"/>
    <mergeCell ref="AEX38:AEZ38"/>
    <mergeCell ref="AFA38:AFC38"/>
    <mergeCell ref="AFD38:AFF38"/>
    <mergeCell ref="AFG38:AFI38"/>
    <mergeCell ref="AFJ38:AFL38"/>
    <mergeCell ref="AFM38:AFO38"/>
    <mergeCell ref="AEF38:AEH38"/>
    <mergeCell ref="AEI38:AEK38"/>
    <mergeCell ref="AEL38:AEN38"/>
    <mergeCell ref="AEO38:AEQ38"/>
    <mergeCell ref="AER38:AET38"/>
    <mergeCell ref="AEU38:AEW38"/>
    <mergeCell ref="ADN38:ADP38"/>
    <mergeCell ref="ADQ38:ADS38"/>
    <mergeCell ref="ADT38:ADV38"/>
    <mergeCell ref="ADW38:ADY38"/>
    <mergeCell ref="ADZ38:AEB38"/>
    <mergeCell ref="AEC38:AEE38"/>
    <mergeCell ref="ALD38:ALF38"/>
    <mergeCell ref="ALG38:ALI38"/>
    <mergeCell ref="ALJ38:ALL38"/>
    <mergeCell ref="ALM38:ALO38"/>
    <mergeCell ref="ALP38:ALR38"/>
    <mergeCell ref="ALS38:ALU38"/>
    <mergeCell ref="AKL38:AKN38"/>
    <mergeCell ref="AKO38:AKQ38"/>
    <mergeCell ref="AKR38:AKT38"/>
    <mergeCell ref="AKU38:AKW38"/>
    <mergeCell ref="AKX38:AKZ38"/>
    <mergeCell ref="ALA38:ALC38"/>
    <mergeCell ref="AJT38:AJV38"/>
    <mergeCell ref="AJW38:AJY38"/>
    <mergeCell ref="AJZ38:AKB38"/>
    <mergeCell ref="AKC38:AKE38"/>
    <mergeCell ref="AKF38:AKH38"/>
    <mergeCell ref="AKI38:AKK38"/>
    <mergeCell ref="AJB38:AJD38"/>
    <mergeCell ref="AJE38:AJG38"/>
    <mergeCell ref="AJH38:AJJ38"/>
    <mergeCell ref="AJK38:AJM38"/>
    <mergeCell ref="AJN38:AJP38"/>
    <mergeCell ref="AJQ38:AJS38"/>
    <mergeCell ref="AIJ38:AIL38"/>
    <mergeCell ref="AIM38:AIO38"/>
    <mergeCell ref="AIP38:AIR38"/>
    <mergeCell ref="AIS38:AIU38"/>
    <mergeCell ref="AIV38:AIX38"/>
    <mergeCell ref="AIY38:AJA38"/>
    <mergeCell ref="AHR38:AHT38"/>
    <mergeCell ref="AHU38:AHW38"/>
    <mergeCell ref="AHX38:AHZ38"/>
    <mergeCell ref="AIA38:AIC38"/>
    <mergeCell ref="AID38:AIF38"/>
    <mergeCell ref="AIG38:AII38"/>
    <mergeCell ref="APH38:APJ38"/>
    <mergeCell ref="APK38:APM38"/>
    <mergeCell ref="APN38:APP38"/>
    <mergeCell ref="APQ38:APS38"/>
    <mergeCell ref="APT38:APV38"/>
    <mergeCell ref="APW38:APY38"/>
    <mergeCell ref="AOP38:AOR38"/>
    <mergeCell ref="AOS38:AOU38"/>
    <mergeCell ref="AOV38:AOX38"/>
    <mergeCell ref="AOY38:APA38"/>
    <mergeCell ref="APB38:APD38"/>
    <mergeCell ref="APE38:APG38"/>
    <mergeCell ref="ANX38:ANZ38"/>
    <mergeCell ref="AOA38:AOC38"/>
    <mergeCell ref="AOD38:AOF38"/>
    <mergeCell ref="AOG38:AOI38"/>
    <mergeCell ref="AOJ38:AOL38"/>
    <mergeCell ref="AOM38:AOO38"/>
    <mergeCell ref="ANF38:ANH38"/>
    <mergeCell ref="ANI38:ANK38"/>
    <mergeCell ref="ANL38:ANN38"/>
    <mergeCell ref="ANO38:ANQ38"/>
    <mergeCell ref="ANR38:ANT38"/>
    <mergeCell ref="ANU38:ANW38"/>
    <mergeCell ref="AMN38:AMP38"/>
    <mergeCell ref="AMQ38:AMS38"/>
    <mergeCell ref="AMT38:AMV38"/>
    <mergeCell ref="AMW38:AMY38"/>
    <mergeCell ref="AMZ38:ANB38"/>
    <mergeCell ref="ANC38:ANE38"/>
    <mergeCell ref="ALV38:ALX38"/>
    <mergeCell ref="ALY38:AMA38"/>
    <mergeCell ref="AMB38:AMD38"/>
    <mergeCell ref="AME38:AMG38"/>
    <mergeCell ref="AMH38:AMJ38"/>
    <mergeCell ref="AMK38:AMM38"/>
    <mergeCell ref="ATL38:ATN38"/>
    <mergeCell ref="ATO38:ATQ38"/>
    <mergeCell ref="ATR38:ATT38"/>
    <mergeCell ref="ATU38:ATW38"/>
    <mergeCell ref="ATX38:ATZ38"/>
    <mergeCell ref="AUA38:AUC38"/>
    <mergeCell ref="AST38:ASV38"/>
    <mergeCell ref="ASW38:ASY38"/>
    <mergeCell ref="ASZ38:ATB38"/>
    <mergeCell ref="ATC38:ATE38"/>
    <mergeCell ref="ATF38:ATH38"/>
    <mergeCell ref="ATI38:ATK38"/>
    <mergeCell ref="ASB38:ASD38"/>
    <mergeCell ref="ASE38:ASG38"/>
    <mergeCell ref="ASH38:ASJ38"/>
    <mergeCell ref="ASK38:ASM38"/>
    <mergeCell ref="ASN38:ASP38"/>
    <mergeCell ref="ASQ38:ASS38"/>
    <mergeCell ref="ARJ38:ARL38"/>
    <mergeCell ref="ARM38:ARO38"/>
    <mergeCell ref="ARP38:ARR38"/>
    <mergeCell ref="ARS38:ARU38"/>
    <mergeCell ref="ARV38:ARX38"/>
    <mergeCell ref="ARY38:ASA38"/>
    <mergeCell ref="AQR38:AQT38"/>
    <mergeCell ref="AQU38:AQW38"/>
    <mergeCell ref="AQX38:AQZ38"/>
    <mergeCell ref="ARA38:ARC38"/>
    <mergeCell ref="ARD38:ARF38"/>
    <mergeCell ref="ARG38:ARI38"/>
    <mergeCell ref="APZ38:AQB38"/>
    <mergeCell ref="AQC38:AQE38"/>
    <mergeCell ref="AQF38:AQH38"/>
    <mergeCell ref="AQI38:AQK38"/>
    <mergeCell ref="AQL38:AQN38"/>
    <mergeCell ref="AQO38:AQQ38"/>
    <mergeCell ref="AXP38:AXR38"/>
    <mergeCell ref="AXS38:AXU38"/>
    <mergeCell ref="AXV38:AXX38"/>
    <mergeCell ref="AXY38:AYA38"/>
    <mergeCell ref="AYB38:AYD38"/>
    <mergeCell ref="AYE38:AYG38"/>
    <mergeCell ref="AWX38:AWZ38"/>
    <mergeCell ref="AXA38:AXC38"/>
    <mergeCell ref="AXD38:AXF38"/>
    <mergeCell ref="AXG38:AXI38"/>
    <mergeCell ref="AXJ38:AXL38"/>
    <mergeCell ref="AXM38:AXO38"/>
    <mergeCell ref="AWF38:AWH38"/>
    <mergeCell ref="AWI38:AWK38"/>
    <mergeCell ref="AWL38:AWN38"/>
    <mergeCell ref="AWO38:AWQ38"/>
    <mergeCell ref="AWR38:AWT38"/>
    <mergeCell ref="AWU38:AWW38"/>
    <mergeCell ref="AVN38:AVP38"/>
    <mergeCell ref="AVQ38:AVS38"/>
    <mergeCell ref="AVT38:AVV38"/>
    <mergeCell ref="AVW38:AVY38"/>
    <mergeCell ref="AVZ38:AWB38"/>
    <mergeCell ref="AWC38:AWE38"/>
    <mergeCell ref="AUV38:AUX38"/>
    <mergeCell ref="AUY38:AVA38"/>
    <mergeCell ref="AVB38:AVD38"/>
    <mergeCell ref="AVE38:AVG38"/>
    <mergeCell ref="AVH38:AVJ38"/>
    <mergeCell ref="AVK38:AVM38"/>
    <mergeCell ref="AUD38:AUF38"/>
    <mergeCell ref="AUG38:AUI38"/>
    <mergeCell ref="AUJ38:AUL38"/>
    <mergeCell ref="AUM38:AUO38"/>
    <mergeCell ref="AUP38:AUR38"/>
    <mergeCell ref="AUS38:AUU38"/>
    <mergeCell ref="BBT38:BBV38"/>
    <mergeCell ref="BBW38:BBY38"/>
    <mergeCell ref="BBZ38:BCB38"/>
    <mergeCell ref="BCC38:BCE38"/>
    <mergeCell ref="BCF38:BCH38"/>
    <mergeCell ref="BCI38:BCK38"/>
    <mergeCell ref="BBB38:BBD38"/>
    <mergeCell ref="BBE38:BBG38"/>
    <mergeCell ref="BBH38:BBJ38"/>
    <mergeCell ref="BBK38:BBM38"/>
    <mergeCell ref="BBN38:BBP38"/>
    <mergeCell ref="BBQ38:BBS38"/>
    <mergeCell ref="BAJ38:BAL38"/>
    <mergeCell ref="BAM38:BAO38"/>
    <mergeCell ref="BAP38:BAR38"/>
    <mergeCell ref="BAS38:BAU38"/>
    <mergeCell ref="BAV38:BAX38"/>
    <mergeCell ref="BAY38:BBA38"/>
    <mergeCell ref="AZR38:AZT38"/>
    <mergeCell ref="AZU38:AZW38"/>
    <mergeCell ref="AZX38:AZZ38"/>
    <mergeCell ref="BAA38:BAC38"/>
    <mergeCell ref="BAD38:BAF38"/>
    <mergeCell ref="BAG38:BAI38"/>
    <mergeCell ref="AYZ38:AZB38"/>
    <mergeCell ref="AZC38:AZE38"/>
    <mergeCell ref="AZF38:AZH38"/>
    <mergeCell ref="AZI38:AZK38"/>
    <mergeCell ref="AZL38:AZN38"/>
    <mergeCell ref="AZO38:AZQ38"/>
    <mergeCell ref="AYH38:AYJ38"/>
    <mergeCell ref="AYK38:AYM38"/>
    <mergeCell ref="AYN38:AYP38"/>
    <mergeCell ref="AYQ38:AYS38"/>
    <mergeCell ref="AYT38:AYV38"/>
    <mergeCell ref="AYW38:AYY38"/>
    <mergeCell ref="BFX38:BFZ38"/>
    <mergeCell ref="BGA38:BGC38"/>
    <mergeCell ref="BGD38:BGF38"/>
    <mergeCell ref="BGG38:BGI38"/>
    <mergeCell ref="BGJ38:BGL38"/>
    <mergeCell ref="BGM38:BGO38"/>
    <mergeCell ref="BFF38:BFH38"/>
    <mergeCell ref="BFI38:BFK38"/>
    <mergeCell ref="BFL38:BFN38"/>
    <mergeCell ref="BFO38:BFQ38"/>
    <mergeCell ref="BFR38:BFT38"/>
    <mergeCell ref="BFU38:BFW38"/>
    <mergeCell ref="BEN38:BEP38"/>
    <mergeCell ref="BEQ38:BES38"/>
    <mergeCell ref="BET38:BEV38"/>
    <mergeCell ref="BEW38:BEY38"/>
    <mergeCell ref="BEZ38:BFB38"/>
    <mergeCell ref="BFC38:BFE38"/>
    <mergeCell ref="BDV38:BDX38"/>
    <mergeCell ref="BDY38:BEA38"/>
    <mergeCell ref="BEB38:BED38"/>
    <mergeCell ref="BEE38:BEG38"/>
    <mergeCell ref="BEH38:BEJ38"/>
    <mergeCell ref="BEK38:BEM38"/>
    <mergeCell ref="BDD38:BDF38"/>
    <mergeCell ref="BDG38:BDI38"/>
    <mergeCell ref="BDJ38:BDL38"/>
    <mergeCell ref="BDM38:BDO38"/>
    <mergeCell ref="BDP38:BDR38"/>
    <mergeCell ref="BDS38:BDU38"/>
    <mergeCell ref="BCL38:BCN38"/>
    <mergeCell ref="BCO38:BCQ38"/>
    <mergeCell ref="BCR38:BCT38"/>
    <mergeCell ref="BCU38:BCW38"/>
    <mergeCell ref="BCX38:BCZ38"/>
    <mergeCell ref="BDA38:BDC38"/>
    <mergeCell ref="BKB38:BKD38"/>
    <mergeCell ref="BKE38:BKG38"/>
    <mergeCell ref="BKH38:BKJ38"/>
    <mergeCell ref="BKK38:BKM38"/>
    <mergeCell ref="BKN38:BKP38"/>
    <mergeCell ref="BKQ38:BKS38"/>
    <mergeCell ref="BJJ38:BJL38"/>
    <mergeCell ref="BJM38:BJO38"/>
    <mergeCell ref="BJP38:BJR38"/>
    <mergeCell ref="BJS38:BJU38"/>
    <mergeCell ref="BJV38:BJX38"/>
    <mergeCell ref="BJY38:BKA38"/>
    <mergeCell ref="BIR38:BIT38"/>
    <mergeCell ref="BIU38:BIW38"/>
    <mergeCell ref="BIX38:BIZ38"/>
    <mergeCell ref="BJA38:BJC38"/>
    <mergeCell ref="BJD38:BJF38"/>
    <mergeCell ref="BJG38:BJI38"/>
    <mergeCell ref="BHZ38:BIB38"/>
    <mergeCell ref="BIC38:BIE38"/>
    <mergeCell ref="BIF38:BIH38"/>
    <mergeCell ref="BII38:BIK38"/>
    <mergeCell ref="BIL38:BIN38"/>
    <mergeCell ref="BIO38:BIQ38"/>
    <mergeCell ref="BHH38:BHJ38"/>
    <mergeCell ref="BHK38:BHM38"/>
    <mergeCell ref="BHN38:BHP38"/>
    <mergeCell ref="BHQ38:BHS38"/>
    <mergeCell ref="BHT38:BHV38"/>
    <mergeCell ref="BHW38:BHY38"/>
    <mergeCell ref="BGP38:BGR38"/>
    <mergeCell ref="BGS38:BGU38"/>
    <mergeCell ref="BGV38:BGX38"/>
    <mergeCell ref="BGY38:BHA38"/>
    <mergeCell ref="BHB38:BHD38"/>
    <mergeCell ref="BHE38:BHG38"/>
    <mergeCell ref="BOF38:BOH38"/>
    <mergeCell ref="BOI38:BOK38"/>
    <mergeCell ref="BOL38:BON38"/>
    <mergeCell ref="BOO38:BOQ38"/>
    <mergeCell ref="BOR38:BOT38"/>
    <mergeCell ref="BOU38:BOW38"/>
    <mergeCell ref="BNN38:BNP38"/>
    <mergeCell ref="BNQ38:BNS38"/>
    <mergeCell ref="BNT38:BNV38"/>
    <mergeCell ref="BNW38:BNY38"/>
    <mergeCell ref="BNZ38:BOB38"/>
    <mergeCell ref="BOC38:BOE38"/>
    <mergeCell ref="BMV38:BMX38"/>
    <mergeCell ref="BMY38:BNA38"/>
    <mergeCell ref="BNB38:BND38"/>
    <mergeCell ref="BNE38:BNG38"/>
    <mergeCell ref="BNH38:BNJ38"/>
    <mergeCell ref="BNK38:BNM38"/>
    <mergeCell ref="BMD38:BMF38"/>
    <mergeCell ref="BMG38:BMI38"/>
    <mergeCell ref="BMJ38:BML38"/>
    <mergeCell ref="BMM38:BMO38"/>
    <mergeCell ref="BMP38:BMR38"/>
    <mergeCell ref="BMS38:BMU38"/>
    <mergeCell ref="BLL38:BLN38"/>
    <mergeCell ref="BLO38:BLQ38"/>
    <mergeCell ref="BLR38:BLT38"/>
    <mergeCell ref="BLU38:BLW38"/>
    <mergeCell ref="BLX38:BLZ38"/>
    <mergeCell ref="BMA38:BMC38"/>
    <mergeCell ref="BKT38:BKV38"/>
    <mergeCell ref="BKW38:BKY38"/>
    <mergeCell ref="BKZ38:BLB38"/>
    <mergeCell ref="BLC38:BLE38"/>
    <mergeCell ref="BLF38:BLH38"/>
    <mergeCell ref="BLI38:BLK38"/>
    <mergeCell ref="BTN38:BTP38"/>
    <mergeCell ref="BTQ38:BTS38"/>
    <mergeCell ref="BSJ38:BSL38"/>
    <mergeCell ref="BSM38:BSO38"/>
    <mergeCell ref="BSP38:BSR38"/>
    <mergeCell ref="BSS38:BSU38"/>
    <mergeCell ref="BSV38:BSX38"/>
    <mergeCell ref="BSY38:BTA38"/>
    <mergeCell ref="BRR38:BRT38"/>
    <mergeCell ref="BRU38:BRW38"/>
    <mergeCell ref="BRX38:BRZ38"/>
    <mergeCell ref="BSA38:BSC38"/>
    <mergeCell ref="BSD38:BSF38"/>
    <mergeCell ref="BSG38:BSI38"/>
    <mergeCell ref="BQZ38:BRB38"/>
    <mergeCell ref="BRC38:BRE38"/>
    <mergeCell ref="BRF38:BRH38"/>
    <mergeCell ref="BRI38:BRK38"/>
    <mergeCell ref="BRL38:BRN38"/>
    <mergeCell ref="BRO38:BRQ38"/>
    <mergeCell ref="BQH38:BQJ38"/>
    <mergeCell ref="BQK38:BQM38"/>
    <mergeCell ref="BQN38:BQP38"/>
    <mergeCell ref="BQQ38:BQS38"/>
    <mergeCell ref="BQT38:BQV38"/>
    <mergeCell ref="BQW38:BQY38"/>
    <mergeCell ref="BPP38:BPR38"/>
    <mergeCell ref="BPS38:BPU38"/>
    <mergeCell ref="BPV38:BPX38"/>
    <mergeCell ref="BPY38:BQA38"/>
    <mergeCell ref="BQB38:BQD38"/>
    <mergeCell ref="BQE38:BQG38"/>
    <mergeCell ref="BOX38:BOZ38"/>
    <mergeCell ref="BPA38:BPC38"/>
    <mergeCell ref="BPD38:BPF38"/>
    <mergeCell ref="BPG38:BPI38"/>
    <mergeCell ref="BPJ38:BPL38"/>
    <mergeCell ref="BPM38:BPO38"/>
    <mergeCell ref="AL39:AN39"/>
    <mergeCell ref="AO39:AQ39"/>
    <mergeCell ref="AR39:AT39"/>
    <mergeCell ref="AU39:AW39"/>
    <mergeCell ref="AX39:AZ39"/>
    <mergeCell ref="BA39:BC39"/>
    <mergeCell ref="T39:V39"/>
    <mergeCell ref="W39:Y39"/>
    <mergeCell ref="Z39:AB39"/>
    <mergeCell ref="AC39:AE39"/>
    <mergeCell ref="AF39:AH39"/>
    <mergeCell ref="AI39:AK39"/>
    <mergeCell ref="B39:D39"/>
    <mergeCell ref="E39:G39"/>
    <mergeCell ref="H39:J39"/>
    <mergeCell ref="K39:M39"/>
    <mergeCell ref="N39:P39"/>
    <mergeCell ref="Q39:S39"/>
    <mergeCell ref="BXX38:BXZ38"/>
    <mergeCell ref="BYA38:BYC38"/>
    <mergeCell ref="BYD38:BYF38"/>
    <mergeCell ref="BYG38:BYI38"/>
    <mergeCell ref="BYJ38:BYL38"/>
    <mergeCell ref="BYM38:BYO38"/>
    <mergeCell ref="BXF38:BXH38"/>
    <mergeCell ref="BXI38:BXK38"/>
    <mergeCell ref="BXL38:BXN38"/>
    <mergeCell ref="BXO38:BXQ38"/>
    <mergeCell ref="BXR38:BXT38"/>
    <mergeCell ref="BXU38:BXW38"/>
    <mergeCell ref="BWN38:BWP38"/>
    <mergeCell ref="BWQ38:BWS38"/>
    <mergeCell ref="BWT38:BWV38"/>
    <mergeCell ref="BWW38:BWY38"/>
    <mergeCell ref="BWZ38:BXB38"/>
    <mergeCell ref="BXC38:BXE38"/>
    <mergeCell ref="BVV38:BVX38"/>
    <mergeCell ref="BVY38:BWA38"/>
    <mergeCell ref="BWB38:BWD38"/>
    <mergeCell ref="BWE38:BWG38"/>
    <mergeCell ref="BWH38:BWJ38"/>
    <mergeCell ref="BWK38:BWM38"/>
    <mergeCell ref="BVD38:BVF38"/>
    <mergeCell ref="BVG38:BVI38"/>
    <mergeCell ref="BVJ38:BVL38"/>
    <mergeCell ref="BVM38:BVO38"/>
    <mergeCell ref="BVP38:BVR38"/>
    <mergeCell ref="BVS38:BVU38"/>
    <mergeCell ref="BUL38:BUN38"/>
    <mergeCell ref="BUO38:BUQ38"/>
    <mergeCell ref="BUR38:BUT38"/>
    <mergeCell ref="BUU38:BUW38"/>
    <mergeCell ref="BUX38:BUZ38"/>
    <mergeCell ref="BVA38:BVC38"/>
    <mergeCell ref="BTT38:BTV38"/>
    <mergeCell ref="BTW38:BTY38"/>
    <mergeCell ref="BTZ38:BUB38"/>
    <mergeCell ref="BUC38:BUE38"/>
    <mergeCell ref="BUF38:BUH38"/>
    <mergeCell ref="BUI38:BUK38"/>
    <mergeCell ref="BTB38:BTD38"/>
    <mergeCell ref="BTE38:BTG38"/>
    <mergeCell ref="BTH38:BTJ38"/>
    <mergeCell ref="BTK38:BTM38"/>
    <mergeCell ref="EP39:ER39"/>
    <mergeCell ref="ES39:EU39"/>
    <mergeCell ref="EV39:EX39"/>
    <mergeCell ref="EY39:FA39"/>
    <mergeCell ref="FB39:FD39"/>
    <mergeCell ref="FE39:FG39"/>
    <mergeCell ref="DX39:DZ39"/>
    <mergeCell ref="EA39:EC39"/>
    <mergeCell ref="ED39:EF39"/>
    <mergeCell ref="EG39:EI39"/>
    <mergeCell ref="EJ39:EL39"/>
    <mergeCell ref="EM39:EO39"/>
    <mergeCell ref="DF39:DH39"/>
    <mergeCell ref="DI39:DK39"/>
    <mergeCell ref="DL39:DN39"/>
    <mergeCell ref="DO39:DQ39"/>
    <mergeCell ref="DR39:DT39"/>
    <mergeCell ref="DU39:DW39"/>
    <mergeCell ref="CN39:CP39"/>
    <mergeCell ref="CQ39:CS39"/>
    <mergeCell ref="CT39:CV39"/>
    <mergeCell ref="CW39:CY39"/>
    <mergeCell ref="CZ39:DB39"/>
    <mergeCell ref="DC39:DE39"/>
    <mergeCell ref="BV39:BX39"/>
    <mergeCell ref="BY39:CA39"/>
    <mergeCell ref="CB39:CD39"/>
    <mergeCell ref="CE39:CG39"/>
    <mergeCell ref="CH39:CJ39"/>
    <mergeCell ref="CK39:CM39"/>
    <mergeCell ref="BD39:BF39"/>
    <mergeCell ref="BG39:BI39"/>
    <mergeCell ref="BJ39:BL39"/>
    <mergeCell ref="BM39:BO39"/>
    <mergeCell ref="BP39:BR39"/>
    <mergeCell ref="BS39:BU39"/>
    <mergeCell ref="IT39:IV39"/>
    <mergeCell ref="IW39:IY39"/>
    <mergeCell ref="IZ39:JB39"/>
    <mergeCell ref="JC39:JE39"/>
    <mergeCell ref="JF39:JH39"/>
    <mergeCell ref="JI39:JK39"/>
    <mergeCell ref="IB39:ID39"/>
    <mergeCell ref="IE39:IG39"/>
    <mergeCell ref="IH39:IJ39"/>
    <mergeCell ref="IK39:IM39"/>
    <mergeCell ref="IN39:IP39"/>
    <mergeCell ref="IQ39:IS39"/>
    <mergeCell ref="HJ39:HL39"/>
    <mergeCell ref="HM39:HO39"/>
    <mergeCell ref="HP39:HR39"/>
    <mergeCell ref="HS39:HU39"/>
    <mergeCell ref="HV39:HX39"/>
    <mergeCell ref="HY39:IA39"/>
    <mergeCell ref="GR39:GT39"/>
    <mergeCell ref="GU39:GW39"/>
    <mergeCell ref="GX39:GZ39"/>
    <mergeCell ref="HA39:HC39"/>
    <mergeCell ref="HD39:HF39"/>
    <mergeCell ref="HG39:HI39"/>
    <mergeCell ref="FZ39:GB39"/>
    <mergeCell ref="GC39:GE39"/>
    <mergeCell ref="GF39:GH39"/>
    <mergeCell ref="GI39:GK39"/>
    <mergeCell ref="GL39:GN39"/>
    <mergeCell ref="GO39:GQ39"/>
    <mergeCell ref="FH39:FJ39"/>
    <mergeCell ref="FK39:FM39"/>
    <mergeCell ref="FN39:FP39"/>
    <mergeCell ref="FQ39:FS39"/>
    <mergeCell ref="FT39:FV39"/>
    <mergeCell ref="FW39:FY39"/>
    <mergeCell ref="MX39:MZ39"/>
    <mergeCell ref="NA39:NC39"/>
    <mergeCell ref="ND39:NF39"/>
    <mergeCell ref="NG39:NI39"/>
    <mergeCell ref="NJ39:NL39"/>
    <mergeCell ref="NM39:NO39"/>
    <mergeCell ref="MF39:MH39"/>
    <mergeCell ref="MI39:MK39"/>
    <mergeCell ref="ML39:MN39"/>
    <mergeCell ref="MO39:MQ39"/>
    <mergeCell ref="MR39:MT39"/>
    <mergeCell ref="MU39:MW39"/>
    <mergeCell ref="LN39:LP39"/>
    <mergeCell ref="LQ39:LS39"/>
    <mergeCell ref="LT39:LV39"/>
    <mergeCell ref="LW39:LY39"/>
    <mergeCell ref="LZ39:MB39"/>
    <mergeCell ref="MC39:ME39"/>
    <mergeCell ref="KV39:KX39"/>
    <mergeCell ref="KY39:LA39"/>
    <mergeCell ref="LB39:LD39"/>
    <mergeCell ref="LE39:LG39"/>
    <mergeCell ref="LH39:LJ39"/>
    <mergeCell ref="LK39:LM39"/>
    <mergeCell ref="KD39:KF39"/>
    <mergeCell ref="KG39:KI39"/>
    <mergeCell ref="KJ39:KL39"/>
    <mergeCell ref="KM39:KO39"/>
    <mergeCell ref="KP39:KR39"/>
    <mergeCell ref="KS39:KU39"/>
    <mergeCell ref="JL39:JN39"/>
    <mergeCell ref="JO39:JQ39"/>
    <mergeCell ref="JR39:JT39"/>
    <mergeCell ref="JU39:JW39"/>
    <mergeCell ref="JX39:JZ39"/>
    <mergeCell ref="KA39:KC39"/>
    <mergeCell ref="RB39:RD39"/>
    <mergeCell ref="RE39:RG39"/>
    <mergeCell ref="RH39:RJ39"/>
    <mergeCell ref="RK39:RM39"/>
    <mergeCell ref="RN39:RP39"/>
    <mergeCell ref="RQ39:RS39"/>
    <mergeCell ref="QJ39:QL39"/>
    <mergeCell ref="QM39:QO39"/>
    <mergeCell ref="QP39:QR39"/>
    <mergeCell ref="QS39:QU39"/>
    <mergeCell ref="QV39:QX39"/>
    <mergeCell ref="QY39:RA39"/>
    <mergeCell ref="PR39:PT39"/>
    <mergeCell ref="PU39:PW39"/>
    <mergeCell ref="PX39:PZ39"/>
    <mergeCell ref="QA39:QC39"/>
    <mergeCell ref="QD39:QF39"/>
    <mergeCell ref="QG39:QI39"/>
    <mergeCell ref="OZ39:PB39"/>
    <mergeCell ref="PC39:PE39"/>
    <mergeCell ref="PF39:PH39"/>
    <mergeCell ref="PI39:PK39"/>
    <mergeCell ref="PL39:PN39"/>
    <mergeCell ref="PO39:PQ39"/>
    <mergeCell ref="OH39:OJ39"/>
    <mergeCell ref="OK39:OM39"/>
    <mergeCell ref="ON39:OP39"/>
    <mergeCell ref="OQ39:OS39"/>
    <mergeCell ref="OT39:OV39"/>
    <mergeCell ref="OW39:OY39"/>
    <mergeCell ref="NP39:NR39"/>
    <mergeCell ref="NS39:NU39"/>
    <mergeCell ref="NV39:NX39"/>
    <mergeCell ref="NY39:OA39"/>
    <mergeCell ref="OB39:OD39"/>
    <mergeCell ref="OE39:OG39"/>
    <mergeCell ref="VF39:VH39"/>
    <mergeCell ref="VI39:VK39"/>
    <mergeCell ref="VL39:VN39"/>
    <mergeCell ref="VO39:VQ39"/>
    <mergeCell ref="VR39:VT39"/>
    <mergeCell ref="VU39:VW39"/>
    <mergeCell ref="UN39:UP39"/>
    <mergeCell ref="UQ39:US39"/>
    <mergeCell ref="UT39:UV39"/>
    <mergeCell ref="UW39:UY39"/>
    <mergeCell ref="UZ39:VB39"/>
    <mergeCell ref="VC39:VE39"/>
    <mergeCell ref="TV39:TX39"/>
    <mergeCell ref="TY39:UA39"/>
    <mergeCell ref="UB39:UD39"/>
    <mergeCell ref="UE39:UG39"/>
    <mergeCell ref="UH39:UJ39"/>
    <mergeCell ref="UK39:UM39"/>
    <mergeCell ref="TD39:TF39"/>
    <mergeCell ref="TG39:TI39"/>
    <mergeCell ref="TJ39:TL39"/>
    <mergeCell ref="TM39:TO39"/>
    <mergeCell ref="TP39:TR39"/>
    <mergeCell ref="TS39:TU39"/>
    <mergeCell ref="SL39:SN39"/>
    <mergeCell ref="SO39:SQ39"/>
    <mergeCell ref="SR39:ST39"/>
    <mergeCell ref="SU39:SW39"/>
    <mergeCell ref="SX39:SZ39"/>
    <mergeCell ref="TA39:TC39"/>
    <mergeCell ref="RT39:RV39"/>
    <mergeCell ref="RW39:RY39"/>
    <mergeCell ref="RZ39:SB39"/>
    <mergeCell ref="SC39:SE39"/>
    <mergeCell ref="SF39:SH39"/>
    <mergeCell ref="SI39:SK39"/>
    <mergeCell ref="ZJ39:ZL39"/>
    <mergeCell ref="ZM39:ZO39"/>
    <mergeCell ref="ZP39:ZR39"/>
    <mergeCell ref="ZS39:ZU39"/>
    <mergeCell ref="ZV39:ZX39"/>
    <mergeCell ref="ZY39:AAA39"/>
    <mergeCell ref="YR39:YT39"/>
    <mergeCell ref="YU39:YW39"/>
    <mergeCell ref="YX39:YZ39"/>
    <mergeCell ref="ZA39:ZC39"/>
    <mergeCell ref="ZD39:ZF39"/>
    <mergeCell ref="ZG39:ZI39"/>
    <mergeCell ref="XZ39:YB39"/>
    <mergeCell ref="YC39:YE39"/>
    <mergeCell ref="YF39:YH39"/>
    <mergeCell ref="YI39:YK39"/>
    <mergeCell ref="YL39:YN39"/>
    <mergeCell ref="YO39:YQ39"/>
    <mergeCell ref="XH39:XJ39"/>
    <mergeCell ref="XK39:XM39"/>
    <mergeCell ref="XN39:XP39"/>
    <mergeCell ref="XQ39:XS39"/>
    <mergeCell ref="XT39:XV39"/>
    <mergeCell ref="XW39:XY39"/>
    <mergeCell ref="WP39:WR39"/>
    <mergeCell ref="WS39:WU39"/>
    <mergeCell ref="WV39:WX39"/>
    <mergeCell ref="WY39:XA39"/>
    <mergeCell ref="XB39:XD39"/>
    <mergeCell ref="XE39:XG39"/>
    <mergeCell ref="VX39:VZ39"/>
    <mergeCell ref="WA39:WC39"/>
    <mergeCell ref="WD39:WF39"/>
    <mergeCell ref="WG39:WI39"/>
    <mergeCell ref="WJ39:WL39"/>
    <mergeCell ref="WM39:WO39"/>
    <mergeCell ref="ADN39:ADP39"/>
    <mergeCell ref="ADQ39:ADS39"/>
    <mergeCell ref="ADT39:ADV39"/>
    <mergeCell ref="ADW39:ADY39"/>
    <mergeCell ref="ADZ39:AEB39"/>
    <mergeCell ref="AEC39:AEE39"/>
    <mergeCell ref="ACV39:ACX39"/>
    <mergeCell ref="ACY39:ADA39"/>
    <mergeCell ref="ADB39:ADD39"/>
    <mergeCell ref="ADE39:ADG39"/>
    <mergeCell ref="ADH39:ADJ39"/>
    <mergeCell ref="ADK39:ADM39"/>
    <mergeCell ref="ACD39:ACF39"/>
    <mergeCell ref="ACG39:ACI39"/>
    <mergeCell ref="ACJ39:ACL39"/>
    <mergeCell ref="ACM39:ACO39"/>
    <mergeCell ref="ACP39:ACR39"/>
    <mergeCell ref="ACS39:ACU39"/>
    <mergeCell ref="ABL39:ABN39"/>
    <mergeCell ref="ABO39:ABQ39"/>
    <mergeCell ref="ABR39:ABT39"/>
    <mergeCell ref="ABU39:ABW39"/>
    <mergeCell ref="ABX39:ABZ39"/>
    <mergeCell ref="ACA39:ACC39"/>
    <mergeCell ref="AAT39:AAV39"/>
    <mergeCell ref="AAW39:AAY39"/>
    <mergeCell ref="AAZ39:ABB39"/>
    <mergeCell ref="ABC39:ABE39"/>
    <mergeCell ref="ABF39:ABH39"/>
    <mergeCell ref="ABI39:ABK39"/>
    <mergeCell ref="AAB39:AAD39"/>
    <mergeCell ref="AAE39:AAG39"/>
    <mergeCell ref="AAH39:AAJ39"/>
    <mergeCell ref="AAK39:AAM39"/>
    <mergeCell ref="AAN39:AAP39"/>
    <mergeCell ref="AAQ39:AAS39"/>
    <mergeCell ref="AHR39:AHT39"/>
    <mergeCell ref="AHU39:AHW39"/>
    <mergeCell ref="AHX39:AHZ39"/>
    <mergeCell ref="AIA39:AIC39"/>
    <mergeCell ref="AID39:AIF39"/>
    <mergeCell ref="AIG39:AII39"/>
    <mergeCell ref="AGZ39:AHB39"/>
    <mergeCell ref="AHC39:AHE39"/>
    <mergeCell ref="AHF39:AHH39"/>
    <mergeCell ref="AHI39:AHK39"/>
    <mergeCell ref="AHL39:AHN39"/>
    <mergeCell ref="AHO39:AHQ39"/>
    <mergeCell ref="AGH39:AGJ39"/>
    <mergeCell ref="AGK39:AGM39"/>
    <mergeCell ref="AGN39:AGP39"/>
    <mergeCell ref="AGQ39:AGS39"/>
    <mergeCell ref="AGT39:AGV39"/>
    <mergeCell ref="AGW39:AGY39"/>
    <mergeCell ref="AFP39:AFR39"/>
    <mergeCell ref="AFS39:AFU39"/>
    <mergeCell ref="AFV39:AFX39"/>
    <mergeCell ref="AFY39:AGA39"/>
    <mergeCell ref="AGB39:AGD39"/>
    <mergeCell ref="AGE39:AGG39"/>
    <mergeCell ref="AEX39:AEZ39"/>
    <mergeCell ref="AFA39:AFC39"/>
    <mergeCell ref="AFD39:AFF39"/>
    <mergeCell ref="AFG39:AFI39"/>
    <mergeCell ref="AFJ39:AFL39"/>
    <mergeCell ref="AFM39:AFO39"/>
    <mergeCell ref="AEF39:AEH39"/>
    <mergeCell ref="AEI39:AEK39"/>
    <mergeCell ref="AEL39:AEN39"/>
    <mergeCell ref="AEO39:AEQ39"/>
    <mergeCell ref="AER39:AET39"/>
    <mergeCell ref="AEU39:AEW39"/>
    <mergeCell ref="ALV39:ALX39"/>
    <mergeCell ref="ALY39:AMA39"/>
    <mergeCell ref="AMB39:AMD39"/>
    <mergeCell ref="AME39:AMG39"/>
    <mergeCell ref="AMH39:AMJ39"/>
    <mergeCell ref="AMK39:AMM39"/>
    <mergeCell ref="ALD39:ALF39"/>
    <mergeCell ref="ALG39:ALI39"/>
    <mergeCell ref="ALJ39:ALL39"/>
    <mergeCell ref="ALM39:ALO39"/>
    <mergeCell ref="ALP39:ALR39"/>
    <mergeCell ref="ALS39:ALU39"/>
    <mergeCell ref="AKL39:AKN39"/>
    <mergeCell ref="AKO39:AKQ39"/>
    <mergeCell ref="AKR39:AKT39"/>
    <mergeCell ref="AKU39:AKW39"/>
    <mergeCell ref="AKX39:AKZ39"/>
    <mergeCell ref="ALA39:ALC39"/>
    <mergeCell ref="AJT39:AJV39"/>
    <mergeCell ref="AJW39:AJY39"/>
    <mergeCell ref="AJZ39:AKB39"/>
    <mergeCell ref="AKC39:AKE39"/>
    <mergeCell ref="AKF39:AKH39"/>
    <mergeCell ref="AKI39:AKK39"/>
    <mergeCell ref="AJB39:AJD39"/>
    <mergeCell ref="AJE39:AJG39"/>
    <mergeCell ref="AJH39:AJJ39"/>
    <mergeCell ref="AJK39:AJM39"/>
    <mergeCell ref="AJN39:AJP39"/>
    <mergeCell ref="AJQ39:AJS39"/>
    <mergeCell ref="AIJ39:AIL39"/>
    <mergeCell ref="AIM39:AIO39"/>
    <mergeCell ref="AIP39:AIR39"/>
    <mergeCell ref="AIS39:AIU39"/>
    <mergeCell ref="AIV39:AIX39"/>
    <mergeCell ref="AIY39:AJA39"/>
    <mergeCell ref="APZ39:AQB39"/>
    <mergeCell ref="AQC39:AQE39"/>
    <mergeCell ref="AQF39:AQH39"/>
    <mergeCell ref="AQI39:AQK39"/>
    <mergeCell ref="AQL39:AQN39"/>
    <mergeCell ref="AQO39:AQQ39"/>
    <mergeCell ref="APH39:APJ39"/>
    <mergeCell ref="APK39:APM39"/>
    <mergeCell ref="APN39:APP39"/>
    <mergeCell ref="APQ39:APS39"/>
    <mergeCell ref="APT39:APV39"/>
    <mergeCell ref="APW39:APY39"/>
    <mergeCell ref="AOP39:AOR39"/>
    <mergeCell ref="AOS39:AOU39"/>
    <mergeCell ref="AOV39:AOX39"/>
    <mergeCell ref="AOY39:APA39"/>
    <mergeCell ref="APB39:APD39"/>
    <mergeCell ref="APE39:APG39"/>
    <mergeCell ref="ANX39:ANZ39"/>
    <mergeCell ref="AOA39:AOC39"/>
    <mergeCell ref="AOD39:AOF39"/>
    <mergeCell ref="AOG39:AOI39"/>
    <mergeCell ref="AOJ39:AOL39"/>
    <mergeCell ref="AOM39:AOO39"/>
    <mergeCell ref="ANF39:ANH39"/>
    <mergeCell ref="ANI39:ANK39"/>
    <mergeCell ref="ANL39:ANN39"/>
    <mergeCell ref="ANO39:ANQ39"/>
    <mergeCell ref="ANR39:ANT39"/>
    <mergeCell ref="ANU39:ANW39"/>
    <mergeCell ref="AMN39:AMP39"/>
    <mergeCell ref="AMQ39:AMS39"/>
    <mergeCell ref="AMT39:AMV39"/>
    <mergeCell ref="AMW39:AMY39"/>
    <mergeCell ref="AMZ39:ANB39"/>
    <mergeCell ref="ANC39:ANE39"/>
    <mergeCell ref="AUD39:AUF39"/>
    <mergeCell ref="AUG39:AUI39"/>
    <mergeCell ref="AUJ39:AUL39"/>
    <mergeCell ref="AUM39:AUO39"/>
    <mergeCell ref="AUP39:AUR39"/>
    <mergeCell ref="AUS39:AUU39"/>
    <mergeCell ref="ATL39:ATN39"/>
    <mergeCell ref="ATO39:ATQ39"/>
    <mergeCell ref="ATR39:ATT39"/>
    <mergeCell ref="ATU39:ATW39"/>
    <mergeCell ref="ATX39:ATZ39"/>
    <mergeCell ref="AUA39:AUC39"/>
    <mergeCell ref="AST39:ASV39"/>
    <mergeCell ref="ASW39:ASY39"/>
    <mergeCell ref="ASZ39:ATB39"/>
    <mergeCell ref="ATC39:ATE39"/>
    <mergeCell ref="ATF39:ATH39"/>
    <mergeCell ref="ATI39:ATK39"/>
    <mergeCell ref="ASB39:ASD39"/>
    <mergeCell ref="ASE39:ASG39"/>
    <mergeCell ref="ASH39:ASJ39"/>
    <mergeCell ref="ASK39:ASM39"/>
    <mergeCell ref="ASN39:ASP39"/>
    <mergeCell ref="ASQ39:ASS39"/>
    <mergeCell ref="ARJ39:ARL39"/>
    <mergeCell ref="ARM39:ARO39"/>
    <mergeCell ref="ARP39:ARR39"/>
    <mergeCell ref="ARS39:ARU39"/>
    <mergeCell ref="ARV39:ARX39"/>
    <mergeCell ref="ARY39:ASA39"/>
    <mergeCell ref="AQR39:AQT39"/>
    <mergeCell ref="AQU39:AQW39"/>
    <mergeCell ref="AQX39:AQZ39"/>
    <mergeCell ref="ARA39:ARC39"/>
    <mergeCell ref="ARD39:ARF39"/>
    <mergeCell ref="ARG39:ARI39"/>
    <mergeCell ref="AYH39:AYJ39"/>
    <mergeCell ref="AYK39:AYM39"/>
    <mergeCell ref="AYN39:AYP39"/>
    <mergeCell ref="AYQ39:AYS39"/>
    <mergeCell ref="AYT39:AYV39"/>
    <mergeCell ref="AYW39:AYY39"/>
    <mergeCell ref="AXP39:AXR39"/>
    <mergeCell ref="AXS39:AXU39"/>
    <mergeCell ref="AXV39:AXX39"/>
    <mergeCell ref="AXY39:AYA39"/>
    <mergeCell ref="AYB39:AYD39"/>
    <mergeCell ref="AYE39:AYG39"/>
    <mergeCell ref="AWX39:AWZ39"/>
    <mergeCell ref="AXA39:AXC39"/>
    <mergeCell ref="AXD39:AXF39"/>
    <mergeCell ref="AXG39:AXI39"/>
    <mergeCell ref="AXJ39:AXL39"/>
    <mergeCell ref="AXM39:AXO39"/>
    <mergeCell ref="AWF39:AWH39"/>
    <mergeCell ref="AWI39:AWK39"/>
    <mergeCell ref="AWL39:AWN39"/>
    <mergeCell ref="AWO39:AWQ39"/>
    <mergeCell ref="AWR39:AWT39"/>
    <mergeCell ref="AWU39:AWW39"/>
    <mergeCell ref="AVN39:AVP39"/>
    <mergeCell ref="AVQ39:AVS39"/>
    <mergeCell ref="AVT39:AVV39"/>
    <mergeCell ref="AVW39:AVY39"/>
    <mergeCell ref="AVZ39:AWB39"/>
    <mergeCell ref="AWC39:AWE39"/>
    <mergeCell ref="AUV39:AUX39"/>
    <mergeCell ref="AUY39:AVA39"/>
    <mergeCell ref="AVB39:AVD39"/>
    <mergeCell ref="AVE39:AVG39"/>
    <mergeCell ref="AVH39:AVJ39"/>
    <mergeCell ref="AVK39:AVM39"/>
    <mergeCell ref="BCL39:BCN39"/>
    <mergeCell ref="BCO39:BCQ39"/>
    <mergeCell ref="BCR39:BCT39"/>
    <mergeCell ref="BCU39:BCW39"/>
    <mergeCell ref="BCX39:BCZ39"/>
    <mergeCell ref="BDA39:BDC39"/>
    <mergeCell ref="BBT39:BBV39"/>
    <mergeCell ref="BBW39:BBY39"/>
    <mergeCell ref="BBZ39:BCB39"/>
    <mergeCell ref="BCC39:BCE39"/>
    <mergeCell ref="BCF39:BCH39"/>
    <mergeCell ref="BCI39:BCK39"/>
    <mergeCell ref="BBB39:BBD39"/>
    <mergeCell ref="BBE39:BBG39"/>
    <mergeCell ref="BBH39:BBJ39"/>
    <mergeCell ref="BBK39:BBM39"/>
    <mergeCell ref="BBN39:BBP39"/>
    <mergeCell ref="BBQ39:BBS39"/>
    <mergeCell ref="BAJ39:BAL39"/>
    <mergeCell ref="BAM39:BAO39"/>
    <mergeCell ref="BAP39:BAR39"/>
    <mergeCell ref="BAS39:BAU39"/>
    <mergeCell ref="BAV39:BAX39"/>
    <mergeCell ref="BAY39:BBA39"/>
    <mergeCell ref="AZR39:AZT39"/>
    <mergeCell ref="AZU39:AZW39"/>
    <mergeCell ref="AZX39:AZZ39"/>
    <mergeCell ref="BAA39:BAC39"/>
    <mergeCell ref="BAD39:BAF39"/>
    <mergeCell ref="BAG39:BAI39"/>
    <mergeCell ref="AYZ39:AZB39"/>
    <mergeCell ref="AZC39:AZE39"/>
    <mergeCell ref="AZF39:AZH39"/>
    <mergeCell ref="AZI39:AZK39"/>
    <mergeCell ref="AZL39:AZN39"/>
    <mergeCell ref="AZO39:AZQ39"/>
    <mergeCell ref="BGP39:BGR39"/>
    <mergeCell ref="BGS39:BGU39"/>
    <mergeCell ref="BGV39:BGX39"/>
    <mergeCell ref="BGY39:BHA39"/>
    <mergeCell ref="BHB39:BHD39"/>
    <mergeCell ref="BHE39:BHG39"/>
    <mergeCell ref="BFX39:BFZ39"/>
    <mergeCell ref="BGA39:BGC39"/>
    <mergeCell ref="BGD39:BGF39"/>
    <mergeCell ref="BGG39:BGI39"/>
    <mergeCell ref="BGJ39:BGL39"/>
    <mergeCell ref="BGM39:BGO39"/>
    <mergeCell ref="BFF39:BFH39"/>
    <mergeCell ref="BFI39:BFK39"/>
    <mergeCell ref="BFL39:BFN39"/>
    <mergeCell ref="BFO39:BFQ39"/>
    <mergeCell ref="BFR39:BFT39"/>
    <mergeCell ref="BFU39:BFW39"/>
    <mergeCell ref="BEN39:BEP39"/>
    <mergeCell ref="BEQ39:BES39"/>
    <mergeCell ref="BET39:BEV39"/>
    <mergeCell ref="BEW39:BEY39"/>
    <mergeCell ref="BEZ39:BFB39"/>
    <mergeCell ref="BFC39:BFE39"/>
    <mergeCell ref="BDV39:BDX39"/>
    <mergeCell ref="BDY39:BEA39"/>
    <mergeCell ref="BEB39:BED39"/>
    <mergeCell ref="BEE39:BEG39"/>
    <mergeCell ref="BEH39:BEJ39"/>
    <mergeCell ref="BEK39:BEM39"/>
    <mergeCell ref="BDD39:BDF39"/>
    <mergeCell ref="BDG39:BDI39"/>
    <mergeCell ref="BDJ39:BDL39"/>
    <mergeCell ref="BDM39:BDO39"/>
    <mergeCell ref="BDP39:BDR39"/>
    <mergeCell ref="BDS39:BDU39"/>
    <mergeCell ref="BKT39:BKV39"/>
    <mergeCell ref="BKW39:BKY39"/>
    <mergeCell ref="BKZ39:BLB39"/>
    <mergeCell ref="BLC39:BLE39"/>
    <mergeCell ref="BLF39:BLH39"/>
    <mergeCell ref="BLI39:BLK39"/>
    <mergeCell ref="BKB39:BKD39"/>
    <mergeCell ref="BKE39:BKG39"/>
    <mergeCell ref="BKH39:BKJ39"/>
    <mergeCell ref="BKK39:BKM39"/>
    <mergeCell ref="BKN39:BKP39"/>
    <mergeCell ref="BKQ39:BKS39"/>
    <mergeCell ref="BJJ39:BJL39"/>
    <mergeCell ref="BJM39:BJO39"/>
    <mergeCell ref="BJP39:BJR39"/>
    <mergeCell ref="BJS39:BJU39"/>
    <mergeCell ref="BJV39:BJX39"/>
    <mergeCell ref="BJY39:BKA39"/>
    <mergeCell ref="BIR39:BIT39"/>
    <mergeCell ref="BIU39:BIW39"/>
    <mergeCell ref="BIX39:BIZ39"/>
    <mergeCell ref="BJA39:BJC39"/>
    <mergeCell ref="BJD39:BJF39"/>
    <mergeCell ref="BJG39:BJI39"/>
    <mergeCell ref="BHZ39:BIB39"/>
    <mergeCell ref="BIC39:BIE39"/>
    <mergeCell ref="BIF39:BIH39"/>
    <mergeCell ref="BII39:BIK39"/>
    <mergeCell ref="BIL39:BIN39"/>
    <mergeCell ref="BIO39:BIQ39"/>
    <mergeCell ref="BHH39:BHJ39"/>
    <mergeCell ref="BHK39:BHM39"/>
    <mergeCell ref="BHN39:BHP39"/>
    <mergeCell ref="BHQ39:BHS39"/>
    <mergeCell ref="BHT39:BHV39"/>
    <mergeCell ref="BHW39:BHY39"/>
    <mergeCell ref="BOX39:BOZ39"/>
    <mergeCell ref="BPA39:BPC39"/>
    <mergeCell ref="BPD39:BPF39"/>
    <mergeCell ref="BPG39:BPI39"/>
    <mergeCell ref="BPJ39:BPL39"/>
    <mergeCell ref="BPM39:BPO39"/>
    <mergeCell ref="BOF39:BOH39"/>
    <mergeCell ref="BOI39:BOK39"/>
    <mergeCell ref="BOL39:BON39"/>
    <mergeCell ref="BOO39:BOQ39"/>
    <mergeCell ref="BOR39:BOT39"/>
    <mergeCell ref="BOU39:BOW39"/>
    <mergeCell ref="BNN39:BNP39"/>
    <mergeCell ref="BNQ39:BNS39"/>
    <mergeCell ref="BNT39:BNV39"/>
    <mergeCell ref="BNW39:BNY39"/>
    <mergeCell ref="BNZ39:BOB39"/>
    <mergeCell ref="BOC39:BOE39"/>
    <mergeCell ref="BMV39:BMX39"/>
    <mergeCell ref="BMY39:BNA39"/>
    <mergeCell ref="BNB39:BND39"/>
    <mergeCell ref="BNE39:BNG39"/>
    <mergeCell ref="BNH39:BNJ39"/>
    <mergeCell ref="BNK39:BNM39"/>
    <mergeCell ref="BMD39:BMF39"/>
    <mergeCell ref="BMG39:BMI39"/>
    <mergeCell ref="BMJ39:BML39"/>
    <mergeCell ref="BMM39:BMO39"/>
    <mergeCell ref="BMP39:BMR39"/>
    <mergeCell ref="BMS39:BMU39"/>
    <mergeCell ref="BLL39:BLN39"/>
    <mergeCell ref="BLO39:BLQ39"/>
    <mergeCell ref="BLR39:BLT39"/>
    <mergeCell ref="BLU39:BLW39"/>
    <mergeCell ref="BLX39:BLZ39"/>
    <mergeCell ref="BMA39:BMC39"/>
    <mergeCell ref="BUF39:BUH39"/>
    <mergeCell ref="BUI39:BUK39"/>
    <mergeCell ref="BTB39:BTD39"/>
    <mergeCell ref="BTE39:BTG39"/>
    <mergeCell ref="BTH39:BTJ39"/>
    <mergeCell ref="BTK39:BTM39"/>
    <mergeCell ref="BTN39:BTP39"/>
    <mergeCell ref="BTQ39:BTS39"/>
    <mergeCell ref="BSJ39:BSL39"/>
    <mergeCell ref="BSM39:BSO39"/>
    <mergeCell ref="BSP39:BSR39"/>
    <mergeCell ref="BSS39:BSU39"/>
    <mergeCell ref="BSV39:BSX39"/>
    <mergeCell ref="BSY39:BTA39"/>
    <mergeCell ref="BRR39:BRT39"/>
    <mergeCell ref="BRU39:BRW39"/>
    <mergeCell ref="BRX39:BRZ39"/>
    <mergeCell ref="BSA39:BSC39"/>
    <mergeCell ref="BSD39:BSF39"/>
    <mergeCell ref="BSG39:BSI39"/>
    <mergeCell ref="BQZ39:BRB39"/>
    <mergeCell ref="BRC39:BRE39"/>
    <mergeCell ref="BRF39:BRH39"/>
    <mergeCell ref="BRI39:BRK39"/>
    <mergeCell ref="BRL39:BRN39"/>
    <mergeCell ref="BRO39:BRQ39"/>
    <mergeCell ref="BQH39:BQJ39"/>
    <mergeCell ref="BQK39:BQM39"/>
    <mergeCell ref="BQN39:BQP39"/>
    <mergeCell ref="BQQ39:BQS39"/>
    <mergeCell ref="BQT39:BQV39"/>
    <mergeCell ref="BQW39:BQY39"/>
    <mergeCell ref="BPP39:BPR39"/>
    <mergeCell ref="BPS39:BPU39"/>
    <mergeCell ref="BPV39:BPX39"/>
    <mergeCell ref="BPY39:BQA39"/>
    <mergeCell ref="BQB39:BQD39"/>
    <mergeCell ref="BQE39:BQG39"/>
    <mergeCell ref="BD40:BF40"/>
    <mergeCell ref="BG40:BI40"/>
    <mergeCell ref="BJ40:BL40"/>
    <mergeCell ref="BM40:BO40"/>
    <mergeCell ref="BP40:BR40"/>
    <mergeCell ref="BS40:BU40"/>
    <mergeCell ref="AL40:AN40"/>
    <mergeCell ref="AO40:AQ40"/>
    <mergeCell ref="AR40:AT40"/>
    <mergeCell ref="AU40:AW40"/>
    <mergeCell ref="AX40:AZ40"/>
    <mergeCell ref="BA40:BC40"/>
    <mergeCell ref="T40:V40"/>
    <mergeCell ref="W40:Y40"/>
    <mergeCell ref="Z40:AB40"/>
    <mergeCell ref="AC40:AE40"/>
    <mergeCell ref="AF40:AH40"/>
    <mergeCell ref="AI40:AK40"/>
    <mergeCell ref="B40:D40"/>
    <mergeCell ref="E40:G40"/>
    <mergeCell ref="H40:J40"/>
    <mergeCell ref="K40:M40"/>
    <mergeCell ref="N40:P40"/>
    <mergeCell ref="Q40:S40"/>
    <mergeCell ref="BXX39:BXZ39"/>
    <mergeCell ref="BYA39:BYC39"/>
    <mergeCell ref="BYD39:BYF39"/>
    <mergeCell ref="BYG39:BYI39"/>
    <mergeCell ref="BYJ39:BYL39"/>
    <mergeCell ref="BYM39:BYO39"/>
    <mergeCell ref="BXF39:BXH39"/>
    <mergeCell ref="BXI39:BXK39"/>
    <mergeCell ref="BXL39:BXN39"/>
    <mergeCell ref="BXO39:BXQ39"/>
    <mergeCell ref="BXR39:BXT39"/>
    <mergeCell ref="BXU39:BXW39"/>
    <mergeCell ref="BWN39:BWP39"/>
    <mergeCell ref="BWQ39:BWS39"/>
    <mergeCell ref="BWT39:BWV39"/>
    <mergeCell ref="BWW39:BWY39"/>
    <mergeCell ref="BWZ39:BXB39"/>
    <mergeCell ref="BXC39:BXE39"/>
    <mergeCell ref="BVV39:BVX39"/>
    <mergeCell ref="BVY39:BWA39"/>
    <mergeCell ref="BWB39:BWD39"/>
    <mergeCell ref="BWE39:BWG39"/>
    <mergeCell ref="BWH39:BWJ39"/>
    <mergeCell ref="BWK39:BWM39"/>
    <mergeCell ref="BVD39:BVF39"/>
    <mergeCell ref="BVG39:BVI39"/>
    <mergeCell ref="BVJ39:BVL39"/>
    <mergeCell ref="BVM39:BVO39"/>
    <mergeCell ref="BVP39:BVR39"/>
    <mergeCell ref="BVS39:BVU39"/>
    <mergeCell ref="BUL39:BUN39"/>
    <mergeCell ref="BUO39:BUQ39"/>
    <mergeCell ref="BUR39:BUT39"/>
    <mergeCell ref="BUU39:BUW39"/>
    <mergeCell ref="BUX39:BUZ39"/>
    <mergeCell ref="BVA39:BVC39"/>
    <mergeCell ref="BTT39:BTV39"/>
    <mergeCell ref="BTW39:BTY39"/>
    <mergeCell ref="BTZ39:BUB39"/>
    <mergeCell ref="BUC39:BUE39"/>
    <mergeCell ref="FH40:FJ40"/>
    <mergeCell ref="FK40:FM40"/>
    <mergeCell ref="FN40:FP40"/>
    <mergeCell ref="FQ40:FS40"/>
    <mergeCell ref="FT40:FV40"/>
    <mergeCell ref="FW40:FY40"/>
    <mergeCell ref="EP40:ER40"/>
    <mergeCell ref="ES40:EU40"/>
    <mergeCell ref="EV40:EX40"/>
    <mergeCell ref="EY40:FA40"/>
    <mergeCell ref="FB40:FD40"/>
    <mergeCell ref="FE40:FG40"/>
    <mergeCell ref="DX40:DZ40"/>
    <mergeCell ref="EA40:EC40"/>
    <mergeCell ref="ED40:EF40"/>
    <mergeCell ref="EG40:EI40"/>
    <mergeCell ref="EJ40:EL40"/>
    <mergeCell ref="EM40:EO40"/>
    <mergeCell ref="DF40:DH40"/>
    <mergeCell ref="DI40:DK40"/>
    <mergeCell ref="DL40:DN40"/>
    <mergeCell ref="DO40:DQ40"/>
    <mergeCell ref="DR40:DT40"/>
    <mergeCell ref="DU40:DW40"/>
    <mergeCell ref="CN40:CP40"/>
    <mergeCell ref="CQ40:CS40"/>
    <mergeCell ref="CT40:CV40"/>
    <mergeCell ref="CW40:CY40"/>
    <mergeCell ref="CZ40:DB40"/>
    <mergeCell ref="DC40:DE40"/>
    <mergeCell ref="BV40:BX40"/>
    <mergeCell ref="BY40:CA40"/>
    <mergeCell ref="CB40:CD40"/>
    <mergeCell ref="CE40:CG40"/>
    <mergeCell ref="CH40:CJ40"/>
    <mergeCell ref="CK40:CM40"/>
    <mergeCell ref="JL40:JN40"/>
    <mergeCell ref="JO40:JQ40"/>
    <mergeCell ref="JR40:JT40"/>
    <mergeCell ref="JU40:JW40"/>
    <mergeCell ref="JX40:JZ40"/>
    <mergeCell ref="KA40:KC40"/>
    <mergeCell ref="IT40:IV40"/>
    <mergeCell ref="IW40:IY40"/>
    <mergeCell ref="IZ40:JB40"/>
    <mergeCell ref="JC40:JE40"/>
    <mergeCell ref="JF40:JH40"/>
    <mergeCell ref="JI40:JK40"/>
    <mergeCell ref="IB40:ID40"/>
    <mergeCell ref="IE40:IG40"/>
    <mergeCell ref="IH40:IJ40"/>
    <mergeCell ref="IK40:IM40"/>
    <mergeCell ref="IN40:IP40"/>
    <mergeCell ref="IQ40:IS40"/>
    <mergeCell ref="HJ40:HL40"/>
    <mergeCell ref="HM40:HO40"/>
    <mergeCell ref="HP40:HR40"/>
    <mergeCell ref="HS40:HU40"/>
    <mergeCell ref="HV40:HX40"/>
    <mergeCell ref="HY40:IA40"/>
    <mergeCell ref="GR40:GT40"/>
    <mergeCell ref="GU40:GW40"/>
    <mergeCell ref="GX40:GZ40"/>
    <mergeCell ref="HA40:HC40"/>
    <mergeCell ref="HD40:HF40"/>
    <mergeCell ref="HG40:HI40"/>
    <mergeCell ref="FZ40:GB40"/>
    <mergeCell ref="GC40:GE40"/>
    <mergeCell ref="GF40:GH40"/>
    <mergeCell ref="GI40:GK40"/>
    <mergeCell ref="GL40:GN40"/>
    <mergeCell ref="GO40:GQ40"/>
    <mergeCell ref="NP40:NR40"/>
    <mergeCell ref="NS40:NU40"/>
    <mergeCell ref="NV40:NX40"/>
    <mergeCell ref="NY40:OA40"/>
    <mergeCell ref="OB40:OD40"/>
    <mergeCell ref="OE40:OG40"/>
    <mergeCell ref="MX40:MZ40"/>
    <mergeCell ref="NA40:NC40"/>
    <mergeCell ref="ND40:NF40"/>
    <mergeCell ref="NG40:NI40"/>
    <mergeCell ref="NJ40:NL40"/>
    <mergeCell ref="NM40:NO40"/>
    <mergeCell ref="MF40:MH40"/>
    <mergeCell ref="MI40:MK40"/>
    <mergeCell ref="ML40:MN40"/>
    <mergeCell ref="MO40:MQ40"/>
    <mergeCell ref="MR40:MT40"/>
    <mergeCell ref="MU40:MW40"/>
    <mergeCell ref="LN40:LP40"/>
    <mergeCell ref="LQ40:LS40"/>
    <mergeCell ref="LT40:LV40"/>
    <mergeCell ref="LW40:LY40"/>
    <mergeCell ref="LZ40:MB40"/>
    <mergeCell ref="MC40:ME40"/>
    <mergeCell ref="KV40:KX40"/>
    <mergeCell ref="KY40:LA40"/>
    <mergeCell ref="LB40:LD40"/>
    <mergeCell ref="LE40:LG40"/>
    <mergeCell ref="LH40:LJ40"/>
    <mergeCell ref="LK40:LM40"/>
    <mergeCell ref="KD40:KF40"/>
    <mergeCell ref="KG40:KI40"/>
    <mergeCell ref="KJ40:KL40"/>
    <mergeCell ref="KM40:KO40"/>
    <mergeCell ref="KP40:KR40"/>
    <mergeCell ref="KS40:KU40"/>
    <mergeCell ref="RT40:RV40"/>
    <mergeCell ref="RW40:RY40"/>
    <mergeCell ref="RZ40:SB40"/>
    <mergeCell ref="SC40:SE40"/>
    <mergeCell ref="SF40:SH40"/>
    <mergeCell ref="SI40:SK40"/>
    <mergeCell ref="RB40:RD40"/>
    <mergeCell ref="RE40:RG40"/>
    <mergeCell ref="RH40:RJ40"/>
    <mergeCell ref="RK40:RM40"/>
    <mergeCell ref="RN40:RP40"/>
    <mergeCell ref="RQ40:RS40"/>
    <mergeCell ref="QJ40:QL40"/>
    <mergeCell ref="QM40:QO40"/>
    <mergeCell ref="QP40:QR40"/>
    <mergeCell ref="QS40:QU40"/>
    <mergeCell ref="QV40:QX40"/>
    <mergeCell ref="QY40:RA40"/>
    <mergeCell ref="PR40:PT40"/>
    <mergeCell ref="PU40:PW40"/>
    <mergeCell ref="PX40:PZ40"/>
    <mergeCell ref="QA40:QC40"/>
    <mergeCell ref="QD40:QF40"/>
    <mergeCell ref="QG40:QI40"/>
    <mergeCell ref="OZ40:PB40"/>
    <mergeCell ref="PC40:PE40"/>
    <mergeCell ref="PF40:PH40"/>
    <mergeCell ref="PI40:PK40"/>
    <mergeCell ref="PL40:PN40"/>
    <mergeCell ref="PO40:PQ40"/>
    <mergeCell ref="OH40:OJ40"/>
    <mergeCell ref="OK40:OM40"/>
    <mergeCell ref="ON40:OP40"/>
    <mergeCell ref="OQ40:OS40"/>
    <mergeCell ref="OT40:OV40"/>
    <mergeCell ref="OW40:OY40"/>
    <mergeCell ref="VX40:VZ40"/>
    <mergeCell ref="WA40:WC40"/>
    <mergeCell ref="WD40:WF40"/>
    <mergeCell ref="WG40:WI40"/>
    <mergeCell ref="WJ40:WL40"/>
    <mergeCell ref="WM40:WO40"/>
    <mergeCell ref="VF40:VH40"/>
    <mergeCell ref="VI40:VK40"/>
    <mergeCell ref="VL40:VN40"/>
    <mergeCell ref="VO40:VQ40"/>
    <mergeCell ref="VR40:VT40"/>
    <mergeCell ref="VU40:VW40"/>
    <mergeCell ref="UN40:UP40"/>
    <mergeCell ref="UQ40:US40"/>
    <mergeCell ref="UT40:UV40"/>
    <mergeCell ref="UW40:UY40"/>
    <mergeCell ref="UZ40:VB40"/>
    <mergeCell ref="VC40:VE40"/>
    <mergeCell ref="TV40:TX40"/>
    <mergeCell ref="TY40:UA40"/>
    <mergeCell ref="UB40:UD40"/>
    <mergeCell ref="UE40:UG40"/>
    <mergeCell ref="UH40:UJ40"/>
    <mergeCell ref="UK40:UM40"/>
    <mergeCell ref="TD40:TF40"/>
    <mergeCell ref="TG40:TI40"/>
    <mergeCell ref="TJ40:TL40"/>
    <mergeCell ref="TM40:TO40"/>
    <mergeCell ref="TP40:TR40"/>
    <mergeCell ref="TS40:TU40"/>
    <mergeCell ref="SL40:SN40"/>
    <mergeCell ref="SO40:SQ40"/>
    <mergeCell ref="SR40:ST40"/>
    <mergeCell ref="SU40:SW40"/>
    <mergeCell ref="SX40:SZ40"/>
    <mergeCell ref="TA40:TC40"/>
    <mergeCell ref="AAB40:AAD40"/>
    <mergeCell ref="AAE40:AAG40"/>
    <mergeCell ref="AAH40:AAJ40"/>
    <mergeCell ref="AAK40:AAM40"/>
    <mergeCell ref="AAN40:AAP40"/>
    <mergeCell ref="AAQ40:AAS40"/>
    <mergeCell ref="ZJ40:ZL40"/>
    <mergeCell ref="ZM40:ZO40"/>
    <mergeCell ref="ZP40:ZR40"/>
    <mergeCell ref="ZS40:ZU40"/>
    <mergeCell ref="ZV40:ZX40"/>
    <mergeCell ref="ZY40:AAA40"/>
    <mergeCell ref="YR40:YT40"/>
    <mergeCell ref="YU40:YW40"/>
    <mergeCell ref="YX40:YZ40"/>
    <mergeCell ref="ZA40:ZC40"/>
    <mergeCell ref="ZD40:ZF40"/>
    <mergeCell ref="ZG40:ZI40"/>
    <mergeCell ref="XZ40:YB40"/>
    <mergeCell ref="YC40:YE40"/>
    <mergeCell ref="YF40:YH40"/>
    <mergeCell ref="YI40:YK40"/>
    <mergeCell ref="YL40:YN40"/>
    <mergeCell ref="YO40:YQ40"/>
    <mergeCell ref="XH40:XJ40"/>
    <mergeCell ref="XK40:XM40"/>
    <mergeCell ref="XN40:XP40"/>
    <mergeCell ref="XQ40:XS40"/>
    <mergeCell ref="XT40:XV40"/>
    <mergeCell ref="XW40:XY40"/>
    <mergeCell ref="WP40:WR40"/>
    <mergeCell ref="WS40:WU40"/>
    <mergeCell ref="WV40:WX40"/>
    <mergeCell ref="WY40:XA40"/>
    <mergeCell ref="XB40:XD40"/>
    <mergeCell ref="XE40:XG40"/>
    <mergeCell ref="AEF40:AEH40"/>
    <mergeCell ref="AEI40:AEK40"/>
    <mergeCell ref="AEL40:AEN40"/>
    <mergeCell ref="AEO40:AEQ40"/>
    <mergeCell ref="AER40:AET40"/>
    <mergeCell ref="AEU40:AEW40"/>
    <mergeCell ref="ADN40:ADP40"/>
    <mergeCell ref="ADQ40:ADS40"/>
    <mergeCell ref="ADT40:ADV40"/>
    <mergeCell ref="ADW40:ADY40"/>
    <mergeCell ref="ADZ40:AEB40"/>
    <mergeCell ref="AEC40:AEE40"/>
    <mergeCell ref="ACV40:ACX40"/>
    <mergeCell ref="ACY40:ADA40"/>
    <mergeCell ref="ADB40:ADD40"/>
    <mergeCell ref="ADE40:ADG40"/>
    <mergeCell ref="ADH40:ADJ40"/>
    <mergeCell ref="ADK40:ADM40"/>
    <mergeCell ref="ACD40:ACF40"/>
    <mergeCell ref="ACG40:ACI40"/>
    <mergeCell ref="ACJ40:ACL40"/>
    <mergeCell ref="ACM40:ACO40"/>
    <mergeCell ref="ACP40:ACR40"/>
    <mergeCell ref="ACS40:ACU40"/>
    <mergeCell ref="ABL40:ABN40"/>
    <mergeCell ref="ABO40:ABQ40"/>
    <mergeCell ref="ABR40:ABT40"/>
    <mergeCell ref="ABU40:ABW40"/>
    <mergeCell ref="ABX40:ABZ40"/>
    <mergeCell ref="ACA40:ACC40"/>
    <mergeCell ref="AAT40:AAV40"/>
    <mergeCell ref="AAW40:AAY40"/>
    <mergeCell ref="AAZ40:ABB40"/>
    <mergeCell ref="ABC40:ABE40"/>
    <mergeCell ref="ABF40:ABH40"/>
    <mergeCell ref="ABI40:ABK40"/>
    <mergeCell ref="AIJ40:AIL40"/>
    <mergeCell ref="AIM40:AIO40"/>
    <mergeCell ref="AIP40:AIR40"/>
    <mergeCell ref="AIS40:AIU40"/>
    <mergeCell ref="AIV40:AIX40"/>
    <mergeCell ref="AIY40:AJA40"/>
    <mergeCell ref="AHR40:AHT40"/>
    <mergeCell ref="AHU40:AHW40"/>
    <mergeCell ref="AHX40:AHZ40"/>
    <mergeCell ref="AIA40:AIC40"/>
    <mergeCell ref="AID40:AIF40"/>
    <mergeCell ref="AIG40:AII40"/>
    <mergeCell ref="AGZ40:AHB40"/>
    <mergeCell ref="AHC40:AHE40"/>
    <mergeCell ref="AHF40:AHH40"/>
    <mergeCell ref="AHI40:AHK40"/>
    <mergeCell ref="AHL40:AHN40"/>
    <mergeCell ref="AHO40:AHQ40"/>
    <mergeCell ref="AGH40:AGJ40"/>
    <mergeCell ref="AGK40:AGM40"/>
    <mergeCell ref="AGN40:AGP40"/>
    <mergeCell ref="AGQ40:AGS40"/>
    <mergeCell ref="AGT40:AGV40"/>
    <mergeCell ref="AGW40:AGY40"/>
    <mergeCell ref="AFP40:AFR40"/>
    <mergeCell ref="AFS40:AFU40"/>
    <mergeCell ref="AFV40:AFX40"/>
    <mergeCell ref="AFY40:AGA40"/>
    <mergeCell ref="AGB40:AGD40"/>
    <mergeCell ref="AGE40:AGG40"/>
    <mergeCell ref="AEX40:AEZ40"/>
    <mergeCell ref="AFA40:AFC40"/>
    <mergeCell ref="AFD40:AFF40"/>
    <mergeCell ref="AFG40:AFI40"/>
    <mergeCell ref="AFJ40:AFL40"/>
    <mergeCell ref="AFM40:AFO40"/>
    <mergeCell ref="AMN40:AMP40"/>
    <mergeCell ref="AMQ40:AMS40"/>
    <mergeCell ref="AMT40:AMV40"/>
    <mergeCell ref="AMW40:AMY40"/>
    <mergeCell ref="AMZ40:ANB40"/>
    <mergeCell ref="ANC40:ANE40"/>
    <mergeCell ref="ALV40:ALX40"/>
    <mergeCell ref="ALY40:AMA40"/>
    <mergeCell ref="AMB40:AMD40"/>
    <mergeCell ref="AME40:AMG40"/>
    <mergeCell ref="AMH40:AMJ40"/>
    <mergeCell ref="AMK40:AMM40"/>
    <mergeCell ref="ALD40:ALF40"/>
    <mergeCell ref="ALG40:ALI40"/>
    <mergeCell ref="ALJ40:ALL40"/>
    <mergeCell ref="ALM40:ALO40"/>
    <mergeCell ref="ALP40:ALR40"/>
    <mergeCell ref="ALS40:ALU40"/>
    <mergeCell ref="AKL40:AKN40"/>
    <mergeCell ref="AKO40:AKQ40"/>
    <mergeCell ref="AKR40:AKT40"/>
    <mergeCell ref="AKU40:AKW40"/>
    <mergeCell ref="AKX40:AKZ40"/>
    <mergeCell ref="ALA40:ALC40"/>
    <mergeCell ref="AJT40:AJV40"/>
    <mergeCell ref="AJW40:AJY40"/>
    <mergeCell ref="AJZ40:AKB40"/>
    <mergeCell ref="AKC40:AKE40"/>
    <mergeCell ref="AKF40:AKH40"/>
    <mergeCell ref="AKI40:AKK40"/>
    <mergeCell ref="AJB40:AJD40"/>
    <mergeCell ref="AJE40:AJG40"/>
    <mergeCell ref="AJH40:AJJ40"/>
    <mergeCell ref="AJK40:AJM40"/>
    <mergeCell ref="AJN40:AJP40"/>
    <mergeCell ref="AJQ40:AJS40"/>
    <mergeCell ref="AQR40:AQT40"/>
    <mergeCell ref="AQU40:AQW40"/>
    <mergeCell ref="AQX40:AQZ40"/>
    <mergeCell ref="ARA40:ARC40"/>
    <mergeCell ref="ARD40:ARF40"/>
    <mergeCell ref="ARG40:ARI40"/>
    <mergeCell ref="APZ40:AQB40"/>
    <mergeCell ref="AQC40:AQE40"/>
    <mergeCell ref="AQF40:AQH40"/>
    <mergeCell ref="AQI40:AQK40"/>
    <mergeCell ref="AQL40:AQN40"/>
    <mergeCell ref="AQO40:AQQ40"/>
    <mergeCell ref="APH40:APJ40"/>
    <mergeCell ref="APK40:APM40"/>
    <mergeCell ref="APN40:APP40"/>
    <mergeCell ref="APQ40:APS40"/>
    <mergeCell ref="APT40:APV40"/>
    <mergeCell ref="APW40:APY40"/>
    <mergeCell ref="AOP40:AOR40"/>
    <mergeCell ref="AOS40:AOU40"/>
    <mergeCell ref="AOV40:AOX40"/>
    <mergeCell ref="AOY40:APA40"/>
    <mergeCell ref="APB40:APD40"/>
    <mergeCell ref="APE40:APG40"/>
    <mergeCell ref="ANX40:ANZ40"/>
    <mergeCell ref="AOA40:AOC40"/>
    <mergeCell ref="AOD40:AOF40"/>
    <mergeCell ref="AOG40:AOI40"/>
    <mergeCell ref="AOJ40:AOL40"/>
    <mergeCell ref="AOM40:AOO40"/>
    <mergeCell ref="ANF40:ANH40"/>
    <mergeCell ref="ANI40:ANK40"/>
    <mergeCell ref="ANL40:ANN40"/>
    <mergeCell ref="ANO40:ANQ40"/>
    <mergeCell ref="ANR40:ANT40"/>
    <mergeCell ref="ANU40:ANW40"/>
    <mergeCell ref="AUV40:AUX40"/>
    <mergeCell ref="AUY40:AVA40"/>
    <mergeCell ref="AVB40:AVD40"/>
    <mergeCell ref="AVE40:AVG40"/>
    <mergeCell ref="AVH40:AVJ40"/>
    <mergeCell ref="AVK40:AVM40"/>
    <mergeCell ref="AUD40:AUF40"/>
    <mergeCell ref="AUG40:AUI40"/>
    <mergeCell ref="AUJ40:AUL40"/>
    <mergeCell ref="AUM40:AUO40"/>
    <mergeCell ref="AUP40:AUR40"/>
    <mergeCell ref="AUS40:AUU40"/>
    <mergeCell ref="ATL40:ATN40"/>
    <mergeCell ref="ATO40:ATQ40"/>
    <mergeCell ref="ATR40:ATT40"/>
    <mergeCell ref="ATU40:ATW40"/>
    <mergeCell ref="ATX40:ATZ40"/>
    <mergeCell ref="AUA40:AUC40"/>
    <mergeCell ref="AST40:ASV40"/>
    <mergeCell ref="ASW40:ASY40"/>
    <mergeCell ref="ASZ40:ATB40"/>
    <mergeCell ref="ATC40:ATE40"/>
    <mergeCell ref="ATF40:ATH40"/>
    <mergeCell ref="ATI40:ATK40"/>
    <mergeCell ref="ASB40:ASD40"/>
    <mergeCell ref="ASE40:ASG40"/>
    <mergeCell ref="ASH40:ASJ40"/>
    <mergeCell ref="ASK40:ASM40"/>
    <mergeCell ref="ASN40:ASP40"/>
    <mergeCell ref="ASQ40:ASS40"/>
    <mergeCell ref="ARJ40:ARL40"/>
    <mergeCell ref="ARM40:ARO40"/>
    <mergeCell ref="ARP40:ARR40"/>
    <mergeCell ref="ARS40:ARU40"/>
    <mergeCell ref="ARV40:ARX40"/>
    <mergeCell ref="ARY40:ASA40"/>
    <mergeCell ref="AYZ40:AZB40"/>
    <mergeCell ref="AZC40:AZE40"/>
    <mergeCell ref="AZF40:AZH40"/>
    <mergeCell ref="AZI40:AZK40"/>
    <mergeCell ref="AZL40:AZN40"/>
    <mergeCell ref="AZO40:AZQ40"/>
    <mergeCell ref="AYH40:AYJ40"/>
    <mergeCell ref="AYK40:AYM40"/>
    <mergeCell ref="AYN40:AYP40"/>
    <mergeCell ref="AYQ40:AYS40"/>
    <mergeCell ref="AYT40:AYV40"/>
    <mergeCell ref="AYW40:AYY40"/>
    <mergeCell ref="AXP40:AXR40"/>
    <mergeCell ref="AXS40:AXU40"/>
    <mergeCell ref="AXV40:AXX40"/>
    <mergeCell ref="AXY40:AYA40"/>
    <mergeCell ref="AYB40:AYD40"/>
    <mergeCell ref="AYE40:AYG40"/>
    <mergeCell ref="AWX40:AWZ40"/>
    <mergeCell ref="AXA40:AXC40"/>
    <mergeCell ref="AXD40:AXF40"/>
    <mergeCell ref="AXG40:AXI40"/>
    <mergeCell ref="AXJ40:AXL40"/>
    <mergeCell ref="AXM40:AXO40"/>
    <mergeCell ref="AWF40:AWH40"/>
    <mergeCell ref="AWI40:AWK40"/>
    <mergeCell ref="AWL40:AWN40"/>
    <mergeCell ref="AWO40:AWQ40"/>
    <mergeCell ref="AWR40:AWT40"/>
    <mergeCell ref="AWU40:AWW40"/>
    <mergeCell ref="AVN40:AVP40"/>
    <mergeCell ref="AVQ40:AVS40"/>
    <mergeCell ref="AVT40:AVV40"/>
    <mergeCell ref="AVW40:AVY40"/>
    <mergeCell ref="AVZ40:AWB40"/>
    <mergeCell ref="AWC40:AWE40"/>
    <mergeCell ref="BDD40:BDF40"/>
    <mergeCell ref="BDG40:BDI40"/>
    <mergeCell ref="BDJ40:BDL40"/>
    <mergeCell ref="BDM40:BDO40"/>
    <mergeCell ref="BDP40:BDR40"/>
    <mergeCell ref="BDS40:BDU40"/>
    <mergeCell ref="BCL40:BCN40"/>
    <mergeCell ref="BCO40:BCQ40"/>
    <mergeCell ref="BCR40:BCT40"/>
    <mergeCell ref="BCU40:BCW40"/>
    <mergeCell ref="BCX40:BCZ40"/>
    <mergeCell ref="BDA40:BDC40"/>
    <mergeCell ref="BBT40:BBV40"/>
    <mergeCell ref="BBW40:BBY40"/>
    <mergeCell ref="BBZ40:BCB40"/>
    <mergeCell ref="BCC40:BCE40"/>
    <mergeCell ref="BCF40:BCH40"/>
    <mergeCell ref="BCI40:BCK40"/>
    <mergeCell ref="BBB40:BBD40"/>
    <mergeCell ref="BBE40:BBG40"/>
    <mergeCell ref="BBH40:BBJ40"/>
    <mergeCell ref="BBK40:BBM40"/>
    <mergeCell ref="BBN40:BBP40"/>
    <mergeCell ref="BBQ40:BBS40"/>
    <mergeCell ref="BAJ40:BAL40"/>
    <mergeCell ref="BAM40:BAO40"/>
    <mergeCell ref="BAP40:BAR40"/>
    <mergeCell ref="BAS40:BAU40"/>
    <mergeCell ref="BAV40:BAX40"/>
    <mergeCell ref="BAY40:BBA40"/>
    <mergeCell ref="AZR40:AZT40"/>
    <mergeCell ref="AZU40:AZW40"/>
    <mergeCell ref="AZX40:AZZ40"/>
    <mergeCell ref="BAA40:BAC40"/>
    <mergeCell ref="BAD40:BAF40"/>
    <mergeCell ref="BAG40:BAI40"/>
    <mergeCell ref="BHH40:BHJ40"/>
    <mergeCell ref="BHK40:BHM40"/>
    <mergeCell ref="BHN40:BHP40"/>
    <mergeCell ref="BHQ40:BHS40"/>
    <mergeCell ref="BHT40:BHV40"/>
    <mergeCell ref="BHW40:BHY40"/>
    <mergeCell ref="BGP40:BGR40"/>
    <mergeCell ref="BGS40:BGU40"/>
    <mergeCell ref="BGV40:BGX40"/>
    <mergeCell ref="BGY40:BHA40"/>
    <mergeCell ref="BHB40:BHD40"/>
    <mergeCell ref="BHE40:BHG40"/>
    <mergeCell ref="BFX40:BFZ40"/>
    <mergeCell ref="BGA40:BGC40"/>
    <mergeCell ref="BGD40:BGF40"/>
    <mergeCell ref="BGG40:BGI40"/>
    <mergeCell ref="BGJ40:BGL40"/>
    <mergeCell ref="BGM40:BGO40"/>
    <mergeCell ref="BFF40:BFH40"/>
    <mergeCell ref="BFI40:BFK40"/>
    <mergeCell ref="BFL40:BFN40"/>
    <mergeCell ref="BFO40:BFQ40"/>
    <mergeCell ref="BFR40:BFT40"/>
    <mergeCell ref="BFU40:BFW40"/>
    <mergeCell ref="BEN40:BEP40"/>
    <mergeCell ref="BEQ40:BES40"/>
    <mergeCell ref="BET40:BEV40"/>
    <mergeCell ref="BEW40:BEY40"/>
    <mergeCell ref="BEZ40:BFB40"/>
    <mergeCell ref="BFC40:BFE40"/>
    <mergeCell ref="BDV40:BDX40"/>
    <mergeCell ref="BDY40:BEA40"/>
    <mergeCell ref="BEB40:BED40"/>
    <mergeCell ref="BEE40:BEG40"/>
    <mergeCell ref="BEH40:BEJ40"/>
    <mergeCell ref="BEK40:BEM40"/>
    <mergeCell ref="BLL40:BLN40"/>
    <mergeCell ref="BLO40:BLQ40"/>
    <mergeCell ref="BLR40:BLT40"/>
    <mergeCell ref="BLU40:BLW40"/>
    <mergeCell ref="BLX40:BLZ40"/>
    <mergeCell ref="BMA40:BMC40"/>
    <mergeCell ref="BKT40:BKV40"/>
    <mergeCell ref="BKW40:BKY40"/>
    <mergeCell ref="BKZ40:BLB40"/>
    <mergeCell ref="BLC40:BLE40"/>
    <mergeCell ref="BLF40:BLH40"/>
    <mergeCell ref="BLI40:BLK40"/>
    <mergeCell ref="BKB40:BKD40"/>
    <mergeCell ref="BKE40:BKG40"/>
    <mergeCell ref="BKH40:BKJ40"/>
    <mergeCell ref="BKK40:BKM40"/>
    <mergeCell ref="BKN40:BKP40"/>
    <mergeCell ref="BKQ40:BKS40"/>
    <mergeCell ref="BJJ40:BJL40"/>
    <mergeCell ref="BJM40:BJO40"/>
    <mergeCell ref="BJP40:BJR40"/>
    <mergeCell ref="BJS40:BJU40"/>
    <mergeCell ref="BJV40:BJX40"/>
    <mergeCell ref="BJY40:BKA40"/>
    <mergeCell ref="BIR40:BIT40"/>
    <mergeCell ref="BIU40:BIW40"/>
    <mergeCell ref="BIX40:BIZ40"/>
    <mergeCell ref="BJA40:BJC40"/>
    <mergeCell ref="BJD40:BJF40"/>
    <mergeCell ref="BJG40:BJI40"/>
    <mergeCell ref="BHZ40:BIB40"/>
    <mergeCell ref="BIC40:BIE40"/>
    <mergeCell ref="BIF40:BIH40"/>
    <mergeCell ref="BII40:BIK40"/>
    <mergeCell ref="BIL40:BIN40"/>
    <mergeCell ref="BIO40:BIQ40"/>
    <mergeCell ref="BPP40:BPR40"/>
    <mergeCell ref="BPS40:BPU40"/>
    <mergeCell ref="BPV40:BPX40"/>
    <mergeCell ref="BPY40:BQA40"/>
    <mergeCell ref="BQB40:BQD40"/>
    <mergeCell ref="BQE40:BQG40"/>
    <mergeCell ref="BOX40:BOZ40"/>
    <mergeCell ref="BPA40:BPC40"/>
    <mergeCell ref="BPD40:BPF40"/>
    <mergeCell ref="BPG40:BPI40"/>
    <mergeCell ref="BPJ40:BPL40"/>
    <mergeCell ref="BPM40:BPO40"/>
    <mergeCell ref="BOF40:BOH40"/>
    <mergeCell ref="BOI40:BOK40"/>
    <mergeCell ref="BOL40:BON40"/>
    <mergeCell ref="BOO40:BOQ40"/>
    <mergeCell ref="BOR40:BOT40"/>
    <mergeCell ref="BOU40:BOW40"/>
    <mergeCell ref="BNN40:BNP40"/>
    <mergeCell ref="BNQ40:BNS40"/>
    <mergeCell ref="BNT40:BNV40"/>
    <mergeCell ref="BNW40:BNY40"/>
    <mergeCell ref="BNZ40:BOB40"/>
    <mergeCell ref="BOC40:BOE40"/>
    <mergeCell ref="BMV40:BMX40"/>
    <mergeCell ref="BMY40:BNA40"/>
    <mergeCell ref="BNB40:BND40"/>
    <mergeCell ref="BNE40:BNG40"/>
    <mergeCell ref="BNH40:BNJ40"/>
    <mergeCell ref="BNK40:BNM40"/>
    <mergeCell ref="BMD40:BMF40"/>
    <mergeCell ref="BMG40:BMI40"/>
    <mergeCell ref="BMJ40:BML40"/>
    <mergeCell ref="BMM40:BMO40"/>
    <mergeCell ref="BMP40:BMR40"/>
    <mergeCell ref="BMS40:BMU40"/>
    <mergeCell ref="BTT40:BTV40"/>
    <mergeCell ref="BTW40:BTY40"/>
    <mergeCell ref="BTZ40:BUB40"/>
    <mergeCell ref="BUC40:BUE40"/>
    <mergeCell ref="BUF40:BUH40"/>
    <mergeCell ref="BUI40:BUK40"/>
    <mergeCell ref="BTB40:BTD40"/>
    <mergeCell ref="BTE40:BTG40"/>
    <mergeCell ref="BTH40:BTJ40"/>
    <mergeCell ref="BTK40:BTM40"/>
    <mergeCell ref="BTN40:BTP40"/>
    <mergeCell ref="BTQ40:BTS40"/>
    <mergeCell ref="BSJ40:BSL40"/>
    <mergeCell ref="BSM40:BSO40"/>
    <mergeCell ref="BSP40:BSR40"/>
    <mergeCell ref="BSS40:BSU40"/>
    <mergeCell ref="BSV40:BSX40"/>
    <mergeCell ref="BSY40:BTA40"/>
    <mergeCell ref="BRR40:BRT40"/>
    <mergeCell ref="BRU40:BRW40"/>
    <mergeCell ref="BRX40:BRZ40"/>
    <mergeCell ref="BSA40:BSC40"/>
    <mergeCell ref="BSD40:BSF40"/>
    <mergeCell ref="BSG40:BSI40"/>
    <mergeCell ref="BQZ40:BRB40"/>
    <mergeCell ref="BRC40:BRE40"/>
    <mergeCell ref="BRF40:BRH40"/>
    <mergeCell ref="BRI40:BRK40"/>
    <mergeCell ref="BRL40:BRN40"/>
    <mergeCell ref="BRO40:BRQ40"/>
    <mergeCell ref="BQH40:BQJ40"/>
    <mergeCell ref="BQK40:BQM40"/>
    <mergeCell ref="BQN40:BQP40"/>
    <mergeCell ref="BQQ40:BQS40"/>
    <mergeCell ref="BQT40:BQV40"/>
    <mergeCell ref="BQW40:BQY40"/>
    <mergeCell ref="BXX40:BXZ40"/>
    <mergeCell ref="BYA40:BYC40"/>
    <mergeCell ref="BYD40:BYF40"/>
    <mergeCell ref="BYG40:BYI40"/>
    <mergeCell ref="BYJ40:BYL40"/>
    <mergeCell ref="BYM40:BYO40"/>
    <mergeCell ref="BXF40:BXH40"/>
    <mergeCell ref="BXI40:BXK40"/>
    <mergeCell ref="BXL40:BXN40"/>
    <mergeCell ref="BXO40:BXQ40"/>
    <mergeCell ref="BXR40:BXT40"/>
    <mergeCell ref="BXU40:BXW40"/>
    <mergeCell ref="BWN40:BWP40"/>
    <mergeCell ref="BWQ40:BWS40"/>
    <mergeCell ref="BWT40:BWV40"/>
    <mergeCell ref="BWW40:BWY40"/>
    <mergeCell ref="BWZ40:BXB40"/>
    <mergeCell ref="BXC40:BXE40"/>
    <mergeCell ref="BVV40:BVX40"/>
    <mergeCell ref="BVY40:BWA40"/>
    <mergeCell ref="BWB40:BWD40"/>
    <mergeCell ref="BWE40:BWG40"/>
    <mergeCell ref="BWH40:BWJ40"/>
    <mergeCell ref="BWK40:BWM40"/>
    <mergeCell ref="BVD40:BVF40"/>
    <mergeCell ref="BVG40:BVI40"/>
    <mergeCell ref="BVJ40:BVL40"/>
    <mergeCell ref="BVM40:BVO40"/>
    <mergeCell ref="BVP40:BVR40"/>
    <mergeCell ref="BVS40:BVU40"/>
    <mergeCell ref="BUL40:BUN40"/>
    <mergeCell ref="BUO40:BUQ40"/>
    <mergeCell ref="BUR40:BUT40"/>
    <mergeCell ref="BUU40:BUW40"/>
    <mergeCell ref="BUX40:BUZ40"/>
    <mergeCell ref="BVA40:BVC40"/>
    <mergeCell ref="CN41:CP41"/>
    <mergeCell ref="CQ41:CS41"/>
    <mergeCell ref="CT41:CV41"/>
    <mergeCell ref="CW41:CY41"/>
    <mergeCell ref="CZ41:DB41"/>
    <mergeCell ref="DC41:DE41"/>
    <mergeCell ref="BV41:BX41"/>
    <mergeCell ref="BY41:CA41"/>
    <mergeCell ref="CB41:CD41"/>
    <mergeCell ref="CE41:CG41"/>
    <mergeCell ref="CH41:CJ41"/>
    <mergeCell ref="CK41:CM41"/>
    <mergeCell ref="BD41:BF41"/>
    <mergeCell ref="BG41:BI41"/>
    <mergeCell ref="BJ41:BL41"/>
    <mergeCell ref="BM41:BO41"/>
    <mergeCell ref="BP41:BR41"/>
    <mergeCell ref="BS41:BU41"/>
    <mergeCell ref="AL41:AN41"/>
    <mergeCell ref="AO41:AQ41"/>
    <mergeCell ref="AR41:AT41"/>
    <mergeCell ref="AU41:AW41"/>
    <mergeCell ref="AX41:AZ41"/>
    <mergeCell ref="BA41:BC41"/>
    <mergeCell ref="T41:V41"/>
    <mergeCell ref="W41:Y41"/>
    <mergeCell ref="Z41:AB41"/>
    <mergeCell ref="AC41:AE41"/>
    <mergeCell ref="AF41:AH41"/>
    <mergeCell ref="AI41:AK41"/>
    <mergeCell ref="B41:D41"/>
    <mergeCell ref="E41:G41"/>
    <mergeCell ref="H41:J41"/>
    <mergeCell ref="K41:M41"/>
    <mergeCell ref="N41:P41"/>
    <mergeCell ref="Q41:S41"/>
    <mergeCell ref="GR41:GT41"/>
    <mergeCell ref="GU41:GW41"/>
    <mergeCell ref="GX41:GZ41"/>
    <mergeCell ref="HA41:HC41"/>
    <mergeCell ref="HD41:HF41"/>
    <mergeCell ref="HG41:HI41"/>
    <mergeCell ref="FZ41:GB41"/>
    <mergeCell ref="GC41:GE41"/>
    <mergeCell ref="GF41:GH41"/>
    <mergeCell ref="GI41:GK41"/>
    <mergeCell ref="GL41:GN41"/>
    <mergeCell ref="GO41:GQ41"/>
    <mergeCell ref="FH41:FJ41"/>
    <mergeCell ref="FK41:FM41"/>
    <mergeCell ref="FN41:FP41"/>
    <mergeCell ref="FQ41:FS41"/>
    <mergeCell ref="FT41:FV41"/>
    <mergeCell ref="FW41:FY41"/>
    <mergeCell ref="EP41:ER41"/>
    <mergeCell ref="ES41:EU41"/>
    <mergeCell ref="EV41:EX41"/>
    <mergeCell ref="EY41:FA41"/>
    <mergeCell ref="FB41:FD41"/>
    <mergeCell ref="FE41:FG41"/>
    <mergeCell ref="DX41:DZ41"/>
    <mergeCell ref="EA41:EC41"/>
    <mergeCell ref="ED41:EF41"/>
    <mergeCell ref="EG41:EI41"/>
    <mergeCell ref="EJ41:EL41"/>
    <mergeCell ref="EM41:EO41"/>
    <mergeCell ref="DF41:DH41"/>
    <mergeCell ref="DI41:DK41"/>
    <mergeCell ref="DL41:DN41"/>
    <mergeCell ref="DO41:DQ41"/>
    <mergeCell ref="DR41:DT41"/>
    <mergeCell ref="DU41:DW41"/>
    <mergeCell ref="KV41:KX41"/>
    <mergeCell ref="KY41:LA41"/>
    <mergeCell ref="LB41:LD41"/>
    <mergeCell ref="LE41:LG41"/>
    <mergeCell ref="LH41:LJ41"/>
    <mergeCell ref="LK41:LM41"/>
    <mergeCell ref="KD41:KF41"/>
    <mergeCell ref="KG41:KI41"/>
    <mergeCell ref="KJ41:KL41"/>
    <mergeCell ref="KM41:KO41"/>
    <mergeCell ref="KP41:KR41"/>
    <mergeCell ref="KS41:KU41"/>
    <mergeCell ref="JL41:JN41"/>
    <mergeCell ref="JO41:JQ41"/>
    <mergeCell ref="JR41:JT41"/>
    <mergeCell ref="JU41:JW41"/>
    <mergeCell ref="JX41:JZ41"/>
    <mergeCell ref="KA41:KC41"/>
    <mergeCell ref="IT41:IV41"/>
    <mergeCell ref="IW41:IY41"/>
    <mergeCell ref="IZ41:JB41"/>
    <mergeCell ref="JC41:JE41"/>
    <mergeCell ref="JF41:JH41"/>
    <mergeCell ref="JI41:JK41"/>
    <mergeCell ref="IB41:ID41"/>
    <mergeCell ref="IE41:IG41"/>
    <mergeCell ref="IH41:IJ41"/>
    <mergeCell ref="IK41:IM41"/>
    <mergeCell ref="IN41:IP41"/>
    <mergeCell ref="IQ41:IS41"/>
    <mergeCell ref="HJ41:HL41"/>
    <mergeCell ref="HM41:HO41"/>
    <mergeCell ref="HP41:HR41"/>
    <mergeCell ref="HS41:HU41"/>
    <mergeCell ref="HV41:HX41"/>
    <mergeCell ref="HY41:IA41"/>
    <mergeCell ref="OZ41:PB41"/>
    <mergeCell ref="PC41:PE41"/>
    <mergeCell ref="PF41:PH41"/>
    <mergeCell ref="PI41:PK41"/>
    <mergeCell ref="PL41:PN41"/>
    <mergeCell ref="PO41:PQ41"/>
    <mergeCell ref="OH41:OJ41"/>
    <mergeCell ref="OK41:OM41"/>
    <mergeCell ref="ON41:OP41"/>
    <mergeCell ref="OQ41:OS41"/>
    <mergeCell ref="OT41:OV41"/>
    <mergeCell ref="OW41:OY41"/>
    <mergeCell ref="NP41:NR41"/>
    <mergeCell ref="NS41:NU41"/>
    <mergeCell ref="NV41:NX41"/>
    <mergeCell ref="NY41:OA41"/>
    <mergeCell ref="OB41:OD41"/>
    <mergeCell ref="OE41:OG41"/>
    <mergeCell ref="MX41:MZ41"/>
    <mergeCell ref="NA41:NC41"/>
    <mergeCell ref="ND41:NF41"/>
    <mergeCell ref="NG41:NI41"/>
    <mergeCell ref="NJ41:NL41"/>
    <mergeCell ref="NM41:NO41"/>
    <mergeCell ref="MF41:MH41"/>
    <mergeCell ref="MI41:MK41"/>
    <mergeCell ref="ML41:MN41"/>
    <mergeCell ref="MO41:MQ41"/>
    <mergeCell ref="MR41:MT41"/>
    <mergeCell ref="MU41:MW41"/>
    <mergeCell ref="LN41:LP41"/>
    <mergeCell ref="LQ41:LS41"/>
    <mergeCell ref="LT41:LV41"/>
    <mergeCell ref="LW41:LY41"/>
    <mergeCell ref="LZ41:MB41"/>
    <mergeCell ref="MC41:ME41"/>
    <mergeCell ref="TD41:TF41"/>
    <mergeCell ref="TG41:TI41"/>
    <mergeCell ref="TJ41:TL41"/>
    <mergeCell ref="TM41:TO41"/>
    <mergeCell ref="TP41:TR41"/>
    <mergeCell ref="TS41:TU41"/>
    <mergeCell ref="SL41:SN41"/>
    <mergeCell ref="SO41:SQ41"/>
    <mergeCell ref="SR41:ST41"/>
    <mergeCell ref="SU41:SW41"/>
    <mergeCell ref="SX41:SZ41"/>
    <mergeCell ref="TA41:TC41"/>
    <mergeCell ref="RT41:RV41"/>
    <mergeCell ref="RW41:RY41"/>
    <mergeCell ref="RZ41:SB41"/>
    <mergeCell ref="SC41:SE41"/>
    <mergeCell ref="SF41:SH41"/>
    <mergeCell ref="SI41:SK41"/>
    <mergeCell ref="RB41:RD41"/>
    <mergeCell ref="RE41:RG41"/>
    <mergeCell ref="RH41:RJ41"/>
    <mergeCell ref="RK41:RM41"/>
    <mergeCell ref="RN41:RP41"/>
    <mergeCell ref="RQ41:RS41"/>
    <mergeCell ref="QJ41:QL41"/>
    <mergeCell ref="QM41:QO41"/>
    <mergeCell ref="QP41:QR41"/>
    <mergeCell ref="QS41:QU41"/>
    <mergeCell ref="QV41:QX41"/>
    <mergeCell ref="QY41:RA41"/>
    <mergeCell ref="PR41:PT41"/>
    <mergeCell ref="PU41:PW41"/>
    <mergeCell ref="PX41:PZ41"/>
    <mergeCell ref="QA41:QC41"/>
    <mergeCell ref="QD41:QF41"/>
    <mergeCell ref="QG41:QI41"/>
    <mergeCell ref="XH41:XJ41"/>
    <mergeCell ref="XK41:XM41"/>
    <mergeCell ref="XN41:XP41"/>
    <mergeCell ref="XQ41:XS41"/>
    <mergeCell ref="XT41:XV41"/>
    <mergeCell ref="XW41:XY41"/>
    <mergeCell ref="WP41:WR41"/>
    <mergeCell ref="WS41:WU41"/>
    <mergeCell ref="WV41:WX41"/>
    <mergeCell ref="WY41:XA41"/>
    <mergeCell ref="XB41:XD41"/>
    <mergeCell ref="XE41:XG41"/>
    <mergeCell ref="VX41:VZ41"/>
    <mergeCell ref="WA41:WC41"/>
    <mergeCell ref="WD41:WF41"/>
    <mergeCell ref="WG41:WI41"/>
    <mergeCell ref="WJ41:WL41"/>
    <mergeCell ref="WM41:WO41"/>
    <mergeCell ref="VF41:VH41"/>
    <mergeCell ref="VI41:VK41"/>
    <mergeCell ref="VL41:VN41"/>
    <mergeCell ref="VO41:VQ41"/>
    <mergeCell ref="VR41:VT41"/>
    <mergeCell ref="VU41:VW41"/>
    <mergeCell ref="UN41:UP41"/>
    <mergeCell ref="UQ41:US41"/>
    <mergeCell ref="UT41:UV41"/>
    <mergeCell ref="UW41:UY41"/>
    <mergeCell ref="UZ41:VB41"/>
    <mergeCell ref="VC41:VE41"/>
    <mergeCell ref="TV41:TX41"/>
    <mergeCell ref="TY41:UA41"/>
    <mergeCell ref="UB41:UD41"/>
    <mergeCell ref="UE41:UG41"/>
    <mergeCell ref="UH41:UJ41"/>
    <mergeCell ref="UK41:UM41"/>
    <mergeCell ref="ABL41:ABN41"/>
    <mergeCell ref="ABO41:ABQ41"/>
    <mergeCell ref="ABR41:ABT41"/>
    <mergeCell ref="ABU41:ABW41"/>
    <mergeCell ref="ABX41:ABZ41"/>
    <mergeCell ref="ACA41:ACC41"/>
    <mergeCell ref="AAT41:AAV41"/>
    <mergeCell ref="AAW41:AAY41"/>
    <mergeCell ref="AAZ41:ABB41"/>
    <mergeCell ref="ABC41:ABE41"/>
    <mergeCell ref="ABF41:ABH41"/>
    <mergeCell ref="ABI41:ABK41"/>
    <mergeCell ref="AAB41:AAD41"/>
    <mergeCell ref="AAE41:AAG41"/>
    <mergeCell ref="AAH41:AAJ41"/>
    <mergeCell ref="AAK41:AAM41"/>
    <mergeCell ref="AAN41:AAP41"/>
    <mergeCell ref="AAQ41:AAS41"/>
    <mergeCell ref="ZJ41:ZL41"/>
    <mergeCell ref="ZM41:ZO41"/>
    <mergeCell ref="ZP41:ZR41"/>
    <mergeCell ref="ZS41:ZU41"/>
    <mergeCell ref="ZV41:ZX41"/>
    <mergeCell ref="ZY41:AAA41"/>
    <mergeCell ref="YR41:YT41"/>
    <mergeCell ref="YU41:YW41"/>
    <mergeCell ref="YX41:YZ41"/>
    <mergeCell ref="ZA41:ZC41"/>
    <mergeCell ref="ZD41:ZF41"/>
    <mergeCell ref="ZG41:ZI41"/>
    <mergeCell ref="XZ41:YB41"/>
    <mergeCell ref="YC41:YE41"/>
    <mergeCell ref="YF41:YH41"/>
    <mergeCell ref="YI41:YK41"/>
    <mergeCell ref="YL41:YN41"/>
    <mergeCell ref="YO41:YQ41"/>
    <mergeCell ref="AFP41:AFR41"/>
    <mergeCell ref="AFS41:AFU41"/>
    <mergeCell ref="AFV41:AFX41"/>
    <mergeCell ref="AFY41:AGA41"/>
    <mergeCell ref="AGB41:AGD41"/>
    <mergeCell ref="AGE41:AGG41"/>
    <mergeCell ref="AEX41:AEZ41"/>
    <mergeCell ref="AFA41:AFC41"/>
    <mergeCell ref="AFD41:AFF41"/>
    <mergeCell ref="AFG41:AFI41"/>
    <mergeCell ref="AFJ41:AFL41"/>
    <mergeCell ref="AFM41:AFO41"/>
    <mergeCell ref="AEF41:AEH41"/>
    <mergeCell ref="AEI41:AEK41"/>
    <mergeCell ref="AEL41:AEN41"/>
    <mergeCell ref="AEO41:AEQ41"/>
    <mergeCell ref="AER41:AET41"/>
    <mergeCell ref="AEU41:AEW41"/>
    <mergeCell ref="ADN41:ADP41"/>
    <mergeCell ref="ADQ41:ADS41"/>
    <mergeCell ref="ADT41:ADV41"/>
    <mergeCell ref="ADW41:ADY41"/>
    <mergeCell ref="ADZ41:AEB41"/>
    <mergeCell ref="AEC41:AEE41"/>
    <mergeCell ref="ACV41:ACX41"/>
    <mergeCell ref="ACY41:ADA41"/>
    <mergeCell ref="ADB41:ADD41"/>
    <mergeCell ref="ADE41:ADG41"/>
    <mergeCell ref="ADH41:ADJ41"/>
    <mergeCell ref="ADK41:ADM41"/>
    <mergeCell ref="ACD41:ACF41"/>
    <mergeCell ref="ACG41:ACI41"/>
    <mergeCell ref="ACJ41:ACL41"/>
    <mergeCell ref="ACM41:ACO41"/>
    <mergeCell ref="ACP41:ACR41"/>
    <mergeCell ref="ACS41:ACU41"/>
    <mergeCell ref="AJT41:AJV41"/>
    <mergeCell ref="AJW41:AJY41"/>
    <mergeCell ref="AJZ41:AKB41"/>
    <mergeCell ref="AKC41:AKE41"/>
    <mergeCell ref="AKF41:AKH41"/>
    <mergeCell ref="AKI41:AKK41"/>
    <mergeCell ref="AJB41:AJD41"/>
    <mergeCell ref="AJE41:AJG41"/>
    <mergeCell ref="AJH41:AJJ41"/>
    <mergeCell ref="AJK41:AJM41"/>
    <mergeCell ref="AJN41:AJP41"/>
    <mergeCell ref="AJQ41:AJS41"/>
    <mergeCell ref="AIJ41:AIL41"/>
    <mergeCell ref="AIM41:AIO41"/>
    <mergeCell ref="AIP41:AIR41"/>
    <mergeCell ref="AIS41:AIU41"/>
    <mergeCell ref="AIV41:AIX41"/>
    <mergeCell ref="AIY41:AJA41"/>
    <mergeCell ref="AHR41:AHT41"/>
    <mergeCell ref="AHU41:AHW41"/>
    <mergeCell ref="AHX41:AHZ41"/>
    <mergeCell ref="AIA41:AIC41"/>
    <mergeCell ref="AID41:AIF41"/>
    <mergeCell ref="AIG41:AII41"/>
    <mergeCell ref="AGZ41:AHB41"/>
    <mergeCell ref="AHC41:AHE41"/>
    <mergeCell ref="AHF41:AHH41"/>
    <mergeCell ref="AHI41:AHK41"/>
    <mergeCell ref="AHL41:AHN41"/>
    <mergeCell ref="AHO41:AHQ41"/>
    <mergeCell ref="AGH41:AGJ41"/>
    <mergeCell ref="AGK41:AGM41"/>
    <mergeCell ref="AGN41:AGP41"/>
    <mergeCell ref="AGQ41:AGS41"/>
    <mergeCell ref="AGT41:AGV41"/>
    <mergeCell ref="AGW41:AGY41"/>
    <mergeCell ref="ANX41:ANZ41"/>
    <mergeCell ref="AOA41:AOC41"/>
    <mergeCell ref="AOD41:AOF41"/>
    <mergeCell ref="AOG41:AOI41"/>
    <mergeCell ref="AOJ41:AOL41"/>
    <mergeCell ref="AOM41:AOO41"/>
    <mergeCell ref="ANF41:ANH41"/>
    <mergeCell ref="ANI41:ANK41"/>
    <mergeCell ref="ANL41:ANN41"/>
    <mergeCell ref="ANO41:ANQ41"/>
    <mergeCell ref="ANR41:ANT41"/>
    <mergeCell ref="ANU41:ANW41"/>
    <mergeCell ref="AMN41:AMP41"/>
    <mergeCell ref="AMQ41:AMS41"/>
    <mergeCell ref="AMT41:AMV41"/>
    <mergeCell ref="AMW41:AMY41"/>
    <mergeCell ref="AMZ41:ANB41"/>
    <mergeCell ref="ANC41:ANE41"/>
    <mergeCell ref="ALV41:ALX41"/>
    <mergeCell ref="ALY41:AMA41"/>
    <mergeCell ref="AMB41:AMD41"/>
    <mergeCell ref="AME41:AMG41"/>
    <mergeCell ref="AMH41:AMJ41"/>
    <mergeCell ref="AMK41:AMM41"/>
    <mergeCell ref="ALD41:ALF41"/>
    <mergeCell ref="ALG41:ALI41"/>
    <mergeCell ref="ALJ41:ALL41"/>
    <mergeCell ref="ALM41:ALO41"/>
    <mergeCell ref="ALP41:ALR41"/>
    <mergeCell ref="ALS41:ALU41"/>
    <mergeCell ref="AKL41:AKN41"/>
    <mergeCell ref="AKO41:AKQ41"/>
    <mergeCell ref="AKR41:AKT41"/>
    <mergeCell ref="AKU41:AKW41"/>
    <mergeCell ref="AKX41:AKZ41"/>
    <mergeCell ref="ALA41:ALC41"/>
    <mergeCell ref="ASB41:ASD41"/>
    <mergeCell ref="ASE41:ASG41"/>
    <mergeCell ref="ASH41:ASJ41"/>
    <mergeCell ref="ASK41:ASM41"/>
    <mergeCell ref="ASN41:ASP41"/>
    <mergeCell ref="ASQ41:ASS41"/>
    <mergeCell ref="ARJ41:ARL41"/>
    <mergeCell ref="ARM41:ARO41"/>
    <mergeCell ref="ARP41:ARR41"/>
    <mergeCell ref="ARS41:ARU41"/>
    <mergeCell ref="ARV41:ARX41"/>
    <mergeCell ref="ARY41:ASA41"/>
    <mergeCell ref="AQR41:AQT41"/>
    <mergeCell ref="AQU41:AQW41"/>
    <mergeCell ref="AQX41:AQZ41"/>
    <mergeCell ref="ARA41:ARC41"/>
    <mergeCell ref="ARD41:ARF41"/>
    <mergeCell ref="ARG41:ARI41"/>
    <mergeCell ref="APZ41:AQB41"/>
    <mergeCell ref="AQC41:AQE41"/>
    <mergeCell ref="AQF41:AQH41"/>
    <mergeCell ref="AQI41:AQK41"/>
    <mergeCell ref="AQL41:AQN41"/>
    <mergeCell ref="AQO41:AQQ41"/>
    <mergeCell ref="APH41:APJ41"/>
    <mergeCell ref="APK41:APM41"/>
    <mergeCell ref="APN41:APP41"/>
    <mergeCell ref="APQ41:APS41"/>
    <mergeCell ref="APT41:APV41"/>
    <mergeCell ref="APW41:APY41"/>
    <mergeCell ref="AOP41:AOR41"/>
    <mergeCell ref="AOS41:AOU41"/>
    <mergeCell ref="AOV41:AOX41"/>
    <mergeCell ref="AOY41:APA41"/>
    <mergeCell ref="APB41:APD41"/>
    <mergeCell ref="APE41:APG41"/>
    <mergeCell ref="AWF41:AWH41"/>
    <mergeCell ref="AWI41:AWK41"/>
    <mergeCell ref="AWL41:AWN41"/>
    <mergeCell ref="AWO41:AWQ41"/>
    <mergeCell ref="AWR41:AWT41"/>
    <mergeCell ref="AWU41:AWW41"/>
    <mergeCell ref="AVN41:AVP41"/>
    <mergeCell ref="AVQ41:AVS41"/>
    <mergeCell ref="AVT41:AVV41"/>
    <mergeCell ref="AVW41:AVY41"/>
    <mergeCell ref="AVZ41:AWB41"/>
    <mergeCell ref="AWC41:AWE41"/>
    <mergeCell ref="AUV41:AUX41"/>
    <mergeCell ref="AUY41:AVA41"/>
    <mergeCell ref="AVB41:AVD41"/>
    <mergeCell ref="AVE41:AVG41"/>
    <mergeCell ref="AVH41:AVJ41"/>
    <mergeCell ref="AVK41:AVM41"/>
    <mergeCell ref="AUD41:AUF41"/>
    <mergeCell ref="AUG41:AUI41"/>
    <mergeCell ref="AUJ41:AUL41"/>
    <mergeCell ref="AUM41:AUO41"/>
    <mergeCell ref="AUP41:AUR41"/>
    <mergeCell ref="AUS41:AUU41"/>
    <mergeCell ref="ATL41:ATN41"/>
    <mergeCell ref="ATO41:ATQ41"/>
    <mergeCell ref="ATR41:ATT41"/>
    <mergeCell ref="ATU41:ATW41"/>
    <mergeCell ref="ATX41:ATZ41"/>
    <mergeCell ref="AUA41:AUC41"/>
    <mergeCell ref="AST41:ASV41"/>
    <mergeCell ref="ASW41:ASY41"/>
    <mergeCell ref="ASZ41:ATB41"/>
    <mergeCell ref="ATC41:ATE41"/>
    <mergeCell ref="ATF41:ATH41"/>
    <mergeCell ref="ATI41:ATK41"/>
    <mergeCell ref="BAJ41:BAL41"/>
    <mergeCell ref="BAM41:BAO41"/>
    <mergeCell ref="BAP41:BAR41"/>
    <mergeCell ref="BAS41:BAU41"/>
    <mergeCell ref="BAV41:BAX41"/>
    <mergeCell ref="BAY41:BBA41"/>
    <mergeCell ref="AZR41:AZT41"/>
    <mergeCell ref="AZU41:AZW41"/>
    <mergeCell ref="AZX41:AZZ41"/>
    <mergeCell ref="BAA41:BAC41"/>
    <mergeCell ref="BAD41:BAF41"/>
    <mergeCell ref="BAG41:BAI41"/>
    <mergeCell ref="AYZ41:AZB41"/>
    <mergeCell ref="AZC41:AZE41"/>
    <mergeCell ref="AZF41:AZH41"/>
    <mergeCell ref="AZI41:AZK41"/>
    <mergeCell ref="AZL41:AZN41"/>
    <mergeCell ref="AZO41:AZQ41"/>
    <mergeCell ref="AYH41:AYJ41"/>
    <mergeCell ref="AYK41:AYM41"/>
    <mergeCell ref="AYN41:AYP41"/>
    <mergeCell ref="AYQ41:AYS41"/>
    <mergeCell ref="AYT41:AYV41"/>
    <mergeCell ref="AYW41:AYY41"/>
    <mergeCell ref="AXP41:AXR41"/>
    <mergeCell ref="AXS41:AXU41"/>
    <mergeCell ref="AXV41:AXX41"/>
    <mergeCell ref="AXY41:AYA41"/>
    <mergeCell ref="AYB41:AYD41"/>
    <mergeCell ref="AYE41:AYG41"/>
    <mergeCell ref="AWX41:AWZ41"/>
    <mergeCell ref="AXA41:AXC41"/>
    <mergeCell ref="AXD41:AXF41"/>
    <mergeCell ref="AXG41:AXI41"/>
    <mergeCell ref="AXJ41:AXL41"/>
    <mergeCell ref="AXM41:AXO41"/>
    <mergeCell ref="BEN41:BEP41"/>
    <mergeCell ref="BEQ41:BES41"/>
    <mergeCell ref="BET41:BEV41"/>
    <mergeCell ref="BEW41:BEY41"/>
    <mergeCell ref="BEZ41:BFB41"/>
    <mergeCell ref="BFC41:BFE41"/>
    <mergeCell ref="BDV41:BDX41"/>
    <mergeCell ref="BDY41:BEA41"/>
    <mergeCell ref="BEB41:BED41"/>
    <mergeCell ref="BEE41:BEG41"/>
    <mergeCell ref="BEH41:BEJ41"/>
    <mergeCell ref="BEK41:BEM41"/>
    <mergeCell ref="BDD41:BDF41"/>
    <mergeCell ref="BDG41:BDI41"/>
    <mergeCell ref="BDJ41:BDL41"/>
    <mergeCell ref="BDM41:BDO41"/>
    <mergeCell ref="BDP41:BDR41"/>
    <mergeCell ref="BDS41:BDU41"/>
    <mergeCell ref="BCL41:BCN41"/>
    <mergeCell ref="BCO41:BCQ41"/>
    <mergeCell ref="BCR41:BCT41"/>
    <mergeCell ref="BCU41:BCW41"/>
    <mergeCell ref="BCX41:BCZ41"/>
    <mergeCell ref="BDA41:BDC41"/>
    <mergeCell ref="BBT41:BBV41"/>
    <mergeCell ref="BBW41:BBY41"/>
    <mergeCell ref="BBZ41:BCB41"/>
    <mergeCell ref="BCC41:BCE41"/>
    <mergeCell ref="BCF41:BCH41"/>
    <mergeCell ref="BCI41:BCK41"/>
    <mergeCell ref="BBB41:BBD41"/>
    <mergeCell ref="BBE41:BBG41"/>
    <mergeCell ref="BBH41:BBJ41"/>
    <mergeCell ref="BBK41:BBM41"/>
    <mergeCell ref="BBN41:BBP41"/>
    <mergeCell ref="BBQ41:BBS41"/>
    <mergeCell ref="BIR41:BIT41"/>
    <mergeCell ref="BIU41:BIW41"/>
    <mergeCell ref="BIX41:BIZ41"/>
    <mergeCell ref="BJA41:BJC41"/>
    <mergeCell ref="BJD41:BJF41"/>
    <mergeCell ref="BJG41:BJI41"/>
    <mergeCell ref="BHZ41:BIB41"/>
    <mergeCell ref="BIC41:BIE41"/>
    <mergeCell ref="BIF41:BIH41"/>
    <mergeCell ref="BII41:BIK41"/>
    <mergeCell ref="BIL41:BIN41"/>
    <mergeCell ref="BIO41:BIQ41"/>
    <mergeCell ref="BHH41:BHJ41"/>
    <mergeCell ref="BHK41:BHM41"/>
    <mergeCell ref="BHN41:BHP41"/>
    <mergeCell ref="BHQ41:BHS41"/>
    <mergeCell ref="BHT41:BHV41"/>
    <mergeCell ref="BHW41:BHY41"/>
    <mergeCell ref="BGP41:BGR41"/>
    <mergeCell ref="BGS41:BGU41"/>
    <mergeCell ref="BGV41:BGX41"/>
    <mergeCell ref="BGY41:BHA41"/>
    <mergeCell ref="BHB41:BHD41"/>
    <mergeCell ref="BHE41:BHG41"/>
    <mergeCell ref="BFX41:BFZ41"/>
    <mergeCell ref="BGA41:BGC41"/>
    <mergeCell ref="BGD41:BGF41"/>
    <mergeCell ref="BGG41:BGI41"/>
    <mergeCell ref="BGJ41:BGL41"/>
    <mergeCell ref="BGM41:BGO41"/>
    <mergeCell ref="BFF41:BFH41"/>
    <mergeCell ref="BFI41:BFK41"/>
    <mergeCell ref="BFL41:BFN41"/>
    <mergeCell ref="BFO41:BFQ41"/>
    <mergeCell ref="BFR41:BFT41"/>
    <mergeCell ref="BFU41:BFW41"/>
    <mergeCell ref="BMV41:BMX41"/>
    <mergeCell ref="BMY41:BNA41"/>
    <mergeCell ref="BNB41:BND41"/>
    <mergeCell ref="BNE41:BNG41"/>
    <mergeCell ref="BNH41:BNJ41"/>
    <mergeCell ref="BNK41:BNM41"/>
    <mergeCell ref="BMD41:BMF41"/>
    <mergeCell ref="BMG41:BMI41"/>
    <mergeCell ref="BMJ41:BML41"/>
    <mergeCell ref="BMM41:BMO41"/>
    <mergeCell ref="BMP41:BMR41"/>
    <mergeCell ref="BMS41:BMU41"/>
    <mergeCell ref="BLL41:BLN41"/>
    <mergeCell ref="BLO41:BLQ41"/>
    <mergeCell ref="BLR41:BLT41"/>
    <mergeCell ref="BLU41:BLW41"/>
    <mergeCell ref="BLX41:BLZ41"/>
    <mergeCell ref="BMA41:BMC41"/>
    <mergeCell ref="BKT41:BKV41"/>
    <mergeCell ref="BKW41:BKY41"/>
    <mergeCell ref="BKZ41:BLB41"/>
    <mergeCell ref="BLC41:BLE41"/>
    <mergeCell ref="BLF41:BLH41"/>
    <mergeCell ref="BLI41:BLK41"/>
    <mergeCell ref="BKB41:BKD41"/>
    <mergeCell ref="BKE41:BKG41"/>
    <mergeCell ref="BKH41:BKJ41"/>
    <mergeCell ref="BKK41:BKM41"/>
    <mergeCell ref="BKN41:BKP41"/>
    <mergeCell ref="BKQ41:BKS41"/>
    <mergeCell ref="BJJ41:BJL41"/>
    <mergeCell ref="BJM41:BJO41"/>
    <mergeCell ref="BJP41:BJR41"/>
    <mergeCell ref="BJS41:BJU41"/>
    <mergeCell ref="BJV41:BJX41"/>
    <mergeCell ref="BJY41:BKA41"/>
    <mergeCell ref="BRC41:BRE41"/>
    <mergeCell ref="BRF41:BRH41"/>
    <mergeCell ref="BRI41:BRK41"/>
    <mergeCell ref="BRL41:BRN41"/>
    <mergeCell ref="BRO41:BRQ41"/>
    <mergeCell ref="BQH41:BQJ41"/>
    <mergeCell ref="BQK41:BQM41"/>
    <mergeCell ref="BQN41:BQP41"/>
    <mergeCell ref="BQQ41:BQS41"/>
    <mergeCell ref="BQT41:BQV41"/>
    <mergeCell ref="BQW41:BQY41"/>
    <mergeCell ref="BPP41:BPR41"/>
    <mergeCell ref="BPS41:BPU41"/>
    <mergeCell ref="BPV41:BPX41"/>
    <mergeCell ref="BPY41:BQA41"/>
    <mergeCell ref="BQB41:BQD41"/>
    <mergeCell ref="BQE41:BQG41"/>
    <mergeCell ref="BOX41:BOZ41"/>
    <mergeCell ref="BPA41:BPC41"/>
    <mergeCell ref="BPD41:BPF41"/>
    <mergeCell ref="BPG41:BPI41"/>
    <mergeCell ref="BPJ41:BPL41"/>
    <mergeCell ref="BPM41:BPO41"/>
    <mergeCell ref="BOF41:BOH41"/>
    <mergeCell ref="BOI41:BOK41"/>
    <mergeCell ref="BOL41:BON41"/>
    <mergeCell ref="BOO41:BOQ41"/>
    <mergeCell ref="BOR41:BOT41"/>
    <mergeCell ref="BOU41:BOW41"/>
    <mergeCell ref="BNN41:BNP41"/>
    <mergeCell ref="BNQ41:BNS41"/>
    <mergeCell ref="BNT41:BNV41"/>
    <mergeCell ref="BNW41:BNY41"/>
    <mergeCell ref="BNZ41:BOB41"/>
    <mergeCell ref="BOC41:BOE41"/>
    <mergeCell ref="A42:A47"/>
    <mergeCell ref="A48:A53"/>
    <mergeCell ref="A54:A59"/>
    <mergeCell ref="BXX41:BXZ41"/>
    <mergeCell ref="BYA41:BYC41"/>
    <mergeCell ref="BYD41:BYF41"/>
    <mergeCell ref="BYG41:BYI41"/>
    <mergeCell ref="BYJ41:BYL41"/>
    <mergeCell ref="BYM41:BYO41"/>
    <mergeCell ref="BXF41:BXH41"/>
    <mergeCell ref="BXI41:BXK41"/>
    <mergeCell ref="BXL41:BXN41"/>
    <mergeCell ref="BXO41:BXQ41"/>
    <mergeCell ref="BXR41:BXT41"/>
    <mergeCell ref="BXU41:BXW41"/>
    <mergeCell ref="BWN41:BWP41"/>
    <mergeCell ref="BWQ41:BWS41"/>
    <mergeCell ref="BWT41:BWV41"/>
    <mergeCell ref="BWW41:BWY41"/>
    <mergeCell ref="BWZ41:BXB41"/>
    <mergeCell ref="BXC41:BXE41"/>
    <mergeCell ref="BVV41:BVX41"/>
    <mergeCell ref="BVY41:BWA41"/>
    <mergeCell ref="BWB41:BWD41"/>
    <mergeCell ref="BWE41:BWG41"/>
    <mergeCell ref="BWH41:BWJ41"/>
    <mergeCell ref="BWK41:BWM41"/>
    <mergeCell ref="BVD41:BVF41"/>
    <mergeCell ref="BVG41:BVI41"/>
    <mergeCell ref="BVJ41:BVL41"/>
    <mergeCell ref="BVM41:BVO41"/>
    <mergeCell ref="BVP41:BVR41"/>
    <mergeCell ref="BVS41:BVU41"/>
    <mergeCell ref="BUL41:BUN41"/>
    <mergeCell ref="BUO41:BUQ41"/>
    <mergeCell ref="BUR41:BUT41"/>
    <mergeCell ref="BUU41:BUW41"/>
    <mergeCell ref="BUX41:BUZ41"/>
    <mergeCell ref="BVA41:BVC41"/>
    <mergeCell ref="BTT41:BTV41"/>
    <mergeCell ref="BTW41:BTY41"/>
    <mergeCell ref="BTZ41:BUB41"/>
    <mergeCell ref="BUC41:BUE41"/>
    <mergeCell ref="BUF41:BUH41"/>
    <mergeCell ref="BUI41:BUK41"/>
    <mergeCell ref="BTB41:BTD41"/>
    <mergeCell ref="BTE41:BTG41"/>
    <mergeCell ref="BTH41:BTJ41"/>
    <mergeCell ref="BTK41:BTM41"/>
    <mergeCell ref="BTN41:BTP41"/>
    <mergeCell ref="BTQ41:BTS41"/>
    <mergeCell ref="BSJ41:BSL41"/>
    <mergeCell ref="BSM41:BSO41"/>
    <mergeCell ref="BSP41:BSR41"/>
    <mergeCell ref="BSS41:BSU41"/>
    <mergeCell ref="BSV41:BSX41"/>
    <mergeCell ref="BSY41:BTA41"/>
    <mergeCell ref="BRR41:BRT41"/>
    <mergeCell ref="BRU41:BRW41"/>
    <mergeCell ref="BRX41:BRZ41"/>
    <mergeCell ref="BSA41:BSC41"/>
    <mergeCell ref="BSD41:BSF41"/>
    <mergeCell ref="BSG41:BSI41"/>
    <mergeCell ref="BQZ41:BRB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Competency List</vt:lpstr>
      <vt:lpstr>Foundational</vt:lpstr>
      <vt:lpstr>Functional</vt:lpstr>
    </vt:vector>
  </TitlesOfParts>
  <Company>IBM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Skip</dc:creator>
  <cp:lastModifiedBy>Baack, Amber</cp:lastModifiedBy>
  <dcterms:created xsi:type="dcterms:W3CDTF">2016-03-21T13:57:49Z</dcterms:created>
  <dcterms:modified xsi:type="dcterms:W3CDTF">2017-07-14T21:27:28Z</dcterms:modified>
</cp:coreProperties>
</file>